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P:\!_МЕСЯЦ_!\Отчет за 2020 год в КСП\Проект решения с приложениями\"/>
    </mc:Choice>
  </mc:AlternateContent>
  <bookViews>
    <workbookView xWindow="0" yWindow="0" windowWidth="23040" windowHeight="8520"/>
  </bookViews>
  <sheets>
    <sheet name="Приложение № 3" sheetId="1" r:id="rId1"/>
    <sheet name="Лист1" sheetId="2" state="hidden" r:id="rId2"/>
    <sheet name="Лист2" sheetId="3" state="hidden" r:id="rId3"/>
  </sheets>
  <definedNames>
    <definedName name="_xlnm._FilterDatabase" localSheetId="1" hidden="1">Лист1!$A$2:$F$4590</definedName>
    <definedName name="_xlnm._FilterDatabase" localSheetId="2" hidden="1">Лист2!$A$1:$O$2056</definedName>
    <definedName name="_xlnm._FilterDatabase" localSheetId="0" hidden="1">'Приложение № 3'!$A$10:$IY$5503</definedName>
    <definedName name="_xlnm.Print_Titles" localSheetId="0">'Приложение № 3'!$8:$10</definedName>
    <definedName name="_xlnm.Print_Area" localSheetId="0">'Приложение № 3'!$A$1:$R$5503</definedName>
  </definedNames>
  <calcPr calcId="152511"/>
</workbook>
</file>

<file path=xl/calcChain.xml><?xml version="1.0" encoding="utf-8"?>
<calcChain xmlns="http://schemas.openxmlformats.org/spreadsheetml/2006/main">
  <c r="O4849" i="1" l="1"/>
  <c r="O4518" i="1"/>
  <c r="O3699" i="1"/>
  <c r="O1490" i="1"/>
  <c r="R19" i="1" l="1"/>
  <c r="R22" i="1"/>
  <c r="R24" i="1"/>
  <c r="R25" i="1"/>
  <c r="R34" i="1"/>
  <c r="R36" i="1"/>
  <c r="R38" i="1"/>
  <c r="R40" i="1"/>
  <c r="R43" i="1"/>
  <c r="R45" i="1"/>
  <c r="R46" i="1"/>
  <c r="R51" i="1"/>
  <c r="R56" i="1"/>
  <c r="R59" i="1"/>
  <c r="R61" i="1"/>
  <c r="R66" i="1"/>
  <c r="R70" i="1"/>
  <c r="R78" i="1"/>
  <c r="R86" i="1"/>
  <c r="R94" i="1"/>
  <c r="R97" i="1"/>
  <c r="R99" i="1"/>
  <c r="R101" i="1"/>
  <c r="R106" i="1"/>
  <c r="R112" i="1"/>
  <c r="R118" i="1"/>
  <c r="R120" i="1"/>
  <c r="R124" i="1"/>
  <c r="R129" i="1"/>
  <c r="R133" i="1"/>
  <c r="R140" i="1"/>
  <c r="R148" i="1"/>
  <c r="R151" i="1"/>
  <c r="R153" i="1"/>
  <c r="R155" i="1"/>
  <c r="R160" i="1"/>
  <c r="R168" i="1"/>
  <c r="R170" i="1"/>
  <c r="R172" i="1"/>
  <c r="R176" i="1"/>
  <c r="R180" i="1"/>
  <c r="R183" i="1"/>
  <c r="R189" i="1"/>
  <c r="R193" i="1"/>
  <c r="R197" i="1"/>
  <c r="R202" i="1"/>
  <c r="R205" i="1"/>
  <c r="R210" i="1"/>
  <c r="R214" i="1"/>
  <c r="R222" i="1"/>
  <c r="R225" i="1"/>
  <c r="R227" i="1"/>
  <c r="R229" i="1"/>
  <c r="R230" i="1"/>
  <c r="R238" i="1"/>
  <c r="R240" i="1"/>
  <c r="R242" i="1"/>
  <c r="R243" i="1"/>
  <c r="R246" i="1"/>
  <c r="R248" i="1"/>
  <c r="R251" i="1"/>
  <c r="R253" i="1"/>
  <c r="R257" i="1"/>
  <c r="R264" i="1"/>
  <c r="R269" i="1"/>
  <c r="R273" i="1"/>
  <c r="R275" i="1"/>
  <c r="R277" i="1"/>
  <c r="R280" i="1"/>
  <c r="R284" i="1"/>
  <c r="R292" i="1"/>
  <c r="R296" i="1"/>
  <c r="R300" i="1"/>
  <c r="R308" i="1"/>
  <c r="R313" i="1"/>
  <c r="R316" i="1"/>
  <c r="R318" i="1"/>
  <c r="R320" i="1"/>
  <c r="R353" i="1"/>
  <c r="R356" i="1"/>
  <c r="R361" i="1"/>
  <c r="R364" i="1"/>
  <c r="R367" i="1"/>
  <c r="R370" i="1"/>
  <c r="R374" i="1"/>
  <c r="R387" i="1"/>
  <c r="R393" i="1"/>
  <c r="R399" i="1"/>
  <c r="R402" i="1"/>
  <c r="R405" i="1"/>
  <c r="R407" i="1"/>
  <c r="R409" i="1"/>
  <c r="R412" i="1"/>
  <c r="R417" i="1"/>
  <c r="R423" i="1"/>
  <c r="R424" i="1"/>
  <c r="R428" i="1"/>
  <c r="R435" i="1"/>
  <c r="R438" i="1"/>
  <c r="R440" i="1"/>
  <c r="R443" i="1"/>
  <c r="R447" i="1"/>
  <c r="R451" i="1"/>
  <c r="R459" i="1"/>
  <c r="R462" i="1"/>
  <c r="R464" i="1"/>
  <c r="R465" i="1"/>
  <c r="R471" i="1"/>
  <c r="R472" i="1"/>
  <c r="R475" i="1"/>
  <c r="R476" i="1"/>
  <c r="R479" i="1"/>
  <c r="R481" i="1"/>
  <c r="R484" i="1"/>
  <c r="R492" i="1"/>
  <c r="R493" i="1"/>
  <c r="R496" i="1"/>
  <c r="R497" i="1"/>
  <c r="R500" i="1"/>
  <c r="R503" i="1"/>
  <c r="R506" i="1"/>
  <c r="R507" i="1"/>
  <c r="R510" i="1"/>
  <c r="R514" i="1"/>
  <c r="R515" i="1"/>
  <c r="R518" i="1"/>
  <c r="R524" i="1"/>
  <c r="R525" i="1"/>
  <c r="R528" i="1"/>
  <c r="R533" i="1"/>
  <c r="R536" i="1"/>
  <c r="R537" i="1"/>
  <c r="R540" i="1"/>
  <c r="R541" i="1"/>
  <c r="R548" i="1"/>
  <c r="R553" i="1"/>
  <c r="R559" i="1"/>
  <c r="R564" i="1"/>
  <c r="R565" i="1"/>
  <c r="R569" i="1"/>
  <c r="R570" i="1"/>
  <c r="R576" i="1"/>
  <c r="R578" i="1"/>
  <c r="R583" i="1"/>
  <c r="R586" i="1"/>
  <c r="R588" i="1"/>
  <c r="R593" i="1"/>
  <c r="R601" i="1"/>
  <c r="R607" i="1"/>
  <c r="R608" i="1"/>
  <c r="R617" i="1"/>
  <c r="R618" i="1"/>
  <c r="R621" i="1"/>
  <c r="R622" i="1"/>
  <c r="R625" i="1"/>
  <c r="R629" i="1"/>
  <c r="R630" i="1"/>
  <c r="R633" i="1"/>
  <c r="R638" i="1"/>
  <c r="R640" i="1"/>
  <c r="R644" i="1"/>
  <c r="R646" i="1"/>
  <c r="R652" i="1"/>
  <c r="R654" i="1"/>
  <c r="R660" i="1"/>
  <c r="R669" i="1"/>
  <c r="R672" i="1"/>
  <c r="R675" i="1"/>
  <c r="R679" i="1"/>
  <c r="R682" i="1"/>
  <c r="R687" i="1"/>
  <c r="R688" i="1"/>
  <c r="R689" i="1"/>
  <c r="R691" i="1"/>
  <c r="R694" i="1"/>
  <c r="R695" i="1"/>
  <c r="R702" i="1"/>
  <c r="R703" i="1"/>
  <c r="R709" i="1"/>
  <c r="R710" i="1"/>
  <c r="R713" i="1"/>
  <c r="R716" i="1"/>
  <c r="R717" i="1"/>
  <c r="R720" i="1"/>
  <c r="R724" i="1"/>
  <c r="R725" i="1"/>
  <c r="R728" i="1"/>
  <c r="R729" i="1"/>
  <c r="R732" i="1"/>
  <c r="R733" i="1"/>
  <c r="R736" i="1"/>
  <c r="R737" i="1"/>
  <c r="R742" i="1"/>
  <c r="R746" i="1"/>
  <c r="R752" i="1"/>
  <c r="R755" i="1"/>
  <c r="R758" i="1"/>
  <c r="R761" i="1"/>
  <c r="R780" i="1"/>
  <c r="R784" i="1"/>
  <c r="R789" i="1"/>
  <c r="R792" i="1"/>
  <c r="R795" i="1"/>
  <c r="R796" i="1"/>
  <c r="R800" i="1"/>
  <c r="R804" i="1"/>
  <c r="R807" i="1"/>
  <c r="R812" i="1"/>
  <c r="R813" i="1"/>
  <c r="R826" i="1"/>
  <c r="R828" i="1"/>
  <c r="R830" i="1"/>
  <c r="R831" i="1"/>
  <c r="R833" i="1"/>
  <c r="R836" i="1"/>
  <c r="R839" i="1"/>
  <c r="R842" i="1"/>
  <c r="R845" i="1"/>
  <c r="R847" i="1"/>
  <c r="R858" i="1"/>
  <c r="R860" i="1"/>
  <c r="R863" i="1"/>
  <c r="R866" i="1"/>
  <c r="R873" i="1"/>
  <c r="R876" i="1"/>
  <c r="R882" i="1"/>
  <c r="R889" i="1"/>
  <c r="R890" i="1"/>
  <c r="R897" i="1"/>
  <c r="R903" i="1"/>
  <c r="R904" i="1"/>
  <c r="R910" i="1"/>
  <c r="R916" i="1"/>
  <c r="R918" i="1"/>
  <c r="R923" i="1"/>
  <c r="R932" i="1"/>
  <c r="R934" i="1"/>
  <c r="R936" i="1"/>
  <c r="R937" i="1"/>
  <c r="R939" i="1"/>
  <c r="R942" i="1"/>
  <c r="R946" i="1"/>
  <c r="R953" i="1"/>
  <c r="R955" i="1"/>
  <c r="R957" i="1"/>
  <c r="R960" i="1"/>
  <c r="R961" i="1"/>
  <c r="R965" i="1"/>
  <c r="R967" i="1"/>
  <c r="R972" i="1"/>
  <c r="R974" i="1"/>
  <c r="R980" i="1"/>
  <c r="R988" i="1"/>
  <c r="R990" i="1"/>
  <c r="R993" i="1"/>
  <c r="R995" i="1"/>
  <c r="R998" i="1"/>
  <c r="R999" i="1"/>
  <c r="R1003" i="1"/>
  <c r="R1008" i="1"/>
  <c r="R1011" i="1"/>
  <c r="R1013" i="1"/>
  <c r="R1015" i="1"/>
  <c r="R1016" i="1"/>
  <c r="R1021" i="1"/>
  <c r="R1025" i="1"/>
  <c r="R1033" i="1"/>
  <c r="R1035" i="1"/>
  <c r="R1036" i="1"/>
  <c r="R1042" i="1"/>
  <c r="R1043" i="1"/>
  <c r="R1048" i="1"/>
  <c r="R1049" i="1"/>
  <c r="R1050" i="1"/>
  <c r="R1053" i="1"/>
  <c r="R1055" i="1"/>
  <c r="R1060" i="1"/>
  <c r="R1065" i="1"/>
  <c r="R1066" i="1"/>
  <c r="R1067" i="1"/>
  <c r="R1074" i="1"/>
  <c r="R1076" i="1"/>
  <c r="R1077" i="1"/>
  <c r="R1084" i="1"/>
  <c r="R1087" i="1"/>
  <c r="R1088" i="1"/>
  <c r="R1091" i="1"/>
  <c r="R1092" i="1"/>
  <c r="R1097" i="1"/>
  <c r="R1100" i="1"/>
  <c r="R1108" i="1"/>
  <c r="R1114" i="1"/>
  <c r="R1115" i="1"/>
  <c r="R1124" i="1"/>
  <c r="R1126" i="1"/>
  <c r="R1131" i="1"/>
  <c r="R1134" i="1"/>
  <c r="R1136" i="1"/>
  <c r="R1141" i="1"/>
  <c r="R1148" i="1"/>
  <c r="R1151" i="1"/>
  <c r="R1154" i="1"/>
  <c r="R1158" i="1"/>
  <c r="R1161" i="1"/>
  <c r="R1165" i="1"/>
  <c r="R1167" i="1"/>
  <c r="R1172" i="1"/>
  <c r="R1175" i="1"/>
  <c r="R1180" i="1"/>
  <c r="R1185" i="1"/>
  <c r="R1193" i="1"/>
  <c r="R1200" i="1"/>
  <c r="R1202" i="1"/>
  <c r="R1207" i="1"/>
  <c r="R1210" i="1"/>
  <c r="R1212" i="1"/>
  <c r="R1219" i="1"/>
  <c r="R1226" i="1"/>
  <c r="R1229" i="1"/>
  <c r="R1233" i="1"/>
  <c r="R1237" i="1"/>
  <c r="R1242" i="1"/>
  <c r="R1247" i="1"/>
  <c r="R1256" i="1"/>
  <c r="R1262" i="1"/>
  <c r="R1264" i="1"/>
  <c r="R1270" i="1"/>
  <c r="R1272" i="1"/>
  <c r="R1276" i="1"/>
  <c r="R1282" i="1"/>
  <c r="R1287" i="1"/>
  <c r="R1295" i="1"/>
  <c r="R1302" i="1"/>
  <c r="R1307" i="1"/>
  <c r="R1312" i="1"/>
  <c r="R1318" i="1"/>
  <c r="R1320" i="1"/>
  <c r="R1326" i="1"/>
  <c r="R1330" i="1"/>
  <c r="R1335" i="1"/>
  <c r="R1337" i="1"/>
  <c r="R1342" i="1"/>
  <c r="R1346" i="1"/>
  <c r="R1348" i="1"/>
  <c r="R1355" i="1"/>
  <c r="R1357" i="1"/>
  <c r="R1359" i="1"/>
  <c r="R1366" i="1"/>
  <c r="R1377" i="1"/>
  <c r="R1381" i="1"/>
  <c r="R1389" i="1"/>
  <c r="R1395" i="1"/>
  <c r="R1407" i="1"/>
  <c r="R1409" i="1"/>
  <c r="R1417" i="1"/>
  <c r="R1430" i="1"/>
  <c r="R1439" i="1"/>
  <c r="R1441" i="1"/>
  <c r="R1446" i="1"/>
  <c r="R1449" i="1"/>
  <c r="R1451" i="1"/>
  <c r="R1453" i="1"/>
  <c r="R1460" i="1"/>
  <c r="R1463" i="1"/>
  <c r="R1466" i="1"/>
  <c r="R1470" i="1"/>
  <c r="R1473" i="1"/>
  <c r="R1477" i="1"/>
  <c r="R1479" i="1"/>
  <c r="R1484" i="1"/>
  <c r="R1487" i="1"/>
  <c r="R1491" i="1"/>
  <c r="R1496" i="1"/>
  <c r="R1501" i="1"/>
  <c r="R1509" i="1"/>
  <c r="R1514" i="1"/>
  <c r="R1521" i="1"/>
  <c r="R1523" i="1"/>
  <c r="R1528" i="1"/>
  <c r="R1531" i="1"/>
  <c r="R1533" i="1"/>
  <c r="R1540" i="1"/>
  <c r="R1547" i="1"/>
  <c r="R1550" i="1"/>
  <c r="R1554" i="1"/>
  <c r="R1558" i="1"/>
  <c r="R1563" i="1"/>
  <c r="R1568" i="1"/>
  <c r="R1577" i="1"/>
  <c r="R1583" i="1"/>
  <c r="R1585" i="1"/>
  <c r="R1591" i="1"/>
  <c r="R1593" i="1"/>
  <c r="R1598" i="1"/>
  <c r="R1602" i="1"/>
  <c r="R1604" i="1"/>
  <c r="R1606" i="1"/>
  <c r="R1612" i="1"/>
  <c r="R1617" i="1"/>
  <c r="R1619" i="1"/>
  <c r="R1624" i="1"/>
  <c r="R1632" i="1"/>
  <c r="R1638" i="1"/>
  <c r="R1641" i="1"/>
  <c r="R1647" i="1"/>
  <c r="R1649" i="1"/>
  <c r="R1655" i="1"/>
  <c r="R1659" i="1"/>
  <c r="R1664" i="1"/>
  <c r="R1666" i="1"/>
  <c r="R1675" i="1"/>
  <c r="R1677" i="1"/>
  <c r="R1679" i="1"/>
  <c r="R1683" i="1"/>
  <c r="R1688" i="1"/>
  <c r="R1695" i="1"/>
  <c r="R1697" i="1"/>
  <c r="R1699" i="1"/>
  <c r="R1704" i="1"/>
  <c r="R1712" i="1"/>
  <c r="R1719" i="1"/>
  <c r="R1723" i="1"/>
  <c r="R1731" i="1"/>
  <c r="R1737" i="1"/>
  <c r="R1745" i="1"/>
  <c r="R1749" i="1"/>
  <c r="R1751" i="1"/>
  <c r="R1766" i="1"/>
  <c r="R1775" i="1"/>
  <c r="R1777" i="1"/>
  <c r="R1782" i="1"/>
  <c r="R1785" i="1"/>
  <c r="R1787" i="1"/>
  <c r="R1789" i="1"/>
  <c r="R1794" i="1"/>
  <c r="R1801" i="1"/>
  <c r="R1804" i="1"/>
  <c r="R1807" i="1"/>
  <c r="R1811" i="1"/>
  <c r="R1814" i="1"/>
  <c r="R1818" i="1"/>
  <c r="R1820" i="1"/>
  <c r="R1823" i="1"/>
  <c r="R1828" i="1"/>
  <c r="R1831" i="1"/>
  <c r="R1843" i="1"/>
  <c r="R1853" i="1"/>
  <c r="R1860" i="1"/>
  <c r="R1862" i="1"/>
  <c r="R1867" i="1"/>
  <c r="R1872" i="1"/>
  <c r="R1880" i="1"/>
  <c r="R1883" i="1"/>
  <c r="R1887" i="1"/>
  <c r="R1891" i="1"/>
  <c r="R1896" i="1"/>
  <c r="R1901" i="1"/>
  <c r="R1910" i="1"/>
  <c r="R1916" i="1"/>
  <c r="R1918" i="1"/>
  <c r="R1924" i="1"/>
  <c r="R1926" i="1"/>
  <c r="R1931" i="1"/>
  <c r="R1935" i="1"/>
  <c r="R1937" i="1"/>
  <c r="R1939" i="1"/>
  <c r="R1945" i="1"/>
  <c r="R1951" i="1"/>
  <c r="R1955" i="1"/>
  <c r="R1961" i="1"/>
  <c r="R1966" i="1"/>
  <c r="R1974" i="1"/>
  <c r="R1981" i="1"/>
  <c r="R1986" i="1"/>
  <c r="R1989" i="1"/>
  <c r="R1995" i="1"/>
  <c r="R1997" i="1"/>
  <c r="R2003" i="1"/>
  <c r="R2007" i="1"/>
  <c r="R2012" i="1"/>
  <c r="R2014" i="1"/>
  <c r="R2019" i="1"/>
  <c r="R2023" i="1"/>
  <c r="R2025" i="1"/>
  <c r="R2027" i="1"/>
  <c r="R2034" i="1"/>
  <c r="R2036" i="1"/>
  <c r="R2046" i="1"/>
  <c r="R2053" i="1"/>
  <c r="R2057" i="1"/>
  <c r="R2065" i="1"/>
  <c r="R2071" i="1"/>
  <c r="R2079" i="1"/>
  <c r="R2083" i="1"/>
  <c r="R2085" i="1"/>
  <c r="R2093" i="1"/>
  <c r="R2097" i="1"/>
  <c r="R2106" i="1"/>
  <c r="R2108" i="1"/>
  <c r="R2113" i="1"/>
  <c r="R2116" i="1"/>
  <c r="R2118" i="1"/>
  <c r="R2123" i="1"/>
  <c r="R2130" i="1"/>
  <c r="R2133" i="1"/>
  <c r="R2136" i="1"/>
  <c r="R2140" i="1"/>
  <c r="R2143" i="1"/>
  <c r="R2147" i="1"/>
  <c r="R2149" i="1"/>
  <c r="R2154" i="1"/>
  <c r="R2157" i="1"/>
  <c r="R2162" i="1"/>
  <c r="R2170" i="1"/>
  <c r="R2175" i="1"/>
  <c r="R2182" i="1"/>
  <c r="R2187" i="1"/>
  <c r="R2190" i="1"/>
  <c r="R2192" i="1"/>
  <c r="R2199" i="1"/>
  <c r="R2206" i="1"/>
  <c r="R2209" i="1"/>
  <c r="R2213" i="1"/>
  <c r="R2217" i="1"/>
  <c r="R2222" i="1"/>
  <c r="R2227" i="1"/>
  <c r="R2236" i="1"/>
  <c r="R2242" i="1"/>
  <c r="R2244" i="1"/>
  <c r="R2250" i="1"/>
  <c r="R2252" i="1"/>
  <c r="R2257" i="1"/>
  <c r="R2261" i="1"/>
  <c r="R2263" i="1"/>
  <c r="R2265" i="1"/>
  <c r="R2271" i="1"/>
  <c r="R2278" i="1"/>
  <c r="R2286" i="1"/>
  <c r="R2292" i="1"/>
  <c r="R2297" i="1"/>
  <c r="R2309" i="1"/>
  <c r="R2313" i="1"/>
  <c r="R2318" i="1"/>
  <c r="R2322" i="1"/>
  <c r="R2324" i="1"/>
  <c r="R2326" i="1"/>
  <c r="R2333" i="1"/>
  <c r="R2335" i="1"/>
  <c r="R2337" i="1"/>
  <c r="R2342" i="1"/>
  <c r="R2357" i="1"/>
  <c r="R2361" i="1"/>
  <c r="R2369" i="1"/>
  <c r="R2375" i="1"/>
  <c r="R2383" i="1"/>
  <c r="R2387" i="1"/>
  <c r="R2389" i="1"/>
  <c r="R2404" i="1"/>
  <c r="R2408" i="1"/>
  <c r="R2417" i="1"/>
  <c r="R2419" i="1"/>
  <c r="R2424" i="1"/>
  <c r="R2427" i="1"/>
  <c r="R2429" i="1"/>
  <c r="R2436" i="1"/>
  <c r="R2439" i="1"/>
  <c r="R2442" i="1"/>
  <c r="R2446" i="1"/>
  <c r="R2449" i="1"/>
  <c r="R2453" i="1"/>
  <c r="R2455" i="1"/>
  <c r="R2460" i="1"/>
  <c r="R2463" i="1"/>
  <c r="R2467" i="1"/>
  <c r="R2472" i="1"/>
  <c r="R2480" i="1"/>
  <c r="R2485" i="1"/>
  <c r="R2490" i="1"/>
  <c r="R2497" i="1"/>
  <c r="R2502" i="1"/>
  <c r="R2505" i="1"/>
  <c r="R2507" i="1"/>
  <c r="R2514" i="1"/>
  <c r="R2521" i="1"/>
  <c r="R2524" i="1"/>
  <c r="R2528" i="1"/>
  <c r="R2532" i="1"/>
  <c r="R2537" i="1"/>
  <c r="R2542" i="1"/>
  <c r="R2551" i="1"/>
  <c r="R2557" i="1"/>
  <c r="R2559" i="1"/>
  <c r="R2565" i="1"/>
  <c r="R2567" i="1"/>
  <c r="R2572" i="1"/>
  <c r="R2576" i="1"/>
  <c r="R2578" i="1"/>
  <c r="R2584" i="1"/>
  <c r="R2600" i="1"/>
  <c r="R2608" i="1"/>
  <c r="R2614" i="1"/>
  <c r="R2617" i="1"/>
  <c r="R2623" i="1"/>
  <c r="R2625" i="1"/>
  <c r="R2631" i="1"/>
  <c r="R2635" i="1"/>
  <c r="R2640" i="1"/>
  <c r="R2645" i="1"/>
  <c r="R2649" i="1"/>
  <c r="R2653" i="1"/>
  <c r="R2660" i="1"/>
  <c r="R2662" i="1"/>
  <c r="R2664" i="1"/>
  <c r="R2669" i="1"/>
  <c r="R2684" i="1"/>
  <c r="R2688" i="1"/>
  <c r="R2696" i="1"/>
  <c r="R2702" i="1"/>
  <c r="R2710" i="1"/>
  <c r="R2714" i="1"/>
  <c r="R2729" i="1"/>
  <c r="R2738" i="1"/>
  <c r="R2740" i="1"/>
  <c r="R2745" i="1"/>
  <c r="R2748" i="1"/>
  <c r="R2750" i="1"/>
  <c r="R2752" i="1"/>
  <c r="R2757" i="1"/>
  <c r="R2764" i="1"/>
  <c r="R2767" i="1"/>
  <c r="R2770" i="1"/>
  <c r="R2774" i="1"/>
  <c r="R2777" i="1"/>
  <c r="R2781" i="1"/>
  <c r="R2786" i="1"/>
  <c r="R2789" i="1"/>
  <c r="R2794" i="1"/>
  <c r="R2802" i="1"/>
  <c r="R2807" i="1"/>
  <c r="R2814" i="1"/>
  <c r="R2819" i="1"/>
  <c r="R2822" i="1"/>
  <c r="R2824" i="1"/>
  <c r="R2831" i="1"/>
  <c r="R2838" i="1"/>
  <c r="R2841" i="1"/>
  <c r="R2845" i="1"/>
  <c r="R2849" i="1"/>
  <c r="R2854" i="1"/>
  <c r="R2859" i="1"/>
  <c r="R2868" i="1"/>
  <c r="R2874" i="1"/>
  <c r="R2876" i="1"/>
  <c r="R2882" i="1"/>
  <c r="R2884" i="1"/>
  <c r="R2889" i="1"/>
  <c r="R2893" i="1"/>
  <c r="R2899" i="1"/>
  <c r="R2904" i="1"/>
  <c r="R2911" i="1"/>
  <c r="R2919" i="1"/>
  <c r="R2926" i="1"/>
  <c r="R2931" i="1"/>
  <c r="R2934" i="1"/>
  <c r="R2940" i="1"/>
  <c r="R2942" i="1"/>
  <c r="R2948" i="1"/>
  <c r="R2952" i="1"/>
  <c r="R2957" i="1"/>
  <c r="R2964" i="1"/>
  <c r="R2966" i="1"/>
  <c r="R2968" i="1"/>
  <c r="R2973" i="1"/>
  <c r="R2984" i="1"/>
  <c r="R2988" i="1"/>
  <c r="R2996" i="1"/>
  <c r="R3002" i="1"/>
  <c r="R3010" i="1"/>
  <c r="R3014" i="1"/>
  <c r="R3029" i="1"/>
  <c r="R3033" i="1"/>
  <c r="R3042" i="1"/>
  <c r="R3044" i="1"/>
  <c r="R3049" i="1"/>
  <c r="R3052" i="1"/>
  <c r="R3054" i="1"/>
  <c r="R3056" i="1"/>
  <c r="R3057" i="1"/>
  <c r="R3062" i="1"/>
  <c r="R3069" i="1"/>
  <c r="R3072" i="1"/>
  <c r="R3075" i="1"/>
  <c r="R3079" i="1"/>
  <c r="R3082" i="1"/>
  <c r="R3086" i="1"/>
  <c r="R3088" i="1"/>
  <c r="R3093" i="1"/>
  <c r="R3096" i="1"/>
  <c r="R3104" i="1"/>
  <c r="R3111" i="1"/>
  <c r="R3116" i="1"/>
  <c r="R3119" i="1"/>
  <c r="R3121" i="1"/>
  <c r="R3129" i="1"/>
  <c r="R3132" i="1"/>
  <c r="R3136" i="1"/>
  <c r="R3140" i="1"/>
  <c r="R3145" i="1"/>
  <c r="R3150" i="1"/>
  <c r="R3159" i="1"/>
  <c r="R3165" i="1"/>
  <c r="R3167" i="1"/>
  <c r="R3173" i="1"/>
  <c r="R3175" i="1"/>
  <c r="R3180" i="1"/>
  <c r="R3184" i="1"/>
  <c r="R3186" i="1"/>
  <c r="R3192" i="1"/>
  <c r="R3197" i="1"/>
  <c r="R3205" i="1"/>
  <c r="R3212" i="1"/>
  <c r="R3217" i="1"/>
  <c r="R3220" i="1"/>
  <c r="R3232" i="1"/>
  <c r="R3236" i="1"/>
  <c r="R3240" i="1"/>
  <c r="R3242" i="1"/>
  <c r="R3249" i="1"/>
  <c r="R3251" i="1"/>
  <c r="R3266" i="1"/>
  <c r="R3270" i="1"/>
  <c r="R3278" i="1"/>
  <c r="R3284" i="1"/>
  <c r="R3292" i="1"/>
  <c r="R3296" i="1"/>
  <c r="R3298" i="1"/>
  <c r="R3306" i="1"/>
  <c r="R3310" i="1"/>
  <c r="R3319" i="1"/>
  <c r="R3321" i="1"/>
  <c r="R3326" i="1"/>
  <c r="R3329" i="1"/>
  <c r="R3331" i="1"/>
  <c r="R3333" i="1"/>
  <c r="R3340" i="1"/>
  <c r="R3343" i="1"/>
  <c r="R3347" i="1"/>
  <c r="R3350" i="1"/>
  <c r="R3359" i="1"/>
  <c r="R3362" i="1"/>
  <c r="R3370" i="1"/>
  <c r="R3377" i="1"/>
  <c r="R3379" i="1"/>
  <c r="R3384" i="1"/>
  <c r="R3398" i="1"/>
  <c r="R3401" i="1"/>
  <c r="R3405" i="1"/>
  <c r="R3410" i="1"/>
  <c r="R3415" i="1"/>
  <c r="R3421" i="1"/>
  <c r="R3427" i="1"/>
  <c r="R3429" i="1"/>
  <c r="R3434" i="1"/>
  <c r="R3444" i="1"/>
  <c r="R3452" i="1"/>
  <c r="R3459" i="1"/>
  <c r="R3464" i="1"/>
  <c r="R3466" i="1"/>
  <c r="R3469" i="1"/>
  <c r="R3475" i="1"/>
  <c r="R3479" i="1"/>
  <c r="R3484" i="1"/>
  <c r="R3488" i="1"/>
  <c r="R3495" i="1"/>
  <c r="R3497" i="1"/>
  <c r="R3499" i="1"/>
  <c r="R3510" i="1"/>
  <c r="R3514" i="1"/>
  <c r="R3522" i="1"/>
  <c r="R3530" i="1"/>
  <c r="R3534" i="1"/>
  <c r="R3549" i="1"/>
  <c r="R3553" i="1"/>
  <c r="R3570" i="1"/>
  <c r="R3574" i="1"/>
  <c r="R3576" i="1"/>
  <c r="R3583" i="1"/>
  <c r="R3585" i="1"/>
  <c r="R3586" i="1"/>
  <c r="R3590" i="1"/>
  <c r="R3595" i="1"/>
  <c r="R3608" i="1"/>
  <c r="R3614" i="1"/>
  <c r="R3624" i="1"/>
  <c r="R3628" i="1"/>
  <c r="R3631" i="1"/>
  <c r="R3635" i="1"/>
  <c r="R3638" i="1"/>
  <c r="R3642" i="1"/>
  <c r="R3647" i="1"/>
  <c r="R3665" i="1"/>
  <c r="R3674" i="1"/>
  <c r="R3676" i="1"/>
  <c r="R3683" i="1"/>
  <c r="R3686" i="1"/>
  <c r="R3691" i="1"/>
  <c r="R3693" i="1"/>
  <c r="R3695" i="1"/>
  <c r="R3700" i="1"/>
  <c r="R3703" i="1"/>
  <c r="R3705" i="1"/>
  <c r="R3707" i="1"/>
  <c r="R3712" i="1"/>
  <c r="R3714" i="1"/>
  <c r="R3715" i="1"/>
  <c r="R3719" i="1"/>
  <c r="R3727" i="1"/>
  <c r="R3735" i="1"/>
  <c r="R3743" i="1"/>
  <c r="R3746" i="1"/>
  <c r="R3748" i="1"/>
  <c r="R3753" i="1"/>
  <c r="R3758" i="1"/>
  <c r="R3760" i="1"/>
  <c r="R3762" i="1"/>
  <c r="R3763" i="1"/>
  <c r="R3771" i="1"/>
  <c r="R3775" i="1"/>
  <c r="R3778" i="1"/>
  <c r="R3785" i="1"/>
  <c r="R3793" i="1"/>
  <c r="R3796" i="1"/>
  <c r="R3802" i="1"/>
  <c r="R3808" i="1"/>
  <c r="R3818" i="1"/>
  <c r="R3822" i="1"/>
  <c r="R3825" i="1"/>
  <c r="R3827" i="1"/>
  <c r="R3836" i="1"/>
  <c r="R3852" i="1"/>
  <c r="R3855" i="1"/>
  <c r="R3858" i="1"/>
  <c r="R3861" i="1"/>
  <c r="R3864" i="1"/>
  <c r="R3870" i="1"/>
  <c r="R3873" i="1"/>
  <c r="R3876" i="1"/>
  <c r="R3879" i="1"/>
  <c r="R3883" i="1"/>
  <c r="R3890" i="1"/>
  <c r="R3893" i="1"/>
  <c r="R3896" i="1"/>
  <c r="R3899" i="1"/>
  <c r="R3902" i="1"/>
  <c r="R3911" i="1"/>
  <c r="R3914" i="1"/>
  <c r="R3917" i="1"/>
  <c r="R3920" i="1"/>
  <c r="R3923" i="1"/>
  <c r="R3926" i="1"/>
  <c r="R3929" i="1"/>
  <c r="R3942" i="1"/>
  <c r="R3948" i="1"/>
  <c r="R3951" i="1"/>
  <c r="R3959" i="1"/>
  <c r="R3966" i="1"/>
  <c r="R3973" i="1"/>
  <c r="R3980" i="1"/>
  <c r="R3988" i="1"/>
  <c r="R3991" i="1"/>
  <c r="R3994" i="1"/>
  <c r="R4003" i="1"/>
  <c r="R4006" i="1"/>
  <c r="R4009" i="1"/>
  <c r="R4016" i="1"/>
  <c r="R4024" i="1"/>
  <c r="R4026" i="1"/>
  <c r="R4036" i="1"/>
  <c r="R4040" i="1"/>
  <c r="R4047" i="1"/>
  <c r="R4050" i="1"/>
  <c r="R4058" i="1"/>
  <c r="R4061" i="1"/>
  <c r="R4071" i="1"/>
  <c r="R4074" i="1"/>
  <c r="R4077" i="1"/>
  <c r="R4081" i="1"/>
  <c r="R4084" i="1"/>
  <c r="R4088" i="1"/>
  <c r="R4093" i="1"/>
  <c r="R4099" i="1"/>
  <c r="R4102" i="1"/>
  <c r="R4105" i="1"/>
  <c r="R4123" i="1"/>
  <c r="R4129" i="1"/>
  <c r="R4132" i="1"/>
  <c r="R4141" i="1"/>
  <c r="R4144" i="1"/>
  <c r="R4150" i="1"/>
  <c r="R4153" i="1"/>
  <c r="R4165" i="1"/>
  <c r="R4168" i="1"/>
  <c r="R4171" i="1"/>
  <c r="R4175" i="1"/>
  <c r="R4179" i="1"/>
  <c r="R4183" i="1"/>
  <c r="R4186" i="1"/>
  <c r="R4191" i="1"/>
  <c r="R4193" i="1"/>
  <c r="R4195" i="1"/>
  <c r="R4197" i="1"/>
  <c r="R4202" i="1"/>
  <c r="R4206" i="1"/>
  <c r="R4209" i="1"/>
  <c r="R4212" i="1"/>
  <c r="R4216" i="1"/>
  <c r="R4218" i="1"/>
  <c r="R4223" i="1"/>
  <c r="R4227" i="1"/>
  <c r="R4235" i="1"/>
  <c r="R4238" i="1"/>
  <c r="R4241" i="1"/>
  <c r="R4248" i="1"/>
  <c r="R4253" i="1"/>
  <c r="R4256" i="1"/>
  <c r="R4265" i="1"/>
  <c r="R4271" i="1"/>
  <c r="R4274" i="1"/>
  <c r="R4278" i="1"/>
  <c r="R4281" i="1"/>
  <c r="R4284" i="1"/>
  <c r="R4287" i="1"/>
  <c r="R4301" i="1"/>
  <c r="R4304" i="1"/>
  <c r="R4307" i="1"/>
  <c r="R4310" i="1"/>
  <c r="R4314" i="1"/>
  <c r="R4317" i="1"/>
  <c r="R4323" i="1"/>
  <c r="R4326" i="1"/>
  <c r="R4330" i="1"/>
  <c r="R4333" i="1"/>
  <c r="R4339" i="1"/>
  <c r="R4346" i="1"/>
  <c r="R4348" i="1"/>
  <c r="R4350" i="1"/>
  <c r="R4351" i="1"/>
  <c r="R4356" i="1"/>
  <c r="R4359" i="1"/>
  <c r="R4361" i="1"/>
  <c r="R4363" i="1"/>
  <c r="R4364" i="1"/>
  <c r="R4369" i="1"/>
  <c r="R4381" i="1"/>
  <c r="R4384" i="1"/>
  <c r="R4387" i="1"/>
  <c r="R4390" i="1"/>
  <c r="R4393" i="1"/>
  <c r="R4396" i="1"/>
  <c r="R4403" i="1"/>
  <c r="R4405" i="1"/>
  <c r="R4407" i="1"/>
  <c r="R4409" i="1"/>
  <c r="R4410" i="1"/>
  <c r="R4414" i="1"/>
  <c r="R4417" i="1"/>
  <c r="R4420" i="1"/>
  <c r="R4424" i="1"/>
  <c r="R4434" i="1"/>
  <c r="R4437" i="1"/>
  <c r="R4439" i="1"/>
  <c r="R4441" i="1"/>
  <c r="R4446" i="1"/>
  <c r="R4450" i="1"/>
  <c r="R4457" i="1"/>
  <c r="R4460" i="1"/>
  <c r="R4463" i="1"/>
  <c r="R4467" i="1"/>
  <c r="R4475" i="1"/>
  <c r="R4478" i="1"/>
  <c r="R4481" i="1"/>
  <c r="R4484" i="1"/>
  <c r="R4487" i="1"/>
  <c r="R4495" i="1"/>
  <c r="R4497" i="1"/>
  <c r="R4502" i="1"/>
  <c r="R4510" i="1"/>
  <c r="R4512" i="1"/>
  <c r="R4514" i="1"/>
  <c r="R4519" i="1"/>
  <c r="R4522" i="1"/>
  <c r="R4524" i="1"/>
  <c r="R4529" i="1"/>
  <c r="R4537" i="1"/>
  <c r="R4542" i="1"/>
  <c r="R4545" i="1"/>
  <c r="R4547" i="1"/>
  <c r="R4549" i="1"/>
  <c r="R4554" i="1"/>
  <c r="R4562" i="1"/>
  <c r="R4577" i="1"/>
  <c r="R4583" i="1"/>
  <c r="R4588" i="1"/>
  <c r="R4590" i="1"/>
  <c r="R4592" i="1"/>
  <c r="R4594" i="1"/>
  <c r="R4599" i="1"/>
  <c r="R4603" i="1"/>
  <c r="R4614" i="1"/>
  <c r="R4617" i="1"/>
  <c r="R4619" i="1"/>
  <c r="R4624" i="1"/>
  <c r="R4633" i="1"/>
  <c r="R4635" i="1"/>
  <c r="R4643" i="1"/>
  <c r="R4645" i="1"/>
  <c r="R4647" i="1"/>
  <c r="R4651" i="1"/>
  <c r="R4660" i="1"/>
  <c r="R4662" i="1"/>
  <c r="R4669" i="1"/>
  <c r="R4671" i="1"/>
  <c r="R4678" i="1"/>
  <c r="R4681" i="1"/>
  <c r="R4684" i="1"/>
  <c r="R4687" i="1"/>
  <c r="R4691" i="1"/>
  <c r="R4698" i="1"/>
  <c r="R4701" i="1"/>
  <c r="R4704" i="1"/>
  <c r="R4707" i="1"/>
  <c r="R4711" i="1"/>
  <c r="R4714" i="1"/>
  <c r="R4719" i="1"/>
  <c r="R4724" i="1"/>
  <c r="R4726" i="1"/>
  <c r="R4731" i="1"/>
  <c r="R4733" i="1"/>
  <c r="R4739" i="1"/>
  <c r="R4741" i="1"/>
  <c r="R4742" i="1"/>
  <c r="R4747" i="1"/>
  <c r="R4750" i="1"/>
  <c r="R4752" i="1"/>
  <c r="R4757" i="1"/>
  <c r="R4761" i="1"/>
  <c r="R4769" i="1"/>
  <c r="R4777" i="1"/>
  <c r="R4779" i="1"/>
  <c r="R4781" i="1"/>
  <c r="R4782" i="1"/>
  <c r="R4787" i="1"/>
  <c r="R4791" i="1"/>
  <c r="R4795" i="1"/>
  <c r="R4797" i="1"/>
  <c r="R4799" i="1"/>
  <c r="R4801" i="1"/>
  <c r="R4802" i="1"/>
  <c r="R4805" i="1"/>
  <c r="R4807" i="1"/>
  <c r="R4814" i="1"/>
  <c r="R4816" i="1"/>
  <c r="R4821" i="1"/>
  <c r="R4831" i="1"/>
  <c r="R4841" i="1"/>
  <c r="R4845" i="1"/>
  <c r="R4850" i="1"/>
  <c r="R4854" i="1"/>
  <c r="R4859" i="1"/>
  <c r="R4862" i="1"/>
  <c r="R4864" i="1"/>
  <c r="R4866" i="1"/>
  <c r="R4871" i="1"/>
  <c r="R4879" i="1"/>
  <c r="R4885" i="1"/>
  <c r="R4888" i="1"/>
  <c r="R4890" i="1"/>
  <c r="R4892" i="1"/>
  <c r="R4897" i="1"/>
  <c r="R4904" i="1"/>
  <c r="R4906" i="1"/>
  <c r="R4912" i="1"/>
  <c r="R4915" i="1"/>
  <c r="R4916" i="1"/>
  <c r="R4917" i="1"/>
  <c r="R4921" i="1"/>
  <c r="R4926" i="1"/>
  <c r="R4928" i="1"/>
  <c r="R4931" i="1"/>
  <c r="R4933" i="1"/>
  <c r="R4936" i="1"/>
  <c r="R4942" i="1"/>
  <c r="R4948" i="1"/>
  <c r="R4953" i="1"/>
  <c r="R4955" i="1"/>
  <c r="R4957" i="1"/>
  <c r="R4960" i="1"/>
  <c r="R4962" i="1"/>
  <c r="R4963" i="1"/>
  <c r="R4966" i="1"/>
  <c r="R4970" i="1"/>
  <c r="R4980" i="1"/>
  <c r="R4983" i="1"/>
  <c r="R4986" i="1"/>
  <c r="R4989" i="1"/>
  <c r="R4992" i="1"/>
  <c r="R4997" i="1"/>
  <c r="R5000" i="1"/>
  <c r="R5003" i="1"/>
  <c r="R5004" i="1"/>
  <c r="R5010" i="1"/>
  <c r="R5013" i="1"/>
  <c r="R5016" i="1"/>
  <c r="R5019" i="1"/>
  <c r="R5024" i="1"/>
  <c r="R5031" i="1"/>
  <c r="R5038" i="1"/>
  <c r="R5047" i="1"/>
  <c r="R5048" i="1"/>
  <c r="R5054" i="1"/>
  <c r="R5062" i="1"/>
  <c r="R5063" i="1"/>
  <c r="R5071" i="1"/>
  <c r="R5072" i="1"/>
  <c r="R5075" i="1"/>
  <c r="R5076" i="1"/>
  <c r="R5079" i="1"/>
  <c r="R5080" i="1"/>
  <c r="R5084" i="1"/>
  <c r="R5085" i="1"/>
  <c r="R5088" i="1"/>
  <c r="R5089" i="1"/>
  <c r="R5092" i="1"/>
  <c r="R5095" i="1"/>
  <c r="R5096" i="1"/>
  <c r="R5099" i="1"/>
  <c r="R5102" i="1"/>
  <c r="R5106" i="1"/>
  <c r="R5107" i="1"/>
  <c r="R5112" i="1"/>
  <c r="R5117" i="1"/>
  <c r="R5120" i="1"/>
  <c r="R5121" i="1"/>
  <c r="R5124" i="1"/>
  <c r="R5125" i="1"/>
  <c r="R5128" i="1"/>
  <c r="R5130" i="1"/>
  <c r="R5132" i="1"/>
  <c r="R5133" i="1"/>
  <c r="R5139" i="1"/>
  <c r="R5144" i="1"/>
  <c r="R5145" i="1"/>
  <c r="R5152" i="1"/>
  <c r="R5155" i="1"/>
  <c r="R5163" i="1"/>
  <c r="R5166" i="1"/>
  <c r="R5169" i="1"/>
  <c r="R5176" i="1"/>
  <c r="R5179" i="1"/>
  <c r="R5187" i="1"/>
  <c r="R5192" i="1"/>
  <c r="R5195" i="1"/>
  <c r="R5197" i="1"/>
  <c r="R5202" i="1"/>
  <c r="R5206" i="1"/>
  <c r="R5214" i="1"/>
  <c r="R5218" i="1"/>
  <c r="R5221" i="1"/>
  <c r="R5223" i="1"/>
  <c r="R5225" i="1"/>
  <c r="R5233" i="1"/>
  <c r="R5237" i="1"/>
  <c r="R5242" i="1"/>
  <c r="R5250" i="1"/>
  <c r="R5253" i="1"/>
  <c r="R5257" i="1"/>
  <c r="R5260" i="1"/>
  <c r="R5262" i="1"/>
  <c r="R5267" i="1"/>
  <c r="R5273" i="1"/>
  <c r="R5276" i="1"/>
  <c r="R5279" i="1"/>
  <c r="R5284" i="1"/>
  <c r="R5292" i="1"/>
  <c r="R5297" i="1"/>
  <c r="R5300" i="1"/>
  <c r="R5302" i="1"/>
  <c r="R5304" i="1"/>
  <c r="R5309" i="1"/>
  <c r="R5313" i="1"/>
  <c r="R5321" i="1"/>
  <c r="R5327" i="1"/>
  <c r="R5330" i="1"/>
  <c r="R5333" i="1"/>
  <c r="R5335" i="1"/>
  <c r="R5336" i="1"/>
  <c r="R5340" i="1"/>
  <c r="R5343" i="1"/>
  <c r="R5348" i="1"/>
  <c r="R5350" i="1"/>
  <c r="R5351" i="1"/>
  <c r="R5355" i="1"/>
  <c r="R5357" i="1"/>
  <c r="R5364" i="1"/>
  <c r="R5366" i="1"/>
  <c r="R5368" i="1"/>
  <c r="R5370" i="1"/>
  <c r="R5375" i="1"/>
  <c r="R5383" i="1"/>
  <c r="R5388" i="1"/>
  <c r="R5391" i="1"/>
  <c r="R5393" i="1"/>
  <c r="R5396" i="1"/>
  <c r="R5399" i="1"/>
  <c r="R5402" i="1"/>
  <c r="R5405" i="1"/>
  <c r="R5417" i="1"/>
  <c r="R5420" i="1"/>
  <c r="R5427" i="1"/>
  <c r="R5432" i="1"/>
  <c r="R5433" i="1"/>
  <c r="R5435" i="1"/>
  <c r="R5449" i="1"/>
  <c r="R5452" i="1"/>
  <c r="R5454" i="1"/>
  <c r="R5459" i="1"/>
  <c r="R5463" i="1"/>
  <c r="R5471" i="1"/>
  <c r="R5473" i="1"/>
  <c r="R5476" i="1"/>
  <c r="R5483" i="1"/>
  <c r="R5485" i="1"/>
  <c r="R5486" i="1"/>
  <c r="R5489" i="1"/>
  <c r="R5497" i="1"/>
  <c r="R5500" i="1"/>
  <c r="Q4317" i="1" l="1"/>
  <c r="Q4183" i="1"/>
  <c r="Q4165" i="1"/>
  <c r="Q4150" i="1"/>
  <c r="Q4123" i="1"/>
  <c r="Q4006" i="1"/>
  <c r="Q3855" i="1"/>
  <c r="Q3836" i="1"/>
  <c r="Q3818" i="1"/>
  <c r="Q3793" i="1"/>
  <c r="Q3785" i="1"/>
  <c r="Q3771" i="1"/>
  <c r="Q3608" i="1"/>
  <c r="Q3624" i="1"/>
  <c r="Q784" i="1"/>
  <c r="Q761" i="1"/>
  <c r="Q758" i="1"/>
  <c r="Q755" i="1"/>
  <c r="P5393" i="1"/>
  <c r="P5391" i="1"/>
  <c r="P5292" i="1"/>
  <c r="P5054" i="1"/>
  <c r="P5010" i="1"/>
  <c r="P4769" i="1"/>
  <c r="P4647" i="1"/>
  <c r="P4645" i="1"/>
  <c r="P4633" i="1"/>
  <c r="P4414" i="1"/>
  <c r="P4393" i="1"/>
  <c r="P4256" i="1"/>
  <c r="P4183" i="1"/>
  <c r="P4088" i="1"/>
  <c r="P4058" i="1"/>
  <c r="P4009" i="1"/>
  <c r="P3917" i="1"/>
  <c r="P3873" i="1"/>
  <c r="P3590" i="1"/>
  <c r="P2849" i="1"/>
  <c r="P2217" i="1"/>
  <c r="P1891" i="1"/>
  <c r="P1872" i="1"/>
  <c r="P1867" i="1"/>
  <c r="P1533" i="1"/>
  <c r="P1528" i="1"/>
  <c r="P1496" i="1"/>
  <c r="P1180" i="1"/>
  <c r="P1126" i="1"/>
  <c r="P918" i="1"/>
  <c r="P1003" i="1"/>
  <c r="P961" i="1"/>
  <c r="P960" i="1"/>
  <c r="P784" i="1"/>
  <c r="P755" i="1"/>
  <c r="P746" i="1"/>
  <c r="P737" i="1"/>
  <c r="P736" i="1"/>
  <c r="P733" i="1"/>
  <c r="P732" i="1"/>
  <c r="P548" i="1"/>
  <c r="P484" i="1"/>
  <c r="P451" i="1"/>
  <c r="P229" i="1"/>
  <c r="P222" i="1"/>
  <c r="P308" i="1"/>
  <c r="P307" i="1" s="1"/>
  <c r="P248" i="1"/>
  <c r="O4362" i="1"/>
  <c r="J228" i="1" l="1"/>
  <c r="M228" i="1"/>
  <c r="N228" i="1"/>
  <c r="O228" i="1"/>
  <c r="Q228" i="1"/>
  <c r="H5052" i="1" l="1"/>
  <c r="H5051" i="1" s="1"/>
  <c r="H5050" i="1" s="1"/>
  <c r="H5049" i="1" s="1"/>
  <c r="H5008" i="1"/>
  <c r="H4759" i="1"/>
  <c r="H4758" i="1" s="1"/>
  <c r="H2667" i="1"/>
  <c r="H2666" i="1" s="1"/>
  <c r="H2665" i="1" s="1"/>
  <c r="H2340" i="1"/>
  <c r="H2339" i="1" s="1"/>
  <c r="H2338" i="1" s="1"/>
  <c r="H1851" i="1"/>
  <c r="H1850" i="1" s="1"/>
  <c r="H1849" i="1" s="1"/>
  <c r="H1494" i="1"/>
  <c r="H1493" i="1" s="1"/>
  <c r="H1492" i="1" s="1"/>
  <c r="H1178" i="1"/>
  <c r="H1177" i="1" s="1"/>
  <c r="H1176" i="1" s="1"/>
  <c r="H1139" i="1"/>
  <c r="H1137" i="1" s="1"/>
  <c r="H880" i="1"/>
  <c r="H879" i="1" s="1"/>
  <c r="H878" i="1" s="1"/>
  <c r="H877" i="1" s="1"/>
  <c r="H449" i="1"/>
  <c r="H448" i="1" s="1"/>
  <c r="M784" i="1"/>
  <c r="M761" i="1"/>
  <c r="I757" i="1"/>
  <c r="K5054" i="1"/>
  <c r="K5010" i="1"/>
  <c r="K4633" i="1"/>
  <c r="K4024" i="1"/>
  <c r="K3319" i="1"/>
  <c r="K3042" i="1"/>
  <c r="K2738" i="1"/>
  <c r="K2505" i="1"/>
  <c r="K2417" i="1"/>
  <c r="K2190" i="1"/>
  <c r="K2106" i="1"/>
  <c r="K1531" i="1"/>
  <c r="K1496" i="1"/>
  <c r="K1439" i="1"/>
  <c r="K1180" i="1"/>
  <c r="K1124" i="1"/>
  <c r="K1003" i="1"/>
  <c r="K972" i="1"/>
  <c r="K784" i="1"/>
  <c r="K451" i="1"/>
  <c r="K229" i="1"/>
  <c r="K222" i="1"/>
  <c r="J5129" i="1" l="1"/>
  <c r="K5129" i="1"/>
  <c r="L5129" i="1"/>
  <c r="M5129" i="1"/>
  <c r="N5129" i="1"/>
  <c r="O5129" i="1"/>
  <c r="P5129" i="1"/>
  <c r="Q5129" i="1"/>
  <c r="I5129" i="1"/>
  <c r="J5053" i="1"/>
  <c r="J5052" i="1" s="1"/>
  <c r="J5051" i="1" s="1"/>
  <c r="J5050" i="1" s="1"/>
  <c r="J5049" i="1" s="1"/>
  <c r="K5053" i="1"/>
  <c r="K5052" i="1" s="1"/>
  <c r="K5051" i="1" s="1"/>
  <c r="K5050" i="1" s="1"/>
  <c r="K5049" i="1" s="1"/>
  <c r="L5053" i="1"/>
  <c r="L5052" i="1" s="1"/>
  <c r="L5051" i="1" s="1"/>
  <c r="L5050" i="1" s="1"/>
  <c r="L5049" i="1" s="1"/>
  <c r="M5053" i="1"/>
  <c r="M5052" i="1" s="1"/>
  <c r="M5051" i="1" s="1"/>
  <c r="M5050" i="1" s="1"/>
  <c r="M5049" i="1" s="1"/>
  <c r="N5053" i="1"/>
  <c r="N5052" i="1" s="1"/>
  <c r="N5051" i="1" s="1"/>
  <c r="N5050" i="1" s="1"/>
  <c r="N5049" i="1" s="1"/>
  <c r="O5053" i="1"/>
  <c r="P5053" i="1"/>
  <c r="P5052" i="1" s="1"/>
  <c r="P5051" i="1" s="1"/>
  <c r="P5050" i="1" s="1"/>
  <c r="P5049" i="1" s="1"/>
  <c r="Q5053" i="1"/>
  <c r="Q5052" i="1" s="1"/>
  <c r="Q5051" i="1" s="1"/>
  <c r="Q5050" i="1" s="1"/>
  <c r="Q5049" i="1" s="1"/>
  <c r="I5053" i="1"/>
  <c r="I5052" i="1" s="1"/>
  <c r="I5051" i="1" s="1"/>
  <c r="I5050" i="1" s="1"/>
  <c r="I5049" i="1" s="1"/>
  <c r="R5129" i="1" l="1"/>
  <c r="O5052" i="1"/>
  <c r="R5053" i="1"/>
  <c r="J5009" i="1"/>
  <c r="J5008" i="1" s="1"/>
  <c r="K5009" i="1"/>
  <c r="K5008" i="1" s="1"/>
  <c r="L5009" i="1"/>
  <c r="L5008" i="1" s="1"/>
  <c r="M5009" i="1"/>
  <c r="M5008" i="1" s="1"/>
  <c r="N5009" i="1"/>
  <c r="N5008" i="1" s="1"/>
  <c r="O5009" i="1"/>
  <c r="P5009" i="1"/>
  <c r="P5008" i="1" s="1"/>
  <c r="Q5009" i="1"/>
  <c r="Q5008" i="1" s="1"/>
  <c r="I5009" i="1"/>
  <c r="I5008" i="1" s="1"/>
  <c r="J4780" i="1"/>
  <c r="K4780" i="1"/>
  <c r="L4780" i="1"/>
  <c r="M4780" i="1"/>
  <c r="N4780" i="1"/>
  <c r="O4780" i="1"/>
  <c r="P4780" i="1"/>
  <c r="Q4780" i="1"/>
  <c r="I4780" i="1"/>
  <c r="J4760" i="1"/>
  <c r="J4759" i="1" s="1"/>
  <c r="J4758" i="1" s="1"/>
  <c r="K4760" i="1"/>
  <c r="K4759" i="1" s="1"/>
  <c r="K4758" i="1" s="1"/>
  <c r="L4760" i="1"/>
  <c r="L4759" i="1" s="1"/>
  <c r="L4758" i="1" s="1"/>
  <c r="M4760" i="1"/>
  <c r="M4759" i="1" s="1"/>
  <c r="M4758" i="1" s="1"/>
  <c r="N4760" i="1"/>
  <c r="N4759" i="1" s="1"/>
  <c r="N4758" i="1" s="1"/>
  <c r="O4760" i="1"/>
  <c r="P4760" i="1"/>
  <c r="P4759" i="1" s="1"/>
  <c r="P4758" i="1" s="1"/>
  <c r="Q4760" i="1"/>
  <c r="Q4759" i="1" s="1"/>
  <c r="Q4758" i="1" s="1"/>
  <c r="I4760" i="1"/>
  <c r="I4759" i="1" s="1"/>
  <c r="I4758" i="1" s="1"/>
  <c r="J4408" i="1"/>
  <c r="K4408" i="1"/>
  <c r="L4408" i="1"/>
  <c r="M4408" i="1"/>
  <c r="N4408" i="1"/>
  <c r="O4408" i="1"/>
  <c r="P4408" i="1"/>
  <c r="Q4408" i="1"/>
  <c r="I4408" i="1"/>
  <c r="I4362" i="1"/>
  <c r="R4362" i="1" s="1"/>
  <c r="J3824" i="1"/>
  <c r="K3824" i="1"/>
  <c r="L3824" i="1"/>
  <c r="M3824" i="1"/>
  <c r="N3824" i="1"/>
  <c r="O3824" i="1"/>
  <c r="P3824" i="1"/>
  <c r="Q3824" i="1"/>
  <c r="I3824" i="1"/>
  <c r="I3752" i="1"/>
  <c r="I3751" i="1" s="1"/>
  <c r="I3750" i="1" s="1"/>
  <c r="I3749" i="1" s="1"/>
  <c r="J3752" i="1"/>
  <c r="J3751" i="1" s="1"/>
  <c r="J3750" i="1" s="1"/>
  <c r="J3749" i="1" s="1"/>
  <c r="K3752" i="1"/>
  <c r="K3751" i="1" s="1"/>
  <c r="K3750" i="1" s="1"/>
  <c r="K3749" i="1" s="1"/>
  <c r="L3752" i="1"/>
  <c r="L3751" i="1" s="1"/>
  <c r="L3750" i="1" s="1"/>
  <c r="L3749" i="1" s="1"/>
  <c r="M3752" i="1"/>
  <c r="M3751" i="1" s="1"/>
  <c r="M3750" i="1" s="1"/>
  <c r="M3749" i="1" s="1"/>
  <c r="N3752" i="1"/>
  <c r="N3751" i="1" s="1"/>
  <c r="N3750" i="1" s="1"/>
  <c r="N3749" i="1" s="1"/>
  <c r="O3752" i="1"/>
  <c r="P3752" i="1"/>
  <c r="P3751" i="1" s="1"/>
  <c r="P3750" i="1" s="1"/>
  <c r="P3749" i="1" s="1"/>
  <c r="Q3752" i="1"/>
  <c r="Q3751" i="1" s="1"/>
  <c r="Q3750" i="1" s="1"/>
  <c r="Q3749" i="1" s="1"/>
  <c r="H3752" i="1"/>
  <c r="H3751" i="1" s="1"/>
  <c r="H3750" i="1" s="1"/>
  <c r="H3749" i="1" s="1"/>
  <c r="J3584" i="1"/>
  <c r="K3584" i="1"/>
  <c r="L3584" i="1"/>
  <c r="M3584" i="1"/>
  <c r="N3584" i="1"/>
  <c r="O3584" i="1"/>
  <c r="P3584" i="1"/>
  <c r="Q3584" i="1"/>
  <c r="I3584" i="1"/>
  <c r="J3055" i="1"/>
  <c r="K3055" i="1"/>
  <c r="L3055" i="1"/>
  <c r="M3055" i="1"/>
  <c r="N3055" i="1"/>
  <c r="O3055" i="1"/>
  <c r="P3055" i="1"/>
  <c r="Q3055" i="1"/>
  <c r="I3055" i="1"/>
  <c r="J2668" i="1"/>
  <c r="J2667" i="1" s="1"/>
  <c r="J2666" i="1" s="1"/>
  <c r="J2665" i="1" s="1"/>
  <c r="K2668" i="1"/>
  <c r="K2667" i="1" s="1"/>
  <c r="K2666" i="1" s="1"/>
  <c r="K2665" i="1" s="1"/>
  <c r="L2668" i="1"/>
  <c r="L2667" i="1" s="1"/>
  <c r="L2666" i="1" s="1"/>
  <c r="L2665" i="1" s="1"/>
  <c r="M2668" i="1"/>
  <c r="M2667" i="1" s="1"/>
  <c r="M2666" i="1" s="1"/>
  <c r="M2665" i="1" s="1"/>
  <c r="N2668" i="1"/>
  <c r="N2667" i="1" s="1"/>
  <c r="N2666" i="1" s="1"/>
  <c r="N2665" i="1" s="1"/>
  <c r="O2668" i="1"/>
  <c r="P2668" i="1"/>
  <c r="P2667" i="1" s="1"/>
  <c r="P2666" i="1" s="1"/>
  <c r="P2665" i="1" s="1"/>
  <c r="Q2668" i="1"/>
  <c r="Q2667" i="1" s="1"/>
  <c r="Q2666" i="1" s="1"/>
  <c r="Q2665" i="1" s="1"/>
  <c r="I2668" i="1"/>
  <c r="I2667" i="1" s="1"/>
  <c r="I2666" i="1" s="1"/>
  <c r="I2665" i="1" s="1"/>
  <c r="J2341" i="1"/>
  <c r="J2340" i="1" s="1"/>
  <c r="J2339" i="1" s="1"/>
  <c r="J2338" i="1" s="1"/>
  <c r="K2341" i="1"/>
  <c r="K2340" i="1" s="1"/>
  <c r="K2339" i="1" s="1"/>
  <c r="K2338" i="1" s="1"/>
  <c r="L2341" i="1"/>
  <c r="L2340" i="1" s="1"/>
  <c r="L2339" i="1" s="1"/>
  <c r="L2338" i="1" s="1"/>
  <c r="M2341" i="1"/>
  <c r="M2340" i="1" s="1"/>
  <c r="M2339" i="1" s="1"/>
  <c r="M2338" i="1" s="1"/>
  <c r="N2341" i="1"/>
  <c r="N2340" i="1" s="1"/>
  <c r="N2339" i="1" s="1"/>
  <c r="N2338" i="1" s="1"/>
  <c r="O2341" i="1"/>
  <c r="P2341" i="1"/>
  <c r="P2340" i="1" s="1"/>
  <c r="P2339" i="1" s="1"/>
  <c r="P2338" i="1" s="1"/>
  <c r="Q2341" i="1"/>
  <c r="Q2340" i="1" s="1"/>
  <c r="Q2339" i="1" s="1"/>
  <c r="Q2338" i="1" s="1"/>
  <c r="I2341" i="1"/>
  <c r="I2340" i="1" s="1"/>
  <c r="I2339" i="1" s="1"/>
  <c r="I2338" i="1" s="1"/>
  <c r="J2323" i="1"/>
  <c r="K2323" i="1"/>
  <c r="L2323" i="1"/>
  <c r="M2323" i="1"/>
  <c r="N2323" i="1"/>
  <c r="O2323" i="1"/>
  <c r="P2323" i="1"/>
  <c r="Q2323" i="1"/>
  <c r="I2323" i="1"/>
  <c r="J2277" i="1"/>
  <c r="K2277" i="1"/>
  <c r="L2277" i="1"/>
  <c r="M2277" i="1"/>
  <c r="N2277" i="1"/>
  <c r="O2277" i="1"/>
  <c r="P2277" i="1"/>
  <c r="Q2277" i="1"/>
  <c r="I2277" i="1"/>
  <c r="J1852" i="1"/>
  <c r="J1851" i="1" s="1"/>
  <c r="J1850" i="1" s="1"/>
  <c r="J1849" i="1" s="1"/>
  <c r="K1852" i="1"/>
  <c r="K1851" i="1" s="1"/>
  <c r="K1850" i="1" s="1"/>
  <c r="K1849" i="1" s="1"/>
  <c r="L1852" i="1"/>
  <c r="L1851" i="1" s="1"/>
  <c r="L1850" i="1" s="1"/>
  <c r="L1849" i="1" s="1"/>
  <c r="M1852" i="1"/>
  <c r="M1851" i="1" s="1"/>
  <c r="M1850" i="1" s="1"/>
  <c r="M1849" i="1" s="1"/>
  <c r="N1852" i="1"/>
  <c r="N1851" i="1" s="1"/>
  <c r="N1850" i="1" s="1"/>
  <c r="N1849" i="1" s="1"/>
  <c r="O1852" i="1"/>
  <c r="P1852" i="1"/>
  <c r="P1851" i="1" s="1"/>
  <c r="P1850" i="1" s="1"/>
  <c r="P1849" i="1" s="1"/>
  <c r="Q1852" i="1"/>
  <c r="Q1851" i="1" s="1"/>
  <c r="Q1850" i="1" s="1"/>
  <c r="Q1849" i="1" s="1"/>
  <c r="I1852" i="1"/>
  <c r="I1851" i="1" s="1"/>
  <c r="I1850" i="1" s="1"/>
  <c r="I1849" i="1" s="1"/>
  <c r="J1676" i="1"/>
  <c r="K1676" i="1"/>
  <c r="L1676" i="1"/>
  <c r="M1676" i="1"/>
  <c r="N1676" i="1"/>
  <c r="O1676" i="1"/>
  <c r="P1676" i="1"/>
  <c r="Q1676" i="1"/>
  <c r="I1676" i="1"/>
  <c r="J1495" i="1"/>
  <c r="J1494" i="1" s="1"/>
  <c r="J1493" i="1" s="1"/>
  <c r="J1492" i="1" s="1"/>
  <c r="K1495" i="1"/>
  <c r="K1494" i="1" s="1"/>
  <c r="K1493" i="1" s="1"/>
  <c r="K1492" i="1" s="1"/>
  <c r="L1495" i="1"/>
  <c r="L1494" i="1" s="1"/>
  <c r="L1493" i="1" s="1"/>
  <c r="L1492" i="1" s="1"/>
  <c r="M1495" i="1"/>
  <c r="M1494" i="1" s="1"/>
  <c r="M1493" i="1" s="1"/>
  <c r="M1492" i="1" s="1"/>
  <c r="N1495" i="1"/>
  <c r="N1494" i="1" s="1"/>
  <c r="N1493" i="1" s="1"/>
  <c r="N1492" i="1" s="1"/>
  <c r="O1495" i="1"/>
  <c r="P1495" i="1"/>
  <c r="P1494" i="1" s="1"/>
  <c r="P1493" i="1" s="1"/>
  <c r="P1492" i="1" s="1"/>
  <c r="Q1495" i="1"/>
  <c r="Q1494" i="1" s="1"/>
  <c r="Q1493" i="1" s="1"/>
  <c r="Q1492" i="1" s="1"/>
  <c r="I1495" i="1"/>
  <c r="I1494" i="1" s="1"/>
  <c r="I1493" i="1" s="1"/>
  <c r="I1492" i="1" s="1"/>
  <c r="J1179" i="1"/>
  <c r="J1178" i="1" s="1"/>
  <c r="J1177" i="1" s="1"/>
  <c r="J1176" i="1" s="1"/>
  <c r="K1179" i="1"/>
  <c r="K1178" i="1" s="1"/>
  <c r="K1177" i="1" s="1"/>
  <c r="K1176" i="1" s="1"/>
  <c r="L1179" i="1"/>
  <c r="L1178" i="1" s="1"/>
  <c r="L1177" i="1" s="1"/>
  <c r="L1176" i="1" s="1"/>
  <c r="M1179" i="1"/>
  <c r="M1178" i="1" s="1"/>
  <c r="M1177" i="1" s="1"/>
  <c r="M1176" i="1" s="1"/>
  <c r="N1179" i="1"/>
  <c r="N1178" i="1" s="1"/>
  <c r="N1177" i="1" s="1"/>
  <c r="N1176" i="1" s="1"/>
  <c r="O1179" i="1"/>
  <c r="P1179" i="1"/>
  <c r="P1178" i="1" s="1"/>
  <c r="P1177" i="1" s="1"/>
  <c r="P1176" i="1" s="1"/>
  <c r="Q1179" i="1"/>
  <c r="Q1178" i="1" s="1"/>
  <c r="Q1177" i="1" s="1"/>
  <c r="Q1176" i="1" s="1"/>
  <c r="I1179" i="1"/>
  <c r="I1178" i="1" s="1"/>
  <c r="I1177" i="1" s="1"/>
  <c r="I1176" i="1" s="1"/>
  <c r="J1140" i="1"/>
  <c r="J1139" i="1" s="1"/>
  <c r="J1137" i="1" s="1"/>
  <c r="K1140" i="1"/>
  <c r="K1139" i="1" s="1"/>
  <c r="K1137" i="1" s="1"/>
  <c r="L1140" i="1"/>
  <c r="L1139" i="1" s="1"/>
  <c r="L1137" i="1" s="1"/>
  <c r="M1140" i="1"/>
  <c r="M1139" i="1" s="1"/>
  <c r="M1137" i="1" s="1"/>
  <c r="N1140" i="1"/>
  <c r="N1139" i="1" s="1"/>
  <c r="N1137" i="1" s="1"/>
  <c r="O1140" i="1"/>
  <c r="P1140" i="1"/>
  <c r="P1139" i="1" s="1"/>
  <c r="P1137" i="1" s="1"/>
  <c r="Q1140" i="1"/>
  <c r="Q1139" i="1" s="1"/>
  <c r="Q1137" i="1" s="1"/>
  <c r="I1140" i="1"/>
  <c r="I1139" i="1" s="1"/>
  <c r="I1138" i="1" s="1"/>
  <c r="I1137" i="1" s="1"/>
  <c r="R1676" i="1" l="1"/>
  <c r="O1494" i="1"/>
  <c r="R1495" i="1"/>
  <c r="R2323" i="1"/>
  <c r="R3584" i="1"/>
  <c r="O5008" i="1"/>
  <c r="R5008" i="1" s="1"/>
  <c r="R5009" i="1"/>
  <c r="R4408" i="1"/>
  <c r="O2340" i="1"/>
  <c r="R2341" i="1"/>
  <c r="O3751" i="1"/>
  <c r="R3752" i="1"/>
  <c r="O1139" i="1"/>
  <c r="O1138" i="1" s="1"/>
  <c r="R1140" i="1"/>
  <c r="O1851" i="1"/>
  <c r="R1852" i="1"/>
  <c r="O2667" i="1"/>
  <c r="R2668" i="1"/>
  <c r="O4759" i="1"/>
  <c r="R4760" i="1"/>
  <c r="O1178" i="1"/>
  <c r="R1179" i="1"/>
  <c r="R2277" i="1"/>
  <c r="R3055" i="1"/>
  <c r="R3824" i="1"/>
  <c r="R4780" i="1"/>
  <c r="O5051" i="1"/>
  <c r="R5052" i="1"/>
  <c r="J1014" i="1"/>
  <c r="K1014" i="1"/>
  <c r="L1014" i="1"/>
  <c r="M1014" i="1"/>
  <c r="N1014" i="1"/>
  <c r="O1014" i="1"/>
  <c r="P1014" i="1"/>
  <c r="Q1014" i="1"/>
  <c r="I1014" i="1"/>
  <c r="I1002" i="1"/>
  <c r="I1001" i="1" s="1"/>
  <c r="I1000" i="1" s="1"/>
  <c r="J1002" i="1"/>
  <c r="J1001" i="1" s="1"/>
  <c r="J1000" i="1" s="1"/>
  <c r="K1002" i="1"/>
  <c r="K1001" i="1" s="1"/>
  <c r="K1000" i="1" s="1"/>
  <c r="L1002" i="1"/>
  <c r="L1001" i="1" s="1"/>
  <c r="L1000" i="1" s="1"/>
  <c r="M1002" i="1"/>
  <c r="M1001" i="1" s="1"/>
  <c r="M1000" i="1" s="1"/>
  <c r="N1002" i="1"/>
  <c r="N1001" i="1" s="1"/>
  <c r="N1000" i="1" s="1"/>
  <c r="O1002" i="1"/>
  <c r="P1002" i="1"/>
  <c r="P1001" i="1" s="1"/>
  <c r="P1000" i="1" s="1"/>
  <c r="Q1002" i="1"/>
  <c r="Q1001" i="1" s="1"/>
  <c r="Q1000" i="1" s="1"/>
  <c r="H1002" i="1"/>
  <c r="H1001" i="1" s="1"/>
  <c r="H1000" i="1" s="1"/>
  <c r="J881" i="1"/>
  <c r="J880" i="1" s="1"/>
  <c r="J879" i="1" s="1"/>
  <c r="J878" i="1" s="1"/>
  <c r="J877" i="1" s="1"/>
  <c r="K881" i="1"/>
  <c r="K880" i="1" s="1"/>
  <c r="K879" i="1" s="1"/>
  <c r="K878" i="1" s="1"/>
  <c r="K877" i="1" s="1"/>
  <c r="L881" i="1"/>
  <c r="L880" i="1" s="1"/>
  <c r="L879" i="1" s="1"/>
  <c r="L878" i="1" s="1"/>
  <c r="L877" i="1" s="1"/>
  <c r="M881" i="1"/>
  <c r="M880" i="1" s="1"/>
  <c r="M879" i="1" s="1"/>
  <c r="M878" i="1" s="1"/>
  <c r="M877" i="1" s="1"/>
  <c r="N881" i="1"/>
  <c r="N880" i="1" s="1"/>
  <c r="N879" i="1" s="1"/>
  <c r="N878" i="1" s="1"/>
  <c r="N877" i="1" s="1"/>
  <c r="O881" i="1"/>
  <c r="P881" i="1"/>
  <c r="P880" i="1" s="1"/>
  <c r="P879" i="1" s="1"/>
  <c r="P878" i="1" s="1"/>
  <c r="P877" i="1" s="1"/>
  <c r="Q881" i="1"/>
  <c r="Q880" i="1" s="1"/>
  <c r="Q879" i="1" s="1"/>
  <c r="Q878" i="1" s="1"/>
  <c r="Q877" i="1" s="1"/>
  <c r="I881" i="1"/>
  <c r="I880" i="1" s="1"/>
  <c r="I879" i="1" s="1"/>
  <c r="I878" i="1" s="1"/>
  <c r="I877" i="1" s="1"/>
  <c r="J450" i="1"/>
  <c r="J449" i="1" s="1"/>
  <c r="J448" i="1" s="1"/>
  <c r="K450" i="1"/>
  <c r="K449" i="1" s="1"/>
  <c r="K448" i="1" s="1"/>
  <c r="L450" i="1"/>
  <c r="L449" i="1" s="1"/>
  <c r="L448" i="1" s="1"/>
  <c r="M450" i="1"/>
  <c r="M449" i="1" s="1"/>
  <c r="M448" i="1" s="1"/>
  <c r="N450" i="1"/>
  <c r="N449" i="1" s="1"/>
  <c r="N448" i="1" s="1"/>
  <c r="O450" i="1"/>
  <c r="P450" i="1"/>
  <c r="P449" i="1" s="1"/>
  <c r="P448" i="1" s="1"/>
  <c r="Q450" i="1"/>
  <c r="Q449" i="1" s="1"/>
  <c r="Q448" i="1" s="1"/>
  <c r="I450" i="1"/>
  <c r="I449" i="1" s="1"/>
  <c r="I448" i="1" s="1"/>
  <c r="H221" i="1"/>
  <c r="H220" i="1" s="1"/>
  <c r="J221" i="1"/>
  <c r="J220" i="1" s="1"/>
  <c r="K221" i="1"/>
  <c r="K220" i="1" s="1"/>
  <c r="L221" i="1"/>
  <c r="L220" i="1" s="1"/>
  <c r="M221" i="1"/>
  <c r="M220" i="1" s="1"/>
  <c r="N221" i="1"/>
  <c r="N220" i="1" s="1"/>
  <c r="O221" i="1"/>
  <c r="P221" i="1"/>
  <c r="P220" i="1" s="1"/>
  <c r="Q221" i="1"/>
  <c r="Q220" i="1" s="1"/>
  <c r="I221" i="1"/>
  <c r="I220" i="1" s="1"/>
  <c r="I228" i="1"/>
  <c r="R228" i="1" s="1"/>
  <c r="H5459" i="1"/>
  <c r="H5454" i="1"/>
  <c r="H5366" i="1"/>
  <c r="H5357" i="1"/>
  <c r="H5355" i="1"/>
  <c r="H5321" i="1"/>
  <c r="H5262" i="1"/>
  <c r="H5206" i="1"/>
  <c r="H5195" i="1"/>
  <c r="H5163" i="1"/>
  <c r="I5159" i="1"/>
  <c r="I5158" i="1" s="1"/>
  <c r="J5159" i="1"/>
  <c r="J5158" i="1" s="1"/>
  <c r="K5159" i="1"/>
  <c r="K5158" i="1" s="1"/>
  <c r="L5159" i="1"/>
  <c r="L5158" i="1" s="1"/>
  <c r="M5159" i="1"/>
  <c r="M5158" i="1" s="1"/>
  <c r="N5159" i="1"/>
  <c r="N5158" i="1" s="1"/>
  <c r="O5159" i="1"/>
  <c r="P5159" i="1"/>
  <c r="P5158" i="1" s="1"/>
  <c r="Q5159" i="1"/>
  <c r="Q5158" i="1" s="1"/>
  <c r="H5159" i="1"/>
  <c r="H5158" i="1" s="1"/>
  <c r="H5133" i="1"/>
  <c r="H5132" i="1"/>
  <c r="H5124" i="1"/>
  <c r="H5107" i="1"/>
  <c r="H5096" i="1"/>
  <c r="H5094" i="1" s="1"/>
  <c r="I5094" i="1"/>
  <c r="J5094" i="1"/>
  <c r="K5094" i="1"/>
  <c r="L5094" i="1"/>
  <c r="M5094" i="1"/>
  <c r="N5094" i="1"/>
  <c r="O5094" i="1"/>
  <c r="P5094" i="1"/>
  <c r="Q5094" i="1"/>
  <c r="I5101" i="1"/>
  <c r="I5100" i="1" s="1"/>
  <c r="J5101" i="1"/>
  <c r="J5100" i="1" s="1"/>
  <c r="K5101" i="1"/>
  <c r="K5100" i="1" s="1"/>
  <c r="L5101" i="1"/>
  <c r="L5100" i="1" s="1"/>
  <c r="M5101" i="1"/>
  <c r="M5100" i="1" s="1"/>
  <c r="N5101" i="1"/>
  <c r="N5100" i="1" s="1"/>
  <c r="O5101" i="1"/>
  <c r="P5101" i="1"/>
  <c r="P5100" i="1" s="1"/>
  <c r="Q5101" i="1"/>
  <c r="Q5100" i="1" s="1"/>
  <c r="H5101" i="1"/>
  <c r="H5100" i="1" s="1"/>
  <c r="H5089" i="1"/>
  <c r="H5088" i="1"/>
  <c r="H5085" i="1"/>
  <c r="H5084" i="1"/>
  <c r="H5076" i="1"/>
  <c r="H5013" i="1"/>
  <c r="H5004" i="1"/>
  <c r="H5003" i="1"/>
  <c r="H5000" i="1"/>
  <c r="H4997" i="1"/>
  <c r="H4992" i="1"/>
  <c r="H4983" i="1"/>
  <c r="H4966" i="1"/>
  <c r="H4942" i="1"/>
  <c r="H4921" i="1"/>
  <c r="H4917" i="1"/>
  <c r="H4906" i="1"/>
  <c r="H4904" i="1"/>
  <c r="H4854" i="1"/>
  <c r="H4821" i="1"/>
  <c r="H4807" i="1"/>
  <c r="H4797" i="1"/>
  <c r="H4791" i="1"/>
  <c r="H4779" i="1"/>
  <c r="H4741" i="1"/>
  <c r="H4726" i="1"/>
  <c r="H4714" i="1"/>
  <c r="H4711" i="1"/>
  <c r="H4707" i="1"/>
  <c r="H4704" i="1"/>
  <c r="H4681" i="1"/>
  <c r="H4671" i="1"/>
  <c r="H4669" i="1"/>
  <c r="H4662" i="1"/>
  <c r="H4660" i="1"/>
  <c r="H4619" i="1"/>
  <c r="H4614" i="1"/>
  <c r="H4603" i="1"/>
  <c r="H4597" i="1"/>
  <c r="H4590" i="1"/>
  <c r="H4583" i="1"/>
  <c r="H4581" i="1"/>
  <c r="H4569" i="1"/>
  <c r="I4553" i="1"/>
  <c r="I4552" i="1" s="1"/>
  <c r="I4551" i="1" s="1"/>
  <c r="I4550" i="1" s="1"/>
  <c r="J4553" i="1"/>
  <c r="J4552" i="1" s="1"/>
  <c r="J4551" i="1" s="1"/>
  <c r="J4550" i="1" s="1"/>
  <c r="K4553" i="1"/>
  <c r="K4552" i="1" s="1"/>
  <c r="K4551" i="1" s="1"/>
  <c r="K4550" i="1" s="1"/>
  <c r="L4553" i="1"/>
  <c r="L4552" i="1" s="1"/>
  <c r="L4551" i="1" s="1"/>
  <c r="L4550" i="1" s="1"/>
  <c r="M4553" i="1"/>
  <c r="M4552" i="1" s="1"/>
  <c r="M4551" i="1" s="1"/>
  <c r="M4550" i="1" s="1"/>
  <c r="N4553" i="1"/>
  <c r="N4552" i="1" s="1"/>
  <c r="N4551" i="1" s="1"/>
  <c r="N4550" i="1" s="1"/>
  <c r="O4553" i="1"/>
  <c r="P4553" i="1"/>
  <c r="P4552" i="1" s="1"/>
  <c r="P4551" i="1" s="1"/>
  <c r="P4550" i="1" s="1"/>
  <c r="Q4553" i="1"/>
  <c r="Q4552" i="1" s="1"/>
  <c r="Q4551" i="1" s="1"/>
  <c r="Q4550" i="1" s="1"/>
  <c r="H4553" i="1"/>
  <c r="H4552" i="1" s="1"/>
  <c r="H4551" i="1" s="1"/>
  <c r="H4550" i="1" s="1"/>
  <c r="H4547" i="1"/>
  <c r="H4529" i="1"/>
  <c r="H4524" i="1"/>
  <c r="H4512" i="1"/>
  <c r="H4502" i="1"/>
  <c r="H4484" i="1"/>
  <c r="H4481" i="1"/>
  <c r="H4478" i="1"/>
  <c r="H4475" i="1"/>
  <c r="H4450" i="1"/>
  <c r="H4405" i="1"/>
  <c r="H4399" i="1"/>
  <c r="H4396" i="1"/>
  <c r="H4384" i="1"/>
  <c r="H4381" i="1"/>
  <c r="I4226" i="1"/>
  <c r="I4225" i="1" s="1"/>
  <c r="I4224" i="1" s="1"/>
  <c r="J4226" i="1"/>
  <c r="J4225" i="1" s="1"/>
  <c r="J4224" i="1" s="1"/>
  <c r="K4226" i="1"/>
  <c r="K4225" i="1" s="1"/>
  <c r="K4224" i="1" s="1"/>
  <c r="L4226" i="1"/>
  <c r="L4225" i="1" s="1"/>
  <c r="L4224" i="1" s="1"/>
  <c r="M4226" i="1"/>
  <c r="M4225" i="1" s="1"/>
  <c r="M4224" i="1" s="1"/>
  <c r="N4226" i="1"/>
  <c r="N4225" i="1" s="1"/>
  <c r="N4224" i="1" s="1"/>
  <c r="O4226" i="1"/>
  <c r="P4226" i="1"/>
  <c r="P4225" i="1" s="1"/>
  <c r="P4224" i="1" s="1"/>
  <c r="Q4226" i="1"/>
  <c r="Q4225" i="1" s="1"/>
  <c r="Q4224" i="1" s="1"/>
  <c r="H4226" i="1"/>
  <c r="H4225" i="1" s="1"/>
  <c r="H4224" i="1" s="1"/>
  <c r="H4361" i="1"/>
  <c r="H4348" i="1"/>
  <c r="H4326" i="1"/>
  <c r="H4278" i="1"/>
  <c r="H4253" i="1"/>
  <c r="H4238" i="1"/>
  <c r="H4206" i="1"/>
  <c r="H4202" i="1"/>
  <c r="H4197" i="1"/>
  <c r="H4179" i="1"/>
  <c r="H4117" i="1"/>
  <c r="H4081" i="1"/>
  <c r="H4047" i="1"/>
  <c r="H3920" i="1"/>
  <c r="H3973" i="1"/>
  <c r="H3959" i="1"/>
  <c r="H3917" i="1"/>
  <c r="H3861" i="1"/>
  <c r="H3858" i="1"/>
  <c r="H3852" i="1"/>
  <c r="H3818" i="1"/>
  <c r="H3796" i="1"/>
  <c r="H3793" i="1"/>
  <c r="H3775" i="1"/>
  <c r="H3738" i="1"/>
  <c r="H3647" i="1"/>
  <c r="H3719" i="1"/>
  <c r="H3670" i="1"/>
  <c r="H3642" i="1"/>
  <c r="H3628" i="1"/>
  <c r="H3570" i="1"/>
  <c r="H3541" i="1"/>
  <c r="H3459" i="1"/>
  <c r="H3421" i="1"/>
  <c r="H3377" i="1"/>
  <c r="H3270" i="1"/>
  <c r="H3079" i="1"/>
  <c r="H3029" i="1"/>
  <c r="H3021" i="1"/>
  <c r="H3010" i="1"/>
  <c r="H2988" i="1"/>
  <c r="H2952" i="1"/>
  <c r="H2926" i="1"/>
  <c r="H2904" i="1"/>
  <c r="H2868" i="1"/>
  <c r="H2859" i="1"/>
  <c r="H2838" i="1"/>
  <c r="H2774" i="1"/>
  <c r="H2764" i="1"/>
  <c r="H2757" i="1"/>
  <c r="H2750" i="1"/>
  <c r="H2729" i="1"/>
  <c r="H2710" i="1"/>
  <c r="H2635" i="1"/>
  <c r="H2595" i="1"/>
  <c r="H2589" i="1"/>
  <c r="H2551" i="1"/>
  <c r="O1137" i="1" l="1"/>
  <c r="R1137" i="1" s="1"/>
  <c r="R1138" i="1"/>
  <c r="R5094" i="1"/>
  <c r="O220" i="1"/>
  <c r="R220" i="1" s="1"/>
  <c r="R221" i="1"/>
  <c r="O1001" i="1"/>
  <c r="R1002" i="1"/>
  <c r="O5158" i="1"/>
  <c r="O2339" i="1"/>
  <c r="R2340" i="1"/>
  <c r="O4225" i="1"/>
  <c r="R4226" i="1"/>
  <c r="O5050" i="1"/>
  <c r="R5051" i="1"/>
  <c r="O4758" i="1"/>
  <c r="R4758" i="1" s="1"/>
  <c r="R4759" i="1"/>
  <c r="O1850" i="1"/>
  <c r="R1851" i="1"/>
  <c r="O3750" i="1"/>
  <c r="R3751" i="1"/>
  <c r="O5100" i="1"/>
  <c r="R5100" i="1" s="1"/>
  <c r="R5101" i="1"/>
  <c r="O880" i="1"/>
  <c r="R881" i="1"/>
  <c r="O1177" i="1"/>
  <c r="R1178" i="1"/>
  <c r="O2666" i="1"/>
  <c r="R2667" i="1"/>
  <c r="R1139" i="1"/>
  <c r="O4552" i="1"/>
  <c r="R4553" i="1"/>
  <c r="O449" i="1"/>
  <c r="R450" i="1"/>
  <c r="R1014" i="1"/>
  <c r="O1493" i="1"/>
  <c r="R1494" i="1"/>
  <c r="H2404" i="1"/>
  <c r="H2396" i="1"/>
  <c r="H2361" i="1"/>
  <c r="H2313" i="1"/>
  <c r="H2297" i="1"/>
  <c r="H2294" i="1"/>
  <c r="H2292" i="1"/>
  <c r="H2286" i="1"/>
  <c r="H2276" i="1"/>
  <c r="H2252" i="1"/>
  <c r="H2236" i="1"/>
  <c r="H2227" i="1"/>
  <c r="H2206" i="1"/>
  <c r="I2122" i="1"/>
  <c r="I2121" i="1" s="1"/>
  <c r="I2120" i="1" s="1"/>
  <c r="I2119" i="1" s="1"/>
  <c r="J2122" i="1"/>
  <c r="J2121" i="1" s="1"/>
  <c r="J2120" i="1" s="1"/>
  <c r="J2119" i="1" s="1"/>
  <c r="K2122" i="1"/>
  <c r="K2121" i="1" s="1"/>
  <c r="K2120" i="1" s="1"/>
  <c r="K2119" i="1" s="1"/>
  <c r="L2122" i="1"/>
  <c r="L2121" i="1" s="1"/>
  <c r="L2120" i="1" s="1"/>
  <c r="L2119" i="1" s="1"/>
  <c r="M2122" i="1"/>
  <c r="M2121" i="1" s="1"/>
  <c r="M2120" i="1" s="1"/>
  <c r="M2119" i="1" s="1"/>
  <c r="N2122" i="1"/>
  <c r="N2121" i="1" s="1"/>
  <c r="N2120" i="1" s="1"/>
  <c r="N2119" i="1" s="1"/>
  <c r="O2122" i="1"/>
  <c r="P2122" i="1"/>
  <c r="P2121" i="1" s="1"/>
  <c r="P2120" i="1" s="1"/>
  <c r="P2119" i="1" s="1"/>
  <c r="Q2122" i="1"/>
  <c r="Q2121" i="1" s="1"/>
  <c r="Q2120" i="1" s="1"/>
  <c r="Q2119" i="1" s="1"/>
  <c r="H2122" i="1"/>
  <c r="H2121" i="1" s="1"/>
  <c r="H2120" i="1" s="1"/>
  <c r="H2119" i="1" s="1"/>
  <c r="H2116" i="1"/>
  <c r="H1989" i="1"/>
  <c r="H1986" i="1"/>
  <c r="H1961" i="1"/>
  <c r="H1955" i="1"/>
  <c r="H1926" i="1"/>
  <c r="H1910" i="1"/>
  <c r="H1901" i="1"/>
  <c r="H1880" i="1"/>
  <c r="H1794" i="1"/>
  <c r="H1787" i="1"/>
  <c r="H1547" i="1"/>
  <c r="H1523" i="1"/>
  <c r="H1403" i="1"/>
  <c r="H1330" i="1"/>
  <c r="H1307" i="1"/>
  <c r="H1302" i="1"/>
  <c r="H1256" i="1"/>
  <c r="H1229" i="1"/>
  <c r="H755" i="1"/>
  <c r="H729" i="1"/>
  <c r="H728" i="1"/>
  <c r="H710" i="1"/>
  <c r="H709" i="1"/>
  <c r="H618" i="1"/>
  <c r="H1092" i="1"/>
  <c r="H1088" i="1"/>
  <c r="H1087" i="1"/>
  <c r="H1060" i="1"/>
  <c r="H1013" i="1"/>
  <c r="H990" i="1"/>
  <c r="I841" i="1"/>
  <c r="I840" i="1" s="1"/>
  <c r="J841" i="1"/>
  <c r="J840" i="1" s="1"/>
  <c r="K841" i="1"/>
  <c r="K840" i="1" s="1"/>
  <c r="L841" i="1"/>
  <c r="L840" i="1" s="1"/>
  <c r="M841" i="1"/>
  <c r="M840" i="1" s="1"/>
  <c r="N841" i="1"/>
  <c r="N840" i="1" s="1"/>
  <c r="O841" i="1"/>
  <c r="P841" i="1"/>
  <c r="P840" i="1" s="1"/>
  <c r="Q841" i="1"/>
  <c r="Q840" i="1" s="1"/>
  <c r="H841" i="1"/>
  <c r="H840" i="1" s="1"/>
  <c r="H826" i="1"/>
  <c r="I783" i="1"/>
  <c r="I782" i="1" s="1"/>
  <c r="I781" i="1" s="1"/>
  <c r="J783" i="1"/>
  <c r="J782" i="1" s="1"/>
  <c r="J781" i="1" s="1"/>
  <c r="K783" i="1"/>
  <c r="K782" i="1" s="1"/>
  <c r="K781" i="1" s="1"/>
  <c r="L783" i="1"/>
  <c r="L782" i="1" s="1"/>
  <c r="L781" i="1" s="1"/>
  <c r="M783" i="1"/>
  <c r="M782" i="1" s="1"/>
  <c r="M781" i="1" s="1"/>
  <c r="N783" i="1"/>
  <c r="N782" i="1" s="1"/>
  <c r="N781" i="1" s="1"/>
  <c r="O783" i="1"/>
  <c r="P783" i="1"/>
  <c r="P782" i="1" s="1"/>
  <c r="P781" i="1" s="1"/>
  <c r="Q783" i="1"/>
  <c r="Q782" i="1" s="1"/>
  <c r="Q781" i="1" s="1"/>
  <c r="H783" i="1"/>
  <c r="H782" i="1" s="1"/>
  <c r="H781" i="1" s="1"/>
  <c r="O840" i="1" l="1"/>
  <c r="R840" i="1" s="1"/>
  <c r="R841" i="1"/>
  <c r="O782" i="1"/>
  <c r="R783" i="1"/>
  <c r="O2121" i="1"/>
  <c r="R2122" i="1"/>
  <c r="O448" i="1"/>
  <c r="R448" i="1" s="1"/>
  <c r="R449" i="1"/>
  <c r="O1176" i="1"/>
  <c r="R1176" i="1" s="1"/>
  <c r="R1177" i="1"/>
  <c r="O1849" i="1"/>
  <c r="R1849" i="1" s="1"/>
  <c r="R1850" i="1"/>
  <c r="O5049" i="1"/>
  <c r="R5049" i="1" s="1"/>
  <c r="R5050" i="1"/>
  <c r="O2338" i="1"/>
  <c r="R2338" i="1" s="1"/>
  <c r="R2339" i="1"/>
  <c r="O1000" i="1"/>
  <c r="R1000" i="1" s="1"/>
  <c r="R1001" i="1"/>
  <c r="O1492" i="1"/>
  <c r="R1492" i="1" s="1"/>
  <c r="R1493" i="1"/>
  <c r="O4551" i="1"/>
  <c r="R4552" i="1"/>
  <c r="O2665" i="1"/>
  <c r="R2665" i="1" s="1"/>
  <c r="R2666" i="1"/>
  <c r="O879" i="1"/>
  <c r="R880" i="1"/>
  <c r="O3749" i="1"/>
  <c r="R3749" i="1" s="1"/>
  <c r="R3750" i="1"/>
  <c r="O4224" i="1"/>
  <c r="R4224" i="1" s="1"/>
  <c r="R4225" i="1"/>
  <c r="H588" i="1"/>
  <c r="H578" i="1"/>
  <c r="H479" i="1"/>
  <c r="I363" i="1"/>
  <c r="I362" i="1" s="1"/>
  <c r="J363" i="1"/>
  <c r="J362" i="1" s="1"/>
  <c r="K363" i="1"/>
  <c r="K362" i="1" s="1"/>
  <c r="L363" i="1"/>
  <c r="L362" i="1" s="1"/>
  <c r="M363" i="1"/>
  <c r="M362" i="1" s="1"/>
  <c r="N363" i="1"/>
  <c r="N362" i="1" s="1"/>
  <c r="O363" i="1"/>
  <c r="P363" i="1"/>
  <c r="P362" i="1" s="1"/>
  <c r="Q363" i="1"/>
  <c r="Q362" i="1" s="1"/>
  <c r="H363" i="1"/>
  <c r="H362" i="1" s="1"/>
  <c r="H332" i="1"/>
  <c r="H320" i="1"/>
  <c r="H296" i="1"/>
  <c r="H275" i="1"/>
  <c r="H264" i="1"/>
  <c r="H214" i="1"/>
  <c r="H197" i="1"/>
  <c r="H193" i="1"/>
  <c r="H189" i="1"/>
  <c r="H185" i="1"/>
  <c r="H183" i="1"/>
  <c r="H180" i="1"/>
  <c r="H176" i="1"/>
  <c r="H170" i="1"/>
  <c r="H112" i="1"/>
  <c r="I132" i="1"/>
  <c r="I131" i="1" s="1"/>
  <c r="I130" i="1" s="1"/>
  <c r="J132" i="1"/>
  <c r="J131" i="1" s="1"/>
  <c r="J130" i="1" s="1"/>
  <c r="K132" i="1"/>
  <c r="K131" i="1" s="1"/>
  <c r="K130" i="1" s="1"/>
  <c r="L132" i="1"/>
  <c r="L131" i="1" s="1"/>
  <c r="L130" i="1" s="1"/>
  <c r="M132" i="1"/>
  <c r="M131" i="1" s="1"/>
  <c r="M130" i="1" s="1"/>
  <c r="N132" i="1"/>
  <c r="N131" i="1" s="1"/>
  <c r="N130" i="1" s="1"/>
  <c r="O132" i="1"/>
  <c r="P132" i="1"/>
  <c r="P131" i="1" s="1"/>
  <c r="P130" i="1" s="1"/>
  <c r="Q132" i="1"/>
  <c r="Q131" i="1" s="1"/>
  <c r="Q130" i="1" s="1"/>
  <c r="H132" i="1"/>
  <c r="H131" i="1" s="1"/>
  <c r="H130" i="1" s="1"/>
  <c r="H124" i="1"/>
  <c r="H120" i="1"/>
  <c r="I105" i="1"/>
  <c r="I104" i="1" s="1"/>
  <c r="I103" i="1" s="1"/>
  <c r="I102" i="1" s="1"/>
  <c r="J105" i="1"/>
  <c r="J104" i="1" s="1"/>
  <c r="J103" i="1" s="1"/>
  <c r="J102" i="1" s="1"/>
  <c r="K105" i="1"/>
  <c r="K104" i="1" s="1"/>
  <c r="K103" i="1" s="1"/>
  <c r="K102" i="1" s="1"/>
  <c r="L105" i="1"/>
  <c r="L104" i="1" s="1"/>
  <c r="L103" i="1" s="1"/>
  <c r="L102" i="1" s="1"/>
  <c r="M105" i="1"/>
  <c r="M104" i="1" s="1"/>
  <c r="M103" i="1" s="1"/>
  <c r="M102" i="1" s="1"/>
  <c r="N105" i="1"/>
  <c r="N104" i="1" s="1"/>
  <c r="N103" i="1" s="1"/>
  <c r="N102" i="1" s="1"/>
  <c r="O105" i="1"/>
  <c r="P105" i="1"/>
  <c r="P104" i="1" s="1"/>
  <c r="P103" i="1" s="1"/>
  <c r="P102" i="1" s="1"/>
  <c r="Q105" i="1"/>
  <c r="Q104" i="1" s="1"/>
  <c r="Q103" i="1" s="1"/>
  <c r="Q102" i="1" s="1"/>
  <c r="H105" i="1"/>
  <c r="H104" i="1" s="1"/>
  <c r="H103" i="1" s="1"/>
  <c r="H102" i="1" s="1"/>
  <c r="H99" i="1"/>
  <c r="H70" i="1"/>
  <c r="H51" i="1"/>
  <c r="H43" i="1"/>
  <c r="H36" i="1"/>
  <c r="H5348" i="1"/>
  <c r="H5309" i="1"/>
  <c r="H5302" i="1"/>
  <c r="H5169" i="1"/>
  <c r="H5155" i="1"/>
  <c r="H5152" i="1"/>
  <c r="H5125" i="1"/>
  <c r="H5121" i="1"/>
  <c r="H5120" i="1"/>
  <c r="H5092" i="1"/>
  <c r="H5075" i="1"/>
  <c r="H5048" i="1"/>
  <c r="H4936" i="1"/>
  <c r="H4931" i="1"/>
  <c r="H4926" i="1"/>
  <c r="H4912" i="1"/>
  <c r="H4841" i="1"/>
  <c r="H4814" i="1"/>
  <c r="H4719" i="1"/>
  <c r="H4687" i="1"/>
  <c r="H4684" i="1"/>
  <c r="H4656" i="1"/>
  <c r="H4654" i="1"/>
  <c r="H4599" i="1"/>
  <c r="I4419" i="1"/>
  <c r="I4418" i="1" s="1"/>
  <c r="J4419" i="1"/>
  <c r="J4418" i="1" s="1"/>
  <c r="K4419" i="1"/>
  <c r="K4418" i="1" s="1"/>
  <c r="L4419" i="1"/>
  <c r="L4418" i="1" s="1"/>
  <c r="M4419" i="1"/>
  <c r="M4418" i="1" s="1"/>
  <c r="N4419" i="1"/>
  <c r="N4418" i="1" s="1"/>
  <c r="O4419" i="1"/>
  <c r="P4419" i="1"/>
  <c r="P4418" i="1" s="1"/>
  <c r="Q4419" i="1"/>
  <c r="Q4418" i="1" s="1"/>
  <c r="H4419" i="1"/>
  <c r="H4418" i="1" s="1"/>
  <c r="I4416" i="1"/>
  <c r="I4415" i="1" s="1"/>
  <c r="J4416" i="1"/>
  <c r="J4415" i="1" s="1"/>
  <c r="K4416" i="1"/>
  <c r="K4415" i="1" s="1"/>
  <c r="L4416" i="1"/>
  <c r="L4415" i="1" s="1"/>
  <c r="M4416" i="1"/>
  <c r="M4415" i="1" s="1"/>
  <c r="N4416" i="1"/>
  <c r="N4415" i="1" s="1"/>
  <c r="O4416" i="1"/>
  <c r="P4416" i="1"/>
  <c r="P4415" i="1" s="1"/>
  <c r="Q4416" i="1"/>
  <c r="Q4415" i="1" s="1"/>
  <c r="H4416" i="1"/>
  <c r="H4415" i="1" s="1"/>
  <c r="H4414" i="1"/>
  <c r="H4351" i="1"/>
  <c r="H4310" i="1"/>
  <c r="H4265" i="1"/>
  <c r="H4216" i="1"/>
  <c r="H4175" i="1"/>
  <c r="H4108" i="1"/>
  <c r="H4093" i="1"/>
  <c r="H4055" i="1"/>
  <c r="H3951" i="1"/>
  <c r="H3948" i="1"/>
  <c r="H3942" i="1"/>
  <c r="H3926" i="1"/>
  <c r="H3914" i="1"/>
  <c r="H3890" i="1"/>
  <c r="H3844" i="1"/>
  <c r="H3832" i="1"/>
  <c r="H3822" i="1"/>
  <c r="H3814" i="1"/>
  <c r="H3805" i="1"/>
  <c r="H3785" i="1"/>
  <c r="H3611" i="1"/>
  <c r="H3583" i="1"/>
  <c r="H3579" i="1"/>
  <c r="H3514" i="1"/>
  <c r="H3398" i="1"/>
  <c r="H3236" i="1"/>
  <c r="H3220" i="1"/>
  <c r="H3132" i="1"/>
  <c r="H3086" i="1"/>
  <c r="H2899" i="1"/>
  <c r="H2841" i="1"/>
  <c r="H2702" i="1"/>
  <c r="H2209" i="1"/>
  <c r="H2079" i="1"/>
  <c r="H1974" i="1"/>
  <c r="H1697" i="1"/>
  <c r="H1638" i="1"/>
  <c r="H1612" i="1"/>
  <c r="H1477" i="1"/>
  <c r="H1470" i="1"/>
  <c r="H1282" i="1"/>
  <c r="H1202" i="1"/>
  <c r="H140" i="1"/>
  <c r="H1091" i="1"/>
  <c r="H1084" i="1"/>
  <c r="H890" i="1"/>
  <c r="H889" i="1"/>
  <c r="O104" i="1" l="1"/>
  <c r="R105" i="1"/>
  <c r="O4418" i="1"/>
  <c r="R4418" i="1" s="1"/>
  <c r="R4419" i="1"/>
  <c r="O362" i="1"/>
  <c r="R362" i="1" s="1"/>
  <c r="R363" i="1"/>
  <c r="O4415" i="1"/>
  <c r="R4415" i="1" s="1"/>
  <c r="R4416" i="1"/>
  <c r="O781" i="1"/>
  <c r="R781" i="1" s="1"/>
  <c r="R782" i="1"/>
  <c r="O131" i="1"/>
  <c r="R132" i="1"/>
  <c r="O878" i="1"/>
  <c r="R879" i="1"/>
  <c r="O4550" i="1"/>
  <c r="R4550" i="1" s="1"/>
  <c r="R4551" i="1"/>
  <c r="O2120" i="1"/>
  <c r="R2121" i="1"/>
  <c r="H702" i="1"/>
  <c r="H617" i="1"/>
  <c r="H424" i="1"/>
  <c r="H344" i="1"/>
  <c r="H284" i="1"/>
  <c r="H29" i="1"/>
  <c r="O130" i="1" l="1"/>
  <c r="R130" i="1" s="1"/>
  <c r="R131" i="1"/>
  <c r="O2119" i="1"/>
  <c r="R2119" i="1" s="1"/>
  <c r="R2120" i="1"/>
  <c r="O877" i="1"/>
  <c r="R877" i="1" s="1"/>
  <c r="R878" i="1"/>
  <c r="O103" i="1"/>
  <c r="R104" i="1"/>
  <c r="Q780" i="1"/>
  <c r="O102" i="1" l="1"/>
  <c r="R102" i="1" s="1"/>
  <c r="R103" i="1"/>
  <c r="N4186" i="1"/>
  <c r="N4123" i="1"/>
  <c r="L737" i="1"/>
  <c r="L736" i="1"/>
  <c r="L732" i="1"/>
  <c r="L246" i="1"/>
  <c r="N4102" i="1" l="1"/>
  <c r="J5355" i="1"/>
  <c r="J5076" i="1"/>
  <c r="J5075" i="1"/>
  <c r="J5048" i="1"/>
  <c r="J5047" i="1"/>
  <c r="J4961" i="1"/>
  <c r="J4475" i="1"/>
  <c r="J4036" i="1"/>
  <c r="J3002" i="1"/>
  <c r="J2996" i="1"/>
  <c r="J2242" i="1" l="1"/>
  <c r="J247" i="1"/>
  <c r="Q4256" i="1" l="1"/>
  <c r="Q4253" i="1"/>
  <c r="Q4186" i="1"/>
  <c r="Q4179" i="1"/>
  <c r="Q4102" i="1"/>
  <c r="Q4099" i="1"/>
  <c r="Q4058" i="1"/>
  <c r="Q4009" i="1"/>
  <c r="Q3948" i="1"/>
  <c r="Q3942" i="1"/>
  <c r="Q3890" i="1"/>
  <c r="Q3873" i="1"/>
  <c r="Q3827" i="1"/>
  <c r="Q3796" i="1"/>
  <c r="Q3638" i="1"/>
  <c r="Q3635" i="1"/>
  <c r="Q257" i="1"/>
  <c r="P675" i="1"/>
  <c r="P306" i="1"/>
  <c r="P253" i="1"/>
  <c r="P251" i="1"/>
  <c r="P246" i="1"/>
  <c r="O3087" i="1" l="1"/>
  <c r="I5123" i="1" l="1"/>
  <c r="I5122" i="1" s="1"/>
  <c r="J5123" i="1"/>
  <c r="J5122" i="1" s="1"/>
  <c r="K5123" i="1"/>
  <c r="K5122" i="1" s="1"/>
  <c r="L5123" i="1"/>
  <c r="L5122" i="1" s="1"/>
  <c r="M5123" i="1"/>
  <c r="M5122" i="1" s="1"/>
  <c r="N5123" i="1"/>
  <c r="N5122" i="1" s="1"/>
  <c r="O5123" i="1"/>
  <c r="P5123" i="1"/>
  <c r="P5122" i="1" s="1"/>
  <c r="Q5123" i="1"/>
  <c r="Q5122" i="1" s="1"/>
  <c r="H5123" i="1"/>
  <c r="H5122" i="1" s="1"/>
  <c r="I5098" i="1"/>
  <c r="I5097" i="1" s="1"/>
  <c r="J5098" i="1"/>
  <c r="J5097" i="1" s="1"/>
  <c r="K5098" i="1"/>
  <c r="K5097" i="1" s="1"/>
  <c r="L5098" i="1"/>
  <c r="L5097" i="1" s="1"/>
  <c r="M5098" i="1"/>
  <c r="M5097" i="1" s="1"/>
  <c r="N5098" i="1"/>
  <c r="N5097" i="1" s="1"/>
  <c r="O5098" i="1"/>
  <c r="P5098" i="1"/>
  <c r="P5097" i="1" s="1"/>
  <c r="Q5098" i="1"/>
  <c r="Q5097" i="1" s="1"/>
  <c r="H5098" i="1"/>
  <c r="H5097" i="1" s="1"/>
  <c r="I5093" i="1"/>
  <c r="J5093" i="1"/>
  <c r="K5093" i="1"/>
  <c r="L5093" i="1"/>
  <c r="M5093" i="1"/>
  <c r="N5093" i="1"/>
  <c r="O5093" i="1"/>
  <c r="P5093" i="1"/>
  <c r="Q5093" i="1"/>
  <c r="H5093" i="1"/>
  <c r="I4377" i="1"/>
  <c r="I4376" i="1" s="1"/>
  <c r="J4377" i="1"/>
  <c r="J4376" i="1" s="1"/>
  <c r="K4377" i="1"/>
  <c r="K4376" i="1" s="1"/>
  <c r="L4377" i="1"/>
  <c r="L4376" i="1" s="1"/>
  <c r="M4377" i="1"/>
  <c r="M4376" i="1" s="1"/>
  <c r="N4377" i="1"/>
  <c r="N4376" i="1" s="1"/>
  <c r="O4377" i="1"/>
  <c r="P4377" i="1"/>
  <c r="P4376" i="1" s="1"/>
  <c r="Q4377" i="1"/>
  <c r="Q4376" i="1" s="1"/>
  <c r="H4377" i="1"/>
  <c r="H4376" i="1" s="1"/>
  <c r="I1682" i="1"/>
  <c r="I1681" i="1" s="1"/>
  <c r="I1680" i="1" s="1"/>
  <c r="J1682" i="1"/>
  <c r="J1681" i="1" s="1"/>
  <c r="J1680" i="1" s="1"/>
  <c r="K1682" i="1"/>
  <c r="K1681" i="1" s="1"/>
  <c r="K1680" i="1" s="1"/>
  <c r="L1682" i="1"/>
  <c r="L1681" i="1" s="1"/>
  <c r="L1680" i="1" s="1"/>
  <c r="M1682" i="1"/>
  <c r="M1681" i="1" s="1"/>
  <c r="M1680" i="1" s="1"/>
  <c r="N1682" i="1"/>
  <c r="N1681" i="1" s="1"/>
  <c r="N1680" i="1" s="1"/>
  <c r="O1682" i="1"/>
  <c r="P1682" i="1"/>
  <c r="P1681" i="1" s="1"/>
  <c r="P1680" i="1" s="1"/>
  <c r="Q1682" i="1"/>
  <c r="Q1681" i="1" s="1"/>
  <c r="Q1680" i="1" s="1"/>
  <c r="H1682" i="1"/>
  <c r="H1681" i="1" s="1"/>
  <c r="H1680" i="1" s="1"/>
  <c r="I799" i="1"/>
  <c r="I798" i="1" s="1"/>
  <c r="I797" i="1" s="1"/>
  <c r="J799" i="1"/>
  <c r="J798" i="1" s="1"/>
  <c r="J797" i="1" s="1"/>
  <c r="K799" i="1"/>
  <c r="K798" i="1" s="1"/>
  <c r="K797" i="1" s="1"/>
  <c r="L799" i="1"/>
  <c r="L798" i="1" s="1"/>
  <c r="L797" i="1" s="1"/>
  <c r="M799" i="1"/>
  <c r="M798" i="1" s="1"/>
  <c r="M797" i="1" s="1"/>
  <c r="N799" i="1"/>
  <c r="N798" i="1" s="1"/>
  <c r="N797" i="1" s="1"/>
  <c r="O799" i="1"/>
  <c r="P799" i="1"/>
  <c r="P798" i="1" s="1"/>
  <c r="P797" i="1" s="1"/>
  <c r="Q799" i="1"/>
  <c r="Q798" i="1" s="1"/>
  <c r="Q797" i="1" s="1"/>
  <c r="H799" i="1"/>
  <c r="H798" i="1" s="1"/>
  <c r="H797" i="1" s="1"/>
  <c r="I760" i="1"/>
  <c r="I759" i="1" s="1"/>
  <c r="J760" i="1"/>
  <c r="J759" i="1" s="1"/>
  <c r="K760" i="1"/>
  <c r="K759" i="1" s="1"/>
  <c r="L760" i="1"/>
  <c r="L759" i="1" s="1"/>
  <c r="M760" i="1"/>
  <c r="M759" i="1" s="1"/>
  <c r="N760" i="1"/>
  <c r="N759" i="1" s="1"/>
  <c r="O760" i="1"/>
  <c r="P760" i="1"/>
  <c r="P759" i="1" s="1"/>
  <c r="Q760" i="1"/>
  <c r="Q759" i="1" s="1"/>
  <c r="H760" i="1"/>
  <c r="H759" i="1" s="1"/>
  <c r="I319" i="1"/>
  <c r="J319" i="1"/>
  <c r="K319" i="1"/>
  <c r="K314" i="1" s="1"/>
  <c r="L319" i="1"/>
  <c r="M319" i="1"/>
  <c r="M314" i="1" s="1"/>
  <c r="N319" i="1"/>
  <c r="O319" i="1"/>
  <c r="P319" i="1"/>
  <c r="Q319" i="1"/>
  <c r="Q314" i="1" s="1"/>
  <c r="H319" i="1"/>
  <c r="R319" i="1" l="1"/>
  <c r="O759" i="1"/>
  <c r="R759" i="1" s="1"/>
  <c r="R760" i="1"/>
  <c r="O1681" i="1"/>
  <c r="R1682" i="1"/>
  <c r="R5093" i="1"/>
  <c r="O5122" i="1"/>
  <c r="R5122" i="1" s="1"/>
  <c r="R5123" i="1"/>
  <c r="O798" i="1"/>
  <c r="R799" i="1"/>
  <c r="O4376" i="1"/>
  <c r="O5097" i="1"/>
  <c r="R5097" i="1" s="1"/>
  <c r="R5098" i="1"/>
  <c r="H3600" i="1"/>
  <c r="H3589" i="1"/>
  <c r="H3588" i="1" s="1"/>
  <c r="H3587" i="1" s="1"/>
  <c r="H3584" i="1"/>
  <c r="O1680" i="1" l="1"/>
  <c r="R1680" i="1" s="1"/>
  <c r="R1681" i="1"/>
  <c r="O797" i="1"/>
  <c r="R797" i="1" s="1"/>
  <c r="R798" i="1"/>
  <c r="H5266" i="1"/>
  <c r="H5265" i="1" s="1"/>
  <c r="H5264" i="1" s="1"/>
  <c r="H5263" i="1" s="1"/>
  <c r="H4392" i="1"/>
  <c r="H4391" i="1" s="1"/>
  <c r="H4368" i="1"/>
  <c r="H4367" i="1" s="1"/>
  <c r="H4366" i="1" s="1"/>
  <c r="H4365" i="1" s="1"/>
  <c r="M4102" i="1"/>
  <c r="H4087" i="1"/>
  <c r="H4086" i="1" s="1"/>
  <c r="H4085" i="1" s="1"/>
  <c r="H3428" i="1"/>
  <c r="H3409" i="1"/>
  <c r="H3408" i="1" s="1"/>
  <c r="H3407" i="1" s="1"/>
  <c r="H3406" i="1" s="1"/>
  <c r="H3144" i="1"/>
  <c r="H3143" i="1" s="1"/>
  <c r="H3142" i="1" s="1"/>
  <c r="H3141" i="1" s="1"/>
  <c r="H2956" i="1"/>
  <c r="H2955" i="1" s="1"/>
  <c r="H2954" i="1" s="1"/>
  <c r="H2953" i="1" s="1"/>
  <c r="H2881" i="1"/>
  <c r="H2853" i="1"/>
  <c r="H2852" i="1" s="1"/>
  <c r="H2851" i="1" s="1"/>
  <c r="H2850" i="1" s="1"/>
  <c r="H2793" i="1"/>
  <c r="H2792" i="1" s="1"/>
  <c r="H2791" i="1" s="1"/>
  <c r="H2790" i="1" s="1"/>
  <c r="H2571" i="1"/>
  <c r="H2570" i="1" s="1"/>
  <c r="H2569" i="1" s="1"/>
  <c r="H2568" i="1" s="1"/>
  <c r="H2536" i="1"/>
  <c r="H2535" i="1" s="1"/>
  <c r="H2534" i="1" s="1"/>
  <c r="H2533" i="1" s="1"/>
  <c r="H2262" i="1"/>
  <c r="H2221" i="1"/>
  <c r="H2220" i="1" s="1"/>
  <c r="H2219" i="1" s="1"/>
  <c r="H2218" i="1" s="1"/>
  <c r="H2161" i="1"/>
  <c r="H2160" i="1" s="1"/>
  <c r="H2159" i="1" s="1"/>
  <c r="H2158" i="1" s="1"/>
  <c r="H1895" i="1"/>
  <c r="H1894" i="1" s="1"/>
  <c r="H1893" i="1" s="1"/>
  <c r="H1892" i="1" s="1"/>
  <c r="H1665" i="1"/>
  <c r="H1663" i="1"/>
  <c r="H1603" i="1"/>
  <c r="H1597" i="1"/>
  <c r="H1596" i="1" s="1"/>
  <c r="H1595" i="1" s="1"/>
  <c r="H1594" i="1" s="1"/>
  <c r="H1590" i="1"/>
  <c r="H1562" i="1"/>
  <c r="H1561" i="1" s="1"/>
  <c r="H1560" i="1" s="1"/>
  <c r="H1559" i="1" s="1"/>
  <c r="H1376" i="1"/>
  <c r="H1375" i="1" s="1"/>
  <c r="H1347" i="1"/>
  <c r="H1241" i="1"/>
  <c r="H1240" i="1" s="1"/>
  <c r="H1239" i="1" s="1"/>
  <c r="H1238" i="1" s="1"/>
  <c r="H1024" i="1"/>
  <c r="H1023" i="1" s="1"/>
  <c r="H1022" i="1" s="1"/>
  <c r="H1014" i="1"/>
  <c r="H959" i="1"/>
  <c r="H958" i="1" s="1"/>
  <c r="H735" i="1"/>
  <c r="H734" i="1" s="1"/>
  <c r="H731" i="1"/>
  <c r="H730" i="1" s="1"/>
  <c r="H754" i="1"/>
  <c r="H753" i="1" s="1"/>
  <c r="M4186" i="1"/>
  <c r="M4183" i="1"/>
  <c r="M4123" i="1"/>
  <c r="M755" i="1"/>
  <c r="M257" i="1"/>
  <c r="H256" i="1"/>
  <c r="H255" i="1" s="1"/>
  <c r="H254" i="1" s="1"/>
  <c r="H245" i="1"/>
  <c r="O241" i="1"/>
  <c r="K188" i="1"/>
  <c r="K187" i="1" s="1"/>
  <c r="K186" i="1" s="1"/>
  <c r="L188" i="1"/>
  <c r="L187" i="1" s="1"/>
  <c r="L186" i="1" s="1"/>
  <c r="M188" i="1"/>
  <c r="M187" i="1" s="1"/>
  <c r="M186" i="1" s="1"/>
  <c r="N188" i="1"/>
  <c r="N187" i="1" s="1"/>
  <c r="N186" i="1" s="1"/>
  <c r="O188" i="1"/>
  <c r="P188" i="1"/>
  <c r="P187" i="1" s="1"/>
  <c r="P186" i="1" s="1"/>
  <c r="Q188" i="1"/>
  <c r="Q187" i="1" s="1"/>
  <c r="Q186" i="1" s="1"/>
  <c r="H5462" i="1"/>
  <c r="H5461" i="1" s="1"/>
  <c r="H5460" i="1" s="1"/>
  <c r="H4865" i="1"/>
  <c r="K4731" i="1"/>
  <c r="K4393" i="1"/>
  <c r="K4183" i="1"/>
  <c r="K4088" i="1"/>
  <c r="K3590" i="1"/>
  <c r="K1775" i="1"/>
  <c r="K961" i="1"/>
  <c r="K960" i="1"/>
  <c r="K755" i="1"/>
  <c r="K737" i="1"/>
  <c r="K736" i="1"/>
  <c r="K733" i="1"/>
  <c r="K732" i="1"/>
  <c r="K629" i="1"/>
  <c r="K630" i="1"/>
  <c r="K246" i="1"/>
  <c r="O187" i="1" l="1"/>
  <c r="H1662" i="1"/>
  <c r="H1661" i="1" s="1"/>
  <c r="H1660" i="1" s="1"/>
  <c r="O186" i="1" l="1"/>
  <c r="J5462" i="1"/>
  <c r="J5461" i="1" s="1"/>
  <c r="J5460" i="1" s="1"/>
  <c r="K5462" i="1"/>
  <c r="K5461" i="1" s="1"/>
  <c r="K5460" i="1" s="1"/>
  <c r="L5462" i="1"/>
  <c r="L5461" i="1" s="1"/>
  <c r="L5460" i="1" s="1"/>
  <c r="M5462" i="1"/>
  <c r="M5461" i="1" s="1"/>
  <c r="M5460" i="1" s="1"/>
  <c r="N5462" i="1"/>
  <c r="N5461" i="1" s="1"/>
  <c r="N5460" i="1" s="1"/>
  <c r="O5462" i="1"/>
  <c r="P5462" i="1"/>
  <c r="P5461" i="1" s="1"/>
  <c r="P5460" i="1" s="1"/>
  <c r="Q5462" i="1"/>
  <c r="Q5461" i="1" s="1"/>
  <c r="Q5460" i="1" s="1"/>
  <c r="I5462" i="1"/>
  <c r="I5461" i="1" s="1"/>
  <c r="I5460" i="1" s="1"/>
  <c r="J5266" i="1"/>
  <c r="J5265" i="1" s="1"/>
  <c r="J5264" i="1" s="1"/>
  <c r="J5263" i="1" s="1"/>
  <c r="K5266" i="1"/>
  <c r="K5265" i="1" s="1"/>
  <c r="K5264" i="1" s="1"/>
  <c r="K5263" i="1" s="1"/>
  <c r="L5266" i="1"/>
  <c r="L5265" i="1" s="1"/>
  <c r="L5264" i="1" s="1"/>
  <c r="L5263" i="1" s="1"/>
  <c r="M5266" i="1"/>
  <c r="M5265" i="1" s="1"/>
  <c r="M5264" i="1" s="1"/>
  <c r="M5263" i="1" s="1"/>
  <c r="N5266" i="1"/>
  <c r="N5265" i="1" s="1"/>
  <c r="N5264" i="1" s="1"/>
  <c r="N5263" i="1" s="1"/>
  <c r="O5266" i="1"/>
  <c r="P5266" i="1"/>
  <c r="P5265" i="1" s="1"/>
  <c r="P5264" i="1" s="1"/>
  <c r="P5263" i="1" s="1"/>
  <c r="Q5266" i="1"/>
  <c r="Q5265" i="1" s="1"/>
  <c r="Q5264" i="1" s="1"/>
  <c r="Q5263" i="1" s="1"/>
  <c r="I5266" i="1"/>
  <c r="I5265" i="1" s="1"/>
  <c r="I5264" i="1" s="1"/>
  <c r="I5263" i="1" s="1"/>
  <c r="K4961" i="1"/>
  <c r="L4961" i="1"/>
  <c r="M4961" i="1"/>
  <c r="N4961" i="1"/>
  <c r="O4961" i="1"/>
  <c r="P4961" i="1"/>
  <c r="Q4961" i="1"/>
  <c r="I4961" i="1"/>
  <c r="J4865" i="1"/>
  <c r="K4865" i="1"/>
  <c r="L4865" i="1"/>
  <c r="M4865" i="1"/>
  <c r="N4865" i="1"/>
  <c r="O4865" i="1"/>
  <c r="P4865" i="1"/>
  <c r="Q4865" i="1"/>
  <c r="I4865" i="1"/>
  <c r="J4800" i="1"/>
  <c r="K4800" i="1"/>
  <c r="L4800" i="1"/>
  <c r="M4800" i="1"/>
  <c r="N4800" i="1"/>
  <c r="O4800" i="1"/>
  <c r="P4800" i="1"/>
  <c r="Q4800" i="1"/>
  <c r="I4800" i="1"/>
  <c r="J4548" i="1"/>
  <c r="K4548" i="1"/>
  <c r="L4548" i="1"/>
  <c r="M4548" i="1"/>
  <c r="N4548" i="1"/>
  <c r="O4548" i="1"/>
  <c r="P4548" i="1"/>
  <c r="Q4548" i="1"/>
  <c r="I4548" i="1"/>
  <c r="R4800" i="1" l="1"/>
  <c r="R4548" i="1"/>
  <c r="R4865" i="1"/>
  <c r="O5461" i="1"/>
  <c r="R5462" i="1"/>
  <c r="R4961" i="1"/>
  <c r="O5265" i="1"/>
  <c r="R5266" i="1"/>
  <c r="J4392" i="1"/>
  <c r="J4391" i="1" s="1"/>
  <c r="K4392" i="1"/>
  <c r="K4391" i="1" s="1"/>
  <c r="L4392" i="1"/>
  <c r="L4391" i="1" s="1"/>
  <c r="M4392" i="1"/>
  <c r="M4391" i="1" s="1"/>
  <c r="N4392" i="1"/>
  <c r="N4391" i="1" s="1"/>
  <c r="O4392" i="1"/>
  <c r="P4392" i="1"/>
  <c r="P4391" i="1" s="1"/>
  <c r="Q4392" i="1"/>
  <c r="Q4391" i="1" s="1"/>
  <c r="I4392" i="1"/>
  <c r="I4391" i="1" s="1"/>
  <c r="J4368" i="1"/>
  <c r="J4367" i="1" s="1"/>
  <c r="J4366" i="1" s="1"/>
  <c r="J4365" i="1" s="1"/>
  <c r="K4368" i="1"/>
  <c r="K4367" i="1" s="1"/>
  <c r="K4366" i="1" s="1"/>
  <c r="K4365" i="1" s="1"/>
  <c r="L4368" i="1"/>
  <c r="L4367" i="1" s="1"/>
  <c r="L4366" i="1" s="1"/>
  <c r="L4365" i="1" s="1"/>
  <c r="M4368" i="1"/>
  <c r="M4367" i="1" s="1"/>
  <c r="M4366" i="1" s="1"/>
  <c r="M4365" i="1" s="1"/>
  <c r="N4368" i="1"/>
  <c r="N4367" i="1" s="1"/>
  <c r="N4366" i="1" s="1"/>
  <c r="N4365" i="1" s="1"/>
  <c r="O4368" i="1"/>
  <c r="P4368" i="1"/>
  <c r="P4367" i="1" s="1"/>
  <c r="P4366" i="1" s="1"/>
  <c r="P4365" i="1" s="1"/>
  <c r="Q4368" i="1"/>
  <c r="Q4367" i="1" s="1"/>
  <c r="Q4366" i="1" s="1"/>
  <c r="Q4365" i="1" s="1"/>
  <c r="I4368" i="1"/>
  <c r="I4367" i="1" s="1"/>
  <c r="I4366" i="1" s="1"/>
  <c r="I4365" i="1" s="1"/>
  <c r="J4087" i="1"/>
  <c r="J4086" i="1" s="1"/>
  <c r="J4085" i="1" s="1"/>
  <c r="K4087" i="1"/>
  <c r="K4086" i="1" s="1"/>
  <c r="K4085" i="1" s="1"/>
  <c r="L4087" i="1"/>
  <c r="L4086" i="1" s="1"/>
  <c r="L4085" i="1" s="1"/>
  <c r="M4087" i="1"/>
  <c r="M4086" i="1" s="1"/>
  <c r="M4085" i="1" s="1"/>
  <c r="N4087" i="1"/>
  <c r="N4086" i="1" s="1"/>
  <c r="N4085" i="1" s="1"/>
  <c r="O4087" i="1"/>
  <c r="P4087" i="1"/>
  <c r="P4086" i="1" s="1"/>
  <c r="P4085" i="1" s="1"/>
  <c r="Q4087" i="1"/>
  <c r="Q4086" i="1" s="1"/>
  <c r="Q4085" i="1" s="1"/>
  <c r="I4087" i="1"/>
  <c r="I4086" i="1" s="1"/>
  <c r="I4085" i="1" s="1"/>
  <c r="J3706" i="1"/>
  <c r="K3706" i="1"/>
  <c r="L3706" i="1"/>
  <c r="M3706" i="1"/>
  <c r="N3706" i="1"/>
  <c r="O3706" i="1"/>
  <c r="P3706" i="1"/>
  <c r="Q3706" i="1"/>
  <c r="I3706" i="1"/>
  <c r="J3600" i="1"/>
  <c r="K3600" i="1"/>
  <c r="L3600" i="1"/>
  <c r="M3600" i="1"/>
  <c r="N3600" i="1"/>
  <c r="O3600" i="1"/>
  <c r="P3600" i="1"/>
  <c r="Q3600" i="1"/>
  <c r="I3600" i="1"/>
  <c r="J3589" i="1"/>
  <c r="J3588" i="1" s="1"/>
  <c r="J3587" i="1" s="1"/>
  <c r="K3589" i="1"/>
  <c r="K3588" i="1" s="1"/>
  <c r="K3587" i="1" s="1"/>
  <c r="L3589" i="1"/>
  <c r="L3588" i="1" s="1"/>
  <c r="L3587" i="1" s="1"/>
  <c r="M3589" i="1"/>
  <c r="M3588" i="1" s="1"/>
  <c r="M3587" i="1" s="1"/>
  <c r="N3589" i="1"/>
  <c r="N3588" i="1" s="1"/>
  <c r="N3587" i="1" s="1"/>
  <c r="O3589" i="1"/>
  <c r="P3589" i="1"/>
  <c r="P3588" i="1" s="1"/>
  <c r="P3587" i="1" s="1"/>
  <c r="Q3589" i="1"/>
  <c r="Q3588" i="1" s="1"/>
  <c r="Q3587" i="1" s="1"/>
  <c r="I3589" i="1"/>
  <c r="I3588" i="1" s="1"/>
  <c r="I3587" i="1" s="1"/>
  <c r="J3428" i="1"/>
  <c r="K3428" i="1"/>
  <c r="L3428" i="1"/>
  <c r="M3428" i="1"/>
  <c r="N3428" i="1"/>
  <c r="O3428" i="1"/>
  <c r="P3428" i="1"/>
  <c r="Q3428" i="1"/>
  <c r="I3428" i="1"/>
  <c r="J3409" i="1"/>
  <c r="J3408" i="1" s="1"/>
  <c r="J3407" i="1" s="1"/>
  <c r="J3406" i="1" s="1"/>
  <c r="K3409" i="1"/>
  <c r="K3408" i="1" s="1"/>
  <c r="K3407" i="1" s="1"/>
  <c r="K3406" i="1" s="1"/>
  <c r="L3409" i="1"/>
  <c r="L3408" i="1" s="1"/>
  <c r="L3407" i="1" s="1"/>
  <c r="L3406" i="1" s="1"/>
  <c r="M3409" i="1"/>
  <c r="M3408" i="1" s="1"/>
  <c r="M3407" i="1" s="1"/>
  <c r="M3406" i="1" s="1"/>
  <c r="N3409" i="1"/>
  <c r="N3408" i="1" s="1"/>
  <c r="N3407" i="1" s="1"/>
  <c r="N3406" i="1" s="1"/>
  <c r="O3409" i="1"/>
  <c r="P3409" i="1"/>
  <c r="P3408" i="1" s="1"/>
  <c r="P3407" i="1" s="1"/>
  <c r="P3406" i="1" s="1"/>
  <c r="Q3409" i="1"/>
  <c r="Q3408" i="1" s="1"/>
  <c r="Q3407" i="1" s="1"/>
  <c r="Q3406" i="1" s="1"/>
  <c r="I3409" i="1"/>
  <c r="I3408" i="1" s="1"/>
  <c r="I3407" i="1" s="1"/>
  <c r="I3406" i="1" s="1"/>
  <c r="J3144" i="1"/>
  <c r="J3143" i="1" s="1"/>
  <c r="J3142" i="1" s="1"/>
  <c r="J3141" i="1" s="1"/>
  <c r="K3144" i="1"/>
  <c r="K3143" i="1" s="1"/>
  <c r="K3142" i="1" s="1"/>
  <c r="K3141" i="1" s="1"/>
  <c r="L3144" i="1"/>
  <c r="L3143" i="1" s="1"/>
  <c r="L3142" i="1" s="1"/>
  <c r="L3141" i="1" s="1"/>
  <c r="M3144" i="1"/>
  <c r="M3143" i="1" s="1"/>
  <c r="M3142" i="1" s="1"/>
  <c r="M3141" i="1" s="1"/>
  <c r="N3144" i="1"/>
  <c r="N3143" i="1" s="1"/>
  <c r="N3142" i="1" s="1"/>
  <c r="N3141" i="1" s="1"/>
  <c r="O3144" i="1"/>
  <c r="P3144" i="1"/>
  <c r="P3143" i="1" s="1"/>
  <c r="P3142" i="1" s="1"/>
  <c r="P3141" i="1" s="1"/>
  <c r="Q3144" i="1"/>
  <c r="Q3143" i="1" s="1"/>
  <c r="Q3142" i="1" s="1"/>
  <c r="Q3141" i="1" s="1"/>
  <c r="I3144" i="1"/>
  <c r="I3143" i="1" s="1"/>
  <c r="I3142" i="1" s="1"/>
  <c r="I3141" i="1" s="1"/>
  <c r="J2956" i="1"/>
  <c r="J2955" i="1" s="1"/>
  <c r="J2954" i="1" s="1"/>
  <c r="J2953" i="1" s="1"/>
  <c r="K2956" i="1"/>
  <c r="K2955" i="1" s="1"/>
  <c r="K2954" i="1" s="1"/>
  <c r="K2953" i="1" s="1"/>
  <c r="L2956" i="1"/>
  <c r="L2955" i="1" s="1"/>
  <c r="L2954" i="1" s="1"/>
  <c r="L2953" i="1" s="1"/>
  <c r="M2956" i="1"/>
  <c r="M2955" i="1" s="1"/>
  <c r="M2954" i="1" s="1"/>
  <c r="M2953" i="1" s="1"/>
  <c r="N2956" i="1"/>
  <c r="N2955" i="1" s="1"/>
  <c r="N2954" i="1" s="1"/>
  <c r="N2953" i="1" s="1"/>
  <c r="O2956" i="1"/>
  <c r="P2956" i="1"/>
  <c r="P2955" i="1" s="1"/>
  <c r="P2954" i="1" s="1"/>
  <c r="P2953" i="1" s="1"/>
  <c r="Q2956" i="1"/>
  <c r="Q2955" i="1" s="1"/>
  <c r="Q2954" i="1" s="1"/>
  <c r="Q2953" i="1" s="1"/>
  <c r="I2956" i="1"/>
  <c r="I2955" i="1" s="1"/>
  <c r="I2954" i="1" s="1"/>
  <c r="I2953" i="1" s="1"/>
  <c r="J2881" i="1"/>
  <c r="K2881" i="1"/>
  <c r="L2881" i="1"/>
  <c r="M2881" i="1"/>
  <c r="N2881" i="1"/>
  <c r="O2881" i="1"/>
  <c r="P2881" i="1"/>
  <c r="Q2881" i="1"/>
  <c r="I2881" i="1"/>
  <c r="J2853" i="1"/>
  <c r="J2852" i="1" s="1"/>
  <c r="J2851" i="1" s="1"/>
  <c r="J2850" i="1" s="1"/>
  <c r="K2853" i="1"/>
  <c r="K2852" i="1" s="1"/>
  <c r="K2851" i="1" s="1"/>
  <c r="K2850" i="1" s="1"/>
  <c r="L2853" i="1"/>
  <c r="L2852" i="1" s="1"/>
  <c r="L2851" i="1" s="1"/>
  <c r="L2850" i="1" s="1"/>
  <c r="M2853" i="1"/>
  <c r="M2852" i="1" s="1"/>
  <c r="M2851" i="1" s="1"/>
  <c r="M2850" i="1" s="1"/>
  <c r="N2853" i="1"/>
  <c r="N2852" i="1" s="1"/>
  <c r="N2851" i="1" s="1"/>
  <c r="N2850" i="1" s="1"/>
  <c r="O2853" i="1"/>
  <c r="P2853" i="1"/>
  <c r="P2852" i="1" s="1"/>
  <c r="P2851" i="1" s="1"/>
  <c r="P2850" i="1" s="1"/>
  <c r="Q2853" i="1"/>
  <c r="Q2852" i="1" s="1"/>
  <c r="Q2851" i="1" s="1"/>
  <c r="Q2850" i="1" s="1"/>
  <c r="I2853" i="1"/>
  <c r="I2852" i="1" s="1"/>
  <c r="I2851" i="1" s="1"/>
  <c r="I2850" i="1" s="1"/>
  <c r="I2844" i="1"/>
  <c r="J2793" i="1"/>
  <c r="J2792" i="1" s="1"/>
  <c r="J2791" i="1" s="1"/>
  <c r="J2790" i="1" s="1"/>
  <c r="K2793" i="1"/>
  <c r="K2792" i="1" s="1"/>
  <c r="K2791" i="1" s="1"/>
  <c r="K2790" i="1" s="1"/>
  <c r="L2793" i="1"/>
  <c r="L2792" i="1" s="1"/>
  <c r="L2791" i="1" s="1"/>
  <c r="L2790" i="1" s="1"/>
  <c r="M2793" i="1"/>
  <c r="M2792" i="1" s="1"/>
  <c r="M2791" i="1" s="1"/>
  <c r="M2790" i="1" s="1"/>
  <c r="N2793" i="1"/>
  <c r="N2792" i="1" s="1"/>
  <c r="N2791" i="1" s="1"/>
  <c r="N2790" i="1" s="1"/>
  <c r="O2793" i="1"/>
  <c r="P2793" i="1"/>
  <c r="P2792" i="1" s="1"/>
  <c r="P2791" i="1" s="1"/>
  <c r="P2790" i="1" s="1"/>
  <c r="Q2793" i="1"/>
  <c r="Q2792" i="1" s="1"/>
  <c r="Q2791" i="1" s="1"/>
  <c r="Q2790" i="1" s="1"/>
  <c r="I2793" i="1"/>
  <c r="I2792" i="1" s="1"/>
  <c r="I2791" i="1" s="1"/>
  <c r="I2790" i="1" s="1"/>
  <c r="J2571" i="1"/>
  <c r="J2570" i="1" s="1"/>
  <c r="J2569" i="1" s="1"/>
  <c r="J2568" i="1" s="1"/>
  <c r="K2571" i="1"/>
  <c r="K2570" i="1" s="1"/>
  <c r="K2569" i="1" s="1"/>
  <c r="K2568" i="1" s="1"/>
  <c r="L2571" i="1"/>
  <c r="L2570" i="1" s="1"/>
  <c r="L2569" i="1" s="1"/>
  <c r="L2568" i="1" s="1"/>
  <c r="M2571" i="1"/>
  <c r="M2570" i="1" s="1"/>
  <c r="M2569" i="1" s="1"/>
  <c r="M2568" i="1" s="1"/>
  <c r="N2571" i="1"/>
  <c r="N2570" i="1" s="1"/>
  <c r="N2569" i="1" s="1"/>
  <c r="N2568" i="1" s="1"/>
  <c r="O2571" i="1"/>
  <c r="P2571" i="1"/>
  <c r="P2570" i="1" s="1"/>
  <c r="P2569" i="1" s="1"/>
  <c r="P2568" i="1" s="1"/>
  <c r="Q2571" i="1"/>
  <c r="Q2570" i="1" s="1"/>
  <c r="Q2569" i="1" s="1"/>
  <c r="Q2568" i="1" s="1"/>
  <c r="I2571" i="1"/>
  <c r="I2570" i="1" s="1"/>
  <c r="I2569" i="1" s="1"/>
  <c r="I2568" i="1" s="1"/>
  <c r="J2536" i="1"/>
  <c r="J2535" i="1" s="1"/>
  <c r="J2534" i="1" s="1"/>
  <c r="J2533" i="1" s="1"/>
  <c r="K2536" i="1"/>
  <c r="K2535" i="1" s="1"/>
  <c r="K2534" i="1" s="1"/>
  <c r="K2533" i="1" s="1"/>
  <c r="L2536" i="1"/>
  <c r="L2535" i="1" s="1"/>
  <c r="L2534" i="1" s="1"/>
  <c r="L2533" i="1" s="1"/>
  <c r="M2536" i="1"/>
  <c r="M2535" i="1" s="1"/>
  <c r="M2534" i="1" s="1"/>
  <c r="M2533" i="1" s="1"/>
  <c r="N2536" i="1"/>
  <c r="N2535" i="1" s="1"/>
  <c r="N2534" i="1" s="1"/>
  <c r="N2533" i="1" s="1"/>
  <c r="O2536" i="1"/>
  <c r="P2536" i="1"/>
  <c r="P2535" i="1" s="1"/>
  <c r="P2534" i="1" s="1"/>
  <c r="P2533" i="1" s="1"/>
  <c r="Q2536" i="1"/>
  <c r="Q2535" i="1" s="1"/>
  <c r="Q2534" i="1" s="1"/>
  <c r="Q2533" i="1" s="1"/>
  <c r="I2536" i="1"/>
  <c r="I2535" i="1" s="1"/>
  <c r="I2534" i="1" s="1"/>
  <c r="I2533" i="1" s="1"/>
  <c r="J2262" i="1"/>
  <c r="K2262" i="1"/>
  <c r="L2262" i="1"/>
  <c r="M2262" i="1"/>
  <c r="N2262" i="1"/>
  <c r="O2262" i="1"/>
  <c r="P2262" i="1"/>
  <c r="Q2262" i="1"/>
  <c r="I2262" i="1"/>
  <c r="J2221" i="1"/>
  <c r="J2220" i="1" s="1"/>
  <c r="J2219" i="1" s="1"/>
  <c r="J2218" i="1" s="1"/>
  <c r="K2221" i="1"/>
  <c r="K2220" i="1" s="1"/>
  <c r="K2219" i="1" s="1"/>
  <c r="K2218" i="1" s="1"/>
  <c r="L2221" i="1"/>
  <c r="L2220" i="1" s="1"/>
  <c r="L2219" i="1" s="1"/>
  <c r="L2218" i="1" s="1"/>
  <c r="M2221" i="1"/>
  <c r="M2220" i="1" s="1"/>
  <c r="M2219" i="1" s="1"/>
  <c r="M2218" i="1" s="1"/>
  <c r="N2221" i="1"/>
  <c r="N2220" i="1" s="1"/>
  <c r="N2219" i="1" s="1"/>
  <c r="N2218" i="1" s="1"/>
  <c r="O2221" i="1"/>
  <c r="P2221" i="1"/>
  <c r="P2220" i="1" s="1"/>
  <c r="P2219" i="1" s="1"/>
  <c r="P2218" i="1" s="1"/>
  <c r="Q2221" i="1"/>
  <c r="Q2220" i="1" s="1"/>
  <c r="Q2219" i="1" s="1"/>
  <c r="Q2218" i="1" s="1"/>
  <c r="I2221" i="1"/>
  <c r="I2220" i="1" s="1"/>
  <c r="I2219" i="1" s="1"/>
  <c r="I2218" i="1" s="1"/>
  <c r="J2161" i="1"/>
  <c r="J2160" i="1" s="1"/>
  <c r="J2159" i="1" s="1"/>
  <c r="J2158" i="1" s="1"/>
  <c r="K2161" i="1"/>
  <c r="K2160" i="1" s="1"/>
  <c r="K2159" i="1" s="1"/>
  <c r="K2158" i="1" s="1"/>
  <c r="L2161" i="1"/>
  <c r="L2160" i="1" s="1"/>
  <c r="L2159" i="1" s="1"/>
  <c r="L2158" i="1" s="1"/>
  <c r="M2161" i="1"/>
  <c r="M2160" i="1" s="1"/>
  <c r="M2159" i="1" s="1"/>
  <c r="M2158" i="1" s="1"/>
  <c r="N2161" i="1"/>
  <c r="N2160" i="1" s="1"/>
  <c r="N2159" i="1" s="1"/>
  <c r="N2158" i="1" s="1"/>
  <c r="O2161" i="1"/>
  <c r="P2161" i="1"/>
  <c r="P2160" i="1" s="1"/>
  <c r="P2159" i="1" s="1"/>
  <c r="P2158" i="1" s="1"/>
  <c r="Q2161" i="1"/>
  <c r="Q2160" i="1" s="1"/>
  <c r="Q2159" i="1" s="1"/>
  <c r="Q2158" i="1" s="1"/>
  <c r="I2161" i="1"/>
  <c r="I2160" i="1" s="1"/>
  <c r="I2159" i="1" s="1"/>
  <c r="I2158" i="1" s="1"/>
  <c r="J1895" i="1"/>
  <c r="J1894" i="1" s="1"/>
  <c r="J1893" i="1" s="1"/>
  <c r="J1892" i="1" s="1"/>
  <c r="K1895" i="1"/>
  <c r="K1894" i="1" s="1"/>
  <c r="K1893" i="1" s="1"/>
  <c r="K1892" i="1" s="1"/>
  <c r="L1895" i="1"/>
  <c r="L1894" i="1" s="1"/>
  <c r="L1893" i="1" s="1"/>
  <c r="L1892" i="1" s="1"/>
  <c r="M1895" i="1"/>
  <c r="M1894" i="1" s="1"/>
  <c r="M1893" i="1" s="1"/>
  <c r="M1892" i="1" s="1"/>
  <c r="N1895" i="1"/>
  <c r="N1894" i="1" s="1"/>
  <c r="N1893" i="1" s="1"/>
  <c r="N1892" i="1" s="1"/>
  <c r="O1895" i="1"/>
  <c r="P1895" i="1"/>
  <c r="P1894" i="1" s="1"/>
  <c r="P1893" i="1" s="1"/>
  <c r="P1892" i="1" s="1"/>
  <c r="Q1895" i="1"/>
  <c r="Q1894" i="1" s="1"/>
  <c r="Q1893" i="1" s="1"/>
  <c r="Q1892" i="1" s="1"/>
  <c r="I1895" i="1"/>
  <c r="I1894" i="1" s="1"/>
  <c r="I1893" i="1" s="1"/>
  <c r="I1892" i="1" s="1"/>
  <c r="J1665" i="1"/>
  <c r="K1665" i="1"/>
  <c r="L1665" i="1"/>
  <c r="M1665" i="1"/>
  <c r="N1665" i="1"/>
  <c r="O1665" i="1"/>
  <c r="P1665" i="1"/>
  <c r="Q1665" i="1"/>
  <c r="J1663" i="1"/>
  <c r="K1663" i="1"/>
  <c r="L1663" i="1"/>
  <c r="M1663" i="1"/>
  <c r="N1663" i="1"/>
  <c r="O1663" i="1"/>
  <c r="P1663" i="1"/>
  <c r="Q1663" i="1"/>
  <c r="I1665" i="1"/>
  <c r="I1663" i="1"/>
  <c r="J1603" i="1"/>
  <c r="K1603" i="1"/>
  <c r="L1603" i="1"/>
  <c r="M1603" i="1"/>
  <c r="N1603" i="1"/>
  <c r="O1603" i="1"/>
  <c r="P1603" i="1"/>
  <c r="Q1603" i="1"/>
  <c r="I1603" i="1"/>
  <c r="J1597" i="1"/>
  <c r="J1596" i="1" s="1"/>
  <c r="J1595" i="1" s="1"/>
  <c r="J1594" i="1" s="1"/>
  <c r="K1597" i="1"/>
  <c r="K1596" i="1" s="1"/>
  <c r="K1595" i="1" s="1"/>
  <c r="K1594" i="1" s="1"/>
  <c r="L1597" i="1"/>
  <c r="L1596" i="1" s="1"/>
  <c r="L1595" i="1" s="1"/>
  <c r="L1594" i="1" s="1"/>
  <c r="M1597" i="1"/>
  <c r="M1596" i="1" s="1"/>
  <c r="M1595" i="1" s="1"/>
  <c r="M1594" i="1" s="1"/>
  <c r="N1597" i="1"/>
  <c r="N1596" i="1" s="1"/>
  <c r="N1595" i="1" s="1"/>
  <c r="N1594" i="1" s="1"/>
  <c r="O1597" i="1"/>
  <c r="P1597" i="1"/>
  <c r="P1596" i="1" s="1"/>
  <c r="P1595" i="1" s="1"/>
  <c r="P1594" i="1" s="1"/>
  <c r="Q1597" i="1"/>
  <c r="Q1596" i="1" s="1"/>
  <c r="Q1595" i="1" s="1"/>
  <c r="Q1594" i="1" s="1"/>
  <c r="I1597" i="1"/>
  <c r="I1596" i="1" s="1"/>
  <c r="I1595" i="1" s="1"/>
  <c r="I1594" i="1" s="1"/>
  <c r="J1590" i="1"/>
  <c r="K1590" i="1"/>
  <c r="L1590" i="1"/>
  <c r="M1590" i="1"/>
  <c r="N1590" i="1"/>
  <c r="O1590" i="1"/>
  <c r="P1590" i="1"/>
  <c r="Q1590" i="1"/>
  <c r="I1590" i="1"/>
  <c r="J1562" i="1"/>
  <c r="J1561" i="1" s="1"/>
  <c r="J1560" i="1" s="1"/>
  <c r="J1559" i="1" s="1"/>
  <c r="K1562" i="1"/>
  <c r="K1561" i="1" s="1"/>
  <c r="K1560" i="1" s="1"/>
  <c r="K1559" i="1" s="1"/>
  <c r="L1562" i="1"/>
  <c r="L1561" i="1" s="1"/>
  <c r="L1560" i="1" s="1"/>
  <c r="L1559" i="1" s="1"/>
  <c r="M1562" i="1"/>
  <c r="M1561" i="1" s="1"/>
  <c r="M1560" i="1" s="1"/>
  <c r="M1559" i="1" s="1"/>
  <c r="N1562" i="1"/>
  <c r="N1561" i="1" s="1"/>
  <c r="N1560" i="1" s="1"/>
  <c r="N1559" i="1" s="1"/>
  <c r="O1562" i="1"/>
  <c r="P1562" i="1"/>
  <c r="P1561" i="1" s="1"/>
  <c r="P1560" i="1" s="1"/>
  <c r="P1559" i="1" s="1"/>
  <c r="Q1562" i="1"/>
  <c r="Q1561" i="1" s="1"/>
  <c r="Q1560" i="1" s="1"/>
  <c r="Q1559" i="1" s="1"/>
  <c r="I1562" i="1"/>
  <c r="I1561" i="1" s="1"/>
  <c r="I1560" i="1" s="1"/>
  <c r="I1559" i="1" s="1"/>
  <c r="J1376" i="1"/>
  <c r="J1375" i="1" s="1"/>
  <c r="K1376" i="1"/>
  <c r="K1375" i="1" s="1"/>
  <c r="L1376" i="1"/>
  <c r="L1375" i="1" s="1"/>
  <c r="M1376" i="1"/>
  <c r="M1375" i="1" s="1"/>
  <c r="N1376" i="1"/>
  <c r="N1375" i="1" s="1"/>
  <c r="O1376" i="1"/>
  <c r="P1376" i="1"/>
  <c r="P1375" i="1" s="1"/>
  <c r="Q1376" i="1"/>
  <c r="Q1375" i="1" s="1"/>
  <c r="I1376" i="1"/>
  <c r="I1375" i="1" s="1"/>
  <c r="J1347" i="1"/>
  <c r="K1347" i="1"/>
  <c r="L1347" i="1"/>
  <c r="M1347" i="1"/>
  <c r="N1347" i="1"/>
  <c r="O1347" i="1"/>
  <c r="P1347" i="1"/>
  <c r="Q1347" i="1"/>
  <c r="I1347" i="1"/>
  <c r="Q1241" i="1"/>
  <c r="Q1240" i="1" s="1"/>
  <c r="Q1239" i="1" s="1"/>
  <c r="Q1238" i="1" s="1"/>
  <c r="P1241" i="1"/>
  <c r="P1240" i="1" s="1"/>
  <c r="P1239" i="1" s="1"/>
  <c r="P1238" i="1" s="1"/>
  <c r="O1241" i="1"/>
  <c r="N1241" i="1"/>
  <c r="N1240" i="1" s="1"/>
  <c r="N1239" i="1" s="1"/>
  <c r="N1238" i="1" s="1"/>
  <c r="M1241" i="1"/>
  <c r="M1240" i="1" s="1"/>
  <c r="M1239" i="1" s="1"/>
  <c r="M1238" i="1" s="1"/>
  <c r="L1241" i="1"/>
  <c r="L1240" i="1" s="1"/>
  <c r="L1239" i="1" s="1"/>
  <c r="L1238" i="1" s="1"/>
  <c r="K1241" i="1"/>
  <c r="K1240" i="1" s="1"/>
  <c r="K1239" i="1" s="1"/>
  <c r="K1238" i="1" s="1"/>
  <c r="J1241" i="1"/>
  <c r="J1240" i="1" s="1"/>
  <c r="J1239" i="1" s="1"/>
  <c r="J1238" i="1" s="1"/>
  <c r="I1241" i="1"/>
  <c r="I1240" i="1" s="1"/>
  <c r="I1239" i="1" s="1"/>
  <c r="I1238" i="1" s="1"/>
  <c r="I1083" i="1"/>
  <c r="J1024" i="1"/>
  <c r="J1023" i="1" s="1"/>
  <c r="J1022" i="1" s="1"/>
  <c r="K1024" i="1"/>
  <c r="K1023" i="1" s="1"/>
  <c r="K1022" i="1" s="1"/>
  <c r="L1024" i="1"/>
  <c r="L1023" i="1" s="1"/>
  <c r="L1022" i="1" s="1"/>
  <c r="M1024" i="1"/>
  <c r="M1023" i="1" s="1"/>
  <c r="M1022" i="1" s="1"/>
  <c r="N1024" i="1"/>
  <c r="N1023" i="1" s="1"/>
  <c r="N1022" i="1" s="1"/>
  <c r="O1024" i="1"/>
  <c r="P1024" i="1"/>
  <c r="P1023" i="1" s="1"/>
  <c r="P1022" i="1" s="1"/>
  <c r="Q1024" i="1"/>
  <c r="Q1023" i="1" s="1"/>
  <c r="Q1022" i="1" s="1"/>
  <c r="I1024" i="1"/>
  <c r="I1023" i="1" s="1"/>
  <c r="I1022" i="1" s="1"/>
  <c r="J959" i="1"/>
  <c r="J958" i="1" s="1"/>
  <c r="K959" i="1"/>
  <c r="K958" i="1" s="1"/>
  <c r="L959" i="1"/>
  <c r="L958" i="1" s="1"/>
  <c r="M959" i="1"/>
  <c r="M958" i="1" s="1"/>
  <c r="N959" i="1"/>
  <c r="N958" i="1" s="1"/>
  <c r="O959" i="1"/>
  <c r="P959" i="1"/>
  <c r="P958" i="1" s="1"/>
  <c r="Q959" i="1"/>
  <c r="Q958" i="1" s="1"/>
  <c r="I959" i="1"/>
  <c r="I958" i="1" s="1"/>
  <c r="J754" i="1"/>
  <c r="J753" i="1" s="1"/>
  <c r="K754" i="1"/>
  <c r="K753" i="1" s="1"/>
  <c r="L754" i="1"/>
  <c r="L753" i="1" s="1"/>
  <c r="M754" i="1"/>
  <c r="M753" i="1" s="1"/>
  <c r="N754" i="1"/>
  <c r="N753" i="1" s="1"/>
  <c r="O754" i="1"/>
  <c r="P754" i="1"/>
  <c r="P753" i="1" s="1"/>
  <c r="Q754" i="1"/>
  <c r="Q753" i="1" s="1"/>
  <c r="I754" i="1"/>
  <c r="I753" i="1" s="1"/>
  <c r="J735" i="1"/>
  <c r="J734" i="1" s="1"/>
  <c r="K735" i="1"/>
  <c r="K734" i="1" s="1"/>
  <c r="L735" i="1"/>
  <c r="L734" i="1" s="1"/>
  <c r="M735" i="1"/>
  <c r="M734" i="1" s="1"/>
  <c r="N735" i="1"/>
  <c r="N734" i="1" s="1"/>
  <c r="O735" i="1"/>
  <c r="P735" i="1"/>
  <c r="P734" i="1" s="1"/>
  <c r="Q735" i="1"/>
  <c r="Q734" i="1" s="1"/>
  <c r="I735" i="1"/>
  <c r="I734" i="1" s="1"/>
  <c r="J731" i="1"/>
  <c r="J730" i="1" s="1"/>
  <c r="K731" i="1"/>
  <c r="K730" i="1" s="1"/>
  <c r="L731" i="1"/>
  <c r="L730" i="1" s="1"/>
  <c r="M731" i="1"/>
  <c r="M730" i="1" s="1"/>
  <c r="N731" i="1"/>
  <c r="N730" i="1" s="1"/>
  <c r="O731" i="1"/>
  <c r="P731" i="1"/>
  <c r="P730" i="1" s="1"/>
  <c r="Q731" i="1"/>
  <c r="Q730" i="1" s="1"/>
  <c r="I731" i="1"/>
  <c r="I730" i="1" s="1"/>
  <c r="J256" i="1"/>
  <c r="J255" i="1" s="1"/>
  <c r="J254" i="1" s="1"/>
  <c r="K256" i="1"/>
  <c r="K255" i="1" s="1"/>
  <c r="K254" i="1" s="1"/>
  <c r="L256" i="1"/>
  <c r="L255" i="1" s="1"/>
  <c r="L254" i="1" s="1"/>
  <c r="M256" i="1"/>
  <c r="M255" i="1" s="1"/>
  <c r="M254" i="1" s="1"/>
  <c r="N256" i="1"/>
  <c r="N255" i="1" s="1"/>
  <c r="N254" i="1" s="1"/>
  <c r="O256" i="1"/>
  <c r="P256" i="1"/>
  <c r="P255" i="1" s="1"/>
  <c r="P254" i="1" s="1"/>
  <c r="Q256" i="1"/>
  <c r="Q255" i="1" s="1"/>
  <c r="Q254" i="1" s="1"/>
  <c r="I256" i="1"/>
  <c r="I255" i="1" s="1"/>
  <c r="I254" i="1" s="1"/>
  <c r="J245" i="1"/>
  <c r="K245" i="1"/>
  <c r="L245" i="1"/>
  <c r="M245" i="1"/>
  <c r="N245" i="1"/>
  <c r="O245" i="1"/>
  <c r="P245" i="1"/>
  <c r="Q245" i="1"/>
  <c r="I245" i="1"/>
  <c r="I154" i="1"/>
  <c r="J154" i="1"/>
  <c r="K154" i="1"/>
  <c r="L154" i="1"/>
  <c r="M154" i="1"/>
  <c r="N154" i="1"/>
  <c r="O154" i="1"/>
  <c r="P154" i="1"/>
  <c r="Q154" i="1"/>
  <c r="H154" i="1"/>
  <c r="R1603" i="1" l="1"/>
  <c r="R2881" i="1"/>
  <c r="R3428" i="1"/>
  <c r="R245" i="1"/>
  <c r="R1590" i="1"/>
  <c r="R1665" i="1"/>
  <c r="R2262" i="1"/>
  <c r="R154" i="1"/>
  <c r="O730" i="1"/>
  <c r="R730" i="1" s="1"/>
  <c r="R731" i="1"/>
  <c r="O753" i="1"/>
  <c r="R753" i="1" s="1"/>
  <c r="R754" i="1"/>
  <c r="R1663" i="1"/>
  <c r="O3143" i="1"/>
  <c r="R3144" i="1"/>
  <c r="O4391" i="1"/>
  <c r="R4391" i="1" s="1"/>
  <c r="R4392" i="1"/>
  <c r="O5264" i="1"/>
  <c r="R5265" i="1"/>
  <c r="O255" i="1"/>
  <c r="R256" i="1"/>
  <c r="O958" i="1"/>
  <c r="R958" i="1" s="1"/>
  <c r="R959" i="1"/>
  <c r="R1347" i="1"/>
  <c r="O1596" i="1"/>
  <c r="R1597" i="1"/>
  <c r="O1894" i="1"/>
  <c r="R1895" i="1"/>
  <c r="O2535" i="1"/>
  <c r="R2536" i="1"/>
  <c r="O2852" i="1"/>
  <c r="R2853" i="1"/>
  <c r="O3408" i="1"/>
  <c r="R3409" i="1"/>
  <c r="R3706" i="1"/>
  <c r="O2570" i="1"/>
  <c r="R2571" i="1"/>
  <c r="O4086" i="1"/>
  <c r="R4087" i="1"/>
  <c r="O1023" i="1"/>
  <c r="R1024" i="1"/>
  <c r="O1375" i="1"/>
  <c r="R1375" i="1" s="1"/>
  <c r="R1376" i="1"/>
  <c r="O2160" i="1"/>
  <c r="R2161" i="1"/>
  <c r="O734" i="1"/>
  <c r="R734" i="1" s="1"/>
  <c r="R735" i="1"/>
  <c r="O1240" i="1"/>
  <c r="R1241" i="1"/>
  <c r="O1561" i="1"/>
  <c r="R1562" i="1"/>
  <c r="O2220" i="1"/>
  <c r="R2221" i="1"/>
  <c r="O2792" i="1"/>
  <c r="R2793" i="1"/>
  <c r="O2955" i="1"/>
  <c r="R2956" i="1"/>
  <c r="O3588" i="1"/>
  <c r="R3589" i="1"/>
  <c r="O4367" i="1"/>
  <c r="R4368" i="1"/>
  <c r="O5460" i="1"/>
  <c r="R5460" i="1" s="1"/>
  <c r="R5461" i="1"/>
  <c r="Q1662" i="1"/>
  <c r="Q1661" i="1" s="1"/>
  <c r="Q1660" i="1" s="1"/>
  <c r="K1662" i="1"/>
  <c r="K1661" i="1" s="1"/>
  <c r="K1660" i="1" s="1"/>
  <c r="P1662" i="1"/>
  <c r="P1661" i="1" s="1"/>
  <c r="P1660" i="1" s="1"/>
  <c r="N1662" i="1"/>
  <c r="N1661" i="1" s="1"/>
  <c r="N1660" i="1" s="1"/>
  <c r="M1662" i="1"/>
  <c r="M1661" i="1" s="1"/>
  <c r="M1660" i="1" s="1"/>
  <c r="L1662" i="1"/>
  <c r="L1661" i="1" s="1"/>
  <c r="L1660" i="1" s="1"/>
  <c r="J1662" i="1"/>
  <c r="J1661" i="1" s="1"/>
  <c r="J1660" i="1" s="1"/>
  <c r="O1662" i="1"/>
  <c r="I1662" i="1"/>
  <c r="I1661" i="1" s="1"/>
  <c r="I1660" i="1" s="1"/>
  <c r="H5499" i="1"/>
  <c r="H5498" i="1" s="1"/>
  <c r="H5496" i="1"/>
  <c r="H5495" i="1" s="1"/>
  <c r="H5491" i="1"/>
  <c r="H5490" i="1" s="1"/>
  <c r="H5488" i="1"/>
  <c r="H5487" i="1" s="1"/>
  <c r="H5484" i="1"/>
  <c r="H5482" i="1"/>
  <c r="H5475" i="1"/>
  <c r="H5474" i="1" s="1"/>
  <c r="H5472" i="1"/>
  <c r="H5470" i="1"/>
  <c r="H5458" i="1"/>
  <c r="H5457" i="1" s="1"/>
  <c r="H5456" i="1" s="1"/>
  <c r="H5455" i="1" s="1"/>
  <c r="H5453" i="1"/>
  <c r="H5451" i="1"/>
  <c r="H5448" i="1"/>
  <c r="H5447" i="1" s="1"/>
  <c r="H5443" i="1"/>
  <c r="H5442" i="1" s="1"/>
  <c r="H5441" i="1" s="1"/>
  <c r="H5440" i="1" s="1"/>
  <c r="H5439" i="1" s="1"/>
  <c r="H5434" i="1"/>
  <c r="H5431" i="1"/>
  <c r="H5426" i="1"/>
  <c r="H5425" i="1" s="1"/>
  <c r="H5424" i="1" s="1"/>
  <c r="H5423" i="1" s="1"/>
  <c r="H5422" i="1" s="1"/>
  <c r="H5419" i="1"/>
  <c r="H5418" i="1" s="1"/>
  <c r="H5416" i="1"/>
  <c r="H5415" i="1" s="1"/>
  <c r="H5409" i="1"/>
  <c r="H5408" i="1" s="1"/>
  <c r="H5407" i="1" s="1"/>
  <c r="H5406" i="1" s="1"/>
  <c r="H5404" i="1"/>
  <c r="H5403" i="1" s="1"/>
  <c r="H5401" i="1"/>
  <c r="H5400" i="1" s="1"/>
  <c r="H5398" i="1"/>
  <c r="H5397" i="1" s="1"/>
  <c r="H5395" i="1"/>
  <c r="H5394" i="1" s="1"/>
  <c r="H5392" i="1"/>
  <c r="H5390" i="1"/>
  <c r="H5387" i="1"/>
  <c r="H5386" i="1" s="1"/>
  <c r="H5382" i="1"/>
  <c r="H5381" i="1" s="1"/>
  <c r="H5380" i="1" s="1"/>
  <c r="H5379" i="1" s="1"/>
  <c r="H5374" i="1"/>
  <c r="H5373" i="1" s="1"/>
  <c r="H5372" i="1" s="1"/>
  <c r="H5371" i="1" s="1"/>
  <c r="H5369" i="1"/>
  <c r="H5367" i="1"/>
  <c r="H5365" i="1"/>
  <c r="H5363" i="1"/>
  <c r="H5356" i="1"/>
  <c r="H5354" i="1"/>
  <c r="H5349" i="1"/>
  <c r="H5347" i="1"/>
  <c r="H5342" i="1"/>
  <c r="H5341" i="1" s="1"/>
  <c r="H5339" i="1"/>
  <c r="H5338" i="1" s="1"/>
  <c r="H5334" i="1"/>
  <c r="H5332" i="1"/>
  <c r="H5329" i="1"/>
  <c r="H5328" i="1" s="1"/>
  <c r="H5326" i="1"/>
  <c r="H5325" i="1" s="1"/>
  <c r="H5323" i="1"/>
  <c r="H5322" i="1" s="1"/>
  <c r="H5320" i="1"/>
  <c r="H5319" i="1" s="1"/>
  <c r="H5312" i="1"/>
  <c r="H5311" i="1" s="1"/>
  <c r="H5310" i="1" s="1"/>
  <c r="H5308" i="1"/>
  <c r="H5307" i="1" s="1"/>
  <c r="H5306" i="1" s="1"/>
  <c r="H5303" i="1"/>
  <c r="H5301" i="1"/>
  <c r="H5299" i="1"/>
  <c r="H5296" i="1"/>
  <c r="H5295" i="1" s="1"/>
  <c r="H5291" i="1"/>
  <c r="H5290" i="1" s="1"/>
  <c r="H5289" i="1" s="1"/>
  <c r="H5288" i="1" s="1"/>
  <c r="H5283" i="1"/>
  <c r="H5282" i="1" s="1"/>
  <c r="H5281" i="1" s="1"/>
  <c r="H5280" i="1" s="1"/>
  <c r="H5278" i="1"/>
  <c r="H5277" i="1" s="1"/>
  <c r="H5275" i="1"/>
  <c r="H5274" i="1" s="1"/>
  <c r="H5272" i="1"/>
  <c r="H5271" i="1" s="1"/>
  <c r="H5261" i="1"/>
  <c r="H5259" i="1"/>
  <c r="H5256" i="1"/>
  <c r="H5255" i="1" s="1"/>
  <c r="H5252" i="1"/>
  <c r="H5251" i="1" s="1"/>
  <c r="H5249" i="1"/>
  <c r="H5248" i="1" s="1"/>
  <c r="H5241" i="1"/>
  <c r="H5239" i="1"/>
  <c r="H5236" i="1"/>
  <c r="H5235" i="1" s="1"/>
  <c r="H5232" i="1"/>
  <c r="H5231" i="1" s="1"/>
  <c r="H5230" i="1" s="1"/>
  <c r="H5224" i="1"/>
  <c r="H5222" i="1"/>
  <c r="H5220" i="1"/>
  <c r="H5217" i="1"/>
  <c r="H5216" i="1" s="1"/>
  <c r="H5213" i="1"/>
  <c r="H5212" i="1" s="1"/>
  <c r="H5211" i="1" s="1"/>
  <c r="H5205" i="1"/>
  <c r="H5204" i="1" s="1"/>
  <c r="H5203" i="1" s="1"/>
  <c r="H5201" i="1"/>
  <c r="H5200" i="1" s="1"/>
  <c r="H5199" i="1" s="1"/>
  <c r="H5196" i="1"/>
  <c r="H5194" i="1"/>
  <c r="H5191" i="1"/>
  <c r="H5190" i="1" s="1"/>
  <c r="H5186" i="1"/>
  <c r="H5184" i="1"/>
  <c r="H5178" i="1"/>
  <c r="H5177" i="1" s="1"/>
  <c r="H5175" i="1"/>
  <c r="H5174" i="1" s="1"/>
  <c r="H5168" i="1"/>
  <c r="H5167" i="1" s="1"/>
  <c r="H5165" i="1"/>
  <c r="H5164" i="1" s="1"/>
  <c r="H5162" i="1"/>
  <c r="H5161" i="1" s="1"/>
  <c r="H5154" i="1"/>
  <c r="H5153" i="1" s="1"/>
  <c r="H5151" i="1"/>
  <c r="H5150" i="1" s="1"/>
  <c r="H5143" i="1"/>
  <c r="H5142" i="1" s="1"/>
  <c r="H5141" i="1" s="1"/>
  <c r="H5138" i="1"/>
  <c r="H5137" i="1" s="1"/>
  <c r="H5136" i="1" s="1"/>
  <c r="H5135" i="1" s="1"/>
  <c r="H5134" i="1" s="1"/>
  <c r="H5131" i="1"/>
  <c r="H5127" i="1"/>
  <c r="H5119" i="1"/>
  <c r="H5118" i="1" s="1"/>
  <c r="H5116" i="1"/>
  <c r="H5115" i="1" s="1"/>
  <c r="H5110" i="1"/>
  <c r="H5109" i="1" s="1"/>
  <c r="H5108" i="1" s="1"/>
  <c r="H5105" i="1"/>
  <c r="H5104" i="1" s="1"/>
  <c r="H5103" i="1" s="1"/>
  <c r="H5091" i="1"/>
  <c r="H5090" i="1" s="1"/>
  <c r="H5087" i="1"/>
  <c r="H5086" i="1" s="1"/>
  <c r="H5083" i="1"/>
  <c r="H5082" i="1" s="1"/>
  <c r="H5078" i="1"/>
  <c r="H5077" i="1" s="1"/>
  <c r="H5074" i="1"/>
  <c r="H5073" i="1" s="1"/>
  <c r="H5070" i="1"/>
  <c r="H5069" i="1" s="1"/>
  <c r="H5061" i="1"/>
  <c r="H5060" i="1" s="1"/>
  <c r="H5059" i="1" s="1"/>
  <c r="H5058" i="1" s="1"/>
  <c r="H5057" i="1" s="1"/>
  <c r="H5056" i="1" s="1"/>
  <c r="H5055" i="1" s="1"/>
  <c r="H5046" i="1"/>
  <c r="H5045" i="1" s="1"/>
  <c r="H5044" i="1" s="1"/>
  <c r="H5043" i="1" s="1"/>
  <c r="H5042" i="1" s="1"/>
  <c r="H5041" i="1" s="1"/>
  <c r="H5040" i="1" s="1"/>
  <c r="I5023" i="1"/>
  <c r="I5022" i="1" s="1"/>
  <c r="I5021" i="1" s="1"/>
  <c r="I5020" i="1" s="1"/>
  <c r="J5023" i="1"/>
  <c r="J5022" i="1" s="1"/>
  <c r="J5021" i="1" s="1"/>
  <c r="J5020" i="1" s="1"/>
  <c r="K5023" i="1"/>
  <c r="K5022" i="1" s="1"/>
  <c r="K5021" i="1" s="1"/>
  <c r="K5020" i="1" s="1"/>
  <c r="K5019" i="1" s="1"/>
  <c r="L5023" i="1"/>
  <c r="L5022" i="1" s="1"/>
  <c r="L5021" i="1" s="1"/>
  <c r="L5020" i="1" s="1"/>
  <c r="L5019" i="1" s="1"/>
  <c r="M5023" i="1"/>
  <c r="M5022" i="1" s="1"/>
  <c r="M5021" i="1" s="1"/>
  <c r="M5020" i="1" s="1"/>
  <c r="M5019" i="1" s="1"/>
  <c r="N5023" i="1"/>
  <c r="N5022" i="1" s="1"/>
  <c r="N5021" i="1" s="1"/>
  <c r="N5020" i="1" s="1"/>
  <c r="N5019" i="1" s="1"/>
  <c r="O5023" i="1"/>
  <c r="P5023" i="1"/>
  <c r="P5022" i="1" s="1"/>
  <c r="P5021" i="1" s="1"/>
  <c r="P5020" i="1" s="1"/>
  <c r="P5019" i="1" s="1"/>
  <c r="Q5023" i="1"/>
  <c r="Q5022" i="1" s="1"/>
  <c r="Q5021" i="1" s="1"/>
  <c r="Q5020" i="1" s="1"/>
  <c r="Q5019" i="1" s="1"/>
  <c r="H5023" i="1"/>
  <c r="H5022" i="1" s="1"/>
  <c r="H5021" i="1" s="1"/>
  <c r="H5020" i="1" s="1"/>
  <c r="I4896" i="1"/>
  <c r="I4895" i="1" s="1"/>
  <c r="I4894" i="1" s="1"/>
  <c r="I4893" i="1" s="1"/>
  <c r="J4896" i="1"/>
  <c r="J4895" i="1" s="1"/>
  <c r="J4894" i="1" s="1"/>
  <c r="J4893" i="1" s="1"/>
  <c r="K4896" i="1"/>
  <c r="K4895" i="1" s="1"/>
  <c r="K4894" i="1" s="1"/>
  <c r="K4893" i="1" s="1"/>
  <c r="L4896" i="1"/>
  <c r="L4895" i="1" s="1"/>
  <c r="L4894" i="1" s="1"/>
  <c r="L4893" i="1" s="1"/>
  <c r="M4896" i="1"/>
  <c r="M4895" i="1" s="1"/>
  <c r="M4894" i="1" s="1"/>
  <c r="M4893" i="1" s="1"/>
  <c r="N4896" i="1"/>
  <c r="N4895" i="1" s="1"/>
  <c r="N4894" i="1" s="1"/>
  <c r="N4893" i="1" s="1"/>
  <c r="O4896" i="1"/>
  <c r="P4896" i="1"/>
  <c r="P4895" i="1" s="1"/>
  <c r="P4894" i="1" s="1"/>
  <c r="P4893" i="1" s="1"/>
  <c r="Q4896" i="1"/>
  <c r="Q4895" i="1" s="1"/>
  <c r="Q4894" i="1" s="1"/>
  <c r="Q4893" i="1" s="1"/>
  <c r="H4896" i="1"/>
  <c r="H4895" i="1" s="1"/>
  <c r="H4894" i="1" s="1"/>
  <c r="H4893" i="1" s="1"/>
  <c r="H5037" i="1"/>
  <c r="H5036" i="1" s="1"/>
  <c r="H5035" i="1" s="1"/>
  <c r="H5034" i="1" s="1"/>
  <c r="H5033" i="1" s="1"/>
  <c r="H5032" i="1" s="1"/>
  <c r="H5030" i="1"/>
  <c r="H5029" i="1" s="1"/>
  <c r="H5028" i="1" s="1"/>
  <c r="H5027" i="1" s="1"/>
  <c r="H5026" i="1" s="1"/>
  <c r="H5025" i="1" s="1"/>
  <c r="H5018" i="1"/>
  <c r="H5017" i="1" s="1"/>
  <c r="H5015" i="1"/>
  <c r="H5014" i="1" s="1"/>
  <c r="H5012" i="1"/>
  <c r="H5011" i="1" s="1"/>
  <c r="H5006" i="1"/>
  <c r="H5005" i="1" s="1"/>
  <c r="H5002" i="1"/>
  <c r="H5001" i="1" s="1"/>
  <c r="H4999" i="1"/>
  <c r="H4998" i="1" s="1"/>
  <c r="H4996" i="1"/>
  <c r="H4995" i="1" s="1"/>
  <c r="H4993" i="1"/>
  <c r="H4991" i="1"/>
  <c r="H4988" i="1"/>
  <c r="H4987" i="1" s="1"/>
  <c r="H4985" i="1"/>
  <c r="H4984" i="1" s="1"/>
  <c r="H4982" i="1"/>
  <c r="H4981" i="1" s="1"/>
  <c r="H4979" i="1"/>
  <c r="H4978" i="1" s="1"/>
  <c r="H4975" i="1"/>
  <c r="H4974" i="1" s="1"/>
  <c r="H4972" i="1"/>
  <c r="H4971" i="1" s="1"/>
  <c r="H4969" i="1"/>
  <c r="H4968" i="1" s="1"/>
  <c r="H4965" i="1"/>
  <c r="H4964" i="1" s="1"/>
  <c r="H4961" i="1"/>
  <c r="H4959" i="1"/>
  <c r="H4956" i="1"/>
  <c r="H4954" i="1"/>
  <c r="H4952" i="1"/>
  <c r="H4947" i="1"/>
  <c r="H4946" i="1" s="1"/>
  <c r="H4945" i="1" s="1"/>
  <c r="H4944" i="1" s="1"/>
  <c r="H4943" i="1" s="1"/>
  <c r="H4941" i="1"/>
  <c r="H4940" i="1" s="1"/>
  <c r="H4939" i="1" s="1"/>
  <c r="H4938" i="1" s="1"/>
  <c r="H4937" i="1" s="1"/>
  <c r="H4935" i="1"/>
  <c r="H4934" i="1" s="1"/>
  <c r="H4932" i="1"/>
  <c r="H4930" i="1"/>
  <c r="H4927" i="1"/>
  <c r="H4925" i="1"/>
  <c r="H4920" i="1"/>
  <c r="H4919" i="1" s="1"/>
  <c r="H4918" i="1" s="1"/>
  <c r="H4914" i="1"/>
  <c r="H4913" i="1" s="1"/>
  <c r="H4911" i="1"/>
  <c r="H4910" i="1" s="1"/>
  <c r="H4908" i="1"/>
  <c r="H4907" i="1" s="1"/>
  <c r="H4905" i="1"/>
  <c r="H4903" i="1"/>
  <c r="H4891" i="1"/>
  <c r="H4889" i="1"/>
  <c r="H4887" i="1"/>
  <c r="H4884" i="1"/>
  <c r="H4883" i="1" s="1"/>
  <c r="H4878" i="1"/>
  <c r="H4877" i="1" s="1"/>
  <c r="H4876" i="1" s="1"/>
  <c r="H4875" i="1" s="1"/>
  <c r="H4874" i="1" s="1"/>
  <c r="H4870" i="1"/>
  <c r="H4869" i="1" s="1"/>
  <c r="H4868" i="1" s="1"/>
  <c r="H4867" i="1" s="1"/>
  <c r="H4863" i="1"/>
  <c r="H4861" i="1"/>
  <c r="H4858" i="1"/>
  <c r="H4857" i="1" s="1"/>
  <c r="H4856" i="1" s="1"/>
  <c r="H4853" i="1"/>
  <c r="H4852" i="1" s="1"/>
  <c r="H4851" i="1" s="1"/>
  <c r="H4849" i="1"/>
  <c r="H4848" i="1" s="1"/>
  <c r="H4847" i="1" s="1"/>
  <c r="H4844" i="1"/>
  <c r="H4843" i="1" s="1"/>
  <c r="H4842" i="1" s="1"/>
  <c r="H4840" i="1"/>
  <c r="H4839" i="1" s="1"/>
  <c r="H4838" i="1" s="1"/>
  <c r="H4833" i="1"/>
  <c r="H4832" i="1" s="1"/>
  <c r="H4830" i="1"/>
  <c r="H4829" i="1" s="1"/>
  <c r="H4827" i="1"/>
  <c r="H4826" i="1" s="1"/>
  <c r="H4820" i="1"/>
  <c r="H4819" i="1" s="1"/>
  <c r="H4818" i="1" s="1"/>
  <c r="H4817" i="1" s="1"/>
  <c r="H4815" i="1"/>
  <c r="H4813" i="1"/>
  <c r="H4812" i="1"/>
  <c r="H4811" i="1" s="1"/>
  <c r="H4806" i="1"/>
  <c r="H4805" i="1"/>
  <c r="H4804" i="1" s="1"/>
  <c r="H4800" i="1"/>
  <c r="H4798" i="1"/>
  <c r="H4796" i="1"/>
  <c r="H4794" i="1"/>
  <c r="H4790" i="1"/>
  <c r="H4789" i="1" s="1"/>
  <c r="H4788" i="1" s="1"/>
  <c r="H4786" i="1"/>
  <c r="H4784" i="1"/>
  <c r="H4780" i="1"/>
  <c r="H4778" i="1"/>
  <c r="H4776" i="1"/>
  <c r="H4768" i="1"/>
  <c r="H4767" i="1" s="1"/>
  <c r="H4766" i="1" s="1"/>
  <c r="H4765" i="1" s="1"/>
  <c r="H4764" i="1" s="1"/>
  <c r="H4763" i="1" s="1"/>
  <c r="H4756" i="1"/>
  <c r="H4755" i="1" s="1"/>
  <c r="H4754" i="1" s="1"/>
  <c r="H4753" i="1" s="1"/>
  <c r="H4751" i="1"/>
  <c r="H4749" i="1"/>
  <c r="H4746" i="1"/>
  <c r="H4745" i="1" s="1"/>
  <c r="H4740" i="1"/>
  <c r="H4738" i="1"/>
  <c r="H4732" i="1"/>
  <c r="H4731" i="1"/>
  <c r="H4730" i="1" s="1"/>
  <c r="H4725" i="1"/>
  <c r="H4723" i="1"/>
  <c r="H4718" i="1"/>
  <c r="H4717" i="1" s="1"/>
  <c r="H4716" i="1" s="1"/>
  <c r="H4715" i="1" s="1"/>
  <c r="H4713" i="1"/>
  <c r="H4712" i="1" s="1"/>
  <c r="H4710" i="1"/>
  <c r="H4709" i="1" s="1"/>
  <c r="H4706" i="1"/>
  <c r="H4705" i="1" s="1"/>
  <c r="H4703" i="1"/>
  <c r="H4702" i="1" s="1"/>
  <c r="H4700" i="1"/>
  <c r="H4699" i="1" s="1"/>
  <c r="H4697" i="1"/>
  <c r="H4696" i="1" s="1"/>
  <c r="H4690" i="1"/>
  <c r="H4689" i="1" s="1"/>
  <c r="H4688" i="1" s="1"/>
  <c r="H4686" i="1"/>
  <c r="H4685" i="1" s="1"/>
  <c r="H4683" i="1"/>
  <c r="H4682" i="1" s="1"/>
  <c r="H4680" i="1"/>
  <c r="H4679" i="1" s="1"/>
  <c r="H4677" i="1"/>
  <c r="H4676" i="1" s="1"/>
  <c r="H4670" i="1"/>
  <c r="H4668" i="1"/>
  <c r="H4661" i="1"/>
  <c r="H4659" i="1"/>
  <c r="H4655" i="1"/>
  <c r="H4653" i="1"/>
  <c r="H4650" i="1"/>
  <c r="H4649" i="1" s="1"/>
  <c r="H4646" i="1"/>
  <c r="H4644" i="1"/>
  <c r="H4642" i="1"/>
  <c r="H4634" i="1"/>
  <c r="H4632" i="1"/>
  <c r="H4623" i="1"/>
  <c r="H4622" i="1" s="1"/>
  <c r="H4621" i="1" s="1"/>
  <c r="H4620" i="1" s="1"/>
  <c r="H4618" i="1"/>
  <c r="H4616" i="1"/>
  <c r="H4613" i="1"/>
  <c r="H4612" i="1" s="1"/>
  <c r="H4608" i="1"/>
  <c r="H4607" i="1" s="1"/>
  <c r="H4605" i="1"/>
  <c r="H4604" i="1" s="1"/>
  <c r="H4602" i="1"/>
  <c r="H4601" i="1" s="1"/>
  <c r="H4598" i="1"/>
  <c r="H4596" i="1"/>
  <c r="H4593" i="1"/>
  <c r="H4591" i="1"/>
  <c r="H4589" i="1"/>
  <c r="H4587" i="1"/>
  <c r="H4582" i="1"/>
  <c r="H4580" i="1"/>
  <c r="H4576" i="1"/>
  <c r="H4575" i="1" s="1"/>
  <c r="H4574" i="1" s="1"/>
  <c r="H4568" i="1"/>
  <c r="H4567" i="1" s="1"/>
  <c r="H4566" i="1" s="1"/>
  <c r="H4565" i="1" s="1"/>
  <c r="H4564" i="1" s="1"/>
  <c r="H4563" i="1" s="1"/>
  <c r="H4561" i="1"/>
  <c r="H4560" i="1" s="1"/>
  <c r="H4559" i="1" s="1"/>
  <c r="H4558" i="1" s="1"/>
  <c r="H4557" i="1" s="1"/>
  <c r="H4556" i="1" s="1"/>
  <c r="H4546" i="1"/>
  <c r="H4544" i="1"/>
  <c r="H4541" i="1"/>
  <c r="H4540" i="1" s="1"/>
  <c r="H4536" i="1"/>
  <c r="H4535" i="1" s="1"/>
  <c r="H4534" i="1" s="1"/>
  <c r="H4533" i="1" s="1"/>
  <c r="H4528" i="1"/>
  <c r="H4527" i="1" s="1"/>
  <c r="H4526" i="1" s="1"/>
  <c r="H4525" i="1" s="1"/>
  <c r="H4523" i="1"/>
  <c r="H4521" i="1"/>
  <c r="H4518" i="1"/>
  <c r="H4517" i="1" s="1"/>
  <c r="H4514" i="1"/>
  <c r="H4513" i="1" s="1"/>
  <c r="H4511" i="1"/>
  <c r="H4509" i="1"/>
  <c r="I4423" i="1"/>
  <c r="I4422" i="1" s="1"/>
  <c r="I4421" i="1" s="1"/>
  <c r="J4423" i="1"/>
  <c r="J4422" i="1" s="1"/>
  <c r="J4421" i="1" s="1"/>
  <c r="K4423" i="1"/>
  <c r="K4422" i="1" s="1"/>
  <c r="K4421" i="1" s="1"/>
  <c r="L4423" i="1"/>
  <c r="L4422" i="1" s="1"/>
  <c r="L4421" i="1" s="1"/>
  <c r="M4423" i="1"/>
  <c r="M4422" i="1" s="1"/>
  <c r="M4421" i="1" s="1"/>
  <c r="N4423" i="1"/>
  <c r="N4422" i="1" s="1"/>
  <c r="N4421" i="1" s="1"/>
  <c r="O4423" i="1"/>
  <c r="P4423" i="1"/>
  <c r="P4422" i="1" s="1"/>
  <c r="P4421" i="1" s="1"/>
  <c r="Q4423" i="1"/>
  <c r="Q4422" i="1" s="1"/>
  <c r="Q4421" i="1" s="1"/>
  <c r="H4423" i="1"/>
  <c r="I4413" i="1"/>
  <c r="I4412" i="1" s="1"/>
  <c r="I4411" i="1" s="1"/>
  <c r="J4413" i="1"/>
  <c r="J4412" i="1" s="1"/>
  <c r="J4411" i="1" s="1"/>
  <c r="K4413" i="1"/>
  <c r="K4412" i="1" s="1"/>
  <c r="K4411" i="1" s="1"/>
  <c r="L4413" i="1"/>
  <c r="L4412" i="1" s="1"/>
  <c r="L4411" i="1" s="1"/>
  <c r="M4413" i="1"/>
  <c r="M4412" i="1" s="1"/>
  <c r="M4411" i="1" s="1"/>
  <c r="N4413" i="1"/>
  <c r="N4412" i="1" s="1"/>
  <c r="N4411" i="1" s="1"/>
  <c r="O4413" i="1"/>
  <c r="P4413" i="1"/>
  <c r="P4412" i="1" s="1"/>
  <c r="P4411" i="1" s="1"/>
  <c r="Q4413" i="1"/>
  <c r="Q4412" i="1" s="1"/>
  <c r="Q4411" i="1" s="1"/>
  <c r="H4413" i="1"/>
  <c r="H4412" i="1" s="1"/>
  <c r="H4411" i="1" s="1"/>
  <c r="I4398" i="1"/>
  <c r="I4397" i="1" s="1"/>
  <c r="J4398" i="1"/>
  <c r="J4397" i="1" s="1"/>
  <c r="K4398" i="1"/>
  <c r="K4397" i="1" s="1"/>
  <c r="L4398" i="1"/>
  <c r="L4397" i="1" s="1"/>
  <c r="M4398" i="1"/>
  <c r="M4397" i="1" s="1"/>
  <c r="N4398" i="1"/>
  <c r="N4397" i="1" s="1"/>
  <c r="O4398" i="1"/>
  <c r="P4398" i="1"/>
  <c r="P4397" i="1" s="1"/>
  <c r="Q4398" i="1"/>
  <c r="Q4397" i="1" s="1"/>
  <c r="H4398" i="1"/>
  <c r="H4397" i="1" s="1"/>
  <c r="H4501" i="1"/>
  <c r="H4500" i="1" s="1"/>
  <c r="H4499" i="1" s="1"/>
  <c r="H4498" i="1" s="1"/>
  <c r="H4496" i="1"/>
  <c r="H4494" i="1"/>
  <c r="H4491" i="1"/>
  <c r="H4490" i="1" s="1"/>
  <c r="H4486" i="1"/>
  <c r="H4485" i="1" s="1"/>
  <c r="H4483" i="1"/>
  <c r="H4482" i="1" s="1"/>
  <c r="H4480" i="1"/>
  <c r="H4479" i="1" s="1"/>
  <c r="H4477" i="1"/>
  <c r="H4476" i="1" s="1"/>
  <c r="H4474" i="1"/>
  <c r="H4473" i="1" s="1"/>
  <c r="H4466" i="1"/>
  <c r="H4465" i="1" s="1"/>
  <c r="H4464" i="1" s="1"/>
  <c r="H4462" i="1"/>
  <c r="H4461" i="1" s="1"/>
  <c r="H4459" i="1"/>
  <c r="H4458" i="1" s="1"/>
  <c r="H4456" i="1"/>
  <c r="H4455" i="1" s="1"/>
  <c r="H4449" i="1"/>
  <c r="H4448" i="1" s="1"/>
  <c r="H4447" i="1" s="1"/>
  <c r="H4445" i="1"/>
  <c r="H4444" i="1" s="1"/>
  <c r="H4443" i="1" s="1"/>
  <c r="H4440" i="1"/>
  <c r="H4438" i="1"/>
  <c r="H4436" i="1"/>
  <c r="H4433" i="1"/>
  <c r="H4432" i="1" s="1"/>
  <c r="H4431" i="1" s="1"/>
  <c r="H4429" i="1"/>
  <c r="H4428" i="1" s="1"/>
  <c r="H4427" i="1" s="1"/>
  <c r="H4426" i="1" s="1"/>
  <c r="H4425" i="1" s="1"/>
  <c r="H4408" i="1"/>
  <c r="H4406" i="1"/>
  <c r="H4404" i="1"/>
  <c r="H4402" i="1"/>
  <c r="H4395" i="1"/>
  <c r="H4394" i="1" s="1"/>
  <c r="H4389" i="1"/>
  <c r="H4388" i="1" s="1"/>
  <c r="H4386" i="1"/>
  <c r="H4385" i="1" s="1"/>
  <c r="H4383" i="1"/>
  <c r="H4382" i="1" s="1"/>
  <c r="H4380" i="1"/>
  <c r="H4379" i="1" s="1"/>
  <c r="O4397" i="1" l="1"/>
  <c r="O4422" i="1"/>
  <c r="R4423" i="1"/>
  <c r="O4366" i="1"/>
  <c r="R4367" i="1"/>
  <c r="O2954" i="1"/>
  <c r="R2955" i="1"/>
  <c r="O2219" i="1"/>
  <c r="R2220" i="1"/>
  <c r="O1239" i="1"/>
  <c r="R1240" i="1"/>
  <c r="O2159" i="1"/>
  <c r="R2160" i="1"/>
  <c r="O1022" i="1"/>
  <c r="R1022" i="1" s="1"/>
  <c r="R1023" i="1"/>
  <c r="O2569" i="1"/>
  <c r="R2570" i="1"/>
  <c r="O254" i="1"/>
  <c r="R254" i="1" s="1"/>
  <c r="R255" i="1"/>
  <c r="O4412" i="1"/>
  <c r="R4413" i="1"/>
  <c r="O5022" i="1"/>
  <c r="R5023" i="1"/>
  <c r="O1661" i="1"/>
  <c r="R1662" i="1"/>
  <c r="O2851" i="1"/>
  <c r="R2852" i="1"/>
  <c r="O1893" i="1"/>
  <c r="R1894" i="1"/>
  <c r="O3587" i="1"/>
  <c r="R3587" i="1" s="1"/>
  <c r="R3588" i="1"/>
  <c r="O2791" i="1"/>
  <c r="R2792" i="1"/>
  <c r="O1560" i="1"/>
  <c r="R1561" i="1"/>
  <c r="O4085" i="1"/>
  <c r="R4085" i="1" s="1"/>
  <c r="R4086" i="1"/>
  <c r="O5263" i="1"/>
  <c r="R5263" i="1" s="1"/>
  <c r="R5264" i="1"/>
  <c r="O3142" i="1"/>
  <c r="R3143" i="1"/>
  <c r="O4895" i="1"/>
  <c r="R4896" i="1"/>
  <c r="O3407" i="1"/>
  <c r="R3408" i="1"/>
  <c r="O2534" i="1"/>
  <c r="R2535" i="1"/>
  <c r="O1595" i="1"/>
  <c r="R1596" i="1"/>
  <c r="H5157" i="1"/>
  <c r="H5156" i="1" s="1"/>
  <c r="H5081" i="1"/>
  <c r="H4375" i="1"/>
  <c r="H5481" i="1"/>
  <c r="H5480" i="1" s="1"/>
  <c r="H5479" i="1" s="1"/>
  <c r="H5494" i="1"/>
  <c r="H5493" i="1" s="1"/>
  <c r="H5193" i="1"/>
  <c r="H5189" i="1" s="1"/>
  <c r="H5188" i="1" s="1"/>
  <c r="H5430" i="1"/>
  <c r="H5429" i="1" s="1"/>
  <c r="H5428" i="1" s="1"/>
  <c r="H5421" i="1" s="1"/>
  <c r="H5469" i="1"/>
  <c r="H5468" i="1" s="1"/>
  <c r="H5467" i="1" s="1"/>
  <c r="H5466" i="1" s="1"/>
  <c r="H5465" i="1" s="1"/>
  <c r="H5258" i="1"/>
  <c r="H5254" i="1" s="1"/>
  <c r="H5305" i="1"/>
  <c r="H5450" i="1"/>
  <c r="H5446" i="1" s="1"/>
  <c r="H5445" i="1" s="1"/>
  <c r="H5438" i="1" s="1"/>
  <c r="H5437" i="1" s="1"/>
  <c r="H5247" i="1"/>
  <c r="H5362" i="1"/>
  <c r="H5361" i="1" s="1"/>
  <c r="H5360" i="1" s="1"/>
  <c r="H5359" i="1" s="1"/>
  <c r="H5358" i="1" s="1"/>
  <c r="H5219" i="1"/>
  <c r="H5215" i="1" s="1"/>
  <c r="H5210" i="1" s="1"/>
  <c r="H5209" i="1" s="1"/>
  <c r="H5208" i="1" s="1"/>
  <c r="H5207" i="1" s="1"/>
  <c r="H5238" i="1"/>
  <c r="H5234" i="1" s="1"/>
  <c r="H5229" i="1" s="1"/>
  <c r="H5228" i="1" s="1"/>
  <c r="H5227" i="1" s="1"/>
  <c r="H5226" i="1" s="1"/>
  <c r="H5389" i="1"/>
  <c r="H5385" i="1" s="1"/>
  <c r="H5384" i="1" s="1"/>
  <c r="H5378" i="1" s="1"/>
  <c r="H5377" i="1" s="1"/>
  <c r="H5353" i="1"/>
  <c r="H5352" i="1" s="1"/>
  <c r="H5346" i="1"/>
  <c r="H5345" i="1" s="1"/>
  <c r="H5344" i="1" s="1"/>
  <c r="H5337" i="1"/>
  <c r="H5331" i="1"/>
  <c r="H5298" i="1"/>
  <c r="H5294" i="1" s="1"/>
  <c r="H5293" i="1" s="1"/>
  <c r="H5318" i="1"/>
  <c r="H5414" i="1"/>
  <c r="H5413" i="1" s="1"/>
  <c r="H5412" i="1" s="1"/>
  <c r="H5411" i="1" s="1"/>
  <c r="H5183" i="1"/>
  <c r="H5182" i="1" s="1"/>
  <c r="H5181" i="1" s="1"/>
  <c r="H5270" i="1"/>
  <c r="H5269" i="1" s="1"/>
  <c r="H5268" i="1" s="1"/>
  <c r="H4658" i="1"/>
  <c r="H4657" i="1" s="1"/>
  <c r="H4722" i="1"/>
  <c r="H4721" i="1" s="1"/>
  <c r="H4720" i="1" s="1"/>
  <c r="H4748" i="1"/>
  <c r="H4744" i="1" s="1"/>
  <c r="H4743" i="1" s="1"/>
  <c r="H5173" i="1"/>
  <c r="H5172" i="1" s="1"/>
  <c r="H5171" i="1" s="1"/>
  <c r="H5170" i="1" s="1"/>
  <c r="H5198" i="1"/>
  <c r="H4846" i="1"/>
  <c r="H5126" i="1"/>
  <c r="H5149" i="1"/>
  <c r="H5148" i="1" s="1"/>
  <c r="H5068" i="1"/>
  <c r="H4902" i="1"/>
  <c r="H4901" i="1" s="1"/>
  <c r="H4900" i="1" s="1"/>
  <c r="H4929" i="1"/>
  <c r="H4958" i="1"/>
  <c r="H4990" i="1"/>
  <c r="H4977" i="1" s="1"/>
  <c r="H4951" i="1"/>
  <c r="H4860" i="1"/>
  <c r="H4855" i="1" s="1"/>
  <c r="H4924" i="1"/>
  <c r="H4837" i="1"/>
  <c r="H4783" i="1"/>
  <c r="H4793" i="1"/>
  <c r="H4803" i="1"/>
  <c r="H4708" i="1"/>
  <c r="H4886" i="1"/>
  <c r="H4882" i="1" s="1"/>
  <c r="H4881" i="1" s="1"/>
  <c r="H4880" i="1" s="1"/>
  <c r="H4967" i="1"/>
  <c r="H4543" i="1"/>
  <c r="H4539" i="1" s="1"/>
  <c r="H4538" i="1" s="1"/>
  <c r="H4775" i="1"/>
  <c r="H4810" i="1"/>
  <c r="H4809" i="1" s="1"/>
  <c r="H4808" i="1" s="1"/>
  <c r="H4825" i="1"/>
  <c r="H4824" i="1" s="1"/>
  <c r="H4823" i="1" s="1"/>
  <c r="H4822" i="1" s="1"/>
  <c r="H4442" i="1"/>
  <c r="H4595" i="1"/>
  <c r="H4641" i="1"/>
  <c r="H4640" i="1" s="1"/>
  <c r="H4652" i="1"/>
  <c r="H4648" i="1" s="1"/>
  <c r="H4667" i="1"/>
  <c r="H4666" i="1" s="1"/>
  <c r="H4665" i="1" s="1"/>
  <c r="H4664" i="1" s="1"/>
  <c r="H4729" i="1"/>
  <c r="H4728" i="1" s="1"/>
  <c r="H4727" i="1" s="1"/>
  <c r="H4737" i="1"/>
  <c r="H4736" i="1" s="1"/>
  <c r="H4735" i="1" s="1"/>
  <c r="H4734" i="1" s="1"/>
  <c r="H4695" i="1"/>
  <c r="H4631" i="1"/>
  <c r="H4630" i="1" s="1"/>
  <c r="H4629" i="1" s="1"/>
  <c r="H4628" i="1" s="1"/>
  <c r="H4627" i="1" s="1"/>
  <c r="H4626" i="1" s="1"/>
  <c r="H4675" i="1"/>
  <c r="H4674" i="1" s="1"/>
  <c r="H4673" i="1" s="1"/>
  <c r="H4672" i="1" s="1"/>
  <c r="H4555" i="1"/>
  <c r="H4579" i="1"/>
  <c r="H4578" i="1" s="1"/>
  <c r="H4573" i="1" s="1"/>
  <c r="H4615" i="1"/>
  <c r="H4611" i="1" s="1"/>
  <c r="H4610" i="1" s="1"/>
  <c r="H4600" i="1"/>
  <c r="H4586" i="1"/>
  <c r="H4508" i="1"/>
  <c r="H4507" i="1" s="1"/>
  <c r="H4506" i="1" s="1"/>
  <c r="H4520" i="1"/>
  <c r="H4516" i="1" s="1"/>
  <c r="H4515" i="1" s="1"/>
  <c r="H4422" i="1"/>
  <c r="H4421" i="1" s="1"/>
  <c r="H4493" i="1"/>
  <c r="H4489" i="1" s="1"/>
  <c r="H4488" i="1" s="1"/>
  <c r="H4401" i="1"/>
  <c r="H4400" i="1" s="1"/>
  <c r="H4435" i="1"/>
  <c r="H4430" i="1" s="1"/>
  <c r="H4472" i="1"/>
  <c r="H4471" i="1" s="1"/>
  <c r="H4470" i="1" s="1"/>
  <c r="H4454" i="1"/>
  <c r="H4453" i="1" s="1"/>
  <c r="H4452" i="1" s="1"/>
  <c r="H4451" i="1" s="1"/>
  <c r="I4185" i="1"/>
  <c r="I4184" i="1" s="1"/>
  <c r="J4185" i="1"/>
  <c r="J4184" i="1" s="1"/>
  <c r="K4185" i="1"/>
  <c r="K4184" i="1" s="1"/>
  <c r="L4185" i="1"/>
  <c r="L4184" i="1" s="1"/>
  <c r="M4185" i="1"/>
  <c r="M4184" i="1" s="1"/>
  <c r="N4185" i="1"/>
  <c r="N4184" i="1" s="1"/>
  <c r="O4185" i="1"/>
  <c r="P4185" i="1"/>
  <c r="P4184" i="1" s="1"/>
  <c r="Q4185" i="1"/>
  <c r="Q4184" i="1" s="1"/>
  <c r="H4185" i="1"/>
  <c r="H4184" i="1" s="1"/>
  <c r="I4182" i="1"/>
  <c r="I4181" i="1" s="1"/>
  <c r="J4182" i="1"/>
  <c r="J4181" i="1" s="1"/>
  <c r="K4182" i="1"/>
  <c r="K4181" i="1" s="1"/>
  <c r="L4182" i="1"/>
  <c r="L4181" i="1" s="1"/>
  <c r="M4182" i="1"/>
  <c r="M4181" i="1" s="1"/>
  <c r="N4182" i="1"/>
  <c r="N4181" i="1" s="1"/>
  <c r="O4182" i="1"/>
  <c r="P4182" i="1"/>
  <c r="P4181" i="1" s="1"/>
  <c r="Q4182" i="1"/>
  <c r="Q4181" i="1" s="1"/>
  <c r="H4182" i="1"/>
  <c r="H4181" i="1" s="1"/>
  <c r="I4122" i="1"/>
  <c r="I4121" i="1" s="1"/>
  <c r="J4122" i="1"/>
  <c r="J4121" i="1" s="1"/>
  <c r="K4122" i="1"/>
  <c r="K4121" i="1" s="1"/>
  <c r="L4122" i="1"/>
  <c r="L4121" i="1" s="1"/>
  <c r="M4122" i="1"/>
  <c r="M4121" i="1" s="1"/>
  <c r="N4122" i="1"/>
  <c r="N4121" i="1" s="1"/>
  <c r="O4122" i="1"/>
  <c r="P4122" i="1"/>
  <c r="P4121" i="1" s="1"/>
  <c r="Q4122" i="1"/>
  <c r="Q4121" i="1" s="1"/>
  <c r="H4122" i="1"/>
  <c r="H4121" i="1" s="1"/>
  <c r="P4099" i="1"/>
  <c r="I4101" i="1"/>
  <c r="I4100" i="1" s="1"/>
  <c r="J4101" i="1"/>
  <c r="J4100" i="1" s="1"/>
  <c r="K4101" i="1"/>
  <c r="K4100" i="1" s="1"/>
  <c r="L4101" i="1"/>
  <c r="L4100" i="1" s="1"/>
  <c r="M4101" i="1"/>
  <c r="M4100" i="1" s="1"/>
  <c r="N4101" i="1"/>
  <c r="N4100" i="1" s="1"/>
  <c r="O4101" i="1"/>
  <c r="P4101" i="1"/>
  <c r="P4100" i="1" s="1"/>
  <c r="Q4101" i="1"/>
  <c r="Q4100" i="1" s="1"/>
  <c r="H4101" i="1"/>
  <c r="H4100" i="1" s="1"/>
  <c r="I4039" i="1"/>
  <c r="I4038" i="1" s="1"/>
  <c r="I4037" i="1" s="1"/>
  <c r="J4039" i="1"/>
  <c r="J4038" i="1" s="1"/>
  <c r="J4037" i="1" s="1"/>
  <c r="K4039" i="1"/>
  <c r="K4038" i="1" s="1"/>
  <c r="K4037" i="1" s="1"/>
  <c r="L4039" i="1"/>
  <c r="L4038" i="1" s="1"/>
  <c r="L4037" i="1" s="1"/>
  <c r="M4039" i="1"/>
  <c r="M4038" i="1" s="1"/>
  <c r="M4037" i="1" s="1"/>
  <c r="N4039" i="1"/>
  <c r="N4038" i="1" s="1"/>
  <c r="N4037" i="1" s="1"/>
  <c r="O4039" i="1"/>
  <c r="P4039" i="1"/>
  <c r="P4038" i="1" s="1"/>
  <c r="P4037" i="1" s="1"/>
  <c r="Q4039" i="1"/>
  <c r="Q4038" i="1" s="1"/>
  <c r="Q4037" i="1" s="1"/>
  <c r="H4039" i="1"/>
  <c r="H4038" i="1" s="1"/>
  <c r="H4037" i="1" s="1"/>
  <c r="H4362" i="1"/>
  <c r="H4360" i="1"/>
  <c r="H4358" i="1"/>
  <c r="H4355" i="1"/>
  <c r="H4354" i="1" s="1"/>
  <c r="H4349" i="1"/>
  <c r="H4347" i="1"/>
  <c r="H4345" i="1"/>
  <c r="H4338" i="1"/>
  <c r="H4337" i="1" s="1"/>
  <c r="H4336" i="1" s="1"/>
  <c r="H4335" i="1" s="1"/>
  <c r="H4334" i="1" s="1"/>
  <c r="H4332" i="1"/>
  <c r="H4331" i="1" s="1"/>
  <c r="H4329" i="1"/>
  <c r="H4328" i="1" s="1"/>
  <c r="H4325" i="1"/>
  <c r="H4324" i="1" s="1"/>
  <c r="H4322" i="1"/>
  <c r="H4321" i="1" s="1"/>
  <c r="H4316" i="1"/>
  <c r="H4315" i="1" s="1"/>
  <c r="H4313" i="1"/>
  <c r="H4312" i="1" s="1"/>
  <c r="H4309" i="1"/>
  <c r="H4308" i="1" s="1"/>
  <c r="H4306" i="1"/>
  <c r="H4305" i="1" s="1"/>
  <c r="H4303" i="1"/>
  <c r="H4302" i="1" s="1"/>
  <c r="H4300" i="1"/>
  <c r="H4299" i="1" s="1"/>
  <c r="H4295" i="1"/>
  <c r="H4294" i="1" s="1"/>
  <c r="H4292" i="1"/>
  <c r="H4291" i="1" s="1"/>
  <c r="H4289" i="1"/>
  <c r="H4288" i="1" s="1"/>
  <c r="H4286" i="1"/>
  <c r="H4285" i="1" s="1"/>
  <c r="H4283" i="1"/>
  <c r="H4282" i="1" s="1"/>
  <c r="H4280" i="1"/>
  <c r="H4279" i="1" s="1"/>
  <c r="H4277" i="1"/>
  <c r="H4276" i="1" s="1"/>
  <c r="H4273" i="1"/>
  <c r="H4272" i="1" s="1"/>
  <c r="H4270" i="1"/>
  <c r="H4269" i="1" s="1"/>
  <c r="H4267" i="1"/>
  <c r="H4264" i="1"/>
  <c r="H4263" i="1" s="1"/>
  <c r="H4259" i="1"/>
  <c r="H4258" i="1" s="1"/>
  <c r="H4257" i="1" s="1"/>
  <c r="H4255" i="1"/>
  <c r="H4254" i="1" s="1"/>
  <c r="H4252" i="1"/>
  <c r="H4251" i="1" s="1"/>
  <c r="H4247" i="1"/>
  <c r="H4246" i="1" s="1"/>
  <c r="H4244" i="1"/>
  <c r="H4243" i="1" s="1"/>
  <c r="H4240" i="1"/>
  <c r="H4239" i="1" s="1"/>
  <c r="H4237" i="1"/>
  <c r="H4236" i="1" s="1"/>
  <c r="H4234" i="1"/>
  <c r="H4233" i="1" s="1"/>
  <c r="H4222" i="1"/>
  <c r="H4221" i="1" s="1"/>
  <c r="H4220" i="1" s="1"/>
  <c r="H4219" i="1" s="1"/>
  <c r="H4217" i="1"/>
  <c r="H4215" i="1"/>
  <c r="H4214" i="1" s="1"/>
  <c r="H4211" i="1"/>
  <c r="H4210" i="1" s="1"/>
  <c r="H4208" i="1"/>
  <c r="H4207" i="1" s="1"/>
  <c r="H4205" i="1"/>
  <c r="H4204" i="1" s="1"/>
  <c r="H4201" i="1"/>
  <c r="H4200" i="1" s="1"/>
  <c r="H4199" i="1" s="1"/>
  <c r="H4196" i="1"/>
  <c r="H4194" i="1"/>
  <c r="H4192" i="1"/>
  <c r="H4190" i="1"/>
  <c r="H4178" i="1"/>
  <c r="H4177" i="1" s="1"/>
  <c r="H4176" i="1" s="1"/>
  <c r="H4174" i="1"/>
  <c r="H4173" i="1" s="1"/>
  <c r="H4172" i="1" s="1"/>
  <c r="H4170" i="1"/>
  <c r="H4169" i="1" s="1"/>
  <c r="H4167" i="1"/>
  <c r="H4166" i="1" s="1"/>
  <c r="H4164" i="1"/>
  <c r="H4163" i="1" s="1"/>
  <c r="H4161" i="1"/>
  <c r="H4160" i="1" s="1"/>
  <c r="H4158" i="1"/>
  <c r="H4157" i="1" s="1"/>
  <c r="H4155" i="1"/>
  <c r="H4154" i="1" s="1"/>
  <c r="H4152" i="1"/>
  <c r="H4151" i="1" s="1"/>
  <c r="H4149" i="1"/>
  <c r="H4148" i="1" s="1"/>
  <c r="H4146" i="1"/>
  <c r="H4145" i="1" s="1"/>
  <c r="H4143" i="1"/>
  <c r="H4142" i="1" s="1"/>
  <c r="H4140" i="1"/>
  <c r="H4139" i="1" s="1"/>
  <c r="H4137" i="1"/>
  <c r="H4136" i="1" s="1"/>
  <c r="H4134" i="1"/>
  <c r="H4133" i="1" s="1"/>
  <c r="H4131" i="1"/>
  <c r="H4130" i="1" s="1"/>
  <c r="H4128" i="1"/>
  <c r="H4127" i="1" s="1"/>
  <c r="H4125" i="1"/>
  <c r="H4124" i="1" s="1"/>
  <c r="H4119" i="1"/>
  <c r="H4118" i="1" s="1"/>
  <c r="H4116" i="1"/>
  <c r="H4115" i="1" s="1"/>
  <c r="H4113" i="1"/>
  <c r="H4112" i="1" s="1"/>
  <c r="H4110" i="1"/>
  <c r="H4109" i="1" s="1"/>
  <c r="H4107" i="1"/>
  <c r="H4106" i="1" s="1"/>
  <c r="H4104" i="1"/>
  <c r="H4103" i="1" s="1"/>
  <c r="H4098" i="1"/>
  <c r="H4097" i="1" s="1"/>
  <c r="H4095" i="1"/>
  <c r="H4094" i="1" s="1"/>
  <c r="H4092" i="1"/>
  <c r="H4091" i="1" s="1"/>
  <c r="H4083" i="1"/>
  <c r="H4082" i="1" s="1"/>
  <c r="H4080" i="1"/>
  <c r="H4079" i="1" s="1"/>
  <c r="H4076" i="1"/>
  <c r="H4075" i="1" s="1"/>
  <c r="H4073" i="1"/>
  <c r="H4072" i="1" s="1"/>
  <c r="H4070" i="1"/>
  <c r="H4069" i="1" s="1"/>
  <c r="H4063" i="1"/>
  <c r="H4062" i="1" s="1"/>
  <c r="H4060" i="1"/>
  <c r="H4059" i="1" s="1"/>
  <c r="H4057" i="1"/>
  <c r="H4056" i="1" s="1"/>
  <c r="H4054" i="1"/>
  <c r="H4053" i="1" s="1"/>
  <c r="H4049" i="1"/>
  <c r="H4048" i="1" s="1"/>
  <c r="H4046" i="1"/>
  <c r="H4045" i="1" s="1"/>
  <c r="H4035" i="1"/>
  <c r="H4034" i="1" s="1"/>
  <c r="H4032" i="1"/>
  <c r="H4025" i="1"/>
  <c r="H4023" i="1"/>
  <c r="H4015" i="1"/>
  <c r="H4014" i="1" s="1"/>
  <c r="H4013" i="1" s="1"/>
  <c r="H4012" i="1" s="1"/>
  <c r="H4011" i="1" s="1"/>
  <c r="H4010" i="1" s="1"/>
  <c r="H4008" i="1"/>
  <c r="H4007" i="1" s="1"/>
  <c r="H4005" i="1"/>
  <c r="H4004" i="1" s="1"/>
  <c r="H4002" i="1"/>
  <c r="H4001" i="1" s="1"/>
  <c r="H3999" i="1"/>
  <c r="H3998" i="1" s="1"/>
  <c r="H3996" i="1"/>
  <c r="H3995" i="1" s="1"/>
  <c r="H3993" i="1"/>
  <c r="H3992" i="1" s="1"/>
  <c r="H3990" i="1"/>
  <c r="H3989" i="1" s="1"/>
  <c r="H3987" i="1"/>
  <c r="H3986" i="1" s="1"/>
  <c r="H3979" i="1"/>
  <c r="H3978" i="1" s="1"/>
  <c r="H3977" i="1" s="1"/>
  <c r="H3976" i="1" s="1"/>
  <c r="H3975" i="1" s="1"/>
  <c r="H3974" i="1" s="1"/>
  <c r="H3972" i="1"/>
  <c r="H3971" i="1" s="1"/>
  <c r="H3970" i="1" s="1"/>
  <c r="H3969" i="1" s="1"/>
  <c r="H3968" i="1" s="1"/>
  <c r="H3967" i="1" s="1"/>
  <c r="H3965" i="1"/>
  <c r="H3964" i="1" s="1"/>
  <c r="H3963" i="1" s="1"/>
  <c r="H3962" i="1" s="1"/>
  <c r="H3961" i="1" s="1"/>
  <c r="H3960" i="1" s="1"/>
  <c r="H3958" i="1"/>
  <c r="H3957" i="1" s="1"/>
  <c r="H3956" i="1" s="1"/>
  <c r="H3954" i="1"/>
  <c r="H3953" i="1" s="1"/>
  <c r="H3952" i="1" s="1"/>
  <c r="H3950" i="1"/>
  <c r="H3949" i="1" s="1"/>
  <c r="H3947" i="1"/>
  <c r="H3946" i="1" s="1"/>
  <c r="H3944" i="1"/>
  <c r="H3943" i="1" s="1"/>
  <c r="H3941" i="1"/>
  <c r="H3940" i="1" s="1"/>
  <c r="H3937" i="1"/>
  <c r="H3936" i="1" s="1"/>
  <c r="H3934" i="1"/>
  <c r="H3933" i="1" s="1"/>
  <c r="H3931" i="1"/>
  <c r="H3930" i="1" s="1"/>
  <c r="H3928" i="1"/>
  <c r="H3927" i="1" s="1"/>
  <c r="H3925" i="1"/>
  <c r="H3924" i="1" s="1"/>
  <c r="H3922" i="1"/>
  <c r="H3921" i="1" s="1"/>
  <c r="H3919" i="1"/>
  <c r="H3918" i="1" s="1"/>
  <c r="H3916" i="1"/>
  <c r="H3915" i="1" s="1"/>
  <c r="H3913" i="1"/>
  <c r="H3912" i="1" s="1"/>
  <c r="H3910" i="1"/>
  <c r="H3909" i="1" s="1"/>
  <c r="H3907" i="1"/>
  <c r="H3906" i="1" s="1"/>
  <c r="H3904" i="1"/>
  <c r="H3903" i="1" s="1"/>
  <c r="H3901" i="1"/>
  <c r="H3900" i="1" s="1"/>
  <c r="H3898" i="1"/>
  <c r="H3897" i="1" s="1"/>
  <c r="H3895" i="1"/>
  <c r="H3894" i="1" s="1"/>
  <c r="H3892" i="1"/>
  <c r="H3891" i="1" s="1"/>
  <c r="H3889" i="1"/>
  <c r="H3888" i="1" s="1"/>
  <c r="H3882" i="1"/>
  <c r="H3881" i="1" s="1"/>
  <c r="H3880" i="1" s="1"/>
  <c r="H3878" i="1"/>
  <c r="H3877" i="1" s="1"/>
  <c r="H3875" i="1"/>
  <c r="H3874" i="1" s="1"/>
  <c r="H3872" i="1"/>
  <c r="H3871" i="1" s="1"/>
  <c r="H3869" i="1"/>
  <c r="H3868" i="1" s="1"/>
  <c r="H3866" i="1"/>
  <c r="H3865" i="1" s="1"/>
  <c r="H3863" i="1"/>
  <c r="H3862" i="1" s="1"/>
  <c r="H3860" i="1"/>
  <c r="H3859" i="1" s="1"/>
  <c r="H3857" i="1"/>
  <c r="H3856" i="1" s="1"/>
  <c r="H3854" i="1"/>
  <c r="H3853" i="1" s="1"/>
  <c r="H3851" i="1"/>
  <c r="H3850" i="1" s="1"/>
  <c r="H3843" i="1"/>
  <c r="H3842" i="1" s="1"/>
  <c r="H3841" i="1" s="1"/>
  <c r="H3840" i="1" s="1"/>
  <c r="H3839" i="1" s="1"/>
  <c r="H3838" i="1" s="1"/>
  <c r="H3837" i="1" s="1"/>
  <c r="H3835" i="1"/>
  <c r="H3834" i="1" s="1"/>
  <c r="H3833" i="1" s="1"/>
  <c r="H3831" i="1"/>
  <c r="H3830" i="1" s="1"/>
  <c r="H3829" i="1" s="1"/>
  <c r="H3826" i="1"/>
  <c r="H3823" i="1" s="1"/>
  <c r="H3821" i="1"/>
  <c r="H3820" i="1" s="1"/>
  <c r="H3817" i="1"/>
  <c r="H3816" i="1" s="1"/>
  <c r="H3815" i="1" s="1"/>
  <c r="H3813" i="1"/>
  <c r="H3812" i="1" s="1"/>
  <c r="H3810" i="1"/>
  <c r="H3809" i="1" s="1"/>
  <c r="H3807" i="1"/>
  <c r="H3806" i="1" s="1"/>
  <c r="H3804" i="1"/>
  <c r="H3803" i="1" s="1"/>
  <c r="H3801" i="1"/>
  <c r="H3800" i="1" s="1"/>
  <c r="H3798" i="1"/>
  <c r="H3797" i="1" s="1"/>
  <c r="H3795" i="1"/>
  <c r="H3794" i="1" s="1"/>
  <c r="H3792" i="1"/>
  <c r="H3791" i="1" s="1"/>
  <c r="H3784" i="1"/>
  <c r="H3783" i="1" s="1"/>
  <c r="H3782" i="1" s="1"/>
  <c r="H3781" i="1" s="1"/>
  <c r="H3780" i="1" s="1"/>
  <c r="H3779" i="1" s="1"/>
  <c r="H3777" i="1"/>
  <c r="H3776" i="1" s="1"/>
  <c r="H3774" i="1"/>
  <c r="H3773" i="1" s="1"/>
  <c r="H3770" i="1"/>
  <c r="H3769" i="1" s="1"/>
  <c r="H3768" i="1" s="1"/>
  <c r="H3761" i="1"/>
  <c r="H3759" i="1"/>
  <c r="H3757" i="1"/>
  <c r="H3747" i="1"/>
  <c r="H3745" i="1"/>
  <c r="H3742" i="1"/>
  <c r="H3741" i="1" s="1"/>
  <c r="H3737" i="1"/>
  <c r="H3736" i="1" s="1"/>
  <c r="H3734" i="1"/>
  <c r="H3733" i="1" s="1"/>
  <c r="I3641" i="1"/>
  <c r="I3640" i="1" s="1"/>
  <c r="I3639" i="1" s="1"/>
  <c r="J3641" i="1"/>
  <c r="J3640" i="1" s="1"/>
  <c r="J3639" i="1" s="1"/>
  <c r="K3641" i="1"/>
  <c r="K3640" i="1" s="1"/>
  <c r="K3639" i="1" s="1"/>
  <c r="L3641" i="1"/>
  <c r="L3640" i="1" s="1"/>
  <c r="L3639" i="1" s="1"/>
  <c r="M3641" i="1"/>
  <c r="M3640" i="1" s="1"/>
  <c r="M3639" i="1" s="1"/>
  <c r="N3641" i="1"/>
  <c r="N3640" i="1" s="1"/>
  <c r="N3639" i="1" s="1"/>
  <c r="O3641" i="1"/>
  <c r="P3641" i="1"/>
  <c r="P3640" i="1" s="1"/>
  <c r="P3639" i="1" s="1"/>
  <c r="Q3641" i="1"/>
  <c r="Q3640" i="1" s="1"/>
  <c r="Q3639" i="1" s="1"/>
  <c r="H3641" i="1"/>
  <c r="H3640" i="1" s="1"/>
  <c r="H3639" i="1" s="1"/>
  <c r="I3582" i="1"/>
  <c r="J3582" i="1"/>
  <c r="K3582" i="1"/>
  <c r="L3582" i="1"/>
  <c r="M3582" i="1"/>
  <c r="N3582" i="1"/>
  <c r="O3582" i="1"/>
  <c r="P3582" i="1"/>
  <c r="Q3582" i="1"/>
  <c r="H3582" i="1"/>
  <c r="H3581" i="1" s="1"/>
  <c r="H3580" i="1" s="1"/>
  <c r="H3726" i="1"/>
  <c r="H3725" i="1" s="1"/>
  <c r="H3724" i="1" s="1"/>
  <c r="H3723" i="1" s="1"/>
  <c r="H3722" i="1" s="1"/>
  <c r="H3721" i="1" s="1"/>
  <c r="H3720" i="1" s="1"/>
  <c r="H3718" i="1"/>
  <c r="H3717" i="1" s="1"/>
  <c r="H3716" i="1" s="1"/>
  <c r="H3713" i="1"/>
  <c r="H3711" i="1"/>
  <c r="H3704" i="1"/>
  <c r="H3702" i="1"/>
  <c r="H3699" i="1"/>
  <c r="H3698" i="1" s="1"/>
  <c r="H3694" i="1"/>
  <c r="H3692" i="1"/>
  <c r="H3690" i="1"/>
  <c r="H3685" i="1"/>
  <c r="H3684" i="1" s="1"/>
  <c r="H3682" i="1"/>
  <c r="H3681" i="1" s="1"/>
  <c r="H3675" i="1"/>
  <c r="H3673" i="1"/>
  <c r="H3669" i="1"/>
  <c r="H3668" i="1" s="1"/>
  <c r="H3667" i="1" s="1"/>
  <c r="H3666" i="1" s="1"/>
  <c r="H3664" i="1"/>
  <c r="H3663" i="1" s="1"/>
  <c r="H3662" i="1" s="1"/>
  <c r="H3661" i="1" s="1"/>
  <c r="H3659" i="1"/>
  <c r="H3658" i="1" s="1"/>
  <c r="H3657" i="1" s="1"/>
  <c r="H3656" i="1" s="1"/>
  <c r="H3653" i="1"/>
  <c r="H3652" i="1" s="1"/>
  <c r="H3651" i="1" s="1"/>
  <c r="H3650" i="1" s="1"/>
  <c r="H3649" i="1" s="1"/>
  <c r="H3646" i="1"/>
  <c r="H3645" i="1" s="1"/>
  <c r="H3644" i="1" s="1"/>
  <c r="H3643" i="1" s="1"/>
  <c r="H3637" i="1"/>
  <c r="H3636" i="1" s="1"/>
  <c r="H3634" i="1"/>
  <c r="H3633" i="1" s="1"/>
  <c r="H3630" i="1"/>
  <c r="H3629" i="1" s="1"/>
  <c r="H3627" i="1"/>
  <c r="H3626" i="1" s="1"/>
  <c r="H3623" i="1"/>
  <c r="H3622" i="1" s="1"/>
  <c r="H3621" i="1" s="1"/>
  <c r="H3619" i="1"/>
  <c r="H3618" i="1" s="1"/>
  <c r="H3616" i="1"/>
  <c r="H3615" i="1" s="1"/>
  <c r="H3613" i="1"/>
  <c r="H3612" i="1" s="1"/>
  <c r="H3610" i="1"/>
  <c r="H3609" i="1" s="1"/>
  <c r="H3607" i="1"/>
  <c r="H3606" i="1" s="1"/>
  <c r="H3598" i="1"/>
  <c r="H3597" i="1" s="1"/>
  <c r="H3596" i="1" s="1"/>
  <c r="H3594" i="1"/>
  <c r="H3593" i="1" s="1"/>
  <c r="H3592" i="1" s="1"/>
  <c r="H3578" i="1"/>
  <c r="H3577" i="1" s="1"/>
  <c r="H3575" i="1"/>
  <c r="H3573" i="1"/>
  <c r="H3569" i="1"/>
  <c r="H3568" i="1" s="1"/>
  <c r="H3567" i="1" s="1"/>
  <c r="H3561" i="1"/>
  <c r="H3560" i="1" s="1"/>
  <c r="H3559" i="1" s="1"/>
  <c r="H3558" i="1" s="1"/>
  <c r="H3557" i="1" s="1"/>
  <c r="H3556" i="1" s="1"/>
  <c r="H3555" i="1" s="1"/>
  <c r="R3582" i="1" l="1"/>
  <c r="O3640" i="1"/>
  <c r="R3641" i="1"/>
  <c r="O4121" i="1"/>
  <c r="R4121" i="1" s="1"/>
  <c r="R4122" i="1"/>
  <c r="O4184" i="1"/>
  <c r="R4184" i="1" s="1"/>
  <c r="R4185" i="1"/>
  <c r="O4100" i="1"/>
  <c r="R4100" i="1" s="1"/>
  <c r="R4101" i="1"/>
  <c r="O2533" i="1"/>
  <c r="R2533" i="1" s="1"/>
  <c r="R2534" i="1"/>
  <c r="O4894" i="1"/>
  <c r="R4895" i="1"/>
  <c r="O1559" i="1"/>
  <c r="R1559" i="1" s="1"/>
  <c r="R1560" i="1"/>
  <c r="O2850" i="1"/>
  <c r="R2850" i="1" s="1"/>
  <c r="R2851" i="1"/>
  <c r="O5021" i="1"/>
  <c r="R5022" i="1"/>
  <c r="O1238" i="1"/>
  <c r="R1238" i="1" s="1"/>
  <c r="R1239" i="1"/>
  <c r="O2953" i="1"/>
  <c r="R2953" i="1" s="1"/>
  <c r="R2954" i="1"/>
  <c r="O4421" i="1"/>
  <c r="R4421" i="1" s="1"/>
  <c r="R4422" i="1"/>
  <c r="O4181" i="1"/>
  <c r="R4181" i="1" s="1"/>
  <c r="R4182" i="1"/>
  <c r="O4038" i="1"/>
  <c r="R4039" i="1"/>
  <c r="O1594" i="1"/>
  <c r="R1594" i="1" s="1"/>
  <c r="R1595" i="1"/>
  <c r="O3406" i="1"/>
  <c r="R3406" i="1" s="1"/>
  <c r="R3407" i="1"/>
  <c r="O3141" i="1"/>
  <c r="R3141" i="1" s="1"/>
  <c r="R3142" i="1"/>
  <c r="O2790" i="1"/>
  <c r="R2790" i="1" s="1"/>
  <c r="R2791" i="1"/>
  <c r="O1892" i="1"/>
  <c r="R1892" i="1" s="1"/>
  <c r="R1893" i="1"/>
  <c r="O1660" i="1"/>
  <c r="R1660" i="1" s="1"/>
  <c r="R1661" i="1"/>
  <c r="O4411" i="1"/>
  <c r="R4411" i="1" s="1"/>
  <c r="R4412" i="1"/>
  <c r="O2568" i="1"/>
  <c r="R2568" i="1" s="1"/>
  <c r="R2569" i="1"/>
  <c r="O2158" i="1"/>
  <c r="R2158" i="1" s="1"/>
  <c r="R2159" i="1"/>
  <c r="O2218" i="1"/>
  <c r="R2218" i="1" s="1"/>
  <c r="R2219" i="1"/>
  <c r="O4365" i="1"/>
  <c r="R4365" i="1" s="1"/>
  <c r="R4366" i="1"/>
  <c r="H4532" i="1"/>
  <c r="H4531" i="1" s="1"/>
  <c r="H5114" i="1"/>
  <c r="H5113" i="1" s="1"/>
  <c r="P3581" i="1"/>
  <c r="P3580" i="1" s="1"/>
  <c r="L3581" i="1"/>
  <c r="L3580" i="1" s="1"/>
  <c r="O3581" i="1"/>
  <c r="K3581" i="1"/>
  <c r="K3580" i="1" s="1"/>
  <c r="N3581" i="1"/>
  <c r="N3580" i="1" s="1"/>
  <c r="J3581" i="1"/>
  <c r="J3580" i="1" s="1"/>
  <c r="Q3581" i="1"/>
  <c r="Q3580" i="1" s="1"/>
  <c r="M3581" i="1"/>
  <c r="M3580" i="1" s="1"/>
  <c r="I3581" i="1"/>
  <c r="I3580" i="1" s="1"/>
  <c r="H5287" i="1"/>
  <c r="H5286" i="1" s="1"/>
  <c r="H5478" i="1"/>
  <c r="H5477" i="1" s="1"/>
  <c r="H5464" i="1" s="1"/>
  <c r="H5436" i="1" s="1"/>
  <c r="H4694" i="1"/>
  <c r="H4693" i="1" s="1"/>
  <c r="H4692" i="1" s="1"/>
  <c r="H4663" i="1" s="1"/>
  <c r="H5246" i="1"/>
  <c r="H5376" i="1"/>
  <c r="H4836" i="1"/>
  <c r="H4835" i="1" s="1"/>
  <c r="H5317" i="1"/>
  <c r="H5316" i="1" s="1"/>
  <c r="H5315" i="1" s="1"/>
  <c r="H5314" i="1" s="1"/>
  <c r="H5180" i="1"/>
  <c r="H4950" i="1"/>
  <c r="H4949" i="1" s="1"/>
  <c r="H4923" i="1"/>
  <c r="H4922" i="1" s="1"/>
  <c r="H4899" i="1" s="1"/>
  <c r="H5067" i="1"/>
  <c r="H5147" i="1"/>
  <c r="H5146" i="1" s="1"/>
  <c r="H4774" i="1"/>
  <c r="H4792" i="1"/>
  <c r="H4585" i="1"/>
  <c r="H4584" i="1" s="1"/>
  <c r="H4572" i="1" s="1"/>
  <c r="H4571" i="1" s="1"/>
  <c r="H4570" i="1" s="1"/>
  <c r="H4505" i="1"/>
  <c r="H4504" i="1" s="1"/>
  <c r="H4503" i="1" s="1"/>
  <c r="H4639" i="1"/>
  <c r="H4638" i="1" s="1"/>
  <c r="H4637" i="1" s="1"/>
  <c r="H4636" i="1" s="1"/>
  <c r="K4180" i="1"/>
  <c r="H4374" i="1"/>
  <c r="H4373" i="1" s="1"/>
  <c r="H4372" i="1" s="1"/>
  <c r="H4371" i="1" s="1"/>
  <c r="Q4180" i="1"/>
  <c r="M4180" i="1"/>
  <c r="I4180" i="1"/>
  <c r="H4469" i="1"/>
  <c r="H4468" i="1" s="1"/>
  <c r="H4180" i="1"/>
  <c r="N4180" i="1"/>
  <c r="J4180" i="1"/>
  <c r="H4031" i="1"/>
  <c r="H4030" i="1" s="1"/>
  <c r="H4029" i="1" s="1"/>
  <c r="H4028" i="1" s="1"/>
  <c r="P4180" i="1"/>
  <c r="L4180" i="1"/>
  <c r="H4311" i="1"/>
  <c r="H4298" i="1"/>
  <c r="H4320" i="1"/>
  <c r="H4242" i="1"/>
  <c r="H4266" i="1"/>
  <c r="H4327" i="1"/>
  <c r="H4344" i="1"/>
  <c r="H4343" i="1" s="1"/>
  <c r="H4342" i="1" s="1"/>
  <c r="H4341" i="1" s="1"/>
  <c r="H4213" i="1"/>
  <c r="H4232" i="1"/>
  <c r="H4250" i="1"/>
  <c r="H4249" i="1" s="1"/>
  <c r="H4090" i="1"/>
  <c r="H4357" i="1"/>
  <c r="H4044" i="1"/>
  <c r="H4043" i="1" s="1"/>
  <c r="H4052" i="1"/>
  <c r="H4051" i="1" s="1"/>
  <c r="H4068" i="1"/>
  <c r="H4189" i="1"/>
  <c r="H4188" i="1" s="1"/>
  <c r="H4187" i="1" s="1"/>
  <c r="H4022" i="1"/>
  <c r="H4021" i="1" s="1"/>
  <c r="H4020" i="1" s="1"/>
  <c r="H4019" i="1" s="1"/>
  <c r="H4018" i="1" s="1"/>
  <c r="H4078" i="1"/>
  <c r="H4203" i="1"/>
  <c r="H4275" i="1"/>
  <c r="H3772" i="1"/>
  <c r="H3767" i="1" s="1"/>
  <c r="H3766" i="1" s="1"/>
  <c r="H3765" i="1" s="1"/>
  <c r="H3764" i="1" s="1"/>
  <c r="H3732" i="1"/>
  <c r="H3731" i="1" s="1"/>
  <c r="H3819" i="1"/>
  <c r="H3756" i="1"/>
  <c r="H3755" i="1" s="1"/>
  <c r="H3754" i="1" s="1"/>
  <c r="H3744" i="1"/>
  <c r="H3740" i="1" s="1"/>
  <c r="H3739" i="1" s="1"/>
  <c r="H3790" i="1"/>
  <c r="H3828" i="1"/>
  <c r="H3849" i="1"/>
  <c r="H3848" i="1" s="1"/>
  <c r="H3847" i="1" s="1"/>
  <c r="H3846" i="1" s="1"/>
  <c r="H3887" i="1"/>
  <c r="H3939" i="1"/>
  <c r="H3985" i="1"/>
  <c r="H3984" i="1" s="1"/>
  <c r="H3983" i="1" s="1"/>
  <c r="H3982" i="1" s="1"/>
  <c r="H3981" i="1" s="1"/>
  <c r="H3672" i="1"/>
  <c r="H3671" i="1" s="1"/>
  <c r="H3710" i="1"/>
  <c r="H3709" i="1" s="1"/>
  <c r="H3708" i="1" s="1"/>
  <c r="H3680" i="1"/>
  <c r="H3679" i="1" s="1"/>
  <c r="H3625" i="1"/>
  <c r="H3701" i="1"/>
  <c r="H3697" i="1" s="1"/>
  <c r="H3696" i="1" s="1"/>
  <c r="H3655" i="1"/>
  <c r="H3605" i="1"/>
  <c r="H3632" i="1"/>
  <c r="H3689" i="1"/>
  <c r="H3688" i="1" s="1"/>
  <c r="H3687" i="1" s="1"/>
  <c r="H3591" i="1"/>
  <c r="H3572" i="1"/>
  <c r="H3571" i="1" s="1"/>
  <c r="H3566" i="1" s="1"/>
  <c r="H3552" i="1"/>
  <c r="H3551" i="1" s="1"/>
  <c r="H3550" i="1" s="1"/>
  <c r="H3548" i="1"/>
  <c r="H3547" i="1" s="1"/>
  <c r="H3546" i="1" s="1"/>
  <c r="H3545" i="1" s="1"/>
  <c r="H3544" i="1" s="1"/>
  <c r="H3540" i="1"/>
  <c r="H3539" i="1" s="1"/>
  <c r="H3538" i="1" s="1"/>
  <c r="H3537" i="1" s="1"/>
  <c r="H3536" i="1" s="1"/>
  <c r="H3535" i="1" s="1"/>
  <c r="H3533" i="1"/>
  <c r="H3532" i="1" s="1"/>
  <c r="H3531" i="1" s="1"/>
  <c r="H3529" i="1"/>
  <c r="H3528" i="1" s="1"/>
  <c r="H3527" i="1" s="1"/>
  <c r="H3526" i="1" s="1"/>
  <c r="H3525" i="1" s="1"/>
  <c r="H3521" i="1"/>
  <c r="H3520" i="1" s="1"/>
  <c r="H3519" i="1" s="1"/>
  <c r="H3518" i="1" s="1"/>
  <c r="H3517" i="1" s="1"/>
  <c r="H3516" i="1" s="1"/>
  <c r="H3515" i="1" s="1"/>
  <c r="H3513" i="1"/>
  <c r="H3512" i="1" s="1"/>
  <c r="H3511" i="1" s="1"/>
  <c r="H3509" i="1"/>
  <c r="H3508" i="1" s="1"/>
  <c r="H3506" i="1"/>
  <c r="H3505" i="1" s="1"/>
  <c r="H3498" i="1"/>
  <c r="H3496" i="1"/>
  <c r="H3494" i="1"/>
  <c r="H3487" i="1"/>
  <c r="H3486" i="1" s="1"/>
  <c r="H3485" i="1" s="1"/>
  <c r="H3483" i="1"/>
  <c r="H3482" i="1" s="1"/>
  <c r="H3481" i="1" s="1"/>
  <c r="H3480" i="1" s="1"/>
  <c r="H3478" i="1"/>
  <c r="H3477" i="1" s="1"/>
  <c r="H3476" i="1" s="1"/>
  <c r="H3474" i="1"/>
  <c r="H3473" i="1" s="1"/>
  <c r="H3472" i="1" s="1"/>
  <c r="H3468" i="1"/>
  <c r="H3467" i="1" s="1"/>
  <c r="H3465" i="1"/>
  <c r="H3463" i="1"/>
  <c r="H3458" i="1"/>
  <c r="H3457" i="1" s="1"/>
  <c r="H3456" i="1" s="1"/>
  <c r="H3455" i="1" s="1"/>
  <c r="H3454" i="1" s="1"/>
  <c r="H3451" i="1"/>
  <c r="H3450" i="1" s="1"/>
  <c r="H3449" i="1" s="1"/>
  <c r="H3448" i="1" s="1"/>
  <c r="H3447" i="1" s="1"/>
  <c r="H3446" i="1" s="1"/>
  <c r="H3443" i="1"/>
  <c r="H3442" i="1" s="1"/>
  <c r="H3441" i="1" s="1"/>
  <c r="H3440" i="1" s="1"/>
  <c r="H3439" i="1" s="1"/>
  <c r="H3437" i="1"/>
  <c r="H3436" i="1" s="1"/>
  <c r="H3435" i="1" s="1"/>
  <c r="H3433" i="1"/>
  <c r="H3432" i="1" s="1"/>
  <c r="H3431" i="1" s="1"/>
  <c r="H3430" i="1" s="1"/>
  <c r="H3426" i="1"/>
  <c r="H3425" i="1" s="1"/>
  <c r="H3424" i="1" s="1"/>
  <c r="H3423" i="1" s="1"/>
  <c r="H3420" i="1"/>
  <c r="H3419" i="1" s="1"/>
  <c r="H3418" i="1" s="1"/>
  <c r="H3417" i="1" s="1"/>
  <c r="H3416" i="1" s="1"/>
  <c r="H3414" i="1"/>
  <c r="H3413" i="1" s="1"/>
  <c r="H3412" i="1" s="1"/>
  <c r="H3411" i="1" s="1"/>
  <c r="H3404" i="1"/>
  <c r="H3403" i="1" s="1"/>
  <c r="H3402" i="1" s="1"/>
  <c r="H3400" i="1"/>
  <c r="H3399" i="1" s="1"/>
  <c r="H3397" i="1"/>
  <c r="H3396" i="1" s="1"/>
  <c r="H3390" i="1"/>
  <c r="H3389" i="1" s="1"/>
  <c r="H3388" i="1" s="1"/>
  <c r="H3387" i="1" s="1"/>
  <c r="H3386" i="1" s="1"/>
  <c r="H3383" i="1"/>
  <c r="H3382" i="1" s="1"/>
  <c r="H3381" i="1" s="1"/>
  <c r="H3380" i="1" s="1"/>
  <c r="H3378" i="1"/>
  <c r="H3376" i="1"/>
  <c r="H3369" i="1"/>
  <c r="H3368" i="1" s="1"/>
  <c r="H3367" i="1" s="1"/>
  <c r="H3366" i="1" s="1"/>
  <c r="H3365" i="1" s="1"/>
  <c r="H3364" i="1" s="1"/>
  <c r="H3361" i="1"/>
  <c r="H3360" i="1" s="1"/>
  <c r="H3358" i="1"/>
  <c r="H3357" i="1" s="1"/>
  <c r="H3354" i="1"/>
  <c r="H3353" i="1" s="1"/>
  <c r="H3352" i="1" s="1"/>
  <c r="H3351" i="1" s="1"/>
  <c r="H3349" i="1"/>
  <c r="H3348" i="1" s="1"/>
  <c r="H3346" i="1"/>
  <c r="H3345" i="1" s="1"/>
  <c r="H3342" i="1"/>
  <c r="H3341" i="1" s="1"/>
  <c r="H3339" i="1"/>
  <c r="H3338" i="1" s="1"/>
  <c r="H3332" i="1"/>
  <c r="H3330" i="1"/>
  <c r="H3328" i="1"/>
  <c r="H3325" i="1"/>
  <c r="H3324" i="1" s="1"/>
  <c r="H3320" i="1"/>
  <c r="H3318" i="1"/>
  <c r="H3309" i="1"/>
  <c r="H3308" i="1" s="1"/>
  <c r="H3307" i="1" s="1"/>
  <c r="H3305" i="1"/>
  <c r="H3304" i="1" s="1"/>
  <c r="H3303" i="1" s="1"/>
  <c r="H3302" i="1" s="1"/>
  <c r="H3301" i="1" s="1"/>
  <c r="H3297" i="1"/>
  <c r="H3295" i="1"/>
  <c r="H3291" i="1"/>
  <c r="H3290" i="1" s="1"/>
  <c r="H3289" i="1" s="1"/>
  <c r="H3288" i="1" s="1"/>
  <c r="H3287" i="1" s="1"/>
  <c r="H3283" i="1"/>
  <c r="H3282" i="1" s="1"/>
  <c r="H3281" i="1" s="1"/>
  <c r="H3280" i="1" s="1"/>
  <c r="H3279" i="1" s="1"/>
  <c r="H3277" i="1"/>
  <c r="H3276" i="1" s="1"/>
  <c r="H3275" i="1" s="1"/>
  <c r="H3274" i="1" s="1"/>
  <c r="H3273" i="1" s="1"/>
  <c r="H3269" i="1"/>
  <c r="H3268" i="1" s="1"/>
  <c r="H3267" i="1" s="1"/>
  <c r="H3265" i="1"/>
  <c r="H3264" i="1" s="1"/>
  <c r="H3262" i="1"/>
  <c r="H3261" i="1" s="1"/>
  <c r="H3258" i="1"/>
  <c r="H3257" i="1" s="1"/>
  <c r="H3256" i="1" s="1"/>
  <c r="H3250" i="1"/>
  <c r="H3248" i="1"/>
  <c r="H3241" i="1"/>
  <c r="H3239" i="1"/>
  <c r="H3235" i="1"/>
  <c r="H3234" i="1" s="1"/>
  <c r="H3233" i="1" s="1"/>
  <c r="H3231" i="1"/>
  <c r="H3230" i="1" s="1"/>
  <c r="H3229" i="1" s="1"/>
  <c r="H3225" i="1"/>
  <c r="H3224" i="1" s="1"/>
  <c r="H3223" i="1" s="1"/>
  <c r="H3222" i="1" s="1"/>
  <c r="H3221" i="1" s="1"/>
  <c r="H3219" i="1"/>
  <c r="H3218" i="1" s="1"/>
  <c r="H3216" i="1"/>
  <c r="H3215" i="1" s="1"/>
  <c r="H3211" i="1"/>
  <c r="H3210" i="1" s="1"/>
  <c r="H3209" i="1" s="1"/>
  <c r="H3208" i="1" s="1"/>
  <c r="H3207" i="1" s="1"/>
  <c r="H3204" i="1"/>
  <c r="H3203" i="1" s="1"/>
  <c r="H3202" i="1" s="1"/>
  <c r="H3201" i="1" s="1"/>
  <c r="H3200" i="1" s="1"/>
  <c r="H3199" i="1" s="1"/>
  <c r="H3196" i="1"/>
  <c r="H3195" i="1" s="1"/>
  <c r="H3194" i="1" s="1"/>
  <c r="H3193" i="1" s="1"/>
  <c r="H3191" i="1"/>
  <c r="H3190" i="1" s="1"/>
  <c r="H3189" i="1" s="1"/>
  <c r="H3188" i="1" s="1"/>
  <c r="H3185" i="1"/>
  <c r="H3183" i="1"/>
  <c r="H3179" i="1"/>
  <c r="H3178" i="1" s="1"/>
  <c r="H3177" i="1" s="1"/>
  <c r="H3176" i="1" s="1"/>
  <c r="H3174" i="1"/>
  <c r="H3172" i="1"/>
  <c r="H3166" i="1"/>
  <c r="H3164" i="1"/>
  <c r="H3158" i="1"/>
  <c r="H3157" i="1" s="1"/>
  <c r="H3155" i="1"/>
  <c r="H3154" i="1" s="1"/>
  <c r="H3149" i="1"/>
  <c r="H3148" i="1" s="1"/>
  <c r="H3147" i="1" s="1"/>
  <c r="H3146" i="1" s="1"/>
  <c r="H3139" i="1"/>
  <c r="H3138" i="1" s="1"/>
  <c r="H3137" i="1" s="1"/>
  <c r="H3135" i="1"/>
  <c r="H3134" i="1" s="1"/>
  <c r="H3133" i="1" s="1"/>
  <c r="H3131" i="1"/>
  <c r="H3130" i="1" s="1"/>
  <c r="H3128" i="1"/>
  <c r="H3127" i="1" s="1"/>
  <c r="H3120" i="1"/>
  <c r="H3118" i="1"/>
  <c r="H3115" i="1"/>
  <c r="H3114" i="1" s="1"/>
  <c r="H3110" i="1"/>
  <c r="H3109" i="1" s="1"/>
  <c r="H3108" i="1" s="1"/>
  <c r="H3107" i="1" s="1"/>
  <c r="H3106" i="1" s="1"/>
  <c r="H3103" i="1"/>
  <c r="H3102" i="1" s="1"/>
  <c r="H3101" i="1" s="1"/>
  <c r="H3100" i="1" s="1"/>
  <c r="H3099" i="1" s="1"/>
  <c r="H3098" i="1" s="1"/>
  <c r="H3095" i="1"/>
  <c r="H3094" i="1" s="1"/>
  <c r="H3092" i="1"/>
  <c r="H3091" i="1" s="1"/>
  <c r="H3090" i="1" s="1"/>
  <c r="H3089" i="1" s="1"/>
  <c r="H3087" i="1"/>
  <c r="H3085" i="1"/>
  <c r="H3081" i="1"/>
  <c r="H3080" i="1" s="1"/>
  <c r="H3078" i="1"/>
  <c r="H3077" i="1" s="1"/>
  <c r="H3074" i="1"/>
  <c r="H3073" i="1" s="1"/>
  <c r="H3071" i="1"/>
  <c r="H3070" i="1" s="1"/>
  <c r="H3068" i="1"/>
  <c r="H3067" i="1" s="1"/>
  <c r="H3043" i="1"/>
  <c r="H3041" i="1"/>
  <c r="H3060" i="1"/>
  <c r="H3059" i="1" s="1"/>
  <c r="H3058" i="1" s="1"/>
  <c r="H3051" i="1"/>
  <c r="H3048" i="1"/>
  <c r="H3047" i="1" s="1"/>
  <c r="H3053" i="1"/>
  <c r="H3055" i="1"/>
  <c r="H3032" i="1"/>
  <c r="H3031" i="1" s="1"/>
  <c r="H3030" i="1" s="1"/>
  <c r="H3028" i="1"/>
  <c r="H3027" i="1" s="1"/>
  <c r="H3026" i="1" s="1"/>
  <c r="H3025" i="1" s="1"/>
  <c r="H3024" i="1" s="1"/>
  <c r="H3020" i="1"/>
  <c r="H3019" i="1" s="1"/>
  <c r="H3018" i="1" s="1"/>
  <c r="H3017" i="1" s="1"/>
  <c r="H3016" i="1" s="1"/>
  <c r="H3015" i="1" s="1"/>
  <c r="H3013" i="1"/>
  <c r="H3012" i="1" s="1"/>
  <c r="H3011" i="1" s="1"/>
  <c r="H3009" i="1"/>
  <c r="H3008" i="1" s="1"/>
  <c r="H3007" i="1" s="1"/>
  <c r="H3006" i="1" s="1"/>
  <c r="H3005" i="1" s="1"/>
  <c r="H3001" i="1"/>
  <c r="H3000" i="1" s="1"/>
  <c r="H2999" i="1" s="1"/>
  <c r="H2998" i="1" s="1"/>
  <c r="H2997" i="1" s="1"/>
  <c r="H2995" i="1"/>
  <c r="H2994" i="1" s="1"/>
  <c r="H2993" i="1" s="1"/>
  <c r="H2992" i="1" s="1"/>
  <c r="H2991" i="1" s="1"/>
  <c r="H2987" i="1"/>
  <c r="H2986" i="1" s="1"/>
  <c r="H2985" i="1" s="1"/>
  <c r="H2983" i="1"/>
  <c r="H2982" i="1" s="1"/>
  <c r="H2980" i="1"/>
  <c r="H2979" i="1" s="1"/>
  <c r="H2972" i="1"/>
  <c r="H2971" i="1" s="1"/>
  <c r="H2970" i="1" s="1"/>
  <c r="H2969" i="1" s="1"/>
  <c r="H2967" i="1"/>
  <c r="H2965" i="1"/>
  <c r="H2963" i="1"/>
  <c r="H2951" i="1"/>
  <c r="H2950" i="1" s="1"/>
  <c r="H2949" i="1" s="1"/>
  <c r="H2947" i="1"/>
  <c r="H2946" i="1" s="1"/>
  <c r="H2945" i="1" s="1"/>
  <c r="H2941" i="1"/>
  <c r="H2939" i="1"/>
  <c r="H2933" i="1"/>
  <c r="H2932" i="1" s="1"/>
  <c r="H2930" i="1"/>
  <c r="H2929" i="1" s="1"/>
  <c r="H2925" i="1"/>
  <c r="H2924" i="1" s="1"/>
  <c r="H2923" i="1" s="1"/>
  <c r="H2922" i="1" s="1"/>
  <c r="H2921" i="1" s="1"/>
  <c r="H2918" i="1"/>
  <c r="H2917" i="1" s="1"/>
  <c r="H2916" i="1" s="1"/>
  <c r="H2915" i="1" s="1"/>
  <c r="H2914" i="1" s="1"/>
  <c r="H2913" i="1" s="1"/>
  <c r="H2910" i="1"/>
  <c r="H2909" i="1" s="1"/>
  <c r="H2908" i="1" s="1"/>
  <c r="H2907" i="1" s="1"/>
  <c r="H2905" i="1"/>
  <c r="H2903" i="1"/>
  <c r="H2898" i="1"/>
  <c r="H2897" i="1" s="1"/>
  <c r="H2896" i="1" s="1"/>
  <c r="H2895" i="1" s="1"/>
  <c r="H2892" i="1"/>
  <c r="H2891" i="1" s="1"/>
  <c r="H2890" i="1" s="1"/>
  <c r="H2888" i="1"/>
  <c r="H2887" i="1" s="1"/>
  <c r="H2886" i="1" s="1"/>
  <c r="H2885" i="1" s="1"/>
  <c r="H2883" i="1"/>
  <c r="H2880" i="1" s="1"/>
  <c r="H2879" i="1" s="1"/>
  <c r="H2878" i="1" s="1"/>
  <c r="H2875" i="1"/>
  <c r="H2873" i="1"/>
  <c r="H2867" i="1"/>
  <c r="H2866" i="1" s="1"/>
  <c r="H2864" i="1"/>
  <c r="H2863" i="1" s="1"/>
  <c r="H2858" i="1"/>
  <c r="H2857" i="1" s="1"/>
  <c r="H2856" i="1" s="1"/>
  <c r="H2855" i="1" s="1"/>
  <c r="H2848" i="1"/>
  <c r="H2847" i="1" s="1"/>
  <c r="H2846" i="1" s="1"/>
  <c r="H2844" i="1"/>
  <c r="H2843" i="1" s="1"/>
  <c r="H2842" i="1" s="1"/>
  <c r="H2840" i="1"/>
  <c r="H2839" i="1" s="1"/>
  <c r="H2837" i="1"/>
  <c r="H2836" i="1" s="1"/>
  <c r="H2830" i="1"/>
  <c r="H2829" i="1" s="1"/>
  <c r="H2828" i="1" s="1"/>
  <c r="H2827" i="1" s="1"/>
  <c r="H2826" i="1" s="1"/>
  <c r="H2823" i="1"/>
  <c r="H2821" i="1"/>
  <c r="H2818" i="1"/>
  <c r="H2817" i="1" s="1"/>
  <c r="H2813" i="1"/>
  <c r="H2812" i="1" s="1"/>
  <c r="H2811" i="1" s="1"/>
  <c r="H2810" i="1" s="1"/>
  <c r="H2809" i="1" s="1"/>
  <c r="H2806" i="1"/>
  <c r="H2805" i="1" s="1"/>
  <c r="H2804" i="1" s="1"/>
  <c r="H2803" i="1" s="1"/>
  <c r="H2801" i="1"/>
  <c r="H2800" i="1" s="1"/>
  <c r="H2799" i="1" s="1"/>
  <c r="H2798" i="1" s="1"/>
  <c r="H2797" i="1" s="1"/>
  <c r="H2788" i="1"/>
  <c r="H2787" i="1" s="1"/>
  <c r="H2785" i="1"/>
  <c r="H2784" i="1" s="1"/>
  <c r="H2780" i="1"/>
  <c r="H2779" i="1" s="1"/>
  <c r="H2778" i="1" s="1"/>
  <c r="H2776" i="1"/>
  <c r="H2775" i="1" s="1"/>
  <c r="H2773" i="1"/>
  <c r="H2772" i="1" s="1"/>
  <c r="H2769" i="1"/>
  <c r="H2768" i="1" s="1"/>
  <c r="H2766" i="1"/>
  <c r="H2765" i="1" s="1"/>
  <c r="H2763" i="1"/>
  <c r="H2762" i="1" s="1"/>
  <c r="H2756" i="1"/>
  <c r="H2755" i="1" s="1"/>
  <c r="H2754" i="1" s="1"/>
  <c r="H2753" i="1" s="1"/>
  <c r="H2751" i="1"/>
  <c r="H2749" i="1"/>
  <c r="H2747" i="1"/>
  <c r="H2744" i="1"/>
  <c r="H2743" i="1" s="1"/>
  <c r="H2739" i="1"/>
  <c r="H2738" i="1"/>
  <c r="H2737" i="1" s="1"/>
  <c r="H2720" i="1"/>
  <c r="H2719" i="1" s="1"/>
  <c r="H2718" i="1" s="1"/>
  <c r="H2717" i="1" s="1"/>
  <c r="H2716" i="1" s="1"/>
  <c r="H2715" i="1" s="1"/>
  <c r="H2728" i="1"/>
  <c r="H2727" i="1" s="1"/>
  <c r="H2726" i="1" s="1"/>
  <c r="H2725" i="1" s="1"/>
  <c r="H2724" i="1" s="1"/>
  <c r="H2723" i="1" s="1"/>
  <c r="H2722" i="1" s="1"/>
  <c r="H2713" i="1"/>
  <c r="H2712" i="1" s="1"/>
  <c r="H2711" i="1" s="1"/>
  <c r="H2709" i="1"/>
  <c r="H2708" i="1" s="1"/>
  <c r="H2707" i="1" s="1"/>
  <c r="H2706" i="1" s="1"/>
  <c r="H2705" i="1" s="1"/>
  <c r="H2701" i="1"/>
  <c r="H2700" i="1" s="1"/>
  <c r="H2699" i="1" s="1"/>
  <c r="H2698" i="1" s="1"/>
  <c r="H2697" i="1" s="1"/>
  <c r="H2695" i="1"/>
  <c r="H2694" i="1" s="1"/>
  <c r="H2693" i="1" s="1"/>
  <c r="H2692" i="1" s="1"/>
  <c r="H2691" i="1" s="1"/>
  <c r="H2687" i="1"/>
  <c r="H2686" i="1" s="1"/>
  <c r="H2685" i="1" s="1"/>
  <c r="H2683" i="1"/>
  <c r="H2682" i="1" s="1"/>
  <c r="H2680" i="1"/>
  <c r="H2679" i="1" s="1"/>
  <c r="H2676" i="1"/>
  <c r="H2675" i="1" s="1"/>
  <c r="H2674" i="1" s="1"/>
  <c r="H2663" i="1"/>
  <c r="H2661" i="1"/>
  <c r="H2659" i="1"/>
  <c r="H2652" i="1"/>
  <c r="H2650" i="1"/>
  <c r="H2648" i="1"/>
  <c r="H2644" i="1"/>
  <c r="H2643" i="1" s="1"/>
  <c r="H2642" i="1" s="1"/>
  <c r="H2641" i="1" s="1"/>
  <c r="H2639" i="1"/>
  <c r="H2638" i="1" s="1"/>
  <c r="H2637" i="1" s="1"/>
  <c r="H2636" i="1" s="1"/>
  <c r="H2634" i="1"/>
  <c r="H2633" i="1" s="1"/>
  <c r="H2632" i="1" s="1"/>
  <c r="H2630" i="1"/>
  <c r="H2629" i="1" s="1"/>
  <c r="H2628" i="1" s="1"/>
  <c r="H2624" i="1"/>
  <c r="H2622" i="1"/>
  <c r="H2616" i="1"/>
  <c r="H2615" i="1" s="1"/>
  <c r="H2613" i="1"/>
  <c r="H2612" i="1" s="1"/>
  <c r="H2607" i="1"/>
  <c r="H2606" i="1" s="1"/>
  <c r="H2605" i="1" s="1"/>
  <c r="H2604" i="1" s="1"/>
  <c r="H2603" i="1" s="1"/>
  <c r="H2602" i="1" s="1"/>
  <c r="H2599" i="1"/>
  <c r="H2598" i="1" s="1"/>
  <c r="H2597" i="1" s="1"/>
  <c r="H2596" i="1" s="1"/>
  <c r="H2594" i="1"/>
  <c r="H2593" i="1" s="1"/>
  <c r="H2592" i="1" s="1"/>
  <c r="H2591" i="1" s="1"/>
  <c r="H2590" i="1" s="1"/>
  <c r="H2588" i="1"/>
  <c r="H2587" i="1" s="1"/>
  <c r="H2586" i="1" s="1"/>
  <c r="H2585" i="1" s="1"/>
  <c r="H2583" i="1"/>
  <c r="H2582" i="1" s="1"/>
  <c r="H2581" i="1" s="1"/>
  <c r="H2580" i="1" s="1"/>
  <c r="H2577" i="1"/>
  <c r="H2575" i="1"/>
  <c r="H2566" i="1"/>
  <c r="H2564" i="1"/>
  <c r="H2558" i="1"/>
  <c r="H2556" i="1"/>
  <c r="H2550" i="1"/>
  <c r="H2549" i="1" s="1"/>
  <c r="H2547" i="1"/>
  <c r="H2546" i="1" s="1"/>
  <c r="H2541" i="1"/>
  <c r="H2540" i="1" s="1"/>
  <c r="H2539" i="1" s="1"/>
  <c r="H2538" i="1" s="1"/>
  <c r="H2531" i="1"/>
  <c r="H2530" i="1" s="1"/>
  <c r="H2529" i="1" s="1"/>
  <c r="H2527" i="1"/>
  <c r="H2526" i="1" s="1"/>
  <c r="H2525" i="1" s="1"/>
  <c r="H2523" i="1"/>
  <c r="H2522" i="1" s="1"/>
  <c r="H2520" i="1"/>
  <c r="H2519" i="1" s="1"/>
  <c r="H2513" i="1"/>
  <c r="H2512" i="1" s="1"/>
  <c r="H2511" i="1" s="1"/>
  <c r="H2510" i="1" s="1"/>
  <c r="H2509" i="1" s="1"/>
  <c r="H2506" i="1"/>
  <c r="H2504" i="1"/>
  <c r="H2501" i="1"/>
  <c r="H2500" i="1" s="1"/>
  <c r="H2496" i="1"/>
  <c r="H2495" i="1" s="1"/>
  <c r="H2494" i="1" s="1"/>
  <c r="H2493" i="1" s="1"/>
  <c r="H2492" i="1" s="1"/>
  <c r="H2489" i="1"/>
  <c r="H2488" i="1" s="1"/>
  <c r="H2487" i="1" s="1"/>
  <c r="H2486" i="1" s="1"/>
  <c r="H2484" i="1"/>
  <c r="H2483" i="1" s="1"/>
  <c r="H2482" i="1" s="1"/>
  <c r="H2481" i="1" s="1"/>
  <c r="H2479" i="1"/>
  <c r="H2478" i="1" s="1"/>
  <c r="H2477" i="1" s="1"/>
  <c r="H2476" i="1" s="1"/>
  <c r="H2475" i="1" s="1"/>
  <c r="H2471" i="1"/>
  <c r="H2470" i="1" s="1"/>
  <c r="H2469" i="1" s="1"/>
  <c r="H2468" i="1" s="1"/>
  <c r="H2466" i="1"/>
  <c r="H2465" i="1" s="1"/>
  <c r="H2464" i="1" s="1"/>
  <c r="H2462" i="1"/>
  <c r="H2461" i="1" s="1"/>
  <c r="H2459" i="1"/>
  <c r="H2458" i="1" s="1"/>
  <c r="H2454" i="1"/>
  <c r="H2452" i="1"/>
  <c r="H2448" i="1"/>
  <c r="H2447" i="1" s="1"/>
  <c r="H2445" i="1"/>
  <c r="H2444" i="1" s="1"/>
  <c r="H2441" i="1"/>
  <c r="H2440" i="1" s="1"/>
  <c r="H2438" i="1"/>
  <c r="H2437" i="1" s="1"/>
  <c r="H2435" i="1"/>
  <c r="H2434" i="1" s="1"/>
  <c r="H2428" i="1"/>
  <c r="H2426" i="1"/>
  <c r="H2423" i="1"/>
  <c r="H2422" i="1" s="1"/>
  <c r="H2418" i="1"/>
  <c r="H2416" i="1"/>
  <c r="O4180" i="1" l="1"/>
  <c r="R4180" i="1" s="1"/>
  <c r="O3580" i="1"/>
  <c r="R3580" i="1" s="1"/>
  <c r="R3581" i="1"/>
  <c r="O4037" i="1"/>
  <c r="R4037" i="1" s="1"/>
  <c r="R4038" i="1"/>
  <c r="O4893" i="1"/>
  <c r="R4893" i="1" s="1"/>
  <c r="R4894" i="1"/>
  <c r="O5020" i="1"/>
  <c r="R5020" i="1" s="1"/>
  <c r="R5021" i="1"/>
  <c r="O3639" i="1"/>
  <c r="R3639" i="1" s="1"/>
  <c r="R3640" i="1"/>
  <c r="H5245" i="1"/>
  <c r="H5244" i="1" s="1"/>
  <c r="H5243" i="1" s="1"/>
  <c r="H4530" i="1"/>
  <c r="H5066" i="1"/>
  <c r="H5065" i="1" s="1"/>
  <c r="H5064" i="1" s="1"/>
  <c r="H5039" i="1" s="1"/>
  <c r="H4089" i="1"/>
  <c r="H5285" i="1"/>
  <c r="H4898" i="1"/>
  <c r="H4873" i="1" s="1"/>
  <c r="H4872" i="1" s="1"/>
  <c r="H4773" i="1"/>
  <c r="H4772" i="1" s="1"/>
  <c r="H4771" i="1" s="1"/>
  <c r="H4770" i="1" s="1"/>
  <c r="H4762" i="1" s="1"/>
  <c r="H4625" i="1"/>
  <c r="H4198" i="1"/>
  <c r="H4231" i="1"/>
  <c r="H4230" i="1" s="1"/>
  <c r="H4319" i="1"/>
  <c r="H4318" i="1" s="1"/>
  <c r="H4370" i="1"/>
  <c r="H4262" i="1"/>
  <c r="H4297" i="1"/>
  <c r="H3187" i="1"/>
  <c r="H3294" i="1"/>
  <c r="H3293" i="1" s="1"/>
  <c r="H3286" i="1" s="1"/>
  <c r="H3285" i="1" s="1"/>
  <c r="H3317" i="1"/>
  <c r="H3316" i="1" s="1"/>
  <c r="H3315" i="1" s="1"/>
  <c r="H3314" i="1" s="1"/>
  <c r="H4353" i="1"/>
  <c r="H4352" i="1" s="1"/>
  <c r="H4340" i="1" s="1"/>
  <c r="H3604" i="1"/>
  <c r="H3603" i="1" s="1"/>
  <c r="H3602" i="1" s="1"/>
  <c r="H3789" i="1"/>
  <c r="H3788" i="1" s="1"/>
  <c r="H3787" i="1" s="1"/>
  <c r="H3786" i="1" s="1"/>
  <c r="H3730" i="1"/>
  <c r="H3729" i="1" s="1"/>
  <c r="H4042" i="1"/>
  <c r="H4041" i="1" s="1"/>
  <c r="H4067" i="1"/>
  <c r="H3886" i="1"/>
  <c r="H3885" i="1" s="1"/>
  <c r="H3884" i="1" s="1"/>
  <c r="H3845" i="1" s="1"/>
  <c r="H2736" i="1"/>
  <c r="H2735" i="1" s="1"/>
  <c r="H2734" i="1" s="1"/>
  <c r="H2733" i="1" s="1"/>
  <c r="H3648" i="1"/>
  <c r="H3493" i="1"/>
  <c r="H3492" i="1" s="1"/>
  <c r="H3491" i="1" s="1"/>
  <c r="H3490" i="1" s="1"/>
  <c r="H3489" i="1" s="1"/>
  <c r="H3678" i="1"/>
  <c r="H3677" i="1" s="1"/>
  <c r="H2820" i="1"/>
  <c r="H2816" i="1" s="1"/>
  <c r="H2815" i="1" s="1"/>
  <c r="H2808" i="1" s="1"/>
  <c r="H3327" i="1"/>
  <c r="H3323" i="1" s="1"/>
  <c r="H3322" i="1" s="1"/>
  <c r="H3565" i="1"/>
  <c r="H3564" i="1" s="1"/>
  <c r="H3084" i="1"/>
  <c r="H3083" i="1" s="1"/>
  <c r="H3337" i="1"/>
  <c r="H3171" i="1"/>
  <c r="H3170" i="1" s="1"/>
  <c r="H3169" i="1" s="1"/>
  <c r="H3168" i="1" s="1"/>
  <c r="H3182" i="1"/>
  <c r="H3181" i="1" s="1"/>
  <c r="H3344" i="1"/>
  <c r="H3375" i="1"/>
  <c r="H3374" i="1" s="1"/>
  <c r="H3373" i="1" s="1"/>
  <c r="H3372" i="1" s="1"/>
  <c r="H3371" i="1" s="1"/>
  <c r="H3363" i="1" s="1"/>
  <c r="H3214" i="1"/>
  <c r="H3213" i="1" s="1"/>
  <c r="H3272" i="1"/>
  <c r="H3271" i="1" s="1"/>
  <c r="H2563" i="1"/>
  <c r="H2562" i="1" s="1"/>
  <c r="H2561" i="1" s="1"/>
  <c r="H2560" i="1" s="1"/>
  <c r="H3050" i="1"/>
  <c r="H3046" i="1" s="1"/>
  <c r="H3045" i="1" s="1"/>
  <c r="H3247" i="1"/>
  <c r="H3246" i="1" s="1"/>
  <c r="H3245" i="1" s="1"/>
  <c r="H3244" i="1" s="1"/>
  <c r="H3243" i="1" s="1"/>
  <c r="H3356" i="1"/>
  <c r="H3355" i="1" s="1"/>
  <c r="H3462" i="1"/>
  <c r="H3461" i="1" s="1"/>
  <c r="H3460" i="1" s="1"/>
  <c r="H3543" i="1"/>
  <c r="H3542" i="1" s="1"/>
  <c r="H3524" i="1"/>
  <c r="H3523" i="1" s="1"/>
  <c r="H3504" i="1"/>
  <c r="H3503" i="1" s="1"/>
  <c r="H3502" i="1" s="1"/>
  <c r="H3501" i="1" s="1"/>
  <c r="H3500" i="1" s="1"/>
  <c r="H3471" i="1"/>
  <c r="H3470" i="1" s="1"/>
  <c r="H3422" i="1"/>
  <c r="H3395" i="1"/>
  <c r="H3394" i="1" s="1"/>
  <c r="H3393" i="1" s="1"/>
  <c r="H3023" i="1"/>
  <c r="H3022" i="1" s="1"/>
  <c r="H2451" i="1"/>
  <c r="H2450" i="1" s="1"/>
  <c r="H2835" i="1"/>
  <c r="H2834" i="1" s="1"/>
  <c r="H2833" i="1" s="1"/>
  <c r="H2872" i="1"/>
  <c r="H2871" i="1" s="1"/>
  <c r="H2870" i="1" s="1"/>
  <c r="H2869" i="1" s="1"/>
  <c r="H3040" i="1"/>
  <c r="H3039" i="1" s="1"/>
  <c r="H3038" i="1" s="1"/>
  <c r="H3037" i="1" s="1"/>
  <c r="H3126" i="1"/>
  <c r="H3125" i="1" s="1"/>
  <c r="H3124" i="1" s="1"/>
  <c r="H3076" i="1"/>
  <c r="H2902" i="1"/>
  <c r="H2901" i="1" s="1"/>
  <c r="H2900" i="1" s="1"/>
  <c r="H2978" i="1"/>
  <c r="H2977" i="1" s="1"/>
  <c r="H2976" i="1" s="1"/>
  <c r="H2975" i="1" s="1"/>
  <c r="H2974" i="1" s="1"/>
  <c r="H3117" i="1"/>
  <c r="H3113" i="1" s="1"/>
  <c r="H3112" i="1" s="1"/>
  <c r="H3105" i="1" s="1"/>
  <c r="H3097" i="1" s="1"/>
  <c r="H3300" i="1"/>
  <c r="H3299" i="1" s="1"/>
  <c r="H3260" i="1"/>
  <c r="H3255" i="1" s="1"/>
  <c r="H3254" i="1" s="1"/>
  <c r="H3253" i="1" s="1"/>
  <c r="H3252" i="1" s="1"/>
  <c r="H3238" i="1"/>
  <c r="H3237" i="1" s="1"/>
  <c r="H3228" i="1"/>
  <c r="H3227" i="1" s="1"/>
  <c r="H3163" i="1"/>
  <c r="H3162" i="1" s="1"/>
  <c r="H3161" i="1" s="1"/>
  <c r="H3160" i="1" s="1"/>
  <c r="H3153" i="1"/>
  <c r="H3152" i="1" s="1"/>
  <c r="H3151" i="1" s="1"/>
  <c r="H3066" i="1"/>
  <c r="H2761" i="1"/>
  <c r="H2783" i="1"/>
  <c r="H2782" i="1" s="1"/>
  <c r="H2415" i="1"/>
  <c r="H2414" i="1" s="1"/>
  <c r="H2413" i="1" s="1"/>
  <c r="H2412" i="1" s="1"/>
  <c r="H2627" i="1"/>
  <c r="H2626" i="1" s="1"/>
  <c r="H2962" i="1"/>
  <c r="H2961" i="1" s="1"/>
  <c r="H2960" i="1" s="1"/>
  <c r="H2959" i="1" s="1"/>
  <c r="H2958" i="1" s="1"/>
  <c r="H2990" i="1"/>
  <c r="H2989" i="1" s="1"/>
  <c r="H2433" i="1"/>
  <c r="H2425" i="1"/>
  <c r="H2421" i="1" s="1"/>
  <c r="H2420" i="1" s="1"/>
  <c r="H2862" i="1"/>
  <c r="H2861" i="1" s="1"/>
  <c r="H2860" i="1" s="1"/>
  <c r="H2928" i="1"/>
  <c r="H2927" i="1" s="1"/>
  <c r="H3004" i="1"/>
  <c r="H3003" i="1" s="1"/>
  <c r="H2938" i="1"/>
  <c r="H2937" i="1" s="1"/>
  <c r="H2936" i="1" s="1"/>
  <c r="H2935" i="1" s="1"/>
  <c r="H2877" i="1"/>
  <c r="H2746" i="1"/>
  <c r="H2742" i="1" s="1"/>
  <c r="H2741" i="1" s="1"/>
  <c r="H2771" i="1"/>
  <c r="H2796" i="1"/>
  <c r="H2944" i="1"/>
  <c r="H2943" i="1" s="1"/>
  <c r="H2611" i="1"/>
  <c r="H2610" i="1" s="1"/>
  <c r="H2678" i="1"/>
  <c r="H2673" i="1" s="1"/>
  <c r="H2672" i="1" s="1"/>
  <c r="H2671" i="1" s="1"/>
  <c r="H2670" i="1" s="1"/>
  <c r="H2690" i="1"/>
  <c r="H2689" i="1" s="1"/>
  <c r="H2443" i="1"/>
  <c r="H2457" i="1"/>
  <c r="H2456" i="1" s="1"/>
  <c r="H2647" i="1"/>
  <c r="H2646" i="1" s="1"/>
  <c r="H2704" i="1"/>
  <c r="H2703" i="1" s="1"/>
  <c r="H2658" i="1"/>
  <c r="H2657" i="1" s="1"/>
  <c r="H2656" i="1" s="1"/>
  <c r="H2655" i="1" s="1"/>
  <c r="H2654" i="1" s="1"/>
  <c r="H2621" i="1"/>
  <c r="H2620" i="1" s="1"/>
  <c r="H2619" i="1" s="1"/>
  <c r="H2618" i="1" s="1"/>
  <c r="H2574" i="1"/>
  <c r="H2573" i="1" s="1"/>
  <c r="H2555" i="1"/>
  <c r="H2554" i="1" s="1"/>
  <c r="H2553" i="1" s="1"/>
  <c r="H2552" i="1" s="1"/>
  <c r="H2518" i="1"/>
  <c r="H2517" i="1" s="1"/>
  <c r="H2516" i="1" s="1"/>
  <c r="H2503" i="1"/>
  <c r="H2499" i="1" s="1"/>
  <c r="H2498" i="1" s="1"/>
  <c r="H2491" i="1" s="1"/>
  <c r="H2579" i="1"/>
  <c r="H2474" i="1"/>
  <c r="H2545" i="1"/>
  <c r="H2544" i="1" s="1"/>
  <c r="H2543" i="1" s="1"/>
  <c r="H2407" i="1"/>
  <c r="H2406" i="1" s="1"/>
  <c r="H2405" i="1" s="1"/>
  <c r="H2403" i="1"/>
  <c r="H2402" i="1" s="1"/>
  <c r="H2401" i="1" s="1"/>
  <c r="H2400" i="1" s="1"/>
  <c r="H2399" i="1" s="1"/>
  <c r="H2395" i="1"/>
  <c r="H2394" i="1" s="1"/>
  <c r="H2393" i="1" s="1"/>
  <c r="H2392" i="1" s="1"/>
  <c r="H2391" i="1" s="1"/>
  <c r="H2390" i="1" s="1"/>
  <c r="H2388" i="1"/>
  <c r="H2386" i="1"/>
  <c r="H2382" i="1"/>
  <c r="H2381" i="1" s="1"/>
  <c r="H2380" i="1" s="1"/>
  <c r="H2379" i="1" s="1"/>
  <c r="H2378" i="1" s="1"/>
  <c r="H2374" i="1"/>
  <c r="H2373" i="1" s="1"/>
  <c r="H2372" i="1" s="1"/>
  <c r="H2371" i="1" s="1"/>
  <c r="H2370" i="1" s="1"/>
  <c r="H2368" i="1"/>
  <c r="H2367" i="1" s="1"/>
  <c r="H2366" i="1" s="1"/>
  <c r="H2365" i="1" s="1"/>
  <c r="H2364" i="1" s="1"/>
  <c r="H2360" i="1"/>
  <c r="H2359" i="1" s="1"/>
  <c r="H2358" i="1" s="1"/>
  <c r="H2356" i="1"/>
  <c r="H2355" i="1" s="1"/>
  <c r="H2353" i="1"/>
  <c r="H2352" i="1" s="1"/>
  <c r="H2349" i="1"/>
  <c r="H2348" i="1" s="1"/>
  <c r="H2347" i="1" s="1"/>
  <c r="H2336" i="1"/>
  <c r="H2334" i="1"/>
  <c r="H2332" i="1"/>
  <c r="H2325" i="1"/>
  <c r="H2321" i="1"/>
  <c r="H2317" i="1"/>
  <c r="H2316" i="1" s="1"/>
  <c r="H2315" i="1" s="1"/>
  <c r="H2314" i="1" s="1"/>
  <c r="H2312" i="1"/>
  <c r="H2311" i="1" s="1"/>
  <c r="H2310" i="1" s="1"/>
  <c r="H2308" i="1"/>
  <c r="H2307" i="1" s="1"/>
  <c r="H2306" i="1" s="1"/>
  <c r="H2302" i="1"/>
  <c r="H2301" i="1" s="1"/>
  <c r="H2300" i="1" s="1"/>
  <c r="H2299" i="1" s="1"/>
  <c r="H2298" i="1" s="1"/>
  <c r="H2296" i="1"/>
  <c r="H2295" i="1" s="1"/>
  <c r="H2293" i="1"/>
  <c r="H2291" i="1"/>
  <c r="H2285" i="1"/>
  <c r="H2284" i="1" s="1"/>
  <c r="H2283" i="1" s="1"/>
  <c r="H2282" i="1" s="1"/>
  <c r="H2281" i="1" s="1"/>
  <c r="H2280" i="1" s="1"/>
  <c r="H2275" i="1"/>
  <c r="H2274" i="1" s="1"/>
  <c r="H2273" i="1" s="1"/>
  <c r="H2272" i="1" s="1"/>
  <c r="H2270" i="1"/>
  <c r="H2269" i="1" s="1"/>
  <c r="H2268" i="1" s="1"/>
  <c r="H2267" i="1" s="1"/>
  <c r="H2264" i="1"/>
  <c r="H2260" i="1"/>
  <c r="H2256" i="1"/>
  <c r="H2255" i="1" s="1"/>
  <c r="H2254" i="1" s="1"/>
  <c r="H2253" i="1" s="1"/>
  <c r="H2251" i="1"/>
  <c r="H2249" i="1"/>
  <c r="H2243" i="1"/>
  <c r="H2241" i="1"/>
  <c r="H2235" i="1"/>
  <c r="H2234" i="1" s="1"/>
  <c r="H2232" i="1"/>
  <c r="H2231" i="1" s="1"/>
  <c r="H2226" i="1"/>
  <c r="H2225" i="1" s="1"/>
  <c r="H2224" i="1" s="1"/>
  <c r="H2223" i="1" s="1"/>
  <c r="H2216" i="1"/>
  <c r="H2215" i="1" s="1"/>
  <c r="H2214" i="1" s="1"/>
  <c r="H2212" i="1"/>
  <c r="H2211" i="1" s="1"/>
  <c r="H2210" i="1" s="1"/>
  <c r="H2208" i="1"/>
  <c r="H2207" i="1" s="1"/>
  <c r="H2205" i="1"/>
  <c r="H2204" i="1" s="1"/>
  <c r="H2198" i="1"/>
  <c r="H2197" i="1" s="1"/>
  <c r="H2196" i="1" s="1"/>
  <c r="H2195" i="1" s="1"/>
  <c r="H2194" i="1" s="1"/>
  <c r="H2191" i="1"/>
  <c r="H2189" i="1"/>
  <c r="H2186" i="1"/>
  <c r="H2185" i="1" s="1"/>
  <c r="H2181" i="1"/>
  <c r="H2180" i="1" s="1"/>
  <c r="H2174" i="1"/>
  <c r="H2173" i="1" s="1"/>
  <c r="H2172" i="1" s="1"/>
  <c r="H2171" i="1" s="1"/>
  <c r="H2169" i="1"/>
  <c r="H2168" i="1" s="1"/>
  <c r="H2167" i="1" s="1"/>
  <c r="H2166" i="1" s="1"/>
  <c r="H2165" i="1" s="1"/>
  <c r="H2156" i="1"/>
  <c r="H2155" i="1" s="1"/>
  <c r="H2153" i="1"/>
  <c r="H2152" i="1" s="1"/>
  <c r="H2148" i="1"/>
  <c r="H2146" i="1"/>
  <c r="H2142" i="1"/>
  <c r="H2141" i="1" s="1"/>
  <c r="H2139" i="1"/>
  <c r="H2138" i="1" s="1"/>
  <c r="H2135" i="1"/>
  <c r="H2134" i="1" s="1"/>
  <c r="H2132" i="1"/>
  <c r="H2131" i="1" s="1"/>
  <c r="H2129" i="1"/>
  <c r="H2128" i="1" s="1"/>
  <c r="H2117" i="1"/>
  <c r="H2115" i="1"/>
  <c r="H2112" i="1"/>
  <c r="H2111" i="1" s="1"/>
  <c r="H2110" i="1" s="1"/>
  <c r="H2107" i="1"/>
  <c r="H2106" i="1"/>
  <c r="H2105" i="1" s="1"/>
  <c r="I1822" i="1"/>
  <c r="I1821" i="1" s="1"/>
  <c r="J1822" i="1"/>
  <c r="J1821" i="1" s="1"/>
  <c r="K1822" i="1"/>
  <c r="K1821" i="1" s="1"/>
  <c r="L1822" i="1"/>
  <c r="L1821" i="1" s="1"/>
  <c r="M1822" i="1"/>
  <c r="M1821" i="1" s="1"/>
  <c r="N1822" i="1"/>
  <c r="N1821" i="1" s="1"/>
  <c r="O1822" i="1"/>
  <c r="P1822" i="1"/>
  <c r="P1821" i="1" s="1"/>
  <c r="Q1822" i="1"/>
  <c r="Q1821" i="1" s="1"/>
  <c r="H1822" i="1"/>
  <c r="H1821" i="1" s="1"/>
  <c r="H2096" i="1"/>
  <c r="H2095" i="1" s="1"/>
  <c r="H2094" i="1" s="1"/>
  <c r="H2092" i="1"/>
  <c r="H2091" i="1" s="1"/>
  <c r="H2090" i="1" s="1"/>
  <c r="H2089" i="1" s="1"/>
  <c r="H2088" i="1" s="1"/>
  <c r="H2084" i="1"/>
  <c r="H2082" i="1"/>
  <c r="H2078" i="1"/>
  <c r="H2077" i="1" s="1"/>
  <c r="H2076" i="1" s="1"/>
  <c r="H2075" i="1" s="1"/>
  <c r="H2074" i="1" s="1"/>
  <c r="H2070" i="1"/>
  <c r="H2069" i="1" s="1"/>
  <c r="H2068" i="1" s="1"/>
  <c r="H2067" i="1" s="1"/>
  <c r="H2066" i="1" s="1"/>
  <c r="H2064" i="1"/>
  <c r="H2063" i="1" s="1"/>
  <c r="H2062" i="1" s="1"/>
  <c r="H2061" i="1" s="1"/>
  <c r="H2060" i="1" s="1"/>
  <c r="H2056" i="1"/>
  <c r="H2055" i="1" s="1"/>
  <c r="H2054" i="1" s="1"/>
  <c r="H2052" i="1"/>
  <c r="H2051" i="1" s="1"/>
  <c r="H2049" i="1"/>
  <c r="H2048" i="1" s="1"/>
  <c r="H2045" i="1"/>
  <c r="H2044" i="1" s="1"/>
  <c r="H2043" i="1" s="1"/>
  <c r="H2037" i="1"/>
  <c r="H2035" i="1"/>
  <c r="H2033" i="1"/>
  <c r="H2026" i="1"/>
  <c r="H2024" i="1"/>
  <c r="H2022" i="1"/>
  <c r="H2018" i="1"/>
  <c r="H2017" i="1" s="1"/>
  <c r="H2016" i="1" s="1"/>
  <c r="H2015" i="1" s="1"/>
  <c r="H2013" i="1"/>
  <c r="H2011" i="1"/>
  <c r="H2006" i="1"/>
  <c r="H2005" i="1" s="1"/>
  <c r="H2004" i="1" s="1"/>
  <c r="H2002" i="1"/>
  <c r="H2001" i="1" s="1"/>
  <c r="H2000" i="1" s="1"/>
  <c r="H1996" i="1"/>
  <c r="H1994" i="1"/>
  <c r="H1988" i="1"/>
  <c r="H1987" i="1" s="1"/>
  <c r="H1985" i="1"/>
  <c r="H1984" i="1" s="1"/>
  <c r="H1980" i="1"/>
  <c r="H1979" i="1" s="1"/>
  <c r="H1978" i="1" s="1"/>
  <c r="H1977" i="1" s="1"/>
  <c r="H1976" i="1" s="1"/>
  <c r="H1973" i="1"/>
  <c r="H1972" i="1" s="1"/>
  <c r="H1971" i="1" s="1"/>
  <c r="H1970" i="1" s="1"/>
  <c r="H1969" i="1" s="1"/>
  <c r="H1968" i="1" s="1"/>
  <c r="H1965" i="1"/>
  <c r="H1964" i="1" s="1"/>
  <c r="H1963" i="1" s="1"/>
  <c r="H1962" i="1" s="1"/>
  <c r="H1960" i="1"/>
  <c r="H1959" i="1" s="1"/>
  <c r="H1958" i="1" s="1"/>
  <c r="H1957" i="1" s="1"/>
  <c r="H1956" i="1" s="1"/>
  <c r="H1954" i="1"/>
  <c r="H1953" i="1" s="1"/>
  <c r="H1952" i="1" s="1"/>
  <c r="H1950" i="1"/>
  <c r="H1949" i="1" s="1"/>
  <c r="H1948" i="1" s="1"/>
  <c r="H1947" i="1" s="1"/>
  <c r="H1944" i="1"/>
  <c r="H1943" i="1" s="1"/>
  <c r="H1942" i="1" s="1"/>
  <c r="H1941" i="1" s="1"/>
  <c r="H1938" i="1"/>
  <c r="H1936" i="1"/>
  <c r="H1934" i="1"/>
  <c r="H1930" i="1"/>
  <c r="H1929" i="1" s="1"/>
  <c r="H1928" i="1" s="1"/>
  <c r="H1927" i="1" s="1"/>
  <c r="H1925" i="1"/>
  <c r="H1923" i="1"/>
  <c r="H1917" i="1"/>
  <c r="H1915" i="1"/>
  <c r="H1909" i="1"/>
  <c r="H1908" i="1" s="1"/>
  <c r="H1906" i="1"/>
  <c r="H1905" i="1" s="1"/>
  <c r="H1900" i="1"/>
  <c r="H1899" i="1" s="1"/>
  <c r="H1898" i="1" s="1"/>
  <c r="H1897" i="1" s="1"/>
  <c r="H1890" i="1"/>
  <c r="H1889" i="1" s="1"/>
  <c r="H1888" i="1" s="1"/>
  <c r="H1886" i="1"/>
  <c r="H1885" i="1" s="1"/>
  <c r="H1884" i="1" s="1"/>
  <c r="H1882" i="1"/>
  <c r="H1881" i="1" s="1"/>
  <c r="H1879" i="1"/>
  <c r="H1878" i="1" s="1"/>
  <c r="H1871" i="1"/>
  <c r="H1869" i="1"/>
  <c r="H1866" i="1"/>
  <c r="H1865" i="1" s="1"/>
  <c r="H1861" i="1"/>
  <c r="H1859" i="1"/>
  <c r="H1847" i="1"/>
  <c r="H1846" i="1" s="1"/>
  <c r="H1845" i="1" s="1"/>
  <c r="H1844" i="1" s="1"/>
  <c r="H1842" i="1"/>
  <c r="H1841" i="1" s="1"/>
  <c r="H1840" i="1" s="1"/>
  <c r="H1839" i="1" s="1"/>
  <c r="H1838" i="1" s="1"/>
  <c r="H1834" i="1"/>
  <c r="H1833" i="1" s="1"/>
  <c r="H1832" i="1" s="1"/>
  <c r="H1830" i="1"/>
  <c r="H1829" i="1" s="1"/>
  <c r="H1827" i="1"/>
  <c r="H1826" i="1" s="1"/>
  <c r="H1819" i="1"/>
  <c r="H1817" i="1"/>
  <c r="H1813" i="1"/>
  <c r="H1812" i="1" s="1"/>
  <c r="H1810" i="1"/>
  <c r="H1809" i="1" s="1"/>
  <c r="H1806" i="1"/>
  <c r="H1805" i="1" s="1"/>
  <c r="H1803" i="1"/>
  <c r="H1802" i="1" s="1"/>
  <c r="H1800" i="1"/>
  <c r="H1799" i="1" s="1"/>
  <c r="H1793" i="1"/>
  <c r="H1792" i="1" s="1"/>
  <c r="H1791" i="1" s="1"/>
  <c r="H1790" i="1" s="1"/>
  <c r="H1788" i="1"/>
  <c r="H1786" i="1"/>
  <c r="H1784" i="1"/>
  <c r="H1781" i="1"/>
  <c r="H1780" i="1" s="1"/>
  <c r="H1776" i="1"/>
  <c r="H1774" i="1"/>
  <c r="H1765" i="1"/>
  <c r="H1764" i="1" s="1"/>
  <c r="H1763" i="1" s="1"/>
  <c r="H1762" i="1" s="1"/>
  <c r="H1761" i="1" s="1"/>
  <c r="H1760" i="1" s="1"/>
  <c r="H1759" i="1" s="1"/>
  <c r="H1757" i="1"/>
  <c r="H1756" i="1" s="1"/>
  <c r="H1755" i="1" s="1"/>
  <c r="H1754" i="1" s="1"/>
  <c r="H1753" i="1" s="1"/>
  <c r="H1752" i="1" s="1"/>
  <c r="H1750" i="1"/>
  <c r="H1748" i="1"/>
  <c r="H1744" i="1"/>
  <c r="H1743" i="1" s="1"/>
  <c r="H1742" i="1" s="1"/>
  <c r="H1741" i="1" s="1"/>
  <c r="H1740" i="1" s="1"/>
  <c r="H1736" i="1"/>
  <c r="H1735" i="1" s="1"/>
  <c r="H1734" i="1" s="1"/>
  <c r="H1733" i="1" s="1"/>
  <c r="H1732" i="1" s="1"/>
  <c r="H1730" i="1"/>
  <c r="H1729" i="1" s="1"/>
  <c r="H1728" i="1" s="1"/>
  <c r="H1727" i="1" s="1"/>
  <c r="H1726" i="1" s="1"/>
  <c r="H1722" i="1"/>
  <c r="H1721" i="1" s="1"/>
  <c r="H1720" i="1" s="1"/>
  <c r="H1718" i="1"/>
  <c r="H1717" i="1" s="1"/>
  <c r="H1715" i="1"/>
  <c r="H1714" i="1" s="1"/>
  <c r="H1711" i="1"/>
  <c r="H1710" i="1" s="1"/>
  <c r="H1709" i="1" s="1"/>
  <c r="H1703" i="1"/>
  <c r="H1702" i="1" s="1"/>
  <c r="H1701" i="1" s="1"/>
  <c r="H1700" i="1" s="1"/>
  <c r="H1698" i="1"/>
  <c r="H1696" i="1"/>
  <c r="H1694" i="1"/>
  <c r="H1687" i="1"/>
  <c r="H1686" i="1" s="1"/>
  <c r="H1685" i="1" s="1"/>
  <c r="H1684" i="1" s="1"/>
  <c r="H1678" i="1"/>
  <c r="H1674" i="1"/>
  <c r="H1670" i="1"/>
  <c r="H1669" i="1" s="1"/>
  <c r="H1668" i="1" s="1"/>
  <c r="H1667" i="1" s="1"/>
  <c r="H1658" i="1"/>
  <c r="H1657" i="1" s="1"/>
  <c r="H1656" i="1" s="1"/>
  <c r="H1654" i="1"/>
  <c r="H1653" i="1" s="1"/>
  <c r="H1652" i="1" s="1"/>
  <c r="H1648" i="1"/>
  <c r="H1646" i="1"/>
  <c r="H1640" i="1"/>
  <c r="H1639" i="1" s="1"/>
  <c r="H1637" i="1"/>
  <c r="H1636" i="1" s="1"/>
  <c r="H1631" i="1"/>
  <c r="H1630" i="1" s="1"/>
  <c r="H1629" i="1" s="1"/>
  <c r="H1628" i="1" s="1"/>
  <c r="H1627" i="1" s="1"/>
  <c r="H1626" i="1" s="1"/>
  <c r="H1623" i="1"/>
  <c r="H1622" i="1" s="1"/>
  <c r="H1621" i="1" s="1"/>
  <c r="H1620" i="1" s="1"/>
  <c r="H1618" i="1"/>
  <c r="H1616" i="1"/>
  <c r="H1611" i="1"/>
  <c r="H1610" i="1" s="1"/>
  <c r="H1609" i="1" s="1"/>
  <c r="H1608" i="1" s="1"/>
  <c r="H1605" i="1"/>
  <c r="H1601" i="1"/>
  <c r="H1592" i="1"/>
  <c r="H1589" i="1" s="1"/>
  <c r="H1588" i="1" s="1"/>
  <c r="H1587" i="1" s="1"/>
  <c r="H1586" i="1" s="1"/>
  <c r="H1584" i="1"/>
  <c r="H1582" i="1"/>
  <c r="H1576" i="1"/>
  <c r="H1575" i="1" s="1"/>
  <c r="H1573" i="1"/>
  <c r="H1572" i="1" s="1"/>
  <c r="H1567" i="1"/>
  <c r="H1566" i="1" s="1"/>
  <c r="H1565" i="1" s="1"/>
  <c r="H1564" i="1" s="1"/>
  <c r="H1557" i="1"/>
  <c r="H1556" i="1" s="1"/>
  <c r="H1555" i="1" s="1"/>
  <c r="H1553" i="1"/>
  <c r="H1552" i="1" s="1"/>
  <c r="H1551" i="1" s="1"/>
  <c r="H1549" i="1"/>
  <c r="H1548" i="1" s="1"/>
  <c r="H1546" i="1"/>
  <c r="H1545" i="1" s="1"/>
  <c r="H1539" i="1"/>
  <c r="H1538" i="1" s="1"/>
  <c r="H1537" i="1" s="1"/>
  <c r="H1536" i="1" s="1"/>
  <c r="H1535" i="1" s="1"/>
  <c r="H1532" i="1"/>
  <c r="H1529" i="1" s="1"/>
  <c r="H1530" i="1"/>
  <c r="H1527" i="1"/>
  <c r="H1526" i="1" s="1"/>
  <c r="H1522" i="1"/>
  <c r="H1520" i="1"/>
  <c r="H1513" i="1"/>
  <c r="H1512" i="1" s="1"/>
  <c r="H1511" i="1" s="1"/>
  <c r="H1510" i="1" s="1"/>
  <c r="H1508" i="1"/>
  <c r="H1507" i="1" s="1"/>
  <c r="H1506" i="1" s="1"/>
  <c r="H1505" i="1" s="1"/>
  <c r="H1504" i="1" s="1"/>
  <c r="H1500" i="1"/>
  <c r="H1499" i="1" s="1"/>
  <c r="H1498" i="1" s="1"/>
  <c r="H1497" i="1" s="1"/>
  <c r="H1490" i="1"/>
  <c r="H1489" i="1" s="1"/>
  <c r="H1488" i="1" s="1"/>
  <c r="H1486" i="1"/>
  <c r="H1485" i="1" s="1"/>
  <c r="H1483" i="1"/>
  <c r="H1482" i="1" s="1"/>
  <c r="H1478" i="1"/>
  <c r="H1476" i="1"/>
  <c r="H1472" i="1"/>
  <c r="H1471" i="1" s="1"/>
  <c r="H1469" i="1"/>
  <c r="H1468" i="1" s="1"/>
  <c r="H1465" i="1"/>
  <c r="H1464" i="1" s="1"/>
  <c r="H1462" i="1"/>
  <c r="H1461" i="1" s="1"/>
  <c r="H1459" i="1"/>
  <c r="H1458" i="1" s="1"/>
  <c r="H1452" i="1"/>
  <c r="H1450" i="1"/>
  <c r="H1448" i="1"/>
  <c r="H1445" i="1"/>
  <c r="H1444" i="1" s="1"/>
  <c r="H1440" i="1"/>
  <c r="H1439" i="1"/>
  <c r="H1438" i="1" s="1"/>
  <c r="H1429" i="1"/>
  <c r="H1428" i="1" s="1"/>
  <c r="H1427" i="1" s="1"/>
  <c r="H1426" i="1" s="1"/>
  <c r="H1425" i="1" s="1"/>
  <c r="H1424" i="1" s="1"/>
  <c r="H1423" i="1" s="1"/>
  <c r="H1421" i="1"/>
  <c r="H1420" i="1" s="1"/>
  <c r="H1419" i="1" s="1"/>
  <c r="H1418" i="1" s="1"/>
  <c r="H1416" i="1"/>
  <c r="H1415" i="1" s="1"/>
  <c r="H1414" i="1" s="1"/>
  <c r="H1413" i="1" s="1"/>
  <c r="H1412" i="1" s="1"/>
  <c r="H1408" i="1"/>
  <c r="H1406" i="1"/>
  <c r="H1402" i="1"/>
  <c r="H1401" i="1" s="1"/>
  <c r="H1400" i="1" s="1"/>
  <c r="H1399" i="1" s="1"/>
  <c r="H1398" i="1" s="1"/>
  <c r="H1394" i="1"/>
  <c r="H1393" i="1" s="1"/>
  <c r="H1392" i="1" s="1"/>
  <c r="H1391" i="1" s="1"/>
  <c r="H1390" i="1" s="1"/>
  <c r="H1388" i="1"/>
  <c r="H1387" i="1" s="1"/>
  <c r="H1386" i="1" s="1"/>
  <c r="H1385" i="1" s="1"/>
  <c r="H1384" i="1" s="1"/>
  <c r="H1380" i="1"/>
  <c r="H1379" i="1" s="1"/>
  <c r="H1378" i="1" s="1"/>
  <c r="H1373" i="1"/>
  <c r="H1372" i="1" s="1"/>
  <c r="H1371" i="1" s="1"/>
  <c r="H1365" i="1"/>
  <c r="H1364" i="1" s="1"/>
  <c r="H1363" i="1" s="1"/>
  <c r="H1362" i="1" s="1"/>
  <c r="H1360" i="1"/>
  <c r="H1358" i="1"/>
  <c r="H1356" i="1"/>
  <c r="H1354" i="1"/>
  <c r="H1345" i="1"/>
  <c r="H1344" i="1" s="1"/>
  <c r="H1343" i="1" s="1"/>
  <c r="H1341" i="1"/>
  <c r="H1340" i="1" s="1"/>
  <c r="H1339" i="1" s="1"/>
  <c r="H1338" i="1" s="1"/>
  <c r="H1336" i="1"/>
  <c r="H1334" i="1"/>
  <c r="H1329" i="1"/>
  <c r="H1328" i="1" s="1"/>
  <c r="H1327" i="1" s="1"/>
  <c r="H1325" i="1"/>
  <c r="H1324" i="1" s="1"/>
  <c r="H1323" i="1" s="1"/>
  <c r="H1319" i="1"/>
  <c r="H1317" i="1"/>
  <c r="H1311" i="1"/>
  <c r="H1310" i="1" s="1"/>
  <c r="H1308" i="1"/>
  <c r="H1306" i="1"/>
  <c r="H1301" i="1"/>
  <c r="H1300" i="1" s="1"/>
  <c r="H1299" i="1" s="1"/>
  <c r="H1298" i="1" s="1"/>
  <c r="H1297" i="1" s="1"/>
  <c r="H1294" i="1"/>
  <c r="H1293" i="1" s="1"/>
  <c r="H1292" i="1" s="1"/>
  <c r="H1291" i="1" s="1"/>
  <c r="H1290" i="1" s="1"/>
  <c r="H1289" i="1" s="1"/>
  <c r="H1286" i="1"/>
  <c r="H1285" i="1" s="1"/>
  <c r="H1284" i="1" s="1"/>
  <c r="H1283" i="1" s="1"/>
  <c r="H1281" i="1"/>
  <c r="H1280" i="1" s="1"/>
  <c r="H1279" i="1" s="1"/>
  <c r="H1278" i="1" s="1"/>
  <c r="H1275" i="1"/>
  <c r="H1274" i="1" s="1"/>
  <c r="H1273" i="1" s="1"/>
  <c r="H1271" i="1"/>
  <c r="H1269" i="1"/>
  <c r="H1263" i="1"/>
  <c r="H1261" i="1"/>
  <c r="H1255" i="1"/>
  <c r="H1254" i="1" s="1"/>
  <c r="H1252" i="1"/>
  <c r="H1251" i="1" s="1"/>
  <c r="H1246" i="1"/>
  <c r="H1245" i="1" s="1"/>
  <c r="H1244" i="1" s="1"/>
  <c r="H1243" i="1" s="1"/>
  <c r="H1236" i="1"/>
  <c r="H1235" i="1" s="1"/>
  <c r="H1234" i="1" s="1"/>
  <c r="H1232" i="1"/>
  <c r="H1231" i="1" s="1"/>
  <c r="H1230" i="1" s="1"/>
  <c r="H1228" i="1"/>
  <c r="H1227" i="1" s="1"/>
  <c r="H1225" i="1"/>
  <c r="H1224" i="1" s="1"/>
  <c r="H1218" i="1"/>
  <c r="H1217" i="1" s="1"/>
  <c r="H1216" i="1" s="1"/>
  <c r="H1215" i="1" s="1"/>
  <c r="H1214" i="1" s="1"/>
  <c r="H1211" i="1"/>
  <c r="H1209" i="1"/>
  <c r="H1206" i="1"/>
  <c r="H1205" i="1" s="1"/>
  <c r="H1201" i="1"/>
  <c r="H1199" i="1"/>
  <c r="H1192" i="1"/>
  <c r="H1191" i="1" s="1"/>
  <c r="H1190" i="1" s="1"/>
  <c r="H1189" i="1" s="1"/>
  <c r="H1188" i="1" s="1"/>
  <c r="H1187" i="1" s="1"/>
  <c r="H1184" i="1"/>
  <c r="H1183" i="1" s="1"/>
  <c r="H1182" i="1" s="1"/>
  <c r="H1181" i="1" s="1"/>
  <c r="H1174" i="1"/>
  <c r="H1173" i="1" s="1"/>
  <c r="H1171" i="1"/>
  <c r="H1170" i="1" s="1"/>
  <c r="H1166" i="1"/>
  <c r="H1164" i="1"/>
  <c r="H1160" i="1"/>
  <c r="H1159" i="1" s="1"/>
  <c r="H1157" i="1"/>
  <c r="H1156" i="1" s="1"/>
  <c r="H1153" i="1"/>
  <c r="H1152" i="1" s="1"/>
  <c r="H1150" i="1"/>
  <c r="H1149" i="1" s="1"/>
  <c r="H1147" i="1"/>
  <c r="H1146" i="1" s="1"/>
  <c r="H1135" i="1"/>
  <c r="H1133" i="1"/>
  <c r="H1132" i="1" s="1"/>
  <c r="H1130" i="1"/>
  <c r="H1129" i="1" s="1"/>
  <c r="H1125" i="1"/>
  <c r="H1123" i="1"/>
  <c r="H1012" i="1"/>
  <c r="I982" i="1"/>
  <c r="I981" i="1" s="1"/>
  <c r="J982" i="1"/>
  <c r="J981" i="1" s="1"/>
  <c r="K982" i="1"/>
  <c r="K981" i="1" s="1"/>
  <c r="L982" i="1"/>
  <c r="L981" i="1" s="1"/>
  <c r="M982" i="1"/>
  <c r="M981" i="1" s="1"/>
  <c r="N982" i="1"/>
  <c r="N981" i="1" s="1"/>
  <c r="O982" i="1"/>
  <c r="P982" i="1"/>
  <c r="P981" i="1" s="1"/>
  <c r="Q982" i="1"/>
  <c r="Q981" i="1" s="1"/>
  <c r="H982" i="1"/>
  <c r="H981" i="1" s="1"/>
  <c r="I803" i="1"/>
  <c r="I802" i="1" s="1"/>
  <c r="I801" i="1" s="1"/>
  <c r="J803" i="1"/>
  <c r="J802" i="1" s="1"/>
  <c r="J801" i="1" s="1"/>
  <c r="K803" i="1"/>
  <c r="K802" i="1" s="1"/>
  <c r="K801" i="1" s="1"/>
  <c r="L803" i="1"/>
  <c r="L802" i="1" s="1"/>
  <c r="L801" i="1" s="1"/>
  <c r="M803" i="1"/>
  <c r="M802" i="1" s="1"/>
  <c r="M801" i="1" s="1"/>
  <c r="N803" i="1"/>
  <c r="N802" i="1" s="1"/>
  <c r="N801" i="1" s="1"/>
  <c r="O803" i="1"/>
  <c r="P803" i="1"/>
  <c r="P802" i="1" s="1"/>
  <c r="P801" i="1" s="1"/>
  <c r="Q803" i="1"/>
  <c r="Q802" i="1" s="1"/>
  <c r="Q801" i="1" s="1"/>
  <c r="H803" i="1"/>
  <c r="H802" i="1" s="1"/>
  <c r="H801" i="1" s="1"/>
  <c r="I788" i="1"/>
  <c r="I787" i="1" s="1"/>
  <c r="J788" i="1"/>
  <c r="J787" i="1" s="1"/>
  <c r="K788" i="1"/>
  <c r="K787" i="1" s="1"/>
  <c r="L788" i="1"/>
  <c r="L787" i="1" s="1"/>
  <c r="M788" i="1"/>
  <c r="M787" i="1" s="1"/>
  <c r="N788" i="1"/>
  <c r="N787" i="1" s="1"/>
  <c r="O788" i="1"/>
  <c r="P788" i="1"/>
  <c r="P787" i="1" s="1"/>
  <c r="Q788" i="1"/>
  <c r="Q787" i="1" s="1"/>
  <c r="H788" i="1"/>
  <c r="H787" i="1" s="1"/>
  <c r="I715" i="1"/>
  <c r="I714" i="1" s="1"/>
  <c r="J715" i="1"/>
  <c r="J714" i="1" s="1"/>
  <c r="K715" i="1"/>
  <c r="K714" i="1" s="1"/>
  <c r="L715" i="1"/>
  <c r="L714" i="1" s="1"/>
  <c r="M715" i="1"/>
  <c r="M714" i="1" s="1"/>
  <c r="N715" i="1"/>
  <c r="N714" i="1" s="1"/>
  <c r="O715" i="1"/>
  <c r="P715" i="1"/>
  <c r="P714" i="1" s="1"/>
  <c r="Q715" i="1"/>
  <c r="Q714" i="1" s="1"/>
  <c r="H715" i="1"/>
  <c r="H714" i="1" s="1"/>
  <c r="H1113" i="1"/>
  <c r="H1112" i="1" s="1"/>
  <c r="H1111" i="1" s="1"/>
  <c r="H1110" i="1" s="1"/>
  <c r="H1109" i="1" s="1"/>
  <c r="H1107" i="1"/>
  <c r="H1106" i="1" s="1"/>
  <c r="H1105" i="1" s="1"/>
  <c r="H1104" i="1" s="1"/>
  <c r="H1103" i="1" s="1"/>
  <c r="H1102" i="1" s="1"/>
  <c r="H1099" i="1"/>
  <c r="H1098" i="1" s="1"/>
  <c r="H1096" i="1"/>
  <c r="H1095" i="1" s="1"/>
  <c r="H1090" i="1"/>
  <c r="H1089" i="1" s="1"/>
  <c r="H1086" i="1"/>
  <c r="H1085" i="1" s="1"/>
  <c r="H1083" i="1"/>
  <c r="H1082" i="1" s="1"/>
  <c r="H1075" i="1"/>
  <c r="H1073" i="1"/>
  <c r="H1064" i="1"/>
  <c r="H1063" i="1" s="1"/>
  <c r="H1062" i="1" s="1"/>
  <c r="H1061" i="1" s="1"/>
  <c r="H1059" i="1"/>
  <c r="H1058" i="1" s="1"/>
  <c r="H1057" i="1" s="1"/>
  <c r="H1056" i="1" s="1"/>
  <c r="H1054" i="1"/>
  <c r="H1052" i="1"/>
  <c r="H1047" i="1"/>
  <c r="H1046" i="1" s="1"/>
  <c r="H1041" i="1"/>
  <c r="H1040" i="1" s="1"/>
  <c r="H1039" i="1" s="1"/>
  <c r="H1038" i="1" s="1"/>
  <c r="H1034" i="1"/>
  <c r="H1032" i="1"/>
  <c r="H1020" i="1"/>
  <c r="H1019" i="1" s="1"/>
  <c r="H1018" i="1" s="1"/>
  <c r="H1017" i="1" s="1"/>
  <c r="H1010" i="1"/>
  <c r="H1007" i="1"/>
  <c r="H1006" i="1" s="1"/>
  <c r="H997" i="1"/>
  <c r="H996" i="1" s="1"/>
  <c r="H994" i="1"/>
  <c r="H992" i="1"/>
  <c r="H989" i="1"/>
  <c r="H987" i="1"/>
  <c r="H979" i="1"/>
  <c r="H978" i="1" s="1"/>
  <c r="H973" i="1"/>
  <c r="H972" i="1"/>
  <c r="H971" i="1" s="1"/>
  <c r="H966" i="1"/>
  <c r="H964" i="1"/>
  <c r="H956" i="1"/>
  <c r="H954" i="1"/>
  <c r="H952" i="1"/>
  <c r="H948" i="1"/>
  <c r="H947" i="1" s="1"/>
  <c r="H945" i="1"/>
  <c r="H944" i="1" s="1"/>
  <c r="H941" i="1"/>
  <c r="H940" i="1" s="1"/>
  <c r="H938" i="1"/>
  <c r="H935" i="1"/>
  <c r="H933" i="1"/>
  <c r="H931" i="1"/>
  <c r="H927" i="1"/>
  <c r="H926" i="1" s="1"/>
  <c r="H925" i="1" s="1"/>
  <c r="H924" i="1" s="1"/>
  <c r="H922" i="1"/>
  <c r="H921" i="1" s="1"/>
  <c r="H920" i="1" s="1"/>
  <c r="H917" i="1"/>
  <c r="H916" i="1"/>
  <c r="H915" i="1" s="1"/>
  <c r="H914" i="1" s="1"/>
  <c r="H913" i="1" s="1"/>
  <c r="H912" i="1" s="1"/>
  <c r="H909" i="1"/>
  <c r="H908" i="1" s="1"/>
  <c r="H907" i="1" s="1"/>
  <c r="H906" i="1" s="1"/>
  <c r="H905" i="1" s="1"/>
  <c r="H902" i="1"/>
  <c r="H901" i="1" s="1"/>
  <c r="H900" i="1" s="1"/>
  <c r="H899" i="1" s="1"/>
  <c r="H898" i="1" s="1"/>
  <c r="H896" i="1"/>
  <c r="H895" i="1" s="1"/>
  <c r="H894" i="1" s="1"/>
  <c r="H893" i="1" s="1"/>
  <c r="H892" i="1" s="1"/>
  <c r="H888" i="1"/>
  <c r="H887" i="1" s="1"/>
  <c r="H886" i="1" s="1"/>
  <c r="H885" i="1" s="1"/>
  <c r="H884" i="1" s="1"/>
  <c r="H883" i="1" s="1"/>
  <c r="H875" i="1"/>
  <c r="H874" i="1" s="1"/>
  <c r="H872" i="1"/>
  <c r="H871" i="1" s="1"/>
  <c r="H865" i="1"/>
  <c r="H864" i="1" s="1"/>
  <c r="H862" i="1"/>
  <c r="H861" i="1" s="1"/>
  <c r="H859" i="1"/>
  <c r="H857" i="1"/>
  <c r="H852" i="1"/>
  <c r="H851" i="1" s="1"/>
  <c r="H850" i="1" s="1"/>
  <c r="H849" i="1" s="1"/>
  <c r="H846" i="1"/>
  <c r="H844" i="1"/>
  <c r="H838" i="1"/>
  <c r="H837" i="1" s="1"/>
  <c r="H835" i="1"/>
  <c r="H834" i="1" s="1"/>
  <c r="H832" i="1"/>
  <c r="H829" i="1"/>
  <c r="H827" i="1"/>
  <c r="H825" i="1"/>
  <c r="H819" i="1"/>
  <c r="H818" i="1" s="1"/>
  <c r="H817" i="1" s="1"/>
  <c r="H816" i="1" s="1"/>
  <c r="H815" i="1" s="1"/>
  <c r="H811" i="1"/>
  <c r="H810" i="1" s="1"/>
  <c r="H809" i="1" s="1"/>
  <c r="H808" i="1" s="1"/>
  <c r="H806" i="1"/>
  <c r="H805" i="1" s="1"/>
  <c r="H794" i="1"/>
  <c r="H793" i="1" s="1"/>
  <c r="H791" i="1"/>
  <c r="H790" i="1" s="1"/>
  <c r="H779" i="1"/>
  <c r="H778" i="1" s="1"/>
  <c r="H776" i="1"/>
  <c r="H775" i="1" s="1"/>
  <c r="H773" i="1"/>
  <c r="H772" i="1" s="1"/>
  <c r="H770" i="1"/>
  <c r="H769" i="1" s="1"/>
  <c r="H767" i="1"/>
  <c r="H766" i="1" s="1"/>
  <c r="H764" i="1"/>
  <c r="H763" i="1" s="1"/>
  <c r="H757" i="1"/>
  <c r="H756" i="1" s="1"/>
  <c r="H751" i="1"/>
  <c r="H750" i="1" s="1"/>
  <c r="H745" i="1"/>
  <c r="H744" i="1" s="1"/>
  <c r="H743" i="1" s="1"/>
  <c r="H741" i="1"/>
  <c r="H740" i="1" s="1"/>
  <c r="H739" i="1" s="1"/>
  <c r="H727" i="1"/>
  <c r="H726" i="1" s="1"/>
  <c r="H723" i="1"/>
  <c r="H722" i="1" s="1"/>
  <c r="H719" i="1"/>
  <c r="H718" i="1" s="1"/>
  <c r="H712" i="1"/>
  <c r="H711" i="1" s="1"/>
  <c r="H708" i="1"/>
  <c r="H707" i="1" s="1"/>
  <c r="H701" i="1"/>
  <c r="H700" i="1" s="1"/>
  <c r="H699" i="1" s="1"/>
  <c r="H698" i="1" s="1"/>
  <c r="H697" i="1" s="1"/>
  <c r="H671" i="1"/>
  <c r="H670" i="1" s="1"/>
  <c r="H668" i="1"/>
  <c r="H667" i="1" s="1"/>
  <c r="H664" i="1"/>
  <c r="H663" i="1" s="1"/>
  <c r="H662" i="1" s="1"/>
  <c r="H659" i="1"/>
  <c r="H657" i="1"/>
  <c r="H653" i="1"/>
  <c r="H651" i="1"/>
  <c r="H645" i="1"/>
  <c r="H643" i="1"/>
  <c r="H639" i="1"/>
  <c r="H637" i="1"/>
  <c r="H632" i="1"/>
  <c r="H631" i="1" s="1"/>
  <c r="H628" i="1"/>
  <c r="H627" i="1" s="1"/>
  <c r="H620" i="1"/>
  <c r="H619" i="1" s="1"/>
  <c r="H616" i="1"/>
  <c r="H615" i="1" s="1"/>
  <c r="H693" i="1"/>
  <c r="H692" i="1" s="1"/>
  <c r="H690" i="1"/>
  <c r="H686" i="1"/>
  <c r="H681" i="1"/>
  <c r="H680" i="1" s="1"/>
  <c r="H678" i="1"/>
  <c r="H677" i="1" s="1"/>
  <c r="H674" i="1"/>
  <c r="H673" i="1" s="1"/>
  <c r="I624" i="1"/>
  <c r="I623" i="1" s="1"/>
  <c r="J624" i="1"/>
  <c r="J623" i="1" s="1"/>
  <c r="K624" i="1"/>
  <c r="K623" i="1" s="1"/>
  <c r="L624" i="1"/>
  <c r="L623" i="1" s="1"/>
  <c r="M624" i="1"/>
  <c r="M623" i="1" s="1"/>
  <c r="N624" i="1"/>
  <c r="N623" i="1" s="1"/>
  <c r="O624" i="1"/>
  <c r="P624" i="1"/>
  <c r="P623" i="1" s="1"/>
  <c r="Q624" i="1"/>
  <c r="Q623" i="1" s="1"/>
  <c r="H624" i="1"/>
  <c r="H623" i="1" s="1"/>
  <c r="I513" i="1"/>
  <c r="I512" i="1" s="1"/>
  <c r="J513" i="1"/>
  <c r="J512" i="1" s="1"/>
  <c r="K513" i="1"/>
  <c r="K512" i="1" s="1"/>
  <c r="L513" i="1"/>
  <c r="L512" i="1" s="1"/>
  <c r="M513" i="1"/>
  <c r="M512" i="1" s="1"/>
  <c r="N513" i="1"/>
  <c r="N512" i="1" s="1"/>
  <c r="O513" i="1"/>
  <c r="P513" i="1"/>
  <c r="P512" i="1" s="1"/>
  <c r="Q513" i="1"/>
  <c r="Q512" i="1" s="1"/>
  <c r="H513" i="1"/>
  <c r="H512" i="1" s="1"/>
  <c r="I495" i="1"/>
  <c r="I494" i="1" s="1"/>
  <c r="J495" i="1"/>
  <c r="J494" i="1" s="1"/>
  <c r="K495" i="1"/>
  <c r="K494" i="1" s="1"/>
  <c r="L495" i="1"/>
  <c r="L494" i="1" s="1"/>
  <c r="M495" i="1"/>
  <c r="M494" i="1" s="1"/>
  <c r="N495" i="1"/>
  <c r="N494" i="1" s="1"/>
  <c r="O495" i="1"/>
  <c r="P495" i="1"/>
  <c r="P494" i="1" s="1"/>
  <c r="Q495" i="1"/>
  <c r="Q494" i="1" s="1"/>
  <c r="H495" i="1"/>
  <c r="H494" i="1" s="1"/>
  <c r="O714" i="1" l="1"/>
  <c r="R714" i="1" s="1"/>
  <c r="R715" i="1"/>
  <c r="O512" i="1"/>
  <c r="R512" i="1" s="1"/>
  <c r="R513" i="1"/>
  <c r="O802" i="1"/>
  <c r="R803" i="1"/>
  <c r="O1821" i="1"/>
  <c r="R1821" i="1" s="1"/>
  <c r="R1822" i="1"/>
  <c r="O494" i="1"/>
  <c r="R494" i="1" s="1"/>
  <c r="R495" i="1"/>
  <c r="O623" i="1"/>
  <c r="R623" i="1" s="1"/>
  <c r="R624" i="1"/>
  <c r="O787" i="1"/>
  <c r="R787" i="1" s="1"/>
  <c r="R788" i="1"/>
  <c r="O981" i="1"/>
  <c r="H977" i="1"/>
  <c r="H976" i="1" s="1"/>
  <c r="H975" i="1" s="1"/>
  <c r="H749" i="1"/>
  <c r="H4066" i="1"/>
  <c r="H4065" i="1" s="1"/>
  <c r="H4027" i="1" s="1"/>
  <c r="H3313" i="1"/>
  <c r="H4261" i="1"/>
  <c r="H4229" i="1" s="1"/>
  <c r="H4228" i="1" s="1"/>
  <c r="H3336" i="1"/>
  <c r="H3335" i="1" s="1"/>
  <c r="H3334" i="1" s="1"/>
  <c r="H2732" i="1"/>
  <c r="H3728" i="1"/>
  <c r="H3563" i="1"/>
  <c r="H3554" i="1" s="1"/>
  <c r="H2760" i="1"/>
  <c r="H2759" i="1" s="1"/>
  <c r="H2758" i="1" s="1"/>
  <c r="H3392" i="1"/>
  <c r="H3385" i="1" s="1"/>
  <c r="H3453" i="1"/>
  <c r="H3445" i="1" s="1"/>
  <c r="H3065" i="1"/>
  <c r="H3064" i="1" s="1"/>
  <c r="H3063" i="1" s="1"/>
  <c r="H2832" i="1"/>
  <c r="H2290" i="1"/>
  <c r="H2289" i="1" s="1"/>
  <c r="H2288" i="1" s="1"/>
  <c r="H3206" i="1"/>
  <c r="H3198" i="1" s="1"/>
  <c r="H2104" i="1"/>
  <c r="H2103" i="1" s="1"/>
  <c r="H2102" i="1" s="1"/>
  <c r="H2101" i="1" s="1"/>
  <c r="H2432" i="1"/>
  <c r="H2431" i="1" s="1"/>
  <c r="H2430" i="1" s="1"/>
  <c r="H3123" i="1"/>
  <c r="H3122" i="1" s="1"/>
  <c r="H2240" i="1"/>
  <c r="H2239" i="1" s="1"/>
  <c r="H2238" i="1" s="1"/>
  <c r="H2237" i="1" s="1"/>
  <c r="H2894" i="1"/>
  <c r="H963" i="1"/>
  <c r="H962" i="1" s="1"/>
  <c r="H2331" i="1"/>
  <c r="H2330" i="1" s="1"/>
  <c r="H2329" i="1" s="1"/>
  <c r="H2328" i="1" s="1"/>
  <c r="H2327" i="1" s="1"/>
  <c r="H2920" i="1"/>
  <c r="H2912" i="1" s="1"/>
  <c r="H2411" i="1"/>
  <c r="H2609" i="1"/>
  <c r="H2601" i="1" s="1"/>
  <c r="H3036" i="1"/>
  <c r="H1009" i="1"/>
  <c r="H1005" i="1" s="1"/>
  <c r="H1004" i="1" s="1"/>
  <c r="H650" i="1"/>
  <c r="H649" i="1" s="1"/>
  <c r="H2145" i="1"/>
  <c r="H2144" i="1" s="1"/>
  <c r="H2795" i="1"/>
  <c r="H2320" i="1"/>
  <c r="H2319" i="1" s="1"/>
  <c r="H1260" i="1"/>
  <c r="H1259" i="1" s="1"/>
  <c r="H1258" i="1" s="1"/>
  <c r="H1257" i="1" s="1"/>
  <c r="H1858" i="1"/>
  <c r="H1857" i="1" s="1"/>
  <c r="H1856" i="1" s="1"/>
  <c r="H1855" i="1" s="1"/>
  <c r="H2114" i="1"/>
  <c r="H2109" i="1" s="1"/>
  <c r="H2188" i="1"/>
  <c r="H2184" i="1" s="1"/>
  <c r="H2183" i="1" s="1"/>
  <c r="H2179" i="1" s="1"/>
  <c r="H2178" i="1" s="1"/>
  <c r="H2177" i="1" s="1"/>
  <c r="H2176" i="1" s="1"/>
  <c r="H2515" i="1"/>
  <c r="H2508" i="1" s="1"/>
  <c r="H2473" i="1"/>
  <c r="H2047" i="1"/>
  <c r="H2042" i="1" s="1"/>
  <c r="H2041" i="1" s="1"/>
  <c r="H2040" i="1" s="1"/>
  <c r="H2039" i="1" s="1"/>
  <c r="H2137" i="1"/>
  <c r="H2266" i="1"/>
  <c r="H2305" i="1"/>
  <c r="H2304" i="1" s="1"/>
  <c r="H1305" i="1"/>
  <c r="H1304" i="1" s="1"/>
  <c r="H1303" i="1" s="1"/>
  <c r="H1808" i="1"/>
  <c r="H2021" i="1"/>
  <c r="H2020" i="1" s="1"/>
  <c r="H2127" i="1"/>
  <c r="H2203" i="1"/>
  <c r="H2202" i="1" s="1"/>
  <c r="H2201" i="1" s="1"/>
  <c r="H1600" i="1"/>
  <c r="H1599" i="1" s="1"/>
  <c r="H1946" i="1"/>
  <c r="H1940" i="1" s="1"/>
  <c r="H2010" i="1"/>
  <c r="H2009" i="1" s="1"/>
  <c r="H2008" i="1" s="1"/>
  <c r="H2259" i="1"/>
  <c r="H2258" i="1" s="1"/>
  <c r="H2151" i="1"/>
  <c r="H2150" i="1" s="1"/>
  <c r="H2398" i="1"/>
  <c r="H2397" i="1" s="1"/>
  <c r="H2385" i="1"/>
  <c r="H2384" i="1" s="1"/>
  <c r="H2377" i="1" s="1"/>
  <c r="H2376" i="1" s="1"/>
  <c r="H2351" i="1"/>
  <c r="H2346" i="1" s="1"/>
  <c r="H2345" i="1" s="1"/>
  <c r="H2344" i="1" s="1"/>
  <c r="H2343" i="1" s="1"/>
  <c r="H2230" i="1"/>
  <c r="H2229" i="1" s="1"/>
  <c r="H2228" i="1" s="1"/>
  <c r="H2164" i="1"/>
  <c r="H2248" i="1"/>
  <c r="H2247" i="1" s="1"/>
  <c r="H2246" i="1" s="1"/>
  <c r="H2245" i="1" s="1"/>
  <c r="H2363" i="1"/>
  <c r="H2362" i="1" s="1"/>
  <c r="H856" i="1"/>
  <c r="H855" i="1" s="1"/>
  <c r="H854" i="1" s="1"/>
  <c r="H848" i="1" s="1"/>
  <c r="H1198" i="1"/>
  <c r="H1197" i="1" s="1"/>
  <c r="H1196" i="1" s="1"/>
  <c r="H1195" i="1" s="1"/>
  <c r="H1268" i="1"/>
  <c r="H1267" i="1" s="1"/>
  <c r="H1266" i="1" s="1"/>
  <c r="H1265" i="1" s="1"/>
  <c r="H1447" i="1"/>
  <c r="H1443" i="1" s="1"/>
  <c r="H1442" i="1" s="1"/>
  <c r="H1825" i="1"/>
  <c r="H1824" i="1" s="1"/>
  <c r="H1163" i="1"/>
  <c r="H1162" i="1" s="1"/>
  <c r="H1747" i="1"/>
  <c r="H1746" i="1" s="1"/>
  <c r="H1739" i="1" s="1"/>
  <c r="H1738" i="1" s="1"/>
  <c r="H1773" i="1"/>
  <c r="H1772" i="1" s="1"/>
  <c r="H1771" i="1" s="1"/>
  <c r="H1770" i="1" s="1"/>
  <c r="H2081" i="1"/>
  <c r="H2080" i="1" s="1"/>
  <c r="H2073" i="1" s="1"/>
  <c r="H2072" i="1" s="1"/>
  <c r="H2087" i="1"/>
  <c r="H2086" i="1" s="1"/>
  <c r="H1993" i="1"/>
  <c r="H1992" i="1" s="1"/>
  <c r="H1991" i="1" s="1"/>
  <c r="H1990" i="1" s="1"/>
  <c r="H1983" i="1"/>
  <c r="H1982" i="1" s="1"/>
  <c r="H1933" i="1"/>
  <c r="H1932" i="1" s="1"/>
  <c r="H1922" i="1"/>
  <c r="H1921" i="1" s="1"/>
  <c r="H1920" i="1" s="1"/>
  <c r="H1919" i="1" s="1"/>
  <c r="H1914" i="1"/>
  <c r="H1913" i="1" s="1"/>
  <c r="H1912" i="1" s="1"/>
  <c r="H1911" i="1" s="1"/>
  <c r="H1877" i="1"/>
  <c r="H1876" i="1" s="1"/>
  <c r="H1875" i="1" s="1"/>
  <c r="H1868" i="1"/>
  <c r="H1864" i="1" s="1"/>
  <c r="H1863" i="1" s="1"/>
  <c r="H1481" i="1"/>
  <c r="H1480" i="1" s="1"/>
  <c r="H2032" i="1"/>
  <c r="H2031" i="1" s="1"/>
  <c r="H2030" i="1" s="1"/>
  <c r="H2029" i="1" s="1"/>
  <c r="H2028" i="1" s="1"/>
  <c r="H2059" i="1"/>
  <c r="H2058" i="1" s="1"/>
  <c r="H1816" i="1"/>
  <c r="H1815" i="1" s="1"/>
  <c r="H1783" i="1"/>
  <c r="H1779" i="1" s="1"/>
  <c r="H1778" i="1" s="1"/>
  <c r="H1798" i="1"/>
  <c r="H1837" i="1"/>
  <c r="H1999" i="1"/>
  <c r="H1904" i="1"/>
  <c r="H1903" i="1" s="1"/>
  <c r="H1902" i="1" s="1"/>
  <c r="H614" i="1"/>
  <c r="H1333" i="1"/>
  <c r="H1332" i="1" s="1"/>
  <c r="H1331" i="1" s="1"/>
  <c r="H1383" i="1"/>
  <c r="H1382" i="1" s="1"/>
  <c r="H970" i="1"/>
  <c r="H969" i="1" s="1"/>
  <c r="H968" i="1" s="1"/>
  <c r="H1122" i="1"/>
  <c r="H1121" i="1" s="1"/>
  <c r="H1120" i="1" s="1"/>
  <c r="H1119" i="1" s="1"/>
  <c r="H1223" i="1"/>
  <c r="H1222" i="1" s="1"/>
  <c r="H1221" i="1" s="1"/>
  <c r="H1316" i="1"/>
  <c r="H1315" i="1" s="1"/>
  <c r="H1314" i="1" s="1"/>
  <c r="H1313" i="1" s="1"/>
  <c r="H1571" i="1"/>
  <c r="H1570" i="1" s="1"/>
  <c r="H1569" i="1" s="1"/>
  <c r="H1475" i="1"/>
  <c r="H1474" i="1" s="1"/>
  <c r="H1519" i="1"/>
  <c r="H1518" i="1" s="1"/>
  <c r="H1517" i="1" s="1"/>
  <c r="H1516" i="1" s="1"/>
  <c r="H1581" i="1"/>
  <c r="H1580" i="1" s="1"/>
  <c r="H1579" i="1" s="1"/>
  <c r="H1578" i="1" s="1"/>
  <c r="H1693" i="1"/>
  <c r="H1692" i="1" s="1"/>
  <c r="H1691" i="1" s="1"/>
  <c r="H1690" i="1" s="1"/>
  <c r="H1689" i="1" s="1"/>
  <c r="H1673" i="1"/>
  <c r="H1672" i="1" s="1"/>
  <c r="H1651" i="1"/>
  <c r="H1650" i="1" s="1"/>
  <c r="H1645" i="1"/>
  <c r="H1644" i="1" s="1"/>
  <c r="H1643" i="1" s="1"/>
  <c r="H1642" i="1" s="1"/>
  <c r="H1635" i="1"/>
  <c r="H1634" i="1" s="1"/>
  <c r="H1615" i="1"/>
  <c r="H1614" i="1" s="1"/>
  <c r="H1613" i="1" s="1"/>
  <c r="H1607" i="1" s="1"/>
  <c r="H1544" i="1"/>
  <c r="H1543" i="1" s="1"/>
  <c r="H1542" i="1" s="1"/>
  <c r="H1525" i="1"/>
  <c r="H1524" i="1" s="1"/>
  <c r="H1503" i="1"/>
  <c r="H1437" i="1"/>
  <c r="H1436" i="1" s="1"/>
  <c r="H1435" i="1" s="1"/>
  <c r="H1434" i="1" s="1"/>
  <c r="H1457" i="1"/>
  <c r="H1467" i="1"/>
  <c r="H1713" i="1"/>
  <c r="H1708" i="1" s="1"/>
  <c r="H1707" i="1" s="1"/>
  <c r="H1706" i="1" s="1"/>
  <c r="H1705" i="1" s="1"/>
  <c r="H1725" i="1"/>
  <c r="H1724" i="1" s="1"/>
  <c r="H1145" i="1"/>
  <c r="H1322" i="1"/>
  <c r="H951" i="1"/>
  <c r="H943" i="1" s="1"/>
  <c r="H1169" i="1"/>
  <c r="H1168" i="1" s="1"/>
  <c r="H1405" i="1"/>
  <c r="H1404" i="1" s="1"/>
  <c r="H1397" i="1" s="1"/>
  <c r="H1396" i="1" s="1"/>
  <c r="H1370" i="1"/>
  <c r="H1369" i="1" s="1"/>
  <c r="H1368" i="1" s="1"/>
  <c r="H1367" i="1" s="1"/>
  <c r="H1353" i="1"/>
  <c r="H1352" i="1" s="1"/>
  <c r="H1351" i="1" s="1"/>
  <c r="H1350" i="1" s="1"/>
  <c r="H1349" i="1" s="1"/>
  <c r="H1208" i="1"/>
  <c r="H1204" i="1" s="1"/>
  <c r="H1203" i="1" s="1"/>
  <c r="H1128" i="1"/>
  <c r="H1127" i="1" s="1"/>
  <c r="H1155" i="1"/>
  <c r="H1250" i="1"/>
  <c r="H1249" i="1" s="1"/>
  <c r="H1248" i="1" s="1"/>
  <c r="H1277" i="1"/>
  <c r="H1411" i="1"/>
  <c r="H1410" i="1" s="1"/>
  <c r="H685" i="1"/>
  <c r="H684" i="1" s="1"/>
  <c r="H683" i="1" s="1"/>
  <c r="H930" i="1"/>
  <c r="H929" i="1" s="1"/>
  <c r="H991" i="1"/>
  <c r="H1072" i="1"/>
  <c r="H1071" i="1" s="1"/>
  <c r="H1070" i="1" s="1"/>
  <c r="H1069" i="1" s="1"/>
  <c r="H1068" i="1" s="1"/>
  <c r="H1051" i="1"/>
  <c r="H1045" i="1" s="1"/>
  <c r="H1044" i="1" s="1"/>
  <c r="H1037" i="1" s="1"/>
  <c r="H1031" i="1"/>
  <c r="H1030" i="1" s="1"/>
  <c r="H1029" i="1" s="1"/>
  <c r="H1028" i="1" s="1"/>
  <c r="H738" i="1"/>
  <c r="H636" i="1"/>
  <c r="H635" i="1" s="1"/>
  <c r="H1101" i="1"/>
  <c r="H843" i="1"/>
  <c r="H786" i="1"/>
  <c r="H785" i="1" s="1"/>
  <c r="H706" i="1"/>
  <c r="H721" i="1"/>
  <c r="H824" i="1"/>
  <c r="H823" i="1" s="1"/>
  <c r="H986" i="1"/>
  <c r="H1094" i="1"/>
  <c r="H1093" i="1" s="1"/>
  <c r="H762" i="1"/>
  <c r="H870" i="1"/>
  <c r="H869" i="1" s="1"/>
  <c r="H868" i="1" s="1"/>
  <c r="H867" i="1" s="1"/>
  <c r="H1081" i="1"/>
  <c r="H1080" i="1" s="1"/>
  <c r="H919" i="1"/>
  <c r="H666" i="1"/>
  <c r="H656" i="1"/>
  <c r="H655" i="1" s="1"/>
  <c r="H642" i="1"/>
  <c r="H641" i="1" s="1"/>
  <c r="H626" i="1"/>
  <c r="H676" i="1"/>
  <c r="I401" i="1"/>
  <c r="I400" i="1" s="1"/>
  <c r="J401" i="1"/>
  <c r="J400" i="1" s="1"/>
  <c r="K401" i="1"/>
  <c r="K400" i="1" s="1"/>
  <c r="L401" i="1"/>
  <c r="L400" i="1" s="1"/>
  <c r="M401" i="1"/>
  <c r="M400" i="1" s="1"/>
  <c r="N401" i="1"/>
  <c r="N400" i="1" s="1"/>
  <c r="O401" i="1"/>
  <c r="P401" i="1"/>
  <c r="P400" i="1" s="1"/>
  <c r="Q401" i="1"/>
  <c r="Q400" i="1" s="1"/>
  <c r="H401" i="1"/>
  <c r="H400" i="1" s="1"/>
  <c r="H606" i="1"/>
  <c r="H605" i="1" s="1"/>
  <c r="H604" i="1" s="1"/>
  <c r="H603" i="1" s="1"/>
  <c r="H602" i="1" s="1"/>
  <c r="H600" i="1"/>
  <c r="H599" i="1" s="1"/>
  <c r="H598" i="1" s="1"/>
  <c r="H597" i="1" s="1"/>
  <c r="H596" i="1" s="1"/>
  <c r="H592" i="1"/>
  <c r="H591" i="1" s="1"/>
  <c r="H590" i="1" s="1"/>
  <c r="H589" i="1" s="1"/>
  <c r="H587" i="1"/>
  <c r="H585" i="1"/>
  <c r="H583" i="1"/>
  <c r="H582" i="1" s="1"/>
  <c r="H581" i="1" s="1"/>
  <c r="H577" i="1"/>
  <c r="H575" i="1"/>
  <c r="H568" i="1"/>
  <c r="H567" i="1" s="1"/>
  <c r="H566" i="1" s="1"/>
  <c r="H563" i="1"/>
  <c r="H562" i="1" s="1"/>
  <c r="H561" i="1" s="1"/>
  <c r="H560" i="1" s="1"/>
  <c r="H558" i="1"/>
  <c r="H557" i="1" s="1"/>
  <c r="H556" i="1" s="1"/>
  <c r="H555" i="1" s="1"/>
  <c r="H552" i="1"/>
  <c r="H551" i="1" s="1"/>
  <c r="H550" i="1" s="1"/>
  <c r="H549" i="1" s="1"/>
  <c r="H547" i="1"/>
  <c r="H546" i="1" s="1"/>
  <c r="H545" i="1" s="1"/>
  <c r="H543" i="1"/>
  <c r="H542" i="1" s="1"/>
  <c r="H539" i="1"/>
  <c r="H538" i="1" s="1"/>
  <c r="H535" i="1"/>
  <c r="H534" i="1" s="1"/>
  <c r="H532" i="1"/>
  <c r="H531" i="1" s="1"/>
  <c r="H527" i="1"/>
  <c r="H526" i="1" s="1"/>
  <c r="H523" i="1"/>
  <c r="H522" i="1" s="1"/>
  <c r="H520" i="1"/>
  <c r="H519" i="1" s="1"/>
  <c r="H517" i="1"/>
  <c r="H516" i="1" s="1"/>
  <c r="H509" i="1"/>
  <c r="H508" i="1" s="1"/>
  <c r="H505" i="1"/>
  <c r="H504" i="1" s="1"/>
  <c r="H502" i="1"/>
  <c r="H501" i="1" s="1"/>
  <c r="H499" i="1"/>
  <c r="H498" i="1" s="1"/>
  <c r="H491" i="1"/>
  <c r="H490" i="1" s="1"/>
  <c r="H486" i="1"/>
  <c r="H485" i="1" s="1"/>
  <c r="H483" i="1"/>
  <c r="H482" i="1" s="1"/>
  <c r="H480" i="1"/>
  <c r="H478" i="1"/>
  <c r="H474" i="1"/>
  <c r="H473" i="1" s="1"/>
  <c r="H470" i="1"/>
  <c r="H469" i="1" s="1"/>
  <c r="H463" i="1"/>
  <c r="H461" i="1"/>
  <c r="H458" i="1"/>
  <c r="H457" i="1" s="1"/>
  <c r="H446" i="1"/>
  <c r="H445" i="1" s="1"/>
  <c r="H444" i="1" s="1"/>
  <c r="H442" i="1"/>
  <c r="H441" i="1" s="1"/>
  <c r="H439" i="1"/>
  <c r="H437" i="1"/>
  <c r="H434" i="1"/>
  <c r="H433" i="1" s="1"/>
  <c r="H427" i="1"/>
  <c r="H426" i="1" s="1"/>
  <c r="H425" i="1" s="1"/>
  <c r="H422" i="1"/>
  <c r="H421" i="1" s="1"/>
  <c r="H420" i="1" s="1"/>
  <c r="H419" i="1" s="1"/>
  <c r="H418" i="1" s="1"/>
  <c r="H416" i="1"/>
  <c r="H415" i="1" s="1"/>
  <c r="H414" i="1" s="1"/>
  <c r="H413" i="1" s="1"/>
  <c r="H411" i="1"/>
  <c r="H410" i="1" s="1"/>
  <c r="H408" i="1"/>
  <c r="H406" i="1"/>
  <c r="H404" i="1"/>
  <c r="H398" i="1"/>
  <c r="H397" i="1" s="1"/>
  <c r="H392" i="1"/>
  <c r="H391" i="1" s="1"/>
  <c r="H390" i="1" s="1"/>
  <c r="H389" i="1" s="1"/>
  <c r="H388" i="1" s="1"/>
  <c r="H386" i="1"/>
  <c r="H385" i="1" s="1"/>
  <c r="H384" i="1" s="1"/>
  <c r="H383" i="1" s="1"/>
  <c r="H382" i="1" s="1"/>
  <c r="H379" i="1"/>
  <c r="H378" i="1" s="1"/>
  <c r="H377" i="1" s="1"/>
  <c r="H376" i="1" s="1"/>
  <c r="H375" i="1" s="1"/>
  <c r="H373" i="1"/>
  <c r="H372" i="1" s="1"/>
  <c r="H371" i="1" s="1"/>
  <c r="H369" i="1"/>
  <c r="H368" i="1" s="1"/>
  <c r="H366" i="1"/>
  <c r="H365" i="1" s="1"/>
  <c r="H360" i="1"/>
  <c r="H359" i="1" s="1"/>
  <c r="H355" i="1"/>
  <c r="H354" i="1" s="1"/>
  <c r="H352" i="1"/>
  <c r="H351" i="1" s="1"/>
  <c r="H343" i="1"/>
  <c r="H342" i="1" s="1"/>
  <c r="H341" i="1" s="1"/>
  <c r="H339" i="1"/>
  <c r="H337" i="1"/>
  <c r="H334" i="1"/>
  <c r="H333" i="1" s="1"/>
  <c r="H330" i="1" s="1"/>
  <c r="I188" i="1"/>
  <c r="J188" i="1"/>
  <c r="J187" i="1" s="1"/>
  <c r="J186" i="1" s="1"/>
  <c r="H188" i="1"/>
  <c r="H187" i="1" s="1"/>
  <c r="H186" i="1" s="1"/>
  <c r="H328" i="1"/>
  <c r="H326" i="1"/>
  <c r="H317" i="1"/>
  <c r="H315" i="1"/>
  <c r="H312" i="1"/>
  <c r="H311" i="1" s="1"/>
  <c r="H307" i="1"/>
  <c r="H306" i="1"/>
  <c r="H305" i="1" s="1"/>
  <c r="H299" i="1"/>
  <c r="H298" i="1" s="1"/>
  <c r="H297" i="1" s="1"/>
  <c r="H295" i="1"/>
  <c r="H294" i="1" s="1"/>
  <c r="H293" i="1" s="1"/>
  <c r="H291" i="1"/>
  <c r="H290" i="1" s="1"/>
  <c r="H289" i="1" s="1"/>
  <c r="H283" i="1"/>
  <c r="H282" i="1" s="1"/>
  <c r="H281" i="1" s="1"/>
  <c r="H279" i="1"/>
  <c r="H278" i="1" s="1"/>
  <c r="H276" i="1"/>
  <c r="H274" i="1"/>
  <c r="H272" i="1"/>
  <c r="H268" i="1"/>
  <c r="H267" i="1" s="1"/>
  <c r="H266" i="1" s="1"/>
  <c r="H263" i="1"/>
  <c r="H262" i="1" s="1"/>
  <c r="H261" i="1" s="1"/>
  <c r="H260" i="1" s="1"/>
  <c r="H252" i="1"/>
  <c r="H250" i="1"/>
  <c r="H247" i="1"/>
  <c r="H244" i="1" s="1"/>
  <c r="H241" i="1"/>
  <c r="H239" i="1"/>
  <c r="H237" i="1"/>
  <c r="H228" i="1"/>
  <c r="H226" i="1"/>
  <c r="H224" i="1"/>
  <c r="H213" i="1"/>
  <c r="H212" i="1" s="1"/>
  <c r="H211" i="1" s="1"/>
  <c r="H209" i="1"/>
  <c r="H208" i="1" s="1"/>
  <c r="H207" i="1" s="1"/>
  <c r="H204" i="1"/>
  <c r="H203" i="1" s="1"/>
  <c r="H201" i="1"/>
  <c r="H200" i="1" s="1"/>
  <c r="H196" i="1"/>
  <c r="H195" i="1" s="1"/>
  <c r="H194" i="1" s="1"/>
  <c r="H192" i="1"/>
  <c r="H191" i="1" s="1"/>
  <c r="H190" i="1" s="1"/>
  <c r="H184" i="1"/>
  <c r="H182" i="1"/>
  <c r="H179" i="1"/>
  <c r="H178" i="1" s="1"/>
  <c r="H175" i="1"/>
  <c r="H174" i="1" s="1"/>
  <c r="H173" i="1" s="1"/>
  <c r="H171" i="1"/>
  <c r="H169" i="1"/>
  <c r="H167" i="1"/>
  <c r="H159" i="1"/>
  <c r="H158" i="1" s="1"/>
  <c r="H157" i="1" s="1"/>
  <c r="H156" i="1" s="1"/>
  <c r="H152" i="1"/>
  <c r="H150" i="1"/>
  <c r="H147" i="1"/>
  <c r="H146" i="1" s="1"/>
  <c r="H139" i="1"/>
  <c r="H138" i="1" s="1"/>
  <c r="H137" i="1" s="1"/>
  <c r="H136" i="1" s="1"/>
  <c r="H135" i="1" s="1"/>
  <c r="H134" i="1" s="1"/>
  <c r="H128" i="1"/>
  <c r="H127" i="1" s="1"/>
  <c r="H126" i="1" s="1"/>
  <c r="H125" i="1" s="1"/>
  <c r="H123" i="1"/>
  <c r="H122" i="1" s="1"/>
  <c r="H121" i="1" s="1"/>
  <c r="H119" i="1"/>
  <c r="H117" i="1"/>
  <c r="H111" i="1"/>
  <c r="H110" i="1" s="1"/>
  <c r="H109" i="1" s="1"/>
  <c r="H108" i="1" s="1"/>
  <c r="H107" i="1" s="1"/>
  <c r="H100" i="1"/>
  <c r="H98" i="1"/>
  <c r="H96" i="1"/>
  <c r="H93" i="1"/>
  <c r="H92" i="1" s="1"/>
  <c r="H85" i="1"/>
  <c r="H84" i="1" s="1"/>
  <c r="H83" i="1" s="1"/>
  <c r="H82" i="1" s="1"/>
  <c r="H81" i="1" s="1"/>
  <c r="H80" i="1" s="1"/>
  <c r="H79" i="1" s="1"/>
  <c r="H77" i="1"/>
  <c r="H76" i="1" s="1"/>
  <c r="H75" i="1" s="1"/>
  <c r="H74" i="1" s="1"/>
  <c r="H73" i="1" s="1"/>
  <c r="H72" i="1" s="1"/>
  <c r="H71" i="1" s="1"/>
  <c r="H69" i="1"/>
  <c r="H68" i="1" s="1"/>
  <c r="H67" i="1" s="1"/>
  <c r="H65" i="1"/>
  <c r="H64" i="1" s="1"/>
  <c r="H63" i="1" s="1"/>
  <c r="H60" i="1"/>
  <c r="H58" i="1"/>
  <c r="H55" i="1"/>
  <c r="H54" i="1" s="1"/>
  <c r="H50" i="1"/>
  <c r="H49" i="1" s="1"/>
  <c r="H48" i="1" s="1"/>
  <c r="H47" i="1" s="1"/>
  <c r="H44" i="1"/>
  <c r="H42" i="1"/>
  <c r="H39" i="1"/>
  <c r="H37" i="1"/>
  <c r="H35" i="1"/>
  <c r="H33" i="1"/>
  <c r="H28" i="1"/>
  <c r="H27" i="1" s="1"/>
  <c r="H26" i="1" s="1"/>
  <c r="H23" i="1"/>
  <c r="H21" i="1"/>
  <c r="H18" i="1"/>
  <c r="H17" i="1" s="1"/>
  <c r="O400" i="1" l="1"/>
  <c r="R400" i="1" s="1"/>
  <c r="R401" i="1"/>
  <c r="I187" i="1"/>
  <c r="R188" i="1"/>
  <c r="O801" i="1"/>
  <c r="R801" i="1" s="1"/>
  <c r="R802" i="1"/>
  <c r="H2100" i="1"/>
  <c r="H748" i="1"/>
  <c r="H747" i="1" s="1"/>
  <c r="H358" i="1"/>
  <c r="H357" i="1" s="1"/>
  <c r="H314" i="1"/>
  <c r="H310" i="1" s="1"/>
  <c r="H309" i="1" s="1"/>
  <c r="H149" i="1"/>
  <c r="H145" i="1" s="1"/>
  <c r="H144" i="1" s="1"/>
  <c r="H143" i="1" s="1"/>
  <c r="H142" i="1" s="1"/>
  <c r="H2731" i="1"/>
  <c r="H3312" i="1"/>
  <c r="H3311" i="1" s="1"/>
  <c r="H613" i="1"/>
  <c r="H1118" i="1"/>
  <c r="H3035" i="1"/>
  <c r="H3034" i="1" s="1"/>
  <c r="H4017" i="1"/>
  <c r="H2825" i="1"/>
  <c r="H2410" i="1"/>
  <c r="H2409" i="1" s="1"/>
  <c r="H648" i="1"/>
  <c r="H1769" i="1"/>
  <c r="H2126" i="1"/>
  <c r="H2125" i="1" s="1"/>
  <c r="H2124" i="1" s="1"/>
  <c r="H1144" i="1"/>
  <c r="H1143" i="1" s="1"/>
  <c r="H1142" i="1" s="1"/>
  <c r="H1854" i="1"/>
  <c r="H1836" i="1" s="1"/>
  <c r="H1515" i="1"/>
  <c r="H1502" i="1" s="1"/>
  <c r="H1433" i="1"/>
  <c r="H1998" i="1"/>
  <c r="H1975" i="1" s="1"/>
  <c r="H1967" i="1" s="1"/>
  <c r="H2163" i="1"/>
  <c r="H2287" i="1"/>
  <c r="H2279" i="1" s="1"/>
  <c r="H1797" i="1"/>
  <c r="H1796" i="1" s="1"/>
  <c r="H1795" i="1" s="1"/>
  <c r="H985" i="1"/>
  <c r="H984" i="1" s="1"/>
  <c r="H1194" i="1"/>
  <c r="H1186" i="1" s="1"/>
  <c r="H1541" i="1"/>
  <c r="H1534" i="1" s="1"/>
  <c r="H2200" i="1"/>
  <c r="H2193" i="1" s="1"/>
  <c r="H1321" i="1"/>
  <c r="H1296" i="1" s="1"/>
  <c r="H1288" i="1" s="1"/>
  <c r="H1874" i="1"/>
  <c r="H1873" i="1" s="1"/>
  <c r="H1027" i="1"/>
  <c r="H634" i="1"/>
  <c r="H1633" i="1"/>
  <c r="H1625" i="1" s="1"/>
  <c r="H1456" i="1"/>
  <c r="H1455" i="1" s="1"/>
  <c r="H1454" i="1" s="1"/>
  <c r="H1220" i="1"/>
  <c r="H1213" i="1" s="1"/>
  <c r="H928" i="1"/>
  <c r="H911" i="1" s="1"/>
  <c r="H705" i="1"/>
  <c r="H704" i="1" s="1"/>
  <c r="H822" i="1"/>
  <c r="H821" i="1" s="1"/>
  <c r="H814" i="1" s="1"/>
  <c r="H1079" i="1"/>
  <c r="H1078" i="1" s="1"/>
  <c r="H661" i="1"/>
  <c r="H489" i="1"/>
  <c r="H436" i="1"/>
  <c r="H432" i="1" s="1"/>
  <c r="H431" i="1" s="1"/>
  <c r="H430" i="1" s="1"/>
  <c r="H429" i="1" s="1"/>
  <c r="H511" i="1"/>
  <c r="H574" i="1"/>
  <c r="H573" i="1" s="1"/>
  <c r="H572" i="1" s="1"/>
  <c r="H554" i="1"/>
  <c r="H584" i="1"/>
  <c r="H580" i="1" s="1"/>
  <c r="H579" i="1" s="1"/>
  <c r="H460" i="1"/>
  <c r="H456" i="1" s="1"/>
  <c r="H455" i="1" s="1"/>
  <c r="H454" i="1" s="1"/>
  <c r="H530" i="1"/>
  <c r="H529" i="1" s="1"/>
  <c r="H403" i="1"/>
  <c r="H396" i="1" s="1"/>
  <c r="H395" i="1" s="1"/>
  <c r="H394" i="1" s="1"/>
  <c r="H381" i="1" s="1"/>
  <c r="H477" i="1"/>
  <c r="H468" i="1" s="1"/>
  <c r="H467" i="1" s="1"/>
  <c r="H350" i="1"/>
  <c r="H349" i="1" s="1"/>
  <c r="H595" i="1"/>
  <c r="H594" i="1" s="1"/>
  <c r="H336" i="1"/>
  <c r="H236" i="1"/>
  <c r="H181" i="1"/>
  <c r="H177" i="1" s="1"/>
  <c r="H206" i="1"/>
  <c r="H223" i="1"/>
  <c r="H219" i="1" s="1"/>
  <c r="H218" i="1" s="1"/>
  <c r="H217" i="1" s="1"/>
  <c r="H216" i="1" s="1"/>
  <c r="H215" i="1" s="1"/>
  <c r="H304" i="1"/>
  <c r="H303" i="1" s="1"/>
  <c r="H302" i="1" s="1"/>
  <c r="H249" i="1"/>
  <c r="H325" i="1"/>
  <c r="H62" i="1"/>
  <c r="H95" i="1"/>
  <c r="H91" i="1" s="1"/>
  <c r="H90" i="1" s="1"/>
  <c r="H89" i="1" s="1"/>
  <c r="H166" i="1"/>
  <c r="H165" i="1" s="1"/>
  <c r="H199" i="1"/>
  <c r="H198" i="1" s="1"/>
  <c r="H271" i="1"/>
  <c r="H270" i="1" s="1"/>
  <c r="H265" i="1" s="1"/>
  <c r="H259" i="1" s="1"/>
  <c r="H258" i="1" s="1"/>
  <c r="H288" i="1"/>
  <c r="H287" i="1" s="1"/>
  <c r="H286" i="1" s="1"/>
  <c r="H57" i="1"/>
  <c r="H53" i="1" s="1"/>
  <c r="H52" i="1" s="1"/>
  <c r="H41" i="1"/>
  <c r="H20" i="1"/>
  <c r="H16" i="1" s="1"/>
  <c r="H15" i="1" s="1"/>
  <c r="H32" i="1"/>
  <c r="H116" i="1"/>
  <c r="H115" i="1" s="1"/>
  <c r="H114" i="1" s="1"/>
  <c r="H113" i="1" s="1"/>
  <c r="Q5499" i="1"/>
  <c r="Q5498" i="1" s="1"/>
  <c r="P5499" i="1"/>
  <c r="P5498" i="1" s="1"/>
  <c r="Q5496" i="1"/>
  <c r="Q5495" i="1" s="1"/>
  <c r="P5496" i="1"/>
  <c r="P5495" i="1" s="1"/>
  <c r="Q5491" i="1"/>
  <c r="Q5490" i="1" s="1"/>
  <c r="P5491" i="1"/>
  <c r="P5490" i="1" s="1"/>
  <c r="Q5488" i="1"/>
  <c r="Q5487" i="1" s="1"/>
  <c r="P5488" i="1"/>
  <c r="P5487" i="1" s="1"/>
  <c r="Q5484" i="1"/>
  <c r="P5484" i="1"/>
  <c r="Q5482" i="1"/>
  <c r="P5482" i="1"/>
  <c r="Q5476" i="1"/>
  <c r="Q5475" i="1" s="1"/>
  <c r="Q5474" i="1" s="1"/>
  <c r="P5476" i="1"/>
  <c r="P5475" i="1" s="1"/>
  <c r="P5474" i="1" s="1"/>
  <c r="Q5473" i="1"/>
  <c r="Q5472" i="1" s="1"/>
  <c r="P5472" i="1"/>
  <c r="Q5470" i="1"/>
  <c r="P5470" i="1"/>
  <c r="Q5458" i="1"/>
  <c r="Q5457" i="1" s="1"/>
  <c r="Q5456" i="1" s="1"/>
  <c r="Q5455" i="1" s="1"/>
  <c r="P5458" i="1"/>
  <c r="P5457" i="1" s="1"/>
  <c r="P5456" i="1" s="1"/>
  <c r="P5455" i="1" s="1"/>
  <c r="Q5453" i="1"/>
  <c r="P5453" i="1"/>
  <c r="Q5451" i="1"/>
  <c r="P5451" i="1"/>
  <c r="Q5448" i="1"/>
  <c r="Q5447" i="1" s="1"/>
  <c r="P5448" i="1"/>
  <c r="P5447" i="1" s="1"/>
  <c r="Q5443" i="1"/>
  <c r="Q5442" i="1" s="1"/>
  <c r="Q5441" i="1" s="1"/>
  <c r="Q5440" i="1" s="1"/>
  <c r="Q5439" i="1" s="1"/>
  <c r="P5443" i="1"/>
  <c r="P5442" i="1" s="1"/>
  <c r="P5441" i="1" s="1"/>
  <c r="P5440" i="1" s="1"/>
  <c r="P5439" i="1" s="1"/>
  <c r="P5435" i="1"/>
  <c r="P5434" i="1" s="1"/>
  <c r="Q5434" i="1"/>
  <c r="P5433" i="1"/>
  <c r="P5432" i="1"/>
  <c r="Q5431" i="1"/>
  <c r="P5427" i="1"/>
  <c r="P5426" i="1" s="1"/>
  <c r="P5425" i="1" s="1"/>
  <c r="P5424" i="1" s="1"/>
  <c r="P5423" i="1" s="1"/>
  <c r="P5422" i="1" s="1"/>
  <c r="Q5426" i="1"/>
  <c r="Q5425" i="1" s="1"/>
  <c r="Q5424" i="1" s="1"/>
  <c r="Q5423" i="1" s="1"/>
  <c r="Q5422" i="1" s="1"/>
  <c r="Q5420" i="1"/>
  <c r="Q5419" i="1" s="1"/>
  <c r="Q5418" i="1" s="1"/>
  <c r="P5420" i="1"/>
  <c r="P5419" i="1" s="1"/>
  <c r="P5418" i="1" s="1"/>
  <c r="Q5417" i="1"/>
  <c r="Q5416" i="1" s="1"/>
  <c r="Q5415" i="1" s="1"/>
  <c r="P5417" i="1"/>
  <c r="P5416" i="1" s="1"/>
  <c r="P5415" i="1" s="1"/>
  <c r="Q5409" i="1"/>
  <c r="Q5408" i="1" s="1"/>
  <c r="Q5407" i="1" s="1"/>
  <c r="Q5406" i="1" s="1"/>
  <c r="P5409" i="1"/>
  <c r="P5408" i="1" s="1"/>
  <c r="P5407" i="1" s="1"/>
  <c r="P5406" i="1" s="1"/>
  <c r="Q5404" i="1"/>
  <c r="Q5403" i="1" s="1"/>
  <c r="P5404" i="1"/>
  <c r="P5403" i="1" s="1"/>
  <c r="P5402" i="1"/>
  <c r="P5401" i="1" s="1"/>
  <c r="P5400" i="1" s="1"/>
  <c r="Q5401" i="1"/>
  <c r="Q5400" i="1" s="1"/>
  <c r="P5399" i="1"/>
  <c r="P5398" i="1" s="1"/>
  <c r="P5397" i="1" s="1"/>
  <c r="Q5398" i="1"/>
  <c r="Q5397" i="1" s="1"/>
  <c r="P5396" i="1"/>
  <c r="P5395" i="1" s="1"/>
  <c r="P5394" i="1" s="1"/>
  <c r="Q5395" i="1"/>
  <c r="Q5394" i="1" s="1"/>
  <c r="Q5392" i="1"/>
  <c r="P5392" i="1"/>
  <c r="Q5390" i="1"/>
  <c r="P5390" i="1"/>
  <c r="P5388" i="1"/>
  <c r="P5387" i="1" s="1"/>
  <c r="P5386" i="1" s="1"/>
  <c r="Q5387" i="1"/>
  <c r="Q5386" i="1" s="1"/>
  <c r="Q5382" i="1"/>
  <c r="Q5381" i="1" s="1"/>
  <c r="Q5380" i="1" s="1"/>
  <c r="Q5379" i="1" s="1"/>
  <c r="P5382" i="1"/>
  <c r="P5381" i="1" s="1"/>
  <c r="P5380" i="1" s="1"/>
  <c r="P5379" i="1" s="1"/>
  <c r="Q5374" i="1"/>
  <c r="Q5373" i="1" s="1"/>
  <c r="Q5372" i="1" s="1"/>
  <c r="Q5371" i="1" s="1"/>
  <c r="P5374" i="1"/>
  <c r="P5373" i="1" s="1"/>
  <c r="P5372" i="1" s="1"/>
  <c r="P5371" i="1" s="1"/>
  <c r="Q5369" i="1"/>
  <c r="P5369" i="1"/>
  <c r="Q5367" i="1"/>
  <c r="P5367" i="1"/>
  <c r="Q5365" i="1"/>
  <c r="P5365" i="1"/>
  <c r="Q5363" i="1"/>
  <c r="P5363" i="1"/>
  <c r="Q5356" i="1"/>
  <c r="P5356" i="1"/>
  <c r="Q5355" i="1"/>
  <c r="Q5354" i="1" s="1"/>
  <c r="P5354" i="1"/>
  <c r="Q5349" i="1"/>
  <c r="P5349" i="1"/>
  <c r="Q5347" i="1"/>
  <c r="P5347" i="1"/>
  <c r="Q5343" i="1"/>
  <c r="Q5342" i="1" s="1"/>
  <c r="Q5341" i="1" s="1"/>
  <c r="P5343" i="1"/>
  <c r="P5342" i="1" s="1"/>
  <c r="P5341" i="1" s="1"/>
  <c r="Q5340" i="1"/>
  <c r="Q5339" i="1" s="1"/>
  <c r="Q5338" i="1" s="1"/>
  <c r="P5340" i="1"/>
  <c r="P5339" i="1" s="1"/>
  <c r="P5338" i="1" s="1"/>
  <c r="Q5334" i="1"/>
  <c r="P5334" i="1"/>
  <c r="Q5332" i="1"/>
  <c r="P5332" i="1"/>
  <c r="Q5330" i="1"/>
  <c r="Q5329" i="1" s="1"/>
  <c r="Q5328" i="1" s="1"/>
  <c r="P5329" i="1"/>
  <c r="P5328" i="1" s="1"/>
  <c r="Q5327" i="1"/>
  <c r="Q5326" i="1" s="1"/>
  <c r="Q5325" i="1" s="1"/>
  <c r="P5326" i="1"/>
  <c r="P5325" i="1" s="1"/>
  <c r="Q5323" i="1"/>
  <c r="Q5322" i="1" s="1"/>
  <c r="P5323" i="1"/>
  <c r="P5322" i="1" s="1"/>
  <c r="Q5320" i="1"/>
  <c r="Q5319" i="1" s="1"/>
  <c r="P5320" i="1"/>
  <c r="P5319" i="1" s="1"/>
  <c r="Q5312" i="1"/>
  <c r="Q5311" i="1" s="1"/>
  <c r="Q5310" i="1" s="1"/>
  <c r="P5312" i="1"/>
  <c r="P5311" i="1" s="1"/>
  <c r="P5310" i="1" s="1"/>
  <c r="Q5308" i="1"/>
  <c r="Q5307" i="1" s="1"/>
  <c r="Q5306" i="1" s="1"/>
  <c r="P5308" i="1"/>
  <c r="P5307" i="1" s="1"/>
  <c r="P5306" i="1" s="1"/>
  <c r="Q5303" i="1"/>
  <c r="P5303" i="1"/>
  <c r="Q5301" i="1"/>
  <c r="P5301" i="1"/>
  <c r="Q5299" i="1"/>
  <c r="P5299" i="1"/>
  <c r="Q5296" i="1"/>
  <c r="Q5295" i="1" s="1"/>
  <c r="P5296" i="1"/>
  <c r="P5295" i="1" s="1"/>
  <c r="Q5291" i="1"/>
  <c r="Q5290" i="1" s="1"/>
  <c r="Q5289" i="1" s="1"/>
  <c r="Q5288" i="1" s="1"/>
  <c r="P5291" i="1"/>
  <c r="P5290" i="1" s="1"/>
  <c r="P5289" i="1" s="1"/>
  <c r="P5288" i="1" s="1"/>
  <c r="Q5283" i="1"/>
  <c r="Q5282" i="1" s="1"/>
  <c r="Q5281" i="1" s="1"/>
  <c r="Q5280" i="1" s="1"/>
  <c r="P5283" i="1"/>
  <c r="P5282" i="1" s="1"/>
  <c r="P5281" i="1" s="1"/>
  <c r="P5280" i="1" s="1"/>
  <c r="Q5278" i="1"/>
  <c r="Q5277" i="1" s="1"/>
  <c r="P5278" i="1"/>
  <c r="P5277" i="1" s="1"/>
  <c r="Q5275" i="1"/>
  <c r="Q5274" i="1" s="1"/>
  <c r="P5275" i="1"/>
  <c r="P5274" i="1" s="1"/>
  <c r="Q5272" i="1"/>
  <c r="Q5271" i="1" s="1"/>
  <c r="P5272" i="1"/>
  <c r="P5271" i="1" s="1"/>
  <c r="Q5261" i="1"/>
  <c r="P5261" i="1"/>
  <c r="Q5259" i="1"/>
  <c r="P5259" i="1"/>
  <c r="Q5256" i="1"/>
  <c r="Q5255" i="1" s="1"/>
  <c r="P5256" i="1"/>
  <c r="P5255" i="1" s="1"/>
  <c r="Q5252" i="1"/>
  <c r="Q5251" i="1" s="1"/>
  <c r="P5252" i="1"/>
  <c r="P5251" i="1" s="1"/>
  <c r="Q5249" i="1"/>
  <c r="Q5248" i="1" s="1"/>
  <c r="P5249" i="1"/>
  <c r="P5248" i="1" s="1"/>
  <c r="Q5241" i="1"/>
  <c r="P5241" i="1"/>
  <c r="Q5239" i="1"/>
  <c r="P5239" i="1"/>
  <c r="Q5236" i="1"/>
  <c r="Q5235" i="1" s="1"/>
  <c r="P5236" i="1"/>
  <c r="P5235" i="1" s="1"/>
  <c r="Q5232" i="1"/>
  <c r="Q5231" i="1" s="1"/>
  <c r="Q5230" i="1" s="1"/>
  <c r="P5232" i="1"/>
  <c r="P5231" i="1" s="1"/>
  <c r="P5230" i="1" s="1"/>
  <c r="Q5224" i="1"/>
  <c r="P5224" i="1"/>
  <c r="Q5222" i="1"/>
  <c r="P5222" i="1"/>
  <c r="Q5220" i="1"/>
  <c r="P5220" i="1"/>
  <c r="Q5217" i="1"/>
  <c r="Q5216" i="1" s="1"/>
  <c r="P5217" i="1"/>
  <c r="P5216" i="1" s="1"/>
  <c r="Q5213" i="1"/>
  <c r="Q5212" i="1" s="1"/>
  <c r="Q5211" i="1" s="1"/>
  <c r="P5213" i="1"/>
  <c r="P5212" i="1" s="1"/>
  <c r="P5211" i="1" s="1"/>
  <c r="Q5205" i="1"/>
  <c r="Q5204" i="1" s="1"/>
  <c r="Q5203" i="1" s="1"/>
  <c r="P5205" i="1"/>
  <c r="P5204" i="1" s="1"/>
  <c r="P5203" i="1" s="1"/>
  <c r="Q5201" i="1"/>
  <c r="Q5200" i="1" s="1"/>
  <c r="Q5199" i="1" s="1"/>
  <c r="P5201" i="1"/>
  <c r="P5200" i="1" s="1"/>
  <c r="P5199" i="1" s="1"/>
  <c r="Q5196" i="1"/>
  <c r="P5196" i="1"/>
  <c r="Q5194" i="1"/>
  <c r="P5194" i="1"/>
  <c r="Q5191" i="1"/>
  <c r="Q5190" i="1" s="1"/>
  <c r="P5191" i="1"/>
  <c r="P5190" i="1" s="1"/>
  <c r="Q5186" i="1"/>
  <c r="P5186" i="1"/>
  <c r="Q5184" i="1"/>
  <c r="P5184" i="1"/>
  <c r="Q5178" i="1"/>
  <c r="Q5177" i="1" s="1"/>
  <c r="P5178" i="1"/>
  <c r="P5177" i="1" s="1"/>
  <c r="Q5175" i="1"/>
  <c r="Q5174" i="1" s="1"/>
  <c r="P5175" i="1"/>
  <c r="P5174" i="1" s="1"/>
  <c r="Q5168" i="1"/>
  <c r="Q5167" i="1" s="1"/>
  <c r="P5168" i="1"/>
  <c r="P5167" i="1" s="1"/>
  <c r="Q5165" i="1"/>
  <c r="Q5164" i="1" s="1"/>
  <c r="P5165" i="1"/>
  <c r="P5164" i="1" s="1"/>
  <c r="Q5162" i="1"/>
  <c r="Q5161" i="1" s="1"/>
  <c r="P5162" i="1"/>
  <c r="P5161" i="1" s="1"/>
  <c r="Q5154" i="1"/>
  <c r="Q5153" i="1" s="1"/>
  <c r="P5154" i="1"/>
  <c r="P5153" i="1" s="1"/>
  <c r="Q5151" i="1"/>
  <c r="Q5150" i="1" s="1"/>
  <c r="P5151" i="1"/>
  <c r="P5150" i="1" s="1"/>
  <c r="Q5143" i="1"/>
  <c r="Q5142" i="1" s="1"/>
  <c r="Q5141" i="1" s="1"/>
  <c r="P5143" i="1"/>
  <c r="P5142" i="1" s="1"/>
  <c r="P5141" i="1" s="1"/>
  <c r="Q5138" i="1"/>
  <c r="Q5137" i="1" s="1"/>
  <c r="Q5136" i="1" s="1"/>
  <c r="Q5135" i="1" s="1"/>
  <c r="Q5134" i="1" s="1"/>
  <c r="P5138" i="1"/>
  <c r="P5137" i="1" s="1"/>
  <c r="P5136" i="1" s="1"/>
  <c r="P5135" i="1" s="1"/>
  <c r="P5134" i="1" s="1"/>
  <c r="Q5131" i="1"/>
  <c r="P5131" i="1"/>
  <c r="Q5127" i="1"/>
  <c r="P5127" i="1"/>
  <c r="Q5119" i="1"/>
  <c r="Q5118" i="1" s="1"/>
  <c r="P5119" i="1"/>
  <c r="P5118" i="1" s="1"/>
  <c r="Q5116" i="1"/>
  <c r="Q5115" i="1" s="1"/>
  <c r="P5116" i="1"/>
  <c r="P5115" i="1" s="1"/>
  <c r="P5112" i="1"/>
  <c r="P5110" i="1" s="1"/>
  <c r="P5109" i="1" s="1"/>
  <c r="P5108" i="1" s="1"/>
  <c r="Q5110" i="1"/>
  <c r="Q5109" i="1" s="1"/>
  <c r="Q5108" i="1" s="1"/>
  <c r="Q5105" i="1"/>
  <c r="Q5104" i="1" s="1"/>
  <c r="Q5103" i="1" s="1"/>
  <c r="P5105" i="1"/>
  <c r="P5104" i="1" s="1"/>
  <c r="P5103" i="1" s="1"/>
  <c r="Q5091" i="1"/>
  <c r="Q5090" i="1" s="1"/>
  <c r="P5091" i="1"/>
  <c r="P5090" i="1" s="1"/>
  <c r="Q5087" i="1"/>
  <c r="Q5086" i="1" s="1"/>
  <c r="P5087" i="1"/>
  <c r="P5086" i="1" s="1"/>
  <c r="Q5083" i="1"/>
  <c r="Q5082" i="1" s="1"/>
  <c r="P5083" i="1"/>
  <c r="P5082" i="1" s="1"/>
  <c r="Q5078" i="1"/>
  <c r="Q5077" i="1" s="1"/>
  <c r="P5078" i="1"/>
  <c r="P5077" i="1" s="1"/>
  <c r="Q5074" i="1"/>
  <c r="Q5073" i="1" s="1"/>
  <c r="P5074" i="1"/>
  <c r="P5073" i="1" s="1"/>
  <c r="Q5070" i="1"/>
  <c r="Q5069" i="1" s="1"/>
  <c r="P5070" i="1"/>
  <c r="P5069" i="1" s="1"/>
  <c r="Q5061" i="1"/>
  <c r="Q5060" i="1" s="1"/>
  <c r="Q5059" i="1" s="1"/>
  <c r="Q5058" i="1" s="1"/>
  <c r="Q5057" i="1" s="1"/>
  <c r="Q5056" i="1" s="1"/>
  <c r="Q5055" i="1" s="1"/>
  <c r="P5061" i="1"/>
  <c r="P5060" i="1" s="1"/>
  <c r="P5059" i="1" s="1"/>
  <c r="P5058" i="1" s="1"/>
  <c r="P5057" i="1" s="1"/>
  <c r="P5056" i="1" s="1"/>
  <c r="P5055" i="1" s="1"/>
  <c r="Q5046" i="1"/>
  <c r="Q5045" i="1" s="1"/>
  <c r="Q5044" i="1" s="1"/>
  <c r="Q5043" i="1" s="1"/>
  <c r="Q5042" i="1" s="1"/>
  <c r="Q5041" i="1" s="1"/>
  <c r="Q5040" i="1" s="1"/>
  <c r="P5046" i="1"/>
  <c r="P5045" i="1" s="1"/>
  <c r="P5044" i="1" s="1"/>
  <c r="P5043" i="1" s="1"/>
  <c r="P5042" i="1" s="1"/>
  <c r="P5041" i="1" s="1"/>
  <c r="P5040" i="1" s="1"/>
  <c r="Q5037" i="1"/>
  <c r="Q5036" i="1" s="1"/>
  <c r="Q5035" i="1" s="1"/>
  <c r="Q5034" i="1" s="1"/>
  <c r="Q5033" i="1" s="1"/>
  <c r="Q5032" i="1" s="1"/>
  <c r="P5037" i="1"/>
  <c r="P5036" i="1" s="1"/>
  <c r="P5035" i="1" s="1"/>
  <c r="P5034" i="1" s="1"/>
  <c r="P5033" i="1" s="1"/>
  <c r="P5032" i="1" s="1"/>
  <c r="Q5030" i="1"/>
  <c r="Q5029" i="1" s="1"/>
  <c r="Q5028" i="1" s="1"/>
  <c r="Q5027" i="1" s="1"/>
  <c r="Q5026" i="1" s="1"/>
  <c r="Q5025" i="1" s="1"/>
  <c r="P5030" i="1"/>
  <c r="P5029" i="1" s="1"/>
  <c r="P5028" i="1" s="1"/>
  <c r="P5027" i="1" s="1"/>
  <c r="P5026" i="1" s="1"/>
  <c r="P5025" i="1" s="1"/>
  <c r="Q5018" i="1"/>
  <c r="Q5017" i="1" s="1"/>
  <c r="P5018" i="1"/>
  <c r="P5017" i="1" s="1"/>
  <c r="Q5015" i="1"/>
  <c r="Q5014" i="1" s="1"/>
  <c r="P5015" i="1"/>
  <c r="P5014" i="1" s="1"/>
  <c r="Q5012" i="1"/>
  <c r="Q5011" i="1" s="1"/>
  <c r="P5012" i="1"/>
  <c r="P5011" i="1" s="1"/>
  <c r="Q5006" i="1"/>
  <c r="Q5005" i="1" s="1"/>
  <c r="P5006" i="1"/>
  <c r="P5005" i="1" s="1"/>
  <c r="Q5002" i="1"/>
  <c r="Q5001" i="1" s="1"/>
  <c r="P5002" i="1"/>
  <c r="P5001" i="1" s="1"/>
  <c r="Q4999" i="1"/>
  <c r="Q4998" i="1" s="1"/>
  <c r="P4999" i="1"/>
  <c r="P4998" i="1" s="1"/>
  <c r="Q4996" i="1"/>
  <c r="Q4995" i="1" s="1"/>
  <c r="P4996" i="1"/>
  <c r="P4995" i="1" s="1"/>
  <c r="Q4993" i="1"/>
  <c r="P4993" i="1"/>
  <c r="Q4991" i="1"/>
  <c r="P4991" i="1"/>
  <c r="Q4988" i="1"/>
  <c r="Q4987" i="1" s="1"/>
  <c r="P4988" i="1"/>
  <c r="P4987" i="1" s="1"/>
  <c r="Q4985" i="1"/>
  <c r="Q4984" i="1" s="1"/>
  <c r="P4985" i="1"/>
  <c r="P4984" i="1" s="1"/>
  <c r="Q4982" i="1"/>
  <c r="Q4981" i="1" s="1"/>
  <c r="P4982" i="1"/>
  <c r="P4981" i="1" s="1"/>
  <c r="Q4979" i="1"/>
  <c r="Q4978" i="1" s="1"/>
  <c r="P4979" i="1"/>
  <c r="P4978" i="1" s="1"/>
  <c r="Q4975" i="1"/>
  <c r="Q4974" i="1" s="1"/>
  <c r="P4975" i="1"/>
  <c r="P4974" i="1" s="1"/>
  <c r="Q4972" i="1"/>
  <c r="Q4971" i="1" s="1"/>
  <c r="P4972" i="1"/>
  <c r="P4971" i="1" s="1"/>
  <c r="Q4969" i="1"/>
  <c r="Q4968" i="1" s="1"/>
  <c r="P4969" i="1"/>
  <c r="P4968" i="1" s="1"/>
  <c r="Q4965" i="1"/>
  <c r="Q4964" i="1" s="1"/>
  <c r="P4965" i="1"/>
  <c r="P4964" i="1" s="1"/>
  <c r="Q4959" i="1"/>
  <c r="P4959" i="1"/>
  <c r="Q4956" i="1"/>
  <c r="P4956" i="1"/>
  <c r="Q4954" i="1"/>
  <c r="P4954" i="1"/>
  <c r="Q4952" i="1"/>
  <c r="P4952" i="1"/>
  <c r="Q4947" i="1"/>
  <c r="Q4946" i="1" s="1"/>
  <c r="Q4945" i="1" s="1"/>
  <c r="Q4944" i="1" s="1"/>
  <c r="Q4943" i="1" s="1"/>
  <c r="P4947" i="1"/>
  <c r="P4946" i="1" s="1"/>
  <c r="P4945" i="1" s="1"/>
  <c r="P4944" i="1" s="1"/>
  <c r="P4943" i="1" s="1"/>
  <c r="Q4941" i="1"/>
  <c r="Q4940" i="1" s="1"/>
  <c r="Q4939" i="1" s="1"/>
  <c r="Q4938" i="1" s="1"/>
  <c r="Q4937" i="1" s="1"/>
  <c r="P4941" i="1"/>
  <c r="P4940" i="1" s="1"/>
  <c r="P4939" i="1" s="1"/>
  <c r="P4938" i="1" s="1"/>
  <c r="P4937" i="1" s="1"/>
  <c r="Q4935" i="1"/>
  <c r="Q4934" i="1" s="1"/>
  <c r="P4935" i="1"/>
  <c r="P4934" i="1" s="1"/>
  <c r="Q4932" i="1"/>
  <c r="P4932" i="1"/>
  <c r="Q4930" i="1"/>
  <c r="P4930" i="1"/>
  <c r="Q4927" i="1"/>
  <c r="P4927" i="1"/>
  <c r="Q4925" i="1"/>
  <c r="P4925" i="1"/>
  <c r="Q4920" i="1"/>
  <c r="Q4919" i="1" s="1"/>
  <c r="Q4918" i="1" s="1"/>
  <c r="P4920" i="1"/>
  <c r="P4919" i="1" s="1"/>
  <c r="P4918" i="1" s="1"/>
  <c r="Q4914" i="1"/>
  <c r="Q4913" i="1" s="1"/>
  <c r="P4914" i="1"/>
  <c r="P4913" i="1" s="1"/>
  <c r="Q4911" i="1"/>
  <c r="Q4910" i="1" s="1"/>
  <c r="P4911" i="1"/>
  <c r="P4910" i="1" s="1"/>
  <c r="Q4908" i="1"/>
  <c r="Q4907" i="1" s="1"/>
  <c r="P4908" i="1"/>
  <c r="P4907" i="1" s="1"/>
  <c r="Q4905" i="1"/>
  <c r="P4905" i="1"/>
  <c r="Q4903" i="1"/>
  <c r="P4903" i="1"/>
  <c r="Q4891" i="1"/>
  <c r="P4891" i="1"/>
  <c r="Q4889" i="1"/>
  <c r="P4889" i="1"/>
  <c r="Q4887" i="1"/>
  <c r="P4887" i="1"/>
  <c r="Q4884" i="1"/>
  <c r="Q4883" i="1" s="1"/>
  <c r="P4884" i="1"/>
  <c r="P4883" i="1" s="1"/>
  <c r="Q4878" i="1"/>
  <c r="Q4877" i="1" s="1"/>
  <c r="Q4876" i="1" s="1"/>
  <c r="Q4875" i="1" s="1"/>
  <c r="Q4874" i="1" s="1"/>
  <c r="P4878" i="1"/>
  <c r="P4877" i="1" s="1"/>
  <c r="P4876" i="1" s="1"/>
  <c r="P4875" i="1" s="1"/>
  <c r="P4874" i="1" s="1"/>
  <c r="Q4870" i="1"/>
  <c r="Q4869" i="1" s="1"/>
  <c r="Q4868" i="1" s="1"/>
  <c r="Q4867" i="1" s="1"/>
  <c r="P4870" i="1"/>
  <c r="P4869" i="1" s="1"/>
  <c r="P4868" i="1" s="1"/>
  <c r="P4867" i="1" s="1"/>
  <c r="Q4863" i="1"/>
  <c r="P4863" i="1"/>
  <c r="Q4861" i="1"/>
  <c r="P4861" i="1"/>
  <c r="Q4858" i="1"/>
  <c r="Q4857" i="1" s="1"/>
  <c r="Q4856" i="1" s="1"/>
  <c r="P4858" i="1"/>
  <c r="P4857" i="1" s="1"/>
  <c r="P4856" i="1" s="1"/>
  <c r="Q4853" i="1"/>
  <c r="Q4852" i="1" s="1"/>
  <c r="Q4851" i="1" s="1"/>
  <c r="P4853" i="1"/>
  <c r="P4852" i="1" s="1"/>
  <c r="P4851" i="1" s="1"/>
  <c r="Q4849" i="1"/>
  <c r="Q4848" i="1" s="1"/>
  <c r="Q4847" i="1" s="1"/>
  <c r="P4849" i="1"/>
  <c r="P4848" i="1" s="1"/>
  <c r="P4847" i="1" s="1"/>
  <c r="Q4844" i="1"/>
  <c r="Q4843" i="1" s="1"/>
  <c r="Q4842" i="1" s="1"/>
  <c r="P4844" i="1"/>
  <c r="P4843" i="1" s="1"/>
  <c r="P4842" i="1" s="1"/>
  <c r="Q4840" i="1"/>
  <c r="Q4839" i="1" s="1"/>
  <c r="Q4838" i="1" s="1"/>
  <c r="P4840" i="1"/>
  <c r="P4839" i="1" s="1"/>
  <c r="P4838" i="1" s="1"/>
  <c r="Q4833" i="1"/>
  <c r="Q4832" i="1" s="1"/>
  <c r="P4833" i="1"/>
  <c r="P4832" i="1" s="1"/>
  <c r="Q4830" i="1"/>
  <c r="Q4829" i="1" s="1"/>
  <c r="P4830" i="1"/>
  <c r="P4829" i="1" s="1"/>
  <c r="Q4827" i="1"/>
  <c r="Q4826" i="1" s="1"/>
  <c r="P4827" i="1"/>
  <c r="P4826" i="1" s="1"/>
  <c r="Q4820" i="1"/>
  <c r="Q4819" i="1" s="1"/>
  <c r="Q4818" i="1" s="1"/>
  <c r="Q4817" i="1" s="1"/>
  <c r="P4820" i="1"/>
  <c r="P4819" i="1" s="1"/>
  <c r="P4818" i="1" s="1"/>
  <c r="P4817" i="1" s="1"/>
  <c r="Q4815" i="1"/>
  <c r="P4815" i="1"/>
  <c r="Q4813" i="1"/>
  <c r="P4813" i="1"/>
  <c r="Q4811" i="1"/>
  <c r="P4811" i="1"/>
  <c r="Q4806" i="1"/>
  <c r="P4806" i="1"/>
  <c r="Q4804" i="1"/>
  <c r="P4804" i="1"/>
  <c r="Q4798" i="1"/>
  <c r="P4798" i="1"/>
  <c r="Q4796" i="1"/>
  <c r="P4796" i="1"/>
  <c r="Q4794" i="1"/>
  <c r="P4794" i="1"/>
  <c r="Q4790" i="1"/>
  <c r="Q4789" i="1" s="1"/>
  <c r="Q4788" i="1" s="1"/>
  <c r="P4790" i="1"/>
  <c r="P4789" i="1" s="1"/>
  <c r="P4788" i="1" s="1"/>
  <c r="Q4786" i="1"/>
  <c r="P4786" i="1"/>
  <c r="Q4784" i="1"/>
  <c r="P4784" i="1"/>
  <c r="Q4778" i="1"/>
  <c r="P4778" i="1"/>
  <c r="Q4776" i="1"/>
  <c r="P4776" i="1"/>
  <c r="Q4768" i="1"/>
  <c r="Q4767" i="1" s="1"/>
  <c r="Q4766" i="1" s="1"/>
  <c r="Q4765" i="1" s="1"/>
  <c r="Q4764" i="1" s="1"/>
  <c r="Q4763" i="1" s="1"/>
  <c r="P4768" i="1"/>
  <c r="P4767" i="1" s="1"/>
  <c r="P4766" i="1" s="1"/>
  <c r="P4765" i="1" s="1"/>
  <c r="P4764" i="1" s="1"/>
  <c r="P4763" i="1" s="1"/>
  <c r="Q4756" i="1"/>
  <c r="Q4755" i="1" s="1"/>
  <c r="Q4754" i="1" s="1"/>
  <c r="Q4753" i="1" s="1"/>
  <c r="P4756" i="1"/>
  <c r="P4755" i="1" s="1"/>
  <c r="P4754" i="1" s="1"/>
  <c r="P4753" i="1" s="1"/>
  <c r="Q4751" i="1"/>
  <c r="P4751" i="1"/>
  <c r="Q4749" i="1"/>
  <c r="P4749" i="1"/>
  <c r="Q4746" i="1"/>
  <c r="Q4745" i="1" s="1"/>
  <c r="P4746" i="1"/>
  <c r="P4745" i="1" s="1"/>
  <c r="Q4740" i="1"/>
  <c r="P4740" i="1"/>
  <c r="Q4738" i="1"/>
  <c r="P4738" i="1"/>
  <c r="P4733" i="1"/>
  <c r="P4732" i="1" s="1"/>
  <c r="Q4732" i="1"/>
  <c r="P4731" i="1"/>
  <c r="P4730" i="1" s="1"/>
  <c r="Q4730" i="1"/>
  <c r="Q4725" i="1"/>
  <c r="P4725" i="1"/>
  <c r="Q4723" i="1"/>
  <c r="P4723" i="1"/>
  <c r="Q4718" i="1"/>
  <c r="Q4717" i="1" s="1"/>
  <c r="Q4716" i="1" s="1"/>
  <c r="Q4715" i="1" s="1"/>
  <c r="P4718" i="1"/>
  <c r="P4717" i="1" s="1"/>
  <c r="P4716" i="1" s="1"/>
  <c r="P4715" i="1" s="1"/>
  <c r="Q4713" i="1"/>
  <c r="Q4712" i="1" s="1"/>
  <c r="P4713" i="1"/>
  <c r="P4712" i="1" s="1"/>
  <c r="Q4710" i="1"/>
  <c r="Q4709" i="1" s="1"/>
  <c r="P4710" i="1"/>
  <c r="P4709" i="1" s="1"/>
  <c r="Q4706" i="1"/>
  <c r="Q4705" i="1" s="1"/>
  <c r="P4706" i="1"/>
  <c r="P4705" i="1" s="1"/>
  <c r="Q4703" i="1"/>
  <c r="Q4702" i="1" s="1"/>
  <c r="P4703" i="1"/>
  <c r="P4702" i="1" s="1"/>
  <c r="Q4700" i="1"/>
  <c r="Q4699" i="1" s="1"/>
  <c r="P4700" i="1"/>
  <c r="P4699" i="1" s="1"/>
  <c r="Q4697" i="1"/>
  <c r="Q4696" i="1" s="1"/>
  <c r="P4697" i="1"/>
  <c r="P4696" i="1" s="1"/>
  <c r="Q4690" i="1"/>
  <c r="Q4689" i="1" s="1"/>
  <c r="Q4688" i="1" s="1"/>
  <c r="P4690" i="1"/>
  <c r="P4689" i="1" s="1"/>
  <c r="P4688" i="1" s="1"/>
  <c r="Q4686" i="1"/>
  <c r="Q4685" i="1" s="1"/>
  <c r="P4686" i="1"/>
  <c r="P4685" i="1" s="1"/>
  <c r="Q4683" i="1"/>
  <c r="Q4682" i="1" s="1"/>
  <c r="P4683" i="1"/>
  <c r="P4682" i="1" s="1"/>
  <c r="Q4680" i="1"/>
  <c r="Q4679" i="1" s="1"/>
  <c r="P4680" i="1"/>
  <c r="P4679" i="1" s="1"/>
  <c r="Q4677" i="1"/>
  <c r="Q4676" i="1" s="1"/>
  <c r="P4677" i="1"/>
  <c r="P4676" i="1" s="1"/>
  <c r="Q4670" i="1"/>
  <c r="P4670" i="1"/>
  <c r="Q4668" i="1"/>
  <c r="P4668" i="1"/>
  <c r="Q4661" i="1"/>
  <c r="P4661" i="1"/>
  <c r="Q4659" i="1"/>
  <c r="P4659" i="1"/>
  <c r="Q4655" i="1"/>
  <c r="P4655" i="1"/>
  <c r="Q4653" i="1"/>
  <c r="P4653" i="1"/>
  <c r="Q4650" i="1"/>
  <c r="Q4649" i="1" s="1"/>
  <c r="P4650" i="1"/>
  <c r="P4649" i="1" s="1"/>
  <c r="Q4646" i="1"/>
  <c r="P4646" i="1"/>
  <c r="Q4644" i="1"/>
  <c r="P4644" i="1"/>
  <c r="Q4642" i="1"/>
  <c r="P4642" i="1"/>
  <c r="P4635" i="1"/>
  <c r="P4634" i="1" s="1"/>
  <c r="Q4634" i="1"/>
  <c r="Q4632" i="1"/>
  <c r="P4632" i="1"/>
  <c r="Q4623" i="1"/>
  <c r="Q4622" i="1" s="1"/>
  <c r="Q4621" i="1" s="1"/>
  <c r="Q4620" i="1" s="1"/>
  <c r="P4623" i="1"/>
  <c r="P4622" i="1" s="1"/>
  <c r="P4621" i="1" s="1"/>
  <c r="P4620" i="1" s="1"/>
  <c r="Q4618" i="1"/>
  <c r="P4618" i="1"/>
  <c r="Q4616" i="1"/>
  <c r="P4616" i="1"/>
  <c r="Q4613" i="1"/>
  <c r="Q4612" i="1" s="1"/>
  <c r="P4613" i="1"/>
  <c r="P4612" i="1" s="1"/>
  <c r="Q4608" i="1"/>
  <c r="Q4607" i="1" s="1"/>
  <c r="P4608" i="1"/>
  <c r="P4607" i="1" s="1"/>
  <c r="Q4605" i="1"/>
  <c r="Q4604" i="1" s="1"/>
  <c r="P4605" i="1"/>
  <c r="P4604" i="1" s="1"/>
  <c r="Q4602" i="1"/>
  <c r="Q4601" i="1" s="1"/>
  <c r="P4602" i="1"/>
  <c r="P4601" i="1" s="1"/>
  <c r="Q4598" i="1"/>
  <c r="P4598" i="1"/>
  <c r="Q4596" i="1"/>
  <c r="P4596" i="1"/>
  <c r="Q4593" i="1"/>
  <c r="P4593" i="1"/>
  <c r="Q4591" i="1"/>
  <c r="P4591" i="1"/>
  <c r="Q4589" i="1"/>
  <c r="P4589" i="1"/>
  <c r="Q4587" i="1"/>
  <c r="P4587" i="1"/>
  <c r="Q4582" i="1"/>
  <c r="P4582" i="1"/>
  <c r="Q4580" i="1"/>
  <c r="P4580" i="1"/>
  <c r="Q4576" i="1"/>
  <c r="Q4575" i="1" s="1"/>
  <c r="Q4574" i="1" s="1"/>
  <c r="P4576" i="1"/>
  <c r="P4575" i="1" s="1"/>
  <c r="P4574" i="1" s="1"/>
  <c r="Q4568" i="1"/>
  <c r="Q4567" i="1" s="1"/>
  <c r="Q4566" i="1" s="1"/>
  <c r="Q4565" i="1" s="1"/>
  <c r="Q4564" i="1" s="1"/>
  <c r="Q4563" i="1" s="1"/>
  <c r="P4568" i="1"/>
  <c r="P4567" i="1" s="1"/>
  <c r="P4566" i="1" s="1"/>
  <c r="P4565" i="1" s="1"/>
  <c r="P4564" i="1" s="1"/>
  <c r="P4563" i="1" s="1"/>
  <c r="Q4561" i="1"/>
  <c r="Q4560" i="1" s="1"/>
  <c r="Q4559" i="1" s="1"/>
  <c r="Q4558" i="1" s="1"/>
  <c r="Q4557" i="1" s="1"/>
  <c r="Q4556" i="1" s="1"/>
  <c r="P4561" i="1"/>
  <c r="P4560" i="1" s="1"/>
  <c r="P4559" i="1" s="1"/>
  <c r="P4558" i="1" s="1"/>
  <c r="P4557" i="1" s="1"/>
  <c r="P4556" i="1" s="1"/>
  <c r="Q4546" i="1"/>
  <c r="P4546" i="1"/>
  <c r="Q4544" i="1"/>
  <c r="P4544" i="1"/>
  <c r="Q4541" i="1"/>
  <c r="Q4540" i="1" s="1"/>
  <c r="P4541" i="1"/>
  <c r="P4540" i="1" s="1"/>
  <c r="Q4536" i="1"/>
  <c r="Q4535" i="1" s="1"/>
  <c r="Q4534" i="1" s="1"/>
  <c r="Q4533" i="1" s="1"/>
  <c r="P4536" i="1"/>
  <c r="P4535" i="1" s="1"/>
  <c r="P4534" i="1" s="1"/>
  <c r="P4533" i="1" s="1"/>
  <c r="Q4528" i="1"/>
  <c r="Q4527" i="1" s="1"/>
  <c r="Q4526" i="1" s="1"/>
  <c r="Q4525" i="1" s="1"/>
  <c r="P4528" i="1"/>
  <c r="P4527" i="1" s="1"/>
  <c r="P4526" i="1" s="1"/>
  <c r="P4525" i="1" s="1"/>
  <c r="Q4521" i="1"/>
  <c r="Q4520" i="1" s="1"/>
  <c r="P4521" i="1"/>
  <c r="P4520" i="1" s="1"/>
  <c r="Q4517" i="1"/>
  <c r="P4517" i="1"/>
  <c r="Q4515" i="1"/>
  <c r="P4515" i="1"/>
  <c r="Q4513" i="1"/>
  <c r="P4513" i="1"/>
  <c r="Q4511" i="1"/>
  <c r="P4511" i="1"/>
  <c r="Q4509" i="1"/>
  <c r="Q4508" i="1" s="1"/>
  <c r="Q4507" i="1" s="1"/>
  <c r="Q4506" i="1" s="1"/>
  <c r="P4509" i="1"/>
  <c r="P4508" i="1" s="1"/>
  <c r="P4507" i="1" s="1"/>
  <c r="P4506" i="1" s="1"/>
  <c r="Q4501" i="1"/>
  <c r="Q4500" i="1" s="1"/>
  <c r="Q4499" i="1" s="1"/>
  <c r="Q4498" i="1" s="1"/>
  <c r="P4501" i="1"/>
  <c r="P4500" i="1" s="1"/>
  <c r="P4499" i="1" s="1"/>
  <c r="P4498" i="1" s="1"/>
  <c r="P4497" i="1"/>
  <c r="P4496" i="1" s="1"/>
  <c r="Q4496" i="1"/>
  <c r="P4495" i="1"/>
  <c r="P4494" i="1" s="1"/>
  <c r="Q4494" i="1"/>
  <c r="Q4491" i="1"/>
  <c r="Q4490" i="1" s="1"/>
  <c r="P4491" i="1"/>
  <c r="P4490" i="1" s="1"/>
  <c r="Q4486" i="1"/>
  <c r="Q4485" i="1" s="1"/>
  <c r="P4486" i="1"/>
  <c r="P4485" i="1" s="1"/>
  <c r="Q4483" i="1"/>
  <c r="Q4482" i="1" s="1"/>
  <c r="P4483" i="1"/>
  <c r="P4482" i="1" s="1"/>
  <c r="Q4480" i="1"/>
  <c r="Q4479" i="1" s="1"/>
  <c r="P4480" i="1"/>
  <c r="P4479" i="1" s="1"/>
  <c r="Q4477" i="1"/>
  <c r="Q4476" i="1" s="1"/>
  <c r="P4477" i="1"/>
  <c r="P4476" i="1" s="1"/>
  <c r="Q4474" i="1"/>
  <c r="Q4473" i="1" s="1"/>
  <c r="P4474" i="1"/>
  <c r="P4473" i="1" s="1"/>
  <c r="Q4466" i="1"/>
  <c r="Q4465" i="1" s="1"/>
  <c r="Q4464" i="1" s="1"/>
  <c r="P4466" i="1"/>
  <c r="P4465" i="1" s="1"/>
  <c r="P4464" i="1" s="1"/>
  <c r="Q4462" i="1"/>
  <c r="Q4461" i="1" s="1"/>
  <c r="P4462" i="1"/>
  <c r="P4461" i="1" s="1"/>
  <c r="Q4459" i="1"/>
  <c r="Q4458" i="1" s="1"/>
  <c r="P4459" i="1"/>
  <c r="P4458" i="1" s="1"/>
  <c r="Q4456" i="1"/>
  <c r="Q4455" i="1" s="1"/>
  <c r="P4456" i="1"/>
  <c r="P4455" i="1" s="1"/>
  <c r="Q4449" i="1"/>
  <c r="Q4448" i="1" s="1"/>
  <c r="Q4447" i="1" s="1"/>
  <c r="P4449" i="1"/>
  <c r="P4448" i="1" s="1"/>
  <c r="P4447" i="1" s="1"/>
  <c r="Q4445" i="1"/>
  <c r="Q4444" i="1" s="1"/>
  <c r="Q4443" i="1" s="1"/>
  <c r="P4445" i="1"/>
  <c r="P4444" i="1" s="1"/>
  <c r="P4443" i="1" s="1"/>
  <c r="Q4440" i="1"/>
  <c r="P4440" i="1"/>
  <c r="Q4438" i="1"/>
  <c r="P4438" i="1"/>
  <c r="Q4436" i="1"/>
  <c r="P4436" i="1"/>
  <c r="Q4433" i="1"/>
  <c r="Q4432" i="1" s="1"/>
  <c r="Q4431" i="1" s="1"/>
  <c r="P4433" i="1"/>
  <c r="P4432" i="1" s="1"/>
  <c r="P4431" i="1" s="1"/>
  <c r="Q4428" i="1"/>
  <c r="Q4427" i="1" s="1"/>
  <c r="Q4426" i="1" s="1"/>
  <c r="Q4425" i="1" s="1"/>
  <c r="P4428" i="1"/>
  <c r="P4427" i="1" s="1"/>
  <c r="P4426" i="1" s="1"/>
  <c r="P4425" i="1" s="1"/>
  <c r="Q4406" i="1"/>
  <c r="P4406" i="1"/>
  <c r="Q4404" i="1"/>
  <c r="P4404" i="1"/>
  <c r="Q4402" i="1"/>
  <c r="P4402" i="1"/>
  <c r="Q4395" i="1"/>
  <c r="Q4394" i="1" s="1"/>
  <c r="P4395" i="1"/>
  <c r="P4394" i="1" s="1"/>
  <c r="P4390" i="1"/>
  <c r="P4389" i="1" s="1"/>
  <c r="P4388" i="1" s="1"/>
  <c r="Q4389" i="1"/>
  <c r="Q4388" i="1" s="1"/>
  <c r="Q4386" i="1"/>
  <c r="Q4385" i="1" s="1"/>
  <c r="P4386" i="1"/>
  <c r="P4385" i="1" s="1"/>
  <c r="Q4383" i="1"/>
  <c r="Q4382" i="1" s="1"/>
  <c r="P4383" i="1"/>
  <c r="P4382" i="1" s="1"/>
  <c r="Q4380" i="1"/>
  <c r="Q4379" i="1" s="1"/>
  <c r="P4380" i="1"/>
  <c r="P4379" i="1" s="1"/>
  <c r="Q4362" i="1"/>
  <c r="P4362" i="1"/>
  <c r="Q4360" i="1"/>
  <c r="P4360" i="1"/>
  <c r="Q4358" i="1"/>
  <c r="P4358" i="1"/>
  <c r="Q4355" i="1"/>
  <c r="Q4354" i="1" s="1"/>
  <c r="P4355" i="1"/>
  <c r="P4354" i="1" s="1"/>
  <c r="Q4349" i="1"/>
  <c r="P4349" i="1"/>
  <c r="Q4347" i="1"/>
  <c r="P4347" i="1"/>
  <c r="Q4345" i="1"/>
  <c r="P4345" i="1"/>
  <c r="Q4338" i="1"/>
  <c r="Q4337" i="1" s="1"/>
  <c r="Q4336" i="1" s="1"/>
  <c r="Q4335" i="1" s="1"/>
  <c r="Q4334" i="1" s="1"/>
  <c r="P4338" i="1"/>
  <c r="P4337" i="1" s="1"/>
  <c r="P4336" i="1" s="1"/>
  <c r="P4335" i="1" s="1"/>
  <c r="P4334" i="1" s="1"/>
  <c r="Q4333" i="1"/>
  <c r="Q4332" i="1" s="1"/>
  <c r="Q4331" i="1" s="1"/>
  <c r="P4332" i="1"/>
  <c r="P4331" i="1" s="1"/>
  <c r="Q4330" i="1"/>
  <c r="Q4329" i="1" s="1"/>
  <c r="Q4328" i="1" s="1"/>
  <c r="P4329" i="1"/>
  <c r="P4328" i="1" s="1"/>
  <c r="Q4325" i="1"/>
  <c r="Q4324" i="1" s="1"/>
  <c r="P4325" i="1"/>
  <c r="P4324" i="1" s="1"/>
  <c r="Q4322" i="1"/>
  <c r="Q4321" i="1" s="1"/>
  <c r="P4322" i="1"/>
  <c r="P4321" i="1" s="1"/>
  <c r="Q4316" i="1"/>
  <c r="Q4315" i="1" s="1"/>
  <c r="P4316" i="1"/>
  <c r="P4315" i="1" s="1"/>
  <c r="Q4314" i="1"/>
  <c r="Q4313" i="1" s="1"/>
  <c r="Q4312" i="1" s="1"/>
  <c r="P4313" i="1"/>
  <c r="P4312" i="1" s="1"/>
  <c r="Q4309" i="1"/>
  <c r="Q4308" i="1" s="1"/>
  <c r="P4309" i="1"/>
  <c r="P4308" i="1" s="1"/>
  <c r="Q4306" i="1"/>
  <c r="Q4305" i="1" s="1"/>
  <c r="P4306" i="1"/>
  <c r="P4305" i="1" s="1"/>
  <c r="Q4303" i="1"/>
  <c r="Q4302" i="1" s="1"/>
  <c r="P4303" i="1"/>
  <c r="P4302" i="1" s="1"/>
  <c r="Q4300" i="1"/>
  <c r="Q4299" i="1" s="1"/>
  <c r="P4300" i="1"/>
  <c r="P4299" i="1" s="1"/>
  <c r="Q4295" i="1"/>
  <c r="Q4294" i="1" s="1"/>
  <c r="P4295" i="1"/>
  <c r="P4294" i="1" s="1"/>
  <c r="Q4292" i="1"/>
  <c r="Q4291" i="1" s="1"/>
  <c r="P4292" i="1"/>
  <c r="P4291" i="1" s="1"/>
  <c r="Q4289" i="1"/>
  <c r="Q4288" i="1" s="1"/>
  <c r="P4289" i="1"/>
  <c r="P4288" i="1" s="1"/>
  <c r="Q4287" i="1"/>
  <c r="Q4286" i="1" s="1"/>
  <c r="Q4285" i="1" s="1"/>
  <c r="P4286" i="1"/>
  <c r="P4285" i="1" s="1"/>
  <c r="Q4284" i="1"/>
  <c r="Q4283" i="1" s="1"/>
  <c r="Q4282" i="1" s="1"/>
  <c r="P4283" i="1"/>
  <c r="P4282" i="1" s="1"/>
  <c r="Q4281" i="1"/>
  <c r="Q4280" i="1" s="1"/>
  <c r="Q4279" i="1" s="1"/>
  <c r="P4280" i="1"/>
  <c r="P4279" i="1" s="1"/>
  <c r="Q4278" i="1"/>
  <c r="Q4277" i="1" s="1"/>
  <c r="Q4276" i="1" s="1"/>
  <c r="P4277" i="1"/>
  <c r="P4276" i="1" s="1"/>
  <c r="Q4273" i="1"/>
  <c r="Q4272" i="1" s="1"/>
  <c r="P4273" i="1"/>
  <c r="P4272" i="1" s="1"/>
  <c r="Q4270" i="1"/>
  <c r="Q4269" i="1" s="1"/>
  <c r="P4270" i="1"/>
  <c r="P4269" i="1" s="1"/>
  <c r="Q4267" i="1"/>
  <c r="P4267" i="1"/>
  <c r="Q4264" i="1"/>
  <c r="Q4263" i="1" s="1"/>
  <c r="P4264" i="1"/>
  <c r="P4263" i="1" s="1"/>
  <c r="Q4259" i="1"/>
  <c r="Q4258" i="1" s="1"/>
  <c r="Q4257" i="1" s="1"/>
  <c r="P4259" i="1"/>
  <c r="P4258" i="1" s="1"/>
  <c r="P4257" i="1" s="1"/>
  <c r="Q4255" i="1"/>
  <c r="Q4254" i="1" s="1"/>
  <c r="P4255" i="1"/>
  <c r="P4254" i="1" s="1"/>
  <c r="Q4252" i="1"/>
  <c r="Q4251" i="1" s="1"/>
  <c r="P4252" i="1"/>
  <c r="P4251" i="1" s="1"/>
  <c r="Q4247" i="1"/>
  <c r="Q4246" i="1" s="1"/>
  <c r="P4247" i="1"/>
  <c r="P4246" i="1" s="1"/>
  <c r="Q4244" i="1"/>
  <c r="Q4243" i="1" s="1"/>
  <c r="P4244" i="1"/>
  <c r="P4243" i="1" s="1"/>
  <c r="Q4240" i="1"/>
  <c r="Q4239" i="1" s="1"/>
  <c r="P4240" i="1"/>
  <c r="P4239" i="1" s="1"/>
  <c r="Q4237" i="1"/>
  <c r="Q4236" i="1" s="1"/>
  <c r="P4237" i="1"/>
  <c r="P4236" i="1" s="1"/>
  <c r="Q4234" i="1"/>
  <c r="Q4233" i="1" s="1"/>
  <c r="P4234" i="1"/>
  <c r="P4233" i="1" s="1"/>
  <c r="Q4222" i="1"/>
  <c r="Q4221" i="1" s="1"/>
  <c r="Q4220" i="1" s="1"/>
  <c r="Q4219" i="1" s="1"/>
  <c r="P4222" i="1"/>
  <c r="P4221" i="1" s="1"/>
  <c r="P4220" i="1" s="1"/>
  <c r="P4219" i="1" s="1"/>
  <c r="Q4217" i="1"/>
  <c r="P4217" i="1"/>
  <c r="Q4215" i="1"/>
  <c r="Q4214" i="1" s="1"/>
  <c r="P4215" i="1"/>
  <c r="P4214" i="1" s="1"/>
  <c r="Q4211" i="1"/>
  <c r="Q4210" i="1" s="1"/>
  <c r="P4211" i="1"/>
  <c r="P4210" i="1" s="1"/>
  <c r="Q4208" i="1"/>
  <c r="Q4207" i="1" s="1"/>
  <c r="P4208" i="1"/>
  <c r="P4207" i="1" s="1"/>
  <c r="Q4205" i="1"/>
  <c r="Q4204" i="1" s="1"/>
  <c r="P4205" i="1"/>
  <c r="P4204" i="1" s="1"/>
  <c r="Q4201" i="1"/>
  <c r="Q4200" i="1" s="1"/>
  <c r="Q4199" i="1" s="1"/>
  <c r="P4201" i="1"/>
  <c r="P4200" i="1" s="1"/>
  <c r="P4199" i="1" s="1"/>
  <c r="Q4196" i="1"/>
  <c r="P4196" i="1"/>
  <c r="Q4194" i="1"/>
  <c r="P4194" i="1"/>
  <c r="Q4192" i="1"/>
  <c r="P4192" i="1"/>
  <c r="Q4190" i="1"/>
  <c r="P4190" i="1"/>
  <c r="Q4178" i="1"/>
  <c r="Q4177" i="1" s="1"/>
  <c r="Q4176" i="1" s="1"/>
  <c r="P4178" i="1"/>
  <c r="P4177" i="1" s="1"/>
  <c r="P4176" i="1" s="1"/>
  <c r="Q4175" i="1"/>
  <c r="Q4174" i="1" s="1"/>
  <c r="Q4173" i="1" s="1"/>
  <c r="Q4172" i="1" s="1"/>
  <c r="P4174" i="1"/>
  <c r="P4173" i="1" s="1"/>
  <c r="P4172" i="1" s="1"/>
  <c r="Q4171" i="1"/>
  <c r="Q4170" i="1" s="1"/>
  <c r="Q4169" i="1" s="1"/>
  <c r="P4171" i="1"/>
  <c r="P4170" i="1" s="1"/>
  <c r="P4169" i="1" s="1"/>
  <c r="Q4168" i="1"/>
  <c r="Q4167" i="1" s="1"/>
  <c r="Q4166" i="1" s="1"/>
  <c r="P4167" i="1"/>
  <c r="P4166" i="1" s="1"/>
  <c r="Q4164" i="1"/>
  <c r="Q4163" i="1" s="1"/>
  <c r="P4164" i="1"/>
  <c r="P4163" i="1" s="1"/>
  <c r="Q4161" i="1"/>
  <c r="Q4160" i="1" s="1"/>
  <c r="P4161" i="1"/>
  <c r="P4160" i="1" s="1"/>
  <c r="Q4158" i="1"/>
  <c r="Q4157" i="1" s="1"/>
  <c r="P4158" i="1"/>
  <c r="P4157" i="1" s="1"/>
  <c r="Q4155" i="1"/>
  <c r="Q4154" i="1" s="1"/>
  <c r="P4155" i="1"/>
  <c r="P4154" i="1" s="1"/>
  <c r="Q4152" i="1"/>
  <c r="Q4151" i="1" s="1"/>
  <c r="P4152" i="1"/>
  <c r="P4151" i="1" s="1"/>
  <c r="Q4149" i="1"/>
  <c r="Q4148" i="1" s="1"/>
  <c r="P4149" i="1"/>
  <c r="P4148" i="1" s="1"/>
  <c r="Q4146" i="1"/>
  <c r="Q4145" i="1" s="1"/>
  <c r="P4146" i="1"/>
  <c r="P4145" i="1" s="1"/>
  <c r="Q4143" i="1"/>
  <c r="Q4142" i="1" s="1"/>
  <c r="P4143" i="1"/>
  <c r="P4142" i="1" s="1"/>
  <c r="Q4140" i="1"/>
  <c r="Q4139" i="1" s="1"/>
  <c r="P4140" i="1"/>
  <c r="P4139" i="1" s="1"/>
  <c r="Q4137" i="1"/>
  <c r="Q4136" i="1" s="1"/>
  <c r="P4137" i="1"/>
  <c r="P4136" i="1" s="1"/>
  <c r="Q4134" i="1"/>
  <c r="Q4133" i="1" s="1"/>
  <c r="P4134" i="1"/>
  <c r="P4133" i="1" s="1"/>
  <c r="Q4132" i="1"/>
  <c r="Q4131" i="1" s="1"/>
  <c r="Q4130" i="1" s="1"/>
  <c r="P4131" i="1"/>
  <c r="P4130" i="1" s="1"/>
  <c r="Q4128" i="1"/>
  <c r="Q4127" i="1" s="1"/>
  <c r="P4128" i="1"/>
  <c r="P4127" i="1" s="1"/>
  <c r="Q4125" i="1"/>
  <c r="Q4124" i="1" s="1"/>
  <c r="P4125" i="1"/>
  <c r="P4124" i="1" s="1"/>
  <c r="Q4119" i="1"/>
  <c r="Q4118" i="1" s="1"/>
  <c r="P4119" i="1"/>
  <c r="P4118" i="1" s="1"/>
  <c r="Q4116" i="1"/>
  <c r="Q4115" i="1" s="1"/>
  <c r="P4116" i="1"/>
  <c r="P4115" i="1" s="1"/>
  <c r="Q4113" i="1"/>
  <c r="Q4112" i="1" s="1"/>
  <c r="P4113" i="1"/>
  <c r="P4112" i="1" s="1"/>
  <c r="Q4110" i="1"/>
  <c r="Q4109" i="1" s="1"/>
  <c r="P4110" i="1"/>
  <c r="P4109" i="1" s="1"/>
  <c r="Q4107" i="1"/>
  <c r="Q4106" i="1" s="1"/>
  <c r="P4107" i="1"/>
  <c r="P4106" i="1" s="1"/>
  <c r="Q4105" i="1"/>
  <c r="Q4104" i="1" s="1"/>
  <c r="Q4103" i="1" s="1"/>
  <c r="P4104" i="1"/>
  <c r="P4103" i="1" s="1"/>
  <c r="P4098" i="1"/>
  <c r="P4097" i="1" s="1"/>
  <c r="Q4095" i="1"/>
  <c r="Q4094" i="1" s="1"/>
  <c r="P4095" i="1"/>
  <c r="P4094" i="1" s="1"/>
  <c r="Q4093" i="1"/>
  <c r="Q4092" i="1" s="1"/>
  <c r="Q4091" i="1" s="1"/>
  <c r="P4092" i="1"/>
  <c r="P4091" i="1" s="1"/>
  <c r="Q4083" i="1"/>
  <c r="Q4082" i="1" s="1"/>
  <c r="P4083" i="1"/>
  <c r="P4082" i="1" s="1"/>
  <c r="Q4080" i="1"/>
  <c r="Q4079" i="1" s="1"/>
  <c r="P4080" i="1"/>
  <c r="P4079" i="1" s="1"/>
  <c r="Q4076" i="1"/>
  <c r="Q4075" i="1" s="1"/>
  <c r="P4076" i="1"/>
  <c r="P4075" i="1" s="1"/>
  <c r="Q4073" i="1"/>
  <c r="Q4072" i="1" s="1"/>
  <c r="P4073" i="1"/>
  <c r="P4072" i="1" s="1"/>
  <c r="Q4070" i="1"/>
  <c r="Q4069" i="1" s="1"/>
  <c r="P4070" i="1"/>
  <c r="P4069" i="1" s="1"/>
  <c r="Q4063" i="1"/>
  <c r="Q4062" i="1" s="1"/>
  <c r="P4063" i="1"/>
  <c r="P4062" i="1" s="1"/>
  <c r="Q4061" i="1"/>
  <c r="Q4060" i="1" s="1"/>
  <c r="Q4059" i="1" s="1"/>
  <c r="P4060" i="1"/>
  <c r="P4059" i="1" s="1"/>
  <c r="Q4057" i="1"/>
  <c r="Q4056" i="1" s="1"/>
  <c r="P4057" i="1"/>
  <c r="P4056" i="1" s="1"/>
  <c r="Q4054" i="1"/>
  <c r="Q4053" i="1" s="1"/>
  <c r="P4054" i="1"/>
  <c r="P4053" i="1" s="1"/>
  <c r="Q4049" i="1"/>
  <c r="Q4048" i="1" s="1"/>
  <c r="P4049" i="1"/>
  <c r="P4048" i="1" s="1"/>
  <c r="Q4046" i="1"/>
  <c r="Q4045" i="1" s="1"/>
  <c r="P4046" i="1"/>
  <c r="P4045" i="1" s="1"/>
  <c r="Q4035" i="1"/>
  <c r="Q4034" i="1" s="1"/>
  <c r="P4035" i="1"/>
  <c r="P4034" i="1" s="1"/>
  <c r="Q4032" i="1"/>
  <c r="P4032" i="1"/>
  <c r="P4026" i="1"/>
  <c r="P4025" i="1" s="1"/>
  <c r="Q4025" i="1"/>
  <c r="P4024" i="1"/>
  <c r="P4023" i="1" s="1"/>
  <c r="Q4023" i="1"/>
  <c r="Q4016" i="1"/>
  <c r="Q4015" i="1" s="1"/>
  <c r="Q4014" i="1" s="1"/>
  <c r="Q4013" i="1" s="1"/>
  <c r="Q4012" i="1" s="1"/>
  <c r="Q4011" i="1" s="1"/>
  <c r="Q4010" i="1" s="1"/>
  <c r="P4015" i="1"/>
  <c r="P4014" i="1" s="1"/>
  <c r="P4013" i="1" s="1"/>
  <c r="P4012" i="1" s="1"/>
  <c r="P4011" i="1" s="1"/>
  <c r="P4010" i="1" s="1"/>
  <c r="Q4008" i="1"/>
  <c r="Q4007" i="1" s="1"/>
  <c r="P4008" i="1"/>
  <c r="P4007" i="1" s="1"/>
  <c r="Q4005" i="1"/>
  <c r="Q4004" i="1" s="1"/>
  <c r="P4005" i="1"/>
  <c r="P4004" i="1" s="1"/>
  <c r="Q4003" i="1"/>
  <c r="Q4002" i="1" s="1"/>
  <c r="Q4001" i="1" s="1"/>
  <c r="P4002" i="1"/>
  <c r="P4001" i="1" s="1"/>
  <c r="Q3999" i="1"/>
  <c r="Q3998" i="1" s="1"/>
  <c r="P3999" i="1"/>
  <c r="P3998" i="1" s="1"/>
  <c r="Q3996" i="1"/>
  <c r="Q3995" i="1" s="1"/>
  <c r="P3996" i="1"/>
  <c r="P3995" i="1" s="1"/>
  <c r="Q3994" i="1"/>
  <c r="Q3993" i="1" s="1"/>
  <c r="Q3992" i="1" s="1"/>
  <c r="P3993" i="1"/>
  <c r="P3992" i="1" s="1"/>
  <c r="Q3991" i="1"/>
  <c r="Q3990" i="1" s="1"/>
  <c r="Q3989" i="1" s="1"/>
  <c r="P3990" i="1"/>
  <c r="P3989" i="1" s="1"/>
  <c r="Q3988" i="1"/>
  <c r="Q3987" i="1" s="1"/>
  <c r="Q3986" i="1" s="1"/>
  <c r="P3987" i="1"/>
  <c r="P3986" i="1" s="1"/>
  <c r="Q3980" i="1"/>
  <c r="Q3979" i="1" s="1"/>
  <c r="Q3978" i="1" s="1"/>
  <c r="Q3977" i="1" s="1"/>
  <c r="Q3976" i="1" s="1"/>
  <c r="Q3975" i="1" s="1"/>
  <c r="Q3974" i="1" s="1"/>
  <c r="P3979" i="1"/>
  <c r="P3978" i="1" s="1"/>
  <c r="P3977" i="1" s="1"/>
  <c r="P3976" i="1" s="1"/>
  <c r="P3975" i="1" s="1"/>
  <c r="P3974" i="1" s="1"/>
  <c r="Q3973" i="1"/>
  <c r="Q3972" i="1" s="1"/>
  <c r="Q3971" i="1" s="1"/>
  <c r="Q3970" i="1" s="1"/>
  <c r="Q3969" i="1" s="1"/>
  <c r="Q3968" i="1" s="1"/>
  <c r="Q3967" i="1" s="1"/>
  <c r="P3972" i="1"/>
  <c r="P3971" i="1" s="1"/>
  <c r="P3970" i="1" s="1"/>
  <c r="P3969" i="1" s="1"/>
  <c r="P3968" i="1" s="1"/>
  <c r="P3967" i="1" s="1"/>
  <c r="Q3966" i="1"/>
  <c r="Q3965" i="1" s="1"/>
  <c r="Q3964" i="1" s="1"/>
  <c r="Q3963" i="1" s="1"/>
  <c r="Q3962" i="1" s="1"/>
  <c r="Q3961" i="1" s="1"/>
  <c r="Q3960" i="1" s="1"/>
  <c r="P3965" i="1"/>
  <c r="P3964" i="1" s="1"/>
  <c r="P3963" i="1" s="1"/>
  <c r="P3962" i="1" s="1"/>
  <c r="P3961" i="1" s="1"/>
  <c r="P3960" i="1" s="1"/>
  <c r="Q3959" i="1"/>
  <c r="Q3958" i="1" s="1"/>
  <c r="Q3957" i="1" s="1"/>
  <c r="Q3956" i="1" s="1"/>
  <c r="P3959" i="1"/>
  <c r="P3958" i="1" s="1"/>
  <c r="P3957" i="1" s="1"/>
  <c r="P3956" i="1" s="1"/>
  <c r="Q3954" i="1"/>
  <c r="Q3953" i="1" s="1"/>
  <c r="Q3952" i="1" s="1"/>
  <c r="P3954" i="1"/>
  <c r="P3953" i="1" s="1"/>
  <c r="P3952" i="1" s="1"/>
  <c r="Q3951" i="1"/>
  <c r="Q3950" i="1" s="1"/>
  <c r="Q3949" i="1" s="1"/>
  <c r="P3950" i="1"/>
  <c r="P3949" i="1" s="1"/>
  <c r="Q3947" i="1"/>
  <c r="Q3946" i="1" s="1"/>
  <c r="P3947" i="1"/>
  <c r="P3946" i="1" s="1"/>
  <c r="Q3944" i="1"/>
  <c r="Q3943" i="1" s="1"/>
  <c r="P3944" i="1"/>
  <c r="P3943" i="1" s="1"/>
  <c r="Q3941" i="1"/>
  <c r="Q3940" i="1" s="1"/>
  <c r="P3941" i="1"/>
  <c r="P3940" i="1" s="1"/>
  <c r="Q3937" i="1"/>
  <c r="Q3936" i="1" s="1"/>
  <c r="P3937" i="1"/>
  <c r="P3936" i="1" s="1"/>
  <c r="Q3934" i="1"/>
  <c r="Q3933" i="1" s="1"/>
  <c r="P3934" i="1"/>
  <c r="P3933" i="1" s="1"/>
  <c r="Q3931" i="1"/>
  <c r="Q3930" i="1" s="1"/>
  <c r="P3931" i="1"/>
  <c r="P3930" i="1" s="1"/>
  <c r="Q3928" i="1"/>
  <c r="Q3927" i="1" s="1"/>
  <c r="P3928" i="1"/>
  <c r="P3927" i="1" s="1"/>
  <c r="Q3926" i="1"/>
  <c r="Q3925" i="1" s="1"/>
  <c r="Q3924" i="1" s="1"/>
  <c r="P3925" i="1"/>
  <c r="P3924" i="1" s="1"/>
  <c r="Q3923" i="1"/>
  <c r="Q3922" i="1" s="1"/>
  <c r="Q3921" i="1" s="1"/>
  <c r="P3922" i="1"/>
  <c r="P3921" i="1" s="1"/>
  <c r="Q3920" i="1"/>
  <c r="Q3919" i="1" s="1"/>
  <c r="Q3918" i="1" s="1"/>
  <c r="P3919" i="1"/>
  <c r="P3918" i="1" s="1"/>
  <c r="Q3917" i="1"/>
  <c r="Q3916" i="1" s="1"/>
  <c r="Q3915" i="1" s="1"/>
  <c r="P3916" i="1"/>
  <c r="P3915" i="1" s="1"/>
  <c r="Q3913" i="1"/>
  <c r="Q3912" i="1" s="1"/>
  <c r="P3913" i="1"/>
  <c r="P3912" i="1" s="1"/>
  <c r="Q3910" i="1"/>
  <c r="Q3909" i="1" s="1"/>
  <c r="P3910" i="1"/>
  <c r="P3909" i="1" s="1"/>
  <c r="Q3907" i="1"/>
  <c r="Q3906" i="1" s="1"/>
  <c r="P3907" i="1"/>
  <c r="P3906" i="1" s="1"/>
  <c r="Q3904" i="1"/>
  <c r="Q3903" i="1" s="1"/>
  <c r="P3904" i="1"/>
  <c r="P3903" i="1" s="1"/>
  <c r="Q3902" i="1"/>
  <c r="Q3901" i="1" s="1"/>
  <c r="Q3900" i="1" s="1"/>
  <c r="P3901" i="1"/>
  <c r="P3900" i="1" s="1"/>
  <c r="Q3899" i="1"/>
  <c r="Q3898" i="1" s="1"/>
  <c r="Q3897" i="1" s="1"/>
  <c r="P3898" i="1"/>
  <c r="P3897" i="1" s="1"/>
  <c r="Q3895" i="1"/>
  <c r="Q3894" i="1" s="1"/>
  <c r="P3895" i="1"/>
  <c r="P3894" i="1" s="1"/>
  <c r="Q3893" i="1"/>
  <c r="Q3892" i="1" s="1"/>
  <c r="Q3891" i="1" s="1"/>
  <c r="P3892" i="1"/>
  <c r="P3891" i="1" s="1"/>
  <c r="Q3889" i="1"/>
  <c r="Q3888" i="1" s="1"/>
  <c r="P3889" i="1"/>
  <c r="P3888" i="1" s="1"/>
  <c r="Q3883" i="1"/>
  <c r="Q3882" i="1" s="1"/>
  <c r="Q3881" i="1" s="1"/>
  <c r="Q3880" i="1" s="1"/>
  <c r="P3882" i="1"/>
  <c r="P3881" i="1" s="1"/>
  <c r="P3880" i="1" s="1"/>
  <c r="Q3879" i="1"/>
  <c r="Q3878" i="1" s="1"/>
  <c r="Q3877" i="1" s="1"/>
  <c r="P3878" i="1"/>
  <c r="P3877" i="1" s="1"/>
  <c r="Q3876" i="1"/>
  <c r="Q3875" i="1" s="1"/>
  <c r="Q3874" i="1" s="1"/>
  <c r="P3875" i="1"/>
  <c r="P3874" i="1" s="1"/>
  <c r="Q3872" i="1"/>
  <c r="Q3871" i="1" s="1"/>
  <c r="P3872" i="1"/>
  <c r="P3871" i="1" s="1"/>
  <c r="Q3870" i="1"/>
  <c r="Q3869" i="1" s="1"/>
  <c r="Q3868" i="1" s="1"/>
  <c r="P3869" i="1"/>
  <c r="P3868" i="1" s="1"/>
  <c r="Q3866" i="1"/>
  <c r="Q3865" i="1" s="1"/>
  <c r="P3866" i="1"/>
  <c r="P3865" i="1" s="1"/>
  <c r="Q3864" i="1"/>
  <c r="Q3863" i="1" s="1"/>
  <c r="Q3862" i="1" s="1"/>
  <c r="P3863" i="1"/>
  <c r="P3862" i="1" s="1"/>
  <c r="Q3861" i="1"/>
  <c r="Q3860" i="1" s="1"/>
  <c r="Q3859" i="1" s="1"/>
  <c r="P3860" i="1"/>
  <c r="P3859" i="1" s="1"/>
  <c r="Q3858" i="1"/>
  <c r="Q3857" i="1" s="1"/>
  <c r="Q3856" i="1" s="1"/>
  <c r="P3857" i="1"/>
  <c r="P3856" i="1" s="1"/>
  <c r="Q3854" i="1"/>
  <c r="Q3853" i="1" s="1"/>
  <c r="P3854" i="1"/>
  <c r="P3853" i="1" s="1"/>
  <c r="Q3852" i="1"/>
  <c r="Q3851" i="1" s="1"/>
  <c r="Q3850" i="1" s="1"/>
  <c r="P3851" i="1"/>
  <c r="P3850" i="1" s="1"/>
  <c r="Q3844" i="1"/>
  <c r="Q3843" i="1" s="1"/>
  <c r="Q3842" i="1" s="1"/>
  <c r="Q3841" i="1" s="1"/>
  <c r="Q3840" i="1" s="1"/>
  <c r="Q3839" i="1" s="1"/>
  <c r="Q3838" i="1" s="1"/>
  <c r="Q3837" i="1" s="1"/>
  <c r="P3843" i="1"/>
  <c r="P3842" i="1" s="1"/>
  <c r="P3841" i="1" s="1"/>
  <c r="P3840" i="1" s="1"/>
  <c r="P3839" i="1" s="1"/>
  <c r="P3838" i="1" s="1"/>
  <c r="P3837" i="1" s="1"/>
  <c r="Q3835" i="1"/>
  <c r="Q3834" i="1" s="1"/>
  <c r="Q3833" i="1" s="1"/>
  <c r="P3835" i="1"/>
  <c r="P3834" i="1" s="1"/>
  <c r="P3833" i="1" s="1"/>
  <c r="Q3831" i="1"/>
  <c r="Q3830" i="1" s="1"/>
  <c r="Q3829" i="1" s="1"/>
  <c r="P3831" i="1"/>
  <c r="P3830" i="1" s="1"/>
  <c r="P3829" i="1" s="1"/>
  <c r="Q3826" i="1"/>
  <c r="Q3823" i="1" s="1"/>
  <c r="P3826" i="1"/>
  <c r="P3823" i="1" s="1"/>
  <c r="Q3822" i="1"/>
  <c r="Q3821" i="1" s="1"/>
  <c r="Q3820" i="1" s="1"/>
  <c r="P3821" i="1"/>
  <c r="P3820" i="1" s="1"/>
  <c r="Q3817" i="1"/>
  <c r="Q3816" i="1" s="1"/>
  <c r="Q3815" i="1" s="1"/>
  <c r="P3817" i="1"/>
  <c r="P3816" i="1" s="1"/>
  <c r="P3815" i="1" s="1"/>
  <c r="Q3813" i="1"/>
  <c r="Q3812" i="1" s="1"/>
  <c r="P3813" i="1"/>
  <c r="P3812" i="1" s="1"/>
  <c r="Q3810" i="1"/>
  <c r="Q3809" i="1" s="1"/>
  <c r="P3810" i="1"/>
  <c r="P3809" i="1" s="1"/>
  <c r="Q3807" i="1"/>
  <c r="Q3806" i="1" s="1"/>
  <c r="P3807" i="1"/>
  <c r="P3806" i="1" s="1"/>
  <c r="Q3804" i="1"/>
  <c r="Q3803" i="1" s="1"/>
  <c r="P3804" i="1"/>
  <c r="P3803" i="1" s="1"/>
  <c r="Q3801" i="1"/>
  <c r="Q3800" i="1" s="1"/>
  <c r="P3801" i="1"/>
  <c r="P3800" i="1" s="1"/>
  <c r="Q3798" i="1"/>
  <c r="Q3797" i="1" s="1"/>
  <c r="P3798" i="1"/>
  <c r="P3797" i="1" s="1"/>
  <c r="Q3795" i="1"/>
  <c r="Q3794" i="1" s="1"/>
  <c r="P3795" i="1"/>
  <c r="P3794" i="1" s="1"/>
  <c r="Q3792" i="1"/>
  <c r="Q3791" i="1" s="1"/>
  <c r="P3792" i="1"/>
  <c r="P3791" i="1" s="1"/>
  <c r="Q3784" i="1"/>
  <c r="Q3783" i="1" s="1"/>
  <c r="Q3782" i="1" s="1"/>
  <c r="Q3781" i="1" s="1"/>
  <c r="Q3780" i="1" s="1"/>
  <c r="Q3779" i="1" s="1"/>
  <c r="P3784" i="1"/>
  <c r="P3783" i="1" s="1"/>
  <c r="P3782" i="1" s="1"/>
  <c r="P3781" i="1" s="1"/>
  <c r="P3780" i="1" s="1"/>
  <c r="P3779" i="1" s="1"/>
  <c r="Q3777" i="1"/>
  <c r="Q3776" i="1" s="1"/>
  <c r="P3777" i="1"/>
  <c r="P3776" i="1" s="1"/>
  <c r="Q3775" i="1"/>
  <c r="Q3774" i="1" s="1"/>
  <c r="Q3773" i="1" s="1"/>
  <c r="P3774" i="1"/>
  <c r="P3773" i="1" s="1"/>
  <c r="Q3770" i="1"/>
  <c r="Q3769" i="1" s="1"/>
  <c r="Q3768" i="1" s="1"/>
  <c r="P3770" i="1"/>
  <c r="P3769" i="1" s="1"/>
  <c r="P3768" i="1" s="1"/>
  <c r="Q3761" i="1"/>
  <c r="P3761" i="1"/>
  <c r="Q3759" i="1"/>
  <c r="P3759" i="1"/>
  <c r="Q3757" i="1"/>
  <c r="P3757" i="1"/>
  <c r="Q3747" i="1"/>
  <c r="P3747" i="1"/>
  <c r="Q3745" i="1"/>
  <c r="P3745" i="1"/>
  <c r="Q3742" i="1"/>
  <c r="Q3741" i="1" s="1"/>
  <c r="P3742" i="1"/>
  <c r="P3741" i="1" s="1"/>
  <c r="Q3737" i="1"/>
  <c r="Q3736" i="1" s="1"/>
  <c r="P3737" i="1"/>
  <c r="P3736" i="1" s="1"/>
  <c r="Q3734" i="1"/>
  <c r="Q3733" i="1" s="1"/>
  <c r="P3734" i="1"/>
  <c r="P3733" i="1" s="1"/>
  <c r="P3727" i="1"/>
  <c r="P3726" i="1" s="1"/>
  <c r="P3725" i="1" s="1"/>
  <c r="P3724" i="1" s="1"/>
  <c r="P3723" i="1" s="1"/>
  <c r="P3722" i="1" s="1"/>
  <c r="P3721" i="1" s="1"/>
  <c r="P3720" i="1" s="1"/>
  <c r="Q3726" i="1"/>
  <c r="Q3725" i="1" s="1"/>
  <c r="Q3724" i="1" s="1"/>
  <c r="Q3723" i="1" s="1"/>
  <c r="Q3722" i="1" s="1"/>
  <c r="Q3721" i="1" s="1"/>
  <c r="Q3720" i="1" s="1"/>
  <c r="Q3718" i="1"/>
  <c r="Q3717" i="1" s="1"/>
  <c r="Q3716" i="1" s="1"/>
  <c r="P3718" i="1"/>
  <c r="P3717" i="1" s="1"/>
  <c r="P3716" i="1" s="1"/>
  <c r="Q3713" i="1"/>
  <c r="P3713" i="1"/>
  <c r="Q3711" i="1"/>
  <c r="P3711" i="1"/>
  <c r="Q3704" i="1"/>
  <c r="P3704" i="1"/>
  <c r="Q3702" i="1"/>
  <c r="P3702" i="1"/>
  <c r="Q3699" i="1"/>
  <c r="Q3698" i="1" s="1"/>
  <c r="P3699" i="1"/>
  <c r="P3698" i="1" s="1"/>
  <c r="Q3694" i="1"/>
  <c r="P3694" i="1"/>
  <c r="Q3692" i="1"/>
  <c r="P3692" i="1"/>
  <c r="Q3690" i="1"/>
  <c r="P3690" i="1"/>
  <c r="Q3685" i="1"/>
  <c r="Q3684" i="1" s="1"/>
  <c r="P3685" i="1"/>
  <c r="P3684" i="1" s="1"/>
  <c r="Q3682" i="1"/>
  <c r="Q3681" i="1" s="1"/>
  <c r="P3682" i="1"/>
  <c r="P3681" i="1" s="1"/>
  <c r="Q3675" i="1"/>
  <c r="P3675" i="1"/>
  <c r="Q3673" i="1"/>
  <c r="P3673" i="1"/>
  <c r="Q3669" i="1"/>
  <c r="Q3668" i="1" s="1"/>
  <c r="Q3667" i="1" s="1"/>
  <c r="Q3666" i="1" s="1"/>
  <c r="P3669" i="1"/>
  <c r="P3668" i="1" s="1"/>
  <c r="P3667" i="1" s="1"/>
  <c r="P3666" i="1" s="1"/>
  <c r="Q3664" i="1"/>
  <c r="Q3663" i="1" s="1"/>
  <c r="Q3662" i="1" s="1"/>
  <c r="Q3661" i="1" s="1"/>
  <c r="P3664" i="1"/>
  <c r="P3663" i="1" s="1"/>
  <c r="P3662" i="1" s="1"/>
  <c r="P3661" i="1" s="1"/>
  <c r="Q3659" i="1"/>
  <c r="Q3658" i="1" s="1"/>
  <c r="Q3657" i="1" s="1"/>
  <c r="Q3656" i="1" s="1"/>
  <c r="P3659" i="1"/>
  <c r="P3658" i="1" s="1"/>
  <c r="P3657" i="1" s="1"/>
  <c r="P3656" i="1" s="1"/>
  <c r="Q3653" i="1"/>
  <c r="Q3652" i="1" s="1"/>
  <c r="Q3651" i="1" s="1"/>
  <c r="Q3650" i="1" s="1"/>
  <c r="Q3649" i="1" s="1"/>
  <c r="P3653" i="1"/>
  <c r="P3652" i="1" s="1"/>
  <c r="P3651" i="1" s="1"/>
  <c r="P3650" i="1" s="1"/>
  <c r="P3649" i="1" s="1"/>
  <c r="Q3646" i="1"/>
  <c r="Q3645" i="1" s="1"/>
  <c r="Q3644" i="1" s="1"/>
  <c r="Q3643" i="1" s="1"/>
  <c r="P3646" i="1"/>
  <c r="P3645" i="1" s="1"/>
  <c r="P3644" i="1" s="1"/>
  <c r="P3643" i="1" s="1"/>
  <c r="Q3637" i="1"/>
  <c r="Q3636" i="1" s="1"/>
  <c r="P3637" i="1"/>
  <c r="P3636" i="1" s="1"/>
  <c r="Q3634" i="1"/>
  <c r="Q3633" i="1" s="1"/>
  <c r="P3634" i="1"/>
  <c r="P3633" i="1" s="1"/>
  <c r="Q3630" i="1"/>
  <c r="Q3629" i="1" s="1"/>
  <c r="P3630" i="1"/>
  <c r="P3629" i="1" s="1"/>
  <c r="Q3627" i="1"/>
  <c r="Q3626" i="1" s="1"/>
  <c r="P3627" i="1"/>
  <c r="P3626" i="1" s="1"/>
  <c r="Q3623" i="1"/>
  <c r="Q3622" i="1" s="1"/>
  <c r="Q3621" i="1" s="1"/>
  <c r="P3623" i="1"/>
  <c r="P3622" i="1" s="1"/>
  <c r="P3621" i="1" s="1"/>
  <c r="Q3619" i="1"/>
  <c r="Q3618" i="1" s="1"/>
  <c r="P3619" i="1"/>
  <c r="P3618" i="1" s="1"/>
  <c r="Q3616" i="1"/>
  <c r="Q3615" i="1" s="1"/>
  <c r="P3616" i="1"/>
  <c r="P3615" i="1" s="1"/>
  <c r="Q3613" i="1"/>
  <c r="Q3612" i="1" s="1"/>
  <c r="P3613" i="1"/>
  <c r="P3612" i="1" s="1"/>
  <c r="Q3610" i="1"/>
  <c r="Q3609" i="1" s="1"/>
  <c r="P3610" i="1"/>
  <c r="P3609" i="1" s="1"/>
  <c r="Q3607" i="1"/>
  <c r="Q3606" i="1" s="1"/>
  <c r="P3607" i="1"/>
  <c r="P3606" i="1" s="1"/>
  <c r="Q3598" i="1"/>
  <c r="P3598" i="1"/>
  <c r="Q3578" i="1"/>
  <c r="Q3577" i="1" s="1"/>
  <c r="P3578" i="1"/>
  <c r="P3577" i="1" s="1"/>
  <c r="Q3575" i="1"/>
  <c r="P3575" i="1"/>
  <c r="Q3573" i="1"/>
  <c r="P3573" i="1"/>
  <c r="Q3569" i="1"/>
  <c r="Q3568" i="1" s="1"/>
  <c r="Q3567" i="1" s="1"/>
  <c r="P3569" i="1"/>
  <c r="P3568" i="1" s="1"/>
  <c r="P3567" i="1" s="1"/>
  <c r="Q3561" i="1"/>
  <c r="Q3560" i="1" s="1"/>
  <c r="Q3559" i="1" s="1"/>
  <c r="Q3558" i="1" s="1"/>
  <c r="Q3557" i="1" s="1"/>
  <c r="Q3556" i="1" s="1"/>
  <c r="Q3555" i="1" s="1"/>
  <c r="P3561" i="1"/>
  <c r="P3560" i="1" s="1"/>
  <c r="P3559" i="1" s="1"/>
  <c r="P3558" i="1" s="1"/>
  <c r="P3557" i="1" s="1"/>
  <c r="P3556" i="1" s="1"/>
  <c r="P3555" i="1" s="1"/>
  <c r="Q3552" i="1"/>
  <c r="Q3551" i="1" s="1"/>
  <c r="Q3550" i="1" s="1"/>
  <c r="P3552" i="1"/>
  <c r="P3551" i="1" s="1"/>
  <c r="P3550" i="1" s="1"/>
  <c r="Q3548" i="1"/>
  <c r="Q3547" i="1" s="1"/>
  <c r="Q3546" i="1" s="1"/>
  <c r="Q3545" i="1" s="1"/>
  <c r="Q3544" i="1" s="1"/>
  <c r="P3548" i="1"/>
  <c r="P3547" i="1" s="1"/>
  <c r="P3546" i="1" s="1"/>
  <c r="P3545" i="1" s="1"/>
  <c r="P3544" i="1" s="1"/>
  <c r="Q3540" i="1"/>
  <c r="Q3539" i="1" s="1"/>
  <c r="Q3538" i="1" s="1"/>
  <c r="Q3537" i="1" s="1"/>
  <c r="Q3536" i="1" s="1"/>
  <c r="Q3535" i="1" s="1"/>
  <c r="P3540" i="1"/>
  <c r="P3539" i="1" s="1"/>
  <c r="P3538" i="1" s="1"/>
  <c r="P3537" i="1" s="1"/>
  <c r="P3536" i="1" s="1"/>
  <c r="P3535" i="1" s="1"/>
  <c r="Q3533" i="1"/>
  <c r="Q3532" i="1" s="1"/>
  <c r="Q3531" i="1" s="1"/>
  <c r="P3533" i="1"/>
  <c r="P3532" i="1" s="1"/>
  <c r="P3531" i="1" s="1"/>
  <c r="Q3529" i="1"/>
  <c r="Q3528" i="1" s="1"/>
  <c r="Q3527" i="1" s="1"/>
  <c r="Q3526" i="1" s="1"/>
  <c r="Q3525" i="1" s="1"/>
  <c r="P3529" i="1"/>
  <c r="P3528" i="1" s="1"/>
  <c r="P3527" i="1" s="1"/>
  <c r="P3526" i="1" s="1"/>
  <c r="P3525" i="1" s="1"/>
  <c r="Q3521" i="1"/>
  <c r="Q3520" i="1" s="1"/>
  <c r="Q3519" i="1" s="1"/>
  <c r="Q3518" i="1" s="1"/>
  <c r="Q3517" i="1" s="1"/>
  <c r="Q3516" i="1" s="1"/>
  <c r="Q3515" i="1" s="1"/>
  <c r="P3521" i="1"/>
  <c r="P3520" i="1" s="1"/>
  <c r="P3519" i="1" s="1"/>
  <c r="P3518" i="1" s="1"/>
  <c r="P3517" i="1" s="1"/>
  <c r="P3516" i="1" s="1"/>
  <c r="P3515" i="1" s="1"/>
  <c r="Q3513" i="1"/>
  <c r="Q3512" i="1" s="1"/>
  <c r="Q3511" i="1" s="1"/>
  <c r="P3513" i="1"/>
  <c r="P3512" i="1" s="1"/>
  <c r="P3511" i="1" s="1"/>
  <c r="Q3509" i="1"/>
  <c r="Q3508" i="1" s="1"/>
  <c r="P3509" i="1"/>
  <c r="P3508" i="1" s="1"/>
  <c r="Q3506" i="1"/>
  <c r="Q3505" i="1" s="1"/>
  <c r="P3506" i="1"/>
  <c r="P3505" i="1" s="1"/>
  <c r="Q3498" i="1"/>
  <c r="P3498" i="1"/>
  <c r="Q3496" i="1"/>
  <c r="P3496" i="1"/>
  <c r="Q3494" i="1"/>
  <c r="P3494" i="1"/>
  <c r="Q3487" i="1"/>
  <c r="Q3486" i="1" s="1"/>
  <c r="Q3485" i="1" s="1"/>
  <c r="P3487" i="1"/>
  <c r="P3486" i="1" s="1"/>
  <c r="P3485" i="1" s="1"/>
  <c r="Q3483" i="1"/>
  <c r="Q3482" i="1" s="1"/>
  <c r="Q3481" i="1" s="1"/>
  <c r="Q3480" i="1" s="1"/>
  <c r="P3483" i="1"/>
  <c r="P3482" i="1" s="1"/>
  <c r="P3481" i="1" s="1"/>
  <c r="P3480" i="1" s="1"/>
  <c r="Q3478" i="1"/>
  <c r="Q3477" i="1" s="1"/>
  <c r="Q3476" i="1" s="1"/>
  <c r="P3478" i="1"/>
  <c r="P3477" i="1" s="1"/>
  <c r="P3476" i="1" s="1"/>
  <c r="Q3474" i="1"/>
  <c r="Q3473" i="1" s="1"/>
  <c r="Q3472" i="1" s="1"/>
  <c r="P3474" i="1"/>
  <c r="P3473" i="1" s="1"/>
  <c r="P3472" i="1" s="1"/>
  <c r="Q3468" i="1"/>
  <c r="Q3467" i="1" s="1"/>
  <c r="P3468" i="1"/>
  <c r="P3467" i="1" s="1"/>
  <c r="Q3465" i="1"/>
  <c r="P3465" i="1"/>
  <c r="Q3463" i="1"/>
  <c r="P3463" i="1"/>
  <c r="Q3458" i="1"/>
  <c r="Q3457" i="1" s="1"/>
  <c r="Q3456" i="1" s="1"/>
  <c r="Q3455" i="1" s="1"/>
  <c r="Q3454" i="1" s="1"/>
  <c r="P3458" i="1"/>
  <c r="P3457" i="1" s="1"/>
  <c r="P3456" i="1" s="1"/>
  <c r="P3455" i="1" s="1"/>
  <c r="P3454" i="1" s="1"/>
  <c r="Q3451" i="1"/>
  <c r="Q3450" i="1" s="1"/>
  <c r="Q3449" i="1" s="1"/>
  <c r="Q3448" i="1" s="1"/>
  <c r="Q3447" i="1" s="1"/>
  <c r="Q3446" i="1" s="1"/>
  <c r="P3451" i="1"/>
  <c r="P3450" i="1" s="1"/>
  <c r="P3449" i="1" s="1"/>
  <c r="P3448" i="1" s="1"/>
  <c r="P3447" i="1" s="1"/>
  <c r="P3446" i="1" s="1"/>
  <c r="Q3443" i="1"/>
  <c r="Q3442" i="1" s="1"/>
  <c r="Q3441" i="1" s="1"/>
  <c r="Q3440" i="1" s="1"/>
  <c r="Q3439" i="1" s="1"/>
  <c r="P3443" i="1"/>
  <c r="P3442" i="1" s="1"/>
  <c r="P3441" i="1" s="1"/>
  <c r="P3440" i="1" s="1"/>
  <c r="P3439" i="1" s="1"/>
  <c r="Q3437" i="1"/>
  <c r="Q3436" i="1" s="1"/>
  <c r="Q3435" i="1" s="1"/>
  <c r="P3437" i="1"/>
  <c r="P3436" i="1" s="1"/>
  <c r="P3435" i="1" s="1"/>
  <c r="Q3433" i="1"/>
  <c r="Q3432" i="1" s="1"/>
  <c r="Q3431" i="1" s="1"/>
  <c r="Q3430" i="1" s="1"/>
  <c r="P3433" i="1"/>
  <c r="P3432" i="1" s="1"/>
  <c r="P3431" i="1" s="1"/>
  <c r="P3430" i="1" s="1"/>
  <c r="Q3426" i="1"/>
  <c r="P3426" i="1"/>
  <c r="Q3420" i="1"/>
  <c r="Q3419" i="1" s="1"/>
  <c r="Q3418" i="1" s="1"/>
  <c r="Q3417" i="1" s="1"/>
  <c r="Q3416" i="1" s="1"/>
  <c r="P3420" i="1"/>
  <c r="P3419" i="1" s="1"/>
  <c r="P3418" i="1" s="1"/>
  <c r="P3417" i="1" s="1"/>
  <c r="P3416" i="1" s="1"/>
  <c r="Q3414" i="1"/>
  <c r="Q3413" i="1" s="1"/>
  <c r="Q3412" i="1" s="1"/>
  <c r="Q3411" i="1" s="1"/>
  <c r="P3414" i="1"/>
  <c r="P3413" i="1" s="1"/>
  <c r="P3412" i="1" s="1"/>
  <c r="P3411" i="1" s="1"/>
  <c r="Q3404" i="1"/>
  <c r="Q3403" i="1" s="1"/>
  <c r="Q3402" i="1" s="1"/>
  <c r="P3404" i="1"/>
  <c r="P3403" i="1" s="1"/>
  <c r="P3402" i="1" s="1"/>
  <c r="Q3400" i="1"/>
  <c r="Q3399" i="1" s="1"/>
  <c r="P3400" i="1"/>
  <c r="P3399" i="1" s="1"/>
  <c r="Q3397" i="1"/>
  <c r="Q3396" i="1" s="1"/>
  <c r="P3397" i="1"/>
  <c r="P3396" i="1" s="1"/>
  <c r="Q3390" i="1"/>
  <c r="Q3389" i="1" s="1"/>
  <c r="Q3388" i="1" s="1"/>
  <c r="Q3387" i="1" s="1"/>
  <c r="Q3386" i="1" s="1"/>
  <c r="P3390" i="1"/>
  <c r="P3389" i="1" s="1"/>
  <c r="P3388" i="1" s="1"/>
  <c r="P3387" i="1" s="1"/>
  <c r="P3386" i="1" s="1"/>
  <c r="P3384" i="1"/>
  <c r="P3383" i="1" s="1"/>
  <c r="P3382" i="1" s="1"/>
  <c r="P3381" i="1" s="1"/>
  <c r="P3380" i="1" s="1"/>
  <c r="Q3383" i="1"/>
  <c r="Q3382" i="1" s="1"/>
  <c r="Q3381" i="1" s="1"/>
  <c r="Q3380" i="1" s="1"/>
  <c r="Q3378" i="1"/>
  <c r="P3378" i="1"/>
  <c r="Q3376" i="1"/>
  <c r="P3376" i="1"/>
  <c r="Q3369" i="1"/>
  <c r="Q3368" i="1" s="1"/>
  <c r="Q3367" i="1" s="1"/>
  <c r="Q3366" i="1" s="1"/>
  <c r="Q3365" i="1" s="1"/>
  <c r="Q3364" i="1" s="1"/>
  <c r="P3369" i="1"/>
  <c r="P3368" i="1" s="1"/>
  <c r="P3367" i="1" s="1"/>
  <c r="P3365" i="1"/>
  <c r="P3364" i="1" s="1"/>
  <c r="Q3361" i="1"/>
  <c r="Q3360" i="1" s="1"/>
  <c r="P3361" i="1"/>
  <c r="P3360" i="1" s="1"/>
  <c r="Q3358" i="1"/>
  <c r="Q3357" i="1" s="1"/>
  <c r="P3358" i="1"/>
  <c r="P3357" i="1" s="1"/>
  <c r="Q3353" i="1"/>
  <c r="Q3352" i="1" s="1"/>
  <c r="Q3351" i="1" s="1"/>
  <c r="P3353" i="1"/>
  <c r="P3352" i="1" s="1"/>
  <c r="P3351" i="1" s="1"/>
  <c r="Q3349" i="1"/>
  <c r="Q3348" i="1" s="1"/>
  <c r="P3349" i="1"/>
  <c r="P3348" i="1" s="1"/>
  <c r="Q3346" i="1"/>
  <c r="Q3345" i="1" s="1"/>
  <c r="P3346" i="1"/>
  <c r="P3345" i="1" s="1"/>
  <c r="Q3342" i="1"/>
  <c r="Q3341" i="1" s="1"/>
  <c r="P3342" i="1"/>
  <c r="P3341" i="1" s="1"/>
  <c r="Q3339" i="1"/>
  <c r="Q3338" i="1" s="1"/>
  <c r="P3339" i="1"/>
  <c r="P3338" i="1" s="1"/>
  <c r="Q3332" i="1"/>
  <c r="P3332" i="1"/>
  <c r="Q3330" i="1"/>
  <c r="P3330" i="1"/>
  <c r="Q3328" i="1"/>
  <c r="P3328" i="1"/>
  <c r="Q3325" i="1"/>
  <c r="Q3324" i="1" s="1"/>
  <c r="P3325" i="1"/>
  <c r="P3324" i="1" s="1"/>
  <c r="P3321" i="1"/>
  <c r="P3320" i="1" s="1"/>
  <c r="Q3320" i="1"/>
  <c r="P3319" i="1"/>
  <c r="P3318" i="1" s="1"/>
  <c r="Q3318" i="1"/>
  <c r="Q3309" i="1"/>
  <c r="Q3308" i="1" s="1"/>
  <c r="Q3307" i="1" s="1"/>
  <c r="P3309" i="1"/>
  <c r="P3308" i="1" s="1"/>
  <c r="P3307" i="1" s="1"/>
  <c r="Q3305" i="1"/>
  <c r="Q3304" i="1" s="1"/>
  <c r="Q3303" i="1" s="1"/>
  <c r="Q3302" i="1" s="1"/>
  <c r="Q3301" i="1" s="1"/>
  <c r="P3305" i="1"/>
  <c r="P3304" i="1" s="1"/>
  <c r="P3303" i="1" s="1"/>
  <c r="P3302" i="1" s="1"/>
  <c r="P3301" i="1" s="1"/>
  <c r="Q3297" i="1"/>
  <c r="P3297" i="1"/>
  <c r="Q3295" i="1"/>
  <c r="P3295" i="1"/>
  <c r="Q3291" i="1"/>
  <c r="Q3290" i="1" s="1"/>
  <c r="Q3289" i="1" s="1"/>
  <c r="Q3288" i="1" s="1"/>
  <c r="Q3287" i="1" s="1"/>
  <c r="P3291" i="1"/>
  <c r="P3290" i="1" s="1"/>
  <c r="P3289" i="1" s="1"/>
  <c r="P3288" i="1" s="1"/>
  <c r="P3287" i="1" s="1"/>
  <c r="Q3283" i="1"/>
  <c r="Q3282" i="1" s="1"/>
  <c r="Q3281" i="1" s="1"/>
  <c r="Q3280" i="1" s="1"/>
  <c r="Q3279" i="1" s="1"/>
  <c r="P3283" i="1"/>
  <c r="P3282" i="1" s="1"/>
  <c r="P3281" i="1" s="1"/>
  <c r="P3280" i="1" s="1"/>
  <c r="P3279" i="1" s="1"/>
  <c r="Q3277" i="1"/>
  <c r="Q3276" i="1" s="1"/>
  <c r="Q3275" i="1" s="1"/>
  <c r="Q3274" i="1" s="1"/>
  <c r="Q3273" i="1" s="1"/>
  <c r="P3277" i="1"/>
  <c r="P3276" i="1" s="1"/>
  <c r="P3275" i="1" s="1"/>
  <c r="P3274" i="1" s="1"/>
  <c r="P3273" i="1" s="1"/>
  <c r="Q3269" i="1"/>
  <c r="Q3268" i="1" s="1"/>
  <c r="Q3267" i="1" s="1"/>
  <c r="P3269" i="1"/>
  <c r="P3268" i="1" s="1"/>
  <c r="P3267" i="1" s="1"/>
  <c r="Q3265" i="1"/>
  <c r="Q3264" i="1" s="1"/>
  <c r="P3265" i="1"/>
  <c r="P3264" i="1" s="1"/>
  <c r="Q3262" i="1"/>
  <c r="Q3261" i="1" s="1"/>
  <c r="P3262" i="1"/>
  <c r="P3261" i="1" s="1"/>
  <c r="Q3258" i="1"/>
  <c r="Q3257" i="1" s="1"/>
  <c r="Q3256" i="1" s="1"/>
  <c r="P3258" i="1"/>
  <c r="P3257" i="1" s="1"/>
  <c r="P3256" i="1" s="1"/>
  <c r="Q3250" i="1"/>
  <c r="P3250" i="1"/>
  <c r="Q3248" i="1"/>
  <c r="P3248" i="1"/>
  <c r="Q3241" i="1"/>
  <c r="P3241" i="1"/>
  <c r="Q3239" i="1"/>
  <c r="P3239" i="1"/>
  <c r="Q3235" i="1"/>
  <c r="Q3234" i="1" s="1"/>
  <c r="Q3233" i="1" s="1"/>
  <c r="P3235" i="1"/>
  <c r="P3234" i="1" s="1"/>
  <c r="P3233" i="1" s="1"/>
  <c r="Q3231" i="1"/>
  <c r="Q3230" i="1" s="1"/>
  <c r="Q3229" i="1" s="1"/>
  <c r="P3231" i="1"/>
  <c r="P3230" i="1" s="1"/>
  <c r="P3229" i="1" s="1"/>
  <c r="Q3225" i="1"/>
  <c r="Q3224" i="1" s="1"/>
  <c r="Q3223" i="1" s="1"/>
  <c r="Q3222" i="1" s="1"/>
  <c r="Q3221" i="1" s="1"/>
  <c r="P3225" i="1"/>
  <c r="P3224" i="1" s="1"/>
  <c r="P3223" i="1" s="1"/>
  <c r="P3222" i="1" s="1"/>
  <c r="P3221" i="1" s="1"/>
  <c r="Q3219" i="1"/>
  <c r="Q3218" i="1" s="1"/>
  <c r="P3219" i="1"/>
  <c r="P3218" i="1" s="1"/>
  <c r="Q3216" i="1"/>
  <c r="Q3215" i="1" s="1"/>
  <c r="P3216" i="1"/>
  <c r="P3215" i="1" s="1"/>
  <c r="Q3211" i="1"/>
  <c r="Q3210" i="1" s="1"/>
  <c r="Q3209" i="1" s="1"/>
  <c r="Q3208" i="1" s="1"/>
  <c r="Q3207" i="1" s="1"/>
  <c r="P3211" i="1"/>
  <c r="P3210" i="1" s="1"/>
  <c r="P3209" i="1" s="1"/>
  <c r="P3208" i="1" s="1"/>
  <c r="P3207" i="1" s="1"/>
  <c r="Q3204" i="1"/>
  <c r="Q3203" i="1" s="1"/>
  <c r="Q3202" i="1" s="1"/>
  <c r="Q3201" i="1" s="1"/>
  <c r="Q3200" i="1" s="1"/>
  <c r="Q3199" i="1" s="1"/>
  <c r="P3204" i="1"/>
  <c r="P3203" i="1" s="1"/>
  <c r="P3202" i="1" s="1"/>
  <c r="P3201" i="1" s="1"/>
  <c r="P3200" i="1" s="1"/>
  <c r="P3199" i="1" s="1"/>
  <c r="Q3196" i="1"/>
  <c r="Q3195" i="1" s="1"/>
  <c r="Q3194" i="1" s="1"/>
  <c r="Q3193" i="1" s="1"/>
  <c r="P3196" i="1"/>
  <c r="P3195" i="1" s="1"/>
  <c r="P3194" i="1" s="1"/>
  <c r="P3193" i="1" s="1"/>
  <c r="Q3191" i="1"/>
  <c r="Q3190" i="1" s="1"/>
  <c r="Q3189" i="1" s="1"/>
  <c r="Q3188" i="1" s="1"/>
  <c r="P3191" i="1"/>
  <c r="P3190" i="1" s="1"/>
  <c r="P3189" i="1" s="1"/>
  <c r="P3188" i="1" s="1"/>
  <c r="Q3185" i="1"/>
  <c r="P3185" i="1"/>
  <c r="Q3183" i="1"/>
  <c r="P3183" i="1"/>
  <c r="Q3179" i="1"/>
  <c r="Q3178" i="1" s="1"/>
  <c r="Q3177" i="1" s="1"/>
  <c r="Q3176" i="1" s="1"/>
  <c r="P3179" i="1"/>
  <c r="P3178" i="1" s="1"/>
  <c r="P3177" i="1" s="1"/>
  <c r="P3176" i="1" s="1"/>
  <c r="Q3174" i="1"/>
  <c r="P3174" i="1"/>
  <c r="Q3172" i="1"/>
  <c r="P3172" i="1"/>
  <c r="Q3166" i="1"/>
  <c r="P3166" i="1"/>
  <c r="Q3164" i="1"/>
  <c r="P3164" i="1"/>
  <c r="Q3158" i="1"/>
  <c r="Q3157" i="1" s="1"/>
  <c r="P3158" i="1"/>
  <c r="P3157" i="1" s="1"/>
  <c r="Q3155" i="1"/>
  <c r="Q3154" i="1" s="1"/>
  <c r="P3155" i="1"/>
  <c r="P3154" i="1" s="1"/>
  <c r="Q3149" i="1"/>
  <c r="Q3148" i="1" s="1"/>
  <c r="Q3147" i="1" s="1"/>
  <c r="Q3146" i="1" s="1"/>
  <c r="P3149" i="1"/>
  <c r="P3148" i="1" s="1"/>
  <c r="P3147" i="1" s="1"/>
  <c r="P3146" i="1" s="1"/>
  <c r="P3140" i="1"/>
  <c r="P3139" i="1" s="1"/>
  <c r="P3138" i="1" s="1"/>
  <c r="P3137" i="1" s="1"/>
  <c r="Q3139" i="1"/>
  <c r="Q3138" i="1" s="1"/>
  <c r="Q3137" i="1" s="1"/>
  <c r="Q3135" i="1"/>
  <c r="Q3134" i="1" s="1"/>
  <c r="Q3133" i="1" s="1"/>
  <c r="P3135" i="1"/>
  <c r="P3134" i="1" s="1"/>
  <c r="P3133" i="1" s="1"/>
  <c r="Q3131" i="1"/>
  <c r="Q3130" i="1" s="1"/>
  <c r="P3131" i="1"/>
  <c r="P3130" i="1" s="1"/>
  <c r="Q3128" i="1"/>
  <c r="Q3127" i="1" s="1"/>
  <c r="P3128" i="1"/>
  <c r="P3127" i="1" s="1"/>
  <c r="P3121" i="1"/>
  <c r="P3120" i="1" s="1"/>
  <c r="Q3120" i="1"/>
  <c r="P3119" i="1"/>
  <c r="P3118" i="1" s="1"/>
  <c r="Q3118" i="1"/>
  <c r="P3116" i="1"/>
  <c r="P3115" i="1" s="1"/>
  <c r="P3114" i="1" s="1"/>
  <c r="Q3115" i="1"/>
  <c r="Q3114" i="1" s="1"/>
  <c r="Q3110" i="1"/>
  <c r="Q3109" i="1" s="1"/>
  <c r="Q3108" i="1" s="1"/>
  <c r="Q3107" i="1" s="1"/>
  <c r="Q3106" i="1" s="1"/>
  <c r="P3110" i="1"/>
  <c r="P3109" i="1" s="1"/>
  <c r="P3108" i="1" s="1"/>
  <c r="P3107" i="1" s="1"/>
  <c r="P3106" i="1" s="1"/>
  <c r="Q3103" i="1"/>
  <c r="Q3102" i="1" s="1"/>
  <c r="Q3101" i="1" s="1"/>
  <c r="Q3100" i="1" s="1"/>
  <c r="Q3099" i="1" s="1"/>
  <c r="Q3098" i="1" s="1"/>
  <c r="P3103" i="1"/>
  <c r="P3102" i="1" s="1"/>
  <c r="P3101" i="1" s="1"/>
  <c r="P3100" i="1" s="1"/>
  <c r="P3099" i="1" s="1"/>
  <c r="P3098" i="1" s="1"/>
  <c r="Q3095" i="1"/>
  <c r="Q3094" i="1" s="1"/>
  <c r="P3095" i="1"/>
  <c r="P3094" i="1" s="1"/>
  <c r="Q3092" i="1"/>
  <c r="Q3091" i="1" s="1"/>
  <c r="Q3090" i="1" s="1"/>
  <c r="Q3089" i="1" s="1"/>
  <c r="P3092" i="1"/>
  <c r="P3091" i="1" s="1"/>
  <c r="P3090" i="1" s="1"/>
  <c r="P3089" i="1" s="1"/>
  <c r="Q3087" i="1"/>
  <c r="P3087" i="1"/>
  <c r="Q3085" i="1"/>
  <c r="P3085" i="1"/>
  <c r="Q3081" i="1"/>
  <c r="Q3080" i="1" s="1"/>
  <c r="P3081" i="1"/>
  <c r="P3080" i="1" s="1"/>
  <c r="Q3078" i="1"/>
  <c r="Q3077" i="1" s="1"/>
  <c r="P3078" i="1"/>
  <c r="P3077" i="1" s="1"/>
  <c r="Q3074" i="1"/>
  <c r="Q3073" i="1" s="1"/>
  <c r="P3074" i="1"/>
  <c r="P3073" i="1" s="1"/>
  <c r="Q3071" i="1"/>
  <c r="Q3070" i="1" s="1"/>
  <c r="P3071" i="1"/>
  <c r="P3070" i="1" s="1"/>
  <c r="Q3068" i="1"/>
  <c r="Q3067" i="1" s="1"/>
  <c r="P3068" i="1"/>
  <c r="P3067" i="1" s="1"/>
  <c r="Q3061" i="1"/>
  <c r="Q3060" i="1" s="1"/>
  <c r="Q3059" i="1" s="1"/>
  <c r="Q3058" i="1" s="1"/>
  <c r="P3061" i="1"/>
  <c r="P3060" i="1" s="1"/>
  <c r="P3059" i="1" s="1"/>
  <c r="P3058" i="1" s="1"/>
  <c r="Q3053" i="1"/>
  <c r="P3053" i="1"/>
  <c r="Q3051" i="1"/>
  <c r="P3051" i="1"/>
  <c r="Q3048" i="1"/>
  <c r="Q3047" i="1" s="1"/>
  <c r="P3048" i="1"/>
  <c r="P3047" i="1" s="1"/>
  <c r="P3044" i="1"/>
  <c r="P3043" i="1" s="1"/>
  <c r="Q3043" i="1"/>
  <c r="P3042" i="1"/>
  <c r="P3041" i="1" s="1"/>
  <c r="Q3041" i="1"/>
  <c r="Q3032" i="1"/>
  <c r="Q3031" i="1" s="1"/>
  <c r="Q3030" i="1" s="1"/>
  <c r="P3032" i="1"/>
  <c r="P3031" i="1" s="1"/>
  <c r="P3030" i="1" s="1"/>
  <c r="Q3028" i="1"/>
  <c r="Q3027" i="1" s="1"/>
  <c r="Q3026" i="1" s="1"/>
  <c r="Q3025" i="1" s="1"/>
  <c r="Q3024" i="1" s="1"/>
  <c r="P3028" i="1"/>
  <c r="P3027" i="1" s="1"/>
  <c r="P3026" i="1" s="1"/>
  <c r="P3025" i="1" s="1"/>
  <c r="P3024" i="1" s="1"/>
  <c r="Q3020" i="1"/>
  <c r="Q3019" i="1" s="1"/>
  <c r="Q3018" i="1" s="1"/>
  <c r="Q3017" i="1" s="1"/>
  <c r="Q3016" i="1" s="1"/>
  <c r="Q3015" i="1" s="1"/>
  <c r="P3020" i="1"/>
  <c r="P3019" i="1" s="1"/>
  <c r="P3018" i="1" s="1"/>
  <c r="P3017" i="1" s="1"/>
  <c r="P3016" i="1" s="1"/>
  <c r="P3015" i="1" s="1"/>
  <c r="Q3013" i="1"/>
  <c r="Q3012" i="1" s="1"/>
  <c r="Q3011" i="1" s="1"/>
  <c r="P3013" i="1"/>
  <c r="P3012" i="1" s="1"/>
  <c r="P3011" i="1" s="1"/>
  <c r="Q3009" i="1"/>
  <c r="Q3008" i="1" s="1"/>
  <c r="Q3007" i="1" s="1"/>
  <c r="Q3006" i="1" s="1"/>
  <c r="Q3005" i="1" s="1"/>
  <c r="P3009" i="1"/>
  <c r="P3008" i="1" s="1"/>
  <c r="P3007" i="1" s="1"/>
  <c r="P3006" i="1" s="1"/>
  <c r="P3005" i="1" s="1"/>
  <c r="Q3001" i="1"/>
  <c r="Q3000" i="1" s="1"/>
  <c r="Q2999" i="1" s="1"/>
  <c r="Q2998" i="1" s="1"/>
  <c r="Q2997" i="1" s="1"/>
  <c r="P3001" i="1"/>
  <c r="P3000" i="1" s="1"/>
  <c r="P2999" i="1" s="1"/>
  <c r="P2998" i="1" s="1"/>
  <c r="P2997" i="1" s="1"/>
  <c r="Q2995" i="1"/>
  <c r="Q2994" i="1" s="1"/>
  <c r="Q2993" i="1" s="1"/>
  <c r="Q2992" i="1" s="1"/>
  <c r="Q2991" i="1" s="1"/>
  <c r="P2995" i="1"/>
  <c r="P2994" i="1" s="1"/>
  <c r="P2993" i="1" s="1"/>
  <c r="P2992" i="1" s="1"/>
  <c r="P2991" i="1" s="1"/>
  <c r="Q2987" i="1"/>
  <c r="Q2986" i="1" s="1"/>
  <c r="Q2985" i="1" s="1"/>
  <c r="P2987" i="1"/>
  <c r="P2986" i="1" s="1"/>
  <c r="P2985" i="1" s="1"/>
  <c r="Q2983" i="1"/>
  <c r="Q2982" i="1" s="1"/>
  <c r="P2983" i="1"/>
  <c r="P2982" i="1" s="1"/>
  <c r="Q2980" i="1"/>
  <c r="Q2979" i="1" s="1"/>
  <c r="P2980" i="1"/>
  <c r="P2979" i="1" s="1"/>
  <c r="Q2972" i="1"/>
  <c r="Q2971" i="1" s="1"/>
  <c r="Q2970" i="1" s="1"/>
  <c r="Q2969" i="1" s="1"/>
  <c r="P2972" i="1"/>
  <c r="P2971" i="1" s="1"/>
  <c r="P2970" i="1" s="1"/>
  <c r="P2969" i="1" s="1"/>
  <c r="Q2967" i="1"/>
  <c r="P2967" i="1"/>
  <c r="Q2965" i="1"/>
  <c r="P2965" i="1"/>
  <c r="Q2963" i="1"/>
  <c r="P2963" i="1"/>
  <c r="Q2951" i="1"/>
  <c r="Q2950" i="1" s="1"/>
  <c r="Q2949" i="1" s="1"/>
  <c r="P2951" i="1"/>
  <c r="P2950" i="1" s="1"/>
  <c r="P2949" i="1" s="1"/>
  <c r="Q2947" i="1"/>
  <c r="Q2946" i="1" s="1"/>
  <c r="Q2945" i="1" s="1"/>
  <c r="P2947" i="1"/>
  <c r="P2946" i="1" s="1"/>
  <c r="P2945" i="1" s="1"/>
  <c r="Q2941" i="1"/>
  <c r="P2941" i="1"/>
  <c r="Q2939" i="1"/>
  <c r="P2939" i="1"/>
  <c r="Q2933" i="1"/>
  <c r="Q2932" i="1" s="1"/>
  <c r="P2933" i="1"/>
  <c r="P2932" i="1" s="1"/>
  <c r="Q2930" i="1"/>
  <c r="Q2929" i="1" s="1"/>
  <c r="P2930" i="1"/>
  <c r="P2929" i="1" s="1"/>
  <c r="Q2925" i="1"/>
  <c r="Q2924" i="1" s="1"/>
  <c r="Q2923" i="1" s="1"/>
  <c r="Q2922" i="1" s="1"/>
  <c r="Q2921" i="1" s="1"/>
  <c r="P2925" i="1"/>
  <c r="P2924" i="1" s="1"/>
  <c r="P2923" i="1" s="1"/>
  <c r="P2922" i="1" s="1"/>
  <c r="P2921" i="1" s="1"/>
  <c r="Q2918" i="1"/>
  <c r="Q2917" i="1" s="1"/>
  <c r="Q2916" i="1" s="1"/>
  <c r="Q2915" i="1" s="1"/>
  <c r="Q2914" i="1" s="1"/>
  <c r="Q2913" i="1" s="1"/>
  <c r="P2918" i="1"/>
  <c r="P2917" i="1" s="1"/>
  <c r="P2916" i="1" s="1"/>
  <c r="P2915" i="1" s="1"/>
  <c r="P2914" i="1" s="1"/>
  <c r="P2913" i="1" s="1"/>
  <c r="Q2910" i="1"/>
  <c r="Q2909" i="1" s="1"/>
  <c r="Q2908" i="1" s="1"/>
  <c r="Q2907" i="1" s="1"/>
  <c r="P2910" i="1"/>
  <c r="P2909" i="1" s="1"/>
  <c r="P2908" i="1" s="1"/>
  <c r="P2907" i="1" s="1"/>
  <c r="Q2905" i="1"/>
  <c r="P2905" i="1"/>
  <c r="Q2903" i="1"/>
  <c r="P2903" i="1"/>
  <c r="Q2898" i="1"/>
  <c r="Q2897" i="1" s="1"/>
  <c r="Q2896" i="1" s="1"/>
  <c r="Q2895" i="1" s="1"/>
  <c r="P2898" i="1"/>
  <c r="P2897" i="1" s="1"/>
  <c r="P2896" i="1" s="1"/>
  <c r="P2895" i="1" s="1"/>
  <c r="Q2892" i="1"/>
  <c r="Q2891" i="1" s="1"/>
  <c r="Q2890" i="1" s="1"/>
  <c r="P2892" i="1"/>
  <c r="P2891" i="1" s="1"/>
  <c r="P2890" i="1" s="1"/>
  <c r="Q2888" i="1"/>
  <c r="Q2887" i="1" s="1"/>
  <c r="Q2886" i="1" s="1"/>
  <c r="Q2885" i="1" s="1"/>
  <c r="P2888" i="1"/>
  <c r="P2887" i="1" s="1"/>
  <c r="P2886" i="1" s="1"/>
  <c r="P2885" i="1" s="1"/>
  <c r="Q2883" i="1"/>
  <c r="P2883" i="1"/>
  <c r="Q2875" i="1"/>
  <c r="P2875" i="1"/>
  <c r="Q2873" i="1"/>
  <c r="P2873" i="1"/>
  <c r="Q2867" i="1"/>
  <c r="Q2866" i="1" s="1"/>
  <c r="P2867" i="1"/>
  <c r="P2866" i="1" s="1"/>
  <c r="Q2864" i="1"/>
  <c r="Q2863" i="1" s="1"/>
  <c r="P2864" i="1"/>
  <c r="P2863" i="1" s="1"/>
  <c r="Q2858" i="1"/>
  <c r="Q2857" i="1" s="1"/>
  <c r="Q2856" i="1" s="1"/>
  <c r="Q2855" i="1" s="1"/>
  <c r="P2858" i="1"/>
  <c r="P2857" i="1" s="1"/>
  <c r="P2856" i="1" s="1"/>
  <c r="P2855" i="1" s="1"/>
  <c r="Q2848" i="1"/>
  <c r="Q2847" i="1" s="1"/>
  <c r="Q2846" i="1" s="1"/>
  <c r="P2848" i="1"/>
  <c r="P2847" i="1" s="1"/>
  <c r="P2846" i="1" s="1"/>
  <c r="Q2844" i="1"/>
  <c r="Q2843" i="1" s="1"/>
  <c r="Q2842" i="1" s="1"/>
  <c r="P2844" i="1"/>
  <c r="P2843" i="1" s="1"/>
  <c r="P2842" i="1" s="1"/>
  <c r="Q2840" i="1"/>
  <c r="Q2839" i="1" s="1"/>
  <c r="P2840" i="1"/>
  <c r="P2839" i="1" s="1"/>
  <c r="Q2837" i="1"/>
  <c r="Q2836" i="1" s="1"/>
  <c r="P2837" i="1"/>
  <c r="P2836" i="1" s="1"/>
  <c r="Q2830" i="1"/>
  <c r="Q2829" i="1" s="1"/>
  <c r="Q2828" i="1" s="1"/>
  <c r="Q2827" i="1" s="1"/>
  <c r="Q2826" i="1" s="1"/>
  <c r="P2830" i="1"/>
  <c r="P2829" i="1" s="1"/>
  <c r="P2828" i="1" s="1"/>
  <c r="P2827" i="1" s="1"/>
  <c r="P2826" i="1" s="1"/>
  <c r="P2824" i="1"/>
  <c r="P2823" i="1" s="1"/>
  <c r="Q2823" i="1"/>
  <c r="P2822" i="1"/>
  <c r="P2821" i="1" s="1"/>
  <c r="Q2821" i="1"/>
  <c r="P2819" i="1"/>
  <c r="P2818" i="1" s="1"/>
  <c r="P2817" i="1" s="1"/>
  <c r="Q2818" i="1"/>
  <c r="Q2817" i="1" s="1"/>
  <c r="Q2813" i="1"/>
  <c r="Q2812" i="1" s="1"/>
  <c r="Q2811" i="1" s="1"/>
  <c r="Q2810" i="1" s="1"/>
  <c r="Q2809" i="1" s="1"/>
  <c r="P2813" i="1"/>
  <c r="P2812" i="1" s="1"/>
  <c r="P2811" i="1" s="1"/>
  <c r="P2810" i="1" s="1"/>
  <c r="P2809" i="1" s="1"/>
  <c r="Q2806" i="1"/>
  <c r="Q2805" i="1" s="1"/>
  <c r="Q2804" i="1" s="1"/>
  <c r="Q2803" i="1" s="1"/>
  <c r="P2806" i="1"/>
  <c r="P2805" i="1" s="1"/>
  <c r="P2804" i="1" s="1"/>
  <c r="P2803" i="1" s="1"/>
  <c r="Q2801" i="1"/>
  <c r="Q2800" i="1" s="1"/>
  <c r="Q2799" i="1" s="1"/>
  <c r="Q2798" i="1" s="1"/>
  <c r="Q2797" i="1" s="1"/>
  <c r="P2801" i="1"/>
  <c r="P2800" i="1" s="1"/>
  <c r="P2799" i="1" s="1"/>
  <c r="P2798" i="1" s="1"/>
  <c r="P2797" i="1" s="1"/>
  <c r="Q2788" i="1"/>
  <c r="Q2787" i="1" s="1"/>
  <c r="P2788" i="1"/>
  <c r="P2787" i="1" s="1"/>
  <c r="Q2785" i="1"/>
  <c r="Q2784" i="1" s="1"/>
  <c r="P2785" i="1"/>
  <c r="P2784" i="1" s="1"/>
  <c r="Q2780" i="1"/>
  <c r="Q2779" i="1" s="1"/>
  <c r="Q2778" i="1" s="1"/>
  <c r="P2780" i="1"/>
  <c r="P2779" i="1" s="1"/>
  <c r="P2778" i="1" s="1"/>
  <c r="Q2776" i="1"/>
  <c r="Q2775" i="1" s="1"/>
  <c r="P2776" i="1"/>
  <c r="P2775" i="1" s="1"/>
  <c r="Q2773" i="1"/>
  <c r="Q2772" i="1" s="1"/>
  <c r="P2773" i="1"/>
  <c r="P2772" i="1" s="1"/>
  <c r="Q2769" i="1"/>
  <c r="Q2768" i="1" s="1"/>
  <c r="P2769" i="1"/>
  <c r="P2768" i="1" s="1"/>
  <c r="Q2766" i="1"/>
  <c r="Q2765" i="1" s="1"/>
  <c r="P2766" i="1"/>
  <c r="P2765" i="1" s="1"/>
  <c r="Q2763" i="1"/>
  <c r="Q2762" i="1" s="1"/>
  <c r="P2763" i="1"/>
  <c r="P2762" i="1" s="1"/>
  <c r="Q2756" i="1"/>
  <c r="Q2755" i="1" s="1"/>
  <c r="Q2754" i="1" s="1"/>
  <c r="Q2753" i="1" s="1"/>
  <c r="P2756" i="1"/>
  <c r="P2755" i="1" s="1"/>
  <c r="P2754" i="1" s="1"/>
  <c r="P2753" i="1" s="1"/>
  <c r="Q2751" i="1"/>
  <c r="P2751" i="1"/>
  <c r="Q2749" i="1"/>
  <c r="P2749" i="1"/>
  <c r="Q2747" i="1"/>
  <c r="P2747" i="1"/>
  <c r="Q2744" i="1"/>
  <c r="Q2743" i="1" s="1"/>
  <c r="P2744" i="1"/>
  <c r="P2743" i="1" s="1"/>
  <c r="P2740" i="1"/>
  <c r="P2739" i="1" s="1"/>
  <c r="Q2739" i="1"/>
  <c r="P2738" i="1"/>
  <c r="P2737" i="1" s="1"/>
  <c r="Q2737" i="1"/>
  <c r="Q2728" i="1"/>
  <c r="Q2727" i="1" s="1"/>
  <c r="Q2726" i="1" s="1"/>
  <c r="Q2725" i="1" s="1"/>
  <c r="Q2724" i="1" s="1"/>
  <c r="Q2723" i="1" s="1"/>
  <c r="Q2722" i="1" s="1"/>
  <c r="P2728" i="1"/>
  <c r="P2727" i="1" s="1"/>
  <c r="P2726" i="1" s="1"/>
  <c r="P2725" i="1" s="1"/>
  <c r="P2724" i="1" s="1"/>
  <c r="P2723" i="1" s="1"/>
  <c r="P2722" i="1" s="1"/>
  <c r="Q2720" i="1"/>
  <c r="Q2719" i="1" s="1"/>
  <c r="Q2718" i="1" s="1"/>
  <c r="Q2717" i="1" s="1"/>
  <c r="Q2716" i="1" s="1"/>
  <c r="Q2715" i="1" s="1"/>
  <c r="P2720" i="1"/>
  <c r="P2719" i="1" s="1"/>
  <c r="P2718" i="1" s="1"/>
  <c r="P2717" i="1" s="1"/>
  <c r="P2716" i="1" s="1"/>
  <c r="P2715" i="1" s="1"/>
  <c r="Q2713" i="1"/>
  <c r="Q2712" i="1" s="1"/>
  <c r="Q2711" i="1" s="1"/>
  <c r="P2713" i="1"/>
  <c r="P2712" i="1" s="1"/>
  <c r="P2711" i="1" s="1"/>
  <c r="Q2709" i="1"/>
  <c r="Q2708" i="1" s="1"/>
  <c r="Q2707" i="1" s="1"/>
  <c r="Q2706" i="1" s="1"/>
  <c r="Q2705" i="1" s="1"/>
  <c r="P2709" i="1"/>
  <c r="P2708" i="1" s="1"/>
  <c r="P2707" i="1" s="1"/>
  <c r="P2706" i="1" s="1"/>
  <c r="P2705" i="1" s="1"/>
  <c r="Q2701" i="1"/>
  <c r="Q2700" i="1" s="1"/>
  <c r="Q2699" i="1" s="1"/>
  <c r="Q2698" i="1" s="1"/>
  <c r="Q2697" i="1" s="1"/>
  <c r="P2701" i="1"/>
  <c r="P2700" i="1" s="1"/>
  <c r="P2699" i="1" s="1"/>
  <c r="P2698" i="1" s="1"/>
  <c r="P2697" i="1" s="1"/>
  <c r="Q2695" i="1"/>
  <c r="Q2694" i="1" s="1"/>
  <c r="Q2693" i="1" s="1"/>
  <c r="Q2692" i="1" s="1"/>
  <c r="Q2691" i="1" s="1"/>
  <c r="P2695" i="1"/>
  <c r="P2694" i="1" s="1"/>
  <c r="P2693" i="1" s="1"/>
  <c r="P2692" i="1" s="1"/>
  <c r="P2691" i="1" s="1"/>
  <c r="Q2687" i="1"/>
  <c r="Q2686" i="1" s="1"/>
  <c r="Q2685" i="1" s="1"/>
  <c r="P2687" i="1"/>
  <c r="P2686" i="1" s="1"/>
  <c r="P2685" i="1" s="1"/>
  <c r="Q2683" i="1"/>
  <c r="Q2682" i="1" s="1"/>
  <c r="P2683" i="1"/>
  <c r="P2682" i="1" s="1"/>
  <c r="Q2680" i="1"/>
  <c r="Q2679" i="1" s="1"/>
  <c r="P2680" i="1"/>
  <c r="P2679" i="1" s="1"/>
  <c r="Q2676" i="1"/>
  <c r="Q2675" i="1" s="1"/>
  <c r="Q2674" i="1" s="1"/>
  <c r="P2676" i="1"/>
  <c r="P2675" i="1" s="1"/>
  <c r="P2674" i="1" s="1"/>
  <c r="Q2663" i="1"/>
  <c r="P2663" i="1"/>
  <c r="Q2661" i="1"/>
  <c r="P2661" i="1"/>
  <c r="Q2659" i="1"/>
  <c r="P2659" i="1"/>
  <c r="Q2652" i="1"/>
  <c r="P2652" i="1"/>
  <c r="Q2650" i="1"/>
  <c r="P2650" i="1"/>
  <c r="Q2648" i="1"/>
  <c r="P2648" i="1"/>
  <c r="Q2644" i="1"/>
  <c r="Q2643" i="1" s="1"/>
  <c r="Q2642" i="1" s="1"/>
  <c r="Q2641" i="1" s="1"/>
  <c r="P2644" i="1"/>
  <c r="P2643" i="1" s="1"/>
  <c r="P2642" i="1" s="1"/>
  <c r="P2641" i="1" s="1"/>
  <c r="Q2639" i="1"/>
  <c r="Q2638" i="1" s="1"/>
  <c r="Q2637" i="1" s="1"/>
  <c r="Q2636" i="1" s="1"/>
  <c r="P2639" i="1"/>
  <c r="P2638" i="1" s="1"/>
  <c r="P2637" i="1" s="1"/>
  <c r="P2636" i="1" s="1"/>
  <c r="Q2634" i="1"/>
  <c r="Q2633" i="1" s="1"/>
  <c r="Q2632" i="1" s="1"/>
  <c r="P2634" i="1"/>
  <c r="P2633" i="1" s="1"/>
  <c r="P2632" i="1" s="1"/>
  <c r="Q2630" i="1"/>
  <c r="Q2629" i="1" s="1"/>
  <c r="Q2628" i="1" s="1"/>
  <c r="P2630" i="1"/>
  <c r="P2629" i="1" s="1"/>
  <c r="P2628" i="1" s="1"/>
  <c r="Q2624" i="1"/>
  <c r="P2624" i="1"/>
  <c r="Q2622" i="1"/>
  <c r="P2622" i="1"/>
  <c r="Q2616" i="1"/>
  <c r="Q2615" i="1" s="1"/>
  <c r="P2616" i="1"/>
  <c r="P2615" i="1" s="1"/>
  <c r="Q2613" i="1"/>
  <c r="Q2612" i="1" s="1"/>
  <c r="P2613" i="1"/>
  <c r="P2612" i="1" s="1"/>
  <c r="Q2607" i="1"/>
  <c r="Q2606" i="1" s="1"/>
  <c r="Q2605" i="1" s="1"/>
  <c r="Q2604" i="1" s="1"/>
  <c r="Q2603" i="1" s="1"/>
  <c r="Q2602" i="1" s="1"/>
  <c r="P2607" i="1"/>
  <c r="P2606" i="1" s="1"/>
  <c r="P2605" i="1" s="1"/>
  <c r="P2604" i="1" s="1"/>
  <c r="P2603" i="1" s="1"/>
  <c r="P2602" i="1" s="1"/>
  <c r="Q2599" i="1"/>
  <c r="Q2598" i="1" s="1"/>
  <c r="Q2597" i="1" s="1"/>
  <c r="Q2596" i="1" s="1"/>
  <c r="P2599" i="1"/>
  <c r="P2598" i="1" s="1"/>
  <c r="P2597" i="1" s="1"/>
  <c r="P2596" i="1" s="1"/>
  <c r="Q2594" i="1"/>
  <c r="Q2593" i="1" s="1"/>
  <c r="Q2592" i="1" s="1"/>
  <c r="Q2591" i="1" s="1"/>
  <c r="Q2590" i="1" s="1"/>
  <c r="P2594" i="1"/>
  <c r="P2593" i="1" s="1"/>
  <c r="P2592" i="1" s="1"/>
  <c r="P2591" i="1" s="1"/>
  <c r="P2590" i="1" s="1"/>
  <c r="Q2588" i="1"/>
  <c r="Q2587" i="1" s="1"/>
  <c r="Q2586" i="1" s="1"/>
  <c r="Q2585" i="1" s="1"/>
  <c r="P2588" i="1"/>
  <c r="P2587" i="1" s="1"/>
  <c r="P2586" i="1" s="1"/>
  <c r="P2585" i="1" s="1"/>
  <c r="Q2583" i="1"/>
  <c r="Q2582" i="1" s="1"/>
  <c r="Q2581" i="1" s="1"/>
  <c r="Q2580" i="1" s="1"/>
  <c r="P2583" i="1"/>
  <c r="P2582" i="1" s="1"/>
  <c r="P2581" i="1" s="1"/>
  <c r="P2580" i="1" s="1"/>
  <c r="Q2577" i="1"/>
  <c r="P2577" i="1"/>
  <c r="Q2575" i="1"/>
  <c r="P2575" i="1"/>
  <c r="Q2566" i="1"/>
  <c r="P2566" i="1"/>
  <c r="Q2564" i="1"/>
  <c r="P2564" i="1"/>
  <c r="Q2558" i="1"/>
  <c r="P2558" i="1"/>
  <c r="Q2556" i="1"/>
  <c r="P2556" i="1"/>
  <c r="Q2550" i="1"/>
  <c r="Q2549" i="1" s="1"/>
  <c r="P2550" i="1"/>
  <c r="P2549" i="1" s="1"/>
  <c r="Q2547" i="1"/>
  <c r="Q2546" i="1" s="1"/>
  <c r="P2547" i="1"/>
  <c r="P2546" i="1" s="1"/>
  <c r="Q2541" i="1"/>
  <c r="Q2540" i="1" s="1"/>
  <c r="Q2539" i="1" s="1"/>
  <c r="Q2538" i="1" s="1"/>
  <c r="P2541" i="1"/>
  <c r="P2540" i="1" s="1"/>
  <c r="P2539" i="1" s="1"/>
  <c r="P2538" i="1" s="1"/>
  <c r="P2532" i="1"/>
  <c r="P2531" i="1" s="1"/>
  <c r="P2530" i="1" s="1"/>
  <c r="P2529" i="1" s="1"/>
  <c r="Q2531" i="1"/>
  <c r="Q2530" i="1" s="1"/>
  <c r="Q2529" i="1" s="1"/>
  <c r="Q2527" i="1"/>
  <c r="Q2526" i="1" s="1"/>
  <c r="Q2525" i="1" s="1"/>
  <c r="P2527" i="1"/>
  <c r="P2526" i="1" s="1"/>
  <c r="P2525" i="1" s="1"/>
  <c r="Q2523" i="1"/>
  <c r="Q2522" i="1" s="1"/>
  <c r="P2523" i="1"/>
  <c r="P2522" i="1" s="1"/>
  <c r="Q2520" i="1"/>
  <c r="Q2519" i="1" s="1"/>
  <c r="P2520" i="1"/>
  <c r="P2519" i="1" s="1"/>
  <c r="Q2513" i="1"/>
  <c r="Q2512" i="1" s="1"/>
  <c r="Q2511" i="1" s="1"/>
  <c r="Q2510" i="1" s="1"/>
  <c r="Q2509" i="1" s="1"/>
  <c r="P2513" i="1"/>
  <c r="P2512" i="1" s="1"/>
  <c r="P2511" i="1" s="1"/>
  <c r="P2510" i="1" s="1"/>
  <c r="P2509" i="1" s="1"/>
  <c r="P2507" i="1"/>
  <c r="P2506" i="1" s="1"/>
  <c r="Q2506" i="1"/>
  <c r="P2505" i="1"/>
  <c r="P2504" i="1" s="1"/>
  <c r="Q2504" i="1"/>
  <c r="P2502" i="1"/>
  <c r="P2501" i="1" s="1"/>
  <c r="P2500" i="1" s="1"/>
  <c r="Q2501" i="1"/>
  <c r="Q2500" i="1" s="1"/>
  <c r="Q2496" i="1"/>
  <c r="Q2495" i="1" s="1"/>
  <c r="Q2494" i="1" s="1"/>
  <c r="Q2493" i="1" s="1"/>
  <c r="Q2492" i="1" s="1"/>
  <c r="P2496" i="1"/>
  <c r="P2495" i="1" s="1"/>
  <c r="P2494" i="1" s="1"/>
  <c r="P2493" i="1" s="1"/>
  <c r="P2492" i="1" s="1"/>
  <c r="Q2489" i="1"/>
  <c r="Q2488" i="1" s="1"/>
  <c r="Q2487" i="1" s="1"/>
  <c r="Q2486" i="1" s="1"/>
  <c r="P2489" i="1"/>
  <c r="P2488" i="1" s="1"/>
  <c r="P2487" i="1" s="1"/>
  <c r="P2486" i="1" s="1"/>
  <c r="Q2484" i="1"/>
  <c r="Q2483" i="1" s="1"/>
  <c r="Q2482" i="1" s="1"/>
  <c r="Q2481" i="1" s="1"/>
  <c r="P2484" i="1"/>
  <c r="P2483" i="1" s="1"/>
  <c r="P2482" i="1" s="1"/>
  <c r="P2481" i="1" s="1"/>
  <c r="Q2479" i="1"/>
  <c r="Q2478" i="1" s="1"/>
  <c r="Q2477" i="1" s="1"/>
  <c r="Q2476" i="1" s="1"/>
  <c r="Q2475" i="1" s="1"/>
  <c r="P2479" i="1"/>
  <c r="P2478" i="1" s="1"/>
  <c r="P2477" i="1" s="1"/>
  <c r="P2476" i="1" s="1"/>
  <c r="P2475" i="1" s="1"/>
  <c r="Q2471" i="1"/>
  <c r="Q2470" i="1" s="1"/>
  <c r="Q2469" i="1" s="1"/>
  <c r="Q2468" i="1" s="1"/>
  <c r="P2471" i="1"/>
  <c r="P2470" i="1" s="1"/>
  <c r="P2469" i="1" s="1"/>
  <c r="P2468" i="1" s="1"/>
  <c r="Q2466" i="1"/>
  <c r="Q2465" i="1" s="1"/>
  <c r="Q2464" i="1" s="1"/>
  <c r="P2466" i="1"/>
  <c r="P2465" i="1" s="1"/>
  <c r="P2464" i="1" s="1"/>
  <c r="Q2462" i="1"/>
  <c r="Q2461" i="1" s="1"/>
  <c r="P2462" i="1"/>
  <c r="P2461" i="1" s="1"/>
  <c r="Q2459" i="1"/>
  <c r="Q2458" i="1" s="1"/>
  <c r="P2459" i="1"/>
  <c r="P2458" i="1" s="1"/>
  <c r="Q2454" i="1"/>
  <c r="P2454" i="1"/>
  <c r="Q2452" i="1"/>
  <c r="P2452" i="1"/>
  <c r="Q2448" i="1"/>
  <c r="Q2447" i="1" s="1"/>
  <c r="P2448" i="1"/>
  <c r="P2447" i="1" s="1"/>
  <c r="Q2445" i="1"/>
  <c r="Q2444" i="1" s="1"/>
  <c r="P2445" i="1"/>
  <c r="P2444" i="1" s="1"/>
  <c r="Q2441" i="1"/>
  <c r="Q2440" i="1" s="1"/>
  <c r="P2441" i="1"/>
  <c r="P2440" i="1" s="1"/>
  <c r="Q2438" i="1"/>
  <c r="Q2437" i="1" s="1"/>
  <c r="P2438" i="1"/>
  <c r="P2437" i="1" s="1"/>
  <c r="Q2435" i="1"/>
  <c r="Q2434" i="1" s="1"/>
  <c r="P2435" i="1"/>
  <c r="P2434" i="1" s="1"/>
  <c r="Q2428" i="1"/>
  <c r="P2428" i="1"/>
  <c r="Q2426" i="1"/>
  <c r="P2426" i="1"/>
  <c r="Q2423" i="1"/>
  <c r="Q2422" i="1" s="1"/>
  <c r="P2423" i="1"/>
  <c r="P2422" i="1" s="1"/>
  <c r="P2419" i="1"/>
  <c r="P2418" i="1" s="1"/>
  <c r="Q2418" i="1"/>
  <c r="P2417" i="1"/>
  <c r="P2416" i="1" s="1"/>
  <c r="Q2416" i="1"/>
  <c r="Q2407" i="1"/>
  <c r="Q2406" i="1" s="1"/>
  <c r="Q2405" i="1" s="1"/>
  <c r="P2407" i="1"/>
  <c r="P2406" i="1" s="1"/>
  <c r="P2405" i="1" s="1"/>
  <c r="Q2403" i="1"/>
  <c r="Q2402" i="1" s="1"/>
  <c r="Q2401" i="1" s="1"/>
  <c r="Q2400" i="1" s="1"/>
  <c r="Q2399" i="1" s="1"/>
  <c r="P2403" i="1"/>
  <c r="P2402" i="1" s="1"/>
  <c r="P2401" i="1" s="1"/>
  <c r="P2400" i="1" s="1"/>
  <c r="P2399" i="1" s="1"/>
  <c r="Q2395" i="1"/>
  <c r="Q2394" i="1" s="1"/>
  <c r="Q2393" i="1" s="1"/>
  <c r="Q2392" i="1" s="1"/>
  <c r="Q2391" i="1" s="1"/>
  <c r="Q2390" i="1" s="1"/>
  <c r="P2395" i="1"/>
  <c r="P2394" i="1" s="1"/>
  <c r="P2393" i="1" s="1"/>
  <c r="P2392" i="1" s="1"/>
  <c r="P2391" i="1" s="1"/>
  <c r="P2390" i="1" s="1"/>
  <c r="Q2388" i="1"/>
  <c r="P2388" i="1"/>
  <c r="Q2386" i="1"/>
  <c r="P2386" i="1"/>
  <c r="Q2382" i="1"/>
  <c r="Q2381" i="1" s="1"/>
  <c r="Q2380" i="1" s="1"/>
  <c r="Q2379" i="1" s="1"/>
  <c r="Q2378" i="1" s="1"/>
  <c r="P2382" i="1"/>
  <c r="P2381" i="1" s="1"/>
  <c r="P2380" i="1" s="1"/>
  <c r="P2379" i="1" s="1"/>
  <c r="P2378" i="1" s="1"/>
  <c r="Q2374" i="1"/>
  <c r="Q2373" i="1" s="1"/>
  <c r="Q2372" i="1" s="1"/>
  <c r="Q2371" i="1" s="1"/>
  <c r="Q2370" i="1" s="1"/>
  <c r="P2374" i="1"/>
  <c r="P2373" i="1" s="1"/>
  <c r="P2372" i="1" s="1"/>
  <c r="P2371" i="1" s="1"/>
  <c r="P2370" i="1" s="1"/>
  <c r="Q2368" i="1"/>
  <c r="Q2367" i="1" s="1"/>
  <c r="Q2366" i="1" s="1"/>
  <c r="Q2365" i="1" s="1"/>
  <c r="Q2364" i="1" s="1"/>
  <c r="P2368" i="1"/>
  <c r="P2367" i="1" s="1"/>
  <c r="P2366" i="1" s="1"/>
  <c r="P2365" i="1" s="1"/>
  <c r="P2364" i="1" s="1"/>
  <c r="Q2360" i="1"/>
  <c r="Q2359" i="1" s="1"/>
  <c r="Q2358" i="1" s="1"/>
  <c r="P2360" i="1"/>
  <c r="P2359" i="1" s="1"/>
  <c r="P2358" i="1" s="1"/>
  <c r="Q2356" i="1"/>
  <c r="Q2355" i="1" s="1"/>
  <c r="P2356" i="1"/>
  <c r="P2355" i="1" s="1"/>
  <c r="Q2353" i="1"/>
  <c r="Q2352" i="1" s="1"/>
  <c r="P2353" i="1"/>
  <c r="P2352" i="1" s="1"/>
  <c r="Q2349" i="1"/>
  <c r="Q2348" i="1" s="1"/>
  <c r="Q2347" i="1" s="1"/>
  <c r="P2349" i="1"/>
  <c r="P2348" i="1" s="1"/>
  <c r="P2347" i="1" s="1"/>
  <c r="Q2336" i="1"/>
  <c r="P2336" i="1"/>
  <c r="Q2334" i="1"/>
  <c r="P2334" i="1"/>
  <c r="Q2332" i="1"/>
  <c r="P2332" i="1"/>
  <c r="Q2325" i="1"/>
  <c r="P2325" i="1"/>
  <c r="Q2321" i="1"/>
  <c r="P2321" i="1"/>
  <c r="Q2317" i="1"/>
  <c r="Q2316" i="1" s="1"/>
  <c r="Q2315" i="1" s="1"/>
  <c r="Q2314" i="1" s="1"/>
  <c r="P2317" i="1"/>
  <c r="P2316" i="1" s="1"/>
  <c r="P2315" i="1" s="1"/>
  <c r="P2314" i="1" s="1"/>
  <c r="Q2312" i="1"/>
  <c r="Q2311" i="1" s="1"/>
  <c r="Q2310" i="1" s="1"/>
  <c r="P2312" i="1"/>
  <c r="P2311" i="1" s="1"/>
  <c r="P2310" i="1" s="1"/>
  <c r="Q2308" i="1"/>
  <c r="Q2307" i="1" s="1"/>
  <c r="Q2306" i="1" s="1"/>
  <c r="P2308" i="1"/>
  <c r="P2307" i="1" s="1"/>
  <c r="P2306" i="1" s="1"/>
  <c r="Q2302" i="1"/>
  <c r="Q2301" i="1" s="1"/>
  <c r="Q2300" i="1" s="1"/>
  <c r="Q2299" i="1" s="1"/>
  <c r="Q2298" i="1" s="1"/>
  <c r="P2302" i="1"/>
  <c r="P2301" i="1" s="1"/>
  <c r="P2300" i="1" s="1"/>
  <c r="P2299" i="1" s="1"/>
  <c r="P2298" i="1" s="1"/>
  <c r="Q2296" i="1"/>
  <c r="Q2295" i="1" s="1"/>
  <c r="P2296" i="1"/>
  <c r="P2295" i="1" s="1"/>
  <c r="Q2293" i="1"/>
  <c r="P2293" i="1"/>
  <c r="Q2291" i="1"/>
  <c r="P2291" i="1"/>
  <c r="Q2285" i="1"/>
  <c r="Q2284" i="1" s="1"/>
  <c r="Q2283" i="1" s="1"/>
  <c r="Q2282" i="1" s="1"/>
  <c r="Q2281" i="1" s="1"/>
  <c r="Q2280" i="1" s="1"/>
  <c r="P2285" i="1"/>
  <c r="P2284" i="1" s="1"/>
  <c r="P2283" i="1" s="1"/>
  <c r="P2282" i="1" s="1"/>
  <c r="P2281" i="1" s="1"/>
  <c r="P2280" i="1" s="1"/>
  <c r="Q2275" i="1"/>
  <c r="P2275" i="1"/>
  <c r="Q2270" i="1"/>
  <c r="Q2269" i="1" s="1"/>
  <c r="Q2268" i="1" s="1"/>
  <c r="Q2267" i="1" s="1"/>
  <c r="P2270" i="1"/>
  <c r="P2269" i="1" s="1"/>
  <c r="P2268" i="1" s="1"/>
  <c r="P2267" i="1" s="1"/>
  <c r="Q2264" i="1"/>
  <c r="P2264" i="1"/>
  <c r="Q2260" i="1"/>
  <c r="P2260" i="1"/>
  <c r="Q2256" i="1"/>
  <c r="Q2255" i="1" s="1"/>
  <c r="Q2254" i="1" s="1"/>
  <c r="Q2253" i="1" s="1"/>
  <c r="P2256" i="1"/>
  <c r="P2255" i="1" s="1"/>
  <c r="P2254" i="1" s="1"/>
  <c r="P2253" i="1" s="1"/>
  <c r="Q2251" i="1"/>
  <c r="P2251" i="1"/>
  <c r="Q2249" i="1"/>
  <c r="P2249" i="1"/>
  <c r="Q2243" i="1"/>
  <c r="P2243" i="1"/>
  <c r="Q2241" i="1"/>
  <c r="P2241" i="1"/>
  <c r="Q2235" i="1"/>
  <c r="Q2234" i="1" s="1"/>
  <c r="P2235" i="1"/>
  <c r="P2234" i="1" s="1"/>
  <c r="Q2232" i="1"/>
  <c r="Q2231" i="1" s="1"/>
  <c r="P2232" i="1"/>
  <c r="P2231" i="1" s="1"/>
  <c r="Q2226" i="1"/>
  <c r="Q2225" i="1" s="1"/>
  <c r="Q2224" i="1" s="1"/>
  <c r="Q2223" i="1" s="1"/>
  <c r="P2226" i="1"/>
  <c r="P2225" i="1" s="1"/>
  <c r="P2224" i="1" s="1"/>
  <c r="P2223" i="1" s="1"/>
  <c r="Q2216" i="1"/>
  <c r="Q2215" i="1" s="1"/>
  <c r="Q2214" i="1" s="1"/>
  <c r="P2216" i="1"/>
  <c r="P2215" i="1" s="1"/>
  <c r="P2214" i="1" s="1"/>
  <c r="Q2212" i="1"/>
  <c r="Q2211" i="1" s="1"/>
  <c r="Q2210" i="1" s="1"/>
  <c r="P2212" i="1"/>
  <c r="P2211" i="1" s="1"/>
  <c r="P2210" i="1" s="1"/>
  <c r="Q2208" i="1"/>
  <c r="Q2207" i="1" s="1"/>
  <c r="P2208" i="1"/>
  <c r="P2207" i="1" s="1"/>
  <c r="Q2205" i="1"/>
  <c r="Q2204" i="1" s="1"/>
  <c r="P2205" i="1"/>
  <c r="P2204" i="1" s="1"/>
  <c r="Q2198" i="1"/>
  <c r="Q2197" i="1" s="1"/>
  <c r="Q2196" i="1" s="1"/>
  <c r="Q2195" i="1" s="1"/>
  <c r="Q2194" i="1" s="1"/>
  <c r="P2198" i="1"/>
  <c r="P2197" i="1" s="1"/>
  <c r="P2196" i="1" s="1"/>
  <c r="P2195" i="1" s="1"/>
  <c r="P2194" i="1" s="1"/>
  <c r="P2192" i="1"/>
  <c r="P2191" i="1" s="1"/>
  <c r="Q2191" i="1"/>
  <c r="P2190" i="1"/>
  <c r="P2189" i="1" s="1"/>
  <c r="Q2189" i="1"/>
  <c r="P2187" i="1"/>
  <c r="P2186" i="1" s="1"/>
  <c r="P2185" i="1" s="1"/>
  <c r="Q2186" i="1"/>
  <c r="Q2185" i="1" s="1"/>
  <c r="Q2181" i="1"/>
  <c r="Q2180" i="1" s="1"/>
  <c r="P2181" i="1"/>
  <c r="P2180" i="1" s="1"/>
  <c r="Q2174" i="1"/>
  <c r="Q2173" i="1" s="1"/>
  <c r="Q2172" i="1" s="1"/>
  <c r="Q2171" i="1" s="1"/>
  <c r="P2174" i="1"/>
  <c r="P2173" i="1" s="1"/>
  <c r="P2172" i="1" s="1"/>
  <c r="P2171" i="1" s="1"/>
  <c r="Q2169" i="1"/>
  <c r="Q2168" i="1" s="1"/>
  <c r="Q2167" i="1" s="1"/>
  <c r="Q2166" i="1" s="1"/>
  <c r="Q2165" i="1" s="1"/>
  <c r="P2169" i="1"/>
  <c r="P2168" i="1" s="1"/>
  <c r="P2167" i="1" s="1"/>
  <c r="P2166" i="1" s="1"/>
  <c r="P2165" i="1" s="1"/>
  <c r="Q2156" i="1"/>
  <c r="Q2155" i="1" s="1"/>
  <c r="P2156" i="1"/>
  <c r="P2155" i="1" s="1"/>
  <c r="Q2153" i="1"/>
  <c r="Q2152" i="1" s="1"/>
  <c r="P2153" i="1"/>
  <c r="P2152" i="1" s="1"/>
  <c r="Q2148" i="1"/>
  <c r="P2148" i="1"/>
  <c r="Q2146" i="1"/>
  <c r="P2146" i="1"/>
  <c r="Q2142" i="1"/>
  <c r="Q2141" i="1" s="1"/>
  <c r="P2142" i="1"/>
  <c r="P2141" i="1" s="1"/>
  <c r="Q2139" i="1"/>
  <c r="Q2138" i="1" s="1"/>
  <c r="P2139" i="1"/>
  <c r="P2138" i="1" s="1"/>
  <c r="Q2135" i="1"/>
  <c r="Q2134" i="1" s="1"/>
  <c r="P2135" i="1"/>
  <c r="P2134" i="1" s="1"/>
  <c r="Q2132" i="1"/>
  <c r="Q2131" i="1" s="1"/>
  <c r="P2132" i="1"/>
  <c r="P2131" i="1" s="1"/>
  <c r="Q2129" i="1"/>
  <c r="Q2128" i="1" s="1"/>
  <c r="P2129" i="1"/>
  <c r="P2128" i="1" s="1"/>
  <c r="Q2117" i="1"/>
  <c r="P2117" i="1"/>
  <c r="Q2115" i="1"/>
  <c r="P2115" i="1"/>
  <c r="Q2112" i="1"/>
  <c r="Q2111" i="1" s="1"/>
  <c r="Q2110" i="1" s="1"/>
  <c r="P2112" i="1"/>
  <c r="P2111" i="1" s="1"/>
  <c r="P2110" i="1" s="1"/>
  <c r="P2108" i="1"/>
  <c r="P2107" i="1" s="1"/>
  <c r="Q2107" i="1"/>
  <c r="P2106" i="1"/>
  <c r="P2105" i="1" s="1"/>
  <c r="Q2105" i="1"/>
  <c r="Q2096" i="1"/>
  <c r="Q2095" i="1" s="1"/>
  <c r="Q2094" i="1" s="1"/>
  <c r="P2096" i="1"/>
  <c r="P2095" i="1" s="1"/>
  <c r="P2094" i="1" s="1"/>
  <c r="Q2092" i="1"/>
  <c r="Q2091" i="1" s="1"/>
  <c r="Q2090" i="1" s="1"/>
  <c r="Q2089" i="1" s="1"/>
  <c r="Q2088" i="1" s="1"/>
  <c r="P2092" i="1"/>
  <c r="P2091" i="1" s="1"/>
  <c r="P2090" i="1" s="1"/>
  <c r="P2089" i="1" s="1"/>
  <c r="P2088" i="1" s="1"/>
  <c r="Q2084" i="1"/>
  <c r="P2084" i="1"/>
  <c r="Q2082" i="1"/>
  <c r="P2082" i="1"/>
  <c r="Q2078" i="1"/>
  <c r="Q2077" i="1" s="1"/>
  <c r="Q2076" i="1" s="1"/>
  <c r="Q2075" i="1" s="1"/>
  <c r="Q2074" i="1" s="1"/>
  <c r="P2078" i="1"/>
  <c r="P2077" i="1" s="1"/>
  <c r="P2076" i="1" s="1"/>
  <c r="P2075" i="1" s="1"/>
  <c r="P2074" i="1" s="1"/>
  <c r="Q2070" i="1"/>
  <c r="Q2069" i="1" s="1"/>
  <c r="Q2068" i="1" s="1"/>
  <c r="Q2067" i="1" s="1"/>
  <c r="Q2066" i="1" s="1"/>
  <c r="P2070" i="1"/>
  <c r="P2069" i="1" s="1"/>
  <c r="P2068" i="1" s="1"/>
  <c r="P2067" i="1" s="1"/>
  <c r="P2066" i="1" s="1"/>
  <c r="Q2064" i="1"/>
  <c r="Q2063" i="1" s="1"/>
  <c r="Q2062" i="1" s="1"/>
  <c r="Q2061" i="1" s="1"/>
  <c r="Q2060" i="1" s="1"/>
  <c r="P2064" i="1"/>
  <c r="P2063" i="1" s="1"/>
  <c r="P2062" i="1" s="1"/>
  <c r="P2061" i="1" s="1"/>
  <c r="P2060" i="1" s="1"/>
  <c r="Q2056" i="1"/>
  <c r="Q2055" i="1" s="1"/>
  <c r="Q2054" i="1" s="1"/>
  <c r="P2056" i="1"/>
  <c r="P2055" i="1" s="1"/>
  <c r="P2054" i="1" s="1"/>
  <c r="Q2052" i="1"/>
  <c r="Q2051" i="1" s="1"/>
  <c r="P2052" i="1"/>
  <c r="P2051" i="1" s="1"/>
  <c r="Q2049" i="1"/>
  <c r="Q2048" i="1" s="1"/>
  <c r="P2049" i="1"/>
  <c r="P2048" i="1" s="1"/>
  <c r="Q2045" i="1"/>
  <c r="Q2044" i="1" s="1"/>
  <c r="Q2043" i="1" s="1"/>
  <c r="P2045" i="1"/>
  <c r="P2044" i="1" s="1"/>
  <c r="P2043" i="1" s="1"/>
  <c r="Q2037" i="1"/>
  <c r="P2037" i="1"/>
  <c r="Q2035" i="1"/>
  <c r="P2035" i="1"/>
  <c r="Q2033" i="1"/>
  <c r="P2033" i="1"/>
  <c r="Q2026" i="1"/>
  <c r="P2026" i="1"/>
  <c r="Q2024" i="1"/>
  <c r="P2024" i="1"/>
  <c r="Q2022" i="1"/>
  <c r="P2022" i="1"/>
  <c r="Q2018" i="1"/>
  <c r="Q2017" i="1" s="1"/>
  <c r="Q2016" i="1" s="1"/>
  <c r="Q2015" i="1" s="1"/>
  <c r="P2018" i="1"/>
  <c r="P2017" i="1" s="1"/>
  <c r="P2016" i="1" s="1"/>
  <c r="P2015" i="1" s="1"/>
  <c r="Q2013" i="1"/>
  <c r="P2013" i="1"/>
  <c r="Q2011" i="1"/>
  <c r="P2011" i="1"/>
  <c r="Q2006" i="1"/>
  <c r="Q2005" i="1" s="1"/>
  <c r="Q2004" i="1" s="1"/>
  <c r="P2006" i="1"/>
  <c r="P2005" i="1" s="1"/>
  <c r="P2004" i="1" s="1"/>
  <c r="Q2002" i="1"/>
  <c r="Q2001" i="1" s="1"/>
  <c r="Q2000" i="1" s="1"/>
  <c r="P2002" i="1"/>
  <c r="P2001" i="1" s="1"/>
  <c r="P2000" i="1" s="1"/>
  <c r="Q1996" i="1"/>
  <c r="P1996" i="1"/>
  <c r="Q1994" i="1"/>
  <c r="P1994" i="1"/>
  <c r="Q1988" i="1"/>
  <c r="Q1987" i="1" s="1"/>
  <c r="P1988" i="1"/>
  <c r="P1987" i="1" s="1"/>
  <c r="Q1985" i="1"/>
  <c r="Q1984" i="1" s="1"/>
  <c r="P1985" i="1"/>
  <c r="P1984" i="1" s="1"/>
  <c r="Q1980" i="1"/>
  <c r="Q1979" i="1" s="1"/>
  <c r="Q1978" i="1" s="1"/>
  <c r="Q1977" i="1" s="1"/>
  <c r="Q1976" i="1" s="1"/>
  <c r="P1980" i="1"/>
  <c r="P1979" i="1" s="1"/>
  <c r="P1978" i="1" s="1"/>
  <c r="P1977" i="1" s="1"/>
  <c r="P1976" i="1" s="1"/>
  <c r="Q1973" i="1"/>
  <c r="Q1972" i="1" s="1"/>
  <c r="Q1971" i="1" s="1"/>
  <c r="Q1970" i="1" s="1"/>
  <c r="Q1969" i="1" s="1"/>
  <c r="Q1968" i="1" s="1"/>
  <c r="P1973" i="1"/>
  <c r="P1972" i="1" s="1"/>
  <c r="P1971" i="1" s="1"/>
  <c r="P1970" i="1" s="1"/>
  <c r="P1969" i="1" s="1"/>
  <c r="P1968" i="1" s="1"/>
  <c r="Q1965" i="1"/>
  <c r="Q1964" i="1" s="1"/>
  <c r="Q1963" i="1" s="1"/>
  <c r="Q1962" i="1" s="1"/>
  <c r="P1965" i="1"/>
  <c r="P1964" i="1" s="1"/>
  <c r="P1963" i="1" s="1"/>
  <c r="P1962" i="1" s="1"/>
  <c r="Q1960" i="1"/>
  <c r="Q1959" i="1" s="1"/>
  <c r="Q1958" i="1" s="1"/>
  <c r="Q1957" i="1" s="1"/>
  <c r="Q1956" i="1" s="1"/>
  <c r="P1960" i="1"/>
  <c r="P1959" i="1" s="1"/>
  <c r="P1958" i="1" s="1"/>
  <c r="P1957" i="1" s="1"/>
  <c r="P1956" i="1" s="1"/>
  <c r="Q1954" i="1"/>
  <c r="Q1953" i="1" s="1"/>
  <c r="Q1952" i="1" s="1"/>
  <c r="P1954" i="1"/>
  <c r="P1953" i="1" s="1"/>
  <c r="P1952" i="1" s="1"/>
  <c r="Q1950" i="1"/>
  <c r="Q1949" i="1" s="1"/>
  <c r="Q1948" i="1" s="1"/>
  <c r="Q1947" i="1" s="1"/>
  <c r="P1950" i="1"/>
  <c r="P1949" i="1" s="1"/>
  <c r="P1948" i="1" s="1"/>
  <c r="P1947" i="1" s="1"/>
  <c r="Q1944" i="1"/>
  <c r="Q1943" i="1" s="1"/>
  <c r="Q1942" i="1" s="1"/>
  <c r="Q1941" i="1" s="1"/>
  <c r="P1944" i="1"/>
  <c r="P1943" i="1" s="1"/>
  <c r="P1942" i="1" s="1"/>
  <c r="Q1938" i="1"/>
  <c r="P1938" i="1"/>
  <c r="Q1936" i="1"/>
  <c r="P1936" i="1"/>
  <c r="Q1934" i="1"/>
  <c r="P1934" i="1"/>
  <c r="Q1930" i="1"/>
  <c r="Q1929" i="1" s="1"/>
  <c r="Q1928" i="1" s="1"/>
  <c r="Q1927" i="1" s="1"/>
  <c r="P1930" i="1"/>
  <c r="P1929" i="1" s="1"/>
  <c r="P1928" i="1" s="1"/>
  <c r="P1927" i="1" s="1"/>
  <c r="Q1925" i="1"/>
  <c r="P1925" i="1"/>
  <c r="Q1923" i="1"/>
  <c r="P1923" i="1"/>
  <c r="Q1917" i="1"/>
  <c r="P1917" i="1"/>
  <c r="Q1915" i="1"/>
  <c r="Q1909" i="1"/>
  <c r="Q1908" i="1" s="1"/>
  <c r="P1909" i="1"/>
  <c r="P1908" i="1" s="1"/>
  <c r="Q1906" i="1"/>
  <c r="Q1905" i="1" s="1"/>
  <c r="Q1900" i="1"/>
  <c r="Q1899" i="1" s="1"/>
  <c r="Q1898" i="1" s="1"/>
  <c r="Q1897" i="1" s="1"/>
  <c r="P1900" i="1"/>
  <c r="P1899" i="1" s="1"/>
  <c r="P1898" i="1" s="1"/>
  <c r="P1897" i="1" s="1"/>
  <c r="P1890" i="1"/>
  <c r="P1889" i="1" s="1"/>
  <c r="P1888" i="1" s="1"/>
  <c r="Q1890" i="1"/>
  <c r="Q1889" i="1" s="1"/>
  <c r="Q1888" i="1" s="1"/>
  <c r="Q1886" i="1"/>
  <c r="Q1885" i="1" s="1"/>
  <c r="Q1884" i="1" s="1"/>
  <c r="P1886" i="1"/>
  <c r="P1885" i="1" s="1"/>
  <c r="P1884" i="1" s="1"/>
  <c r="Q1882" i="1"/>
  <c r="Q1881" i="1" s="1"/>
  <c r="P1882" i="1"/>
  <c r="P1881" i="1" s="1"/>
  <c r="Q1879" i="1"/>
  <c r="Q1878" i="1" s="1"/>
  <c r="P1879" i="1"/>
  <c r="P1878" i="1" s="1"/>
  <c r="Q1871" i="1"/>
  <c r="P1871" i="1"/>
  <c r="P1870" i="1"/>
  <c r="P1869" i="1" s="1"/>
  <c r="Q1869" i="1"/>
  <c r="Q1866" i="1"/>
  <c r="Q1865" i="1" s="1"/>
  <c r="P1866" i="1"/>
  <c r="P1865" i="1" s="1"/>
  <c r="Q1861" i="1"/>
  <c r="P1861" i="1"/>
  <c r="Q1859" i="1"/>
  <c r="P1859" i="1"/>
  <c r="Q1847" i="1"/>
  <c r="Q1846" i="1" s="1"/>
  <c r="Q1845" i="1" s="1"/>
  <c r="Q1844" i="1" s="1"/>
  <c r="P1847" i="1"/>
  <c r="P1846" i="1" s="1"/>
  <c r="P1845" i="1" s="1"/>
  <c r="Q1842" i="1"/>
  <c r="Q1841" i="1" s="1"/>
  <c r="Q1840" i="1" s="1"/>
  <c r="Q1839" i="1" s="1"/>
  <c r="Q1838" i="1" s="1"/>
  <c r="P1842" i="1"/>
  <c r="P1841" i="1" s="1"/>
  <c r="P1840" i="1" s="1"/>
  <c r="P1839" i="1" s="1"/>
  <c r="P1838" i="1" s="1"/>
  <c r="Q1834" i="1"/>
  <c r="Q1833" i="1" s="1"/>
  <c r="Q1832" i="1" s="1"/>
  <c r="P1834" i="1"/>
  <c r="P1833" i="1" s="1"/>
  <c r="P1832" i="1" s="1"/>
  <c r="Q1830" i="1"/>
  <c r="Q1829" i="1" s="1"/>
  <c r="P1830" i="1"/>
  <c r="P1829" i="1" s="1"/>
  <c r="Q1827" i="1"/>
  <c r="Q1826" i="1" s="1"/>
  <c r="P1827" i="1"/>
  <c r="P1826" i="1" s="1"/>
  <c r="Q1819" i="1"/>
  <c r="P1819" i="1"/>
  <c r="Q1817" i="1"/>
  <c r="P1817" i="1"/>
  <c r="Q1813" i="1"/>
  <c r="Q1812" i="1" s="1"/>
  <c r="P1813" i="1"/>
  <c r="P1812" i="1" s="1"/>
  <c r="Q1810" i="1"/>
  <c r="Q1809" i="1" s="1"/>
  <c r="P1810" i="1"/>
  <c r="P1809" i="1" s="1"/>
  <c r="Q1806" i="1"/>
  <c r="Q1805" i="1" s="1"/>
  <c r="P1806" i="1"/>
  <c r="P1805" i="1" s="1"/>
  <c r="Q1803" i="1"/>
  <c r="Q1802" i="1" s="1"/>
  <c r="P1803" i="1"/>
  <c r="P1802" i="1" s="1"/>
  <c r="Q1800" i="1"/>
  <c r="Q1799" i="1" s="1"/>
  <c r="P1800" i="1"/>
  <c r="P1799" i="1" s="1"/>
  <c r="Q1793" i="1"/>
  <c r="Q1792" i="1" s="1"/>
  <c r="Q1791" i="1" s="1"/>
  <c r="Q1790" i="1" s="1"/>
  <c r="P1793" i="1"/>
  <c r="P1792" i="1" s="1"/>
  <c r="P1791" i="1" s="1"/>
  <c r="P1790" i="1" s="1"/>
  <c r="Q1788" i="1"/>
  <c r="P1788" i="1"/>
  <c r="Q1786" i="1"/>
  <c r="P1786" i="1"/>
  <c r="Q1784" i="1"/>
  <c r="P1784" i="1"/>
  <c r="Q1781" i="1"/>
  <c r="Q1780" i="1" s="1"/>
  <c r="P1781" i="1"/>
  <c r="P1780" i="1" s="1"/>
  <c r="P1777" i="1"/>
  <c r="P1776" i="1" s="1"/>
  <c r="Q1776" i="1"/>
  <c r="P1775" i="1"/>
  <c r="P1774" i="1" s="1"/>
  <c r="Q1774" i="1"/>
  <c r="Q1765" i="1"/>
  <c r="Q1764" i="1" s="1"/>
  <c r="Q1763" i="1" s="1"/>
  <c r="Q1762" i="1" s="1"/>
  <c r="Q1761" i="1" s="1"/>
  <c r="Q1760" i="1" s="1"/>
  <c r="Q1759" i="1" s="1"/>
  <c r="P1765" i="1"/>
  <c r="P1764" i="1" s="1"/>
  <c r="P1763" i="1" s="1"/>
  <c r="P1762" i="1" s="1"/>
  <c r="P1761" i="1" s="1"/>
  <c r="P1760" i="1" s="1"/>
  <c r="P1759" i="1" s="1"/>
  <c r="Q1757" i="1"/>
  <c r="Q1756" i="1" s="1"/>
  <c r="Q1755" i="1" s="1"/>
  <c r="Q1754" i="1" s="1"/>
  <c r="Q1753" i="1" s="1"/>
  <c r="Q1752" i="1" s="1"/>
  <c r="P1757" i="1"/>
  <c r="P1756" i="1" s="1"/>
  <c r="P1755" i="1" s="1"/>
  <c r="P1754" i="1" s="1"/>
  <c r="P1753" i="1" s="1"/>
  <c r="P1752" i="1" s="1"/>
  <c r="Q1750" i="1"/>
  <c r="P1750" i="1"/>
  <c r="Q1748" i="1"/>
  <c r="P1748" i="1"/>
  <c r="Q1744" i="1"/>
  <c r="Q1743" i="1" s="1"/>
  <c r="Q1742" i="1" s="1"/>
  <c r="Q1741" i="1" s="1"/>
  <c r="Q1740" i="1" s="1"/>
  <c r="P1744" i="1"/>
  <c r="P1743" i="1" s="1"/>
  <c r="P1742" i="1" s="1"/>
  <c r="P1741" i="1" s="1"/>
  <c r="P1740" i="1" s="1"/>
  <c r="Q1736" i="1"/>
  <c r="Q1735" i="1" s="1"/>
  <c r="Q1734" i="1" s="1"/>
  <c r="Q1733" i="1" s="1"/>
  <c r="Q1732" i="1" s="1"/>
  <c r="P1736" i="1"/>
  <c r="P1735" i="1" s="1"/>
  <c r="P1734" i="1" s="1"/>
  <c r="P1733" i="1" s="1"/>
  <c r="P1732" i="1" s="1"/>
  <c r="Q1730" i="1"/>
  <c r="Q1729" i="1" s="1"/>
  <c r="Q1728" i="1" s="1"/>
  <c r="Q1727" i="1" s="1"/>
  <c r="Q1726" i="1" s="1"/>
  <c r="P1730" i="1"/>
  <c r="P1729" i="1" s="1"/>
  <c r="P1728" i="1" s="1"/>
  <c r="P1727" i="1" s="1"/>
  <c r="P1726" i="1" s="1"/>
  <c r="Q1722" i="1"/>
  <c r="Q1721" i="1" s="1"/>
  <c r="Q1720" i="1" s="1"/>
  <c r="P1722" i="1"/>
  <c r="P1721" i="1" s="1"/>
  <c r="P1720" i="1" s="1"/>
  <c r="Q1718" i="1"/>
  <c r="Q1717" i="1" s="1"/>
  <c r="P1718" i="1"/>
  <c r="P1717" i="1" s="1"/>
  <c r="Q1715" i="1"/>
  <c r="Q1714" i="1" s="1"/>
  <c r="P1715" i="1"/>
  <c r="P1714" i="1" s="1"/>
  <c r="Q1711" i="1"/>
  <c r="Q1710" i="1" s="1"/>
  <c r="Q1709" i="1" s="1"/>
  <c r="P1711" i="1"/>
  <c r="P1710" i="1" s="1"/>
  <c r="P1709" i="1" s="1"/>
  <c r="Q1703" i="1"/>
  <c r="Q1702" i="1" s="1"/>
  <c r="Q1701" i="1" s="1"/>
  <c r="Q1700" i="1" s="1"/>
  <c r="P1703" i="1"/>
  <c r="P1702" i="1" s="1"/>
  <c r="P1701" i="1" s="1"/>
  <c r="P1700" i="1" s="1"/>
  <c r="Q1698" i="1"/>
  <c r="P1698" i="1"/>
  <c r="Q1696" i="1"/>
  <c r="P1696" i="1"/>
  <c r="Q1694" i="1"/>
  <c r="P1694" i="1"/>
  <c r="Q1687" i="1"/>
  <c r="Q1686" i="1" s="1"/>
  <c r="Q1685" i="1" s="1"/>
  <c r="Q1684" i="1" s="1"/>
  <c r="P1687" i="1"/>
  <c r="P1686" i="1" s="1"/>
  <c r="P1685" i="1" s="1"/>
  <c r="P1684" i="1" s="1"/>
  <c r="Q1678" i="1"/>
  <c r="P1678" i="1"/>
  <c r="Q1674" i="1"/>
  <c r="P1674" i="1"/>
  <c r="Q1670" i="1"/>
  <c r="Q1669" i="1" s="1"/>
  <c r="Q1668" i="1" s="1"/>
  <c r="Q1667" i="1" s="1"/>
  <c r="P1670" i="1"/>
  <c r="P1669" i="1" s="1"/>
  <c r="P1668" i="1" s="1"/>
  <c r="P1667" i="1" s="1"/>
  <c r="Q1658" i="1"/>
  <c r="Q1657" i="1" s="1"/>
  <c r="Q1656" i="1" s="1"/>
  <c r="P1658" i="1"/>
  <c r="P1657" i="1" s="1"/>
  <c r="P1656" i="1" s="1"/>
  <c r="Q1654" i="1"/>
  <c r="Q1653" i="1" s="1"/>
  <c r="Q1652" i="1" s="1"/>
  <c r="P1654" i="1"/>
  <c r="P1653" i="1" s="1"/>
  <c r="P1652" i="1" s="1"/>
  <c r="Q1648" i="1"/>
  <c r="P1648" i="1"/>
  <c r="Q1646" i="1"/>
  <c r="P1646" i="1"/>
  <c r="Q1640" i="1"/>
  <c r="Q1639" i="1" s="1"/>
  <c r="P1640" i="1"/>
  <c r="P1639" i="1" s="1"/>
  <c r="Q1637" i="1"/>
  <c r="Q1636" i="1" s="1"/>
  <c r="P1637" i="1"/>
  <c r="P1636" i="1" s="1"/>
  <c r="Q1631" i="1"/>
  <c r="Q1630" i="1" s="1"/>
  <c r="Q1629" i="1" s="1"/>
  <c r="Q1628" i="1" s="1"/>
  <c r="Q1627" i="1" s="1"/>
  <c r="Q1626" i="1" s="1"/>
  <c r="P1631" i="1"/>
  <c r="P1630" i="1" s="1"/>
  <c r="P1629" i="1" s="1"/>
  <c r="P1628" i="1" s="1"/>
  <c r="P1627" i="1" s="1"/>
  <c r="P1626" i="1" s="1"/>
  <c r="Q1623" i="1"/>
  <c r="Q1622" i="1" s="1"/>
  <c r="Q1621" i="1" s="1"/>
  <c r="Q1620" i="1" s="1"/>
  <c r="P1623" i="1"/>
  <c r="P1622" i="1" s="1"/>
  <c r="P1621" i="1" s="1"/>
  <c r="P1620" i="1" s="1"/>
  <c r="Q1618" i="1"/>
  <c r="P1618" i="1"/>
  <c r="Q1616" i="1"/>
  <c r="P1616" i="1"/>
  <c r="Q1611" i="1"/>
  <c r="Q1610" i="1" s="1"/>
  <c r="Q1609" i="1" s="1"/>
  <c r="Q1608" i="1" s="1"/>
  <c r="P1611" i="1"/>
  <c r="P1610" i="1" s="1"/>
  <c r="P1609" i="1" s="1"/>
  <c r="P1608" i="1" s="1"/>
  <c r="Q1605" i="1"/>
  <c r="P1605" i="1"/>
  <c r="Q1601" i="1"/>
  <c r="P1601" i="1"/>
  <c r="Q1592" i="1"/>
  <c r="P1592" i="1"/>
  <c r="Q1584" i="1"/>
  <c r="P1584" i="1"/>
  <c r="Q1582" i="1"/>
  <c r="P1582" i="1"/>
  <c r="Q1576" i="1"/>
  <c r="Q1575" i="1" s="1"/>
  <c r="P1576" i="1"/>
  <c r="P1575" i="1" s="1"/>
  <c r="Q1573" i="1"/>
  <c r="Q1572" i="1" s="1"/>
  <c r="P1573" i="1"/>
  <c r="P1572" i="1" s="1"/>
  <c r="Q1567" i="1"/>
  <c r="Q1566" i="1" s="1"/>
  <c r="Q1565" i="1" s="1"/>
  <c r="Q1564" i="1" s="1"/>
  <c r="P1567" i="1"/>
  <c r="P1566" i="1" s="1"/>
  <c r="P1565" i="1" s="1"/>
  <c r="P1564" i="1" s="1"/>
  <c r="P1558" i="1"/>
  <c r="P1557" i="1" s="1"/>
  <c r="P1556" i="1" s="1"/>
  <c r="P1555" i="1" s="1"/>
  <c r="Q1557" i="1"/>
  <c r="Q1556" i="1" s="1"/>
  <c r="Q1555" i="1" s="1"/>
  <c r="Q1553" i="1"/>
  <c r="Q1552" i="1" s="1"/>
  <c r="Q1551" i="1" s="1"/>
  <c r="P1553" i="1"/>
  <c r="P1552" i="1" s="1"/>
  <c r="P1551" i="1" s="1"/>
  <c r="Q1549" i="1"/>
  <c r="Q1548" i="1" s="1"/>
  <c r="P1549" i="1"/>
  <c r="P1548" i="1" s="1"/>
  <c r="Q1546" i="1"/>
  <c r="Q1545" i="1" s="1"/>
  <c r="P1546" i="1"/>
  <c r="P1545" i="1" s="1"/>
  <c r="Q1539" i="1"/>
  <c r="Q1538" i="1" s="1"/>
  <c r="Q1537" i="1" s="1"/>
  <c r="Q1536" i="1" s="1"/>
  <c r="Q1535" i="1" s="1"/>
  <c r="P1539" i="1"/>
  <c r="P1538" i="1" s="1"/>
  <c r="P1537" i="1" s="1"/>
  <c r="P1536" i="1" s="1"/>
  <c r="P1535" i="1" s="1"/>
  <c r="Q1532" i="1"/>
  <c r="Q1529" i="1" s="1"/>
  <c r="P1532" i="1"/>
  <c r="P1531" i="1"/>
  <c r="P1530" i="1" s="1"/>
  <c r="Q1530" i="1"/>
  <c r="Q1527" i="1"/>
  <c r="Q1526" i="1" s="1"/>
  <c r="P1527" i="1"/>
  <c r="P1526" i="1" s="1"/>
  <c r="Q1522" i="1"/>
  <c r="P1522" i="1"/>
  <c r="Q1520" i="1"/>
  <c r="P1520" i="1"/>
  <c r="Q1513" i="1"/>
  <c r="Q1512" i="1" s="1"/>
  <c r="Q1511" i="1" s="1"/>
  <c r="Q1510" i="1" s="1"/>
  <c r="P1513" i="1"/>
  <c r="P1512" i="1" s="1"/>
  <c r="P1511" i="1" s="1"/>
  <c r="P1510" i="1" s="1"/>
  <c r="Q1508" i="1"/>
  <c r="Q1507" i="1" s="1"/>
  <c r="Q1506" i="1" s="1"/>
  <c r="Q1505" i="1" s="1"/>
  <c r="Q1504" i="1" s="1"/>
  <c r="P1508" i="1"/>
  <c r="P1507" i="1" s="1"/>
  <c r="P1506" i="1" s="1"/>
  <c r="P1505" i="1" s="1"/>
  <c r="P1504" i="1" s="1"/>
  <c r="Q1500" i="1"/>
  <c r="Q1499" i="1" s="1"/>
  <c r="Q1498" i="1" s="1"/>
  <c r="Q1497" i="1" s="1"/>
  <c r="P1500" i="1"/>
  <c r="P1499" i="1" s="1"/>
  <c r="P1498" i="1" s="1"/>
  <c r="P1497" i="1" s="1"/>
  <c r="Q1490" i="1"/>
  <c r="Q1489" i="1" s="1"/>
  <c r="Q1488" i="1" s="1"/>
  <c r="P1490" i="1"/>
  <c r="P1489" i="1" s="1"/>
  <c r="P1488" i="1" s="1"/>
  <c r="Q1486" i="1"/>
  <c r="Q1485" i="1" s="1"/>
  <c r="P1486" i="1"/>
  <c r="P1485" i="1" s="1"/>
  <c r="Q1483" i="1"/>
  <c r="Q1482" i="1" s="1"/>
  <c r="P1483" i="1"/>
  <c r="P1482" i="1" s="1"/>
  <c r="Q1478" i="1"/>
  <c r="P1478" i="1"/>
  <c r="Q1476" i="1"/>
  <c r="P1476" i="1"/>
  <c r="Q1472" i="1"/>
  <c r="Q1471" i="1" s="1"/>
  <c r="P1472" i="1"/>
  <c r="P1471" i="1" s="1"/>
  <c r="Q1469" i="1"/>
  <c r="Q1468" i="1" s="1"/>
  <c r="P1469" i="1"/>
  <c r="P1468" i="1" s="1"/>
  <c r="Q1465" i="1"/>
  <c r="Q1464" i="1" s="1"/>
  <c r="P1465" i="1"/>
  <c r="P1464" i="1" s="1"/>
  <c r="Q1462" i="1"/>
  <c r="Q1461" i="1" s="1"/>
  <c r="P1462" i="1"/>
  <c r="P1461" i="1" s="1"/>
  <c r="Q1459" i="1"/>
  <c r="Q1458" i="1" s="1"/>
  <c r="P1459" i="1"/>
  <c r="P1458" i="1" s="1"/>
  <c r="Q1452" i="1"/>
  <c r="P1452" i="1"/>
  <c r="Q1450" i="1"/>
  <c r="P1450" i="1"/>
  <c r="Q1448" i="1"/>
  <c r="P1448" i="1"/>
  <c r="Q1445" i="1"/>
  <c r="Q1444" i="1" s="1"/>
  <c r="P1445" i="1"/>
  <c r="P1444" i="1" s="1"/>
  <c r="P1441" i="1"/>
  <c r="P1440" i="1" s="1"/>
  <c r="Q1440" i="1"/>
  <c r="P1439" i="1"/>
  <c r="P1438" i="1" s="1"/>
  <c r="Q1438" i="1"/>
  <c r="Q1429" i="1"/>
  <c r="Q1428" i="1" s="1"/>
  <c r="Q1427" i="1" s="1"/>
  <c r="Q1426" i="1" s="1"/>
  <c r="Q1425" i="1" s="1"/>
  <c r="Q1424" i="1" s="1"/>
  <c r="Q1423" i="1" s="1"/>
  <c r="P1429" i="1"/>
  <c r="P1428" i="1" s="1"/>
  <c r="P1427" i="1" s="1"/>
  <c r="P1426" i="1" s="1"/>
  <c r="P1425" i="1" s="1"/>
  <c r="P1424" i="1" s="1"/>
  <c r="P1423" i="1" s="1"/>
  <c r="Q1421" i="1"/>
  <c r="Q1420" i="1" s="1"/>
  <c r="Q1419" i="1" s="1"/>
  <c r="Q1418" i="1" s="1"/>
  <c r="P1421" i="1"/>
  <c r="P1420" i="1" s="1"/>
  <c r="P1419" i="1" s="1"/>
  <c r="P1418" i="1" s="1"/>
  <c r="Q1416" i="1"/>
  <c r="Q1415" i="1" s="1"/>
  <c r="Q1414" i="1" s="1"/>
  <c r="Q1413" i="1" s="1"/>
  <c r="Q1412" i="1" s="1"/>
  <c r="P1416" i="1"/>
  <c r="P1415" i="1" s="1"/>
  <c r="P1414" i="1" s="1"/>
  <c r="P1413" i="1" s="1"/>
  <c r="P1412" i="1" s="1"/>
  <c r="Q1408" i="1"/>
  <c r="P1408" i="1"/>
  <c r="Q1406" i="1"/>
  <c r="P1406" i="1"/>
  <c r="Q1402" i="1"/>
  <c r="Q1401" i="1" s="1"/>
  <c r="Q1400" i="1" s="1"/>
  <c r="Q1399" i="1" s="1"/>
  <c r="Q1398" i="1" s="1"/>
  <c r="P1402" i="1"/>
  <c r="P1401" i="1" s="1"/>
  <c r="P1400" i="1" s="1"/>
  <c r="P1399" i="1" s="1"/>
  <c r="P1398" i="1" s="1"/>
  <c r="Q1394" i="1"/>
  <c r="Q1393" i="1" s="1"/>
  <c r="Q1392" i="1" s="1"/>
  <c r="Q1391" i="1" s="1"/>
  <c r="Q1390" i="1" s="1"/>
  <c r="P1394" i="1"/>
  <c r="P1393" i="1" s="1"/>
  <c r="P1392" i="1" s="1"/>
  <c r="P1391" i="1" s="1"/>
  <c r="P1390" i="1" s="1"/>
  <c r="Q1388" i="1"/>
  <c r="Q1387" i="1" s="1"/>
  <c r="Q1386" i="1" s="1"/>
  <c r="Q1385" i="1" s="1"/>
  <c r="Q1384" i="1" s="1"/>
  <c r="P1388" i="1"/>
  <c r="P1387" i="1" s="1"/>
  <c r="P1386" i="1" s="1"/>
  <c r="P1385" i="1" s="1"/>
  <c r="P1384" i="1" s="1"/>
  <c r="Q1380" i="1"/>
  <c r="Q1379" i="1" s="1"/>
  <c r="Q1378" i="1" s="1"/>
  <c r="P1380" i="1"/>
  <c r="P1379" i="1" s="1"/>
  <c r="P1378" i="1" s="1"/>
  <c r="Q1373" i="1"/>
  <c r="Q1372" i="1" s="1"/>
  <c r="Q1371" i="1" s="1"/>
  <c r="P1373" i="1"/>
  <c r="P1372" i="1" s="1"/>
  <c r="P1371" i="1" s="1"/>
  <c r="Q1365" i="1"/>
  <c r="Q1364" i="1" s="1"/>
  <c r="Q1363" i="1" s="1"/>
  <c r="Q1362" i="1" s="1"/>
  <c r="P1365" i="1"/>
  <c r="P1364" i="1" s="1"/>
  <c r="P1363" i="1" s="1"/>
  <c r="P1362" i="1" s="1"/>
  <c r="Q1360" i="1"/>
  <c r="P1360" i="1"/>
  <c r="Q1358" i="1"/>
  <c r="P1358" i="1"/>
  <c r="Q1356" i="1"/>
  <c r="P1356" i="1"/>
  <c r="Q1354" i="1"/>
  <c r="P1354" i="1"/>
  <c r="Q1345" i="1"/>
  <c r="P1345" i="1"/>
  <c r="Q1341" i="1"/>
  <c r="Q1340" i="1" s="1"/>
  <c r="Q1339" i="1" s="1"/>
  <c r="Q1338" i="1" s="1"/>
  <c r="P1341" i="1"/>
  <c r="P1340" i="1" s="1"/>
  <c r="P1339" i="1" s="1"/>
  <c r="P1338" i="1" s="1"/>
  <c r="Q1336" i="1"/>
  <c r="P1336" i="1"/>
  <c r="Q1334" i="1"/>
  <c r="P1334" i="1"/>
  <c r="Q1329" i="1"/>
  <c r="Q1328" i="1" s="1"/>
  <c r="Q1327" i="1" s="1"/>
  <c r="P1329" i="1"/>
  <c r="P1328" i="1" s="1"/>
  <c r="P1327" i="1" s="1"/>
  <c r="Q1325" i="1"/>
  <c r="Q1324" i="1" s="1"/>
  <c r="Q1323" i="1" s="1"/>
  <c r="P1325" i="1"/>
  <c r="P1324" i="1" s="1"/>
  <c r="P1323" i="1" s="1"/>
  <c r="Q1319" i="1"/>
  <c r="P1319" i="1"/>
  <c r="Q1317" i="1"/>
  <c r="P1317" i="1"/>
  <c r="Q1311" i="1"/>
  <c r="Q1310" i="1" s="1"/>
  <c r="P1311" i="1"/>
  <c r="P1310" i="1" s="1"/>
  <c r="Q1308" i="1"/>
  <c r="P1308" i="1"/>
  <c r="Q1306" i="1"/>
  <c r="P1306" i="1"/>
  <c r="Q1301" i="1"/>
  <c r="Q1300" i="1" s="1"/>
  <c r="Q1299" i="1" s="1"/>
  <c r="Q1298" i="1" s="1"/>
  <c r="Q1297" i="1" s="1"/>
  <c r="P1301" i="1"/>
  <c r="P1300" i="1" s="1"/>
  <c r="P1299" i="1" s="1"/>
  <c r="P1298" i="1" s="1"/>
  <c r="P1297" i="1" s="1"/>
  <c r="Q1294" i="1"/>
  <c r="Q1293" i="1" s="1"/>
  <c r="Q1292" i="1" s="1"/>
  <c r="Q1291" i="1" s="1"/>
  <c r="Q1290" i="1" s="1"/>
  <c r="Q1289" i="1" s="1"/>
  <c r="P1294" i="1"/>
  <c r="P1293" i="1" s="1"/>
  <c r="P1292" i="1" s="1"/>
  <c r="P1291" i="1" s="1"/>
  <c r="P1290" i="1" s="1"/>
  <c r="P1289" i="1" s="1"/>
  <c r="Q1286" i="1"/>
  <c r="Q1285" i="1" s="1"/>
  <c r="Q1284" i="1" s="1"/>
  <c r="Q1283" i="1" s="1"/>
  <c r="P1286" i="1"/>
  <c r="P1285" i="1" s="1"/>
  <c r="P1284" i="1" s="1"/>
  <c r="P1283" i="1" s="1"/>
  <c r="Q1281" i="1"/>
  <c r="Q1280" i="1" s="1"/>
  <c r="Q1279" i="1" s="1"/>
  <c r="Q1278" i="1" s="1"/>
  <c r="P1281" i="1"/>
  <c r="P1280" i="1" s="1"/>
  <c r="P1279" i="1" s="1"/>
  <c r="P1278" i="1" s="1"/>
  <c r="Q1275" i="1"/>
  <c r="Q1274" i="1" s="1"/>
  <c r="Q1273" i="1" s="1"/>
  <c r="P1275" i="1"/>
  <c r="P1274" i="1" s="1"/>
  <c r="P1273" i="1" s="1"/>
  <c r="Q1271" i="1"/>
  <c r="P1271" i="1"/>
  <c r="Q1269" i="1"/>
  <c r="P1269" i="1"/>
  <c r="Q1263" i="1"/>
  <c r="P1263" i="1"/>
  <c r="Q1261" i="1"/>
  <c r="P1261" i="1"/>
  <c r="Q1255" i="1"/>
  <c r="Q1254" i="1" s="1"/>
  <c r="P1255" i="1"/>
  <c r="P1254" i="1" s="1"/>
  <c r="Q1252" i="1"/>
  <c r="Q1251" i="1" s="1"/>
  <c r="P1252" i="1"/>
  <c r="P1251" i="1" s="1"/>
  <c r="Q1246" i="1"/>
  <c r="Q1245" i="1" s="1"/>
  <c r="Q1244" i="1" s="1"/>
  <c r="Q1243" i="1" s="1"/>
  <c r="P1246" i="1"/>
  <c r="P1245" i="1" s="1"/>
  <c r="P1244" i="1" s="1"/>
  <c r="P1243" i="1" s="1"/>
  <c r="P1237" i="1"/>
  <c r="P1236" i="1" s="1"/>
  <c r="P1235" i="1" s="1"/>
  <c r="P1234" i="1" s="1"/>
  <c r="Q1236" i="1"/>
  <c r="Q1235" i="1" s="1"/>
  <c r="Q1234" i="1" s="1"/>
  <c r="Q1232" i="1"/>
  <c r="Q1231" i="1" s="1"/>
  <c r="Q1230" i="1" s="1"/>
  <c r="P1232" i="1"/>
  <c r="P1231" i="1" s="1"/>
  <c r="P1230" i="1" s="1"/>
  <c r="Q1228" i="1"/>
  <c r="Q1227" i="1" s="1"/>
  <c r="P1228" i="1"/>
  <c r="P1227" i="1" s="1"/>
  <c r="Q1225" i="1"/>
  <c r="Q1224" i="1" s="1"/>
  <c r="P1225" i="1"/>
  <c r="P1224" i="1" s="1"/>
  <c r="Q1218" i="1"/>
  <c r="Q1217" i="1" s="1"/>
  <c r="Q1216" i="1" s="1"/>
  <c r="Q1215" i="1" s="1"/>
  <c r="Q1214" i="1" s="1"/>
  <c r="P1218" i="1"/>
  <c r="P1217" i="1" s="1"/>
  <c r="P1216" i="1" s="1"/>
  <c r="P1215" i="1" s="1"/>
  <c r="P1214" i="1" s="1"/>
  <c r="P1212" i="1"/>
  <c r="P1211" i="1" s="1"/>
  <c r="Q1211" i="1"/>
  <c r="P1210" i="1"/>
  <c r="P1209" i="1" s="1"/>
  <c r="Q1209" i="1"/>
  <c r="P1207" i="1"/>
  <c r="P1206" i="1" s="1"/>
  <c r="P1205" i="1" s="1"/>
  <c r="Q1206" i="1"/>
  <c r="Q1205" i="1" s="1"/>
  <c r="Q1201" i="1"/>
  <c r="P1201" i="1"/>
  <c r="Q1199" i="1"/>
  <c r="P1199" i="1"/>
  <c r="Q1192" i="1"/>
  <c r="Q1191" i="1" s="1"/>
  <c r="Q1190" i="1" s="1"/>
  <c r="Q1189" i="1" s="1"/>
  <c r="Q1188" i="1" s="1"/>
  <c r="Q1187" i="1" s="1"/>
  <c r="P1192" i="1"/>
  <c r="P1191" i="1" s="1"/>
  <c r="P1190" i="1" s="1"/>
  <c r="P1189" i="1" s="1"/>
  <c r="P1188" i="1" s="1"/>
  <c r="P1187" i="1" s="1"/>
  <c r="Q1184" i="1"/>
  <c r="Q1183" i="1" s="1"/>
  <c r="Q1182" i="1" s="1"/>
  <c r="Q1181" i="1" s="1"/>
  <c r="P1184" i="1"/>
  <c r="P1183" i="1" s="1"/>
  <c r="P1182" i="1" s="1"/>
  <c r="P1181" i="1" s="1"/>
  <c r="Q1174" i="1"/>
  <c r="Q1173" i="1" s="1"/>
  <c r="P1174" i="1"/>
  <c r="P1173" i="1" s="1"/>
  <c r="Q1171" i="1"/>
  <c r="Q1170" i="1" s="1"/>
  <c r="P1171" i="1"/>
  <c r="P1170" i="1" s="1"/>
  <c r="Q1166" i="1"/>
  <c r="P1166" i="1"/>
  <c r="Q1164" i="1"/>
  <c r="P1164" i="1"/>
  <c r="Q1160" i="1"/>
  <c r="Q1159" i="1" s="1"/>
  <c r="P1160" i="1"/>
  <c r="P1159" i="1" s="1"/>
  <c r="Q1157" i="1"/>
  <c r="Q1156" i="1" s="1"/>
  <c r="P1157" i="1"/>
  <c r="P1156" i="1" s="1"/>
  <c r="Q1153" i="1"/>
  <c r="Q1152" i="1" s="1"/>
  <c r="P1153" i="1"/>
  <c r="P1152" i="1" s="1"/>
  <c r="Q1150" i="1"/>
  <c r="Q1149" i="1" s="1"/>
  <c r="P1150" i="1"/>
  <c r="P1149" i="1" s="1"/>
  <c r="Q1147" i="1"/>
  <c r="Q1146" i="1" s="1"/>
  <c r="P1147" i="1"/>
  <c r="P1146" i="1" s="1"/>
  <c r="Q1135" i="1"/>
  <c r="P1135" i="1"/>
  <c r="Q1133" i="1"/>
  <c r="Q1132" i="1" s="1"/>
  <c r="P1133" i="1"/>
  <c r="P1132" i="1" s="1"/>
  <c r="Q1130" i="1"/>
  <c r="Q1129" i="1" s="1"/>
  <c r="P1130" i="1"/>
  <c r="P1129" i="1" s="1"/>
  <c r="Q1125" i="1"/>
  <c r="P1125" i="1"/>
  <c r="P1124" i="1"/>
  <c r="P1123" i="1" s="1"/>
  <c r="Q1123" i="1"/>
  <c r="P1115" i="1"/>
  <c r="P1114" i="1"/>
  <c r="Q1113" i="1"/>
  <c r="Q1112" i="1" s="1"/>
  <c r="Q1111" i="1" s="1"/>
  <c r="Q1110" i="1" s="1"/>
  <c r="Q1109" i="1" s="1"/>
  <c r="Q1107" i="1"/>
  <c r="Q1106" i="1" s="1"/>
  <c r="Q1105" i="1" s="1"/>
  <c r="Q1104" i="1" s="1"/>
  <c r="Q1103" i="1" s="1"/>
  <c r="Q1102" i="1" s="1"/>
  <c r="P1107" i="1"/>
  <c r="P1106" i="1" s="1"/>
  <c r="P1105" i="1" s="1"/>
  <c r="P1104" i="1" s="1"/>
  <c r="P1103" i="1" s="1"/>
  <c r="P1102" i="1" s="1"/>
  <c r="Q1099" i="1"/>
  <c r="Q1098" i="1" s="1"/>
  <c r="P1099" i="1"/>
  <c r="P1098" i="1" s="1"/>
  <c r="Q1096" i="1"/>
  <c r="Q1095" i="1" s="1"/>
  <c r="P1096" i="1"/>
  <c r="P1095" i="1" s="1"/>
  <c r="Q1090" i="1"/>
  <c r="Q1089" i="1" s="1"/>
  <c r="P1090" i="1"/>
  <c r="P1089" i="1" s="1"/>
  <c r="Q1086" i="1"/>
  <c r="Q1085" i="1" s="1"/>
  <c r="P1086" i="1"/>
  <c r="P1085" i="1" s="1"/>
  <c r="Q1083" i="1"/>
  <c r="Q1082" i="1" s="1"/>
  <c r="P1083" i="1"/>
  <c r="P1082" i="1" s="1"/>
  <c r="P1077" i="1"/>
  <c r="P1076" i="1"/>
  <c r="Q1075" i="1"/>
  <c r="Q1072" i="1" s="1"/>
  <c r="Q1071" i="1" s="1"/>
  <c r="Q1070" i="1" s="1"/>
  <c r="Q1069" i="1" s="1"/>
  <c r="Q1068" i="1" s="1"/>
  <c r="P1074" i="1"/>
  <c r="P1073" i="1" s="1"/>
  <c r="P1067" i="1"/>
  <c r="P1066" i="1"/>
  <c r="P1065" i="1"/>
  <c r="Q1064" i="1"/>
  <c r="Q1063" i="1" s="1"/>
  <c r="Q1062" i="1" s="1"/>
  <c r="Q1061" i="1" s="1"/>
  <c r="Q1059" i="1"/>
  <c r="Q1058" i="1" s="1"/>
  <c r="Q1057" i="1" s="1"/>
  <c r="Q1056" i="1" s="1"/>
  <c r="P1059" i="1"/>
  <c r="P1058" i="1" s="1"/>
  <c r="P1057" i="1" s="1"/>
  <c r="P1056" i="1" s="1"/>
  <c r="P1055" i="1"/>
  <c r="P1054" i="1" s="1"/>
  <c r="Q1054" i="1"/>
  <c r="Q1051" i="1" s="1"/>
  <c r="P1053" i="1"/>
  <c r="P1052" i="1" s="1"/>
  <c r="P1050" i="1"/>
  <c r="P1049" i="1"/>
  <c r="P1048" i="1"/>
  <c r="Q1047" i="1"/>
  <c r="Q1046" i="1" s="1"/>
  <c r="P1043" i="1"/>
  <c r="P1042" i="1"/>
  <c r="Q1041" i="1"/>
  <c r="Q1040" i="1" s="1"/>
  <c r="Q1039" i="1" s="1"/>
  <c r="Q1038" i="1" s="1"/>
  <c r="Q1034" i="1"/>
  <c r="P1034" i="1"/>
  <c r="Q1032" i="1"/>
  <c r="P1032" i="1"/>
  <c r="Q1020" i="1"/>
  <c r="Q1019" i="1" s="1"/>
  <c r="Q1018" i="1" s="1"/>
  <c r="Q1017" i="1" s="1"/>
  <c r="P1020" i="1"/>
  <c r="P1019" i="1" s="1"/>
  <c r="P1018" i="1" s="1"/>
  <c r="P1017" i="1" s="1"/>
  <c r="Q1012" i="1"/>
  <c r="P1012" i="1"/>
  <c r="Q1010" i="1"/>
  <c r="P1010" i="1"/>
  <c r="Q1007" i="1"/>
  <c r="Q1006" i="1" s="1"/>
  <c r="P1007" i="1"/>
  <c r="P1006" i="1" s="1"/>
  <c r="Q997" i="1"/>
  <c r="Q996" i="1" s="1"/>
  <c r="P997" i="1"/>
  <c r="P996" i="1" s="1"/>
  <c r="P995" i="1"/>
  <c r="P994" i="1" s="1"/>
  <c r="Q994" i="1"/>
  <c r="P993" i="1"/>
  <c r="P992" i="1" s="1"/>
  <c r="Q992" i="1"/>
  <c r="Q989" i="1"/>
  <c r="P989" i="1"/>
  <c r="Q987" i="1"/>
  <c r="P987" i="1"/>
  <c r="Q979" i="1"/>
  <c r="Q978" i="1" s="1"/>
  <c r="P979" i="1"/>
  <c r="P978" i="1" s="1"/>
  <c r="P974" i="1"/>
  <c r="P973" i="1" s="1"/>
  <c r="Q973" i="1"/>
  <c r="P972" i="1"/>
  <c r="P971" i="1" s="1"/>
  <c r="Q971" i="1"/>
  <c r="Q964" i="1"/>
  <c r="Q963" i="1" s="1"/>
  <c r="Q962" i="1" s="1"/>
  <c r="P964" i="1"/>
  <c r="P963" i="1" s="1"/>
  <c r="P962" i="1" s="1"/>
  <c r="Q956" i="1"/>
  <c r="P956" i="1"/>
  <c r="Q952" i="1"/>
  <c r="P952" i="1"/>
  <c r="Q948" i="1"/>
  <c r="Q947" i="1" s="1"/>
  <c r="P948" i="1"/>
  <c r="P947" i="1" s="1"/>
  <c r="Q945" i="1"/>
  <c r="Q944" i="1" s="1"/>
  <c r="P945" i="1"/>
  <c r="P944" i="1" s="1"/>
  <c r="Q941" i="1"/>
  <c r="Q940" i="1" s="1"/>
  <c r="P941" i="1"/>
  <c r="P940" i="1" s="1"/>
  <c r="Q938" i="1"/>
  <c r="P938" i="1"/>
  <c r="Q935" i="1"/>
  <c r="P935" i="1"/>
  <c r="Q933" i="1"/>
  <c r="P933" i="1"/>
  <c r="Q931" i="1"/>
  <c r="P931" i="1"/>
  <c r="Q926" i="1"/>
  <c r="Q925" i="1" s="1"/>
  <c r="Q924" i="1" s="1"/>
  <c r="P926" i="1"/>
  <c r="P925" i="1" s="1"/>
  <c r="P924" i="1" s="1"/>
  <c r="Q922" i="1"/>
  <c r="Q921" i="1" s="1"/>
  <c r="Q920" i="1" s="1"/>
  <c r="P922" i="1"/>
  <c r="P921" i="1" s="1"/>
  <c r="P920" i="1" s="1"/>
  <c r="Q917" i="1"/>
  <c r="P917" i="1"/>
  <c r="P916" i="1"/>
  <c r="P915" i="1" s="1"/>
  <c r="P914" i="1" s="1"/>
  <c r="P913" i="1" s="1"/>
  <c r="P912" i="1" s="1"/>
  <c r="Q915" i="1"/>
  <c r="Q914" i="1" s="1"/>
  <c r="Q913" i="1" s="1"/>
  <c r="Q912" i="1" s="1"/>
  <c r="Q909" i="1"/>
  <c r="Q908" i="1" s="1"/>
  <c r="Q907" i="1" s="1"/>
  <c r="Q906" i="1" s="1"/>
  <c r="Q905" i="1" s="1"/>
  <c r="P909" i="1"/>
  <c r="P908" i="1" s="1"/>
  <c r="P907" i="1" s="1"/>
  <c r="P906" i="1" s="1"/>
  <c r="P905" i="1" s="1"/>
  <c r="Q902" i="1"/>
  <c r="Q901" i="1" s="1"/>
  <c r="Q900" i="1" s="1"/>
  <c r="Q899" i="1" s="1"/>
  <c r="Q898" i="1" s="1"/>
  <c r="P902" i="1"/>
  <c r="P901" i="1" s="1"/>
  <c r="P900" i="1" s="1"/>
  <c r="P899" i="1" s="1"/>
  <c r="P898" i="1" s="1"/>
  <c r="Q896" i="1"/>
  <c r="Q895" i="1" s="1"/>
  <c r="Q894" i="1" s="1"/>
  <c r="Q893" i="1" s="1"/>
  <c r="Q892" i="1" s="1"/>
  <c r="P896" i="1"/>
  <c r="P895" i="1" s="1"/>
  <c r="P894" i="1" s="1"/>
  <c r="P893" i="1" s="1"/>
  <c r="P892" i="1" s="1"/>
  <c r="Q888" i="1"/>
  <c r="Q887" i="1" s="1"/>
  <c r="Q886" i="1" s="1"/>
  <c r="Q885" i="1" s="1"/>
  <c r="Q884" i="1" s="1"/>
  <c r="Q883" i="1" s="1"/>
  <c r="P888" i="1"/>
  <c r="P887" i="1" s="1"/>
  <c r="P886" i="1" s="1"/>
  <c r="P885" i="1" s="1"/>
  <c r="P884" i="1" s="1"/>
  <c r="P883" i="1" s="1"/>
  <c r="Q875" i="1"/>
  <c r="Q874" i="1" s="1"/>
  <c r="P875" i="1"/>
  <c r="P874" i="1" s="1"/>
  <c r="Q872" i="1"/>
  <c r="Q871" i="1" s="1"/>
  <c r="P872" i="1"/>
  <c r="P871" i="1" s="1"/>
  <c r="P866" i="1"/>
  <c r="P865" i="1" s="1"/>
  <c r="P864" i="1" s="1"/>
  <c r="Q865" i="1"/>
  <c r="Q864" i="1" s="1"/>
  <c r="Q862" i="1"/>
  <c r="Q861" i="1" s="1"/>
  <c r="P862" i="1"/>
  <c r="P861" i="1" s="1"/>
  <c r="Q859" i="1"/>
  <c r="P859" i="1"/>
  <c r="Q857" i="1"/>
  <c r="P857" i="1"/>
  <c r="Q852" i="1"/>
  <c r="Q851" i="1" s="1"/>
  <c r="Q850" i="1" s="1"/>
  <c r="Q849" i="1" s="1"/>
  <c r="P852" i="1"/>
  <c r="P851" i="1" s="1"/>
  <c r="P850" i="1" s="1"/>
  <c r="P849" i="1" s="1"/>
  <c r="Q846" i="1"/>
  <c r="P846" i="1"/>
  <c r="Q844" i="1"/>
  <c r="P844" i="1"/>
  <c r="Q838" i="1"/>
  <c r="Q837" i="1" s="1"/>
  <c r="P838" i="1"/>
  <c r="P837" i="1" s="1"/>
  <c r="Q835" i="1"/>
  <c r="Q834" i="1" s="1"/>
  <c r="P835" i="1"/>
  <c r="P834" i="1" s="1"/>
  <c r="Q832" i="1"/>
  <c r="P832" i="1"/>
  <c r="Q829" i="1"/>
  <c r="P829" i="1"/>
  <c r="Q827" i="1"/>
  <c r="P827" i="1"/>
  <c r="Q825" i="1"/>
  <c r="P825" i="1"/>
  <c r="Q819" i="1"/>
  <c r="Q818" i="1" s="1"/>
  <c r="Q817" i="1" s="1"/>
  <c r="Q816" i="1" s="1"/>
  <c r="Q815" i="1" s="1"/>
  <c r="P819" i="1"/>
  <c r="P818" i="1" s="1"/>
  <c r="P817" i="1" s="1"/>
  <c r="P816" i="1" s="1"/>
  <c r="P815" i="1" s="1"/>
  <c r="P813" i="1"/>
  <c r="P812" i="1"/>
  <c r="Q811" i="1"/>
  <c r="Q810" i="1" s="1"/>
  <c r="Q809" i="1" s="1"/>
  <c r="Q808" i="1" s="1"/>
  <c r="Q806" i="1"/>
  <c r="Q805" i="1" s="1"/>
  <c r="P806" i="1"/>
  <c r="P805" i="1" s="1"/>
  <c r="Q794" i="1"/>
  <c r="Q793" i="1" s="1"/>
  <c r="P794" i="1"/>
  <c r="P793" i="1" s="1"/>
  <c r="Q791" i="1"/>
  <c r="Q790" i="1" s="1"/>
  <c r="P791" i="1"/>
  <c r="P790" i="1" s="1"/>
  <c r="Q779" i="1"/>
  <c r="Q778" i="1" s="1"/>
  <c r="P779" i="1"/>
  <c r="P778" i="1" s="1"/>
  <c r="Q776" i="1"/>
  <c r="Q775" i="1" s="1"/>
  <c r="P776" i="1"/>
  <c r="P775" i="1" s="1"/>
  <c r="Q773" i="1"/>
  <c r="Q772" i="1" s="1"/>
  <c r="P773" i="1"/>
  <c r="P772" i="1" s="1"/>
  <c r="Q770" i="1"/>
  <c r="Q769" i="1" s="1"/>
  <c r="P770" i="1"/>
  <c r="P769" i="1" s="1"/>
  <c r="Q767" i="1"/>
  <c r="Q766" i="1" s="1"/>
  <c r="P767" i="1"/>
  <c r="P766" i="1" s="1"/>
  <c r="Q764" i="1"/>
  <c r="Q763" i="1" s="1"/>
  <c r="P764" i="1"/>
  <c r="P763" i="1" s="1"/>
  <c r="Q757" i="1"/>
  <c r="Q756" i="1" s="1"/>
  <c r="P757" i="1"/>
  <c r="P756" i="1" s="1"/>
  <c r="Q751" i="1"/>
  <c r="Q750" i="1" s="1"/>
  <c r="P751" i="1"/>
  <c r="P750" i="1" s="1"/>
  <c r="P745" i="1"/>
  <c r="P744" i="1" s="1"/>
  <c r="P743" i="1" s="1"/>
  <c r="Q745" i="1"/>
  <c r="Q744" i="1" s="1"/>
  <c r="Q743" i="1" s="1"/>
  <c r="Q741" i="1"/>
  <c r="Q740" i="1" s="1"/>
  <c r="Q739" i="1" s="1"/>
  <c r="P741" i="1"/>
  <c r="P740" i="1" s="1"/>
  <c r="P739" i="1" s="1"/>
  <c r="Q727" i="1"/>
  <c r="Q726" i="1" s="1"/>
  <c r="P727" i="1"/>
  <c r="P726" i="1" s="1"/>
  <c r="P725" i="1"/>
  <c r="P724" i="1"/>
  <c r="Q723" i="1"/>
  <c r="Q722" i="1" s="1"/>
  <c r="Q719" i="1"/>
  <c r="Q718" i="1" s="1"/>
  <c r="P719" i="1"/>
  <c r="P718" i="1" s="1"/>
  <c r="Q712" i="1"/>
  <c r="Q711" i="1" s="1"/>
  <c r="P712" i="1"/>
  <c r="P711" i="1" s="1"/>
  <c r="Q708" i="1"/>
  <c r="Q707" i="1" s="1"/>
  <c r="P708" i="1"/>
  <c r="P707" i="1" s="1"/>
  <c r="Q701" i="1"/>
  <c r="Q700" i="1" s="1"/>
  <c r="Q699" i="1" s="1"/>
  <c r="Q698" i="1" s="1"/>
  <c r="Q697" i="1" s="1"/>
  <c r="P701" i="1"/>
  <c r="P700" i="1" s="1"/>
  <c r="P699" i="1" s="1"/>
  <c r="P698" i="1" s="1"/>
  <c r="P697" i="1" s="1"/>
  <c r="P695" i="1"/>
  <c r="P694" i="1"/>
  <c r="Q693" i="1"/>
  <c r="Q692" i="1" s="1"/>
  <c r="P691" i="1"/>
  <c r="P690" i="1" s="1"/>
  <c r="Q690" i="1"/>
  <c r="P689" i="1"/>
  <c r="P688" i="1"/>
  <c r="P687" i="1"/>
  <c r="Q686" i="1"/>
  <c r="Q681" i="1"/>
  <c r="Q680" i="1" s="1"/>
  <c r="P681" i="1"/>
  <c r="P680" i="1" s="1"/>
  <c r="Q678" i="1"/>
  <c r="Q677" i="1" s="1"/>
  <c r="P678" i="1"/>
  <c r="P677" i="1" s="1"/>
  <c r="Q674" i="1"/>
  <c r="Q673" i="1" s="1"/>
  <c r="P674" i="1"/>
  <c r="P673" i="1" s="1"/>
  <c r="Q671" i="1"/>
  <c r="Q670" i="1" s="1"/>
  <c r="P671" i="1"/>
  <c r="P670" i="1" s="1"/>
  <c r="Q668" i="1"/>
  <c r="Q667" i="1" s="1"/>
  <c r="P668" i="1"/>
  <c r="P667" i="1" s="1"/>
  <c r="Q664" i="1"/>
  <c r="Q663" i="1" s="1"/>
  <c r="Q662" i="1" s="1"/>
  <c r="P664" i="1"/>
  <c r="P663" i="1" s="1"/>
  <c r="P662" i="1" s="1"/>
  <c r="Q659" i="1"/>
  <c r="P659" i="1"/>
  <c r="Q657" i="1"/>
  <c r="P657" i="1"/>
  <c r="Q653" i="1"/>
  <c r="P653" i="1"/>
  <c r="Q651" i="1"/>
  <c r="P651" i="1"/>
  <c r="P646" i="1"/>
  <c r="P645" i="1" s="1"/>
  <c r="Q645" i="1"/>
  <c r="P644" i="1"/>
  <c r="P643" i="1" s="1"/>
  <c r="Q643" i="1"/>
  <c r="Q639" i="1"/>
  <c r="P639" i="1"/>
  <c r="Q637" i="1"/>
  <c r="P637" i="1"/>
  <c r="Q632" i="1"/>
  <c r="Q631" i="1" s="1"/>
  <c r="P632" i="1"/>
  <c r="P631" i="1" s="1"/>
  <c r="P630" i="1"/>
  <c r="P629" i="1"/>
  <c r="Q628" i="1"/>
  <c r="Q627" i="1" s="1"/>
  <c r="Q620" i="1"/>
  <c r="Q619" i="1" s="1"/>
  <c r="P620" i="1"/>
  <c r="P619" i="1" s="1"/>
  <c r="Q616" i="1"/>
  <c r="Q615" i="1" s="1"/>
  <c r="P616" i="1"/>
  <c r="P615" i="1" s="1"/>
  <c r="Q606" i="1"/>
  <c r="Q605" i="1" s="1"/>
  <c r="Q604" i="1" s="1"/>
  <c r="Q603" i="1" s="1"/>
  <c r="Q602" i="1" s="1"/>
  <c r="P606" i="1"/>
  <c r="P605" i="1" s="1"/>
  <c r="P604" i="1" s="1"/>
  <c r="P603" i="1" s="1"/>
  <c r="P602" i="1" s="1"/>
  <c r="Q600" i="1"/>
  <c r="Q599" i="1" s="1"/>
  <c r="Q598" i="1" s="1"/>
  <c r="Q597" i="1" s="1"/>
  <c r="Q596" i="1" s="1"/>
  <c r="P600" i="1"/>
  <c r="P599" i="1" s="1"/>
  <c r="P598" i="1" s="1"/>
  <c r="P597" i="1" s="1"/>
  <c r="P596" i="1" s="1"/>
  <c r="Q592" i="1"/>
  <c r="Q591" i="1" s="1"/>
  <c r="Q590" i="1" s="1"/>
  <c r="Q589" i="1" s="1"/>
  <c r="P592" i="1"/>
  <c r="P591" i="1" s="1"/>
  <c r="P590" i="1" s="1"/>
  <c r="P589" i="1" s="1"/>
  <c r="Q587" i="1"/>
  <c r="P587" i="1"/>
  <c r="Q585" i="1"/>
  <c r="P585" i="1"/>
  <c r="Q582" i="1"/>
  <c r="Q581" i="1" s="1"/>
  <c r="P582" i="1"/>
  <c r="P581" i="1" s="1"/>
  <c r="Q577" i="1"/>
  <c r="P577" i="1"/>
  <c r="Q575" i="1"/>
  <c r="P575" i="1"/>
  <c r="Q568" i="1"/>
  <c r="Q567" i="1" s="1"/>
  <c r="Q566" i="1" s="1"/>
  <c r="P568" i="1"/>
  <c r="P567" i="1" s="1"/>
  <c r="P566" i="1" s="1"/>
  <c r="Q563" i="1"/>
  <c r="Q562" i="1" s="1"/>
  <c r="Q561" i="1" s="1"/>
  <c r="Q560" i="1" s="1"/>
  <c r="P563" i="1"/>
  <c r="P562" i="1" s="1"/>
  <c r="P561" i="1" s="1"/>
  <c r="P560" i="1" s="1"/>
  <c r="Q558" i="1"/>
  <c r="Q557" i="1" s="1"/>
  <c r="Q556" i="1" s="1"/>
  <c r="Q555" i="1" s="1"/>
  <c r="P558" i="1"/>
  <c r="P557" i="1" s="1"/>
  <c r="P556" i="1" s="1"/>
  <c r="P555" i="1" s="1"/>
  <c r="Q552" i="1"/>
  <c r="Q551" i="1" s="1"/>
  <c r="Q550" i="1" s="1"/>
  <c r="Q549" i="1" s="1"/>
  <c r="P552" i="1"/>
  <c r="P551" i="1" s="1"/>
  <c r="P550" i="1" s="1"/>
  <c r="P549" i="1" s="1"/>
  <c r="Q547" i="1"/>
  <c r="Q546" i="1" s="1"/>
  <c r="Q545" i="1" s="1"/>
  <c r="P547" i="1"/>
  <c r="P546" i="1" s="1"/>
  <c r="P545" i="1" s="1"/>
  <c r="Q543" i="1"/>
  <c r="Q542" i="1" s="1"/>
  <c r="P543" i="1"/>
  <c r="P542" i="1" s="1"/>
  <c r="Q539" i="1"/>
  <c r="Q538" i="1" s="1"/>
  <c r="P539" i="1"/>
  <c r="P538" i="1" s="1"/>
  <c r="Q535" i="1"/>
  <c r="Q534" i="1" s="1"/>
  <c r="P535" i="1"/>
  <c r="P534" i="1" s="1"/>
  <c r="Q532" i="1"/>
  <c r="Q531" i="1" s="1"/>
  <c r="P532" i="1"/>
  <c r="P531" i="1" s="1"/>
  <c r="Q527" i="1"/>
  <c r="Q526" i="1" s="1"/>
  <c r="P527" i="1"/>
  <c r="P526" i="1" s="1"/>
  <c r="Q523" i="1"/>
  <c r="Q522" i="1" s="1"/>
  <c r="P523" i="1"/>
  <c r="P522" i="1" s="1"/>
  <c r="Q520" i="1"/>
  <c r="Q519" i="1" s="1"/>
  <c r="P520" i="1"/>
  <c r="P519" i="1" s="1"/>
  <c r="Q517" i="1"/>
  <c r="Q516" i="1" s="1"/>
  <c r="P517" i="1"/>
  <c r="P516" i="1" s="1"/>
  <c r="P510" i="1"/>
  <c r="P509" i="1" s="1"/>
  <c r="P508" i="1" s="1"/>
  <c r="Q509" i="1"/>
  <c r="Q508" i="1" s="1"/>
  <c r="Q505" i="1"/>
  <c r="Q504" i="1" s="1"/>
  <c r="P505" i="1"/>
  <c r="P504" i="1" s="1"/>
  <c r="Q502" i="1"/>
  <c r="Q501" i="1" s="1"/>
  <c r="P502" i="1"/>
  <c r="P501" i="1" s="1"/>
  <c r="Q499" i="1"/>
  <c r="Q498" i="1" s="1"/>
  <c r="P499" i="1"/>
  <c r="P498" i="1" s="1"/>
  <c r="Q491" i="1"/>
  <c r="Q490" i="1" s="1"/>
  <c r="P491" i="1"/>
  <c r="P490" i="1" s="1"/>
  <c r="Q486" i="1"/>
  <c r="Q485" i="1" s="1"/>
  <c r="P486" i="1"/>
  <c r="P485" i="1" s="1"/>
  <c r="Q483" i="1"/>
  <c r="Q482" i="1" s="1"/>
  <c r="P483" i="1"/>
  <c r="P482" i="1" s="1"/>
  <c r="Q480" i="1"/>
  <c r="P480" i="1"/>
  <c r="Q478" i="1"/>
  <c r="P478" i="1"/>
  <c r="Q474" i="1"/>
  <c r="Q473" i="1" s="1"/>
  <c r="P474" i="1"/>
  <c r="P473" i="1" s="1"/>
  <c r="Q470" i="1"/>
  <c r="Q469" i="1" s="1"/>
  <c r="P470" i="1"/>
  <c r="P469" i="1" s="1"/>
  <c r="Q463" i="1"/>
  <c r="P463" i="1"/>
  <c r="Q461" i="1"/>
  <c r="P461" i="1"/>
  <c r="Q458" i="1"/>
  <c r="Q457" i="1" s="1"/>
  <c r="P458" i="1"/>
  <c r="P457" i="1" s="1"/>
  <c r="Q446" i="1"/>
  <c r="Q445" i="1" s="1"/>
  <c r="Q444" i="1" s="1"/>
  <c r="P446" i="1"/>
  <c r="P445" i="1" s="1"/>
  <c r="P444" i="1" s="1"/>
  <c r="Q442" i="1"/>
  <c r="Q441" i="1" s="1"/>
  <c r="P442" i="1"/>
  <c r="P441" i="1" s="1"/>
  <c r="Q439" i="1"/>
  <c r="P439" i="1"/>
  <c r="Q437" i="1"/>
  <c r="P437" i="1"/>
  <c r="Q434" i="1"/>
  <c r="Q433" i="1" s="1"/>
  <c r="P434" i="1"/>
  <c r="P433" i="1" s="1"/>
  <c r="Q427" i="1"/>
  <c r="Q426" i="1" s="1"/>
  <c r="Q425" i="1" s="1"/>
  <c r="P427" i="1"/>
  <c r="P426" i="1" s="1"/>
  <c r="P425" i="1" s="1"/>
  <c r="Q422" i="1"/>
  <c r="Q421" i="1" s="1"/>
  <c r="Q420" i="1" s="1"/>
  <c r="Q419" i="1" s="1"/>
  <c r="Q418" i="1" s="1"/>
  <c r="P422" i="1"/>
  <c r="P421" i="1" s="1"/>
  <c r="P420" i="1" s="1"/>
  <c r="P419" i="1" s="1"/>
  <c r="P418" i="1" s="1"/>
  <c r="Q416" i="1"/>
  <c r="Q415" i="1" s="1"/>
  <c r="Q414" i="1" s="1"/>
  <c r="Q413" i="1" s="1"/>
  <c r="P416" i="1"/>
  <c r="P415" i="1" s="1"/>
  <c r="P414" i="1" s="1"/>
  <c r="P413" i="1" s="1"/>
  <c r="Q411" i="1"/>
  <c r="Q410" i="1" s="1"/>
  <c r="P411" i="1"/>
  <c r="P410" i="1" s="1"/>
  <c r="Q408" i="1"/>
  <c r="P408" i="1"/>
  <c r="Q406" i="1"/>
  <c r="P406" i="1"/>
  <c r="Q404" i="1"/>
  <c r="P404" i="1"/>
  <c r="Q398" i="1"/>
  <c r="Q397" i="1" s="1"/>
  <c r="P398" i="1"/>
  <c r="P397" i="1" s="1"/>
  <c r="Q392" i="1"/>
  <c r="Q391" i="1" s="1"/>
  <c r="Q390" i="1" s="1"/>
  <c r="Q389" i="1" s="1"/>
  <c r="Q388" i="1" s="1"/>
  <c r="P392" i="1"/>
  <c r="P391" i="1" s="1"/>
  <c r="P390" i="1" s="1"/>
  <c r="P389" i="1" s="1"/>
  <c r="P388" i="1" s="1"/>
  <c r="Q386" i="1"/>
  <c r="Q385" i="1" s="1"/>
  <c r="Q384" i="1" s="1"/>
  <c r="Q383" i="1" s="1"/>
  <c r="Q382" i="1" s="1"/>
  <c r="P386" i="1"/>
  <c r="P385" i="1" s="1"/>
  <c r="P384" i="1" s="1"/>
  <c r="P383" i="1" s="1"/>
  <c r="P382" i="1" s="1"/>
  <c r="Q379" i="1"/>
  <c r="Q378" i="1" s="1"/>
  <c r="Q377" i="1" s="1"/>
  <c r="Q376" i="1" s="1"/>
  <c r="Q375" i="1" s="1"/>
  <c r="P379" i="1"/>
  <c r="P378" i="1" s="1"/>
  <c r="P377" i="1" s="1"/>
  <c r="P376" i="1" s="1"/>
  <c r="P375" i="1" s="1"/>
  <c r="Q373" i="1"/>
  <c r="Q372" i="1" s="1"/>
  <c r="Q371" i="1" s="1"/>
  <c r="P373" i="1"/>
  <c r="P372" i="1" s="1"/>
  <c r="P371" i="1" s="1"/>
  <c r="Q369" i="1"/>
  <c r="Q368" i="1" s="1"/>
  <c r="P369" i="1"/>
  <c r="P368" i="1" s="1"/>
  <c r="Q366" i="1"/>
  <c r="Q365" i="1" s="1"/>
  <c r="P366" i="1"/>
  <c r="P365" i="1" s="1"/>
  <c r="Q360" i="1"/>
  <c r="Q359" i="1" s="1"/>
  <c r="P360" i="1"/>
  <c r="P359" i="1" s="1"/>
  <c r="Q355" i="1"/>
  <c r="Q354" i="1" s="1"/>
  <c r="P355" i="1"/>
  <c r="P354" i="1" s="1"/>
  <c r="Q352" i="1"/>
  <c r="Q351" i="1" s="1"/>
  <c r="P352" i="1"/>
  <c r="P351" i="1" s="1"/>
  <c r="Q344" i="1"/>
  <c r="Q343" i="1" s="1"/>
  <c r="Q342" i="1" s="1"/>
  <c r="Q341" i="1" s="1"/>
  <c r="P343" i="1"/>
  <c r="P342" i="1" s="1"/>
  <c r="P341" i="1" s="1"/>
  <c r="Q339" i="1"/>
  <c r="P339" i="1"/>
  <c r="Q337" i="1"/>
  <c r="P337" i="1"/>
  <c r="Q334" i="1"/>
  <c r="Q333" i="1" s="1"/>
  <c r="P334" i="1"/>
  <c r="P333" i="1" s="1"/>
  <c r="Q330" i="1"/>
  <c r="Q328" i="1"/>
  <c r="Q325" i="1"/>
  <c r="Q324" i="1" s="1"/>
  <c r="P324" i="1"/>
  <c r="P317" i="1"/>
  <c r="Q312" i="1"/>
  <c r="Q311" i="1" s="1"/>
  <c r="Q310" i="1" s="1"/>
  <c r="P312" i="1"/>
  <c r="P311" i="1" s="1"/>
  <c r="P310" i="1" s="1"/>
  <c r="Q307" i="1"/>
  <c r="Q305" i="1"/>
  <c r="P305" i="1"/>
  <c r="Q299" i="1"/>
  <c r="P299" i="1"/>
  <c r="Q295" i="1"/>
  <c r="Q294" i="1" s="1"/>
  <c r="Q293" i="1" s="1"/>
  <c r="P295" i="1"/>
  <c r="P294" i="1" s="1"/>
  <c r="P293" i="1" s="1"/>
  <c r="Q291" i="1"/>
  <c r="Q290" i="1" s="1"/>
  <c r="Q289" i="1" s="1"/>
  <c r="P291" i="1"/>
  <c r="P290" i="1" s="1"/>
  <c r="P289" i="1" s="1"/>
  <c r="Q287" i="1"/>
  <c r="Q286" i="1" s="1"/>
  <c r="P287" i="1"/>
  <c r="P286" i="1" s="1"/>
  <c r="Q282" i="1"/>
  <c r="Q281" i="1" s="1"/>
  <c r="P282" i="1"/>
  <c r="P281" i="1" s="1"/>
  <c r="Q279" i="1"/>
  <c r="Q278" i="1" s="1"/>
  <c r="P279" i="1"/>
  <c r="P278" i="1" s="1"/>
  <c r="Q274" i="1"/>
  <c r="P274" i="1"/>
  <c r="Q271" i="1"/>
  <c r="P271" i="1"/>
  <c r="Q267" i="1"/>
  <c r="P267" i="1"/>
  <c r="Q259" i="1"/>
  <c r="P259" i="1"/>
  <c r="Q252" i="1"/>
  <c r="P252" i="1"/>
  <c r="Q250" i="1"/>
  <c r="P250" i="1"/>
  <c r="Q247" i="1"/>
  <c r="Q244" i="1" s="1"/>
  <c r="P247" i="1"/>
  <c r="P244" i="1" s="1"/>
  <c r="Q241" i="1"/>
  <c r="P241" i="1"/>
  <c r="Q239" i="1"/>
  <c r="P239" i="1"/>
  <c r="Q237" i="1"/>
  <c r="P237" i="1"/>
  <c r="P230" i="1"/>
  <c r="P228" i="1" s="1"/>
  <c r="P227" i="1"/>
  <c r="P226" i="1" s="1"/>
  <c r="Q226" i="1"/>
  <c r="P225" i="1"/>
  <c r="P224" i="1" s="1"/>
  <c r="Q213" i="1"/>
  <c r="Q212" i="1" s="1"/>
  <c r="Q211" i="1" s="1"/>
  <c r="P213" i="1"/>
  <c r="P212" i="1" s="1"/>
  <c r="P211" i="1" s="1"/>
  <c r="Q209" i="1"/>
  <c r="Q208" i="1" s="1"/>
  <c r="Q207" i="1" s="1"/>
  <c r="P209" i="1"/>
  <c r="P208" i="1" s="1"/>
  <c r="P207" i="1" s="1"/>
  <c r="Q204" i="1"/>
  <c r="Q203" i="1" s="1"/>
  <c r="P204" i="1"/>
  <c r="P203" i="1" s="1"/>
  <c r="Q201" i="1"/>
  <c r="Q200" i="1" s="1"/>
  <c r="P201" i="1"/>
  <c r="P200" i="1" s="1"/>
  <c r="Q196" i="1"/>
  <c r="Q195" i="1" s="1"/>
  <c r="Q194" i="1" s="1"/>
  <c r="P196" i="1"/>
  <c r="P195" i="1" s="1"/>
  <c r="P194" i="1" s="1"/>
  <c r="Q192" i="1"/>
  <c r="Q191" i="1" s="1"/>
  <c r="Q190" i="1" s="1"/>
  <c r="P192" i="1"/>
  <c r="P191" i="1" s="1"/>
  <c r="P190" i="1" s="1"/>
  <c r="Q184" i="1"/>
  <c r="P184" i="1"/>
  <c r="Q182" i="1"/>
  <c r="P182" i="1"/>
  <c r="Q179" i="1"/>
  <c r="Q178" i="1" s="1"/>
  <c r="P179" i="1"/>
  <c r="P178" i="1" s="1"/>
  <c r="Q175" i="1"/>
  <c r="Q174" i="1" s="1"/>
  <c r="Q173" i="1" s="1"/>
  <c r="P175" i="1"/>
  <c r="P174" i="1" s="1"/>
  <c r="P173" i="1" s="1"/>
  <c r="Q171" i="1"/>
  <c r="P171" i="1"/>
  <c r="Q169" i="1"/>
  <c r="P169" i="1"/>
  <c r="Q167" i="1"/>
  <c r="P167" i="1"/>
  <c r="Q159" i="1"/>
  <c r="Q158" i="1" s="1"/>
  <c r="Q157" i="1" s="1"/>
  <c r="Q156" i="1" s="1"/>
  <c r="P159" i="1"/>
  <c r="P158" i="1" s="1"/>
  <c r="P157" i="1" s="1"/>
  <c r="P156" i="1" s="1"/>
  <c r="Q152" i="1"/>
  <c r="P152" i="1"/>
  <c r="Q150" i="1"/>
  <c r="P150" i="1"/>
  <c r="Q147" i="1"/>
  <c r="Q146" i="1" s="1"/>
  <c r="P147" i="1"/>
  <c r="P146" i="1" s="1"/>
  <c r="Q139" i="1"/>
  <c r="Q138" i="1" s="1"/>
  <c r="Q137" i="1" s="1"/>
  <c r="Q136" i="1" s="1"/>
  <c r="Q135" i="1" s="1"/>
  <c r="Q134" i="1" s="1"/>
  <c r="P139" i="1"/>
  <c r="P138" i="1" s="1"/>
  <c r="P137" i="1" s="1"/>
  <c r="P136" i="1" s="1"/>
  <c r="P135" i="1" s="1"/>
  <c r="P134" i="1" s="1"/>
  <c r="Q128" i="1"/>
  <c r="Q127" i="1" s="1"/>
  <c r="Q126" i="1" s="1"/>
  <c r="Q125" i="1" s="1"/>
  <c r="P128" i="1"/>
  <c r="P127" i="1" s="1"/>
  <c r="P126" i="1" s="1"/>
  <c r="P125" i="1" s="1"/>
  <c r="Q123" i="1"/>
  <c r="Q122" i="1" s="1"/>
  <c r="Q121" i="1" s="1"/>
  <c r="P123" i="1"/>
  <c r="P122" i="1" s="1"/>
  <c r="P121" i="1" s="1"/>
  <c r="Q119" i="1"/>
  <c r="P119" i="1"/>
  <c r="Q117" i="1"/>
  <c r="P117" i="1"/>
  <c r="Q111" i="1"/>
  <c r="Q110" i="1" s="1"/>
  <c r="Q109" i="1" s="1"/>
  <c r="Q108" i="1" s="1"/>
  <c r="Q107" i="1" s="1"/>
  <c r="P111" i="1"/>
  <c r="P110" i="1" s="1"/>
  <c r="P109" i="1" s="1"/>
  <c r="P108" i="1" s="1"/>
  <c r="P107" i="1" s="1"/>
  <c r="Q100" i="1"/>
  <c r="P100" i="1"/>
  <c r="Q98" i="1"/>
  <c r="P98" i="1"/>
  <c r="Q96" i="1"/>
  <c r="P96" i="1"/>
  <c r="Q93" i="1"/>
  <c r="Q92" i="1" s="1"/>
  <c r="P93" i="1"/>
  <c r="P92" i="1" s="1"/>
  <c r="Q85" i="1"/>
  <c r="Q84" i="1" s="1"/>
  <c r="Q83" i="1" s="1"/>
  <c r="Q82" i="1" s="1"/>
  <c r="P85" i="1"/>
  <c r="P84" i="1" s="1"/>
  <c r="P83" i="1" s="1"/>
  <c r="P82" i="1" s="1"/>
  <c r="P81" i="1" s="1"/>
  <c r="P80" i="1" s="1"/>
  <c r="P79" i="1" s="1"/>
  <c r="Q80" i="1"/>
  <c r="Q79" i="1" s="1"/>
  <c r="Q77" i="1"/>
  <c r="Q76" i="1" s="1"/>
  <c r="P77" i="1"/>
  <c r="P76" i="1" s="1"/>
  <c r="P75" i="1" s="1"/>
  <c r="P74" i="1" s="1"/>
  <c r="P73" i="1" s="1"/>
  <c r="P72" i="1" s="1"/>
  <c r="P71" i="1" s="1"/>
  <c r="Q72" i="1"/>
  <c r="Q71" i="1" s="1"/>
  <c r="Q69" i="1"/>
  <c r="Q68" i="1" s="1"/>
  <c r="Q67" i="1" s="1"/>
  <c r="P69" i="1"/>
  <c r="P68" i="1" s="1"/>
  <c r="P67" i="1" s="1"/>
  <c r="Q65" i="1"/>
  <c r="P65" i="1"/>
  <c r="P64" i="1" s="1"/>
  <c r="P63" i="1" s="1"/>
  <c r="Q63" i="1"/>
  <c r="Q58" i="1" s="1"/>
  <c r="P60" i="1"/>
  <c r="P58" i="1"/>
  <c r="P57" i="1" s="1"/>
  <c r="Q55" i="1"/>
  <c r="P55" i="1"/>
  <c r="P54" i="1" s="1"/>
  <c r="P52" i="1"/>
  <c r="Q50" i="1"/>
  <c r="Q48" i="1"/>
  <c r="Q47" i="1" s="1"/>
  <c r="Q44" i="1"/>
  <c r="Q42" i="1"/>
  <c r="P41" i="1"/>
  <c r="Q39" i="1"/>
  <c r="Q37" i="1"/>
  <c r="P37" i="1"/>
  <c r="P32" i="1" s="1"/>
  <c r="Q35" i="1"/>
  <c r="Q30" i="1"/>
  <c r="P30" i="1"/>
  <c r="Q28" i="1"/>
  <c r="P28" i="1"/>
  <c r="P27" i="1" s="1"/>
  <c r="P26" i="1" s="1"/>
  <c r="Q26" i="1"/>
  <c r="Q23" i="1"/>
  <c r="P23" i="1"/>
  <c r="Q20" i="1"/>
  <c r="P20" i="1"/>
  <c r="Q18" i="1"/>
  <c r="P18" i="1"/>
  <c r="I186" i="1" l="1"/>
  <c r="R186" i="1" s="1"/>
  <c r="R187" i="1"/>
  <c r="P5126" i="1"/>
  <c r="P5114" i="1" s="1"/>
  <c r="Q5126" i="1"/>
  <c r="Q2320" i="1"/>
  <c r="Q2319" i="1" s="1"/>
  <c r="P2320" i="1"/>
  <c r="P2319" i="1" s="1"/>
  <c r="P2274" i="1"/>
  <c r="P2273" i="1" s="1"/>
  <c r="P2272" i="1" s="1"/>
  <c r="P2266" i="1" s="1"/>
  <c r="Q2274" i="1"/>
  <c r="Q2273" i="1" s="1"/>
  <c r="Q2272" i="1" s="1"/>
  <c r="Q2266" i="1" s="1"/>
  <c r="Q1673" i="1"/>
  <c r="Q1672" i="1" s="1"/>
  <c r="Q1837" i="1"/>
  <c r="P1673" i="1"/>
  <c r="P1672" i="1" s="1"/>
  <c r="Q5157" i="1"/>
  <c r="Q5156" i="1" s="1"/>
  <c r="P5157" i="1"/>
  <c r="P5081" i="1"/>
  <c r="Q5081" i="1"/>
  <c r="H696" i="1"/>
  <c r="P358" i="1"/>
  <c r="P357" i="1" s="1"/>
  <c r="Q358" i="1"/>
  <c r="Q357" i="1" s="1"/>
  <c r="Q4375" i="1"/>
  <c r="P4375" i="1"/>
  <c r="Q749" i="1"/>
  <c r="P749" i="1"/>
  <c r="Q721" i="1"/>
  <c r="P4860" i="1"/>
  <c r="P4855" i="1" s="1"/>
  <c r="Q4860" i="1"/>
  <c r="Q4855" i="1" s="1"/>
  <c r="P4543" i="1"/>
  <c r="P4539" i="1" s="1"/>
  <c r="P4538" i="1" s="1"/>
  <c r="Q4543" i="1"/>
  <c r="Q4539" i="1" s="1"/>
  <c r="Q4538" i="1" s="1"/>
  <c r="Q3701" i="1"/>
  <c r="Q3697" i="1" s="1"/>
  <c r="Q3696" i="1" s="1"/>
  <c r="P3701" i="1"/>
  <c r="P3697" i="1" s="1"/>
  <c r="P3696" i="1" s="1"/>
  <c r="P3597" i="1"/>
  <c r="P3596" i="1" s="1"/>
  <c r="Q3597" i="1"/>
  <c r="Q3596" i="1" s="1"/>
  <c r="Q3425" i="1"/>
  <c r="Q3424" i="1" s="1"/>
  <c r="Q3423" i="1" s="1"/>
  <c r="Q3422" i="1" s="1"/>
  <c r="P3425" i="1"/>
  <c r="P3424" i="1" s="1"/>
  <c r="P3423" i="1" s="1"/>
  <c r="P3422" i="1" s="1"/>
  <c r="P2259" i="1"/>
  <c r="P2258" i="1" s="1"/>
  <c r="P2880" i="1"/>
  <c r="P2879" i="1" s="1"/>
  <c r="P2878" i="1" s="1"/>
  <c r="P2877" i="1" s="1"/>
  <c r="Q2880" i="1"/>
  <c r="Q2879" i="1" s="1"/>
  <c r="Q2878" i="1" s="1"/>
  <c r="Q2877" i="1" s="1"/>
  <c r="H2730" i="1"/>
  <c r="Q2259" i="1"/>
  <c r="Q2258" i="1" s="1"/>
  <c r="Q1600" i="1"/>
  <c r="Q1599" i="1" s="1"/>
  <c r="P1600" i="1"/>
  <c r="P1599" i="1" s="1"/>
  <c r="Q1589" i="1"/>
  <c r="Q1588" i="1" s="1"/>
  <c r="Q1587" i="1" s="1"/>
  <c r="Q1586" i="1" s="1"/>
  <c r="P1589" i="1"/>
  <c r="P1588" i="1" s="1"/>
  <c r="P1587" i="1" s="1"/>
  <c r="P1586" i="1" s="1"/>
  <c r="Q1009" i="1"/>
  <c r="Q1005" i="1" s="1"/>
  <c r="Q1004" i="1" s="1"/>
  <c r="P1344" i="1"/>
  <c r="P1343" i="1" s="1"/>
  <c r="Q1344" i="1"/>
  <c r="Q1343" i="1" s="1"/>
  <c r="Q614" i="1"/>
  <c r="P1009" i="1"/>
  <c r="P1005" i="1" s="1"/>
  <c r="P1004" i="1" s="1"/>
  <c r="P614" i="1"/>
  <c r="P149" i="1"/>
  <c r="P145" i="1" s="1"/>
  <c r="P144" i="1" s="1"/>
  <c r="P143" i="1" s="1"/>
  <c r="P142" i="1" s="1"/>
  <c r="Q149" i="1"/>
  <c r="Q145" i="1" s="1"/>
  <c r="Q144" i="1" s="1"/>
  <c r="Q143" i="1" s="1"/>
  <c r="Q142" i="1" s="1"/>
  <c r="H2099" i="1"/>
  <c r="H2098" i="1" s="1"/>
  <c r="H612" i="1"/>
  <c r="H647" i="1"/>
  <c r="H1117" i="1"/>
  <c r="H1116" i="1" s="1"/>
  <c r="P4090" i="1"/>
  <c r="P4089" i="1" s="1"/>
  <c r="H891" i="1"/>
  <c r="P3605" i="1"/>
  <c r="Q3605" i="1"/>
  <c r="H1026" i="1"/>
  <c r="H1768" i="1"/>
  <c r="H1767" i="1" s="1"/>
  <c r="H1432" i="1"/>
  <c r="H1431" i="1" s="1"/>
  <c r="P786" i="1"/>
  <c r="P785" i="1" s="1"/>
  <c r="Q786" i="1"/>
  <c r="Q785" i="1" s="1"/>
  <c r="Q977" i="1"/>
  <c r="Q976" i="1" s="1"/>
  <c r="Q975" i="1" s="1"/>
  <c r="P977" i="1"/>
  <c r="P976" i="1" s="1"/>
  <c r="P975" i="1" s="1"/>
  <c r="P706" i="1"/>
  <c r="Q706" i="1"/>
  <c r="H571" i="1"/>
  <c r="P489" i="1"/>
  <c r="Q489" i="1"/>
  <c r="H488" i="1"/>
  <c r="H466" i="1" s="1"/>
  <c r="H453" i="1" s="1"/>
  <c r="H324" i="1"/>
  <c r="H323" i="1" s="1"/>
  <c r="H322" i="1" s="1"/>
  <c r="H321" i="1" s="1"/>
  <c r="H348" i="1"/>
  <c r="H347" i="1" s="1"/>
  <c r="H346" i="1" s="1"/>
  <c r="H164" i="1"/>
  <c r="H163" i="1" s="1"/>
  <c r="H162" i="1" s="1"/>
  <c r="H161" i="1" s="1"/>
  <c r="H141" i="1" s="1"/>
  <c r="H235" i="1"/>
  <c r="H234" i="1" s="1"/>
  <c r="H233" i="1" s="1"/>
  <c r="H232" i="1" s="1"/>
  <c r="P336" i="1"/>
  <c r="P323" i="1" s="1"/>
  <c r="P322" i="1" s="1"/>
  <c r="P321" i="1" s="1"/>
  <c r="Q336" i="1"/>
  <c r="H301" i="1"/>
  <c r="H285" i="1" s="1"/>
  <c r="Q5389" i="1"/>
  <c r="Q5385" i="1" s="1"/>
  <c r="Q5384" i="1" s="1"/>
  <c r="Q5378" i="1" s="1"/>
  <c r="Q5377" i="1" s="1"/>
  <c r="P5450" i="1"/>
  <c r="P5446" i="1" s="1"/>
  <c r="P5445" i="1" s="1"/>
  <c r="P5438" i="1" s="1"/>
  <c r="P5437" i="1" s="1"/>
  <c r="H88" i="1"/>
  <c r="H87" i="1" s="1"/>
  <c r="H31" i="1"/>
  <c r="H30" i="1" s="1"/>
  <c r="H14" i="1" s="1"/>
  <c r="H13" i="1" s="1"/>
  <c r="H12" i="1" s="1"/>
  <c r="H11" i="1" s="1"/>
  <c r="Q3744" i="1"/>
  <c r="Q3740" i="1" s="1"/>
  <c r="Q3739" i="1" s="1"/>
  <c r="Q2902" i="1"/>
  <c r="Q2901" i="1" s="1"/>
  <c r="Q2900" i="1" s="1"/>
  <c r="P3471" i="1"/>
  <c r="P3470" i="1" s="1"/>
  <c r="Q4748" i="1"/>
  <c r="Q4744" i="1" s="1"/>
  <c r="Q4743" i="1" s="1"/>
  <c r="P206" i="1"/>
  <c r="Q1122" i="1"/>
  <c r="Q1121" i="1" s="1"/>
  <c r="Q1120" i="1" s="1"/>
  <c r="Q1119" i="1" s="1"/>
  <c r="Q4886" i="1"/>
  <c r="Q4882" i="1" s="1"/>
  <c r="Q4881" i="1" s="1"/>
  <c r="Q4880" i="1" s="1"/>
  <c r="P5193" i="1"/>
  <c r="P5189" i="1" s="1"/>
  <c r="P5188" i="1" s="1"/>
  <c r="Q436" i="1"/>
  <c r="Q432" i="1" s="1"/>
  <c r="Q431" i="1" s="1"/>
  <c r="Q430" i="1" s="1"/>
  <c r="Q429" i="1" s="1"/>
  <c r="P1544" i="1"/>
  <c r="P1543" i="1" s="1"/>
  <c r="P1542" i="1" s="1"/>
  <c r="Q1615" i="1"/>
  <c r="Q1614" i="1" s="1"/>
  <c r="Q1613" i="1" s="1"/>
  <c r="Q1607" i="1" s="1"/>
  <c r="Q1645" i="1"/>
  <c r="Q1644" i="1" s="1"/>
  <c r="Q1643" i="1" s="1"/>
  <c r="Q1642" i="1" s="1"/>
  <c r="P2240" i="1"/>
  <c r="P2239" i="1" s="1"/>
  <c r="P2238" i="1" s="1"/>
  <c r="P2237" i="1" s="1"/>
  <c r="Q2385" i="1"/>
  <c r="Q2384" i="1" s="1"/>
  <c r="Q2377" i="1" s="1"/>
  <c r="Q2376" i="1" s="1"/>
  <c r="Q2647" i="1"/>
  <c r="Q2646" i="1" s="1"/>
  <c r="P4615" i="1"/>
  <c r="P4611" i="1" s="1"/>
  <c r="P4610" i="1" s="1"/>
  <c r="P4783" i="1"/>
  <c r="Q4793" i="1"/>
  <c r="Q4803" i="1"/>
  <c r="P403" i="1"/>
  <c r="P460" i="1"/>
  <c r="P456" i="1" s="1"/>
  <c r="P455" i="1" s="1"/>
  <c r="P454" i="1" s="1"/>
  <c r="P477" i="1"/>
  <c r="P468" i="1" s="1"/>
  <c r="P467" i="1" s="1"/>
  <c r="P1405" i="1"/>
  <c r="P1404" i="1" s="1"/>
  <c r="P1397" i="1" s="1"/>
  <c r="P1396" i="1" s="1"/>
  <c r="Q1519" i="1"/>
  <c r="Q1518" i="1" s="1"/>
  <c r="Q1517" i="1" s="1"/>
  <c r="Q1516" i="1" s="1"/>
  <c r="Q1571" i="1"/>
  <c r="Q1570" i="1" s="1"/>
  <c r="Q1569" i="1" s="1"/>
  <c r="Q2087" i="1"/>
  <c r="Q2086" i="1" s="1"/>
  <c r="Q2425" i="1"/>
  <c r="Q2421" i="1" s="1"/>
  <c r="Q2420" i="1" s="1"/>
  <c r="Q5238" i="1"/>
  <c r="Q5234" i="1" s="1"/>
  <c r="Q5229" i="1" s="1"/>
  <c r="Q5228" i="1" s="1"/>
  <c r="Q5227" i="1" s="1"/>
  <c r="Q5226" i="1" s="1"/>
  <c r="Q5305" i="1"/>
  <c r="Q1747" i="1"/>
  <c r="Q1746" i="1" s="1"/>
  <c r="Q1739" i="1" s="1"/>
  <c r="Q1738" i="1" s="1"/>
  <c r="P1773" i="1"/>
  <c r="P1772" i="1" s="1"/>
  <c r="P1771" i="1" s="1"/>
  <c r="P1770" i="1" s="1"/>
  <c r="P1816" i="1"/>
  <c r="P1815" i="1" s="1"/>
  <c r="P2203" i="1"/>
  <c r="P2202" i="1" s="1"/>
  <c r="P2201" i="1" s="1"/>
  <c r="Q2230" i="1"/>
  <c r="Q2229" i="1" s="1"/>
  <c r="Q2228" i="1" s="1"/>
  <c r="Q2240" i="1"/>
  <c r="Q2239" i="1" s="1"/>
  <c r="Q2238" i="1" s="1"/>
  <c r="Q2237" i="1" s="1"/>
  <c r="Q2555" i="1"/>
  <c r="Q2554" i="1" s="1"/>
  <c r="Q2553" i="1" s="1"/>
  <c r="Q2552" i="1" s="1"/>
  <c r="P3171" i="1"/>
  <c r="P3170" i="1" s="1"/>
  <c r="P3169" i="1" s="1"/>
  <c r="P3168" i="1" s="1"/>
  <c r="P3247" i="1"/>
  <c r="P3246" i="1" s="1"/>
  <c r="P3245" i="1" s="1"/>
  <c r="P3244" i="1" s="1"/>
  <c r="P3243" i="1" s="1"/>
  <c r="P3710" i="1"/>
  <c r="P3709" i="1" s="1"/>
  <c r="P3708" i="1" s="1"/>
  <c r="P3744" i="1"/>
  <c r="P3740" i="1" s="1"/>
  <c r="P3739" i="1" s="1"/>
  <c r="Q4068" i="1"/>
  <c r="Q4266" i="1"/>
  <c r="Q4729" i="1"/>
  <c r="Q4728" i="1" s="1"/>
  <c r="Q4727" i="1" s="1"/>
  <c r="Q4958" i="1"/>
  <c r="Q4990" i="1"/>
  <c r="Q4977" i="1" s="1"/>
  <c r="P249" i="1"/>
  <c r="P986" i="1"/>
  <c r="P1198" i="1"/>
  <c r="P1197" i="1" s="1"/>
  <c r="P1196" i="1" s="1"/>
  <c r="P1195" i="1" s="1"/>
  <c r="Q1208" i="1"/>
  <c r="Q1204" i="1" s="1"/>
  <c r="Q1203" i="1" s="1"/>
  <c r="P1223" i="1"/>
  <c r="P1222" i="1" s="1"/>
  <c r="P1221" i="1" s="1"/>
  <c r="P1868" i="1"/>
  <c r="P1864" i="1" s="1"/>
  <c r="P1863" i="1" s="1"/>
  <c r="Q1933" i="1"/>
  <c r="Q1932" i="1" s="1"/>
  <c r="P2425" i="1"/>
  <c r="P2421" i="1" s="1"/>
  <c r="P2420" i="1" s="1"/>
  <c r="Q3171" i="1"/>
  <c r="Q3170" i="1" s="1"/>
  <c r="Q3169" i="1" s="1"/>
  <c r="Q3168" i="1" s="1"/>
  <c r="Q3247" i="1"/>
  <c r="Q3246" i="1" s="1"/>
  <c r="Q3245" i="1" s="1"/>
  <c r="Q3244" i="1" s="1"/>
  <c r="Q3243" i="1" s="1"/>
  <c r="P4929" i="1"/>
  <c r="P5469" i="1"/>
  <c r="P5468" i="1" s="1"/>
  <c r="P5467" i="1" s="1"/>
  <c r="P5466" i="1" s="1"/>
  <c r="P5465" i="1" s="1"/>
  <c r="P1041" i="1"/>
  <c r="P1040" i="1" s="1"/>
  <c r="P1039" i="1" s="1"/>
  <c r="P1038" i="1" s="1"/>
  <c r="P95" i="1"/>
  <c r="P91" i="1" s="1"/>
  <c r="P90" i="1" s="1"/>
  <c r="P89" i="1" s="1"/>
  <c r="Q166" i="1"/>
  <c r="Q165" i="1" s="1"/>
  <c r="Q181" i="1"/>
  <c r="Q177" i="1" s="1"/>
  <c r="P628" i="1"/>
  <c r="P627" i="1" s="1"/>
  <c r="P626" i="1" s="1"/>
  <c r="P636" i="1"/>
  <c r="P635" i="1" s="1"/>
  <c r="Q642" i="1"/>
  <c r="Q641" i="1" s="1"/>
  <c r="P656" i="1"/>
  <c r="P655" i="1" s="1"/>
  <c r="Q1198" i="1"/>
  <c r="Q1197" i="1" s="1"/>
  <c r="Q1196" i="1" s="1"/>
  <c r="Q1195" i="1" s="1"/>
  <c r="P1305" i="1"/>
  <c r="P1304" i="1" s="1"/>
  <c r="P1303" i="1" s="1"/>
  <c r="Q1405" i="1"/>
  <c r="Q1404" i="1" s="1"/>
  <c r="Q1397" i="1" s="1"/>
  <c r="Q1396" i="1" s="1"/>
  <c r="Q1693" i="1"/>
  <c r="Q1692" i="1" s="1"/>
  <c r="Q1691" i="1" s="1"/>
  <c r="Q1690" i="1" s="1"/>
  <c r="Q1689" i="1" s="1"/>
  <c r="Q2137" i="1"/>
  <c r="P2145" i="1"/>
  <c r="P2144" i="1" s="1"/>
  <c r="P2164" i="1"/>
  <c r="Q2188" i="1"/>
  <c r="Q2184" i="1" s="1"/>
  <c r="Q2183" i="1" s="1"/>
  <c r="Q2179" i="1" s="1"/>
  <c r="Q2178" i="1" s="1"/>
  <c r="Q2177" i="1" s="1"/>
  <c r="Q2176" i="1" s="1"/>
  <c r="P2331" i="1"/>
  <c r="P2330" i="1" s="1"/>
  <c r="P2329" i="1" s="1"/>
  <c r="P2328" i="1" s="1"/>
  <c r="P2327" i="1" s="1"/>
  <c r="Q2415" i="1"/>
  <c r="Q2414" i="1" s="1"/>
  <c r="Q2413" i="1" s="1"/>
  <c r="Q2412" i="1" s="1"/>
  <c r="P3050" i="1"/>
  <c r="P3046" i="1" s="1"/>
  <c r="P3045" i="1" s="1"/>
  <c r="Q4401" i="1"/>
  <c r="Q4400" i="1" s="1"/>
  <c r="Q4667" i="1"/>
  <c r="Q4666" i="1" s="1"/>
  <c r="Q4665" i="1" s="1"/>
  <c r="Q4664" i="1" s="1"/>
  <c r="P5219" i="1"/>
  <c r="P5215" i="1" s="1"/>
  <c r="P5210" i="1" s="1"/>
  <c r="P5209" i="1" s="1"/>
  <c r="P5208" i="1" s="1"/>
  <c r="P5207" i="1" s="1"/>
  <c r="Q5481" i="1"/>
  <c r="Q5480" i="1" s="1"/>
  <c r="Q5479" i="1" s="1"/>
  <c r="P17" i="1"/>
  <c r="P16" i="1" s="1"/>
  <c r="P15" i="1" s="1"/>
  <c r="P14" i="1" s="1"/>
  <c r="P13" i="1" s="1"/>
  <c r="P12" i="1" s="1"/>
  <c r="P11" i="1" s="1"/>
  <c r="Q95" i="1"/>
  <c r="Q91" i="1" s="1"/>
  <c r="Q90" i="1" s="1"/>
  <c r="Q89" i="1" s="1"/>
  <c r="P1122" i="1"/>
  <c r="P1121" i="1" s="1"/>
  <c r="P1120" i="1" s="1"/>
  <c r="P1119" i="1" s="1"/>
  <c r="P1163" i="1"/>
  <c r="P1162" i="1" s="1"/>
  <c r="P1169" i="1"/>
  <c r="P1168" i="1" s="1"/>
  <c r="P1268" i="1"/>
  <c r="P1267" i="1" s="1"/>
  <c r="P1266" i="1" s="1"/>
  <c r="P1265" i="1" s="1"/>
  <c r="Q1305" i="1"/>
  <c r="Q1304" i="1" s="1"/>
  <c r="Q1303" i="1" s="1"/>
  <c r="P1615" i="1"/>
  <c r="P1614" i="1" s="1"/>
  <c r="P1613" i="1" s="1"/>
  <c r="P1607" i="1" s="1"/>
  <c r="P1645" i="1"/>
  <c r="P1644" i="1" s="1"/>
  <c r="P1643" i="1" s="1"/>
  <c r="P1642" i="1" s="1"/>
  <c r="P1941" i="1"/>
  <c r="Q2145" i="1"/>
  <c r="Q2144" i="1" s="1"/>
  <c r="Q2164" i="1"/>
  <c r="P2433" i="1"/>
  <c r="P2443" i="1"/>
  <c r="P2457" i="1"/>
  <c r="P2456" i="1" s="1"/>
  <c r="P2563" i="1"/>
  <c r="P2562" i="1" s="1"/>
  <c r="P2561" i="1" s="1"/>
  <c r="P2560" i="1" s="1"/>
  <c r="P2574" i="1"/>
  <c r="P2573" i="1" s="1"/>
  <c r="Q2621" i="1"/>
  <c r="Q2620" i="1" s="1"/>
  <c r="Q2619" i="1" s="1"/>
  <c r="Q2618" i="1" s="1"/>
  <c r="Q2746" i="1"/>
  <c r="Q2742" i="1" s="1"/>
  <c r="Q2741" i="1" s="1"/>
  <c r="Q3040" i="1"/>
  <c r="Q3039" i="1" s="1"/>
  <c r="Q3038" i="1" s="1"/>
  <c r="Q3037" i="1" s="1"/>
  <c r="Q3294" i="1"/>
  <c r="Q3293" i="1" s="1"/>
  <c r="Q3286" i="1" s="1"/>
  <c r="Q3285" i="1" s="1"/>
  <c r="Q3337" i="1"/>
  <c r="P3572" i="1"/>
  <c r="P3571" i="1" s="1"/>
  <c r="P3566" i="1" s="1"/>
  <c r="Q4022" i="1"/>
  <c r="Q4021" i="1" s="1"/>
  <c r="Q4020" i="1" s="1"/>
  <c r="Q4019" i="1" s="1"/>
  <c r="Q4018" i="1" s="1"/>
  <c r="Q4242" i="1"/>
  <c r="Q4435" i="1"/>
  <c r="Q4430" i="1" s="1"/>
  <c r="P4652" i="1"/>
  <c r="P4648" i="1" s="1"/>
  <c r="Q4775" i="1"/>
  <c r="P4803" i="1"/>
  <c r="P4837" i="1"/>
  <c r="Q5298" i="1"/>
  <c r="Q5294" i="1" s="1"/>
  <c r="Q5293" i="1" s="1"/>
  <c r="Q62" i="1"/>
  <c r="P5431" i="1"/>
  <c r="P5430" i="1" s="1"/>
  <c r="P5429" i="1" s="1"/>
  <c r="P5428" i="1" s="1"/>
  <c r="P5421" i="1" s="1"/>
  <c r="Q2545" i="1"/>
  <c r="Q2544" i="1" s="1"/>
  <c r="Q2543" i="1" s="1"/>
  <c r="Q2835" i="1"/>
  <c r="Q2834" i="1" s="1"/>
  <c r="Q2833" i="1" s="1"/>
  <c r="P5198" i="1"/>
  <c r="Q636" i="1"/>
  <c r="Q635" i="1" s="1"/>
  <c r="Q650" i="1"/>
  <c r="Q649" i="1" s="1"/>
  <c r="P762" i="1"/>
  <c r="P824" i="1"/>
  <c r="P919" i="1"/>
  <c r="P951" i="1"/>
  <c r="P943" i="1" s="1"/>
  <c r="Q1031" i="1"/>
  <c r="Q1030" i="1" s="1"/>
  <c r="Q1029" i="1" s="1"/>
  <c r="Q1028" i="1" s="1"/>
  <c r="Q1163" i="1"/>
  <c r="Q1162" i="1" s="1"/>
  <c r="Q1223" i="1"/>
  <c r="Q1222" i="1" s="1"/>
  <c r="Q1221" i="1" s="1"/>
  <c r="Q1260" i="1"/>
  <c r="Q1259" i="1" s="1"/>
  <c r="Q1258" i="1" s="1"/>
  <c r="Q1257" i="1" s="1"/>
  <c r="Q1268" i="1"/>
  <c r="Q1267" i="1" s="1"/>
  <c r="Q1266" i="1" s="1"/>
  <c r="Q1265" i="1" s="1"/>
  <c r="P1322" i="1"/>
  <c r="P1353" i="1"/>
  <c r="P1352" i="1" s="1"/>
  <c r="P1351" i="1" s="1"/>
  <c r="P1350" i="1" s="1"/>
  <c r="P1349" i="1" s="1"/>
  <c r="P1467" i="1"/>
  <c r="P1481" i="1"/>
  <c r="P1480" i="1" s="1"/>
  <c r="P1503" i="1"/>
  <c r="P1581" i="1"/>
  <c r="P1580" i="1" s="1"/>
  <c r="P1579" i="1" s="1"/>
  <c r="P1578" i="1" s="1"/>
  <c r="Q2047" i="1"/>
  <c r="Q2042" i="1" s="1"/>
  <c r="Q2041" i="1" s="1"/>
  <c r="Q2040" i="1" s="1"/>
  <c r="Q2039" i="1" s="1"/>
  <c r="P2835" i="1"/>
  <c r="P2834" i="1" s="1"/>
  <c r="P2833" i="1" s="1"/>
  <c r="P223" i="1"/>
  <c r="P3504" i="1"/>
  <c r="P3503" i="1" s="1"/>
  <c r="P3502" i="1" s="1"/>
  <c r="P3501" i="1" s="1"/>
  <c r="P3500" i="1" s="1"/>
  <c r="Q17" i="1"/>
  <c r="Q16" i="1" s="1"/>
  <c r="Q15" i="1" s="1"/>
  <c r="Q14" i="1" s="1"/>
  <c r="P595" i="1"/>
  <c r="P594" i="1" s="1"/>
  <c r="P642" i="1"/>
  <c r="P641" i="1" s="1"/>
  <c r="Q656" i="1"/>
  <c r="Q655" i="1" s="1"/>
  <c r="P181" i="1"/>
  <c r="P177" i="1" s="1"/>
  <c r="Q554" i="1"/>
  <c r="Q574" i="1"/>
  <c r="Q573" i="1" s="1"/>
  <c r="Q572" i="1" s="1"/>
  <c r="Q676" i="1"/>
  <c r="Q843" i="1"/>
  <c r="Q856" i="1"/>
  <c r="Q855" i="1" s="1"/>
  <c r="Q854" i="1" s="1"/>
  <c r="Q848" i="1" s="1"/>
  <c r="Q951" i="1"/>
  <c r="Q943" i="1" s="1"/>
  <c r="Q986" i="1"/>
  <c r="P991" i="1"/>
  <c r="P1064" i="1"/>
  <c r="P1063" i="1" s="1"/>
  <c r="P1062" i="1" s="1"/>
  <c r="P1061" i="1" s="1"/>
  <c r="P1260" i="1"/>
  <c r="P1259" i="1" s="1"/>
  <c r="P1258" i="1" s="1"/>
  <c r="P1257" i="1" s="1"/>
  <c r="Q1353" i="1"/>
  <c r="Q1352" i="1" s="1"/>
  <c r="Q1351" i="1" s="1"/>
  <c r="Q1350" i="1" s="1"/>
  <c r="Q1349" i="1" s="1"/>
  <c r="Q1467" i="1"/>
  <c r="P1858" i="1"/>
  <c r="P1857" i="1" s="1"/>
  <c r="P1856" i="1" s="1"/>
  <c r="P1855" i="1" s="1"/>
  <c r="Q1922" i="1"/>
  <c r="Q1921" i="1" s="1"/>
  <c r="Q1920" i="1" s="1"/>
  <c r="Q1919" i="1" s="1"/>
  <c r="P1993" i="1"/>
  <c r="P1992" i="1" s="1"/>
  <c r="P1991" i="1" s="1"/>
  <c r="P1990" i="1" s="1"/>
  <c r="Q2081" i="1"/>
  <c r="Q2080" i="1" s="1"/>
  <c r="Q2073" i="1" s="1"/>
  <c r="Q2072" i="1" s="1"/>
  <c r="Q2658" i="1"/>
  <c r="Q2657" i="1" s="1"/>
  <c r="Q2656" i="1" s="1"/>
  <c r="Q2655" i="1" s="1"/>
  <c r="Q2654" i="1" s="1"/>
  <c r="Q2783" i="1"/>
  <c r="Q2782" i="1" s="1"/>
  <c r="Q2796" i="1"/>
  <c r="Q2820" i="1"/>
  <c r="Q2816" i="1" s="1"/>
  <c r="Q2815" i="1" s="1"/>
  <c r="Q2808" i="1" s="1"/>
  <c r="P2872" i="1"/>
  <c r="P2871" i="1" s="1"/>
  <c r="P2870" i="1" s="1"/>
  <c r="P2869" i="1" s="1"/>
  <c r="P2928" i="1"/>
  <c r="P2927" i="1" s="1"/>
  <c r="P2938" i="1"/>
  <c r="P2937" i="1" s="1"/>
  <c r="P2936" i="1" s="1"/>
  <c r="P2935" i="1" s="1"/>
  <c r="P2962" i="1"/>
  <c r="P2961" i="1" s="1"/>
  <c r="P2960" i="1" s="1"/>
  <c r="P2959" i="1" s="1"/>
  <c r="P2958" i="1" s="1"/>
  <c r="P3084" i="1"/>
  <c r="P3083" i="1" s="1"/>
  <c r="P3163" i="1"/>
  <c r="P3162" i="1" s="1"/>
  <c r="P3161" i="1" s="1"/>
  <c r="P3160" i="1" s="1"/>
  <c r="Q3228" i="1"/>
  <c r="Q3227" i="1" s="1"/>
  <c r="P3356" i="1"/>
  <c r="P3355" i="1" s="1"/>
  <c r="Q3375" i="1"/>
  <c r="Q3374" i="1" s="1"/>
  <c r="Q3373" i="1" s="1"/>
  <c r="Q3372" i="1" s="1"/>
  <c r="Q3371" i="1" s="1"/>
  <c r="Q3363" i="1" s="1"/>
  <c r="P3462" i="1"/>
  <c r="P3461" i="1" s="1"/>
  <c r="P3460" i="1" s="1"/>
  <c r="Q3572" i="1"/>
  <c r="Q3571" i="1" s="1"/>
  <c r="Q3566" i="1" s="1"/>
  <c r="P3672" i="1"/>
  <c r="P3671" i="1" s="1"/>
  <c r="P3689" i="1"/>
  <c r="P3688" i="1" s="1"/>
  <c r="P3687" i="1" s="1"/>
  <c r="Q3710" i="1"/>
  <c r="Q3709" i="1" s="1"/>
  <c r="Q3708" i="1" s="1"/>
  <c r="Q3772" i="1"/>
  <c r="Q3767" i="1" s="1"/>
  <c r="Q3766" i="1" s="1"/>
  <c r="Q3765" i="1" s="1"/>
  <c r="Q3764" i="1" s="1"/>
  <c r="Q3828" i="1"/>
  <c r="Q4031" i="1"/>
  <c r="Q4044" i="1"/>
  <c r="Q4043" i="1" s="1"/>
  <c r="Q4327" i="1"/>
  <c r="P4472" i="1"/>
  <c r="P4471" i="1" s="1"/>
  <c r="P4470" i="1" s="1"/>
  <c r="P4505" i="1"/>
  <c r="P4504" i="1" s="1"/>
  <c r="P4595" i="1"/>
  <c r="Q4615" i="1"/>
  <c r="Q4611" i="1" s="1"/>
  <c r="Q4610" i="1" s="1"/>
  <c r="P4722" i="1"/>
  <c r="P4721" i="1" s="1"/>
  <c r="P4720" i="1" s="1"/>
  <c r="Q4783" i="1"/>
  <c r="Q4846" i="1"/>
  <c r="Q4902" i="1"/>
  <c r="Q4901" i="1" s="1"/>
  <c r="Q4900" i="1" s="1"/>
  <c r="P5068" i="1"/>
  <c r="P5258" i="1"/>
  <c r="P5254" i="1" s="1"/>
  <c r="Q5331" i="1"/>
  <c r="Q5450" i="1"/>
  <c r="Q5446" i="1" s="1"/>
  <c r="Q5445" i="1" s="1"/>
  <c r="Q5438" i="1" s="1"/>
  <c r="Q5437" i="1" s="1"/>
  <c r="P1693" i="1"/>
  <c r="P1692" i="1" s="1"/>
  <c r="P1691" i="1" s="1"/>
  <c r="P1690" i="1" s="1"/>
  <c r="P1689" i="1" s="1"/>
  <c r="Q1858" i="1"/>
  <c r="Q1857" i="1" s="1"/>
  <c r="Q1856" i="1" s="1"/>
  <c r="Q1855" i="1" s="1"/>
  <c r="P1914" i="1"/>
  <c r="P1913" i="1" s="1"/>
  <c r="P1912" i="1" s="1"/>
  <c r="P1911" i="1" s="1"/>
  <c r="P1933" i="1"/>
  <c r="P1932" i="1" s="1"/>
  <c r="Q1983" i="1"/>
  <c r="Q1982" i="1" s="1"/>
  <c r="Q1993" i="1"/>
  <c r="Q1992" i="1" s="1"/>
  <c r="Q1991" i="1" s="1"/>
  <c r="Q1990" i="1" s="1"/>
  <c r="P2032" i="1"/>
  <c r="P2031" i="1" s="1"/>
  <c r="P2030" i="1" s="1"/>
  <c r="P2029" i="1" s="1"/>
  <c r="P2028" i="1" s="1"/>
  <c r="P2290" i="1"/>
  <c r="P2289" i="1" s="1"/>
  <c r="P2288" i="1" s="1"/>
  <c r="Q2771" i="1"/>
  <c r="P2820" i="1"/>
  <c r="P2816" i="1" s="1"/>
  <c r="P2815" i="1" s="1"/>
  <c r="P2808" i="1" s="1"/>
  <c r="P2902" i="1"/>
  <c r="P2901" i="1" s="1"/>
  <c r="P2900" i="1" s="1"/>
  <c r="Q3084" i="1"/>
  <c r="Q3083" i="1" s="1"/>
  <c r="P3126" i="1"/>
  <c r="P3125" i="1" s="1"/>
  <c r="P3124" i="1" s="1"/>
  <c r="Q3163" i="1"/>
  <c r="Q3162" i="1" s="1"/>
  <c r="Q3161" i="1" s="1"/>
  <c r="Q3160" i="1" s="1"/>
  <c r="Q3182" i="1"/>
  <c r="Q3181" i="1" s="1"/>
  <c r="Q3238" i="1"/>
  <c r="Q3237" i="1" s="1"/>
  <c r="Q3395" i="1"/>
  <c r="Q3394" i="1" s="1"/>
  <c r="Q3393" i="1" s="1"/>
  <c r="P3790" i="1"/>
  <c r="P4311" i="1"/>
  <c r="Q4472" i="1"/>
  <c r="Q4471" i="1" s="1"/>
  <c r="Q4470" i="1" s="1"/>
  <c r="Q4579" i="1"/>
  <c r="Q4578" i="1" s="1"/>
  <c r="Q4573" i="1" s="1"/>
  <c r="Q4595" i="1"/>
  <c r="P4675" i="1"/>
  <c r="P4674" i="1" s="1"/>
  <c r="P4673" i="1" s="1"/>
  <c r="P4672" i="1" s="1"/>
  <c r="Q4722" i="1"/>
  <c r="Q4721" i="1" s="1"/>
  <c r="Q4720" i="1" s="1"/>
  <c r="P4886" i="1"/>
  <c r="P4882" i="1" s="1"/>
  <c r="P4881" i="1" s="1"/>
  <c r="P4880" i="1" s="1"/>
  <c r="Q4924" i="1"/>
  <c r="P1808" i="1"/>
  <c r="P1877" i="1"/>
  <c r="P1876" i="1" s="1"/>
  <c r="P1875" i="1" s="1"/>
  <c r="Q2021" i="1"/>
  <c r="Q2020" i="1" s="1"/>
  <c r="P350" i="1"/>
  <c r="P349" i="1" s="1"/>
  <c r="P199" i="1"/>
  <c r="P198" i="1" s="1"/>
  <c r="P116" i="1"/>
  <c r="P115" i="1" s="1"/>
  <c r="P114" i="1" s="1"/>
  <c r="P113" i="1" s="1"/>
  <c r="Q199" i="1"/>
  <c r="Q198" i="1" s="1"/>
  <c r="P236" i="1"/>
  <c r="P266" i="1"/>
  <c r="P265" i="1" s="1"/>
  <c r="Q403" i="1"/>
  <c r="P436" i="1"/>
  <c r="P432" i="1" s="1"/>
  <c r="P431" i="1" s="1"/>
  <c r="P430" i="1" s="1"/>
  <c r="P429" i="1" s="1"/>
  <c r="Q511" i="1"/>
  <c r="P584" i="1"/>
  <c r="P580" i="1" s="1"/>
  <c r="P579" i="1" s="1"/>
  <c r="P686" i="1"/>
  <c r="P685" i="1" s="1"/>
  <c r="Q824" i="1"/>
  <c r="Q930" i="1"/>
  <c r="Q929" i="1" s="1"/>
  <c r="P1081" i="1"/>
  <c r="P1080" i="1" s="1"/>
  <c r="P1250" i="1"/>
  <c r="P1249" i="1" s="1"/>
  <c r="P1248" i="1" s="1"/>
  <c r="Q2203" i="1"/>
  <c r="Q2202" i="1" s="1"/>
  <c r="Q2201" i="1" s="1"/>
  <c r="Q1145" i="1"/>
  <c r="Q32" i="1"/>
  <c r="Q236" i="1"/>
  <c r="Q266" i="1"/>
  <c r="Q265" i="1" s="1"/>
  <c r="P574" i="1"/>
  <c r="P573" i="1" s="1"/>
  <c r="P572" i="1" s="1"/>
  <c r="Q584" i="1"/>
  <c r="Q580" i="1" s="1"/>
  <c r="Q579" i="1" s="1"/>
  <c r="P666" i="1"/>
  <c r="P811" i="1"/>
  <c r="P810" i="1" s="1"/>
  <c r="P809" i="1" s="1"/>
  <c r="P808" i="1" s="1"/>
  <c r="P843" i="1"/>
  <c r="P856" i="1"/>
  <c r="P855" i="1" s="1"/>
  <c r="P854" i="1" s="1"/>
  <c r="P848" i="1" s="1"/>
  <c r="P970" i="1"/>
  <c r="P969" i="1" s="1"/>
  <c r="P968" i="1" s="1"/>
  <c r="P1031" i="1"/>
  <c r="P1030" i="1" s="1"/>
  <c r="P1029" i="1" s="1"/>
  <c r="P1028" i="1" s="1"/>
  <c r="Q1101" i="1"/>
  <c r="Q1808" i="1"/>
  <c r="P1825" i="1"/>
  <c r="P1824" i="1" s="1"/>
  <c r="P2351" i="1"/>
  <c r="P2346" i="1" s="1"/>
  <c r="P2345" i="1" s="1"/>
  <c r="P2344" i="1" s="1"/>
  <c r="P2343" i="1" s="1"/>
  <c r="Q2611" i="1"/>
  <c r="Q2610" i="1" s="1"/>
  <c r="Q3004" i="1"/>
  <c r="Q3003" i="1" s="1"/>
  <c r="Q3300" i="1"/>
  <c r="Q3299" i="1" s="1"/>
  <c r="Q3344" i="1"/>
  <c r="P3625" i="1"/>
  <c r="P3680" i="1"/>
  <c r="P3679" i="1" s="1"/>
  <c r="P4846" i="1"/>
  <c r="P1155" i="1"/>
  <c r="P1316" i="1"/>
  <c r="P1315" i="1" s="1"/>
  <c r="P1314" i="1" s="1"/>
  <c r="P1313" i="1" s="1"/>
  <c r="P1437" i="1"/>
  <c r="P1436" i="1" s="1"/>
  <c r="P1435" i="1" s="1"/>
  <c r="P1434" i="1" s="1"/>
  <c r="Q1457" i="1"/>
  <c r="P1519" i="1"/>
  <c r="P1518" i="1" s="1"/>
  <c r="P1517" i="1" s="1"/>
  <c r="P1516" i="1" s="1"/>
  <c r="P1725" i="1"/>
  <c r="P1724" i="1" s="1"/>
  <c r="P1747" i="1"/>
  <c r="P1746" i="1" s="1"/>
  <c r="P1739" i="1" s="1"/>
  <c r="P1738" i="1" s="1"/>
  <c r="P1783" i="1"/>
  <c r="P1779" i="1" s="1"/>
  <c r="P1778" i="1" s="1"/>
  <c r="Q1816" i="1"/>
  <c r="Q1815" i="1" s="1"/>
  <c r="Q2010" i="1"/>
  <c r="Q2009" i="1" s="1"/>
  <c r="Q2008" i="1" s="1"/>
  <c r="Q2032" i="1"/>
  <c r="Q2031" i="1" s="1"/>
  <c r="Q2030" i="1" s="1"/>
  <c r="Q2029" i="1" s="1"/>
  <c r="Q2028" i="1" s="1"/>
  <c r="P2114" i="1"/>
  <c r="P2109" i="1" s="1"/>
  <c r="Q2151" i="1"/>
  <c r="Q2150" i="1" s="1"/>
  <c r="Q2248" i="1"/>
  <c r="Q2247" i="1" s="1"/>
  <c r="Q2246" i="1" s="1"/>
  <c r="Q2245" i="1" s="1"/>
  <c r="Q2290" i="1"/>
  <c r="Q2289" i="1" s="1"/>
  <c r="Q2288" i="1" s="1"/>
  <c r="Q2331" i="1"/>
  <c r="Q2330" i="1" s="1"/>
  <c r="Q2329" i="1" s="1"/>
  <c r="Q2328" i="1" s="1"/>
  <c r="Q2327" i="1" s="1"/>
  <c r="Q2518" i="1"/>
  <c r="Q2517" i="1" s="1"/>
  <c r="Q2516" i="1" s="1"/>
  <c r="P2704" i="1"/>
  <c r="P2703" i="1" s="1"/>
  <c r="Q2872" i="1"/>
  <c r="Q2871" i="1" s="1"/>
  <c r="Q2870" i="1" s="1"/>
  <c r="Q2869" i="1" s="1"/>
  <c r="Q2938" i="1"/>
  <c r="Q2937" i="1" s="1"/>
  <c r="Q2936" i="1" s="1"/>
  <c r="Q2935" i="1" s="1"/>
  <c r="Q2944" i="1"/>
  <c r="Q2943" i="1" s="1"/>
  <c r="Q2962" i="1"/>
  <c r="Q2961" i="1" s="1"/>
  <c r="Q2960" i="1" s="1"/>
  <c r="Q2959" i="1" s="1"/>
  <c r="Q2958" i="1" s="1"/>
  <c r="P3040" i="1"/>
  <c r="P3039" i="1" s="1"/>
  <c r="P3038" i="1" s="1"/>
  <c r="P3037" i="1" s="1"/>
  <c r="Q3050" i="1"/>
  <c r="Q3046" i="1" s="1"/>
  <c r="Q3045" i="1" s="1"/>
  <c r="P3182" i="1"/>
  <c r="P3181" i="1" s="1"/>
  <c r="Q3260" i="1"/>
  <c r="Q3255" i="1" s="1"/>
  <c r="Q3254" i="1" s="1"/>
  <c r="Q3253" i="1" s="1"/>
  <c r="Q3252" i="1" s="1"/>
  <c r="Q3504" i="1"/>
  <c r="Q3503" i="1" s="1"/>
  <c r="Q3502" i="1" s="1"/>
  <c r="Q3501" i="1" s="1"/>
  <c r="Q3500" i="1" s="1"/>
  <c r="P3632" i="1"/>
  <c r="P4266" i="1"/>
  <c r="P5156" i="1"/>
  <c r="P5337" i="1"/>
  <c r="P1277" i="1"/>
  <c r="Q1316" i="1"/>
  <c r="Q1315" i="1" s="1"/>
  <c r="Q1314" i="1" s="1"/>
  <c r="Q1313" i="1" s="1"/>
  <c r="P1447" i="1"/>
  <c r="P1443" i="1" s="1"/>
  <c r="P1442" i="1" s="1"/>
  <c r="P1635" i="1"/>
  <c r="P1634" i="1" s="1"/>
  <c r="P1713" i="1"/>
  <c r="P1708" i="1" s="1"/>
  <c r="P1707" i="1" s="1"/>
  <c r="P1706" i="1" s="1"/>
  <c r="P1705" i="1" s="1"/>
  <c r="Q1725" i="1"/>
  <c r="Q1724" i="1" s="1"/>
  <c r="Q1783" i="1"/>
  <c r="Q1779" i="1" s="1"/>
  <c r="Q1778" i="1" s="1"/>
  <c r="P1798" i="1"/>
  <c r="Q1914" i="1"/>
  <c r="Q1913" i="1" s="1"/>
  <c r="Q1912" i="1" s="1"/>
  <c r="Q1911" i="1" s="1"/>
  <c r="P1922" i="1"/>
  <c r="P1921" i="1" s="1"/>
  <c r="P1920" i="1" s="1"/>
  <c r="P1919" i="1" s="1"/>
  <c r="P2010" i="1"/>
  <c r="P2009" i="1" s="1"/>
  <c r="P2008" i="1" s="1"/>
  <c r="P2021" i="1"/>
  <c r="P2020" i="1" s="1"/>
  <c r="P2104" i="1"/>
  <c r="P2103" i="1" s="1"/>
  <c r="P2102" i="1" s="1"/>
  <c r="P2101" i="1" s="1"/>
  <c r="Q2114" i="1"/>
  <c r="Q2109" i="1" s="1"/>
  <c r="P2127" i="1"/>
  <c r="P2248" i="1"/>
  <c r="P2247" i="1" s="1"/>
  <c r="P2246" i="1" s="1"/>
  <c r="P2245" i="1" s="1"/>
  <c r="P2658" i="1"/>
  <c r="P2657" i="1" s="1"/>
  <c r="P2656" i="1" s="1"/>
  <c r="P2655" i="1" s="1"/>
  <c r="P2654" i="1" s="1"/>
  <c r="Q2862" i="1"/>
  <c r="Q2861" i="1" s="1"/>
  <c r="Q2860" i="1" s="1"/>
  <c r="Q3214" i="1"/>
  <c r="Q3213" i="1" s="1"/>
  <c r="P3294" i="1"/>
  <c r="P3293" i="1" s="1"/>
  <c r="P3286" i="1" s="1"/>
  <c r="P3285" i="1" s="1"/>
  <c r="P3317" i="1"/>
  <c r="P3316" i="1" s="1"/>
  <c r="P3315" i="1" s="1"/>
  <c r="P3314" i="1" s="1"/>
  <c r="P3337" i="1"/>
  <c r="Q3680" i="1"/>
  <c r="Q3679" i="1" s="1"/>
  <c r="Q5149" i="1"/>
  <c r="Q5148" i="1" s="1"/>
  <c r="P5173" i="1"/>
  <c r="P5172" i="1" s="1"/>
  <c r="P5171" i="1" s="1"/>
  <c r="P5170" i="1" s="1"/>
  <c r="P5247" i="1"/>
  <c r="Q3462" i="1"/>
  <c r="Q3461" i="1" s="1"/>
  <c r="Q3460" i="1" s="1"/>
  <c r="Q3625" i="1"/>
  <c r="Q3672" i="1"/>
  <c r="Q3671" i="1" s="1"/>
  <c r="P3939" i="1"/>
  <c r="Q3939" i="1"/>
  <c r="P4298" i="1"/>
  <c r="P4327" i="1"/>
  <c r="Q4344" i="1"/>
  <c r="Q4343" i="1" s="1"/>
  <c r="Q4342" i="1" s="1"/>
  <c r="Q4341" i="1" s="1"/>
  <c r="P4357" i="1"/>
  <c r="P4353" i="1" s="1"/>
  <c r="P4352" i="1" s="1"/>
  <c r="P4401" i="1"/>
  <c r="P4400" i="1" s="1"/>
  <c r="P4708" i="1"/>
  <c r="P4737" i="1"/>
  <c r="P4736" i="1" s="1"/>
  <c r="P4735" i="1" s="1"/>
  <c r="P4734" i="1" s="1"/>
  <c r="P4748" i="1"/>
  <c r="P4744" i="1" s="1"/>
  <c r="P4743" i="1" s="1"/>
  <c r="P4951" i="1"/>
  <c r="P4967" i="1"/>
  <c r="Q5193" i="1"/>
  <c r="Q5189" i="1" s="1"/>
  <c r="Q5188" i="1" s="1"/>
  <c r="Q5219" i="1"/>
  <c r="Q5215" i="1" s="1"/>
  <c r="Q5210" i="1" s="1"/>
  <c r="Q5209" i="1" s="1"/>
  <c r="Q5208" i="1" s="1"/>
  <c r="Q5207" i="1" s="1"/>
  <c r="P5238" i="1"/>
  <c r="P5234" i="1" s="1"/>
  <c r="P5229" i="1" s="1"/>
  <c r="P5228" i="1" s="1"/>
  <c r="P5227" i="1" s="1"/>
  <c r="P5226" i="1" s="1"/>
  <c r="P5318" i="1"/>
  <c r="P5362" i="1"/>
  <c r="P5361" i="1" s="1"/>
  <c r="P5360" i="1" s="1"/>
  <c r="P5359" i="1" s="1"/>
  <c r="P5358" i="1" s="1"/>
  <c r="P3395" i="1"/>
  <c r="P3394" i="1" s="1"/>
  <c r="P3393" i="1" s="1"/>
  <c r="Q3689" i="1"/>
  <c r="Q3688" i="1" s="1"/>
  <c r="Q3687" i="1" s="1"/>
  <c r="P3756" i="1"/>
  <c r="P3755" i="1" s="1"/>
  <c r="P3754" i="1" s="1"/>
  <c r="P3819" i="1"/>
  <c r="P3828" i="1"/>
  <c r="P4203" i="1"/>
  <c r="P4232" i="1"/>
  <c r="P4250" i="1"/>
  <c r="P4249" i="1" s="1"/>
  <c r="P4344" i="1"/>
  <c r="P4343" i="1" s="1"/>
  <c r="P4342" i="1" s="1"/>
  <c r="P4341" i="1" s="1"/>
  <c r="P4340" i="1" s="1"/>
  <c r="Q4454" i="1"/>
  <c r="Q4453" i="1" s="1"/>
  <c r="Q4452" i="1" s="1"/>
  <c r="Q4451" i="1" s="1"/>
  <c r="P4579" i="1"/>
  <c r="P4578" i="1" s="1"/>
  <c r="P4573" i="1" s="1"/>
  <c r="P4586" i="1"/>
  <c r="Q4631" i="1"/>
  <c r="Q4630" i="1" s="1"/>
  <c r="Q4629" i="1" s="1"/>
  <c r="Q4628" i="1" s="1"/>
  <c r="Q4627" i="1" s="1"/>
  <c r="Q4626" i="1" s="1"/>
  <c r="Q4641" i="1"/>
  <c r="Q4640" i="1" s="1"/>
  <c r="Q4658" i="1"/>
  <c r="Q4657" i="1" s="1"/>
  <c r="P4667" i="1"/>
  <c r="P4666" i="1" s="1"/>
  <c r="P4665" i="1" s="1"/>
  <c r="P4664" i="1" s="1"/>
  <c r="P4902" i="1"/>
  <c r="P4901" i="1" s="1"/>
  <c r="P4900" i="1" s="1"/>
  <c r="P4924" i="1"/>
  <c r="Q4951" i="1"/>
  <c r="Q5068" i="1"/>
  <c r="P5298" i="1"/>
  <c r="P5294" i="1" s="1"/>
  <c r="P5293" i="1" s="1"/>
  <c r="P5331" i="1"/>
  <c r="Q5346" i="1"/>
  <c r="Q5345" i="1" s="1"/>
  <c r="Q5344" i="1" s="1"/>
  <c r="Q5353" i="1"/>
  <c r="Q5352" i="1" s="1"/>
  <c r="Q5430" i="1"/>
  <c r="Q5429" i="1" s="1"/>
  <c r="Q5428" i="1" s="1"/>
  <c r="Q5421" i="1" s="1"/>
  <c r="Q350" i="1"/>
  <c r="Q349" i="1" s="1"/>
  <c r="P1411" i="1"/>
  <c r="P1410" i="1" s="1"/>
  <c r="P1051" i="1"/>
  <c r="P1208" i="1"/>
  <c r="P1204" i="1" s="1"/>
  <c r="P1203" i="1" s="1"/>
  <c r="Q1999" i="1"/>
  <c r="Q2351" i="1"/>
  <c r="Q2346" i="1" s="1"/>
  <c r="Q2345" i="1" s="1"/>
  <c r="Q2344" i="1" s="1"/>
  <c r="Q2343" i="1" s="1"/>
  <c r="P2398" i="1"/>
  <c r="P2397" i="1" s="1"/>
  <c r="Q2443" i="1"/>
  <c r="P2474" i="1"/>
  <c r="P2611" i="1"/>
  <c r="P2610" i="1" s="1"/>
  <c r="P3228" i="1"/>
  <c r="P3227" i="1" s="1"/>
  <c r="Q206" i="1"/>
  <c r="Q249" i="1"/>
  <c r="Q460" i="1"/>
  <c r="Q456" i="1" s="1"/>
  <c r="Q455" i="1" s="1"/>
  <c r="Q454" i="1" s="1"/>
  <c r="Q477" i="1"/>
  <c r="Q468" i="1" s="1"/>
  <c r="Q467" i="1" s="1"/>
  <c r="P693" i="1"/>
  <c r="P692" i="1" s="1"/>
  <c r="Q762" i="1"/>
  <c r="P1075" i="1"/>
  <c r="P1072" i="1" s="1"/>
  <c r="P1071" i="1" s="1"/>
  <c r="P1070" i="1" s="1"/>
  <c r="P1069" i="1" s="1"/>
  <c r="P1068" i="1" s="1"/>
  <c r="Q1094" i="1"/>
  <c r="Q1093" i="1" s="1"/>
  <c r="P1113" i="1"/>
  <c r="P1112" i="1" s="1"/>
  <c r="P1111" i="1" s="1"/>
  <c r="P1110" i="1" s="1"/>
  <c r="P1109" i="1" s="1"/>
  <c r="P1101" i="1" s="1"/>
  <c r="P1333" i="1"/>
  <c r="P1332" i="1" s="1"/>
  <c r="P1331" i="1" s="1"/>
  <c r="Q1447" i="1"/>
  <c r="Q1443" i="1" s="1"/>
  <c r="Q1442" i="1" s="1"/>
  <c r="Q1481" i="1"/>
  <c r="Q1480" i="1" s="1"/>
  <c r="Q1825" i="1"/>
  <c r="Q1824" i="1" s="1"/>
  <c r="Q1877" i="1"/>
  <c r="Q1876" i="1" s="1"/>
  <c r="Q1875" i="1" s="1"/>
  <c r="P1999" i="1"/>
  <c r="P2047" i="1"/>
  <c r="P2042" i="1" s="1"/>
  <c r="P2041" i="1" s="1"/>
  <c r="P2040" i="1" s="1"/>
  <c r="P2039" i="1" s="1"/>
  <c r="P2305" i="1"/>
  <c r="P2304" i="1" s="1"/>
  <c r="Q2457" i="1"/>
  <c r="Q2456" i="1" s="1"/>
  <c r="P2518" i="1"/>
  <c r="P2517" i="1" s="1"/>
  <c r="P2516" i="1" s="1"/>
  <c r="P2736" i="1"/>
  <c r="P2735" i="1" s="1"/>
  <c r="P2734" i="1" s="1"/>
  <c r="P2733" i="1" s="1"/>
  <c r="Q2761" i="1"/>
  <c r="Q2928" i="1"/>
  <c r="Q2927" i="1" s="1"/>
  <c r="P3066" i="1"/>
  <c r="Q3126" i="1"/>
  <c r="Q3125" i="1" s="1"/>
  <c r="Q3124" i="1" s="1"/>
  <c r="Q3187" i="1"/>
  <c r="P3300" i="1"/>
  <c r="P3299" i="1" s="1"/>
  <c r="P3344" i="1"/>
  <c r="Q4275" i="1"/>
  <c r="P4275" i="1"/>
  <c r="Q530" i="1"/>
  <c r="Q529" i="1" s="1"/>
  <c r="Q626" i="1"/>
  <c r="P1094" i="1"/>
  <c r="P1093" i="1" s="1"/>
  <c r="Q3849" i="1"/>
  <c r="Q3848" i="1" s="1"/>
  <c r="Q3847" i="1" s="1"/>
  <c r="Q3846" i="1" s="1"/>
  <c r="P676" i="1"/>
  <c r="Q870" i="1"/>
  <c r="Q869" i="1" s="1"/>
  <c r="Q868" i="1" s="1"/>
  <c r="Q867" i="1" s="1"/>
  <c r="P1370" i="1"/>
  <c r="P1369" i="1" s="1"/>
  <c r="P1368" i="1" s="1"/>
  <c r="P1367" i="1" s="1"/>
  <c r="Q1383" i="1"/>
  <c r="Q1382" i="1" s="1"/>
  <c r="Q54" i="1"/>
  <c r="Q53" i="1" s="1"/>
  <c r="Q116" i="1"/>
  <c r="Q115" i="1" s="1"/>
  <c r="Q114" i="1" s="1"/>
  <c r="Q113" i="1" s="1"/>
  <c r="P166" i="1"/>
  <c r="P165" i="1" s="1"/>
  <c r="Q304" i="1"/>
  <c r="Q303" i="1" s="1"/>
  <c r="Q302" i="1" s="1"/>
  <c r="Q298" i="1" s="1"/>
  <c r="Q297" i="1" s="1"/>
  <c r="Q263" i="1" s="1"/>
  <c r="Q262" i="1" s="1"/>
  <c r="Q261" i="1" s="1"/>
  <c r="P650" i="1"/>
  <c r="P649" i="1" s="1"/>
  <c r="P723" i="1"/>
  <c r="P722" i="1" s="1"/>
  <c r="P721" i="1" s="1"/>
  <c r="Q738" i="1"/>
  <c r="P930" i="1"/>
  <c r="P929" i="1" s="1"/>
  <c r="Q991" i="1"/>
  <c r="P1047" i="1"/>
  <c r="P1046" i="1" s="1"/>
  <c r="Q1081" i="1"/>
  <c r="Q1080" i="1" s="1"/>
  <c r="P1128" i="1"/>
  <c r="P1127" i="1" s="1"/>
  <c r="Q1250" i="1"/>
  <c r="Q1249" i="1" s="1"/>
  <c r="Q1248" i="1" s="1"/>
  <c r="Q1333" i="1"/>
  <c r="Q1332" i="1" s="1"/>
  <c r="Q1331" i="1" s="1"/>
  <c r="Q1437" i="1"/>
  <c r="Q1436" i="1" s="1"/>
  <c r="Q1435" i="1" s="1"/>
  <c r="Q1434" i="1" s="1"/>
  <c r="P1457" i="1"/>
  <c r="Q1868" i="1"/>
  <c r="Q1864" i="1" s="1"/>
  <c r="Q1863" i="1" s="1"/>
  <c r="P1983" i="1"/>
  <c r="P1982" i="1" s="1"/>
  <c r="Q2059" i="1"/>
  <c r="Q2058" i="1" s="1"/>
  <c r="Q2678" i="1"/>
  <c r="Q2673" i="1" s="1"/>
  <c r="Q2672" i="1" s="1"/>
  <c r="Q2671" i="1" s="1"/>
  <c r="Q2670" i="1" s="1"/>
  <c r="Q2690" i="1"/>
  <c r="Q2689" i="1" s="1"/>
  <c r="P2761" i="1"/>
  <c r="P2783" i="1"/>
  <c r="P2782" i="1" s="1"/>
  <c r="P2796" i="1"/>
  <c r="Q2990" i="1"/>
  <c r="Q2989" i="1" s="1"/>
  <c r="Q3066" i="1"/>
  <c r="Q3272" i="1"/>
  <c r="Q3271" i="1" s="1"/>
  <c r="P3849" i="1"/>
  <c r="P3848" i="1" s="1"/>
  <c r="P3847" i="1" s="1"/>
  <c r="P3846" i="1" s="1"/>
  <c r="P4052" i="1"/>
  <c r="P4051" i="1" s="1"/>
  <c r="P1475" i="1"/>
  <c r="P1474" i="1" s="1"/>
  <c r="P1529" i="1"/>
  <c r="P1525" i="1" s="1"/>
  <c r="P1524" i="1" s="1"/>
  <c r="Q1544" i="1"/>
  <c r="Q1543" i="1" s="1"/>
  <c r="Q1542" i="1" s="1"/>
  <c r="Q1581" i="1"/>
  <c r="Q1580" i="1" s="1"/>
  <c r="Q1579" i="1" s="1"/>
  <c r="Q1578" i="1" s="1"/>
  <c r="Q1713" i="1"/>
  <c r="Q1708" i="1" s="1"/>
  <c r="Q1707" i="1" s="1"/>
  <c r="Q1706" i="1" s="1"/>
  <c r="Q1705" i="1" s="1"/>
  <c r="Q1773" i="1"/>
  <c r="Q1772" i="1" s="1"/>
  <c r="Q1771" i="1" s="1"/>
  <c r="Q1770" i="1" s="1"/>
  <c r="Q1904" i="1"/>
  <c r="Q1903" i="1" s="1"/>
  <c r="Q1902" i="1" s="1"/>
  <c r="P2087" i="1"/>
  <c r="P2086" i="1" s="1"/>
  <c r="P2137" i="1"/>
  <c r="P2151" i="1"/>
  <c r="P2150" i="1" s="1"/>
  <c r="P2188" i="1"/>
  <c r="P2184" i="1" s="1"/>
  <c r="P2183" i="1" s="1"/>
  <c r="P2179" i="1" s="1"/>
  <c r="P2178" i="1" s="1"/>
  <c r="P2177" i="1" s="1"/>
  <c r="P2176" i="1" s="1"/>
  <c r="P2451" i="1"/>
  <c r="P2450" i="1" s="1"/>
  <c r="Q2503" i="1"/>
  <c r="Q2499" i="1" s="1"/>
  <c r="Q2498" i="1" s="1"/>
  <c r="Q2491" i="1" s="1"/>
  <c r="Q2563" i="1"/>
  <c r="Q2562" i="1" s="1"/>
  <c r="Q2561" i="1" s="1"/>
  <c r="Q2560" i="1" s="1"/>
  <c r="Q2574" i="1"/>
  <c r="Q2573" i="1" s="1"/>
  <c r="P2621" i="1"/>
  <c r="P2620" i="1" s="1"/>
  <c r="P2619" i="1" s="1"/>
  <c r="P2618" i="1" s="1"/>
  <c r="P2647" i="1"/>
  <c r="P2646" i="1" s="1"/>
  <c r="P2746" i="1"/>
  <c r="P2742" i="1" s="1"/>
  <c r="P2741" i="1" s="1"/>
  <c r="Q3023" i="1"/>
  <c r="Q3022" i="1" s="1"/>
  <c r="Q3117" i="1"/>
  <c r="Q3113" i="1" s="1"/>
  <c r="Q3112" i="1" s="1"/>
  <c r="Q3105" i="1" s="1"/>
  <c r="Q3097" i="1" s="1"/>
  <c r="P3327" i="1"/>
  <c r="P3323" i="1" s="1"/>
  <c r="P3322" i="1" s="1"/>
  <c r="Q3655" i="1"/>
  <c r="P3772" i="1"/>
  <c r="P3767" i="1" s="1"/>
  <c r="P3766" i="1" s="1"/>
  <c r="P3765" i="1" s="1"/>
  <c r="P3764" i="1" s="1"/>
  <c r="Q3790" i="1"/>
  <c r="Q3985" i="1"/>
  <c r="Q3984" i="1" s="1"/>
  <c r="Q3983" i="1" s="1"/>
  <c r="Q3982" i="1" s="1"/>
  <c r="Q3981" i="1" s="1"/>
  <c r="P4068" i="1"/>
  <c r="Q1475" i="1"/>
  <c r="Q1474" i="1" s="1"/>
  <c r="P1651" i="1"/>
  <c r="P1650" i="1" s="1"/>
  <c r="Q1798" i="1"/>
  <c r="P2081" i="1"/>
  <c r="P2080" i="1" s="1"/>
  <c r="P2073" i="1" s="1"/>
  <c r="P2072" i="1" s="1"/>
  <c r="Q2104" i="1"/>
  <c r="Q2103" i="1" s="1"/>
  <c r="Q2102" i="1" s="1"/>
  <c r="Q2101" i="1" s="1"/>
  <c r="P2230" i="1"/>
  <c r="P2229" i="1" s="1"/>
  <c r="P2228" i="1" s="1"/>
  <c r="P2385" i="1"/>
  <c r="P2384" i="1" s="1"/>
  <c r="P2377" i="1" s="1"/>
  <c r="P2376" i="1" s="1"/>
  <c r="P2415" i="1"/>
  <c r="P2414" i="1" s="1"/>
  <c r="P2413" i="1" s="1"/>
  <c r="P2412" i="1" s="1"/>
  <c r="Q2451" i="1"/>
  <c r="Q2450" i="1" s="1"/>
  <c r="P2503" i="1"/>
  <c r="P2499" i="1" s="1"/>
  <c r="P2498" i="1" s="1"/>
  <c r="P2491" i="1" s="1"/>
  <c r="P2555" i="1"/>
  <c r="P2554" i="1" s="1"/>
  <c r="P2553" i="1" s="1"/>
  <c r="P2552" i="1" s="1"/>
  <c r="P2627" i="1"/>
  <c r="P2626" i="1" s="1"/>
  <c r="Q2736" i="1"/>
  <c r="Q2735" i="1" s="1"/>
  <c r="Q2734" i="1" s="1"/>
  <c r="Q2733" i="1" s="1"/>
  <c r="Q2978" i="1"/>
  <c r="Q2977" i="1" s="1"/>
  <c r="Q2976" i="1" s="1"/>
  <c r="Q2975" i="1" s="1"/>
  <c r="Q2974" i="1" s="1"/>
  <c r="P3004" i="1"/>
  <c r="P3003" i="1" s="1"/>
  <c r="Q3076" i="1"/>
  <c r="P3117" i="1"/>
  <c r="P3113" i="1" s="1"/>
  <c r="P3112" i="1" s="1"/>
  <c r="P3105" i="1" s="1"/>
  <c r="P3097" i="1" s="1"/>
  <c r="Q3153" i="1"/>
  <c r="Q3152" i="1" s="1"/>
  <c r="Q3151" i="1" s="1"/>
  <c r="P3238" i="1"/>
  <c r="P3237" i="1" s="1"/>
  <c r="Q3327" i="1"/>
  <c r="Q3323" i="1" s="1"/>
  <c r="Q3322" i="1" s="1"/>
  <c r="P3375" i="1"/>
  <c r="P3374" i="1" s="1"/>
  <c r="P3373" i="1" s="1"/>
  <c r="P3372" i="1" s="1"/>
  <c r="P3371" i="1" s="1"/>
  <c r="P3363" i="1" s="1"/>
  <c r="P3524" i="1"/>
  <c r="P3523" i="1" s="1"/>
  <c r="Q3732" i="1"/>
  <c r="Q3731" i="1" s="1"/>
  <c r="P4022" i="1"/>
  <c r="P4021" i="1" s="1"/>
  <c r="P4020" i="1" s="1"/>
  <c r="P4019" i="1" s="1"/>
  <c r="P4018" i="1" s="1"/>
  <c r="P4031" i="1"/>
  <c r="P4044" i="1"/>
  <c r="P4043" i="1" s="1"/>
  <c r="Q4052" i="1"/>
  <c r="Q4051" i="1" s="1"/>
  <c r="P3493" i="1"/>
  <c r="P3492" i="1" s="1"/>
  <c r="P3491" i="1" s="1"/>
  <c r="P3490" i="1" s="1"/>
  <c r="P3489" i="1" s="1"/>
  <c r="Q3819" i="1"/>
  <c r="P4189" i="1"/>
  <c r="P4188" i="1" s="1"/>
  <c r="P4187" i="1" s="1"/>
  <c r="P4454" i="1"/>
  <c r="P4453" i="1" s="1"/>
  <c r="P4452" i="1" s="1"/>
  <c r="P4451" i="1" s="1"/>
  <c r="Q4555" i="1"/>
  <c r="Q4600" i="1"/>
  <c r="P4729" i="1"/>
  <c r="P4728" i="1" s="1"/>
  <c r="P4727" i="1" s="1"/>
  <c r="P5149" i="1"/>
  <c r="P5148" i="1" s="1"/>
  <c r="Q5173" i="1"/>
  <c r="Q5172" i="1" s="1"/>
  <c r="Q5171" i="1" s="1"/>
  <c r="Q5170" i="1" s="1"/>
  <c r="Q5247" i="1"/>
  <c r="Q5337" i="1"/>
  <c r="Q3493" i="1"/>
  <c r="Q3492" i="1" s="1"/>
  <c r="Q3491" i="1" s="1"/>
  <c r="Q3490" i="1" s="1"/>
  <c r="Q3489" i="1" s="1"/>
  <c r="P3543" i="1"/>
  <c r="P3542" i="1" s="1"/>
  <c r="Q3632" i="1"/>
  <c r="Q3756" i="1"/>
  <c r="Q3755" i="1" s="1"/>
  <c r="Q3754" i="1" s="1"/>
  <c r="Q4189" i="1"/>
  <c r="Q4188" i="1" s="1"/>
  <c r="Q4187" i="1" s="1"/>
  <c r="Q4232" i="1"/>
  <c r="P4600" i="1"/>
  <c r="P4658" i="1"/>
  <c r="P4657" i="1" s="1"/>
  <c r="Q4967" i="1"/>
  <c r="P4213" i="1"/>
  <c r="Q4357" i="1"/>
  <c r="Q4353" i="1" s="1"/>
  <c r="Q4352" i="1" s="1"/>
  <c r="Q4505" i="1"/>
  <c r="Q4504" i="1" s="1"/>
  <c r="Q4586" i="1"/>
  <c r="Q4708" i="1"/>
  <c r="Q4737" i="1"/>
  <c r="Q4736" i="1" s="1"/>
  <c r="Q4735" i="1" s="1"/>
  <c r="Q4734" i="1" s="1"/>
  <c r="P4775" i="1"/>
  <c r="P4793" i="1"/>
  <c r="Q4810" i="1"/>
  <c r="Q4809" i="1" s="1"/>
  <c r="Q4808" i="1" s="1"/>
  <c r="P4990" i="1"/>
  <c r="P4977" i="1" s="1"/>
  <c r="P5183" i="1"/>
  <c r="P5182" i="1" s="1"/>
  <c r="P5181" i="1" s="1"/>
  <c r="Q5258" i="1"/>
  <c r="Q5254" i="1" s="1"/>
  <c r="Q5362" i="1"/>
  <c r="Q5361" i="1" s="1"/>
  <c r="Q5360" i="1" s="1"/>
  <c r="Q5359" i="1" s="1"/>
  <c r="Q5358" i="1" s="1"/>
  <c r="P5389" i="1"/>
  <c r="P5385" i="1" s="1"/>
  <c r="P5384" i="1" s="1"/>
  <c r="P5378" i="1" s="1"/>
  <c r="P5377" i="1" s="1"/>
  <c r="Q5414" i="1"/>
  <c r="Q5413" i="1" s="1"/>
  <c r="Q5412" i="1" s="1"/>
  <c r="Q5411" i="1" s="1"/>
  <c r="P5481" i="1"/>
  <c r="P5480" i="1" s="1"/>
  <c r="P5479" i="1" s="1"/>
  <c r="P5494" i="1"/>
  <c r="P5493" i="1" s="1"/>
  <c r="Q4213" i="1"/>
  <c r="P4242" i="1"/>
  <c r="Q4298" i="1"/>
  <c r="P4435" i="1"/>
  <c r="P4430" i="1" s="1"/>
  <c r="Q4442" i="1"/>
  <c r="P4641" i="1"/>
  <c r="P4640" i="1" s="1"/>
  <c r="Q4652" i="1"/>
  <c r="Q4648" i="1" s="1"/>
  <c r="Q4675" i="1"/>
  <c r="Q4674" i="1" s="1"/>
  <c r="Q4673" i="1" s="1"/>
  <c r="Q4672" i="1" s="1"/>
  <c r="P4810" i="1"/>
  <c r="P4809" i="1" s="1"/>
  <c r="P4808" i="1" s="1"/>
  <c r="Q4929" i="1"/>
  <c r="P4958" i="1"/>
  <c r="Q5183" i="1"/>
  <c r="Q5182" i="1" s="1"/>
  <c r="Q5181" i="1" s="1"/>
  <c r="P5305" i="1"/>
  <c r="P5346" i="1"/>
  <c r="P5345" i="1" s="1"/>
  <c r="P5344" i="1" s="1"/>
  <c r="P5353" i="1"/>
  <c r="P5352" i="1" s="1"/>
  <c r="Q5494" i="1"/>
  <c r="Q5493" i="1" s="1"/>
  <c r="Q75" i="1"/>
  <c r="Q74" i="1" s="1"/>
  <c r="Q323" i="1"/>
  <c r="Q322" i="1" s="1"/>
  <c r="Q321" i="1" s="1"/>
  <c r="P554" i="1"/>
  <c r="P1383" i="1"/>
  <c r="P1382" i="1" s="1"/>
  <c r="P511" i="1"/>
  <c r="P62" i="1"/>
  <c r="P530" i="1"/>
  <c r="P529" i="1" s="1"/>
  <c r="Q595" i="1"/>
  <c r="Q594" i="1" s="1"/>
  <c r="P738" i="1"/>
  <c r="Q1045" i="1"/>
  <c r="Q1044" i="1" s="1"/>
  <c r="Q1037" i="1" s="1"/>
  <c r="P1145" i="1"/>
  <c r="Q685" i="1"/>
  <c r="Q684" i="1" s="1"/>
  <c r="Q683" i="1" s="1"/>
  <c r="P870" i="1"/>
  <c r="P869" i="1" s="1"/>
  <c r="P868" i="1" s="1"/>
  <c r="P867" i="1" s="1"/>
  <c r="Q919" i="1"/>
  <c r="Q1128" i="1"/>
  <c r="Q1127" i="1" s="1"/>
  <c r="Q1169" i="1"/>
  <c r="Q1168" i="1" s="1"/>
  <c r="Q1277" i="1"/>
  <c r="Q1370" i="1"/>
  <c r="Q1369" i="1" s="1"/>
  <c r="Q1368" i="1" s="1"/>
  <c r="Q1367" i="1" s="1"/>
  <c r="Q1525" i="1"/>
  <c r="Q1524" i="1" s="1"/>
  <c r="P2678" i="1"/>
  <c r="P2673" i="1" s="1"/>
  <c r="P2672" i="1" s="1"/>
  <c r="P2671" i="1" s="1"/>
  <c r="P2670" i="1" s="1"/>
  <c r="Q666" i="1"/>
  <c r="Q970" i="1"/>
  <c r="Q969" i="1" s="1"/>
  <c r="Q968" i="1" s="1"/>
  <c r="Q1155" i="1"/>
  <c r="Q1411" i="1"/>
  <c r="Q1410" i="1" s="1"/>
  <c r="P1571" i="1"/>
  <c r="P1570" i="1" s="1"/>
  <c r="P1569" i="1" s="1"/>
  <c r="Q1635" i="1"/>
  <c r="Q1634" i="1" s="1"/>
  <c r="Q1651" i="1"/>
  <c r="Q1650" i="1" s="1"/>
  <c r="P2363" i="1"/>
  <c r="P2362" i="1" s="1"/>
  <c r="P2579" i="1"/>
  <c r="P2690" i="1"/>
  <c r="P2689" i="1" s="1"/>
  <c r="Q1322" i="1"/>
  <c r="Q1503" i="1"/>
  <c r="Q1946" i="1"/>
  <c r="Q1940" i="1" s="1"/>
  <c r="P1946" i="1"/>
  <c r="P2059" i="1"/>
  <c r="P2058" i="1" s="1"/>
  <c r="Q2305" i="1"/>
  <c r="Q2304" i="1" s="1"/>
  <c r="Q2363" i="1"/>
  <c r="Q2362" i="1" s="1"/>
  <c r="Q2398" i="1"/>
  <c r="Q2397" i="1" s="1"/>
  <c r="P2545" i="1"/>
  <c r="P2544" i="1" s="1"/>
  <c r="P2543" i="1" s="1"/>
  <c r="Q2579" i="1"/>
  <c r="Q2704" i="1"/>
  <c r="Q2703" i="1" s="1"/>
  <c r="P2771" i="1"/>
  <c r="Q2127" i="1"/>
  <c r="Q2433" i="1"/>
  <c r="Q2474" i="1"/>
  <c r="Q2627" i="1"/>
  <c r="Q2626" i="1" s="1"/>
  <c r="P2990" i="1"/>
  <c r="P2989" i="1" s="1"/>
  <c r="P3214" i="1"/>
  <c r="P3213" i="1" s="1"/>
  <c r="P3272" i="1"/>
  <c r="P3271" i="1" s="1"/>
  <c r="P2862" i="1"/>
  <c r="P2861" i="1" s="1"/>
  <c r="P2860" i="1" s="1"/>
  <c r="P2944" i="1"/>
  <c r="P2943" i="1" s="1"/>
  <c r="P2978" i="1"/>
  <c r="P2977" i="1" s="1"/>
  <c r="P2976" i="1" s="1"/>
  <c r="P2975" i="1" s="1"/>
  <c r="P2974" i="1" s="1"/>
  <c r="P3023" i="1"/>
  <c r="P3022" i="1" s="1"/>
  <c r="P3076" i="1"/>
  <c r="P3153" i="1"/>
  <c r="P3152" i="1" s="1"/>
  <c r="P3151" i="1" s="1"/>
  <c r="P3187" i="1"/>
  <c r="P3260" i="1"/>
  <c r="P3255" i="1" s="1"/>
  <c r="P3254" i="1" s="1"/>
  <c r="P3253" i="1" s="1"/>
  <c r="P3252" i="1" s="1"/>
  <c r="Q3356" i="1"/>
  <c r="Q3355" i="1" s="1"/>
  <c r="Q3543" i="1"/>
  <c r="Q3542" i="1" s="1"/>
  <c r="P3732" i="1"/>
  <c r="P3731" i="1" s="1"/>
  <c r="Q3317" i="1"/>
  <c r="Q3316" i="1" s="1"/>
  <c r="Q3315" i="1" s="1"/>
  <c r="Q3314" i="1" s="1"/>
  <c r="Q3471" i="1"/>
  <c r="Q3470" i="1" s="1"/>
  <c r="Q3524" i="1"/>
  <c r="Q3523" i="1" s="1"/>
  <c r="P3655" i="1"/>
  <c r="Q3887" i="1"/>
  <c r="P3887" i="1"/>
  <c r="Q4311" i="1"/>
  <c r="P3985" i="1"/>
  <c r="P3984" i="1" s="1"/>
  <c r="P3983" i="1" s="1"/>
  <c r="P3982" i="1" s="1"/>
  <c r="P3981" i="1" s="1"/>
  <c r="Q4078" i="1"/>
  <c r="Q4250" i="1"/>
  <c r="Q4249" i="1" s="1"/>
  <c r="Q4320" i="1"/>
  <c r="P4442" i="1"/>
  <c r="P4078" i="1"/>
  <c r="Q4203" i="1"/>
  <c r="P4320" i="1"/>
  <c r="P4555" i="1"/>
  <c r="Q4695" i="1"/>
  <c r="Q4493" i="1"/>
  <c r="Q4489" i="1" s="1"/>
  <c r="Q4488" i="1" s="1"/>
  <c r="P4695" i="1"/>
  <c r="P4493" i="1"/>
  <c r="P4489" i="1" s="1"/>
  <c r="P4488" i="1" s="1"/>
  <c r="P4631" i="1"/>
  <c r="P4630" i="1" s="1"/>
  <c r="P4629" i="1" s="1"/>
  <c r="P4628" i="1" s="1"/>
  <c r="P4627" i="1" s="1"/>
  <c r="P4626" i="1" s="1"/>
  <c r="Q4825" i="1"/>
  <c r="Q4824" i="1" s="1"/>
  <c r="Q4823" i="1" s="1"/>
  <c r="Q4822" i="1" s="1"/>
  <c r="Q4837" i="1"/>
  <c r="P5270" i="1"/>
  <c r="P5269" i="1" s="1"/>
  <c r="P5268" i="1" s="1"/>
  <c r="P4825" i="1"/>
  <c r="P4824" i="1" s="1"/>
  <c r="P4823" i="1" s="1"/>
  <c r="P4822" i="1" s="1"/>
  <c r="Q5318" i="1"/>
  <c r="Q5198" i="1"/>
  <c r="Q5469" i="1"/>
  <c r="Q5468" i="1" s="1"/>
  <c r="Q5467" i="1" s="1"/>
  <c r="Q5466" i="1" s="1"/>
  <c r="Q5465" i="1" s="1"/>
  <c r="Q5270" i="1"/>
  <c r="Q5269" i="1" s="1"/>
  <c r="Q5268" i="1" s="1"/>
  <c r="P5414" i="1"/>
  <c r="P5413" i="1" s="1"/>
  <c r="P5412" i="1" s="1"/>
  <c r="P5411" i="1" s="1"/>
  <c r="N5473" i="1"/>
  <c r="N5444" i="1"/>
  <c r="N5327" i="1"/>
  <c r="J5063" i="1"/>
  <c r="J5062" i="1"/>
  <c r="L4497" i="1"/>
  <c r="L4495" i="1"/>
  <c r="N4339" i="1"/>
  <c r="N4260" i="1"/>
  <c r="N4256" i="1"/>
  <c r="L4256" i="1"/>
  <c r="N4253" i="1"/>
  <c r="N4179" i="1"/>
  <c r="N4171" i="1"/>
  <c r="L4171" i="1"/>
  <c r="N4168" i="1"/>
  <c r="N4093" i="1"/>
  <c r="N4061" i="1"/>
  <c r="L4064" i="1"/>
  <c r="N4064" i="1"/>
  <c r="L4058" i="1"/>
  <c r="N4058" i="1"/>
  <c r="N4055" i="1"/>
  <c r="L4055" i="1"/>
  <c r="N4016" i="1"/>
  <c r="N4009" i="1"/>
  <c r="L4009" i="1"/>
  <c r="N4003" i="1"/>
  <c r="N3994" i="1"/>
  <c r="N3980" i="1"/>
  <c r="N3973" i="1"/>
  <c r="N3966" i="1"/>
  <c r="N3959" i="1"/>
  <c r="L3959" i="1"/>
  <c r="N3951" i="1"/>
  <c r="N3929" i="1"/>
  <c r="L3917" i="1"/>
  <c r="N3917" i="1"/>
  <c r="N3883" i="1"/>
  <c r="N3876" i="1"/>
  <c r="L3873" i="1"/>
  <c r="N3873" i="1"/>
  <c r="N3870" i="1"/>
  <c r="N3864" i="1"/>
  <c r="M3864" i="1"/>
  <c r="N3844" i="1"/>
  <c r="N3836" i="1"/>
  <c r="N3822" i="1"/>
  <c r="N3808" i="1"/>
  <c r="N3805" i="1"/>
  <c r="N3793" i="1"/>
  <c r="N3785" i="1"/>
  <c r="N3778" i="1"/>
  <c r="N3775" i="1"/>
  <c r="N3771" i="1"/>
  <c r="N3638" i="1"/>
  <c r="N3635" i="1"/>
  <c r="N3624" i="1"/>
  <c r="N3620" i="1"/>
  <c r="N3608" i="1"/>
  <c r="J1033" i="1"/>
  <c r="L813" i="1"/>
  <c r="L812" i="1"/>
  <c r="N780" i="1"/>
  <c r="N752" i="1"/>
  <c r="L682" i="1"/>
  <c r="L675" i="1"/>
  <c r="J608" i="1"/>
  <c r="L510" i="1"/>
  <c r="L253" i="1"/>
  <c r="L251" i="1"/>
  <c r="L248" i="1"/>
  <c r="J86" i="1"/>
  <c r="P2100" i="1" l="1"/>
  <c r="P3730" i="1"/>
  <c r="P3729" i="1" s="1"/>
  <c r="Q3730" i="1"/>
  <c r="Q3729" i="1" s="1"/>
  <c r="P1118" i="1"/>
  <c r="Q1118" i="1"/>
  <c r="P219" i="1"/>
  <c r="P218" i="1" s="1"/>
  <c r="P217" i="1" s="1"/>
  <c r="P216" i="1" s="1"/>
  <c r="P215" i="1" s="1"/>
  <c r="Q4532" i="1"/>
  <c r="Q4531" i="1" s="1"/>
  <c r="P4532" i="1"/>
  <c r="P4531" i="1" s="1"/>
  <c r="Q4340" i="1"/>
  <c r="Q2100" i="1"/>
  <c r="Q823" i="1"/>
  <c r="Q822" i="1" s="1"/>
  <c r="Q821" i="1" s="1"/>
  <c r="Q814" i="1" s="1"/>
  <c r="P823" i="1"/>
  <c r="P822" i="1" s="1"/>
  <c r="P821" i="1" s="1"/>
  <c r="P814" i="1" s="1"/>
  <c r="P748" i="1"/>
  <c r="P747" i="1" s="1"/>
  <c r="Q748" i="1"/>
  <c r="Q747" i="1" s="1"/>
  <c r="P5113" i="1"/>
  <c r="Q5114" i="1"/>
  <c r="Q5113" i="1" s="1"/>
  <c r="P4067" i="1"/>
  <c r="Q4067" i="1"/>
  <c r="Q3595" i="1"/>
  <c r="Q3594" i="1" s="1"/>
  <c r="Q3593" i="1" s="1"/>
  <c r="Q3592" i="1" s="1"/>
  <c r="Q3591" i="1" s="1"/>
  <c r="P3595" i="1"/>
  <c r="P3594" i="1" s="1"/>
  <c r="P3593" i="1" s="1"/>
  <c r="P3592" i="1" s="1"/>
  <c r="P3591" i="1" s="1"/>
  <c r="Q3604" i="1"/>
  <c r="Q3603" i="1" s="1"/>
  <c r="Q3602" i="1" s="1"/>
  <c r="P3604" i="1"/>
  <c r="P3603" i="1" s="1"/>
  <c r="P3602" i="1" s="1"/>
  <c r="P396" i="1"/>
  <c r="P395" i="1" s="1"/>
  <c r="P394" i="1" s="1"/>
  <c r="P381" i="1" s="1"/>
  <c r="Q396" i="1"/>
  <c r="Q395" i="1" s="1"/>
  <c r="Q394" i="1" s="1"/>
  <c r="Q381" i="1" s="1"/>
  <c r="H611" i="1"/>
  <c r="H610" i="1" s="1"/>
  <c r="H609" i="1" s="1"/>
  <c r="P4374" i="1"/>
  <c r="P4373" i="1" s="1"/>
  <c r="P4372" i="1" s="1"/>
  <c r="P4371" i="1" s="1"/>
  <c r="Q4374" i="1"/>
  <c r="Q4373" i="1" s="1"/>
  <c r="Q4372" i="1" s="1"/>
  <c r="Q4371" i="1" s="1"/>
  <c r="P4030" i="1"/>
  <c r="P4029" i="1" s="1"/>
  <c r="P4028" i="1" s="1"/>
  <c r="Q4030" i="1"/>
  <c r="Q4029" i="1" s="1"/>
  <c r="Q4028" i="1" s="1"/>
  <c r="P3565" i="1"/>
  <c r="Q3565" i="1"/>
  <c r="H452" i="1"/>
  <c r="H345" i="1" s="1"/>
  <c r="Q2894" i="1"/>
  <c r="P164" i="1"/>
  <c r="P163" i="1" s="1"/>
  <c r="P162" i="1" s="1"/>
  <c r="P161" i="1" s="1"/>
  <c r="P141" i="1" s="1"/>
  <c r="Q488" i="1"/>
  <c r="Q466" i="1" s="1"/>
  <c r="Q453" i="1" s="1"/>
  <c r="Q661" i="1"/>
  <c r="Q4198" i="1"/>
  <c r="P985" i="1"/>
  <c r="P984" i="1" s="1"/>
  <c r="Q1515" i="1"/>
  <c r="Q1502" i="1" s="1"/>
  <c r="P2163" i="1"/>
  <c r="P4774" i="1"/>
  <c r="H231" i="1"/>
  <c r="P4585" i="1"/>
  <c r="P4584" i="1" s="1"/>
  <c r="P4572" i="1" s="1"/>
  <c r="P4571" i="1" s="1"/>
  <c r="P4570" i="1" s="1"/>
  <c r="P3789" i="1"/>
  <c r="P3788" i="1" s="1"/>
  <c r="P3787" i="1" s="1"/>
  <c r="P3786" i="1" s="1"/>
  <c r="Q3206" i="1"/>
  <c r="Q3198" i="1" s="1"/>
  <c r="Q634" i="1"/>
  <c r="P1906" i="1"/>
  <c r="P1905" i="1" s="1"/>
  <c r="P1904" i="1" s="1"/>
  <c r="P1903" i="1" s="1"/>
  <c r="P348" i="1"/>
  <c r="P347" i="1" s="1"/>
  <c r="P1854" i="1"/>
  <c r="P4262" i="1"/>
  <c r="Q164" i="1"/>
  <c r="Q163" i="1" s="1"/>
  <c r="Q162" i="1" s="1"/>
  <c r="Q161" i="1" s="1"/>
  <c r="Q141" i="1" s="1"/>
  <c r="Q1027" i="1"/>
  <c r="P5180" i="1"/>
  <c r="P488" i="1"/>
  <c r="P466" i="1" s="1"/>
  <c r="P453" i="1" s="1"/>
  <c r="P3336" i="1"/>
  <c r="P3335" i="1" s="1"/>
  <c r="P3334" i="1" s="1"/>
  <c r="Q3036" i="1"/>
  <c r="Q4774" i="1"/>
  <c r="P634" i="1"/>
  <c r="Q4950" i="1"/>
  <c r="Q4949" i="1" s="1"/>
  <c r="Q3648" i="1"/>
  <c r="P3648" i="1"/>
  <c r="Q1194" i="1"/>
  <c r="Q1186" i="1" s="1"/>
  <c r="P613" i="1"/>
  <c r="Q5287" i="1"/>
  <c r="Q5286" i="1" s="1"/>
  <c r="P4297" i="1"/>
  <c r="Q4231" i="1"/>
  <c r="Q4230" i="1" s="1"/>
  <c r="P4923" i="1"/>
  <c r="P4922" i="1" s="1"/>
  <c r="P4899" i="1" s="1"/>
  <c r="P1515" i="1"/>
  <c r="P1502" i="1" s="1"/>
  <c r="P1194" i="1"/>
  <c r="P1186" i="1" s="1"/>
  <c r="Q5147" i="1"/>
  <c r="Q5146" i="1" s="1"/>
  <c r="P3886" i="1"/>
  <c r="P3885" i="1" s="1"/>
  <c r="P3884" i="1" s="1"/>
  <c r="P3845" i="1" s="1"/>
  <c r="P1940" i="1"/>
  <c r="P4231" i="1"/>
  <c r="P4230" i="1" s="1"/>
  <c r="Q1797" i="1"/>
  <c r="Q1796" i="1" s="1"/>
  <c r="Q1795" i="1" s="1"/>
  <c r="Q4262" i="1"/>
  <c r="P2432" i="1"/>
  <c r="P2431" i="1" s="1"/>
  <c r="P2430" i="1" s="1"/>
  <c r="Q2163" i="1"/>
  <c r="Q4297" i="1"/>
  <c r="Q4836" i="1"/>
  <c r="Q4835" i="1" s="1"/>
  <c r="Q3453" i="1"/>
  <c r="Q3445" i="1" s="1"/>
  <c r="P2411" i="1"/>
  <c r="Q2795" i="1"/>
  <c r="Q2411" i="1"/>
  <c r="Q4792" i="1"/>
  <c r="Q1854" i="1"/>
  <c r="Q1836" i="1" s="1"/>
  <c r="P2200" i="1"/>
  <c r="P2193" i="1" s="1"/>
  <c r="P1633" i="1"/>
  <c r="P1625" i="1" s="1"/>
  <c r="Q1998" i="1"/>
  <c r="Q1975" i="1" s="1"/>
  <c r="Q1967" i="1" s="1"/>
  <c r="Q3678" i="1"/>
  <c r="Q3677" i="1" s="1"/>
  <c r="P3036" i="1"/>
  <c r="P4836" i="1"/>
  <c r="P4835" i="1" s="1"/>
  <c r="P1769" i="1"/>
  <c r="Q2609" i="1"/>
  <c r="Q2601" i="1" s="1"/>
  <c r="Q2920" i="1"/>
  <c r="Q2912" i="1" s="1"/>
  <c r="P684" i="1"/>
  <c r="P683" i="1" s="1"/>
  <c r="P2126" i="1"/>
  <c r="P2125" i="1" s="1"/>
  <c r="P2124" i="1" s="1"/>
  <c r="P2920" i="1"/>
  <c r="P2912" i="1" s="1"/>
  <c r="Q1321" i="1"/>
  <c r="Q1296" i="1" s="1"/>
  <c r="Q1288" i="1" s="1"/>
  <c r="Q1144" i="1"/>
  <c r="Q1143" i="1" s="1"/>
  <c r="Q1142" i="1" s="1"/>
  <c r="Q2760" i="1"/>
  <c r="Q2759" i="1" s="1"/>
  <c r="Q2758" i="1" s="1"/>
  <c r="P5067" i="1"/>
  <c r="P3678" i="1"/>
  <c r="P3677" i="1" s="1"/>
  <c r="Q2200" i="1"/>
  <c r="Q2193" i="1" s="1"/>
  <c r="P235" i="1"/>
  <c r="P3453" i="1"/>
  <c r="P3445" i="1" s="1"/>
  <c r="Q2126" i="1"/>
  <c r="Q2125" i="1" s="1"/>
  <c r="Q2124" i="1" s="1"/>
  <c r="P1144" i="1"/>
  <c r="P1143" i="1" s="1"/>
  <c r="P1142" i="1" s="1"/>
  <c r="Q4639" i="1"/>
  <c r="Q4638" i="1" s="1"/>
  <c r="Q4637" i="1" s="1"/>
  <c r="Q4636" i="1" s="1"/>
  <c r="Q5246" i="1"/>
  <c r="Q5245" i="1" s="1"/>
  <c r="Q3392" i="1"/>
  <c r="Q3385" i="1" s="1"/>
  <c r="P4469" i="1"/>
  <c r="P4468" i="1" s="1"/>
  <c r="P4694" i="1"/>
  <c r="P4693" i="1" s="1"/>
  <c r="P4692" i="1" s="1"/>
  <c r="P4663" i="1" s="1"/>
  <c r="P3206" i="1"/>
  <c r="P3198" i="1" s="1"/>
  <c r="P2473" i="1"/>
  <c r="Q985" i="1"/>
  <c r="Q984" i="1" s="1"/>
  <c r="P648" i="1"/>
  <c r="Q613" i="1"/>
  <c r="Q705" i="1"/>
  <c r="Q704" i="1" s="1"/>
  <c r="P1874" i="1"/>
  <c r="P1873" i="1" s="1"/>
  <c r="Q3336" i="1"/>
  <c r="Q3335" i="1" s="1"/>
  <c r="Q3334" i="1" s="1"/>
  <c r="P1844" i="1"/>
  <c r="P1837" i="1" s="1"/>
  <c r="Q928" i="1"/>
  <c r="Q911" i="1" s="1"/>
  <c r="Q571" i="1"/>
  <c r="Q1769" i="1"/>
  <c r="Q4469" i="1"/>
  <c r="Q4468" i="1" s="1"/>
  <c r="P4319" i="1"/>
  <c r="P4318" i="1" s="1"/>
  <c r="P4950" i="1"/>
  <c r="P4949" i="1" s="1"/>
  <c r="P4198" i="1"/>
  <c r="Q2732" i="1"/>
  <c r="P928" i="1"/>
  <c r="P911" i="1" s="1"/>
  <c r="P5287" i="1"/>
  <c r="P5286" i="1" s="1"/>
  <c r="P1220" i="1"/>
  <c r="P1213" i="1" s="1"/>
  <c r="Q235" i="1"/>
  <c r="P571" i="1"/>
  <c r="P5246" i="1"/>
  <c r="P5245" i="1" s="1"/>
  <c r="P1321" i="1"/>
  <c r="P1296" i="1" s="1"/>
  <c r="P1288" i="1" s="1"/>
  <c r="P4639" i="1"/>
  <c r="P4638" i="1" s="1"/>
  <c r="P4637" i="1" s="1"/>
  <c r="P4636" i="1" s="1"/>
  <c r="P4792" i="1"/>
  <c r="P1045" i="1"/>
  <c r="P1044" i="1" s="1"/>
  <c r="P1037" i="1" s="1"/>
  <c r="P1027" i="1" s="1"/>
  <c r="P2609" i="1"/>
  <c r="P2601" i="1" s="1"/>
  <c r="Q2832" i="1"/>
  <c r="P1433" i="1"/>
  <c r="P2894" i="1"/>
  <c r="P315" i="1"/>
  <c r="P314" i="1" s="1"/>
  <c r="Q4923" i="1"/>
  <c r="Q4922" i="1" s="1"/>
  <c r="Q4899" i="1" s="1"/>
  <c r="Q4585" i="1"/>
  <c r="Q4584" i="1" s="1"/>
  <c r="Q4572" i="1" s="1"/>
  <c r="Q4571" i="1" s="1"/>
  <c r="Q4570" i="1" s="1"/>
  <c r="P5147" i="1"/>
  <c r="P5146" i="1" s="1"/>
  <c r="Q4042" i="1"/>
  <c r="Q4041" i="1" s="1"/>
  <c r="Q1220" i="1"/>
  <c r="Q1213" i="1" s="1"/>
  <c r="Q13" i="1"/>
  <c r="Q12" i="1" s="1"/>
  <c r="Q11" i="1" s="1"/>
  <c r="P1998" i="1"/>
  <c r="P1975" i="1" s="1"/>
  <c r="P1967" i="1" s="1"/>
  <c r="Q648" i="1"/>
  <c r="Q4319" i="1"/>
  <c r="Q4318" i="1" s="1"/>
  <c r="Q5376" i="1"/>
  <c r="Q3886" i="1"/>
  <c r="Q3885" i="1" s="1"/>
  <c r="Q3884" i="1" s="1"/>
  <c r="Q3845" i="1" s="1"/>
  <c r="P1541" i="1"/>
  <c r="P1534" i="1" s="1"/>
  <c r="Q1456" i="1"/>
  <c r="Q1455" i="1" s="1"/>
  <c r="Q1454" i="1" s="1"/>
  <c r="P3313" i="1"/>
  <c r="P661" i="1"/>
  <c r="P1079" i="1"/>
  <c r="P1078" i="1" s="1"/>
  <c r="Q348" i="1"/>
  <c r="Q347" i="1" s="1"/>
  <c r="Q5478" i="1"/>
  <c r="Q5477" i="1" s="1"/>
  <c r="Q5464" i="1" s="1"/>
  <c r="Q5436" i="1" s="1"/>
  <c r="P3392" i="1"/>
  <c r="P3385" i="1" s="1"/>
  <c r="Q3065" i="1"/>
  <c r="Q3064" i="1" s="1"/>
  <c r="Q3063" i="1" s="1"/>
  <c r="P5376" i="1"/>
  <c r="P2832" i="1"/>
  <c r="Q3123" i="1"/>
  <c r="Q3122" i="1" s="1"/>
  <c r="Q2515" i="1"/>
  <c r="Q2508" i="1" s="1"/>
  <c r="Q5067" i="1"/>
  <c r="P5317" i="1"/>
  <c r="P5316" i="1" s="1"/>
  <c r="P5315" i="1" s="1"/>
  <c r="P5314" i="1" s="1"/>
  <c r="Q5317" i="1"/>
  <c r="Q5316" i="1" s="1"/>
  <c r="Q5315" i="1" s="1"/>
  <c r="Q5314" i="1" s="1"/>
  <c r="P2795" i="1"/>
  <c r="Q1433" i="1"/>
  <c r="Q1079" i="1"/>
  <c r="Q1078" i="1" s="1"/>
  <c r="P1797" i="1"/>
  <c r="P1796" i="1" s="1"/>
  <c r="P1795" i="1" s="1"/>
  <c r="Q5180" i="1"/>
  <c r="P3065" i="1"/>
  <c r="P3064" i="1" s="1"/>
  <c r="P3063" i="1" s="1"/>
  <c r="Q2473" i="1"/>
  <c r="P2760" i="1"/>
  <c r="P2759" i="1" s="1"/>
  <c r="P2758" i="1" s="1"/>
  <c r="Q88" i="1"/>
  <c r="Q87" i="1" s="1"/>
  <c r="P5478" i="1"/>
  <c r="P5477" i="1" s="1"/>
  <c r="P5464" i="1" s="1"/>
  <c r="P5436" i="1" s="1"/>
  <c r="P705" i="1"/>
  <c r="P704" i="1" s="1"/>
  <c r="P2732" i="1"/>
  <c r="Q4694" i="1"/>
  <c r="Q4693" i="1" s="1"/>
  <c r="Q4692" i="1" s="1"/>
  <c r="Q4663" i="1" s="1"/>
  <c r="Q2432" i="1"/>
  <c r="Q2431" i="1" s="1"/>
  <c r="Q2430" i="1" s="1"/>
  <c r="P88" i="1"/>
  <c r="P87" i="1" s="1"/>
  <c r="Q1541" i="1"/>
  <c r="Q1534" i="1" s="1"/>
  <c r="P1456" i="1"/>
  <c r="P1455" i="1" s="1"/>
  <c r="P1454" i="1" s="1"/>
  <c r="Q1874" i="1"/>
  <c r="Q1873" i="1" s="1"/>
  <c r="Q3313" i="1"/>
  <c r="P2287" i="1"/>
  <c r="P2279" i="1" s="1"/>
  <c r="P4042" i="1"/>
  <c r="P4041" i="1" s="1"/>
  <c r="Q3789" i="1"/>
  <c r="Q3788" i="1" s="1"/>
  <c r="Q3787" i="1" s="1"/>
  <c r="Q3786" i="1" s="1"/>
  <c r="P2515" i="1"/>
  <c r="P2508" i="1" s="1"/>
  <c r="Q1633" i="1"/>
  <c r="Q1625" i="1" s="1"/>
  <c r="P3123" i="1"/>
  <c r="P3122" i="1" s="1"/>
  <c r="Q2287" i="1"/>
  <c r="Q2279" i="1" s="1"/>
  <c r="L5396" i="1"/>
  <c r="N4099" i="1"/>
  <c r="L695" i="1"/>
  <c r="L694" i="1"/>
  <c r="L691" i="1"/>
  <c r="L689" i="1"/>
  <c r="L688" i="1"/>
  <c r="L687" i="1"/>
  <c r="P1836" i="1" l="1"/>
  <c r="Q4530" i="1"/>
  <c r="P4530" i="1"/>
  <c r="P5066" i="1"/>
  <c r="P5065" i="1" s="1"/>
  <c r="P5064" i="1" s="1"/>
  <c r="P5039" i="1" s="1"/>
  <c r="Q5066" i="1"/>
  <c r="Q5065" i="1" s="1"/>
  <c r="Q5064" i="1" s="1"/>
  <c r="Q5039" i="1" s="1"/>
  <c r="Q5244" i="1"/>
  <c r="Q5243" i="1" s="1"/>
  <c r="P5244" i="1"/>
  <c r="P5243" i="1" s="1"/>
  <c r="Q891" i="1"/>
  <c r="P3564" i="1"/>
  <c r="P3563" i="1" s="1"/>
  <c r="P3554" i="1" s="1"/>
  <c r="Q3564" i="1"/>
  <c r="Q3563" i="1" s="1"/>
  <c r="Q3554" i="1" s="1"/>
  <c r="P346" i="1"/>
  <c r="Q346" i="1"/>
  <c r="Q234" i="1"/>
  <c r="Q233" i="1" s="1"/>
  <c r="Q232" i="1" s="1"/>
  <c r="Q231" i="1" s="1"/>
  <c r="P234" i="1"/>
  <c r="P233" i="1" s="1"/>
  <c r="P232" i="1" s="1"/>
  <c r="H5501" i="1"/>
  <c r="Q4898" i="1"/>
  <c r="Q4873" i="1" s="1"/>
  <c r="Q4872" i="1" s="1"/>
  <c r="P4898" i="1"/>
  <c r="P4873" i="1" s="1"/>
  <c r="P4872" i="1" s="1"/>
  <c r="Q2825" i="1"/>
  <c r="Q1117" i="1"/>
  <c r="Q1116" i="1" s="1"/>
  <c r="Q647" i="1"/>
  <c r="P4773" i="1"/>
  <c r="P4772" i="1" s="1"/>
  <c r="P4771" i="1" s="1"/>
  <c r="P4770" i="1" s="1"/>
  <c r="P4762" i="1" s="1"/>
  <c r="P891" i="1"/>
  <c r="Q612" i="1"/>
  <c r="P452" i="1"/>
  <c r="P4066" i="1"/>
  <c r="P4065" i="1" s="1"/>
  <c r="P4027" i="1" s="1"/>
  <c r="P1117" i="1"/>
  <c r="P1116" i="1" s="1"/>
  <c r="Q4773" i="1"/>
  <c r="Q4772" i="1" s="1"/>
  <c r="Q4771" i="1" s="1"/>
  <c r="Q4770" i="1" s="1"/>
  <c r="Q4762" i="1" s="1"/>
  <c r="P4261" i="1"/>
  <c r="P4229" i="1" s="1"/>
  <c r="P4228" i="1" s="1"/>
  <c r="Q4370" i="1"/>
  <c r="Q3035" i="1"/>
  <c r="Q3034" i="1" s="1"/>
  <c r="P612" i="1"/>
  <c r="Q4625" i="1"/>
  <c r="Q1026" i="1"/>
  <c r="P2410" i="1"/>
  <c r="P2409" i="1" s="1"/>
  <c r="Q2099" i="1"/>
  <c r="Q2098" i="1" s="1"/>
  <c r="P2825" i="1"/>
  <c r="P647" i="1"/>
  <c r="Q4261" i="1"/>
  <c r="Q4229" i="1" s="1"/>
  <c r="Q4228" i="1" s="1"/>
  <c r="P1432" i="1"/>
  <c r="P1431" i="1" s="1"/>
  <c r="P696" i="1"/>
  <c r="P3035" i="1"/>
  <c r="P3034" i="1" s="1"/>
  <c r="Q1768" i="1"/>
  <c r="Q1767" i="1" s="1"/>
  <c r="Q2410" i="1"/>
  <c r="Q2409" i="1" s="1"/>
  <c r="P1768" i="1"/>
  <c r="Q452" i="1"/>
  <c r="P2099" i="1"/>
  <c r="P2098" i="1" s="1"/>
  <c r="Q2731" i="1"/>
  <c r="P4370" i="1"/>
  <c r="P5285" i="1"/>
  <c r="P4625" i="1"/>
  <c r="P3728" i="1"/>
  <c r="P1026" i="1"/>
  <c r="Q1432" i="1"/>
  <c r="Q1431" i="1" s="1"/>
  <c r="P2731" i="1"/>
  <c r="Q5285" i="1"/>
  <c r="P3312" i="1"/>
  <c r="P3311" i="1" s="1"/>
  <c r="Q696" i="1"/>
  <c r="Q3312" i="1"/>
  <c r="Q3311" i="1" s="1"/>
  <c r="Q3728" i="1"/>
  <c r="O117" i="1"/>
  <c r="P1767" i="1" l="1"/>
  <c r="Q345" i="1"/>
  <c r="P345" i="1"/>
  <c r="Q224" i="1"/>
  <c r="Q223" i="1" s="1"/>
  <c r="Q219" i="1" s="1"/>
  <c r="Q218" i="1" s="1"/>
  <c r="Q217" i="1" s="1"/>
  <c r="Q216" i="1" s="1"/>
  <c r="Q215" i="1" s="1"/>
  <c r="Q2730" i="1"/>
  <c r="Q611" i="1"/>
  <c r="Q610" i="1" s="1"/>
  <c r="Q609" i="1" s="1"/>
  <c r="P611" i="1"/>
  <c r="P610" i="1" s="1"/>
  <c r="P609" i="1" s="1"/>
  <c r="P2730" i="1"/>
  <c r="P4017" i="1"/>
  <c r="O37" i="1"/>
  <c r="M5444" i="1" l="1"/>
  <c r="M5327" i="1"/>
  <c r="M4175" i="1"/>
  <c r="M4099" i="1"/>
  <c r="Q4098" i="1" s="1"/>
  <c r="Q4097" i="1" s="1"/>
  <c r="Q4090" i="1" s="1"/>
  <c r="Q4089" i="1" s="1"/>
  <c r="Q4066" i="1" s="1"/>
  <c r="Q4065" i="1" s="1"/>
  <c r="Q4027" i="1" s="1"/>
  <c r="Q4017" i="1" s="1"/>
  <c r="M3873" i="1"/>
  <c r="M3858" i="1"/>
  <c r="M3844" i="1"/>
  <c r="M3785" i="1"/>
  <c r="M752" i="1"/>
  <c r="K5435" i="1"/>
  <c r="K5433" i="1"/>
  <c r="K5432" i="1"/>
  <c r="K5396" i="1"/>
  <c r="K4497" i="1"/>
  <c r="K4495" i="1"/>
  <c r="K4009" i="1"/>
  <c r="K3959" i="1"/>
  <c r="K3917" i="1"/>
  <c r="K3873" i="1"/>
  <c r="K3121" i="1"/>
  <c r="K3119" i="1"/>
  <c r="K995" i="1"/>
  <c r="K993" i="1"/>
  <c r="K918" i="1"/>
  <c r="K813" i="1"/>
  <c r="K812" i="1"/>
  <c r="K725" i="1"/>
  <c r="K724" i="1"/>
  <c r="K695" i="1"/>
  <c r="K694" i="1"/>
  <c r="K691" i="1"/>
  <c r="K689" i="1"/>
  <c r="K688" i="1"/>
  <c r="K687" i="1"/>
  <c r="K682" i="1"/>
  <c r="K675" i="1"/>
  <c r="K646" i="1"/>
  <c r="K644" i="1"/>
  <c r="K253" i="1"/>
  <c r="K251" i="1"/>
  <c r="K248" i="1"/>
  <c r="J5484" i="1" l="1"/>
  <c r="K5484" i="1"/>
  <c r="L5484" i="1"/>
  <c r="M5484" i="1"/>
  <c r="N5484" i="1"/>
  <c r="O5484" i="1"/>
  <c r="I5484" i="1"/>
  <c r="J5443" i="1"/>
  <c r="J5442" i="1" s="1"/>
  <c r="J5441" i="1" s="1"/>
  <c r="J5440" i="1" s="1"/>
  <c r="J5439" i="1" s="1"/>
  <c r="K5443" i="1"/>
  <c r="K5442" i="1" s="1"/>
  <c r="K5441" i="1" s="1"/>
  <c r="K5440" i="1" s="1"/>
  <c r="K5439" i="1" s="1"/>
  <c r="L5443" i="1"/>
  <c r="L5442" i="1" s="1"/>
  <c r="L5441" i="1" s="1"/>
  <c r="L5440" i="1" s="1"/>
  <c r="L5439" i="1" s="1"/>
  <c r="M5443" i="1"/>
  <c r="M5442" i="1" s="1"/>
  <c r="M5441" i="1" s="1"/>
  <c r="M5440" i="1" s="1"/>
  <c r="M5439" i="1" s="1"/>
  <c r="N5443" i="1"/>
  <c r="N5442" i="1" s="1"/>
  <c r="N5441" i="1" s="1"/>
  <c r="N5440" i="1" s="1"/>
  <c r="N5439" i="1" s="1"/>
  <c r="O5443" i="1"/>
  <c r="I5443" i="1"/>
  <c r="I5442" i="1" s="1"/>
  <c r="I5441" i="1" s="1"/>
  <c r="I5440" i="1" s="1"/>
  <c r="I5439" i="1" s="1"/>
  <c r="J5395" i="1"/>
  <c r="J5394" i="1" s="1"/>
  <c r="K5395" i="1"/>
  <c r="K5394" i="1" s="1"/>
  <c r="L5395" i="1"/>
  <c r="L5394" i="1" s="1"/>
  <c r="M5395" i="1"/>
  <c r="M5394" i="1" s="1"/>
  <c r="N5395" i="1"/>
  <c r="N5394" i="1" s="1"/>
  <c r="O5395" i="1"/>
  <c r="I5395" i="1"/>
  <c r="J5374" i="1"/>
  <c r="J5373" i="1" s="1"/>
  <c r="J5372" i="1" s="1"/>
  <c r="J5371" i="1" s="1"/>
  <c r="K5374" i="1"/>
  <c r="K5373" i="1" s="1"/>
  <c r="K5372" i="1" s="1"/>
  <c r="K5371" i="1" s="1"/>
  <c r="L5374" i="1"/>
  <c r="L5373" i="1" s="1"/>
  <c r="L5372" i="1" s="1"/>
  <c r="L5371" i="1" s="1"/>
  <c r="M5374" i="1"/>
  <c r="M5373" i="1" s="1"/>
  <c r="M5372" i="1" s="1"/>
  <c r="M5371" i="1" s="1"/>
  <c r="N5374" i="1"/>
  <c r="N5373" i="1" s="1"/>
  <c r="N5372" i="1" s="1"/>
  <c r="N5371" i="1" s="1"/>
  <c r="O5374" i="1"/>
  <c r="I5374" i="1"/>
  <c r="I5373" i="1" s="1"/>
  <c r="I5372" i="1" s="1"/>
  <c r="I5371" i="1" s="1"/>
  <c r="J5367" i="1"/>
  <c r="K5367" i="1"/>
  <c r="L5367" i="1"/>
  <c r="M5367" i="1"/>
  <c r="N5367" i="1"/>
  <c r="O5367" i="1"/>
  <c r="I5367" i="1"/>
  <c r="J5312" i="1"/>
  <c r="J5311" i="1" s="1"/>
  <c r="J5310" i="1" s="1"/>
  <c r="K5312" i="1"/>
  <c r="K5311" i="1" s="1"/>
  <c r="K5310" i="1" s="1"/>
  <c r="L5312" i="1"/>
  <c r="L5311" i="1" s="1"/>
  <c r="L5310" i="1" s="1"/>
  <c r="M5312" i="1"/>
  <c r="M5311" i="1" s="1"/>
  <c r="M5310" i="1" s="1"/>
  <c r="N5312" i="1"/>
  <c r="N5311" i="1" s="1"/>
  <c r="N5310" i="1" s="1"/>
  <c r="O5312" i="1"/>
  <c r="I5312" i="1"/>
  <c r="J5205" i="1"/>
  <c r="J5204" i="1" s="1"/>
  <c r="J5203" i="1" s="1"/>
  <c r="K5205" i="1"/>
  <c r="K5204" i="1" s="1"/>
  <c r="K5203" i="1" s="1"/>
  <c r="L5205" i="1"/>
  <c r="L5204" i="1" s="1"/>
  <c r="L5203" i="1" s="1"/>
  <c r="M5205" i="1"/>
  <c r="M5204" i="1" s="1"/>
  <c r="M5203" i="1" s="1"/>
  <c r="N5205" i="1"/>
  <c r="N5204" i="1" s="1"/>
  <c r="N5203" i="1" s="1"/>
  <c r="O5205" i="1"/>
  <c r="I5205" i="1"/>
  <c r="J5018" i="1"/>
  <c r="J5017" i="1" s="1"/>
  <c r="K5018" i="1"/>
  <c r="K5017" i="1" s="1"/>
  <c r="L5018" i="1"/>
  <c r="L5017" i="1" s="1"/>
  <c r="M5018" i="1"/>
  <c r="M5017" i="1" s="1"/>
  <c r="N5018" i="1"/>
  <c r="N5017" i="1" s="1"/>
  <c r="O5018" i="1"/>
  <c r="I5018" i="1"/>
  <c r="O5204" i="1" l="1"/>
  <c r="R5205" i="1"/>
  <c r="O5394" i="1"/>
  <c r="R5395" i="1"/>
  <c r="O5017" i="1"/>
  <c r="R5018" i="1"/>
  <c r="O5373" i="1"/>
  <c r="R5374" i="1"/>
  <c r="R5484" i="1"/>
  <c r="R5367" i="1"/>
  <c r="O5311" i="1"/>
  <c r="R5312" i="1"/>
  <c r="O5442" i="1"/>
  <c r="I5017" i="1"/>
  <c r="I5204" i="1"/>
  <c r="I5394" i="1"/>
  <c r="I5311" i="1"/>
  <c r="J4914" i="1"/>
  <c r="K4914" i="1"/>
  <c r="L4914" i="1"/>
  <c r="M4914" i="1"/>
  <c r="N4914" i="1"/>
  <c r="O4914" i="1"/>
  <c r="I4914" i="1"/>
  <c r="J4870" i="1"/>
  <c r="J4869" i="1" s="1"/>
  <c r="J4868" i="1" s="1"/>
  <c r="J4867" i="1" s="1"/>
  <c r="K4870" i="1"/>
  <c r="K4869" i="1" s="1"/>
  <c r="K4868" i="1" s="1"/>
  <c r="K4867" i="1" s="1"/>
  <c r="L4870" i="1"/>
  <c r="L4869" i="1" s="1"/>
  <c r="L4868" i="1" s="1"/>
  <c r="L4867" i="1" s="1"/>
  <c r="M4870" i="1"/>
  <c r="M4869" i="1" s="1"/>
  <c r="M4868" i="1" s="1"/>
  <c r="M4867" i="1" s="1"/>
  <c r="N4870" i="1"/>
  <c r="N4869" i="1" s="1"/>
  <c r="N4868" i="1" s="1"/>
  <c r="N4867" i="1" s="1"/>
  <c r="O4870" i="1"/>
  <c r="I4870" i="1"/>
  <c r="J4820" i="1"/>
  <c r="J4819" i="1" s="1"/>
  <c r="J4818" i="1" s="1"/>
  <c r="J4817" i="1" s="1"/>
  <c r="K4820" i="1"/>
  <c r="K4819" i="1" s="1"/>
  <c r="K4818" i="1" s="1"/>
  <c r="K4817" i="1" s="1"/>
  <c r="L4820" i="1"/>
  <c r="L4819" i="1" s="1"/>
  <c r="L4818" i="1" s="1"/>
  <c r="L4817" i="1" s="1"/>
  <c r="M4820" i="1"/>
  <c r="M4819" i="1" s="1"/>
  <c r="M4818" i="1" s="1"/>
  <c r="M4817" i="1" s="1"/>
  <c r="N4820" i="1"/>
  <c r="N4819" i="1" s="1"/>
  <c r="N4818" i="1" s="1"/>
  <c r="N4817" i="1" s="1"/>
  <c r="O4820" i="1"/>
  <c r="O4819" i="1" s="1"/>
  <c r="I4820" i="1"/>
  <c r="R4914" i="1" l="1"/>
  <c r="O5310" i="1"/>
  <c r="R5311" i="1"/>
  <c r="O5372" i="1"/>
  <c r="R5373" i="1"/>
  <c r="R5394" i="1"/>
  <c r="O4869" i="1"/>
  <c r="R4870" i="1"/>
  <c r="O4818" i="1"/>
  <c r="R4820" i="1"/>
  <c r="O5441" i="1"/>
  <c r="R5017" i="1"/>
  <c r="O5203" i="1"/>
  <c r="R5204" i="1"/>
  <c r="I4869" i="1"/>
  <c r="I4913" i="1"/>
  <c r="I5310" i="1"/>
  <c r="I5203" i="1"/>
  <c r="I4819" i="1"/>
  <c r="R4819" i="1" s="1"/>
  <c r="J4591" i="1"/>
  <c r="K4591" i="1"/>
  <c r="L4591" i="1"/>
  <c r="M4591" i="1"/>
  <c r="N4591" i="1"/>
  <c r="O4591" i="1"/>
  <c r="I4591" i="1"/>
  <c r="J4528" i="1"/>
  <c r="J4527" i="1" s="1"/>
  <c r="J4526" i="1" s="1"/>
  <c r="J4525" i="1" s="1"/>
  <c r="K4528" i="1"/>
  <c r="K4527" i="1" s="1"/>
  <c r="K4526" i="1" s="1"/>
  <c r="K4525" i="1" s="1"/>
  <c r="L4528" i="1"/>
  <c r="L4527" i="1" s="1"/>
  <c r="L4526" i="1" s="1"/>
  <c r="L4525" i="1" s="1"/>
  <c r="M4528" i="1"/>
  <c r="M4527" i="1" s="1"/>
  <c r="M4526" i="1" s="1"/>
  <c r="M4525" i="1" s="1"/>
  <c r="N4528" i="1"/>
  <c r="N4527" i="1" s="1"/>
  <c r="N4526" i="1" s="1"/>
  <c r="N4525" i="1" s="1"/>
  <c r="O4528" i="1"/>
  <c r="I4528" i="1"/>
  <c r="J4501" i="1"/>
  <c r="J4500" i="1" s="1"/>
  <c r="J4499" i="1" s="1"/>
  <c r="J4498" i="1" s="1"/>
  <c r="K4501" i="1"/>
  <c r="K4500" i="1" s="1"/>
  <c r="K4499" i="1" s="1"/>
  <c r="K4498" i="1" s="1"/>
  <c r="L4501" i="1"/>
  <c r="L4500" i="1" s="1"/>
  <c r="L4499" i="1" s="1"/>
  <c r="L4498" i="1" s="1"/>
  <c r="M4501" i="1"/>
  <c r="M4500" i="1" s="1"/>
  <c r="M4499" i="1" s="1"/>
  <c r="M4498" i="1" s="1"/>
  <c r="N4501" i="1"/>
  <c r="N4500" i="1" s="1"/>
  <c r="N4499" i="1" s="1"/>
  <c r="N4498" i="1" s="1"/>
  <c r="O4501" i="1"/>
  <c r="I4501" i="1"/>
  <c r="J4494" i="1"/>
  <c r="K4494" i="1"/>
  <c r="L4494" i="1"/>
  <c r="M4494" i="1"/>
  <c r="N4494" i="1"/>
  <c r="O4494" i="1"/>
  <c r="I4494" i="1"/>
  <c r="J4486" i="1"/>
  <c r="J4485" i="1" s="1"/>
  <c r="K4486" i="1"/>
  <c r="K4485" i="1" s="1"/>
  <c r="L4486" i="1"/>
  <c r="L4485" i="1" s="1"/>
  <c r="M4486" i="1"/>
  <c r="M4485" i="1" s="1"/>
  <c r="N4486" i="1"/>
  <c r="N4485" i="1" s="1"/>
  <c r="O4486" i="1"/>
  <c r="I4486" i="1"/>
  <c r="J4466" i="1"/>
  <c r="J4465" i="1" s="1"/>
  <c r="J4464" i="1" s="1"/>
  <c r="K4466" i="1"/>
  <c r="K4465" i="1" s="1"/>
  <c r="K4464" i="1" s="1"/>
  <c r="L4466" i="1"/>
  <c r="L4465" i="1" s="1"/>
  <c r="L4464" i="1" s="1"/>
  <c r="M4466" i="1"/>
  <c r="M4465" i="1" s="1"/>
  <c r="M4464" i="1" s="1"/>
  <c r="N4466" i="1"/>
  <c r="N4465" i="1" s="1"/>
  <c r="N4464" i="1" s="1"/>
  <c r="O4466" i="1"/>
  <c r="I4466" i="1"/>
  <c r="I4465" i="1" s="1"/>
  <c r="I4464" i="1" s="1"/>
  <c r="J4406" i="1"/>
  <c r="K4406" i="1"/>
  <c r="L4406" i="1"/>
  <c r="M4406" i="1"/>
  <c r="N4406" i="1"/>
  <c r="O4406" i="1"/>
  <c r="I4406" i="1"/>
  <c r="J4449" i="1"/>
  <c r="J4448" i="1" s="1"/>
  <c r="J4447" i="1" s="1"/>
  <c r="K4449" i="1"/>
  <c r="K4448" i="1" s="1"/>
  <c r="K4447" i="1" s="1"/>
  <c r="L4449" i="1"/>
  <c r="L4448" i="1" s="1"/>
  <c r="L4447" i="1" s="1"/>
  <c r="M4449" i="1"/>
  <c r="M4448" i="1" s="1"/>
  <c r="M4447" i="1" s="1"/>
  <c r="N4449" i="1"/>
  <c r="N4448" i="1" s="1"/>
  <c r="N4447" i="1" s="1"/>
  <c r="O4449" i="1"/>
  <c r="I4449" i="1"/>
  <c r="J4194" i="1"/>
  <c r="K4194" i="1"/>
  <c r="L4194" i="1"/>
  <c r="M4194" i="1"/>
  <c r="N4194" i="1"/>
  <c r="O4194" i="1"/>
  <c r="I4194" i="1"/>
  <c r="J3863" i="1"/>
  <c r="J3862" i="1" s="1"/>
  <c r="K3863" i="1"/>
  <c r="K3862" i="1" s="1"/>
  <c r="L3863" i="1"/>
  <c r="L3862" i="1" s="1"/>
  <c r="M3863" i="1"/>
  <c r="M3862" i="1" s="1"/>
  <c r="N3863" i="1"/>
  <c r="N3862" i="1" s="1"/>
  <c r="O3863" i="1"/>
  <c r="I3863" i="1"/>
  <c r="J3718" i="1"/>
  <c r="J3717" i="1" s="1"/>
  <c r="J3716" i="1" s="1"/>
  <c r="K3718" i="1"/>
  <c r="K3717" i="1" s="1"/>
  <c r="K3716" i="1" s="1"/>
  <c r="L3718" i="1"/>
  <c r="L3717" i="1" s="1"/>
  <c r="L3716" i="1" s="1"/>
  <c r="M3718" i="1"/>
  <c r="M3717" i="1" s="1"/>
  <c r="M3716" i="1" s="1"/>
  <c r="N3718" i="1"/>
  <c r="N3717" i="1" s="1"/>
  <c r="N3716" i="1" s="1"/>
  <c r="O3718" i="1"/>
  <c r="I3718" i="1"/>
  <c r="J3711" i="1"/>
  <c r="K3711" i="1"/>
  <c r="L3711" i="1"/>
  <c r="M3711" i="1"/>
  <c r="N3711" i="1"/>
  <c r="O3711" i="1"/>
  <c r="I3711" i="1"/>
  <c r="J3594" i="1"/>
  <c r="J3593" i="1" s="1"/>
  <c r="J3592" i="1" s="1"/>
  <c r="O3594" i="1"/>
  <c r="I3594" i="1"/>
  <c r="J3509" i="1"/>
  <c r="J3508" i="1" s="1"/>
  <c r="K3509" i="1"/>
  <c r="K3508" i="1" s="1"/>
  <c r="L3509" i="1"/>
  <c r="L3508" i="1" s="1"/>
  <c r="M3509" i="1"/>
  <c r="M3508" i="1" s="1"/>
  <c r="N3509" i="1"/>
  <c r="N3508" i="1" s="1"/>
  <c r="O3509" i="1"/>
  <c r="I3509" i="1"/>
  <c r="I3508" i="1" s="1"/>
  <c r="J3426" i="1"/>
  <c r="K3426" i="1"/>
  <c r="L3426" i="1"/>
  <c r="M3426" i="1"/>
  <c r="N3426" i="1"/>
  <c r="O3426" i="1"/>
  <c r="I3426" i="1"/>
  <c r="J3390" i="1"/>
  <c r="J3389" i="1" s="1"/>
  <c r="J3388" i="1" s="1"/>
  <c r="J3387" i="1" s="1"/>
  <c r="J3386" i="1" s="1"/>
  <c r="K3390" i="1"/>
  <c r="K3389" i="1" s="1"/>
  <c r="K3388" i="1" s="1"/>
  <c r="K3387" i="1" s="1"/>
  <c r="K3386" i="1" s="1"/>
  <c r="L3390" i="1"/>
  <c r="L3389" i="1" s="1"/>
  <c r="L3388" i="1" s="1"/>
  <c r="L3387" i="1" s="1"/>
  <c r="L3386" i="1" s="1"/>
  <c r="M3390" i="1"/>
  <c r="M3389" i="1" s="1"/>
  <c r="M3388" i="1" s="1"/>
  <c r="M3387" i="1" s="1"/>
  <c r="M3386" i="1" s="1"/>
  <c r="N3390" i="1"/>
  <c r="N3389" i="1" s="1"/>
  <c r="N3388" i="1" s="1"/>
  <c r="N3387" i="1" s="1"/>
  <c r="N3386" i="1" s="1"/>
  <c r="O3390" i="1"/>
  <c r="I3390" i="1"/>
  <c r="I3389" i="1" s="1"/>
  <c r="I3388" i="1" s="1"/>
  <c r="I3387" i="1" s="1"/>
  <c r="I3386" i="1" s="1"/>
  <c r="J3265" i="1"/>
  <c r="J3264" i="1" s="1"/>
  <c r="K3265" i="1"/>
  <c r="K3264" i="1" s="1"/>
  <c r="L3265" i="1"/>
  <c r="L3264" i="1" s="1"/>
  <c r="M3265" i="1"/>
  <c r="M3264" i="1" s="1"/>
  <c r="N3265" i="1"/>
  <c r="N3264" i="1" s="1"/>
  <c r="O3265" i="1"/>
  <c r="I3265" i="1"/>
  <c r="I3264" i="1" s="1"/>
  <c r="J3196" i="1"/>
  <c r="J3195" i="1" s="1"/>
  <c r="J3194" i="1" s="1"/>
  <c r="J3193" i="1" s="1"/>
  <c r="K3196" i="1"/>
  <c r="K3195" i="1" s="1"/>
  <c r="K3194" i="1" s="1"/>
  <c r="K3193" i="1" s="1"/>
  <c r="L3196" i="1"/>
  <c r="L3195" i="1" s="1"/>
  <c r="L3194" i="1" s="1"/>
  <c r="L3193" i="1" s="1"/>
  <c r="M3196" i="1"/>
  <c r="M3195" i="1" s="1"/>
  <c r="M3194" i="1" s="1"/>
  <c r="M3193" i="1" s="1"/>
  <c r="N3196" i="1"/>
  <c r="N3195" i="1" s="1"/>
  <c r="N3194" i="1" s="1"/>
  <c r="N3193" i="1" s="1"/>
  <c r="O3196" i="1"/>
  <c r="I3196" i="1"/>
  <c r="I3195" i="1" s="1"/>
  <c r="I3194" i="1" s="1"/>
  <c r="I3193" i="1" s="1"/>
  <c r="J3172" i="1"/>
  <c r="K3172" i="1"/>
  <c r="L3172" i="1"/>
  <c r="M3172" i="1"/>
  <c r="N3172" i="1"/>
  <c r="O3172" i="1"/>
  <c r="I3172" i="1"/>
  <c r="J3164" i="1"/>
  <c r="K3164" i="1"/>
  <c r="L3164" i="1"/>
  <c r="M3164" i="1"/>
  <c r="N3164" i="1"/>
  <c r="O3164" i="1"/>
  <c r="J3166" i="1"/>
  <c r="K3166" i="1"/>
  <c r="L3166" i="1"/>
  <c r="M3166" i="1"/>
  <c r="N3166" i="1"/>
  <c r="O3166" i="1"/>
  <c r="I3166" i="1"/>
  <c r="I3164" i="1"/>
  <c r="J3061" i="1"/>
  <c r="J3060" i="1" s="1"/>
  <c r="J3059" i="1" s="1"/>
  <c r="J3058" i="1" s="1"/>
  <c r="K3061" i="1"/>
  <c r="K3060" i="1" s="1"/>
  <c r="K3059" i="1" s="1"/>
  <c r="K3058" i="1" s="1"/>
  <c r="L3061" i="1"/>
  <c r="L3060" i="1" s="1"/>
  <c r="L3059" i="1" s="1"/>
  <c r="L3058" i="1" s="1"/>
  <c r="M3061" i="1"/>
  <c r="M3060" i="1" s="1"/>
  <c r="M3059" i="1" s="1"/>
  <c r="M3058" i="1" s="1"/>
  <c r="N3061" i="1"/>
  <c r="N3060" i="1" s="1"/>
  <c r="N3059" i="1" s="1"/>
  <c r="N3058" i="1" s="1"/>
  <c r="O3061" i="1"/>
  <c r="I3061" i="1"/>
  <c r="J2983" i="1"/>
  <c r="J2982" i="1" s="1"/>
  <c r="K2983" i="1"/>
  <c r="K2982" i="1" s="1"/>
  <c r="L2983" i="1"/>
  <c r="L2982" i="1" s="1"/>
  <c r="M2983" i="1"/>
  <c r="M2982" i="1" s="1"/>
  <c r="N2983" i="1"/>
  <c r="N2982" i="1" s="1"/>
  <c r="O2983" i="1"/>
  <c r="I2983" i="1"/>
  <c r="I2982" i="1" s="1"/>
  <c r="J2972" i="1"/>
  <c r="J2971" i="1" s="1"/>
  <c r="J2970" i="1" s="1"/>
  <c r="J2969" i="1" s="1"/>
  <c r="K2972" i="1"/>
  <c r="K2971" i="1" s="1"/>
  <c r="K2970" i="1" s="1"/>
  <c r="K2969" i="1" s="1"/>
  <c r="L2972" i="1"/>
  <c r="L2971" i="1" s="1"/>
  <c r="L2970" i="1" s="1"/>
  <c r="L2969" i="1" s="1"/>
  <c r="M2972" i="1"/>
  <c r="M2971" i="1" s="1"/>
  <c r="M2970" i="1" s="1"/>
  <c r="M2969" i="1" s="1"/>
  <c r="N2972" i="1"/>
  <c r="N2971" i="1" s="1"/>
  <c r="N2970" i="1" s="1"/>
  <c r="N2969" i="1" s="1"/>
  <c r="O2972" i="1"/>
  <c r="I2972" i="1"/>
  <c r="J2939" i="1"/>
  <c r="K2939" i="1"/>
  <c r="L2939" i="1"/>
  <c r="M2939" i="1"/>
  <c r="N2939" i="1"/>
  <c r="O2939" i="1"/>
  <c r="I2939" i="1"/>
  <c r="J2910" i="1"/>
  <c r="J2909" i="1" s="1"/>
  <c r="J2908" i="1" s="1"/>
  <c r="J2907" i="1" s="1"/>
  <c r="K2910" i="1"/>
  <c r="K2909" i="1" s="1"/>
  <c r="K2908" i="1" s="1"/>
  <c r="K2907" i="1" s="1"/>
  <c r="L2910" i="1"/>
  <c r="L2909" i="1" s="1"/>
  <c r="L2908" i="1" s="1"/>
  <c r="L2907" i="1" s="1"/>
  <c r="M2910" i="1"/>
  <c r="M2909" i="1" s="1"/>
  <c r="M2908" i="1" s="1"/>
  <c r="M2907" i="1" s="1"/>
  <c r="N2910" i="1"/>
  <c r="N2909" i="1" s="1"/>
  <c r="N2908" i="1" s="1"/>
  <c r="N2907" i="1" s="1"/>
  <c r="O2910" i="1"/>
  <c r="I2910" i="1"/>
  <c r="J2875" i="1"/>
  <c r="K2875" i="1"/>
  <c r="L2875" i="1"/>
  <c r="M2875" i="1"/>
  <c r="N2875" i="1"/>
  <c r="O2875" i="1"/>
  <c r="I2875" i="1"/>
  <c r="J2873" i="1"/>
  <c r="K2873" i="1"/>
  <c r="L2873" i="1"/>
  <c r="M2873" i="1"/>
  <c r="N2873" i="1"/>
  <c r="O2873" i="1"/>
  <c r="I2873" i="1"/>
  <c r="I2864" i="1"/>
  <c r="J2830" i="1"/>
  <c r="J2829" i="1" s="1"/>
  <c r="J2828" i="1" s="1"/>
  <c r="J2827" i="1" s="1"/>
  <c r="J2826" i="1" s="1"/>
  <c r="K2830" i="1"/>
  <c r="K2829" i="1" s="1"/>
  <c r="K2828" i="1" s="1"/>
  <c r="K2827" i="1" s="1"/>
  <c r="K2826" i="1" s="1"/>
  <c r="L2830" i="1"/>
  <c r="L2829" i="1" s="1"/>
  <c r="L2828" i="1" s="1"/>
  <c r="L2827" i="1" s="1"/>
  <c r="L2826" i="1" s="1"/>
  <c r="M2830" i="1"/>
  <c r="M2829" i="1" s="1"/>
  <c r="M2828" i="1" s="1"/>
  <c r="M2827" i="1" s="1"/>
  <c r="M2826" i="1" s="1"/>
  <c r="N2830" i="1"/>
  <c r="N2829" i="1" s="1"/>
  <c r="N2828" i="1" s="1"/>
  <c r="N2827" i="1" s="1"/>
  <c r="N2826" i="1" s="1"/>
  <c r="O2830" i="1"/>
  <c r="I2830" i="1"/>
  <c r="I2829" i="1" s="1"/>
  <c r="I2828" i="1" s="1"/>
  <c r="I2827" i="1" s="1"/>
  <c r="I2826" i="1" s="1"/>
  <c r="J2756" i="1"/>
  <c r="J2755" i="1" s="1"/>
  <c r="J2754" i="1" s="1"/>
  <c r="J2753" i="1" s="1"/>
  <c r="K2756" i="1"/>
  <c r="K2755" i="1" s="1"/>
  <c r="K2754" i="1" s="1"/>
  <c r="K2753" i="1" s="1"/>
  <c r="L2756" i="1"/>
  <c r="L2755" i="1" s="1"/>
  <c r="L2754" i="1" s="1"/>
  <c r="L2753" i="1" s="1"/>
  <c r="M2756" i="1"/>
  <c r="M2755" i="1" s="1"/>
  <c r="M2754" i="1" s="1"/>
  <c r="M2753" i="1" s="1"/>
  <c r="N2756" i="1"/>
  <c r="N2755" i="1" s="1"/>
  <c r="N2754" i="1" s="1"/>
  <c r="N2753" i="1" s="1"/>
  <c r="O2756" i="1"/>
  <c r="I2756" i="1"/>
  <c r="J2683" i="1"/>
  <c r="J2682" i="1" s="1"/>
  <c r="K2683" i="1"/>
  <c r="K2682" i="1" s="1"/>
  <c r="L2683" i="1"/>
  <c r="L2682" i="1" s="1"/>
  <c r="M2683" i="1"/>
  <c r="M2682" i="1" s="1"/>
  <c r="N2683" i="1"/>
  <c r="N2682" i="1" s="1"/>
  <c r="O2683" i="1"/>
  <c r="I2683" i="1"/>
  <c r="I2682" i="1" s="1"/>
  <c r="J2652" i="1"/>
  <c r="K2652" i="1"/>
  <c r="L2652" i="1"/>
  <c r="M2652" i="1"/>
  <c r="N2652" i="1"/>
  <c r="O2652" i="1"/>
  <c r="I2652" i="1"/>
  <c r="J2639" i="1"/>
  <c r="J2638" i="1" s="1"/>
  <c r="J2637" i="1" s="1"/>
  <c r="J2636" i="1" s="1"/>
  <c r="K2639" i="1"/>
  <c r="K2638" i="1" s="1"/>
  <c r="K2637" i="1" s="1"/>
  <c r="K2636" i="1" s="1"/>
  <c r="L2639" i="1"/>
  <c r="L2638" i="1" s="1"/>
  <c r="L2637" i="1" s="1"/>
  <c r="L2636" i="1" s="1"/>
  <c r="M2639" i="1"/>
  <c r="M2638" i="1" s="1"/>
  <c r="M2637" i="1" s="1"/>
  <c r="M2636" i="1" s="1"/>
  <c r="N2639" i="1"/>
  <c r="N2638" i="1" s="1"/>
  <c r="N2637" i="1" s="1"/>
  <c r="N2636" i="1" s="1"/>
  <c r="O2639" i="1"/>
  <c r="I2639" i="1"/>
  <c r="I2638" i="1" s="1"/>
  <c r="I2637" i="1" s="1"/>
  <c r="I2636" i="1" s="1"/>
  <c r="J2622" i="1"/>
  <c r="K2622" i="1"/>
  <c r="L2622" i="1"/>
  <c r="M2622" i="1"/>
  <c r="N2622" i="1"/>
  <c r="O2622" i="1"/>
  <c r="I2622" i="1"/>
  <c r="J2599" i="1"/>
  <c r="J2598" i="1" s="1"/>
  <c r="J2597" i="1" s="1"/>
  <c r="J2596" i="1" s="1"/>
  <c r="K2599" i="1"/>
  <c r="K2598" i="1" s="1"/>
  <c r="K2597" i="1" s="1"/>
  <c r="K2596" i="1" s="1"/>
  <c r="L2599" i="1"/>
  <c r="L2598" i="1" s="1"/>
  <c r="L2597" i="1" s="1"/>
  <c r="L2596" i="1" s="1"/>
  <c r="M2599" i="1"/>
  <c r="M2598" i="1" s="1"/>
  <c r="M2597" i="1" s="1"/>
  <c r="M2596" i="1" s="1"/>
  <c r="N2599" i="1"/>
  <c r="N2598" i="1" s="1"/>
  <c r="N2597" i="1" s="1"/>
  <c r="N2596" i="1" s="1"/>
  <c r="O2599" i="1"/>
  <c r="I2599" i="1"/>
  <c r="I2598" i="1" s="1"/>
  <c r="I2597" i="1" s="1"/>
  <c r="I2596" i="1" s="1"/>
  <c r="J2564" i="1"/>
  <c r="K2564" i="1"/>
  <c r="L2564" i="1"/>
  <c r="M2564" i="1"/>
  <c r="N2564" i="1"/>
  <c r="O2564" i="1"/>
  <c r="I2564" i="1"/>
  <c r="J2556" i="1"/>
  <c r="K2556" i="1"/>
  <c r="L2556" i="1"/>
  <c r="M2556" i="1"/>
  <c r="N2556" i="1"/>
  <c r="O2556" i="1"/>
  <c r="J2558" i="1"/>
  <c r="K2558" i="1"/>
  <c r="L2558" i="1"/>
  <c r="M2558" i="1"/>
  <c r="N2558" i="1"/>
  <c r="O2558" i="1"/>
  <c r="I2558" i="1"/>
  <c r="I2556" i="1"/>
  <c r="J2513" i="1"/>
  <c r="J2512" i="1" s="1"/>
  <c r="J2511" i="1" s="1"/>
  <c r="J2510" i="1" s="1"/>
  <c r="J2509" i="1" s="1"/>
  <c r="K2513" i="1"/>
  <c r="K2512" i="1" s="1"/>
  <c r="K2511" i="1" s="1"/>
  <c r="K2510" i="1" s="1"/>
  <c r="K2509" i="1" s="1"/>
  <c r="L2513" i="1"/>
  <c r="L2512" i="1" s="1"/>
  <c r="L2511" i="1" s="1"/>
  <c r="L2510" i="1" s="1"/>
  <c r="L2509" i="1" s="1"/>
  <c r="M2513" i="1"/>
  <c r="M2512" i="1" s="1"/>
  <c r="M2511" i="1" s="1"/>
  <c r="M2510" i="1" s="1"/>
  <c r="M2509" i="1" s="1"/>
  <c r="N2513" i="1"/>
  <c r="N2512" i="1" s="1"/>
  <c r="N2511" i="1" s="1"/>
  <c r="N2510" i="1" s="1"/>
  <c r="N2509" i="1" s="1"/>
  <c r="O2513" i="1"/>
  <c r="I2513" i="1"/>
  <c r="I2512" i="1" s="1"/>
  <c r="I2511" i="1" s="1"/>
  <c r="I2510" i="1" s="1"/>
  <c r="I2509" i="1" s="1"/>
  <c r="J2356" i="1"/>
  <c r="J2355" i="1" s="1"/>
  <c r="K2356" i="1"/>
  <c r="K2355" i="1" s="1"/>
  <c r="L2356" i="1"/>
  <c r="L2355" i="1" s="1"/>
  <c r="M2356" i="1"/>
  <c r="M2355" i="1" s="1"/>
  <c r="N2356" i="1"/>
  <c r="N2355" i="1" s="1"/>
  <c r="O2356" i="1"/>
  <c r="I2356" i="1"/>
  <c r="I2355" i="1" s="1"/>
  <c r="J2325" i="1"/>
  <c r="K2325" i="1"/>
  <c r="L2325" i="1"/>
  <c r="M2325" i="1"/>
  <c r="N2325" i="1"/>
  <c r="O2325" i="1"/>
  <c r="I2325" i="1"/>
  <c r="J2317" i="1"/>
  <c r="J2316" i="1" s="1"/>
  <c r="J2315" i="1" s="1"/>
  <c r="J2314" i="1" s="1"/>
  <c r="K2317" i="1"/>
  <c r="K2316" i="1" s="1"/>
  <c r="K2315" i="1" s="1"/>
  <c r="K2314" i="1" s="1"/>
  <c r="L2317" i="1"/>
  <c r="L2316" i="1" s="1"/>
  <c r="L2315" i="1" s="1"/>
  <c r="L2314" i="1" s="1"/>
  <c r="M2317" i="1"/>
  <c r="M2316" i="1" s="1"/>
  <c r="M2315" i="1" s="1"/>
  <c r="M2314" i="1" s="1"/>
  <c r="N2317" i="1"/>
  <c r="N2316" i="1" s="1"/>
  <c r="N2315" i="1" s="1"/>
  <c r="N2314" i="1" s="1"/>
  <c r="O2317" i="1"/>
  <c r="I2317" i="1"/>
  <c r="I2316" i="1" s="1"/>
  <c r="I2315" i="1" s="1"/>
  <c r="I2314" i="1" s="1"/>
  <c r="J2249" i="1"/>
  <c r="K2249" i="1"/>
  <c r="L2249" i="1"/>
  <c r="M2249" i="1"/>
  <c r="N2249" i="1"/>
  <c r="O2249" i="1"/>
  <c r="I2249" i="1"/>
  <c r="J2241" i="1"/>
  <c r="K2241" i="1"/>
  <c r="L2241" i="1"/>
  <c r="M2241" i="1"/>
  <c r="N2241" i="1"/>
  <c r="O2241" i="1"/>
  <c r="J2243" i="1"/>
  <c r="K2243" i="1"/>
  <c r="L2243" i="1"/>
  <c r="M2243" i="1"/>
  <c r="N2243" i="1"/>
  <c r="O2243" i="1"/>
  <c r="I2243" i="1"/>
  <c r="I2241" i="1"/>
  <c r="J2198" i="1"/>
  <c r="J2197" i="1" s="1"/>
  <c r="J2196" i="1" s="1"/>
  <c r="J2195" i="1" s="1"/>
  <c r="J2194" i="1" s="1"/>
  <c r="K2198" i="1"/>
  <c r="K2197" i="1" s="1"/>
  <c r="K2196" i="1" s="1"/>
  <c r="K2195" i="1" s="1"/>
  <c r="K2194" i="1" s="1"/>
  <c r="L2198" i="1"/>
  <c r="L2197" i="1" s="1"/>
  <c r="L2196" i="1" s="1"/>
  <c r="L2195" i="1" s="1"/>
  <c r="L2194" i="1" s="1"/>
  <c r="M2198" i="1"/>
  <c r="M2197" i="1" s="1"/>
  <c r="M2196" i="1" s="1"/>
  <c r="M2195" i="1" s="1"/>
  <c r="M2194" i="1" s="1"/>
  <c r="N2198" i="1"/>
  <c r="N2197" i="1" s="1"/>
  <c r="N2196" i="1" s="1"/>
  <c r="N2195" i="1" s="1"/>
  <c r="N2194" i="1" s="1"/>
  <c r="O2198" i="1"/>
  <c r="I2198" i="1"/>
  <c r="I2197" i="1" s="1"/>
  <c r="I2196" i="1" s="1"/>
  <c r="I2195" i="1" s="1"/>
  <c r="I2194" i="1" s="1"/>
  <c r="J2052" i="1"/>
  <c r="J2051" i="1" s="1"/>
  <c r="K2052" i="1"/>
  <c r="K2051" i="1" s="1"/>
  <c r="L2052" i="1"/>
  <c r="L2051" i="1" s="1"/>
  <c r="M2052" i="1"/>
  <c r="M2051" i="1" s="1"/>
  <c r="N2052" i="1"/>
  <c r="N2051" i="1" s="1"/>
  <c r="O2052" i="1"/>
  <c r="I2052" i="1"/>
  <c r="I2051" i="1" s="1"/>
  <c r="J2024" i="1"/>
  <c r="K2024" i="1"/>
  <c r="L2024" i="1"/>
  <c r="M2024" i="1"/>
  <c r="N2024" i="1"/>
  <c r="O2024" i="1"/>
  <c r="I2024" i="1"/>
  <c r="J2011" i="1"/>
  <c r="K2011" i="1"/>
  <c r="L2011" i="1"/>
  <c r="M2011" i="1"/>
  <c r="N2011" i="1"/>
  <c r="O2011" i="1"/>
  <c r="J2013" i="1"/>
  <c r="K2013" i="1"/>
  <c r="L2013" i="1"/>
  <c r="M2013" i="1"/>
  <c r="N2013" i="1"/>
  <c r="O2013" i="1"/>
  <c r="I2013" i="1"/>
  <c r="I2011" i="1"/>
  <c r="J1994" i="1"/>
  <c r="K1994" i="1"/>
  <c r="L1994" i="1"/>
  <c r="M1994" i="1"/>
  <c r="N1994" i="1"/>
  <c r="O1994" i="1"/>
  <c r="I1994" i="1"/>
  <c r="J1923" i="1"/>
  <c r="K1923" i="1"/>
  <c r="L1923" i="1"/>
  <c r="M1923" i="1"/>
  <c r="N1923" i="1"/>
  <c r="O1923" i="1"/>
  <c r="I1923" i="1"/>
  <c r="J1915" i="1"/>
  <c r="K1915" i="1"/>
  <c r="L1915" i="1"/>
  <c r="M1915" i="1"/>
  <c r="N1915" i="1"/>
  <c r="O1915" i="1"/>
  <c r="J1917" i="1"/>
  <c r="L1917" i="1"/>
  <c r="M1917" i="1"/>
  <c r="N1917" i="1"/>
  <c r="O1917" i="1"/>
  <c r="I1917" i="1"/>
  <c r="I1915" i="1"/>
  <c r="J1793" i="1"/>
  <c r="J1792" i="1" s="1"/>
  <c r="J1791" i="1" s="1"/>
  <c r="J1790" i="1" s="1"/>
  <c r="K1793" i="1"/>
  <c r="K1792" i="1" s="1"/>
  <c r="K1791" i="1" s="1"/>
  <c r="K1790" i="1" s="1"/>
  <c r="L1793" i="1"/>
  <c r="L1792" i="1" s="1"/>
  <c r="L1791" i="1" s="1"/>
  <c r="L1790" i="1" s="1"/>
  <c r="M1793" i="1"/>
  <c r="M1792" i="1" s="1"/>
  <c r="M1791" i="1" s="1"/>
  <c r="M1790" i="1" s="1"/>
  <c r="N1793" i="1"/>
  <c r="N1792" i="1" s="1"/>
  <c r="N1791" i="1" s="1"/>
  <c r="N1790" i="1" s="1"/>
  <c r="O1793" i="1"/>
  <c r="I1793" i="1"/>
  <c r="I1792" i="1" s="1"/>
  <c r="I1791" i="1" s="1"/>
  <c r="I1790" i="1" s="1"/>
  <c r="J1718" i="1"/>
  <c r="J1717" i="1" s="1"/>
  <c r="K1718" i="1"/>
  <c r="K1717" i="1" s="1"/>
  <c r="L1718" i="1"/>
  <c r="L1717" i="1" s="1"/>
  <c r="M1718" i="1"/>
  <c r="M1717" i="1" s="1"/>
  <c r="N1718" i="1"/>
  <c r="N1717" i="1" s="1"/>
  <c r="O1718" i="1"/>
  <c r="I1718" i="1"/>
  <c r="I1717" i="1" s="1"/>
  <c r="J1678" i="1"/>
  <c r="K1678" i="1"/>
  <c r="L1678" i="1"/>
  <c r="M1678" i="1"/>
  <c r="N1678" i="1"/>
  <c r="O1678" i="1"/>
  <c r="I1678" i="1"/>
  <c r="J1646" i="1"/>
  <c r="K1646" i="1"/>
  <c r="L1646" i="1"/>
  <c r="M1646" i="1"/>
  <c r="N1646" i="1"/>
  <c r="O1646" i="1"/>
  <c r="I1646" i="1"/>
  <c r="J1582" i="1"/>
  <c r="K1582" i="1"/>
  <c r="L1582" i="1"/>
  <c r="M1582" i="1"/>
  <c r="N1582" i="1"/>
  <c r="O1582" i="1"/>
  <c r="J1584" i="1"/>
  <c r="K1584" i="1"/>
  <c r="L1584" i="1"/>
  <c r="M1584" i="1"/>
  <c r="N1584" i="1"/>
  <c r="O1584" i="1"/>
  <c r="I1584" i="1"/>
  <c r="I1582" i="1"/>
  <c r="J1539" i="1"/>
  <c r="J1538" i="1" s="1"/>
  <c r="J1537" i="1" s="1"/>
  <c r="J1536" i="1" s="1"/>
  <c r="J1535" i="1" s="1"/>
  <c r="K1539" i="1"/>
  <c r="K1538" i="1" s="1"/>
  <c r="K1537" i="1" s="1"/>
  <c r="K1536" i="1" s="1"/>
  <c r="K1535" i="1" s="1"/>
  <c r="L1539" i="1"/>
  <c r="L1538" i="1" s="1"/>
  <c r="L1537" i="1" s="1"/>
  <c r="L1536" i="1" s="1"/>
  <c r="L1535" i="1" s="1"/>
  <c r="M1539" i="1"/>
  <c r="M1538" i="1" s="1"/>
  <c r="M1537" i="1" s="1"/>
  <c r="M1536" i="1" s="1"/>
  <c r="M1535" i="1" s="1"/>
  <c r="N1539" i="1"/>
  <c r="N1538" i="1" s="1"/>
  <c r="N1537" i="1" s="1"/>
  <c r="N1536" i="1" s="1"/>
  <c r="N1535" i="1" s="1"/>
  <c r="O1539" i="1"/>
  <c r="I1539" i="1"/>
  <c r="I1538" i="1" s="1"/>
  <c r="I1537" i="1" s="1"/>
  <c r="I1536" i="1" s="1"/>
  <c r="I1535" i="1" s="1"/>
  <c r="J1513" i="1"/>
  <c r="J1512" i="1" s="1"/>
  <c r="J1511" i="1" s="1"/>
  <c r="J1510" i="1" s="1"/>
  <c r="K1513" i="1"/>
  <c r="K1512" i="1" s="1"/>
  <c r="K1511" i="1" s="1"/>
  <c r="K1510" i="1" s="1"/>
  <c r="L1513" i="1"/>
  <c r="L1512" i="1" s="1"/>
  <c r="L1511" i="1" s="1"/>
  <c r="L1510" i="1" s="1"/>
  <c r="M1513" i="1"/>
  <c r="M1512" i="1" s="1"/>
  <c r="M1511" i="1" s="1"/>
  <c r="M1510" i="1" s="1"/>
  <c r="N1513" i="1"/>
  <c r="N1512" i="1" s="1"/>
  <c r="N1511" i="1" s="1"/>
  <c r="N1510" i="1" s="1"/>
  <c r="O1513" i="1"/>
  <c r="I1513" i="1"/>
  <c r="I1512" i="1" s="1"/>
  <c r="I1511" i="1" s="1"/>
  <c r="I1510" i="1" s="1"/>
  <c r="J1408" i="1"/>
  <c r="K1408" i="1"/>
  <c r="L1408" i="1"/>
  <c r="M1408" i="1"/>
  <c r="N1408" i="1"/>
  <c r="O1408" i="1"/>
  <c r="I1408" i="1"/>
  <c r="J1365" i="1"/>
  <c r="J1364" i="1" s="1"/>
  <c r="J1363" i="1" s="1"/>
  <c r="J1362" i="1" s="1"/>
  <c r="K1365" i="1"/>
  <c r="K1364" i="1" s="1"/>
  <c r="K1363" i="1" s="1"/>
  <c r="K1362" i="1" s="1"/>
  <c r="L1365" i="1"/>
  <c r="L1364" i="1" s="1"/>
  <c r="L1363" i="1" s="1"/>
  <c r="L1362" i="1" s="1"/>
  <c r="M1365" i="1"/>
  <c r="M1364" i="1" s="1"/>
  <c r="M1363" i="1" s="1"/>
  <c r="M1362" i="1" s="1"/>
  <c r="N1365" i="1"/>
  <c r="N1364" i="1" s="1"/>
  <c r="N1363" i="1" s="1"/>
  <c r="N1362" i="1" s="1"/>
  <c r="O1365" i="1"/>
  <c r="I1365" i="1"/>
  <c r="I1364" i="1" s="1"/>
  <c r="I1363" i="1" s="1"/>
  <c r="I1362" i="1" s="1"/>
  <c r="J1358" i="1"/>
  <c r="K1358" i="1"/>
  <c r="L1358" i="1"/>
  <c r="M1358" i="1"/>
  <c r="N1358" i="1"/>
  <c r="O1358" i="1"/>
  <c r="I1358" i="1"/>
  <c r="J1345" i="1"/>
  <c r="K1345" i="1"/>
  <c r="L1345" i="1"/>
  <c r="M1345" i="1"/>
  <c r="N1345" i="1"/>
  <c r="O1345" i="1"/>
  <c r="I1345" i="1"/>
  <c r="J1334" i="1"/>
  <c r="K1334" i="1"/>
  <c r="L1334" i="1"/>
  <c r="M1334" i="1"/>
  <c r="N1334" i="1"/>
  <c r="O1334" i="1"/>
  <c r="J1336" i="1"/>
  <c r="K1336" i="1"/>
  <c r="L1336" i="1"/>
  <c r="M1336" i="1"/>
  <c r="N1336" i="1"/>
  <c r="O1336" i="1"/>
  <c r="I1336" i="1"/>
  <c r="I1334" i="1"/>
  <c r="J1317" i="1"/>
  <c r="K1317" i="1"/>
  <c r="L1317" i="1"/>
  <c r="M1317" i="1"/>
  <c r="N1317" i="1"/>
  <c r="O1317" i="1"/>
  <c r="I1317" i="1"/>
  <c r="J1269" i="1"/>
  <c r="K1269" i="1"/>
  <c r="L1269" i="1"/>
  <c r="M1269" i="1"/>
  <c r="N1269" i="1"/>
  <c r="O1269" i="1"/>
  <c r="I1269" i="1"/>
  <c r="J1261" i="1"/>
  <c r="K1261" i="1"/>
  <c r="L1261" i="1"/>
  <c r="M1261" i="1"/>
  <c r="N1261" i="1"/>
  <c r="O1261" i="1"/>
  <c r="J1263" i="1"/>
  <c r="K1263" i="1"/>
  <c r="L1263" i="1"/>
  <c r="M1263" i="1"/>
  <c r="N1263" i="1"/>
  <c r="O1263" i="1"/>
  <c r="I1263" i="1"/>
  <c r="I1261" i="1"/>
  <c r="J1218" i="1"/>
  <c r="J1217" i="1" s="1"/>
  <c r="J1216" i="1" s="1"/>
  <c r="J1215" i="1" s="1"/>
  <c r="J1214" i="1" s="1"/>
  <c r="K1218" i="1"/>
  <c r="K1217" i="1" s="1"/>
  <c r="K1216" i="1" s="1"/>
  <c r="K1215" i="1" s="1"/>
  <c r="K1214" i="1" s="1"/>
  <c r="L1218" i="1"/>
  <c r="L1217" i="1" s="1"/>
  <c r="L1216" i="1" s="1"/>
  <c r="L1215" i="1" s="1"/>
  <c r="L1214" i="1" s="1"/>
  <c r="M1218" i="1"/>
  <c r="M1217" i="1" s="1"/>
  <c r="M1216" i="1" s="1"/>
  <c r="M1215" i="1" s="1"/>
  <c r="M1214" i="1" s="1"/>
  <c r="N1218" i="1"/>
  <c r="N1217" i="1" s="1"/>
  <c r="N1216" i="1" s="1"/>
  <c r="N1215" i="1" s="1"/>
  <c r="N1214" i="1" s="1"/>
  <c r="O1218" i="1"/>
  <c r="I1218" i="1"/>
  <c r="I1217" i="1" s="1"/>
  <c r="I1216" i="1" s="1"/>
  <c r="I1215" i="1" s="1"/>
  <c r="I1214" i="1" s="1"/>
  <c r="J1184" i="1"/>
  <c r="J1183" i="1" s="1"/>
  <c r="J1182" i="1" s="1"/>
  <c r="J1181" i="1" s="1"/>
  <c r="K1184" i="1"/>
  <c r="K1183" i="1" s="1"/>
  <c r="K1182" i="1" s="1"/>
  <c r="K1181" i="1" s="1"/>
  <c r="L1184" i="1"/>
  <c r="L1183" i="1" s="1"/>
  <c r="L1182" i="1" s="1"/>
  <c r="L1181" i="1" s="1"/>
  <c r="M1184" i="1"/>
  <c r="M1183" i="1" s="1"/>
  <c r="M1182" i="1" s="1"/>
  <c r="M1181" i="1" s="1"/>
  <c r="N1184" i="1"/>
  <c r="N1183" i="1" s="1"/>
  <c r="N1182" i="1" s="1"/>
  <c r="N1181" i="1" s="1"/>
  <c r="O1184" i="1"/>
  <c r="I1184" i="1"/>
  <c r="I1183" i="1" s="1"/>
  <c r="I1182" i="1" s="1"/>
  <c r="I1181" i="1" s="1"/>
  <c r="J1032" i="1"/>
  <c r="K1032" i="1"/>
  <c r="L1032" i="1"/>
  <c r="M1032" i="1"/>
  <c r="N1032" i="1"/>
  <c r="O1032" i="1"/>
  <c r="I1032" i="1"/>
  <c r="J811" i="1"/>
  <c r="J810" i="1" s="1"/>
  <c r="J809" i="1" s="1"/>
  <c r="J808" i="1" s="1"/>
  <c r="K811" i="1"/>
  <c r="K810" i="1" s="1"/>
  <c r="K809" i="1" s="1"/>
  <c r="K808" i="1" s="1"/>
  <c r="L811" i="1"/>
  <c r="L810" i="1" s="1"/>
  <c r="L809" i="1" s="1"/>
  <c r="L808" i="1" s="1"/>
  <c r="M811" i="1"/>
  <c r="M810" i="1" s="1"/>
  <c r="M809" i="1" s="1"/>
  <c r="M808" i="1" s="1"/>
  <c r="N811" i="1"/>
  <c r="N810" i="1" s="1"/>
  <c r="N809" i="1" s="1"/>
  <c r="N808" i="1" s="1"/>
  <c r="O811" i="1"/>
  <c r="I811" i="1"/>
  <c r="I810" i="1" s="1"/>
  <c r="I809" i="1" s="1"/>
  <c r="I808" i="1" s="1"/>
  <c r="J686" i="1"/>
  <c r="K686" i="1"/>
  <c r="L686" i="1"/>
  <c r="M686" i="1"/>
  <c r="N686" i="1"/>
  <c r="O686" i="1"/>
  <c r="J690" i="1"/>
  <c r="K690" i="1"/>
  <c r="L690" i="1"/>
  <c r="M690" i="1"/>
  <c r="N690" i="1"/>
  <c r="O690" i="1"/>
  <c r="J693" i="1"/>
  <c r="J692" i="1" s="1"/>
  <c r="K693" i="1"/>
  <c r="K692" i="1" s="1"/>
  <c r="L693" i="1"/>
  <c r="L692" i="1" s="1"/>
  <c r="M693" i="1"/>
  <c r="M692" i="1" s="1"/>
  <c r="N693" i="1"/>
  <c r="N692" i="1" s="1"/>
  <c r="O693" i="1"/>
  <c r="I693" i="1"/>
  <c r="I692" i="1" s="1"/>
  <c r="I690" i="1"/>
  <c r="I686" i="1"/>
  <c r="J681" i="1"/>
  <c r="J680" i="1" s="1"/>
  <c r="K681" i="1"/>
  <c r="K680" i="1" s="1"/>
  <c r="L681" i="1"/>
  <c r="L680" i="1" s="1"/>
  <c r="M681" i="1"/>
  <c r="M680" i="1" s="1"/>
  <c r="N681" i="1"/>
  <c r="N680" i="1" s="1"/>
  <c r="O681" i="1"/>
  <c r="I681" i="1"/>
  <c r="I680" i="1" s="1"/>
  <c r="J674" i="1"/>
  <c r="J673" i="1" s="1"/>
  <c r="K674" i="1"/>
  <c r="K673" i="1" s="1"/>
  <c r="L674" i="1"/>
  <c r="L673" i="1" s="1"/>
  <c r="M674" i="1"/>
  <c r="M673" i="1" s="1"/>
  <c r="N674" i="1"/>
  <c r="N673" i="1" s="1"/>
  <c r="O674" i="1"/>
  <c r="I674" i="1"/>
  <c r="I673" i="1" s="1"/>
  <c r="J592" i="1"/>
  <c r="J591" i="1" s="1"/>
  <c r="J590" i="1" s="1"/>
  <c r="J589" i="1" s="1"/>
  <c r="K592" i="1"/>
  <c r="K591" i="1" s="1"/>
  <c r="K590" i="1" s="1"/>
  <c r="K589" i="1" s="1"/>
  <c r="L592" i="1"/>
  <c r="L591" i="1" s="1"/>
  <c r="L590" i="1" s="1"/>
  <c r="L589" i="1" s="1"/>
  <c r="M592" i="1"/>
  <c r="M591" i="1" s="1"/>
  <c r="M590" i="1" s="1"/>
  <c r="M589" i="1" s="1"/>
  <c r="N592" i="1"/>
  <c r="N591" i="1" s="1"/>
  <c r="N590" i="1" s="1"/>
  <c r="N589" i="1" s="1"/>
  <c r="O592" i="1"/>
  <c r="I592" i="1"/>
  <c r="I591" i="1" s="1"/>
  <c r="I590" i="1" s="1"/>
  <c r="I589" i="1" s="1"/>
  <c r="J237" i="1"/>
  <c r="K237" i="1"/>
  <c r="L237" i="1"/>
  <c r="M237" i="1"/>
  <c r="N237" i="1"/>
  <c r="O237" i="1"/>
  <c r="J239" i="1"/>
  <c r="K239" i="1"/>
  <c r="L239" i="1"/>
  <c r="M239" i="1"/>
  <c r="N239" i="1"/>
  <c r="O239" i="1"/>
  <c r="J241" i="1"/>
  <c r="K241" i="1"/>
  <c r="L241" i="1"/>
  <c r="M241" i="1"/>
  <c r="N241" i="1"/>
  <c r="J244" i="1"/>
  <c r="K247" i="1"/>
  <c r="K244" i="1" s="1"/>
  <c r="L247" i="1"/>
  <c r="L244" i="1" s="1"/>
  <c r="M247" i="1"/>
  <c r="M244" i="1" s="1"/>
  <c r="N247" i="1"/>
  <c r="N244" i="1" s="1"/>
  <c r="O247" i="1"/>
  <c r="J250" i="1"/>
  <c r="K250" i="1"/>
  <c r="L250" i="1"/>
  <c r="M250" i="1"/>
  <c r="N250" i="1"/>
  <c r="O250" i="1"/>
  <c r="J252" i="1"/>
  <c r="K252" i="1"/>
  <c r="L252" i="1"/>
  <c r="M252" i="1"/>
  <c r="N252" i="1"/>
  <c r="O252" i="1"/>
  <c r="I252" i="1"/>
  <c r="I250" i="1"/>
  <c r="I247" i="1"/>
  <c r="I244" i="1" s="1"/>
  <c r="I241" i="1"/>
  <c r="R241" i="1" s="1"/>
  <c r="I239" i="1"/>
  <c r="I237" i="1"/>
  <c r="R252" i="1" l="1"/>
  <c r="R1269" i="1"/>
  <c r="R1345" i="1"/>
  <c r="R1646" i="1"/>
  <c r="R1994" i="1"/>
  <c r="R2013" i="1"/>
  <c r="R2249" i="1"/>
  <c r="R2558" i="1"/>
  <c r="R3166" i="1"/>
  <c r="R1915" i="1"/>
  <c r="R237" i="1"/>
  <c r="R1917" i="1"/>
  <c r="R1923" i="1"/>
  <c r="R2024" i="1"/>
  <c r="R2564" i="1"/>
  <c r="R2652" i="1"/>
  <c r="R2875" i="1"/>
  <c r="R3172" i="1"/>
  <c r="R3426" i="1"/>
  <c r="R4406" i="1"/>
  <c r="R1032" i="1"/>
  <c r="R1408" i="1"/>
  <c r="R690" i="1"/>
  <c r="R1261" i="1"/>
  <c r="R250" i="1"/>
  <c r="O244" i="1"/>
  <c r="R244" i="1" s="1"/>
  <c r="R247" i="1"/>
  <c r="O591" i="1"/>
  <c r="R592" i="1"/>
  <c r="O1183" i="1"/>
  <c r="R1184" i="1"/>
  <c r="O1512" i="1"/>
  <c r="R1513" i="1"/>
  <c r="O2051" i="1"/>
  <c r="R2051" i="1" s="1"/>
  <c r="R2052" i="1"/>
  <c r="O2512" i="1"/>
  <c r="R2513" i="1"/>
  <c r="O2598" i="1"/>
  <c r="R2599" i="1"/>
  <c r="O2682" i="1"/>
  <c r="R2682" i="1" s="1"/>
  <c r="R2683" i="1"/>
  <c r="O2909" i="1"/>
  <c r="R2910" i="1"/>
  <c r="O3060" i="1"/>
  <c r="R3061" i="1"/>
  <c r="O3195" i="1"/>
  <c r="R3196" i="1"/>
  <c r="O3508" i="1"/>
  <c r="R3508" i="1" s="1"/>
  <c r="R3509" i="1"/>
  <c r="O3862" i="1"/>
  <c r="R3863" i="1"/>
  <c r="O4465" i="1"/>
  <c r="R4466" i="1"/>
  <c r="O4527" i="1"/>
  <c r="R4528" i="1"/>
  <c r="O4817" i="1"/>
  <c r="R1582" i="1"/>
  <c r="O1792" i="1"/>
  <c r="R1793" i="1"/>
  <c r="R2241" i="1"/>
  <c r="O2355" i="1"/>
  <c r="R2355" i="1" s="1"/>
  <c r="R2356" i="1"/>
  <c r="O2982" i="1"/>
  <c r="R2982" i="1" s="1"/>
  <c r="R2983" i="1"/>
  <c r="O3717" i="1"/>
  <c r="R3718" i="1"/>
  <c r="O4500" i="1"/>
  <c r="R4501" i="1"/>
  <c r="O5371" i="1"/>
  <c r="R5371" i="1" s="1"/>
  <c r="R5372" i="1"/>
  <c r="O810" i="1"/>
  <c r="R811" i="1"/>
  <c r="O1364" i="1"/>
  <c r="R1365" i="1"/>
  <c r="O1717" i="1"/>
  <c r="R1717" i="1" s="1"/>
  <c r="R1718" i="1"/>
  <c r="R2011" i="1"/>
  <c r="R2325" i="1"/>
  <c r="R2556" i="1"/>
  <c r="O2638" i="1"/>
  <c r="R2639" i="1"/>
  <c r="O2829" i="1"/>
  <c r="R2830" i="1"/>
  <c r="R2873" i="1"/>
  <c r="O2971" i="1"/>
  <c r="R2972" i="1"/>
  <c r="R3164" i="1"/>
  <c r="O3389" i="1"/>
  <c r="R3711" i="1"/>
  <c r="O4448" i="1"/>
  <c r="R4449" i="1"/>
  <c r="R4494" i="1"/>
  <c r="O5440" i="1"/>
  <c r="O4868" i="1"/>
  <c r="R4869" i="1"/>
  <c r="R1334" i="1"/>
  <c r="O680" i="1"/>
  <c r="R680" i="1" s="1"/>
  <c r="R681" i="1"/>
  <c r="R239" i="1"/>
  <c r="O673" i="1"/>
  <c r="R673" i="1" s="1"/>
  <c r="R674" i="1"/>
  <c r="O692" i="1"/>
  <c r="R692" i="1" s="1"/>
  <c r="R693" i="1"/>
  <c r="R686" i="1"/>
  <c r="O1217" i="1"/>
  <c r="R1218" i="1"/>
  <c r="R1263" i="1"/>
  <c r="R1317" i="1"/>
  <c r="R1336" i="1"/>
  <c r="R1358" i="1"/>
  <c r="O1538" i="1"/>
  <c r="R1539" i="1"/>
  <c r="R1584" i="1"/>
  <c r="R1678" i="1"/>
  <c r="O2197" i="1"/>
  <c r="R2198" i="1"/>
  <c r="R2243" i="1"/>
  <c r="O2316" i="1"/>
  <c r="R2317" i="1"/>
  <c r="R2622" i="1"/>
  <c r="O2755" i="1"/>
  <c r="R2756" i="1"/>
  <c r="R2939" i="1"/>
  <c r="O3264" i="1"/>
  <c r="R3264" i="1" s="1"/>
  <c r="R3265" i="1"/>
  <c r="O3593" i="1"/>
  <c r="R3594" i="1"/>
  <c r="R4194" i="1"/>
  <c r="O4485" i="1"/>
  <c r="R4486" i="1"/>
  <c r="R4591" i="1"/>
  <c r="R5203" i="1"/>
  <c r="R5310" i="1"/>
  <c r="N3425" i="1"/>
  <c r="N3424" i="1" s="1"/>
  <c r="N3423" i="1" s="1"/>
  <c r="J3425" i="1"/>
  <c r="J3424" i="1" s="1"/>
  <c r="J3423" i="1" s="1"/>
  <c r="M3425" i="1"/>
  <c r="M3424" i="1" s="1"/>
  <c r="M3423" i="1" s="1"/>
  <c r="L3425" i="1"/>
  <c r="L3424" i="1" s="1"/>
  <c r="L3423" i="1" s="1"/>
  <c r="O3425" i="1"/>
  <c r="K3425" i="1"/>
  <c r="K3424" i="1" s="1"/>
  <c r="K3423" i="1" s="1"/>
  <c r="I3425" i="1"/>
  <c r="I3424" i="1" s="1"/>
  <c r="I3423" i="1" s="1"/>
  <c r="M1344" i="1"/>
  <c r="M1343" i="1" s="1"/>
  <c r="I1344" i="1"/>
  <c r="I1343" i="1" s="1"/>
  <c r="L1344" i="1"/>
  <c r="L1343" i="1" s="1"/>
  <c r="O1344" i="1"/>
  <c r="K1344" i="1"/>
  <c r="K1343" i="1" s="1"/>
  <c r="N1344" i="1"/>
  <c r="N1343" i="1" s="1"/>
  <c r="J1344" i="1"/>
  <c r="J1343" i="1" s="1"/>
  <c r="I2755" i="1"/>
  <c r="I3717" i="1"/>
  <c r="I4448" i="1"/>
  <c r="I3593" i="1"/>
  <c r="I4527" i="1"/>
  <c r="I2971" i="1"/>
  <c r="I4485" i="1"/>
  <c r="I2909" i="1"/>
  <c r="I3060" i="1"/>
  <c r="I3862" i="1"/>
  <c r="I4500" i="1"/>
  <c r="I4818" i="1"/>
  <c r="R4818" i="1" s="1"/>
  <c r="I4868" i="1"/>
  <c r="M3163" i="1"/>
  <c r="M3162" i="1" s="1"/>
  <c r="M3161" i="1" s="1"/>
  <c r="M3160" i="1" s="1"/>
  <c r="L3163" i="1"/>
  <c r="L3162" i="1" s="1"/>
  <c r="L3161" i="1" s="1"/>
  <c r="L3160" i="1" s="1"/>
  <c r="O3163" i="1"/>
  <c r="K3163" i="1"/>
  <c r="K3162" i="1" s="1"/>
  <c r="K3161" i="1" s="1"/>
  <c r="K3160" i="1" s="1"/>
  <c r="N3163" i="1"/>
  <c r="N3162" i="1" s="1"/>
  <c r="N3161" i="1" s="1"/>
  <c r="N3160" i="1" s="1"/>
  <c r="J3163" i="1"/>
  <c r="J3162" i="1" s="1"/>
  <c r="J3161" i="1" s="1"/>
  <c r="J3160" i="1" s="1"/>
  <c r="I3163" i="1"/>
  <c r="I3162" i="1" s="1"/>
  <c r="I3161" i="1" s="1"/>
  <c r="I3160" i="1" s="1"/>
  <c r="J2872" i="1"/>
  <c r="J2871" i="1" s="1"/>
  <c r="J2870" i="1" s="1"/>
  <c r="J2869" i="1" s="1"/>
  <c r="L2872" i="1"/>
  <c r="L2871" i="1" s="1"/>
  <c r="L2870" i="1" s="1"/>
  <c r="L2869" i="1" s="1"/>
  <c r="M2872" i="1"/>
  <c r="M2871" i="1" s="1"/>
  <c r="M2870" i="1" s="1"/>
  <c r="M2869" i="1" s="1"/>
  <c r="O2872" i="1"/>
  <c r="K2872" i="1"/>
  <c r="K2871" i="1" s="1"/>
  <c r="K2870" i="1" s="1"/>
  <c r="K2869" i="1" s="1"/>
  <c r="N2872" i="1"/>
  <c r="N2871" i="1" s="1"/>
  <c r="N2870" i="1" s="1"/>
  <c r="N2869" i="1" s="1"/>
  <c r="I2872" i="1"/>
  <c r="I2871" i="1" s="1"/>
  <c r="I2870" i="1" s="1"/>
  <c r="I2869" i="1" s="1"/>
  <c r="M2555" i="1"/>
  <c r="M2554" i="1" s="1"/>
  <c r="M2553" i="1" s="1"/>
  <c r="M2552" i="1" s="1"/>
  <c r="L2555" i="1"/>
  <c r="L2554" i="1" s="1"/>
  <c r="L2553" i="1" s="1"/>
  <c r="L2552" i="1" s="1"/>
  <c r="O2555" i="1"/>
  <c r="K2555" i="1"/>
  <c r="K2554" i="1" s="1"/>
  <c r="K2553" i="1" s="1"/>
  <c r="K2552" i="1" s="1"/>
  <c r="N2555" i="1"/>
  <c r="N2554" i="1" s="1"/>
  <c r="N2553" i="1" s="1"/>
  <c r="N2552" i="1" s="1"/>
  <c r="J2555" i="1"/>
  <c r="J2554" i="1" s="1"/>
  <c r="J2553" i="1" s="1"/>
  <c r="J2552" i="1" s="1"/>
  <c r="I2555" i="1"/>
  <c r="I2554" i="1" s="1"/>
  <c r="I2553" i="1" s="1"/>
  <c r="I2552" i="1" s="1"/>
  <c r="O2240" i="1"/>
  <c r="K2240" i="1"/>
  <c r="K2239" i="1" s="1"/>
  <c r="K2238" i="1" s="1"/>
  <c r="K2237" i="1" s="1"/>
  <c r="M2240" i="1"/>
  <c r="M2239" i="1" s="1"/>
  <c r="M2238" i="1" s="1"/>
  <c r="M2237" i="1" s="1"/>
  <c r="L2240" i="1"/>
  <c r="L2239" i="1" s="1"/>
  <c r="L2238" i="1" s="1"/>
  <c r="L2237" i="1" s="1"/>
  <c r="N2240" i="1"/>
  <c r="N2239" i="1" s="1"/>
  <c r="N2238" i="1" s="1"/>
  <c r="N2237" i="1" s="1"/>
  <c r="J2240" i="1"/>
  <c r="J2239" i="1" s="1"/>
  <c r="J2238" i="1" s="1"/>
  <c r="J2237" i="1" s="1"/>
  <c r="I2240" i="1"/>
  <c r="I2239" i="1" s="1"/>
  <c r="I2238" i="1" s="1"/>
  <c r="I2237" i="1" s="1"/>
  <c r="M2010" i="1"/>
  <c r="M2009" i="1" s="1"/>
  <c r="M2008" i="1" s="1"/>
  <c r="L2010" i="1"/>
  <c r="L2009" i="1" s="1"/>
  <c r="L2008" i="1" s="1"/>
  <c r="O2010" i="1"/>
  <c r="K2010" i="1"/>
  <c r="K2009" i="1" s="1"/>
  <c r="K2008" i="1" s="1"/>
  <c r="N2010" i="1"/>
  <c r="N2009" i="1" s="1"/>
  <c r="N2008" i="1" s="1"/>
  <c r="J2010" i="1"/>
  <c r="J2009" i="1" s="1"/>
  <c r="J2008" i="1" s="1"/>
  <c r="I2010" i="1"/>
  <c r="I2009" i="1" s="1"/>
  <c r="I2008" i="1" s="1"/>
  <c r="M1914" i="1"/>
  <c r="M1913" i="1" s="1"/>
  <c r="M1912" i="1" s="1"/>
  <c r="M1911" i="1" s="1"/>
  <c r="L1914" i="1"/>
  <c r="L1913" i="1" s="1"/>
  <c r="L1912" i="1" s="1"/>
  <c r="L1911" i="1" s="1"/>
  <c r="O1914" i="1"/>
  <c r="K1914" i="1"/>
  <c r="K1913" i="1" s="1"/>
  <c r="K1912" i="1" s="1"/>
  <c r="K1911" i="1" s="1"/>
  <c r="N1914" i="1"/>
  <c r="N1913" i="1" s="1"/>
  <c r="N1912" i="1" s="1"/>
  <c r="N1911" i="1" s="1"/>
  <c r="J1914" i="1"/>
  <c r="J1913" i="1" s="1"/>
  <c r="J1912" i="1" s="1"/>
  <c r="J1911" i="1" s="1"/>
  <c r="I1914" i="1"/>
  <c r="I1913" i="1" s="1"/>
  <c r="I1912" i="1" s="1"/>
  <c r="I1911" i="1" s="1"/>
  <c r="L1581" i="1"/>
  <c r="L1580" i="1" s="1"/>
  <c r="L1579" i="1" s="1"/>
  <c r="L1578" i="1" s="1"/>
  <c r="M1581" i="1"/>
  <c r="M1580" i="1" s="1"/>
  <c r="M1579" i="1" s="1"/>
  <c r="M1578" i="1" s="1"/>
  <c r="O1581" i="1"/>
  <c r="K1581" i="1"/>
  <c r="K1580" i="1" s="1"/>
  <c r="K1579" i="1" s="1"/>
  <c r="K1578" i="1" s="1"/>
  <c r="N1581" i="1"/>
  <c r="N1580" i="1" s="1"/>
  <c r="N1579" i="1" s="1"/>
  <c r="N1578" i="1" s="1"/>
  <c r="J1581" i="1"/>
  <c r="J1580" i="1" s="1"/>
  <c r="J1579" i="1" s="1"/>
  <c r="J1578" i="1" s="1"/>
  <c r="I1581" i="1"/>
  <c r="I1580" i="1" s="1"/>
  <c r="I1579" i="1" s="1"/>
  <c r="I1578" i="1" s="1"/>
  <c r="M1333" i="1"/>
  <c r="M1332" i="1" s="1"/>
  <c r="M1331" i="1" s="1"/>
  <c r="L1333" i="1"/>
  <c r="L1332" i="1" s="1"/>
  <c r="L1331" i="1" s="1"/>
  <c r="O1333" i="1"/>
  <c r="K1333" i="1"/>
  <c r="K1332" i="1" s="1"/>
  <c r="K1331" i="1" s="1"/>
  <c r="N1333" i="1"/>
  <c r="N1332" i="1" s="1"/>
  <c r="N1331" i="1" s="1"/>
  <c r="J1333" i="1"/>
  <c r="J1332" i="1" s="1"/>
  <c r="J1331" i="1" s="1"/>
  <c r="I1333" i="1"/>
  <c r="I1332" i="1" s="1"/>
  <c r="I1331" i="1" s="1"/>
  <c r="L1260" i="1"/>
  <c r="L1259" i="1" s="1"/>
  <c r="L1258" i="1" s="1"/>
  <c r="L1257" i="1" s="1"/>
  <c r="O1260" i="1"/>
  <c r="K1260" i="1"/>
  <c r="K1259" i="1" s="1"/>
  <c r="K1258" i="1" s="1"/>
  <c r="K1257" i="1" s="1"/>
  <c r="M1260" i="1"/>
  <c r="M1259" i="1" s="1"/>
  <c r="M1258" i="1" s="1"/>
  <c r="M1257" i="1" s="1"/>
  <c r="N1260" i="1"/>
  <c r="N1259" i="1" s="1"/>
  <c r="N1258" i="1" s="1"/>
  <c r="N1257" i="1" s="1"/>
  <c r="J1260" i="1"/>
  <c r="J1259" i="1" s="1"/>
  <c r="J1258" i="1" s="1"/>
  <c r="J1257" i="1" s="1"/>
  <c r="I1260" i="1"/>
  <c r="I1259" i="1" s="1"/>
  <c r="I1258" i="1" s="1"/>
  <c r="I1257" i="1" s="1"/>
  <c r="L685" i="1"/>
  <c r="L684" i="1" s="1"/>
  <c r="L683" i="1" s="1"/>
  <c r="M685" i="1"/>
  <c r="M684" i="1" s="1"/>
  <c r="M683" i="1" s="1"/>
  <c r="O685" i="1"/>
  <c r="K685" i="1"/>
  <c r="K684" i="1" s="1"/>
  <c r="K683" i="1" s="1"/>
  <c r="N685" i="1"/>
  <c r="N684" i="1" s="1"/>
  <c r="N683" i="1" s="1"/>
  <c r="J685" i="1"/>
  <c r="J684" i="1" s="1"/>
  <c r="J683" i="1" s="1"/>
  <c r="I685" i="1"/>
  <c r="I684" i="1" s="1"/>
  <c r="I683" i="1" s="1"/>
  <c r="K236" i="1"/>
  <c r="O249" i="1"/>
  <c r="K249" i="1"/>
  <c r="O236" i="1"/>
  <c r="M249" i="1"/>
  <c r="M236" i="1"/>
  <c r="L249" i="1"/>
  <c r="L236" i="1"/>
  <c r="N249" i="1"/>
  <c r="J249" i="1"/>
  <c r="N236" i="1"/>
  <c r="J236" i="1"/>
  <c r="I249" i="1"/>
  <c r="I236" i="1"/>
  <c r="R249" i="1" l="1"/>
  <c r="R236" i="1"/>
  <c r="O1259" i="1"/>
  <c r="R1260" i="1"/>
  <c r="O1580" i="1"/>
  <c r="R1581" i="1"/>
  <c r="O1343" i="1"/>
  <c r="R1343" i="1" s="1"/>
  <c r="R1344" i="1"/>
  <c r="O2009" i="1"/>
  <c r="R2010" i="1"/>
  <c r="O2871" i="1"/>
  <c r="R2872" i="1"/>
  <c r="O3162" i="1"/>
  <c r="R3163" i="1"/>
  <c r="O2196" i="1"/>
  <c r="R2197" i="1"/>
  <c r="O1537" i="1"/>
  <c r="R1538" i="1"/>
  <c r="O2970" i="1"/>
  <c r="R2971" i="1"/>
  <c r="O1363" i="1"/>
  <c r="R1364" i="1"/>
  <c r="O3716" i="1"/>
  <c r="R3717" i="1"/>
  <c r="O4526" i="1"/>
  <c r="R4527" i="1"/>
  <c r="R3862" i="1"/>
  <c r="O3194" i="1"/>
  <c r="R3195" i="1"/>
  <c r="O2908" i="1"/>
  <c r="R2909" i="1"/>
  <c r="O2597" i="1"/>
  <c r="R2598" i="1"/>
  <c r="O1182" i="1"/>
  <c r="R1183" i="1"/>
  <c r="O1913" i="1"/>
  <c r="R1914" i="1"/>
  <c r="O2239" i="1"/>
  <c r="R2240" i="1"/>
  <c r="O3424" i="1"/>
  <c r="R3425" i="1"/>
  <c r="O3592" i="1"/>
  <c r="R3593" i="1"/>
  <c r="O2315" i="1"/>
  <c r="R2316" i="1"/>
  <c r="O4867" i="1"/>
  <c r="R4868" i="1"/>
  <c r="O3388" i="1"/>
  <c r="O2637" i="1"/>
  <c r="R2638" i="1"/>
  <c r="R4485" i="1"/>
  <c r="O2754" i="1"/>
  <c r="R2755" i="1"/>
  <c r="O1216" i="1"/>
  <c r="R1217" i="1"/>
  <c r="O4447" i="1"/>
  <c r="R4448" i="1"/>
  <c r="O809" i="1"/>
  <c r="R810" i="1"/>
  <c r="O4499" i="1"/>
  <c r="R4500" i="1"/>
  <c r="O4464" i="1"/>
  <c r="R4464" i="1" s="1"/>
  <c r="R4465" i="1"/>
  <c r="O3059" i="1"/>
  <c r="R3060" i="1"/>
  <c r="O2511" i="1"/>
  <c r="R2512" i="1"/>
  <c r="O1511" i="1"/>
  <c r="R1512" i="1"/>
  <c r="O590" i="1"/>
  <c r="R591" i="1"/>
  <c r="O684" i="1"/>
  <c r="R685" i="1"/>
  <c r="O2554" i="1"/>
  <c r="R2555" i="1"/>
  <c r="O1332" i="1"/>
  <c r="R1333" i="1"/>
  <c r="O5439" i="1"/>
  <c r="O2828" i="1"/>
  <c r="R2829" i="1"/>
  <c r="O1791" i="1"/>
  <c r="R1792" i="1"/>
  <c r="I4817" i="1"/>
  <c r="R4817" i="1" s="1"/>
  <c r="I2970" i="1"/>
  <c r="I3592" i="1"/>
  <c r="I2908" i="1"/>
  <c r="I3716" i="1"/>
  <c r="I4867" i="1"/>
  <c r="I4499" i="1"/>
  <c r="I4526" i="1"/>
  <c r="I3059" i="1"/>
  <c r="I4447" i="1"/>
  <c r="I2754" i="1"/>
  <c r="K235" i="1"/>
  <c r="J235" i="1"/>
  <c r="L235" i="1"/>
  <c r="M235" i="1"/>
  <c r="O235" i="1"/>
  <c r="N235" i="1"/>
  <c r="I235" i="1"/>
  <c r="R235" i="1" l="1"/>
  <c r="R4447" i="1"/>
  <c r="O589" i="1"/>
  <c r="R589" i="1" s="1"/>
  <c r="R590" i="1"/>
  <c r="O2827" i="1"/>
  <c r="R2828" i="1"/>
  <c r="O1331" i="1"/>
  <c r="R1331" i="1" s="1"/>
  <c r="R1332" i="1"/>
  <c r="O683" i="1"/>
  <c r="R683" i="1" s="1"/>
  <c r="R684" i="1"/>
  <c r="O1510" i="1"/>
  <c r="R1510" i="1" s="1"/>
  <c r="R1511" i="1"/>
  <c r="O3058" i="1"/>
  <c r="R3059" i="1"/>
  <c r="O2636" i="1"/>
  <c r="R2636" i="1" s="1"/>
  <c r="R2637" i="1"/>
  <c r="R4867" i="1"/>
  <c r="R3592" i="1"/>
  <c r="O2238" i="1"/>
  <c r="R2239" i="1"/>
  <c r="O1181" i="1"/>
  <c r="R1181" i="1" s="1"/>
  <c r="R1182" i="1"/>
  <c r="O2907" i="1"/>
  <c r="R2908" i="1"/>
  <c r="O4498" i="1"/>
  <c r="R4499" i="1"/>
  <c r="O2753" i="1"/>
  <c r="R2754" i="1"/>
  <c r="O4525" i="1"/>
  <c r="R4526" i="1"/>
  <c r="O1362" i="1"/>
  <c r="R1362" i="1" s="1"/>
  <c r="R1363" i="1"/>
  <c r="O1536" i="1"/>
  <c r="R1537" i="1"/>
  <c r="O3161" i="1"/>
  <c r="R3162" i="1"/>
  <c r="O2008" i="1"/>
  <c r="R2008" i="1" s="1"/>
  <c r="R2009" i="1"/>
  <c r="O1579" i="1"/>
  <c r="R1580" i="1"/>
  <c r="O1790" i="1"/>
  <c r="R1790" i="1" s="1"/>
  <c r="R1791" i="1"/>
  <c r="O2553" i="1"/>
  <c r="R2554" i="1"/>
  <c r="O2510" i="1"/>
  <c r="R2511" i="1"/>
  <c r="O3387" i="1"/>
  <c r="O2314" i="1"/>
  <c r="R2314" i="1" s="1"/>
  <c r="R2315" i="1"/>
  <c r="O3423" i="1"/>
  <c r="R3423" i="1" s="1"/>
  <c r="R3424" i="1"/>
  <c r="O1912" i="1"/>
  <c r="R1913" i="1"/>
  <c r="O2596" i="1"/>
  <c r="R2596" i="1" s="1"/>
  <c r="R2597" i="1"/>
  <c r="O3193" i="1"/>
  <c r="R3193" i="1" s="1"/>
  <c r="R3194" i="1"/>
  <c r="O808" i="1"/>
  <c r="R808" i="1" s="1"/>
  <c r="R809" i="1"/>
  <c r="O1215" i="1"/>
  <c r="R1216" i="1"/>
  <c r="R3716" i="1"/>
  <c r="O2969" i="1"/>
  <c r="R2970" i="1"/>
  <c r="O2195" i="1"/>
  <c r="R2196" i="1"/>
  <c r="O2870" i="1"/>
  <c r="R2871" i="1"/>
  <c r="O1258" i="1"/>
  <c r="R1259" i="1"/>
  <c r="O234" i="1"/>
  <c r="M234" i="1"/>
  <c r="M233" i="1" s="1"/>
  <c r="M232" i="1" s="1"/>
  <c r="L234" i="1"/>
  <c r="L233" i="1" s="1"/>
  <c r="L232" i="1" s="1"/>
  <c r="K234" i="1"/>
  <c r="K233" i="1" s="1"/>
  <c r="K232" i="1" s="1"/>
  <c r="I234" i="1"/>
  <c r="I233" i="1" s="1"/>
  <c r="N234" i="1"/>
  <c r="N233" i="1" s="1"/>
  <c r="N232" i="1" s="1"/>
  <c r="J234" i="1"/>
  <c r="J233" i="1" s="1"/>
  <c r="I4525" i="1"/>
  <c r="I2907" i="1"/>
  <c r="I2969" i="1"/>
  <c r="I2753" i="1"/>
  <c r="I3058" i="1"/>
  <c r="I4498" i="1"/>
  <c r="O1911" i="1" l="1"/>
  <c r="R1911" i="1" s="1"/>
  <c r="R1912" i="1"/>
  <c r="R2969" i="1"/>
  <c r="O3386" i="1"/>
  <c r="O1257" i="1"/>
  <c r="R1257" i="1" s="1"/>
  <c r="R1258" i="1"/>
  <c r="O2194" i="1"/>
  <c r="R2194" i="1" s="1"/>
  <c r="R2195" i="1"/>
  <c r="O1214" i="1"/>
  <c r="R1214" i="1" s="1"/>
  <c r="R1215" i="1"/>
  <c r="O2509" i="1"/>
  <c r="R2509" i="1" s="1"/>
  <c r="R2510" i="1"/>
  <c r="O1535" i="1"/>
  <c r="R1535" i="1" s="1"/>
  <c r="R1536" i="1"/>
  <c r="R4525" i="1"/>
  <c r="R4498" i="1"/>
  <c r="R3058" i="1"/>
  <c r="O2826" i="1"/>
  <c r="R2826" i="1" s="1"/>
  <c r="R2827" i="1"/>
  <c r="O2869" i="1"/>
  <c r="R2869" i="1" s="1"/>
  <c r="R2870" i="1"/>
  <c r="O233" i="1"/>
  <c r="R233" i="1" s="1"/>
  <c r="R234" i="1"/>
  <c r="O2552" i="1"/>
  <c r="R2552" i="1" s="1"/>
  <c r="R2553" i="1"/>
  <c r="O1578" i="1"/>
  <c r="R1578" i="1" s="1"/>
  <c r="R1579" i="1"/>
  <c r="O3160" i="1"/>
  <c r="R3160" i="1" s="1"/>
  <c r="R3161" i="1"/>
  <c r="R2753" i="1"/>
  <c r="R2907" i="1"/>
  <c r="O2237" i="1"/>
  <c r="R2237" i="1" s="1"/>
  <c r="R2238" i="1"/>
  <c r="J213" i="1"/>
  <c r="J212" i="1" s="1"/>
  <c r="J211" i="1" s="1"/>
  <c r="K213" i="1"/>
  <c r="K212" i="1" s="1"/>
  <c r="K211" i="1" s="1"/>
  <c r="L213" i="1"/>
  <c r="L212" i="1" s="1"/>
  <c r="L211" i="1" s="1"/>
  <c r="M213" i="1"/>
  <c r="M212" i="1" s="1"/>
  <c r="M211" i="1" s="1"/>
  <c r="N213" i="1"/>
  <c r="N212" i="1" s="1"/>
  <c r="N211" i="1" s="1"/>
  <c r="O213" i="1"/>
  <c r="I213" i="1"/>
  <c r="I212" i="1" s="1"/>
  <c r="I211" i="1" s="1"/>
  <c r="J159" i="1"/>
  <c r="J158" i="1" s="1"/>
  <c r="J157" i="1" s="1"/>
  <c r="J156" i="1" s="1"/>
  <c r="K159" i="1"/>
  <c r="K158" i="1" s="1"/>
  <c r="K157" i="1" s="1"/>
  <c r="K156" i="1" s="1"/>
  <c r="L159" i="1"/>
  <c r="L158" i="1" s="1"/>
  <c r="L157" i="1" s="1"/>
  <c r="L156" i="1" s="1"/>
  <c r="M159" i="1"/>
  <c r="M158" i="1" s="1"/>
  <c r="M157" i="1" s="1"/>
  <c r="M156" i="1" s="1"/>
  <c r="N159" i="1"/>
  <c r="N158" i="1" s="1"/>
  <c r="N157" i="1" s="1"/>
  <c r="N156" i="1" s="1"/>
  <c r="O159" i="1"/>
  <c r="I159" i="1"/>
  <c r="I158" i="1" s="1"/>
  <c r="I157" i="1" s="1"/>
  <c r="I156" i="1" s="1"/>
  <c r="J69" i="1"/>
  <c r="J68" i="1" s="1"/>
  <c r="J67" i="1" s="1"/>
  <c r="K69" i="1"/>
  <c r="K68" i="1" s="1"/>
  <c r="K67" i="1" s="1"/>
  <c r="L69" i="1"/>
  <c r="L68" i="1" s="1"/>
  <c r="L67" i="1" s="1"/>
  <c r="M69" i="1"/>
  <c r="M68" i="1" s="1"/>
  <c r="M67" i="1" s="1"/>
  <c r="N69" i="1"/>
  <c r="N68" i="1" s="1"/>
  <c r="N67" i="1" s="1"/>
  <c r="O69" i="1"/>
  <c r="I69" i="1"/>
  <c r="I68" i="1" s="1"/>
  <c r="I67" i="1" s="1"/>
  <c r="J37" i="1"/>
  <c r="K37" i="1"/>
  <c r="K32" i="1" s="1"/>
  <c r="L37" i="1"/>
  <c r="L32" i="1" s="1"/>
  <c r="M37" i="1"/>
  <c r="N37" i="1"/>
  <c r="I37" i="1"/>
  <c r="R37" i="1" s="1"/>
  <c r="O68" i="1" l="1"/>
  <c r="R69" i="1"/>
  <c r="O212" i="1"/>
  <c r="R213" i="1"/>
  <c r="O158" i="1"/>
  <c r="R159" i="1"/>
  <c r="I5326" i="1"/>
  <c r="J5326" i="1"/>
  <c r="J5325" i="1" s="1"/>
  <c r="K5326" i="1"/>
  <c r="K5325" i="1" s="1"/>
  <c r="L5326" i="1"/>
  <c r="L5325" i="1" s="1"/>
  <c r="M5326" i="1"/>
  <c r="M5325" i="1" s="1"/>
  <c r="N5326" i="1"/>
  <c r="N5325" i="1" s="1"/>
  <c r="O5326" i="1"/>
  <c r="G5326" i="1"/>
  <c r="I5006" i="1"/>
  <c r="I5005" i="1" s="1"/>
  <c r="J5006" i="1"/>
  <c r="J5005" i="1" s="1"/>
  <c r="K5006" i="1"/>
  <c r="K5005" i="1" s="1"/>
  <c r="L5006" i="1"/>
  <c r="L5005" i="1" s="1"/>
  <c r="M5006" i="1"/>
  <c r="M5005" i="1" s="1"/>
  <c r="N5006" i="1"/>
  <c r="N5005" i="1" s="1"/>
  <c r="O5006" i="1"/>
  <c r="G5006" i="1"/>
  <c r="I4459" i="1"/>
  <c r="J4459" i="1"/>
  <c r="J4458" i="1" s="1"/>
  <c r="K4459" i="1"/>
  <c r="K4458" i="1" s="1"/>
  <c r="L4459" i="1"/>
  <c r="L4458" i="1" s="1"/>
  <c r="M4459" i="1"/>
  <c r="M4458" i="1" s="1"/>
  <c r="N4459" i="1"/>
  <c r="N4458" i="1" s="1"/>
  <c r="O4459" i="1"/>
  <c r="G4459" i="1"/>
  <c r="I4270" i="1"/>
  <c r="J4270" i="1"/>
  <c r="J4269" i="1" s="1"/>
  <c r="K4270" i="1"/>
  <c r="K4269" i="1" s="1"/>
  <c r="L4270" i="1"/>
  <c r="L4269" i="1" s="1"/>
  <c r="M4270" i="1"/>
  <c r="M4269" i="1" s="1"/>
  <c r="N4270" i="1"/>
  <c r="N4269" i="1" s="1"/>
  <c r="O4270" i="1"/>
  <c r="G4270" i="1"/>
  <c r="I4110" i="1"/>
  <c r="I4109" i="1" s="1"/>
  <c r="J4110" i="1"/>
  <c r="J4109" i="1" s="1"/>
  <c r="K4110" i="1"/>
  <c r="K4109" i="1" s="1"/>
  <c r="L4110" i="1"/>
  <c r="L4109" i="1" s="1"/>
  <c r="M4110" i="1"/>
  <c r="M4109" i="1" s="1"/>
  <c r="N4110" i="1"/>
  <c r="N4109" i="1" s="1"/>
  <c r="O4110" i="1"/>
  <c r="G4110" i="1"/>
  <c r="G4109" i="1" s="1"/>
  <c r="O211" i="1" l="1"/>
  <c r="R211" i="1" s="1"/>
  <c r="R212" i="1"/>
  <c r="O4109" i="1"/>
  <c r="O4269" i="1"/>
  <c r="R4270" i="1"/>
  <c r="O4458" i="1"/>
  <c r="R4459" i="1"/>
  <c r="O5005" i="1"/>
  <c r="O5325" i="1"/>
  <c r="R5326" i="1"/>
  <c r="O157" i="1"/>
  <c r="R158" i="1"/>
  <c r="O67" i="1"/>
  <c r="R67" i="1" s="1"/>
  <c r="R68" i="1"/>
  <c r="I4269" i="1"/>
  <c r="I4458" i="1"/>
  <c r="I5325" i="1"/>
  <c r="G5005" i="1"/>
  <c r="G4458" i="1"/>
  <c r="G5325" i="1"/>
  <c r="G4269" i="1"/>
  <c r="I4098" i="1"/>
  <c r="I4097" i="1" s="1"/>
  <c r="J4098" i="1"/>
  <c r="J4097" i="1" s="1"/>
  <c r="K4098" i="1"/>
  <c r="K4097" i="1" s="1"/>
  <c r="L4098" i="1"/>
  <c r="L4097" i="1" s="1"/>
  <c r="M4098" i="1"/>
  <c r="M4097" i="1" s="1"/>
  <c r="N4098" i="1"/>
  <c r="N4097" i="1" s="1"/>
  <c r="O4098" i="1"/>
  <c r="G4098" i="1"/>
  <c r="I4035" i="1"/>
  <c r="I4034" i="1" s="1"/>
  <c r="J4035" i="1"/>
  <c r="J4034" i="1" s="1"/>
  <c r="K4035" i="1"/>
  <c r="K4034" i="1" s="1"/>
  <c r="L4035" i="1"/>
  <c r="L4034" i="1" s="1"/>
  <c r="M4035" i="1"/>
  <c r="M4034" i="1" s="1"/>
  <c r="N4035" i="1"/>
  <c r="N4034" i="1" s="1"/>
  <c r="O4035" i="1"/>
  <c r="G4035" i="1"/>
  <c r="I3937" i="1"/>
  <c r="I3936" i="1" s="1"/>
  <c r="J3937" i="1"/>
  <c r="J3936" i="1" s="1"/>
  <c r="K3937" i="1"/>
  <c r="K3936" i="1" s="1"/>
  <c r="L3937" i="1"/>
  <c r="L3936" i="1" s="1"/>
  <c r="M3937" i="1"/>
  <c r="M3936" i="1" s="1"/>
  <c r="N3937" i="1"/>
  <c r="N3936" i="1" s="1"/>
  <c r="O3937" i="1"/>
  <c r="G3937" i="1"/>
  <c r="I3843" i="1"/>
  <c r="I3842" i="1" s="1"/>
  <c r="I3841" i="1" s="1"/>
  <c r="I3840" i="1" s="1"/>
  <c r="I3839" i="1" s="1"/>
  <c r="I3838" i="1" s="1"/>
  <c r="I3837" i="1" s="1"/>
  <c r="J3843" i="1"/>
  <c r="J3842" i="1" s="1"/>
  <c r="J3841" i="1" s="1"/>
  <c r="J3840" i="1" s="1"/>
  <c r="J3839" i="1" s="1"/>
  <c r="J3838" i="1" s="1"/>
  <c r="J3837" i="1" s="1"/>
  <c r="K3843" i="1"/>
  <c r="K3842" i="1" s="1"/>
  <c r="K3841" i="1" s="1"/>
  <c r="K3840" i="1" s="1"/>
  <c r="K3839" i="1" s="1"/>
  <c r="K3838" i="1" s="1"/>
  <c r="K3837" i="1" s="1"/>
  <c r="L3843" i="1"/>
  <c r="L3842" i="1" s="1"/>
  <c r="L3841" i="1" s="1"/>
  <c r="L3840" i="1" s="1"/>
  <c r="L3839" i="1" s="1"/>
  <c r="L3838" i="1" s="1"/>
  <c r="L3837" i="1" s="1"/>
  <c r="M3843" i="1"/>
  <c r="M3842" i="1" s="1"/>
  <c r="M3841" i="1" s="1"/>
  <c r="M3840" i="1" s="1"/>
  <c r="M3839" i="1" s="1"/>
  <c r="M3838" i="1" s="1"/>
  <c r="M3837" i="1" s="1"/>
  <c r="N3843" i="1"/>
  <c r="N3842" i="1" s="1"/>
  <c r="N3841" i="1" s="1"/>
  <c r="N3840" i="1" s="1"/>
  <c r="N3839" i="1" s="1"/>
  <c r="N3838" i="1" s="1"/>
  <c r="N3837" i="1" s="1"/>
  <c r="O3843" i="1"/>
  <c r="G3843" i="1"/>
  <c r="I3451" i="1"/>
  <c r="I3450" i="1" s="1"/>
  <c r="I3449" i="1" s="1"/>
  <c r="I3448" i="1" s="1"/>
  <c r="I3447" i="1" s="1"/>
  <c r="I3446" i="1" s="1"/>
  <c r="J3451" i="1"/>
  <c r="J3450" i="1" s="1"/>
  <c r="J3449" i="1" s="1"/>
  <c r="J3448" i="1" s="1"/>
  <c r="J3447" i="1" s="1"/>
  <c r="J3446" i="1" s="1"/>
  <c r="K3451" i="1"/>
  <c r="K3450" i="1" s="1"/>
  <c r="K3449" i="1" s="1"/>
  <c r="K3448" i="1" s="1"/>
  <c r="K3447" i="1" s="1"/>
  <c r="K3446" i="1" s="1"/>
  <c r="L3451" i="1"/>
  <c r="L3450" i="1" s="1"/>
  <c r="L3449" i="1" s="1"/>
  <c r="L3448" i="1" s="1"/>
  <c r="L3447" i="1" s="1"/>
  <c r="L3446" i="1" s="1"/>
  <c r="M3451" i="1"/>
  <c r="M3450" i="1" s="1"/>
  <c r="M3449" i="1" s="1"/>
  <c r="M3448" i="1" s="1"/>
  <c r="M3447" i="1" s="1"/>
  <c r="M3446" i="1" s="1"/>
  <c r="N3451" i="1"/>
  <c r="N3450" i="1" s="1"/>
  <c r="N3449" i="1" s="1"/>
  <c r="N3448" i="1" s="1"/>
  <c r="N3447" i="1" s="1"/>
  <c r="N3446" i="1" s="1"/>
  <c r="O3451" i="1"/>
  <c r="G3451" i="1"/>
  <c r="I1973" i="1"/>
  <c r="I1972" i="1" s="1"/>
  <c r="I1971" i="1" s="1"/>
  <c r="I1970" i="1" s="1"/>
  <c r="I1969" i="1" s="1"/>
  <c r="I1968" i="1" s="1"/>
  <c r="J1973" i="1"/>
  <c r="J1972" i="1" s="1"/>
  <c r="J1971" i="1" s="1"/>
  <c r="J1970" i="1" s="1"/>
  <c r="J1969" i="1" s="1"/>
  <c r="J1968" i="1" s="1"/>
  <c r="K1973" i="1"/>
  <c r="K1972" i="1" s="1"/>
  <c r="K1971" i="1" s="1"/>
  <c r="K1970" i="1" s="1"/>
  <c r="K1969" i="1" s="1"/>
  <c r="K1968" i="1" s="1"/>
  <c r="L1973" i="1"/>
  <c r="L1972" i="1" s="1"/>
  <c r="L1971" i="1" s="1"/>
  <c r="L1970" i="1" s="1"/>
  <c r="L1969" i="1" s="1"/>
  <c r="L1968" i="1" s="1"/>
  <c r="M1973" i="1"/>
  <c r="M1972" i="1" s="1"/>
  <c r="M1971" i="1" s="1"/>
  <c r="M1970" i="1" s="1"/>
  <c r="M1969" i="1" s="1"/>
  <c r="M1968" i="1" s="1"/>
  <c r="N1973" i="1"/>
  <c r="N1972" i="1" s="1"/>
  <c r="N1971" i="1" s="1"/>
  <c r="N1970" i="1" s="1"/>
  <c r="N1969" i="1" s="1"/>
  <c r="N1968" i="1" s="1"/>
  <c r="O1973" i="1"/>
  <c r="G1973" i="1"/>
  <c r="I751" i="1"/>
  <c r="I750" i="1" s="1"/>
  <c r="J751" i="1"/>
  <c r="J750" i="1" s="1"/>
  <c r="K751" i="1"/>
  <c r="K750" i="1" s="1"/>
  <c r="L751" i="1"/>
  <c r="L750" i="1" s="1"/>
  <c r="M751" i="1"/>
  <c r="M750" i="1" s="1"/>
  <c r="N751" i="1"/>
  <c r="N750" i="1" s="1"/>
  <c r="O751" i="1"/>
  <c r="G751" i="1"/>
  <c r="I517" i="1"/>
  <c r="I516" i="1" s="1"/>
  <c r="J517" i="1"/>
  <c r="J516" i="1" s="1"/>
  <c r="K517" i="1"/>
  <c r="K516" i="1" s="1"/>
  <c r="L517" i="1"/>
  <c r="L516" i="1" s="1"/>
  <c r="M517" i="1"/>
  <c r="M516" i="1" s="1"/>
  <c r="N517" i="1"/>
  <c r="N516" i="1" s="1"/>
  <c r="O517" i="1"/>
  <c r="G517" i="1"/>
  <c r="R4458" i="1" l="1"/>
  <c r="R5325" i="1"/>
  <c r="O516" i="1"/>
  <c r="R516" i="1" s="1"/>
  <c r="R517" i="1"/>
  <c r="O750" i="1"/>
  <c r="R750" i="1" s="1"/>
  <c r="R751" i="1"/>
  <c r="O1972" i="1"/>
  <c r="R1973" i="1"/>
  <c r="O3450" i="1"/>
  <c r="R3451" i="1"/>
  <c r="O3842" i="1"/>
  <c r="O3936" i="1"/>
  <c r="O4034" i="1"/>
  <c r="R4034" i="1" s="1"/>
  <c r="R4035" i="1"/>
  <c r="O4097" i="1"/>
  <c r="R4097" i="1" s="1"/>
  <c r="R4098" i="1"/>
  <c r="O156" i="1"/>
  <c r="R156" i="1" s="1"/>
  <c r="R157" i="1"/>
  <c r="R4269" i="1"/>
  <c r="G1972" i="1"/>
  <c r="G4034" i="1"/>
  <c r="G750" i="1"/>
  <c r="G3450" i="1"/>
  <c r="G3936" i="1"/>
  <c r="G4097" i="1"/>
  <c r="G516" i="1"/>
  <c r="G3842" i="1"/>
  <c r="G5499" i="1"/>
  <c r="G5496" i="1"/>
  <c r="G5491" i="1"/>
  <c r="G5488" i="1"/>
  <c r="G5484" i="1"/>
  <c r="G5482" i="1"/>
  <c r="G5475" i="1"/>
  <c r="G5472" i="1"/>
  <c r="G5470" i="1"/>
  <c r="G5458" i="1"/>
  <c r="G5453" i="1"/>
  <c r="G5451" i="1"/>
  <c r="G5448" i="1"/>
  <c r="G5434" i="1"/>
  <c r="G5431" i="1"/>
  <c r="G5426" i="1"/>
  <c r="G5419" i="1"/>
  <c r="G5416" i="1"/>
  <c r="G5409" i="1"/>
  <c r="G5404" i="1"/>
  <c r="G5401" i="1"/>
  <c r="G5398" i="1"/>
  <c r="G5392" i="1"/>
  <c r="G5390" i="1"/>
  <c r="G5387" i="1"/>
  <c r="G5382" i="1"/>
  <c r="G5369" i="1"/>
  <c r="G5365" i="1"/>
  <c r="G5363" i="1"/>
  <c r="G5356" i="1"/>
  <c r="G5354" i="1"/>
  <c r="G5349" i="1"/>
  <c r="G5347" i="1"/>
  <c r="G5342" i="1"/>
  <c r="G5339" i="1"/>
  <c r="G5334" i="1"/>
  <c r="G5332" i="1"/>
  <c r="G5329" i="1"/>
  <c r="G5323" i="1"/>
  <c r="G5320" i="1"/>
  <c r="G5308" i="1"/>
  <c r="G5303" i="1"/>
  <c r="G5301" i="1"/>
  <c r="G5299" i="1"/>
  <c r="G5296" i="1"/>
  <c r="G5291" i="1"/>
  <c r="G5283" i="1"/>
  <c r="G5278" i="1"/>
  <c r="G5275" i="1"/>
  <c r="G5272" i="1"/>
  <c r="G5261" i="1"/>
  <c r="G5259" i="1"/>
  <c r="G5256" i="1"/>
  <c r="G5252" i="1"/>
  <c r="G5249" i="1"/>
  <c r="G5241" i="1"/>
  <c r="G5239" i="1"/>
  <c r="G5236" i="1"/>
  <c r="G5232" i="1"/>
  <c r="G5224" i="1"/>
  <c r="G5222" i="1"/>
  <c r="G5220" i="1"/>
  <c r="G5217" i="1"/>
  <c r="G5213" i="1"/>
  <c r="G5201" i="1"/>
  <c r="G5196" i="1"/>
  <c r="G5194" i="1"/>
  <c r="G5191" i="1"/>
  <c r="G5186" i="1"/>
  <c r="G5184" i="1"/>
  <c r="G5178" i="1"/>
  <c r="G5175" i="1"/>
  <c r="G5168" i="1"/>
  <c r="G5165" i="1"/>
  <c r="G5162" i="1"/>
  <c r="G5154" i="1"/>
  <c r="G5151" i="1"/>
  <c r="G5143" i="1"/>
  <c r="G5138" i="1"/>
  <c r="G5131" i="1"/>
  <c r="G5127" i="1"/>
  <c r="G5119" i="1"/>
  <c r="G5116" i="1"/>
  <c r="G5110" i="1"/>
  <c r="G5105" i="1"/>
  <c r="G5091" i="1"/>
  <c r="G5087" i="1"/>
  <c r="G5083" i="1"/>
  <c r="G5078" i="1"/>
  <c r="G5074" i="1"/>
  <c r="G5070" i="1"/>
  <c r="G5061" i="1"/>
  <c r="G5046" i="1"/>
  <c r="G5037" i="1"/>
  <c r="G5030" i="1"/>
  <c r="G5015" i="1"/>
  <c r="G5012" i="1"/>
  <c r="G5002" i="1"/>
  <c r="G4999" i="1"/>
  <c r="G4996" i="1"/>
  <c r="G4993" i="1"/>
  <c r="G4991" i="1"/>
  <c r="G4988" i="1"/>
  <c r="G4985" i="1"/>
  <c r="G4982" i="1"/>
  <c r="G4979" i="1"/>
  <c r="G4975" i="1"/>
  <c r="G4972" i="1"/>
  <c r="G4969" i="1"/>
  <c r="G4965" i="1"/>
  <c r="G4961" i="1"/>
  <c r="G4959" i="1"/>
  <c r="G4956" i="1"/>
  <c r="G4954" i="1"/>
  <c r="G4952" i="1"/>
  <c r="G4947" i="1"/>
  <c r="G4941" i="1"/>
  <c r="G4935" i="1"/>
  <c r="G4932" i="1"/>
  <c r="G4930" i="1"/>
  <c r="G4927" i="1"/>
  <c r="G4925" i="1"/>
  <c r="G4920" i="1"/>
  <c r="G4914" i="1"/>
  <c r="G4911" i="1"/>
  <c r="G4908" i="1"/>
  <c r="G4905" i="1"/>
  <c r="G4903" i="1"/>
  <c r="G4891" i="1"/>
  <c r="G4889" i="1"/>
  <c r="G4887" i="1"/>
  <c r="G4884" i="1"/>
  <c r="G4878" i="1"/>
  <c r="G4863" i="1"/>
  <c r="G4861" i="1"/>
  <c r="G4858" i="1"/>
  <c r="G4853" i="1"/>
  <c r="G4849" i="1"/>
  <c r="G4844" i="1"/>
  <c r="G4840" i="1"/>
  <c r="G4833" i="1"/>
  <c r="G4830" i="1"/>
  <c r="G4827" i="1"/>
  <c r="G4815" i="1"/>
  <c r="G4813" i="1"/>
  <c r="G4811" i="1"/>
  <c r="G4806" i="1"/>
  <c r="G4804" i="1"/>
  <c r="G4800" i="1"/>
  <c r="G4798" i="1"/>
  <c r="G4796" i="1"/>
  <c r="G4794" i="1"/>
  <c r="G4790" i="1"/>
  <c r="G4786" i="1"/>
  <c r="G4784" i="1"/>
  <c r="G4780" i="1"/>
  <c r="G4778" i="1"/>
  <c r="G4776" i="1"/>
  <c r="G4768" i="1"/>
  <c r="G4756" i="1"/>
  <c r="G4751" i="1"/>
  <c r="G4749" i="1"/>
  <c r="G4746" i="1"/>
  <c r="G4740" i="1"/>
  <c r="G4738" i="1"/>
  <c r="G4732" i="1"/>
  <c r="G4730" i="1"/>
  <c r="G4725" i="1"/>
  <c r="G4723" i="1"/>
  <c r="G4718" i="1"/>
  <c r="G4713" i="1"/>
  <c r="G4710" i="1"/>
  <c r="G4706" i="1"/>
  <c r="G4703" i="1"/>
  <c r="G4700" i="1"/>
  <c r="G4697" i="1"/>
  <c r="G4690" i="1"/>
  <c r="G4686" i="1"/>
  <c r="G4683" i="1"/>
  <c r="G4680" i="1"/>
  <c r="G4677" i="1"/>
  <c r="G4670" i="1"/>
  <c r="G4668" i="1"/>
  <c r="G4661" i="1"/>
  <c r="G4659" i="1"/>
  <c r="G4655" i="1"/>
  <c r="G4653" i="1"/>
  <c r="G4650" i="1"/>
  <c r="G4646" i="1"/>
  <c r="G4644" i="1"/>
  <c r="G4642" i="1"/>
  <c r="G4634" i="1"/>
  <c r="G4632" i="1"/>
  <c r="G4623" i="1"/>
  <c r="G4618" i="1"/>
  <c r="G4616" i="1"/>
  <c r="G4613" i="1"/>
  <c r="G4608" i="1"/>
  <c r="G4605" i="1"/>
  <c r="G4602" i="1"/>
  <c r="G4598" i="1"/>
  <c r="G4596" i="1"/>
  <c r="G4593" i="1"/>
  <c r="G4589" i="1"/>
  <c r="G4587" i="1"/>
  <c r="G4582" i="1"/>
  <c r="G4580" i="1"/>
  <c r="G4576" i="1"/>
  <c r="G4568" i="1"/>
  <c r="G4561" i="1"/>
  <c r="G4546" i="1"/>
  <c r="G4544" i="1"/>
  <c r="G4541" i="1"/>
  <c r="G4536" i="1"/>
  <c r="G4523" i="1"/>
  <c r="G4521" i="1"/>
  <c r="G4518" i="1"/>
  <c r="G4513" i="1"/>
  <c r="G4511" i="1"/>
  <c r="G4509" i="1"/>
  <c r="G4496" i="1"/>
  <c r="G4491" i="1"/>
  <c r="G4483" i="1"/>
  <c r="G4480" i="1"/>
  <c r="G4477" i="1"/>
  <c r="G4474" i="1"/>
  <c r="G4462" i="1"/>
  <c r="G4456" i="1"/>
  <c r="G4445" i="1"/>
  <c r="G4440" i="1"/>
  <c r="G4438" i="1"/>
  <c r="G4436" i="1"/>
  <c r="G4433" i="1"/>
  <c r="G4428" i="1"/>
  <c r="G4408" i="1"/>
  <c r="G4404" i="1"/>
  <c r="G4402" i="1"/>
  <c r="G4395" i="1"/>
  <c r="G4389" i="1"/>
  <c r="G4386" i="1"/>
  <c r="G4383" i="1"/>
  <c r="G4380" i="1"/>
  <c r="G4362" i="1"/>
  <c r="G4360" i="1"/>
  <c r="G4358" i="1"/>
  <c r="G4355" i="1"/>
  <c r="G4349" i="1"/>
  <c r="G4347" i="1"/>
  <c r="G4345" i="1"/>
  <c r="G4338" i="1"/>
  <c r="G4332" i="1"/>
  <c r="G4329" i="1"/>
  <c r="G4325" i="1"/>
  <c r="G4322" i="1"/>
  <c r="G4316" i="1"/>
  <c r="G4313" i="1"/>
  <c r="G4309" i="1"/>
  <c r="G4306" i="1"/>
  <c r="G4303" i="1"/>
  <c r="G4300" i="1"/>
  <c r="G4295" i="1"/>
  <c r="G4292" i="1"/>
  <c r="G4289" i="1"/>
  <c r="G4286" i="1"/>
  <c r="G4283" i="1"/>
  <c r="G4280" i="1"/>
  <c r="G4277" i="1"/>
  <c r="G4273" i="1"/>
  <c r="G4267" i="1"/>
  <c r="G4264" i="1"/>
  <c r="G4259" i="1"/>
  <c r="G4255" i="1"/>
  <c r="G4252" i="1"/>
  <c r="G4247" i="1"/>
  <c r="G4244" i="1"/>
  <c r="G4240" i="1"/>
  <c r="G4237" i="1"/>
  <c r="G4234" i="1"/>
  <c r="G4222" i="1"/>
  <c r="G4217" i="1"/>
  <c r="G4215" i="1"/>
  <c r="G4211" i="1"/>
  <c r="G4208" i="1"/>
  <c r="G4205" i="1"/>
  <c r="G4201" i="1"/>
  <c r="G4196" i="1"/>
  <c r="G4192" i="1"/>
  <c r="G4190" i="1"/>
  <c r="G4178" i="1"/>
  <c r="G4174" i="1"/>
  <c r="G4170" i="1"/>
  <c r="G4167" i="1"/>
  <c r="G4164" i="1"/>
  <c r="G4161" i="1"/>
  <c r="G4158" i="1"/>
  <c r="G4155" i="1"/>
  <c r="G4152" i="1"/>
  <c r="G4149" i="1"/>
  <c r="G4146" i="1"/>
  <c r="G4143" i="1"/>
  <c r="G4140" i="1"/>
  <c r="G4137" i="1"/>
  <c r="G4134" i="1"/>
  <c r="G4131" i="1"/>
  <c r="G4128" i="1"/>
  <c r="G4125" i="1"/>
  <c r="G4119" i="1"/>
  <c r="G4116" i="1"/>
  <c r="G4113" i="1"/>
  <c r="G4107" i="1"/>
  <c r="G4104" i="1"/>
  <c r="G4095" i="1"/>
  <c r="G4092" i="1"/>
  <c r="G4083" i="1"/>
  <c r="G4080" i="1"/>
  <c r="G4076" i="1"/>
  <c r="G4073" i="1"/>
  <c r="G4070" i="1"/>
  <c r="G4063" i="1"/>
  <c r="G4060" i="1"/>
  <c r="G4057" i="1"/>
  <c r="G4054" i="1"/>
  <c r="G4049" i="1"/>
  <c r="G4046" i="1"/>
  <c r="G4032" i="1"/>
  <c r="G4025" i="1"/>
  <c r="G4023" i="1"/>
  <c r="G4015" i="1"/>
  <c r="G4008" i="1"/>
  <c r="G4005" i="1"/>
  <c r="G4002" i="1"/>
  <c r="G3999" i="1"/>
  <c r="G3996" i="1"/>
  <c r="G3993" i="1"/>
  <c r="G3990" i="1"/>
  <c r="G3987" i="1"/>
  <c r="G3979" i="1"/>
  <c r="G3972" i="1"/>
  <c r="G3965" i="1"/>
  <c r="G3958" i="1"/>
  <c r="G3954" i="1"/>
  <c r="G3950" i="1"/>
  <c r="G3947" i="1"/>
  <c r="G3944" i="1"/>
  <c r="G3941" i="1"/>
  <c r="G3934" i="1"/>
  <c r="G3931" i="1"/>
  <c r="G3928" i="1"/>
  <c r="G3925" i="1"/>
  <c r="G3922" i="1"/>
  <c r="G3919" i="1"/>
  <c r="G3916" i="1"/>
  <c r="G3913" i="1"/>
  <c r="G3910" i="1"/>
  <c r="G3907" i="1"/>
  <c r="G3904" i="1"/>
  <c r="G3901" i="1"/>
  <c r="G3898" i="1"/>
  <c r="G3895" i="1"/>
  <c r="G3892" i="1"/>
  <c r="G3889" i="1"/>
  <c r="G3882" i="1"/>
  <c r="G3878" i="1"/>
  <c r="G3875" i="1"/>
  <c r="G3872" i="1"/>
  <c r="G3869" i="1"/>
  <c r="G3866" i="1"/>
  <c r="G3860" i="1"/>
  <c r="G3857" i="1"/>
  <c r="G3854" i="1"/>
  <c r="G3851" i="1"/>
  <c r="G3835" i="1"/>
  <c r="G3831" i="1"/>
  <c r="G3826" i="1"/>
  <c r="G3821" i="1"/>
  <c r="G3817" i="1"/>
  <c r="G3813" i="1"/>
  <c r="G3810" i="1"/>
  <c r="G3807" i="1"/>
  <c r="G3804" i="1"/>
  <c r="G3801" i="1"/>
  <c r="G3798" i="1"/>
  <c r="G3795" i="1"/>
  <c r="G3792" i="1"/>
  <c r="G3784" i="1"/>
  <c r="G3777" i="1"/>
  <c r="G3774" i="1"/>
  <c r="G3770" i="1"/>
  <c r="G3761" i="1"/>
  <c r="G3759" i="1"/>
  <c r="G3757" i="1"/>
  <c r="G3747" i="1"/>
  <c r="G3745" i="1"/>
  <c r="G3742" i="1"/>
  <c r="G3737" i="1"/>
  <c r="G3734" i="1"/>
  <c r="G3726" i="1"/>
  <c r="G3713" i="1"/>
  <c r="G3704" i="1"/>
  <c r="G3702" i="1"/>
  <c r="G3699" i="1"/>
  <c r="G3694" i="1"/>
  <c r="G3692" i="1"/>
  <c r="G3690" i="1"/>
  <c r="G3685" i="1"/>
  <c r="G3682" i="1"/>
  <c r="G3675" i="1"/>
  <c r="G3673" i="1"/>
  <c r="G3669" i="1"/>
  <c r="G3664" i="1"/>
  <c r="G3659" i="1"/>
  <c r="G3653" i="1"/>
  <c r="G3646" i="1"/>
  <c r="G3637" i="1"/>
  <c r="G3634" i="1"/>
  <c r="G3630" i="1"/>
  <c r="G3627" i="1"/>
  <c r="G3623" i="1"/>
  <c r="G3619" i="1"/>
  <c r="G3616" i="1"/>
  <c r="G3613" i="1"/>
  <c r="G3610" i="1"/>
  <c r="G3607" i="1"/>
  <c r="G3598" i="1"/>
  <c r="G3578" i="1"/>
  <c r="G3575" i="1"/>
  <c r="G3573" i="1"/>
  <c r="G3569" i="1"/>
  <c r="G3561" i="1"/>
  <c r="G3552" i="1"/>
  <c r="G3548" i="1"/>
  <c r="G3540" i="1"/>
  <c r="G3533" i="1"/>
  <c r="G3529" i="1"/>
  <c r="G3521" i="1"/>
  <c r="G3513" i="1"/>
  <c r="G3506" i="1"/>
  <c r="G3498" i="1"/>
  <c r="G3496" i="1"/>
  <c r="G3494" i="1"/>
  <c r="G3487" i="1"/>
  <c r="G3483" i="1"/>
  <c r="G3478" i="1"/>
  <c r="G3474" i="1"/>
  <c r="G3468" i="1"/>
  <c r="G3465" i="1"/>
  <c r="G3463" i="1"/>
  <c r="G3458" i="1"/>
  <c r="G3443" i="1"/>
  <c r="G3437" i="1"/>
  <c r="G3433" i="1"/>
  <c r="G3420" i="1"/>
  <c r="G3414" i="1"/>
  <c r="G3404" i="1"/>
  <c r="G3400" i="1"/>
  <c r="G3397" i="1"/>
  <c r="G3383" i="1"/>
  <c r="G3378" i="1"/>
  <c r="G3376" i="1"/>
  <c r="G3369" i="1"/>
  <c r="G3361" i="1"/>
  <c r="G3358" i="1"/>
  <c r="G3353" i="1"/>
  <c r="G3349" i="1"/>
  <c r="G3346" i="1"/>
  <c r="G3342" i="1"/>
  <c r="G3339" i="1"/>
  <c r="G3332" i="1"/>
  <c r="G3330" i="1"/>
  <c r="G3328" i="1"/>
  <c r="G3325" i="1"/>
  <c r="G3320" i="1"/>
  <c r="G3318" i="1"/>
  <c r="G3309" i="1"/>
  <c r="G3305" i="1"/>
  <c r="G3297" i="1"/>
  <c r="G3295" i="1"/>
  <c r="G3291" i="1"/>
  <c r="G3283" i="1"/>
  <c r="G3277" i="1"/>
  <c r="G3269" i="1"/>
  <c r="G3262" i="1"/>
  <c r="G3258" i="1"/>
  <c r="G3250" i="1"/>
  <c r="G3248" i="1"/>
  <c r="G3241" i="1"/>
  <c r="G3239" i="1"/>
  <c r="G3235" i="1"/>
  <c r="G3231" i="1"/>
  <c r="G3225" i="1"/>
  <c r="G3219" i="1"/>
  <c r="G3216" i="1"/>
  <c r="G3211" i="1"/>
  <c r="G3204" i="1"/>
  <c r="G3191" i="1"/>
  <c r="G3185" i="1"/>
  <c r="G3183" i="1"/>
  <c r="G3179" i="1"/>
  <c r="G3174" i="1"/>
  <c r="G3158" i="1"/>
  <c r="G3155" i="1"/>
  <c r="G3149" i="1"/>
  <c r="G3139" i="1"/>
  <c r="G3135" i="1"/>
  <c r="G3131" i="1"/>
  <c r="G3128" i="1"/>
  <c r="G3120" i="1"/>
  <c r="G3118" i="1"/>
  <c r="G3115" i="1"/>
  <c r="G3110" i="1"/>
  <c r="G3103" i="1"/>
  <c r="G3095" i="1"/>
  <c r="G3092" i="1"/>
  <c r="G3087" i="1"/>
  <c r="G3085" i="1"/>
  <c r="G3081" i="1"/>
  <c r="G3078" i="1"/>
  <c r="G3074" i="1"/>
  <c r="G3071" i="1"/>
  <c r="G3068" i="1"/>
  <c r="G3055" i="1"/>
  <c r="G3053" i="1"/>
  <c r="G3051" i="1"/>
  <c r="G3048" i="1"/>
  <c r="G3043" i="1"/>
  <c r="G3041" i="1"/>
  <c r="G3032" i="1"/>
  <c r="G3028" i="1"/>
  <c r="G3020" i="1"/>
  <c r="G3013" i="1"/>
  <c r="G3009" i="1"/>
  <c r="G3001" i="1"/>
  <c r="G2995" i="1"/>
  <c r="G2987" i="1"/>
  <c r="G2980" i="1"/>
  <c r="G2967" i="1"/>
  <c r="G2965" i="1"/>
  <c r="G2963" i="1"/>
  <c r="G2951" i="1"/>
  <c r="G2947" i="1"/>
  <c r="G2941" i="1"/>
  <c r="G2933" i="1"/>
  <c r="G2930" i="1"/>
  <c r="G2925" i="1"/>
  <c r="G2918" i="1"/>
  <c r="G2905" i="1"/>
  <c r="G2903" i="1"/>
  <c r="G2898" i="1"/>
  <c r="G2892" i="1"/>
  <c r="G2888" i="1"/>
  <c r="G2883" i="1"/>
  <c r="G2867" i="1"/>
  <c r="G2864" i="1"/>
  <c r="G2858" i="1"/>
  <c r="G2848" i="1"/>
  <c r="G2844" i="1"/>
  <c r="G2840" i="1"/>
  <c r="G2837" i="1"/>
  <c r="G2823" i="1"/>
  <c r="G2821" i="1"/>
  <c r="G2818" i="1"/>
  <c r="G2813" i="1"/>
  <c r="G2806" i="1"/>
  <c r="G2801" i="1"/>
  <c r="G2788" i="1"/>
  <c r="G2785" i="1"/>
  <c r="G2780" i="1"/>
  <c r="G2776" i="1"/>
  <c r="G2773" i="1"/>
  <c r="G2769" i="1"/>
  <c r="G2766" i="1"/>
  <c r="G2763" i="1"/>
  <c r="G2751" i="1"/>
  <c r="G2749" i="1"/>
  <c r="G2747" i="1"/>
  <c r="G2744" i="1"/>
  <c r="G2739" i="1"/>
  <c r="G2737" i="1"/>
  <c r="G2728" i="1"/>
  <c r="G2720" i="1"/>
  <c r="G2713" i="1"/>
  <c r="G2709" i="1"/>
  <c r="G2701" i="1"/>
  <c r="G2695" i="1"/>
  <c r="G2687" i="1"/>
  <c r="G2680" i="1"/>
  <c r="G2676" i="1"/>
  <c r="G2663" i="1"/>
  <c r="G2661" i="1"/>
  <c r="G2659" i="1"/>
  <c r="G2650" i="1"/>
  <c r="G2648" i="1"/>
  <c r="G2644" i="1"/>
  <c r="G2634" i="1"/>
  <c r="G2630" i="1"/>
  <c r="G2624" i="1"/>
  <c r="G2616" i="1"/>
  <c r="G2613" i="1"/>
  <c r="G2607" i="1"/>
  <c r="G2594" i="1"/>
  <c r="G2588" i="1"/>
  <c r="G2583" i="1"/>
  <c r="G2577" i="1"/>
  <c r="G2575" i="1"/>
  <c r="G2566" i="1"/>
  <c r="G2550" i="1"/>
  <c r="G2547" i="1"/>
  <c r="G2541" i="1"/>
  <c r="G2531" i="1"/>
  <c r="G2527" i="1"/>
  <c r="G2523" i="1"/>
  <c r="G2520" i="1"/>
  <c r="G2506" i="1"/>
  <c r="G2504" i="1"/>
  <c r="G2501" i="1"/>
  <c r="G2496" i="1"/>
  <c r="G2489" i="1"/>
  <c r="G2484" i="1"/>
  <c r="G2479" i="1"/>
  <c r="G2471" i="1"/>
  <c r="G2466" i="1"/>
  <c r="G2462" i="1"/>
  <c r="G2459" i="1"/>
  <c r="G2454" i="1"/>
  <c r="G2452" i="1"/>
  <c r="G2448" i="1"/>
  <c r="G2445" i="1"/>
  <c r="G2441" i="1"/>
  <c r="G2438" i="1"/>
  <c r="G2435" i="1"/>
  <c r="G2428" i="1"/>
  <c r="G2426" i="1"/>
  <c r="G2423" i="1"/>
  <c r="G2418" i="1"/>
  <c r="G2416" i="1"/>
  <c r="G2407" i="1"/>
  <c r="G2403" i="1"/>
  <c r="G2395" i="1"/>
  <c r="G2388" i="1"/>
  <c r="G2386" i="1"/>
  <c r="G2382" i="1"/>
  <c r="G2374" i="1"/>
  <c r="G2368" i="1"/>
  <c r="G2360" i="1"/>
  <c r="G2353" i="1"/>
  <c r="G2349" i="1"/>
  <c r="G2336" i="1"/>
  <c r="G2334" i="1"/>
  <c r="G2332" i="1"/>
  <c r="G2321" i="1"/>
  <c r="G2312" i="1"/>
  <c r="G2308" i="1"/>
  <c r="G2302" i="1"/>
  <c r="G2296" i="1"/>
  <c r="G2293" i="1"/>
  <c r="G2291" i="1"/>
  <c r="G2285" i="1"/>
  <c r="G2275" i="1"/>
  <c r="G2270" i="1"/>
  <c r="G2264" i="1"/>
  <c r="G2260" i="1"/>
  <c r="G2256" i="1"/>
  <c r="G2251" i="1"/>
  <c r="G2235" i="1"/>
  <c r="G2232" i="1"/>
  <c r="G2226" i="1"/>
  <c r="G2216" i="1"/>
  <c r="G2212" i="1"/>
  <c r="G2208" i="1"/>
  <c r="G2205" i="1"/>
  <c r="G2191" i="1"/>
  <c r="G2189" i="1"/>
  <c r="G2186" i="1"/>
  <c r="G2181" i="1"/>
  <c r="G2174" i="1"/>
  <c r="G2169" i="1"/>
  <c r="G2156" i="1"/>
  <c r="G2153" i="1"/>
  <c r="G2148" i="1"/>
  <c r="G2146" i="1"/>
  <c r="G2142" i="1"/>
  <c r="G2139" i="1"/>
  <c r="G2135" i="1"/>
  <c r="G2132" i="1"/>
  <c r="G2129" i="1"/>
  <c r="G2117" i="1"/>
  <c r="G2115" i="1"/>
  <c r="G2112" i="1"/>
  <c r="G2107" i="1"/>
  <c r="G2105" i="1"/>
  <c r="G2096" i="1"/>
  <c r="G2092" i="1"/>
  <c r="G2084" i="1"/>
  <c r="G2082" i="1"/>
  <c r="G2078" i="1"/>
  <c r="G2070" i="1"/>
  <c r="G2064" i="1"/>
  <c r="G2056" i="1"/>
  <c r="G2049" i="1"/>
  <c r="G2045" i="1"/>
  <c r="G2037" i="1"/>
  <c r="G2035" i="1"/>
  <c r="G2033" i="1"/>
  <c r="G2026" i="1"/>
  <c r="G2022" i="1"/>
  <c r="G2018" i="1"/>
  <c r="G2006" i="1"/>
  <c r="G2002" i="1"/>
  <c r="G1996" i="1"/>
  <c r="G1988" i="1"/>
  <c r="G1985" i="1"/>
  <c r="G1980" i="1"/>
  <c r="G1965" i="1"/>
  <c r="G1960" i="1"/>
  <c r="G1954" i="1"/>
  <c r="G1950" i="1"/>
  <c r="G1944" i="1"/>
  <c r="G1938" i="1"/>
  <c r="G1936" i="1"/>
  <c r="G1934" i="1"/>
  <c r="G1930" i="1"/>
  <c r="G1925" i="1"/>
  <c r="G1909" i="1"/>
  <c r="G1906" i="1"/>
  <c r="G1900" i="1"/>
  <c r="G1890" i="1"/>
  <c r="G1886" i="1"/>
  <c r="G1882" i="1"/>
  <c r="G1879" i="1"/>
  <c r="G1871" i="1"/>
  <c r="G1869" i="1"/>
  <c r="G1866" i="1"/>
  <c r="G1861" i="1"/>
  <c r="G1859" i="1"/>
  <c r="G1847" i="1"/>
  <c r="G1842" i="1"/>
  <c r="G1834" i="1"/>
  <c r="G1830" i="1"/>
  <c r="G1827" i="1"/>
  <c r="G1819" i="1"/>
  <c r="G1817" i="1"/>
  <c r="G1813" i="1"/>
  <c r="G1810" i="1"/>
  <c r="G1806" i="1"/>
  <c r="G1803" i="1"/>
  <c r="G1800" i="1"/>
  <c r="G1788" i="1"/>
  <c r="G1786" i="1"/>
  <c r="G1784" i="1"/>
  <c r="G1781" i="1"/>
  <c r="G1776" i="1"/>
  <c r="G1774" i="1"/>
  <c r="G1765" i="1"/>
  <c r="G1757" i="1"/>
  <c r="G1750" i="1"/>
  <c r="G1748" i="1"/>
  <c r="G1744" i="1"/>
  <c r="G1736" i="1"/>
  <c r="G1730" i="1"/>
  <c r="G1722" i="1"/>
  <c r="G1715" i="1"/>
  <c r="G1711" i="1"/>
  <c r="G1703" i="1"/>
  <c r="G1698" i="1"/>
  <c r="G1696" i="1"/>
  <c r="G1694" i="1"/>
  <c r="G1687" i="1"/>
  <c r="G1674" i="1"/>
  <c r="G1670" i="1"/>
  <c r="G1658" i="1"/>
  <c r="G1654" i="1"/>
  <c r="G1648" i="1"/>
  <c r="G1640" i="1"/>
  <c r="G1637" i="1"/>
  <c r="G1631" i="1"/>
  <c r="G1623" i="1"/>
  <c r="G1618" i="1"/>
  <c r="G1616" i="1"/>
  <c r="G1611" i="1"/>
  <c r="G1605" i="1"/>
  <c r="G1601" i="1"/>
  <c r="G1592" i="1"/>
  <c r="G1576" i="1"/>
  <c r="G1573" i="1"/>
  <c r="G1567" i="1"/>
  <c r="G1557" i="1"/>
  <c r="G1553" i="1"/>
  <c r="G1549" i="1"/>
  <c r="G1546" i="1"/>
  <c r="G1532" i="1"/>
  <c r="G1530" i="1"/>
  <c r="G1527" i="1"/>
  <c r="G1522" i="1"/>
  <c r="G1520" i="1"/>
  <c r="G1508" i="1"/>
  <c r="G1500" i="1"/>
  <c r="G1490" i="1"/>
  <c r="G1486" i="1"/>
  <c r="G1483" i="1"/>
  <c r="G1478" i="1"/>
  <c r="G1476" i="1"/>
  <c r="G1472" i="1"/>
  <c r="G1469" i="1"/>
  <c r="G1465" i="1"/>
  <c r="G1462" i="1"/>
  <c r="G1459" i="1"/>
  <c r="G1452" i="1"/>
  <c r="G1450" i="1"/>
  <c r="G1448" i="1"/>
  <c r="G1445" i="1"/>
  <c r="G1440" i="1"/>
  <c r="G1438" i="1"/>
  <c r="G1429" i="1"/>
  <c r="G1421" i="1"/>
  <c r="G1416" i="1"/>
  <c r="G1406" i="1"/>
  <c r="G1402" i="1"/>
  <c r="G1394" i="1"/>
  <c r="G1388" i="1"/>
  <c r="G1380" i="1"/>
  <c r="G1373" i="1"/>
  <c r="G1360" i="1"/>
  <c r="G1356" i="1"/>
  <c r="G1354" i="1"/>
  <c r="G1341" i="1"/>
  <c r="G1329" i="1"/>
  <c r="G1325" i="1"/>
  <c r="G1319" i="1"/>
  <c r="G1311" i="1"/>
  <c r="G1308" i="1"/>
  <c r="G1306" i="1"/>
  <c r="G1301" i="1"/>
  <c r="G1294" i="1"/>
  <c r="G1286" i="1"/>
  <c r="G1281" i="1"/>
  <c r="G1275" i="1"/>
  <c r="G1271" i="1"/>
  <c r="G1255" i="1"/>
  <c r="G1252" i="1"/>
  <c r="G1246" i="1"/>
  <c r="G1236" i="1"/>
  <c r="G1232" i="1"/>
  <c r="G1228" i="1"/>
  <c r="G1225" i="1"/>
  <c r="G1211" i="1"/>
  <c r="G1209" i="1"/>
  <c r="G1206" i="1"/>
  <c r="G1201" i="1"/>
  <c r="G1199" i="1"/>
  <c r="G1192" i="1"/>
  <c r="G1174" i="1"/>
  <c r="G1171" i="1"/>
  <c r="G1166" i="1"/>
  <c r="G1164" i="1"/>
  <c r="G1160" i="1"/>
  <c r="G1157" i="1"/>
  <c r="G1153" i="1"/>
  <c r="G1150" i="1"/>
  <c r="G1147" i="1"/>
  <c r="G1135" i="1"/>
  <c r="G1133" i="1"/>
  <c r="G1130" i="1"/>
  <c r="G1125" i="1"/>
  <c r="G1123" i="1"/>
  <c r="G1113" i="1"/>
  <c r="G1107" i="1"/>
  <c r="G1099" i="1"/>
  <c r="G1096" i="1"/>
  <c r="G1090" i="1"/>
  <c r="G1086" i="1"/>
  <c r="G1083" i="1"/>
  <c r="G1075" i="1"/>
  <c r="G1073" i="1"/>
  <c r="G1064" i="1"/>
  <c r="G1059" i="1"/>
  <c r="G1054" i="1"/>
  <c r="G1052" i="1"/>
  <c r="G1047" i="1"/>
  <c r="G1041" i="1"/>
  <c r="G1034" i="1"/>
  <c r="G1020" i="1"/>
  <c r="G1012" i="1"/>
  <c r="G1010" i="1"/>
  <c r="G1007" i="1"/>
  <c r="G997" i="1"/>
  <c r="G994" i="1"/>
  <c r="G992" i="1"/>
  <c r="G989" i="1"/>
  <c r="G987" i="1"/>
  <c r="G979" i="1"/>
  <c r="G973" i="1"/>
  <c r="G971" i="1"/>
  <c r="G966" i="1"/>
  <c r="G964" i="1"/>
  <c r="G956" i="1"/>
  <c r="G954" i="1"/>
  <c r="G952" i="1"/>
  <c r="G948" i="1"/>
  <c r="G945" i="1"/>
  <c r="G941" i="1"/>
  <c r="G938" i="1"/>
  <c r="G935" i="1"/>
  <c r="G933" i="1"/>
  <c r="G931" i="1"/>
  <c r="G926" i="1"/>
  <c r="G922" i="1"/>
  <c r="G917" i="1"/>
  <c r="G915" i="1"/>
  <c r="G909" i="1"/>
  <c r="G902" i="1"/>
  <c r="G896" i="1"/>
  <c r="G888" i="1"/>
  <c r="G875" i="1"/>
  <c r="G872" i="1"/>
  <c r="G865" i="1"/>
  <c r="G862" i="1"/>
  <c r="G859" i="1"/>
  <c r="G857" i="1"/>
  <c r="G852" i="1"/>
  <c r="G846" i="1"/>
  <c r="G844" i="1"/>
  <c r="G838" i="1"/>
  <c r="G835" i="1"/>
  <c r="G832" i="1"/>
  <c r="G829" i="1"/>
  <c r="G827" i="1"/>
  <c r="G825" i="1"/>
  <c r="G819" i="1"/>
  <c r="G806" i="1"/>
  <c r="G794" i="1"/>
  <c r="G791" i="1"/>
  <c r="G779" i="1"/>
  <c r="G776" i="1"/>
  <c r="G773" i="1"/>
  <c r="G770" i="1"/>
  <c r="G767" i="1"/>
  <c r="G764" i="1"/>
  <c r="G757" i="1"/>
  <c r="G745" i="1"/>
  <c r="G741" i="1"/>
  <c r="G727" i="1"/>
  <c r="G723" i="1"/>
  <c r="G719" i="1"/>
  <c r="G712" i="1"/>
  <c r="G708" i="1"/>
  <c r="G701" i="1"/>
  <c r="G678" i="1"/>
  <c r="G671" i="1"/>
  <c r="G668" i="1"/>
  <c r="G664" i="1"/>
  <c r="G659" i="1"/>
  <c r="G657" i="1"/>
  <c r="G653" i="1"/>
  <c r="G651" i="1"/>
  <c r="G645" i="1"/>
  <c r="G643" i="1"/>
  <c r="G639" i="1"/>
  <c r="G637" i="1"/>
  <c r="G632" i="1"/>
  <c r="G628" i="1"/>
  <c r="G620" i="1"/>
  <c r="G616" i="1"/>
  <c r="G606" i="1"/>
  <c r="G600" i="1"/>
  <c r="G587" i="1"/>
  <c r="G585" i="1"/>
  <c r="G582" i="1"/>
  <c r="G577" i="1"/>
  <c r="G575" i="1"/>
  <c r="G568" i="1"/>
  <c r="G563" i="1"/>
  <c r="G558" i="1"/>
  <c r="G552" i="1"/>
  <c r="G547" i="1"/>
  <c r="G543" i="1"/>
  <c r="G539" i="1"/>
  <c r="G535" i="1"/>
  <c r="G532" i="1"/>
  <c r="G527" i="1"/>
  <c r="G523" i="1"/>
  <c r="G520" i="1"/>
  <c r="G509" i="1"/>
  <c r="G505" i="1"/>
  <c r="G502" i="1"/>
  <c r="G499" i="1"/>
  <c r="G491" i="1"/>
  <c r="G486" i="1"/>
  <c r="G483" i="1"/>
  <c r="G480" i="1"/>
  <c r="G478" i="1"/>
  <c r="G474" i="1"/>
  <c r="G470" i="1"/>
  <c r="G463" i="1"/>
  <c r="G461" i="1"/>
  <c r="G458" i="1"/>
  <c r="G446" i="1"/>
  <c r="G442" i="1"/>
  <c r="G439" i="1"/>
  <c r="G437" i="1"/>
  <c r="G434" i="1"/>
  <c r="G427" i="1"/>
  <c r="G422" i="1"/>
  <c r="G416" i="1"/>
  <c r="G411" i="1"/>
  <c r="G408" i="1"/>
  <c r="G406" i="1"/>
  <c r="G404" i="1"/>
  <c r="G398" i="1"/>
  <c r="G392" i="1"/>
  <c r="G386" i="1"/>
  <c r="G379" i="1"/>
  <c r="G373" i="1"/>
  <c r="G369" i="1"/>
  <c r="G366" i="1"/>
  <c r="G360" i="1"/>
  <c r="G355" i="1"/>
  <c r="G352" i="1"/>
  <c r="G343" i="1"/>
  <c r="G339" i="1"/>
  <c r="G337" i="1"/>
  <c r="G334" i="1"/>
  <c r="G330" i="1"/>
  <c r="G328" i="1"/>
  <c r="G326" i="1"/>
  <c r="G317" i="1"/>
  <c r="G315" i="1"/>
  <c r="G312" i="1"/>
  <c r="G307" i="1"/>
  <c r="G305" i="1"/>
  <c r="G299" i="1"/>
  <c r="G295" i="1"/>
  <c r="G291" i="1"/>
  <c r="G283" i="1"/>
  <c r="G279" i="1"/>
  <c r="G276" i="1"/>
  <c r="G274" i="1"/>
  <c r="G272" i="1"/>
  <c r="G268" i="1"/>
  <c r="G263" i="1"/>
  <c r="G228" i="1"/>
  <c r="G226" i="1"/>
  <c r="G224" i="1"/>
  <c r="G209" i="1"/>
  <c r="G204" i="1"/>
  <c r="G201" i="1"/>
  <c r="G196" i="1"/>
  <c r="G192" i="1"/>
  <c r="G184" i="1"/>
  <c r="G182" i="1"/>
  <c r="G179" i="1"/>
  <c r="G175" i="1"/>
  <c r="G171" i="1"/>
  <c r="G169" i="1"/>
  <c r="G167" i="1"/>
  <c r="G152" i="1"/>
  <c r="G150" i="1"/>
  <c r="G147" i="1"/>
  <c r="G139" i="1"/>
  <c r="G128" i="1"/>
  <c r="G123" i="1"/>
  <c r="G119" i="1"/>
  <c r="G117" i="1"/>
  <c r="G111" i="1"/>
  <c r="G100" i="1"/>
  <c r="G98" i="1"/>
  <c r="G96" i="1"/>
  <c r="G93" i="1"/>
  <c r="G85" i="1"/>
  <c r="G77" i="1"/>
  <c r="G65" i="1"/>
  <c r="G64" i="1" s="1"/>
  <c r="G63" i="1" s="1"/>
  <c r="G62" i="1" s="1"/>
  <c r="G60" i="1"/>
  <c r="G58" i="1"/>
  <c r="G55" i="1"/>
  <c r="G50" i="1"/>
  <c r="G44" i="1"/>
  <c r="G42" i="1"/>
  <c r="G39" i="1"/>
  <c r="G35" i="1"/>
  <c r="G33" i="1"/>
  <c r="G28" i="1"/>
  <c r="G27" i="1" s="1"/>
  <c r="G26" i="1" s="1"/>
  <c r="G23" i="1"/>
  <c r="G21" i="1"/>
  <c r="G18" i="1"/>
  <c r="O3449" i="1" l="1"/>
  <c r="R3450" i="1"/>
  <c r="O3841" i="1"/>
  <c r="O1971" i="1"/>
  <c r="R1972" i="1"/>
  <c r="G1058" i="1"/>
  <c r="G290" i="1"/>
  <c r="G354" i="1"/>
  <c r="G397" i="1"/>
  <c r="G433" i="1"/>
  <c r="G469" i="1"/>
  <c r="G501" i="1"/>
  <c r="G538" i="1"/>
  <c r="G557" i="1"/>
  <c r="G599" i="1"/>
  <c r="G670" i="1"/>
  <c r="G740" i="1"/>
  <c r="G778" i="1"/>
  <c r="G861" i="1"/>
  <c r="G940" i="1"/>
  <c r="G1006" i="1"/>
  <c r="G1156" i="1"/>
  <c r="G1245" i="1"/>
  <c r="G1405" i="1"/>
  <c r="G1526" i="1"/>
  <c r="G1622" i="1"/>
  <c r="G1721" i="1"/>
  <c r="G1865" i="1"/>
  <c r="G1979" i="1"/>
  <c r="G2001" i="1"/>
  <c r="G2044" i="1"/>
  <c r="G2091" i="1"/>
  <c r="G2168" i="1"/>
  <c r="G2234" i="1"/>
  <c r="G2359" i="1"/>
  <c r="G2440" i="1"/>
  <c r="G2470" i="1"/>
  <c r="G2519" i="1"/>
  <c r="G2540" i="1"/>
  <c r="G2593" i="1"/>
  <c r="G2694" i="1"/>
  <c r="G2743" i="1"/>
  <c r="G2775" i="1"/>
  <c r="G2800" i="1"/>
  <c r="G2843" i="1"/>
  <c r="G2897" i="1"/>
  <c r="G2946" i="1"/>
  <c r="G3000" i="1"/>
  <c r="G3027" i="1"/>
  <c r="G3067" i="1"/>
  <c r="G3276" i="1"/>
  <c r="G3348" i="1"/>
  <c r="G3396" i="1"/>
  <c r="G3457" i="1"/>
  <c r="G3473" i="1"/>
  <c r="G3512" i="1"/>
  <c r="G3568" i="1"/>
  <c r="G3615" i="1"/>
  <c r="G3733" i="1"/>
  <c r="G3769" i="1"/>
  <c r="G3803" i="1"/>
  <c r="G3834" i="1"/>
  <c r="G3874" i="1"/>
  <c r="G3915" i="1"/>
  <c r="G3943" i="1"/>
  <c r="G3986" i="1"/>
  <c r="G4014" i="1"/>
  <c r="G4059" i="1"/>
  <c r="G4094" i="1"/>
  <c r="G4130" i="1"/>
  <c r="G4154" i="1"/>
  <c r="G4204" i="1"/>
  <c r="G4239" i="1"/>
  <c r="G4272" i="1"/>
  <c r="G4299" i="1"/>
  <c r="G4328" i="1"/>
  <c r="G4455" i="1"/>
  <c r="G4479" i="1"/>
  <c r="G4575" i="1"/>
  <c r="G4601" i="1"/>
  <c r="G4709" i="1"/>
  <c r="G4839" i="1"/>
  <c r="G4913" i="1"/>
  <c r="G4984" i="1"/>
  <c r="G5014" i="1"/>
  <c r="G5060" i="1"/>
  <c r="G5109" i="1"/>
  <c r="G5153" i="1"/>
  <c r="G5190" i="1"/>
  <c r="G5212" i="1"/>
  <c r="G5277" i="1"/>
  <c r="G5319" i="1"/>
  <c r="G5425" i="1"/>
  <c r="G92" i="1"/>
  <c r="G127" i="1"/>
  <c r="G174" i="1"/>
  <c r="G208" i="1"/>
  <c r="G311" i="1"/>
  <c r="G457" i="1"/>
  <c r="G485" i="1"/>
  <c r="G526" i="1"/>
  <c r="G562" i="1"/>
  <c r="G605" i="1"/>
  <c r="G677" i="1"/>
  <c r="G744" i="1"/>
  <c r="G790" i="1"/>
  <c r="G834" i="1"/>
  <c r="G864" i="1"/>
  <c r="G944" i="1"/>
  <c r="G1082" i="1"/>
  <c r="G1159" i="1"/>
  <c r="G1205" i="1"/>
  <c r="G1251" i="1"/>
  <c r="G1280" i="1"/>
  <c r="G1415" i="1"/>
  <c r="G1482" i="1"/>
  <c r="G1507" i="1"/>
  <c r="G1552" i="1"/>
  <c r="G1610" i="1"/>
  <c r="G1653" i="1"/>
  <c r="G1702" i="1"/>
  <c r="G1729" i="1"/>
  <c r="G1809" i="1"/>
  <c r="G1846" i="1"/>
  <c r="G1885" i="1"/>
  <c r="G1908" i="1"/>
  <c r="G1953" i="1"/>
  <c r="G2077" i="1"/>
  <c r="G2095" i="1"/>
  <c r="G2173" i="1"/>
  <c r="G2248" i="1"/>
  <c r="G2269" i="1"/>
  <c r="G2367" i="1"/>
  <c r="G2444" i="1"/>
  <c r="G2478" i="1"/>
  <c r="G2522" i="1"/>
  <c r="G2546" i="1"/>
  <c r="G2606" i="1"/>
  <c r="G2629" i="1"/>
  <c r="G2675" i="1"/>
  <c r="G2779" i="1"/>
  <c r="G2805" i="1"/>
  <c r="G2847" i="1"/>
  <c r="G2880" i="1"/>
  <c r="G2929" i="1"/>
  <c r="G2979" i="1"/>
  <c r="G3070" i="1"/>
  <c r="G3171" i="1"/>
  <c r="G3218" i="1"/>
  <c r="G3257" i="1"/>
  <c r="G3304" i="1"/>
  <c r="G3338" i="1"/>
  <c r="G3352" i="1"/>
  <c r="G3399" i="1"/>
  <c r="G3432" i="1"/>
  <c r="G3477" i="1"/>
  <c r="G3520" i="1"/>
  <c r="G3547" i="1"/>
  <c r="G3606" i="1"/>
  <c r="G3633" i="1"/>
  <c r="G3794" i="1"/>
  <c r="G3820" i="1"/>
  <c r="G3865" i="1"/>
  <c r="G3894" i="1"/>
  <c r="G3906" i="1"/>
  <c r="G3930" i="1"/>
  <c r="G3989" i="1"/>
  <c r="G4001" i="1"/>
  <c r="G4048" i="1"/>
  <c r="G4079" i="1"/>
  <c r="G4118" i="1"/>
  <c r="G4145" i="1"/>
  <c r="G4221" i="1"/>
  <c r="G4258" i="1"/>
  <c r="G4288" i="1"/>
  <c r="G4315" i="1"/>
  <c r="G4331" i="1"/>
  <c r="G4461" i="1"/>
  <c r="G4699" i="1"/>
  <c r="G4712" i="1"/>
  <c r="G4745" i="1"/>
  <c r="G4919" i="1"/>
  <c r="G4974" i="1"/>
  <c r="G4998" i="1"/>
  <c r="G5086" i="1"/>
  <c r="G5137" i="1"/>
  <c r="G5231" i="1"/>
  <c r="G5248" i="1"/>
  <c r="G5282" i="1"/>
  <c r="G5322" i="1"/>
  <c r="G5338" i="1"/>
  <c r="G5408" i="1"/>
  <c r="G5490" i="1"/>
  <c r="G3449" i="1"/>
  <c r="G49" i="1"/>
  <c r="G138" i="1"/>
  <c r="G178" i="1"/>
  <c r="G195" i="1"/>
  <c r="G267" i="1"/>
  <c r="G278" i="1"/>
  <c r="G298" i="1"/>
  <c r="G342" i="1"/>
  <c r="G365" i="1"/>
  <c r="G385" i="1"/>
  <c r="G421" i="1"/>
  <c r="G490" i="1"/>
  <c r="G508" i="1"/>
  <c r="G531" i="1"/>
  <c r="G546" i="1"/>
  <c r="G567" i="1"/>
  <c r="G615" i="1"/>
  <c r="G663" i="1"/>
  <c r="G700" i="1"/>
  <c r="G722" i="1"/>
  <c r="G756" i="1"/>
  <c r="G772" i="1"/>
  <c r="G793" i="1"/>
  <c r="G837" i="1"/>
  <c r="G871" i="1"/>
  <c r="G901" i="1"/>
  <c r="G921" i="1"/>
  <c r="G947" i="1"/>
  <c r="G978" i="1"/>
  <c r="G1046" i="1"/>
  <c r="G1063" i="1"/>
  <c r="G1085" i="1"/>
  <c r="G1106" i="1"/>
  <c r="G1129" i="1"/>
  <c r="G1149" i="1"/>
  <c r="G1191" i="1"/>
  <c r="G1231" i="1"/>
  <c r="G1254" i="1"/>
  <c r="G1285" i="1"/>
  <c r="G1328" i="1"/>
  <c r="G1393" i="1"/>
  <c r="G1420" i="1"/>
  <c r="G1444" i="1"/>
  <c r="G1458" i="1"/>
  <c r="G1471" i="1"/>
  <c r="G1485" i="1"/>
  <c r="G1529" i="1"/>
  <c r="G1556" i="1"/>
  <c r="G1589" i="1"/>
  <c r="G1636" i="1"/>
  <c r="G1657" i="1"/>
  <c r="G1710" i="1"/>
  <c r="G1735" i="1"/>
  <c r="G1756" i="1"/>
  <c r="G1780" i="1"/>
  <c r="G1799" i="1"/>
  <c r="G1812" i="1"/>
  <c r="G1829" i="1"/>
  <c r="G1889" i="1"/>
  <c r="G1922" i="1"/>
  <c r="G1959" i="1"/>
  <c r="G1987" i="1"/>
  <c r="G2017" i="1"/>
  <c r="G2055" i="1"/>
  <c r="G2138" i="1"/>
  <c r="G2152" i="1"/>
  <c r="G2204" i="1"/>
  <c r="G2225" i="1"/>
  <c r="G2255" i="1"/>
  <c r="G2274" i="1"/>
  <c r="G2295" i="1"/>
  <c r="G2320" i="1"/>
  <c r="G2348" i="1"/>
  <c r="G2373" i="1"/>
  <c r="G2394" i="1"/>
  <c r="G2434" i="1"/>
  <c r="G2447" i="1"/>
  <c r="G2461" i="1"/>
  <c r="G2483" i="1"/>
  <c r="G2526" i="1"/>
  <c r="G2549" i="1"/>
  <c r="G2582" i="1"/>
  <c r="G2612" i="1"/>
  <c r="G2633" i="1"/>
  <c r="G2679" i="1"/>
  <c r="G2708" i="1"/>
  <c r="G2768" i="1"/>
  <c r="G2784" i="1"/>
  <c r="G2812" i="1"/>
  <c r="G2836" i="1"/>
  <c r="G2857" i="1"/>
  <c r="G2887" i="1"/>
  <c r="G2932" i="1"/>
  <c r="G2986" i="1"/>
  <c r="G3012" i="1"/>
  <c r="G3073" i="1"/>
  <c r="G3109" i="1"/>
  <c r="G3127" i="1"/>
  <c r="G3148" i="1"/>
  <c r="G3178" i="1"/>
  <c r="G3203" i="1"/>
  <c r="G3224" i="1"/>
  <c r="G3261" i="1"/>
  <c r="G3290" i="1"/>
  <c r="G3308" i="1"/>
  <c r="G3341" i="1"/>
  <c r="G3357" i="1"/>
  <c r="G3403" i="1"/>
  <c r="G3436" i="1"/>
  <c r="G3482" i="1"/>
  <c r="G3528" i="1"/>
  <c r="G3551" i="1"/>
  <c r="G3609" i="1"/>
  <c r="G3622" i="1"/>
  <c r="G3636" i="1"/>
  <c r="G3663" i="1"/>
  <c r="G3681" i="1"/>
  <c r="G3710" i="1"/>
  <c r="G3741" i="1"/>
  <c r="G3776" i="1"/>
  <c r="G3797" i="1"/>
  <c r="G3809" i="1"/>
  <c r="G3823" i="1"/>
  <c r="G3853" i="1"/>
  <c r="G3868" i="1"/>
  <c r="G3881" i="1"/>
  <c r="G3897" i="1"/>
  <c r="G3909" i="1"/>
  <c r="G3921" i="1"/>
  <c r="G3933" i="1"/>
  <c r="G3949" i="1"/>
  <c r="G3971" i="1"/>
  <c r="G3992" i="1"/>
  <c r="G4004" i="1"/>
  <c r="G4053" i="1"/>
  <c r="G4069" i="1"/>
  <c r="G4082" i="1"/>
  <c r="G4106" i="1"/>
  <c r="G4124" i="1"/>
  <c r="G4136" i="1"/>
  <c r="G4148" i="1"/>
  <c r="G4160" i="1"/>
  <c r="G4173" i="1"/>
  <c r="G4210" i="1"/>
  <c r="G4233" i="1"/>
  <c r="G4246" i="1"/>
  <c r="G4263" i="1"/>
  <c r="G4279" i="1"/>
  <c r="G4291" i="1"/>
  <c r="G4305" i="1"/>
  <c r="G4321" i="1"/>
  <c r="G4337" i="1"/>
  <c r="G4354" i="1"/>
  <c r="G4379" i="1"/>
  <c r="G4394" i="1"/>
  <c r="G4427" i="1"/>
  <c r="G4473" i="1"/>
  <c r="G4490" i="1"/>
  <c r="G4535" i="1"/>
  <c r="G4560" i="1"/>
  <c r="G4607" i="1"/>
  <c r="G4622" i="1"/>
  <c r="G4685" i="1"/>
  <c r="G4702" i="1"/>
  <c r="G4717" i="1"/>
  <c r="G4829" i="1"/>
  <c r="G4848" i="1"/>
  <c r="G4907" i="1"/>
  <c r="G4934" i="1"/>
  <c r="G4964" i="1"/>
  <c r="G4978" i="1"/>
  <c r="G5001" i="1"/>
  <c r="G5036" i="1"/>
  <c r="G5073" i="1"/>
  <c r="G5090" i="1"/>
  <c r="G5118" i="1"/>
  <c r="G5142" i="1"/>
  <c r="G5164" i="1"/>
  <c r="G5235" i="1"/>
  <c r="G5251" i="1"/>
  <c r="G5271" i="1"/>
  <c r="G5290" i="1"/>
  <c r="G5328" i="1"/>
  <c r="G5341" i="1"/>
  <c r="G5381" i="1"/>
  <c r="G5397" i="1"/>
  <c r="G5415" i="1"/>
  <c r="G5457" i="1"/>
  <c r="G5495" i="1"/>
  <c r="G84" i="1"/>
  <c r="G122" i="1"/>
  <c r="G203" i="1"/>
  <c r="G372" i="1"/>
  <c r="G410" i="1"/>
  <c r="G445" i="1"/>
  <c r="G482" i="1"/>
  <c r="G522" i="1"/>
  <c r="G627" i="1"/>
  <c r="G711" i="1"/>
  <c r="G766" i="1"/>
  <c r="G818" i="1"/>
  <c r="G887" i="1"/>
  <c r="G914" i="1"/>
  <c r="G1031" i="1"/>
  <c r="G1095" i="1"/>
  <c r="G1170" i="1"/>
  <c r="G1224" i="1"/>
  <c r="G1274" i="1"/>
  <c r="G1300" i="1"/>
  <c r="G1316" i="1"/>
  <c r="G1379" i="1"/>
  <c r="G1464" i="1"/>
  <c r="G1499" i="1"/>
  <c r="G1548" i="1"/>
  <c r="G1572" i="1"/>
  <c r="G1673" i="1"/>
  <c r="G1805" i="1"/>
  <c r="G1841" i="1"/>
  <c r="G1881" i="1"/>
  <c r="G1905" i="1"/>
  <c r="G1949" i="1"/>
  <c r="G2069" i="1"/>
  <c r="G2111" i="1"/>
  <c r="G2131" i="1"/>
  <c r="G2211" i="1"/>
  <c r="G2307" i="1"/>
  <c r="G2406" i="1"/>
  <c r="G2495" i="1"/>
  <c r="G2620" i="1"/>
  <c r="G2719" i="1"/>
  <c r="G2762" i="1"/>
  <c r="G2866" i="1"/>
  <c r="G2924" i="1"/>
  <c r="G3047" i="1"/>
  <c r="G3080" i="1"/>
  <c r="G3094" i="1"/>
  <c r="G3134" i="1"/>
  <c r="G3157" i="1"/>
  <c r="G3215" i="1"/>
  <c r="G3234" i="1"/>
  <c r="G3368" i="1"/>
  <c r="G3419" i="1"/>
  <c r="G3539" i="1"/>
  <c r="G3597" i="1"/>
  <c r="G3629" i="1"/>
  <c r="G3652" i="1"/>
  <c r="G3791" i="1"/>
  <c r="G3816" i="1"/>
  <c r="G3859" i="1"/>
  <c r="G3891" i="1"/>
  <c r="G3903" i="1"/>
  <c r="G3927" i="1"/>
  <c r="G3957" i="1"/>
  <c r="G3998" i="1"/>
  <c r="G4045" i="1"/>
  <c r="G4075" i="1"/>
  <c r="G4115" i="1"/>
  <c r="G4142" i="1"/>
  <c r="G4166" i="1"/>
  <c r="G4254" i="1"/>
  <c r="G4285" i="1"/>
  <c r="G4312" i="1"/>
  <c r="G4385" i="1"/>
  <c r="G4649" i="1"/>
  <c r="G4679" i="1"/>
  <c r="G4696" i="1"/>
  <c r="G4755" i="1"/>
  <c r="G4857" i="1"/>
  <c r="G4883" i="1"/>
  <c r="G4946" i="1"/>
  <c r="G4971" i="1"/>
  <c r="G4995" i="1"/>
  <c r="G5082" i="1"/>
  <c r="G5174" i="1"/>
  <c r="G5403" i="1"/>
  <c r="G5487" i="1"/>
  <c r="G17" i="1"/>
  <c r="G110" i="1"/>
  <c r="G191" i="1"/>
  <c r="G262" i="1"/>
  <c r="G294" i="1"/>
  <c r="G359" i="1"/>
  <c r="G378" i="1"/>
  <c r="G415" i="1"/>
  <c r="G473" i="1"/>
  <c r="G504" i="1"/>
  <c r="G542" i="1"/>
  <c r="G581" i="1"/>
  <c r="G631" i="1"/>
  <c r="G718" i="1"/>
  <c r="G769" i="1"/>
  <c r="G851" i="1"/>
  <c r="G895" i="1"/>
  <c r="G1040" i="1"/>
  <c r="G1098" i="1"/>
  <c r="G1146" i="1"/>
  <c r="G1173" i="1"/>
  <c r="G1227" i="1"/>
  <c r="G1324" i="1"/>
  <c r="G1387" i="1"/>
  <c r="G1468" i="1"/>
  <c r="G1575" i="1"/>
  <c r="G1630" i="1"/>
  <c r="G1686" i="1"/>
  <c r="G1826" i="1"/>
  <c r="G1984" i="1"/>
  <c r="G2005" i="1"/>
  <c r="G2048" i="1"/>
  <c r="G2134" i="1"/>
  <c r="G2215" i="1"/>
  <c r="G2311" i="1"/>
  <c r="G2458" i="1"/>
  <c r="G2500" i="1"/>
  <c r="G2700" i="1"/>
  <c r="G2727" i="1"/>
  <c r="G2765" i="1"/>
  <c r="G2950" i="1"/>
  <c r="G3008" i="1"/>
  <c r="G3031" i="1"/>
  <c r="G3102" i="1"/>
  <c r="G3138" i="1"/>
  <c r="G3190" i="1"/>
  <c r="G3282" i="1"/>
  <c r="G3324" i="1"/>
  <c r="G3618" i="1"/>
  <c r="G3658" i="1"/>
  <c r="G3736" i="1"/>
  <c r="G3773" i="1"/>
  <c r="G3806" i="1"/>
  <c r="G3850" i="1"/>
  <c r="G3877" i="1"/>
  <c r="G3918" i="1"/>
  <c r="G3946" i="1"/>
  <c r="G3964" i="1"/>
  <c r="G4062" i="1"/>
  <c r="G4103" i="1"/>
  <c r="G4133" i="1"/>
  <c r="G4157" i="1"/>
  <c r="G4169" i="1"/>
  <c r="G4207" i="1"/>
  <c r="G4243" i="1"/>
  <c r="G4276" i="1"/>
  <c r="G4302" i="1"/>
  <c r="G4388" i="1"/>
  <c r="G4482" i="1"/>
  <c r="G4604" i="1"/>
  <c r="G4682" i="1"/>
  <c r="G4767" i="1"/>
  <c r="G4826" i="1"/>
  <c r="G4843" i="1"/>
  <c r="G4987" i="1"/>
  <c r="G5029" i="1"/>
  <c r="G5069" i="1"/>
  <c r="G5115" i="1"/>
  <c r="G5161" i="1"/>
  <c r="G5177" i="1"/>
  <c r="G5216" i="1"/>
  <c r="G5474" i="1"/>
  <c r="G3841" i="1"/>
  <c r="G54" i="1"/>
  <c r="G76" i="1"/>
  <c r="G146" i="1"/>
  <c r="G200" i="1"/>
  <c r="G282" i="1"/>
  <c r="G333" i="1"/>
  <c r="G351" i="1"/>
  <c r="G368" i="1"/>
  <c r="G391" i="1"/>
  <c r="G426" i="1"/>
  <c r="G441" i="1"/>
  <c r="G498" i="1"/>
  <c r="G519" i="1"/>
  <c r="G534" i="1"/>
  <c r="G551" i="1"/>
  <c r="G619" i="1"/>
  <c r="G667" i="1"/>
  <c r="G707" i="1"/>
  <c r="G726" i="1"/>
  <c r="G763" i="1"/>
  <c r="G775" i="1"/>
  <c r="G805" i="1"/>
  <c r="G874" i="1"/>
  <c r="G908" i="1"/>
  <c r="G925" i="1"/>
  <c r="G996" i="1"/>
  <c r="G1019" i="1"/>
  <c r="G1089" i="1"/>
  <c r="G1112" i="1"/>
  <c r="G1132" i="1"/>
  <c r="G1152" i="1"/>
  <c r="G1235" i="1"/>
  <c r="G1268" i="1"/>
  <c r="G1293" i="1"/>
  <c r="G1310" i="1"/>
  <c r="G1340" i="1"/>
  <c r="G1372" i="1"/>
  <c r="G1401" i="1"/>
  <c r="G1428" i="1"/>
  <c r="G1461" i="1"/>
  <c r="G1489" i="1"/>
  <c r="G1545" i="1"/>
  <c r="G1566" i="1"/>
  <c r="G1639" i="1"/>
  <c r="G1669" i="1"/>
  <c r="G1714" i="1"/>
  <c r="G1743" i="1"/>
  <c r="G1764" i="1"/>
  <c r="G1802" i="1"/>
  <c r="G1833" i="1"/>
  <c r="G1878" i="1"/>
  <c r="G1899" i="1"/>
  <c r="G1929" i="1"/>
  <c r="G1943" i="1"/>
  <c r="G1964" i="1"/>
  <c r="G1993" i="1"/>
  <c r="G2063" i="1"/>
  <c r="G2128" i="1"/>
  <c r="G2141" i="1"/>
  <c r="G2155" i="1"/>
  <c r="G2185" i="1"/>
  <c r="G2207" i="1"/>
  <c r="G2231" i="1"/>
  <c r="G2284" i="1"/>
  <c r="G2301" i="1"/>
  <c r="G2352" i="1"/>
  <c r="G2381" i="1"/>
  <c r="G2402" i="1"/>
  <c r="G2422" i="1"/>
  <c r="G2437" i="1"/>
  <c r="G2465" i="1"/>
  <c r="G2488" i="1"/>
  <c r="G2530" i="1"/>
  <c r="G2563" i="1"/>
  <c r="G2587" i="1"/>
  <c r="G2615" i="1"/>
  <c r="G2643" i="1"/>
  <c r="G2686" i="1"/>
  <c r="G2712" i="1"/>
  <c r="G2772" i="1"/>
  <c r="G2787" i="1"/>
  <c r="G2817" i="1"/>
  <c r="G2839" i="1"/>
  <c r="G2863" i="1"/>
  <c r="G2891" i="1"/>
  <c r="G2917" i="1"/>
  <c r="G2938" i="1"/>
  <c r="G2994" i="1"/>
  <c r="G3019" i="1"/>
  <c r="G3077" i="1"/>
  <c r="G3091" i="1"/>
  <c r="G3114" i="1"/>
  <c r="G3130" i="1"/>
  <c r="G3154" i="1"/>
  <c r="G3210" i="1"/>
  <c r="G3230" i="1"/>
  <c r="G3268" i="1"/>
  <c r="G3345" i="1"/>
  <c r="G3360" i="1"/>
  <c r="G3382" i="1"/>
  <c r="G3413" i="1"/>
  <c r="G3442" i="1"/>
  <c r="G3467" i="1"/>
  <c r="G3486" i="1"/>
  <c r="G3505" i="1"/>
  <c r="G3532" i="1"/>
  <c r="G3560" i="1"/>
  <c r="G3577" i="1"/>
  <c r="G3612" i="1"/>
  <c r="G3626" i="1"/>
  <c r="G3645" i="1"/>
  <c r="G3668" i="1"/>
  <c r="G3684" i="1"/>
  <c r="G3698" i="1"/>
  <c r="G3725" i="1"/>
  <c r="G3783" i="1"/>
  <c r="G3800" i="1"/>
  <c r="G3812" i="1"/>
  <c r="G3830" i="1"/>
  <c r="G3856" i="1"/>
  <c r="G3871" i="1"/>
  <c r="G3888" i="1"/>
  <c r="G3900" i="1"/>
  <c r="G3912" i="1"/>
  <c r="G3924" i="1"/>
  <c r="G3940" i="1"/>
  <c r="G3953" i="1"/>
  <c r="G3978" i="1"/>
  <c r="G3995" i="1"/>
  <c r="G4007" i="1"/>
  <c r="G4031" i="1"/>
  <c r="G4056" i="1"/>
  <c r="G4072" i="1"/>
  <c r="G4091" i="1"/>
  <c r="G4112" i="1"/>
  <c r="G4127" i="1"/>
  <c r="G4139" i="1"/>
  <c r="G4151" i="1"/>
  <c r="G4163" i="1"/>
  <c r="G4177" i="1"/>
  <c r="G4200" i="1"/>
  <c r="G4214" i="1"/>
  <c r="G4236" i="1"/>
  <c r="G4251" i="1"/>
  <c r="G4282" i="1"/>
  <c r="G4294" i="1"/>
  <c r="G4308" i="1"/>
  <c r="G4324" i="1"/>
  <c r="G4382" i="1"/>
  <c r="G4432" i="1"/>
  <c r="G4444" i="1"/>
  <c r="G4476" i="1"/>
  <c r="G4493" i="1"/>
  <c r="G4517" i="1"/>
  <c r="G4540" i="1"/>
  <c r="G4567" i="1"/>
  <c r="G4612" i="1"/>
  <c r="G4676" i="1"/>
  <c r="G4689" i="1"/>
  <c r="G4705" i="1"/>
  <c r="G4789" i="1"/>
  <c r="G4832" i="1"/>
  <c r="G4852" i="1"/>
  <c r="G4877" i="1"/>
  <c r="G4910" i="1"/>
  <c r="G4940" i="1"/>
  <c r="G4968" i="1"/>
  <c r="G4981" i="1"/>
  <c r="G5011" i="1"/>
  <c r="G5045" i="1"/>
  <c r="G5077" i="1"/>
  <c r="G5104" i="1"/>
  <c r="G5150" i="1"/>
  <c r="G5167" i="1"/>
  <c r="G5200" i="1"/>
  <c r="G5255" i="1"/>
  <c r="G5274" i="1"/>
  <c r="G5295" i="1"/>
  <c r="G5307" i="1"/>
  <c r="G5386" i="1"/>
  <c r="G5400" i="1"/>
  <c r="G5418" i="1"/>
  <c r="G5447" i="1"/>
  <c r="G5498" i="1"/>
  <c r="G1971" i="1"/>
  <c r="G5450" i="1"/>
  <c r="G1163" i="1"/>
  <c r="G1447" i="1"/>
  <c r="G1783" i="1"/>
  <c r="G930" i="1"/>
  <c r="G991" i="1"/>
  <c r="G1051" i="1"/>
  <c r="G2962" i="1"/>
  <c r="G2114" i="1"/>
  <c r="G4586" i="1"/>
  <c r="G4595" i="1"/>
  <c r="G4722" i="1"/>
  <c r="G4737" i="1"/>
  <c r="G20" i="1"/>
  <c r="G3294" i="1"/>
  <c r="G856" i="1"/>
  <c r="G5219" i="1"/>
  <c r="G574" i="1"/>
  <c r="G2081" i="1"/>
  <c r="G5331" i="1"/>
  <c r="G166" i="1"/>
  <c r="G223" i="1"/>
  <c r="G2021" i="1"/>
  <c r="G2104" i="1"/>
  <c r="G2647" i="1"/>
  <c r="G2736" i="1"/>
  <c r="G5346" i="1"/>
  <c r="G436" i="1"/>
  <c r="G1615" i="1"/>
  <c r="G2259" i="1"/>
  <c r="G2385" i="1"/>
  <c r="G3744" i="1"/>
  <c r="G4435" i="1"/>
  <c r="G4652" i="1"/>
  <c r="G4658" i="1"/>
  <c r="G5298" i="1"/>
  <c r="G116" i="1"/>
  <c r="G650" i="1"/>
  <c r="G4401" i="1"/>
  <c r="G41" i="1"/>
  <c r="G336" i="1"/>
  <c r="G1122" i="1"/>
  <c r="G1208" i="1"/>
  <c r="G57" i="1"/>
  <c r="G149" i="1"/>
  <c r="G304" i="1"/>
  <c r="G314" i="1"/>
  <c r="G477" i="1"/>
  <c r="G1437" i="1"/>
  <c r="G2188" i="1"/>
  <c r="G3672" i="1"/>
  <c r="G4860" i="1"/>
  <c r="G4886" i="1"/>
  <c r="G1009" i="1"/>
  <c r="G1600" i="1"/>
  <c r="G1868" i="1"/>
  <c r="G2290" i="1"/>
  <c r="G2574" i="1"/>
  <c r="G3040" i="1"/>
  <c r="G4344" i="1"/>
  <c r="G4615" i="1"/>
  <c r="G4775" i="1"/>
  <c r="G4803" i="1"/>
  <c r="G4990" i="1"/>
  <c r="G5183" i="1"/>
  <c r="G5430" i="1"/>
  <c r="G5481" i="1"/>
  <c r="G3327" i="1"/>
  <c r="G1693" i="1"/>
  <c r="G1858" i="1"/>
  <c r="G2902" i="1"/>
  <c r="G3084" i="1"/>
  <c r="G325" i="1"/>
  <c r="G403" i="1"/>
  <c r="G642" i="1"/>
  <c r="G843" i="1"/>
  <c r="G32" i="1"/>
  <c r="G181" i="1"/>
  <c r="G584" i="1"/>
  <c r="G636" i="1"/>
  <c r="G656" i="1"/>
  <c r="G2331" i="1"/>
  <c r="G2621" i="1"/>
  <c r="G2820" i="1"/>
  <c r="G3050" i="1"/>
  <c r="G1475" i="1"/>
  <c r="G1816" i="1"/>
  <c r="G2425" i="1"/>
  <c r="G2503" i="1"/>
  <c r="G3238" i="1"/>
  <c r="G3247" i="1"/>
  <c r="G3117" i="1"/>
  <c r="G3182" i="1"/>
  <c r="G4189" i="1"/>
  <c r="G4667" i="1"/>
  <c r="G4793" i="1"/>
  <c r="G4958" i="1"/>
  <c r="G5353" i="1"/>
  <c r="G5389" i="1"/>
  <c r="G3317" i="1"/>
  <c r="G3689" i="1"/>
  <c r="G4022" i="1"/>
  <c r="G4748" i="1"/>
  <c r="G4902" i="1"/>
  <c r="G4929" i="1"/>
  <c r="G5193" i="1"/>
  <c r="G95" i="1"/>
  <c r="G824" i="1"/>
  <c r="G970" i="1"/>
  <c r="G1198" i="1"/>
  <c r="G271" i="1"/>
  <c r="G460" i="1"/>
  <c r="G951" i="1"/>
  <c r="G963" i="1"/>
  <c r="G986" i="1"/>
  <c r="G1072" i="1"/>
  <c r="G1645" i="1"/>
  <c r="G1644" i="1"/>
  <c r="G1305" i="1"/>
  <c r="G1747" i="1"/>
  <c r="G2145" i="1"/>
  <c r="G2415" i="1"/>
  <c r="G2658" i="1"/>
  <c r="G1353" i="1"/>
  <c r="G1519" i="1"/>
  <c r="G1933" i="1"/>
  <c r="G2451" i="1"/>
  <c r="G3572" i="1"/>
  <c r="G3375" i="1"/>
  <c r="G3462" i="1"/>
  <c r="G3493" i="1"/>
  <c r="G3701" i="1"/>
  <c r="G1773" i="1"/>
  <c r="G2032" i="1"/>
  <c r="G2746" i="1"/>
  <c r="G3756" i="1"/>
  <c r="G4213" i="1"/>
  <c r="G4357" i="1"/>
  <c r="G4543" i="1"/>
  <c r="G4631" i="1"/>
  <c r="G4924" i="1"/>
  <c r="G4951" i="1"/>
  <c r="G5126" i="1"/>
  <c r="G5238" i="1"/>
  <c r="G5258" i="1"/>
  <c r="G5469" i="1"/>
  <c r="G4508" i="1"/>
  <c r="G4520" i="1"/>
  <c r="G4579" i="1"/>
  <c r="G4641" i="1"/>
  <c r="G4729" i="1"/>
  <c r="G4783" i="1"/>
  <c r="G4810" i="1"/>
  <c r="G5362" i="1"/>
  <c r="K282" i="1"/>
  <c r="K281" i="1" s="1"/>
  <c r="K276" i="1"/>
  <c r="K263" i="1"/>
  <c r="K262" i="1" s="1"/>
  <c r="K261" i="1" s="1"/>
  <c r="O3840" i="1" l="1"/>
  <c r="O1970" i="1"/>
  <c r="R1971" i="1"/>
  <c r="O3448" i="1"/>
  <c r="R3449" i="1"/>
  <c r="G614" i="1"/>
  <c r="G5149" i="1"/>
  <c r="G5148" i="1" s="1"/>
  <c r="G350" i="1"/>
  <c r="G349" i="1" s="1"/>
  <c r="G1983" i="1"/>
  <c r="G1982" i="1" s="1"/>
  <c r="G1481" i="1"/>
  <c r="G1480" i="1" s="1"/>
  <c r="G2518" i="1"/>
  <c r="G1467" i="1"/>
  <c r="G2457" i="1"/>
  <c r="G2456" i="1" s="1"/>
  <c r="G4708" i="1"/>
  <c r="G3395" i="1"/>
  <c r="G5081" i="1"/>
  <c r="G3344" i="1"/>
  <c r="G4030" i="1"/>
  <c r="G4203" i="1"/>
  <c r="G5247" i="1"/>
  <c r="G3625" i="1"/>
  <c r="G4298" i="1"/>
  <c r="G2443" i="1"/>
  <c r="G3214" i="1"/>
  <c r="G3213" i="1" s="1"/>
  <c r="G530" i="1"/>
  <c r="G786" i="1"/>
  <c r="G785" i="1" s="1"/>
  <c r="G489" i="1"/>
  <c r="G1808" i="1"/>
  <c r="G1155" i="1"/>
  <c r="G2545" i="1"/>
  <c r="G2544" i="1" s="1"/>
  <c r="G1525" i="1"/>
  <c r="G1524" i="1" s="1"/>
  <c r="G5414" i="1"/>
  <c r="G5413" i="1" s="1"/>
  <c r="G2137" i="1"/>
  <c r="G5157" i="1"/>
  <c r="G5156" i="1" s="1"/>
  <c r="G3680" i="1"/>
  <c r="G3679" i="1" s="1"/>
  <c r="G4600" i="1"/>
  <c r="G3337" i="1"/>
  <c r="G2433" i="1"/>
  <c r="G2127" i="1"/>
  <c r="G4068" i="1"/>
  <c r="G4078" i="1"/>
  <c r="G1571" i="1"/>
  <c r="G1570" i="1" s="1"/>
  <c r="G5337" i="1"/>
  <c r="G4454" i="1"/>
  <c r="G4453" i="1" s="1"/>
  <c r="G3605" i="1"/>
  <c r="G4489" i="1"/>
  <c r="G1798" i="1"/>
  <c r="G762" i="1"/>
  <c r="G1544" i="1"/>
  <c r="G5318" i="1"/>
  <c r="G3126" i="1"/>
  <c r="G1223" i="1"/>
  <c r="G2230" i="1"/>
  <c r="G2229" i="1" s="1"/>
  <c r="G4311" i="1"/>
  <c r="G4275" i="1"/>
  <c r="G5068" i="1"/>
  <c r="G2835" i="1"/>
  <c r="G4320" i="1"/>
  <c r="G4250" i="1"/>
  <c r="G2862" i="1"/>
  <c r="G2861" i="1" s="1"/>
  <c r="G1081" i="1"/>
  <c r="G1080" i="1" s="1"/>
  <c r="G5270" i="1"/>
  <c r="G5269" i="1" s="1"/>
  <c r="G5173" i="1"/>
  <c r="G3772" i="1"/>
  <c r="G1635" i="1"/>
  <c r="G1634" i="1" s="1"/>
  <c r="G4695" i="1"/>
  <c r="G721" i="1"/>
  <c r="G1128" i="1"/>
  <c r="G1127" i="1" s="1"/>
  <c r="G3939" i="1"/>
  <c r="G1904" i="1"/>
  <c r="G1903" i="1" s="1"/>
  <c r="G2203" i="1"/>
  <c r="G666" i="1"/>
  <c r="G2783" i="1"/>
  <c r="G3887" i="1"/>
  <c r="G3316" i="1"/>
  <c r="G3181" i="1"/>
  <c r="G3046" i="1"/>
  <c r="G5429" i="1"/>
  <c r="G1599" i="1"/>
  <c r="G1204" i="1"/>
  <c r="G432" i="1"/>
  <c r="G5446" i="1"/>
  <c r="G855" i="1"/>
  <c r="G3293" i="1"/>
  <c r="G5103" i="1"/>
  <c r="G4566" i="1"/>
  <c r="G3977" i="1"/>
  <c r="G289" i="1"/>
  <c r="G4640" i="1"/>
  <c r="G1772" i="1"/>
  <c r="G3461" i="1"/>
  <c r="G1071" i="1"/>
  <c r="G4901" i="1"/>
  <c r="G310" i="1"/>
  <c r="G2735" i="1"/>
  <c r="G4736" i="1"/>
  <c r="G1443" i="1"/>
  <c r="G4809" i="1"/>
  <c r="G5254" i="1"/>
  <c r="G1352" i="1"/>
  <c r="G1746" i="1"/>
  <c r="G91" i="1"/>
  <c r="G4744" i="1"/>
  <c r="G3113" i="1"/>
  <c r="G2421" i="1"/>
  <c r="G2816" i="1"/>
  <c r="G177" i="1"/>
  <c r="G396" i="1"/>
  <c r="G5182" i="1"/>
  <c r="G4611" i="1"/>
  <c r="G1005" i="1"/>
  <c r="G2184" i="1"/>
  <c r="G303" i="1"/>
  <c r="G649" i="1"/>
  <c r="G3740" i="1"/>
  <c r="G5345" i="1"/>
  <c r="G2646" i="1"/>
  <c r="G4721" i="1"/>
  <c r="G1162" i="1"/>
  <c r="G5044" i="1"/>
  <c r="G4939" i="1"/>
  <c r="G4876" i="1"/>
  <c r="G4431" i="1"/>
  <c r="G4176" i="1"/>
  <c r="G3782" i="1"/>
  <c r="G3667" i="1"/>
  <c r="G3531" i="1"/>
  <c r="G3485" i="1"/>
  <c r="G3441" i="1"/>
  <c r="G3381" i="1"/>
  <c r="G3229" i="1"/>
  <c r="G2993" i="1"/>
  <c r="G2916" i="1"/>
  <c r="G2685" i="1"/>
  <c r="G2562" i="1"/>
  <c r="G2487" i="1"/>
  <c r="G2401" i="1"/>
  <c r="G2351" i="1"/>
  <c r="G2283" i="1"/>
  <c r="G1992" i="1"/>
  <c r="G1942" i="1"/>
  <c r="G1898" i="1"/>
  <c r="G1832" i="1"/>
  <c r="G1763" i="1"/>
  <c r="G1713" i="1"/>
  <c r="G1339" i="1"/>
  <c r="G1234" i="1"/>
  <c r="G425" i="1"/>
  <c r="G75" i="1"/>
  <c r="G3137" i="1"/>
  <c r="G3030" i="1"/>
  <c r="G2949" i="1"/>
  <c r="G2726" i="1"/>
  <c r="G2310" i="1"/>
  <c r="G2004" i="1"/>
  <c r="G1629" i="1"/>
  <c r="G1323" i="1"/>
  <c r="G377" i="1"/>
  <c r="G190" i="1"/>
  <c r="G4754" i="1"/>
  <c r="G3956" i="1"/>
  <c r="G3538" i="1"/>
  <c r="G2405" i="1"/>
  <c r="G2210" i="1"/>
  <c r="G1948" i="1"/>
  <c r="G1378" i="1"/>
  <c r="G1299" i="1"/>
  <c r="G913" i="1"/>
  <c r="G817" i="1"/>
  <c r="G444" i="1"/>
  <c r="G121" i="1"/>
  <c r="G5380" i="1"/>
  <c r="G5035" i="1"/>
  <c r="G4847" i="1"/>
  <c r="G4716" i="1"/>
  <c r="G3527" i="1"/>
  <c r="G3260" i="1"/>
  <c r="G3202" i="1"/>
  <c r="G3108" i="1"/>
  <c r="G2856" i="1"/>
  <c r="G2678" i="1"/>
  <c r="G2347" i="1"/>
  <c r="G2254" i="1"/>
  <c r="G2016" i="1"/>
  <c r="G1888" i="1"/>
  <c r="G1734" i="1"/>
  <c r="G1656" i="1"/>
  <c r="G1392" i="1"/>
  <c r="G1284" i="1"/>
  <c r="G1230" i="1"/>
  <c r="G1105" i="1"/>
  <c r="G977" i="1"/>
  <c r="G920" i="1"/>
  <c r="G749" i="1"/>
  <c r="G699" i="1"/>
  <c r="G545" i="1"/>
  <c r="G297" i="1"/>
  <c r="G266" i="1"/>
  <c r="G48" i="1"/>
  <c r="G5230" i="1"/>
  <c r="G3519" i="1"/>
  <c r="G3351" i="1"/>
  <c r="G2846" i="1"/>
  <c r="G2628" i="1"/>
  <c r="G2366" i="1"/>
  <c r="G2094" i="1"/>
  <c r="G1952" i="1"/>
  <c r="G1884" i="1"/>
  <c r="G1701" i="1"/>
  <c r="G1609" i="1"/>
  <c r="G1506" i="1"/>
  <c r="G1414" i="1"/>
  <c r="G604" i="1"/>
  <c r="G207" i="1"/>
  <c r="G5424" i="1"/>
  <c r="G5108" i="1"/>
  <c r="G4574" i="1"/>
  <c r="G3567" i="1"/>
  <c r="G3275" i="1"/>
  <c r="G2945" i="1"/>
  <c r="G2539" i="1"/>
  <c r="G2469" i="1"/>
  <c r="G2167" i="1"/>
  <c r="G2043" i="1"/>
  <c r="G1720" i="1"/>
  <c r="G4825" i="1"/>
  <c r="G4044" i="1"/>
  <c r="G4630" i="1"/>
  <c r="G4242" i="1"/>
  <c r="G3374" i="1"/>
  <c r="G3571" i="1"/>
  <c r="G1518" i="1"/>
  <c r="G1304" i="1"/>
  <c r="G962" i="1"/>
  <c r="G1197" i="1"/>
  <c r="G5189" i="1"/>
  <c r="G4021" i="1"/>
  <c r="G3819" i="1"/>
  <c r="G2771" i="1"/>
  <c r="G1169" i="1"/>
  <c r="G2901" i="1"/>
  <c r="G3066" i="1"/>
  <c r="G4977" i="1"/>
  <c r="G4882" i="1"/>
  <c r="G145" i="1"/>
  <c r="G1250" i="1"/>
  <c r="G4648" i="1"/>
  <c r="G1614" i="1"/>
  <c r="G219" i="1"/>
  <c r="G929" i="1"/>
  <c r="G5468" i="1"/>
  <c r="G4353" i="1"/>
  <c r="G3755" i="1"/>
  <c r="G3697" i="1"/>
  <c r="G1932" i="1"/>
  <c r="G3246" i="1"/>
  <c r="G1815" i="1"/>
  <c r="G580" i="1"/>
  <c r="G2289" i="1"/>
  <c r="G5294" i="1"/>
  <c r="G1045" i="1"/>
  <c r="G4578" i="1"/>
  <c r="G2742" i="1"/>
  <c r="G2657" i="1"/>
  <c r="G1643" i="1"/>
  <c r="G456" i="1"/>
  <c r="G5385" i="1"/>
  <c r="G4188" i="1"/>
  <c r="G3237" i="1"/>
  <c r="G1474" i="1"/>
  <c r="G3083" i="1"/>
  <c r="G3323" i="1"/>
  <c r="G3039" i="1"/>
  <c r="G3671" i="1"/>
  <c r="G1436" i="1"/>
  <c r="G1121" i="1"/>
  <c r="G4400" i="1"/>
  <c r="G4657" i="1"/>
  <c r="G2080" i="1"/>
  <c r="G1400" i="1"/>
  <c r="G1292" i="1"/>
  <c r="G907" i="1"/>
  <c r="G3840" i="1"/>
  <c r="G3281" i="1"/>
  <c r="G894" i="1"/>
  <c r="G293" i="1"/>
  <c r="G3367" i="1"/>
  <c r="G3133" i="1"/>
  <c r="G2923" i="1"/>
  <c r="G2619" i="1"/>
  <c r="G2110" i="1"/>
  <c r="G1498" i="1"/>
  <c r="G371" i="1"/>
  <c r="G5141" i="1"/>
  <c r="G4534" i="1"/>
  <c r="G4172" i="1"/>
  <c r="G3435" i="1"/>
  <c r="G3307" i="1"/>
  <c r="G3147" i="1"/>
  <c r="G3011" i="1"/>
  <c r="G2811" i="1"/>
  <c r="G2482" i="1"/>
  <c r="G2393" i="1"/>
  <c r="G1958" i="1"/>
  <c r="G1588" i="1"/>
  <c r="G1062" i="1"/>
  <c r="G420" i="1"/>
  <c r="G5281" i="1"/>
  <c r="G4220" i="1"/>
  <c r="G3431" i="1"/>
  <c r="G3303" i="1"/>
  <c r="G2778" i="1"/>
  <c r="G2477" i="1"/>
  <c r="G2247" i="1"/>
  <c r="G743" i="1"/>
  <c r="G126" i="1"/>
  <c r="G4013" i="1"/>
  <c r="G3472" i="1"/>
  <c r="G3026" i="1"/>
  <c r="G2842" i="1"/>
  <c r="G2693" i="1"/>
  <c r="G2358" i="1"/>
  <c r="G1978" i="1"/>
  <c r="G1244" i="1"/>
  <c r="G739" i="1"/>
  <c r="G598" i="1"/>
  <c r="G3153" i="1"/>
  <c r="G2611" i="1"/>
  <c r="G5361" i="1"/>
  <c r="G4516" i="1"/>
  <c r="G5234" i="1"/>
  <c r="G4327" i="1"/>
  <c r="G2928" i="1"/>
  <c r="G2450" i="1"/>
  <c r="G2414" i="1"/>
  <c r="G1145" i="1"/>
  <c r="G270" i="1"/>
  <c r="G5352" i="1"/>
  <c r="G4675" i="1"/>
  <c r="G655" i="1"/>
  <c r="G1857" i="1"/>
  <c r="G4343" i="1"/>
  <c r="G3849" i="1"/>
  <c r="G1877" i="1"/>
  <c r="G626" i="1"/>
  <c r="G115" i="1"/>
  <c r="G2384" i="1"/>
  <c r="G2103" i="1"/>
  <c r="G4967" i="1"/>
  <c r="G573" i="1"/>
  <c r="G16" i="1"/>
  <c r="G511" i="1"/>
  <c r="G4375" i="1"/>
  <c r="G3790" i="1"/>
  <c r="G3985" i="1"/>
  <c r="G3076" i="1"/>
  <c r="G870" i="1"/>
  <c r="G4728" i="1"/>
  <c r="G4507" i="1"/>
  <c r="G5114" i="1"/>
  <c r="G4539" i="1"/>
  <c r="G4052" i="1"/>
  <c r="G2031" i="1"/>
  <c r="G3492" i="1"/>
  <c r="G3356" i="1"/>
  <c r="G2761" i="1"/>
  <c r="G2144" i="1"/>
  <c r="G1094" i="1"/>
  <c r="G943" i="1"/>
  <c r="G199" i="1"/>
  <c r="G969" i="1"/>
  <c r="G3688" i="1"/>
  <c r="G4666" i="1"/>
  <c r="G2499" i="1"/>
  <c r="G1825" i="1"/>
  <c r="G3632" i="1"/>
  <c r="G2330" i="1"/>
  <c r="G635" i="1"/>
  <c r="G641" i="1"/>
  <c r="G1692" i="1"/>
  <c r="G5480" i="1"/>
  <c r="G4232" i="1"/>
  <c r="G2573" i="1"/>
  <c r="G1864" i="1"/>
  <c r="G2151" i="1"/>
  <c r="G468" i="1"/>
  <c r="G53" i="1"/>
  <c r="G358" i="1"/>
  <c r="G706" i="1"/>
  <c r="G2258" i="1"/>
  <c r="G1457" i="1"/>
  <c r="G2020" i="1"/>
  <c r="G165" i="1"/>
  <c r="G3732" i="1"/>
  <c r="G5215" i="1"/>
  <c r="G4472" i="1"/>
  <c r="G2961" i="1"/>
  <c r="G1779" i="1"/>
  <c r="G5494" i="1"/>
  <c r="G4090" i="1"/>
  <c r="G1970" i="1"/>
  <c r="G5306" i="1"/>
  <c r="G5199" i="1"/>
  <c r="G4851" i="1"/>
  <c r="G4788" i="1"/>
  <c r="G4688" i="1"/>
  <c r="G4443" i="1"/>
  <c r="G4199" i="1"/>
  <c r="G3952" i="1"/>
  <c r="G3829" i="1"/>
  <c r="G3724" i="1"/>
  <c r="G3644" i="1"/>
  <c r="G3559" i="1"/>
  <c r="G3504" i="1"/>
  <c r="G3412" i="1"/>
  <c r="G3267" i="1"/>
  <c r="G3209" i="1"/>
  <c r="G3090" i="1"/>
  <c r="G3018" i="1"/>
  <c r="G2937" i="1"/>
  <c r="G2890" i="1"/>
  <c r="G2711" i="1"/>
  <c r="G2642" i="1"/>
  <c r="G2586" i="1"/>
  <c r="G2529" i="1"/>
  <c r="G2464" i="1"/>
  <c r="G2380" i="1"/>
  <c r="G2300" i="1"/>
  <c r="G2062" i="1"/>
  <c r="G1963" i="1"/>
  <c r="G1928" i="1"/>
  <c r="G1742" i="1"/>
  <c r="G1668" i="1"/>
  <c r="G1565" i="1"/>
  <c r="G1488" i="1"/>
  <c r="G1427" i="1"/>
  <c r="G1371" i="1"/>
  <c r="G1267" i="1"/>
  <c r="G1111" i="1"/>
  <c r="G1018" i="1"/>
  <c r="G924" i="1"/>
  <c r="G550" i="1"/>
  <c r="G390" i="1"/>
  <c r="G281" i="1"/>
  <c r="G5028" i="1"/>
  <c r="G4842" i="1"/>
  <c r="G4766" i="1"/>
  <c r="G3963" i="1"/>
  <c r="G3657" i="1"/>
  <c r="G3189" i="1"/>
  <c r="G3101" i="1"/>
  <c r="G3007" i="1"/>
  <c r="G2699" i="1"/>
  <c r="G2214" i="1"/>
  <c r="G2047" i="1"/>
  <c r="G1685" i="1"/>
  <c r="G1386" i="1"/>
  <c r="G1039" i="1"/>
  <c r="G850" i="1"/>
  <c r="G414" i="1"/>
  <c r="G261" i="1"/>
  <c r="G109" i="1"/>
  <c r="G4945" i="1"/>
  <c r="G4856" i="1"/>
  <c r="G3815" i="1"/>
  <c r="G3651" i="1"/>
  <c r="G3596" i="1"/>
  <c r="G3418" i="1"/>
  <c r="G3233" i="1"/>
  <c r="G2718" i="1"/>
  <c r="G2494" i="1"/>
  <c r="G2306" i="1"/>
  <c r="G2068" i="1"/>
  <c r="G1840" i="1"/>
  <c r="G1672" i="1"/>
  <c r="G1315" i="1"/>
  <c r="G1273" i="1"/>
  <c r="G1030" i="1"/>
  <c r="G886" i="1"/>
  <c r="G83" i="1"/>
  <c r="G5456" i="1"/>
  <c r="G5289" i="1"/>
  <c r="G4621" i="1"/>
  <c r="G4559" i="1"/>
  <c r="G4426" i="1"/>
  <c r="G4336" i="1"/>
  <c r="G3970" i="1"/>
  <c r="G3880" i="1"/>
  <c r="G3709" i="1"/>
  <c r="G3662" i="1"/>
  <c r="G3621" i="1"/>
  <c r="G3550" i="1"/>
  <c r="G3481" i="1"/>
  <c r="G3402" i="1"/>
  <c r="G3289" i="1"/>
  <c r="G3223" i="1"/>
  <c r="G3177" i="1"/>
  <c r="G2985" i="1"/>
  <c r="G2886" i="1"/>
  <c r="G2707" i="1"/>
  <c r="G2632" i="1"/>
  <c r="G2581" i="1"/>
  <c r="G2525" i="1"/>
  <c r="G2372" i="1"/>
  <c r="G2319" i="1"/>
  <c r="G2273" i="1"/>
  <c r="G2224" i="1"/>
  <c r="G2054" i="1"/>
  <c r="G1921" i="1"/>
  <c r="G1755" i="1"/>
  <c r="G1709" i="1"/>
  <c r="G1555" i="1"/>
  <c r="G1419" i="1"/>
  <c r="G1327" i="1"/>
  <c r="G1190" i="1"/>
  <c r="G900" i="1"/>
  <c r="G662" i="1"/>
  <c r="G566" i="1"/>
  <c r="G384" i="1"/>
  <c r="G341" i="1"/>
  <c r="G194" i="1"/>
  <c r="G137" i="1"/>
  <c r="G3448" i="1"/>
  <c r="G5407" i="1"/>
  <c r="G5136" i="1"/>
  <c r="G4918" i="1"/>
  <c r="G4257" i="1"/>
  <c r="G3546" i="1"/>
  <c r="G3476" i="1"/>
  <c r="G3256" i="1"/>
  <c r="G3170" i="1"/>
  <c r="G2978" i="1"/>
  <c r="G2879" i="1"/>
  <c r="G2804" i="1"/>
  <c r="G2674" i="1"/>
  <c r="G2605" i="1"/>
  <c r="G2268" i="1"/>
  <c r="G2172" i="1"/>
  <c r="G2076" i="1"/>
  <c r="G1845" i="1"/>
  <c r="G1728" i="1"/>
  <c r="G1652" i="1"/>
  <c r="G1551" i="1"/>
  <c r="G1279" i="1"/>
  <c r="G676" i="1"/>
  <c r="G561" i="1"/>
  <c r="G173" i="1"/>
  <c r="G5211" i="1"/>
  <c r="G5059" i="1"/>
  <c r="G4838" i="1"/>
  <c r="G4266" i="1"/>
  <c r="G3833" i="1"/>
  <c r="G3768" i="1"/>
  <c r="G3511" i="1"/>
  <c r="G3456" i="1"/>
  <c r="G2999" i="1"/>
  <c r="G2896" i="1"/>
  <c r="G2799" i="1"/>
  <c r="G2592" i="1"/>
  <c r="G2090" i="1"/>
  <c r="G2000" i="1"/>
  <c r="G1621" i="1"/>
  <c r="G1404" i="1"/>
  <c r="G556" i="1"/>
  <c r="G1057" i="1"/>
  <c r="G985" i="1"/>
  <c r="G4585" i="1"/>
  <c r="G4792" i="1"/>
  <c r="G823" i="1"/>
  <c r="G324" i="1"/>
  <c r="G31" i="1"/>
  <c r="G4774" i="1"/>
  <c r="G4923" i="1"/>
  <c r="G4950" i="1"/>
  <c r="O1969" i="1" l="1"/>
  <c r="R1970" i="1"/>
  <c r="O3447" i="1"/>
  <c r="R3448" i="1"/>
  <c r="O3839" i="1"/>
  <c r="G5172" i="1"/>
  <c r="G5171" i="1" s="1"/>
  <c r="G2126" i="1"/>
  <c r="G4231" i="1"/>
  <c r="G5317" i="1"/>
  <c r="G4029" i="1"/>
  <c r="G4028" i="1" s="1"/>
  <c r="G4488" i="1"/>
  <c r="G5246" i="1"/>
  <c r="G5245" i="1" s="1"/>
  <c r="G748" i="1"/>
  <c r="G1797" i="1"/>
  <c r="G4374" i="1"/>
  <c r="G3125" i="1"/>
  <c r="G3124" i="1" s="1"/>
  <c r="G164" i="1"/>
  <c r="G1222" i="1"/>
  <c r="G1221" i="1" s="1"/>
  <c r="G2834" i="1"/>
  <c r="G3065" i="1"/>
  <c r="G2782" i="1"/>
  <c r="G4067" i="1"/>
  <c r="G4430" i="1"/>
  <c r="G3604" i="1"/>
  <c r="G4639" i="1"/>
  <c r="G5067" i="1"/>
  <c r="G529" i="1"/>
  <c r="G3886" i="1"/>
  <c r="G3885" i="1" s="1"/>
  <c r="G3336" i="1"/>
  <c r="G4297" i="1"/>
  <c r="G4694" i="1"/>
  <c r="G4319" i="1"/>
  <c r="G1144" i="1"/>
  <c r="G4262" i="1"/>
  <c r="G2760" i="1"/>
  <c r="G648" i="1"/>
  <c r="G705" i="1"/>
  <c r="G4089" i="1"/>
  <c r="G2030" i="1"/>
  <c r="G1517" i="1"/>
  <c r="G2089" i="1"/>
  <c r="G1844" i="1"/>
  <c r="G2272" i="1"/>
  <c r="G3661" i="1"/>
  <c r="G3417" i="1"/>
  <c r="G2585" i="1"/>
  <c r="G4727" i="1"/>
  <c r="G5229" i="1"/>
  <c r="G5360" i="1"/>
  <c r="G3471" i="1"/>
  <c r="G125" i="1"/>
  <c r="G2246" i="1"/>
  <c r="G3430" i="1"/>
  <c r="G5280" i="1"/>
  <c r="G1061" i="1"/>
  <c r="G1957" i="1"/>
  <c r="G2481" i="1"/>
  <c r="G1497" i="1"/>
  <c r="G2618" i="1"/>
  <c r="G3280" i="1"/>
  <c r="G906" i="1"/>
  <c r="G1399" i="1"/>
  <c r="G1120" i="1"/>
  <c r="G3322" i="1"/>
  <c r="G4187" i="1"/>
  <c r="G1642" i="1"/>
  <c r="G2741" i="1"/>
  <c r="G4249" i="1"/>
  <c r="G1044" i="1"/>
  <c r="G2202" i="1"/>
  <c r="G3696" i="1"/>
  <c r="G4352" i="1"/>
  <c r="G2517" i="1"/>
  <c r="G218" i="1"/>
  <c r="G4629" i="1"/>
  <c r="G2166" i="1"/>
  <c r="G2538" i="1"/>
  <c r="G3274" i="1"/>
  <c r="G5423" i="1"/>
  <c r="G603" i="1"/>
  <c r="G1505" i="1"/>
  <c r="G1700" i="1"/>
  <c r="G2365" i="1"/>
  <c r="G3518" i="1"/>
  <c r="G47" i="1"/>
  <c r="G698" i="1"/>
  <c r="G919" i="1"/>
  <c r="G1104" i="1"/>
  <c r="G1283" i="1"/>
  <c r="G2253" i="1"/>
  <c r="G3107" i="1"/>
  <c r="G4715" i="1"/>
  <c r="G5034" i="1"/>
  <c r="G816" i="1"/>
  <c r="G1298" i="1"/>
  <c r="G1947" i="1"/>
  <c r="G1322" i="1"/>
  <c r="G2725" i="1"/>
  <c r="G74" i="1"/>
  <c r="G1941" i="1"/>
  <c r="G2282" i="1"/>
  <c r="G2400" i="1"/>
  <c r="G2561" i="1"/>
  <c r="G2915" i="1"/>
  <c r="G3228" i="1"/>
  <c r="G3440" i="1"/>
  <c r="G3781" i="1"/>
  <c r="G4938" i="1"/>
  <c r="G1543" i="1"/>
  <c r="G5344" i="1"/>
  <c r="G302" i="1"/>
  <c r="G1004" i="1"/>
  <c r="G5181" i="1"/>
  <c r="G395" i="1"/>
  <c r="G2815" i="1"/>
  <c r="G3112" i="1"/>
  <c r="G90" i="1"/>
  <c r="G1351" i="1"/>
  <c r="G1442" i="1"/>
  <c r="G1569" i="1"/>
  <c r="G309" i="1"/>
  <c r="G4900" i="1"/>
  <c r="G3460" i="1"/>
  <c r="G288" i="1"/>
  <c r="G4565" i="1"/>
  <c r="G5445" i="1"/>
  <c r="G431" i="1"/>
  <c r="G1203" i="1"/>
  <c r="G5428" i="1"/>
  <c r="G3045" i="1"/>
  <c r="G3315" i="1"/>
  <c r="G5210" i="1"/>
  <c r="G467" i="1"/>
  <c r="G1691" i="1"/>
  <c r="G1824" i="1"/>
  <c r="G3355" i="1"/>
  <c r="G114" i="1"/>
  <c r="G4674" i="1"/>
  <c r="G144" i="1"/>
  <c r="G4020" i="1"/>
  <c r="G1303" i="1"/>
  <c r="G5147" i="1"/>
  <c r="G822" i="1"/>
  <c r="G555" i="1"/>
  <c r="G2798" i="1"/>
  <c r="G1651" i="1"/>
  <c r="G2604" i="1"/>
  <c r="G2803" i="1"/>
  <c r="G3255" i="1"/>
  <c r="G2580" i="1"/>
  <c r="G2977" i="1"/>
  <c r="G3222" i="1"/>
  <c r="G4335" i="1"/>
  <c r="G5288" i="1"/>
  <c r="G1029" i="1"/>
  <c r="G1839" i="1"/>
  <c r="G2717" i="1"/>
  <c r="G3650" i="1"/>
  <c r="G108" i="1"/>
  <c r="G1038" i="1"/>
  <c r="G1684" i="1"/>
  <c r="G3006" i="1"/>
  <c r="G4837" i="1"/>
  <c r="G1017" i="1"/>
  <c r="G1426" i="1"/>
  <c r="G1741" i="1"/>
  <c r="G2936" i="1"/>
  <c r="G3643" i="1"/>
  <c r="G5305" i="1"/>
  <c r="G2960" i="1"/>
  <c r="G3731" i="1"/>
  <c r="G2150" i="1"/>
  <c r="G572" i="1"/>
  <c r="G1902" i="1"/>
  <c r="G597" i="1"/>
  <c r="G928" i="1"/>
  <c r="G323" i="1"/>
  <c r="G613" i="1"/>
  <c r="G984" i="1"/>
  <c r="G4471" i="1"/>
  <c r="G52" i="1"/>
  <c r="G5479" i="1"/>
  <c r="G2329" i="1"/>
  <c r="G2498" i="1"/>
  <c r="G3687" i="1"/>
  <c r="G968" i="1"/>
  <c r="G1093" i="1"/>
  <c r="G3491" i="1"/>
  <c r="G869" i="1"/>
  <c r="G1876" i="1"/>
  <c r="G2927" i="1"/>
  <c r="G2610" i="1"/>
  <c r="G1249" i="1"/>
  <c r="G4881" i="1"/>
  <c r="G5188" i="1"/>
  <c r="G3767" i="1"/>
  <c r="G3566" i="1"/>
  <c r="G4043" i="1"/>
  <c r="G357" i="1"/>
  <c r="G4665" i="1"/>
  <c r="G3984" i="1"/>
  <c r="G2102" i="1"/>
  <c r="G265" i="1"/>
  <c r="G1168" i="1"/>
  <c r="G1196" i="1"/>
  <c r="G3373" i="1"/>
  <c r="G4949" i="1"/>
  <c r="G30" i="1"/>
  <c r="G634" i="1"/>
  <c r="G1620" i="1"/>
  <c r="G2998" i="1"/>
  <c r="G3503" i="1"/>
  <c r="G560" i="1"/>
  <c r="G1278" i="1"/>
  <c r="G2171" i="1"/>
  <c r="G3545" i="1"/>
  <c r="G5406" i="1"/>
  <c r="G136" i="1"/>
  <c r="G899" i="1"/>
  <c r="G1754" i="1"/>
  <c r="G2371" i="1"/>
  <c r="G2706" i="1"/>
  <c r="G4558" i="1"/>
  <c r="G82" i="1"/>
  <c r="G1314" i="1"/>
  <c r="G2305" i="1"/>
  <c r="G413" i="1"/>
  <c r="G3188" i="1"/>
  <c r="G3962" i="1"/>
  <c r="G549" i="1"/>
  <c r="G1266" i="1"/>
  <c r="G1564" i="1"/>
  <c r="G1962" i="1"/>
  <c r="G2299" i="1"/>
  <c r="G3089" i="1"/>
  <c r="G3828" i="1"/>
  <c r="G5493" i="1"/>
  <c r="G1863" i="1"/>
  <c r="G4051" i="1"/>
  <c r="G5113" i="1"/>
  <c r="G1856" i="1"/>
  <c r="G1243" i="1"/>
  <c r="G4922" i="1"/>
  <c r="G3789" i="1"/>
  <c r="G2432" i="1"/>
  <c r="G488" i="1"/>
  <c r="G1456" i="1"/>
  <c r="G4584" i="1"/>
  <c r="G4198" i="1"/>
  <c r="G1056" i="1"/>
  <c r="G1999" i="1"/>
  <c r="G2591" i="1"/>
  <c r="G2895" i="1"/>
  <c r="G3455" i="1"/>
  <c r="G5058" i="1"/>
  <c r="G1727" i="1"/>
  <c r="G2075" i="1"/>
  <c r="G2267" i="1"/>
  <c r="G2673" i="1"/>
  <c r="G2878" i="1"/>
  <c r="G3169" i="1"/>
  <c r="G5135" i="1"/>
  <c r="G3447" i="1"/>
  <c r="G383" i="1"/>
  <c r="G1189" i="1"/>
  <c r="G1418" i="1"/>
  <c r="G1708" i="1"/>
  <c r="G1920" i="1"/>
  <c r="G2223" i="1"/>
  <c r="G2885" i="1"/>
  <c r="G3176" i="1"/>
  <c r="G3288" i="1"/>
  <c r="G3480" i="1"/>
  <c r="G3708" i="1"/>
  <c r="G3969" i="1"/>
  <c r="G4425" i="1"/>
  <c r="G4620" i="1"/>
  <c r="G5455" i="1"/>
  <c r="G885" i="1"/>
  <c r="G2067" i="1"/>
  <c r="G2493" i="1"/>
  <c r="G3591" i="1"/>
  <c r="G4944" i="1"/>
  <c r="G260" i="1"/>
  <c r="G849" i="1"/>
  <c r="G1385" i="1"/>
  <c r="G2698" i="1"/>
  <c r="G3100" i="1"/>
  <c r="G3656" i="1"/>
  <c r="G4765" i="1"/>
  <c r="G5027" i="1"/>
  <c r="G389" i="1"/>
  <c r="G1110" i="1"/>
  <c r="G1370" i="1"/>
  <c r="G1667" i="1"/>
  <c r="G1927" i="1"/>
  <c r="G2061" i="1"/>
  <c r="G2379" i="1"/>
  <c r="G2641" i="1"/>
  <c r="G3017" i="1"/>
  <c r="G3208" i="1"/>
  <c r="G3411" i="1"/>
  <c r="G3558" i="1"/>
  <c r="G3723" i="1"/>
  <c r="G4442" i="1"/>
  <c r="G5198" i="1"/>
  <c r="G1969" i="1"/>
  <c r="G1778" i="1"/>
  <c r="G4855" i="1"/>
  <c r="G198" i="1"/>
  <c r="G4538" i="1"/>
  <c r="G4506" i="1"/>
  <c r="G15" i="1"/>
  <c r="G3848" i="1"/>
  <c r="G4342" i="1"/>
  <c r="G2413" i="1"/>
  <c r="G4515" i="1"/>
  <c r="G3152" i="1"/>
  <c r="G738" i="1"/>
  <c r="G1977" i="1"/>
  <c r="G2692" i="1"/>
  <c r="G3025" i="1"/>
  <c r="G4012" i="1"/>
  <c r="G2476" i="1"/>
  <c r="G3302" i="1"/>
  <c r="G4219" i="1"/>
  <c r="G419" i="1"/>
  <c r="G1587" i="1"/>
  <c r="G2392" i="1"/>
  <c r="G2810" i="1"/>
  <c r="G3146" i="1"/>
  <c r="G4533" i="1"/>
  <c r="G2922" i="1"/>
  <c r="G3366" i="1"/>
  <c r="G893" i="1"/>
  <c r="G3839" i="1"/>
  <c r="G1291" i="1"/>
  <c r="G1435" i="1"/>
  <c r="G3038" i="1"/>
  <c r="G5384" i="1"/>
  <c r="G455" i="1"/>
  <c r="G2656" i="1"/>
  <c r="G4573" i="1"/>
  <c r="G4452" i="1"/>
  <c r="G5293" i="1"/>
  <c r="G2288" i="1"/>
  <c r="G579" i="1"/>
  <c r="G3245" i="1"/>
  <c r="G3754" i="1"/>
  <c r="G5467" i="1"/>
  <c r="G2860" i="1"/>
  <c r="G1613" i="1"/>
  <c r="G2900" i="1"/>
  <c r="G4824" i="1"/>
  <c r="G2042" i="1"/>
  <c r="G2468" i="1"/>
  <c r="G2944" i="1"/>
  <c r="G206" i="1"/>
  <c r="G1413" i="1"/>
  <c r="G1608" i="1"/>
  <c r="G2627" i="1"/>
  <c r="G976" i="1"/>
  <c r="G1391" i="1"/>
  <c r="G1733" i="1"/>
  <c r="G2015" i="1"/>
  <c r="G2346" i="1"/>
  <c r="G2855" i="1"/>
  <c r="G3201" i="1"/>
  <c r="G3526" i="1"/>
  <c r="G4846" i="1"/>
  <c r="G5379" i="1"/>
  <c r="G912" i="1"/>
  <c r="G3537" i="1"/>
  <c r="G4753" i="1"/>
  <c r="G376" i="1"/>
  <c r="G1628" i="1"/>
  <c r="G1338" i="1"/>
  <c r="G1762" i="1"/>
  <c r="G1897" i="1"/>
  <c r="G1991" i="1"/>
  <c r="G2486" i="1"/>
  <c r="G2992" i="1"/>
  <c r="G3380" i="1"/>
  <c r="G3666" i="1"/>
  <c r="G4875" i="1"/>
  <c r="G5043" i="1"/>
  <c r="G4720" i="1"/>
  <c r="G3739" i="1"/>
  <c r="G2228" i="1"/>
  <c r="G2183" i="1"/>
  <c r="G4610" i="1"/>
  <c r="G2420" i="1"/>
  <c r="G4743" i="1"/>
  <c r="G3394" i="1"/>
  <c r="G4808" i="1"/>
  <c r="G4735" i="1"/>
  <c r="G2734" i="1"/>
  <c r="G5412" i="1"/>
  <c r="G1070" i="1"/>
  <c r="G1771" i="1"/>
  <c r="G3976" i="1"/>
  <c r="G854" i="1"/>
  <c r="G2109" i="1"/>
  <c r="G661" i="1"/>
  <c r="G2543" i="1"/>
  <c r="G4773" i="1"/>
  <c r="L5433" i="1"/>
  <c r="L5432" i="1"/>
  <c r="L4731" i="1"/>
  <c r="L4633" i="1"/>
  <c r="L4024" i="1"/>
  <c r="O3446" i="1" l="1"/>
  <c r="R3446" i="1" s="1"/>
  <c r="R3447" i="1"/>
  <c r="O3838" i="1"/>
  <c r="O1968" i="1"/>
  <c r="R1968" i="1" s="1"/>
  <c r="R1969" i="1"/>
  <c r="G747" i="1"/>
  <c r="G2833" i="1"/>
  <c r="G4373" i="1"/>
  <c r="G4638" i="1"/>
  <c r="G4637" i="1" s="1"/>
  <c r="G4318" i="1"/>
  <c r="G2759" i="1"/>
  <c r="G2758" i="1" s="1"/>
  <c r="G4261" i="1"/>
  <c r="G1796" i="1"/>
  <c r="G1795" i="1" s="1"/>
  <c r="G3335" i="1"/>
  <c r="G5268" i="1"/>
  <c r="G5316" i="1"/>
  <c r="G5315" i="1" s="1"/>
  <c r="G3064" i="1"/>
  <c r="G3063" i="1" s="1"/>
  <c r="G704" i="1"/>
  <c r="G3393" i="1"/>
  <c r="G5287" i="1"/>
  <c r="G3838" i="1"/>
  <c r="G3024" i="1"/>
  <c r="G4693" i="1"/>
  <c r="G3544" i="1"/>
  <c r="G911" i="1"/>
  <c r="G2935" i="1"/>
  <c r="G4334" i="1"/>
  <c r="G1504" i="1"/>
  <c r="G3557" i="1"/>
  <c r="G2697" i="1"/>
  <c r="G14" i="1"/>
  <c r="G3372" i="1"/>
  <c r="G2101" i="1"/>
  <c r="G348" i="1"/>
  <c r="G3565" i="1"/>
  <c r="G3884" i="1"/>
  <c r="G1650" i="1"/>
  <c r="G143" i="1"/>
  <c r="G113" i="1"/>
  <c r="G1690" i="1"/>
  <c r="G5209" i="1"/>
  <c r="G5438" i="1"/>
  <c r="G4564" i="1"/>
  <c r="G1350" i="1"/>
  <c r="G394" i="1"/>
  <c r="G3227" i="1"/>
  <c r="G1321" i="1"/>
  <c r="G2516" i="1"/>
  <c r="G1119" i="1"/>
  <c r="G905" i="1"/>
  <c r="G3422" i="1"/>
  <c r="G5359" i="1"/>
  <c r="G3416" i="1"/>
  <c r="G2088" i="1"/>
  <c r="G1516" i="1"/>
  <c r="G4230" i="1"/>
  <c r="G3525" i="1"/>
  <c r="G1390" i="1"/>
  <c r="G1412" i="1"/>
  <c r="G3037" i="1"/>
  <c r="G1976" i="1"/>
  <c r="G3847" i="1"/>
  <c r="G4505" i="1"/>
  <c r="G1707" i="1"/>
  <c r="G3788" i="1"/>
  <c r="G2705" i="1"/>
  <c r="G135" i="1"/>
  <c r="G3490" i="1"/>
  <c r="G5478" i="1"/>
  <c r="G4470" i="1"/>
  <c r="G596" i="1"/>
  <c r="G2716" i="1"/>
  <c r="G2603" i="1"/>
  <c r="G3439" i="1"/>
  <c r="G2724" i="1"/>
  <c r="G1103" i="1"/>
  <c r="G3517" i="1"/>
  <c r="G5422" i="1"/>
  <c r="G1037" i="1"/>
  <c r="G3975" i="1"/>
  <c r="G2345" i="1"/>
  <c r="G1968" i="1"/>
  <c r="G2060" i="1"/>
  <c r="G1109" i="1"/>
  <c r="G2492" i="1"/>
  <c r="G884" i="1"/>
  <c r="G3968" i="1"/>
  <c r="G1188" i="1"/>
  <c r="G3446" i="1"/>
  <c r="G5057" i="1"/>
  <c r="G1455" i="1"/>
  <c r="G2180" i="1"/>
  <c r="G5042" i="1"/>
  <c r="G2991" i="1"/>
  <c r="G1990" i="1"/>
  <c r="G1761" i="1"/>
  <c r="G1627" i="1"/>
  <c r="G3200" i="1"/>
  <c r="G1732" i="1"/>
  <c r="G975" i="1"/>
  <c r="G4823" i="1"/>
  <c r="G1607" i="1"/>
  <c r="G5466" i="1"/>
  <c r="G3244" i="1"/>
  <c r="G4451" i="1"/>
  <c r="G2655" i="1"/>
  <c r="G5378" i="1"/>
  <c r="G1434" i="1"/>
  <c r="G1290" i="1"/>
  <c r="G892" i="1"/>
  <c r="G2921" i="1"/>
  <c r="G2391" i="1"/>
  <c r="G418" i="1"/>
  <c r="G3301" i="1"/>
  <c r="G4011" i="1"/>
  <c r="G2691" i="1"/>
  <c r="G4341" i="1"/>
  <c r="G4532" i="1"/>
  <c r="G1369" i="1"/>
  <c r="G4572" i="1"/>
  <c r="G466" i="1"/>
  <c r="G4899" i="1"/>
  <c r="G1855" i="1"/>
  <c r="G1265" i="1"/>
  <c r="G3961" i="1"/>
  <c r="G1313" i="1"/>
  <c r="G4557" i="1"/>
  <c r="G2370" i="1"/>
  <c r="G898" i="1"/>
  <c r="G2997" i="1"/>
  <c r="G3766" i="1"/>
  <c r="G4880" i="1"/>
  <c r="G1875" i="1"/>
  <c r="G868" i="1"/>
  <c r="G1079" i="1"/>
  <c r="G3678" i="1"/>
  <c r="G2328" i="1"/>
  <c r="G2959" i="1"/>
  <c r="G1740" i="1"/>
  <c r="G3005" i="1"/>
  <c r="G3649" i="1"/>
  <c r="G1838" i="1"/>
  <c r="G3221" i="1"/>
  <c r="G554" i="1"/>
  <c r="G821" i="1"/>
  <c r="G287" i="1"/>
  <c r="G1542" i="1"/>
  <c r="G3780" i="1"/>
  <c r="G2560" i="1"/>
  <c r="G2281" i="1"/>
  <c r="G73" i="1"/>
  <c r="G1297" i="1"/>
  <c r="G5033" i="1"/>
  <c r="G3106" i="1"/>
  <c r="G2364" i="1"/>
  <c r="G602" i="1"/>
  <c r="G3273" i="1"/>
  <c r="G2165" i="1"/>
  <c r="G217" i="1"/>
  <c r="G2201" i="1"/>
  <c r="G3470" i="1"/>
  <c r="G4874" i="1"/>
  <c r="G375" i="1"/>
  <c r="G3536" i="1"/>
  <c r="G454" i="1"/>
  <c r="G3365" i="1"/>
  <c r="G2809" i="1"/>
  <c r="G1586" i="1"/>
  <c r="G2475" i="1"/>
  <c r="G3151" i="1"/>
  <c r="G2412" i="1"/>
  <c r="G2672" i="1"/>
  <c r="G1998" i="1"/>
  <c r="G2298" i="1"/>
  <c r="G3187" i="1"/>
  <c r="G81" i="1"/>
  <c r="G1753" i="1"/>
  <c r="G1277" i="1"/>
  <c r="G1248" i="1"/>
  <c r="G571" i="1"/>
  <c r="G3730" i="1"/>
  <c r="G1425" i="1"/>
  <c r="G107" i="1"/>
  <c r="G1028" i="1"/>
  <c r="G2797" i="1"/>
  <c r="G5066" i="1"/>
  <c r="G4937" i="1"/>
  <c r="G2914" i="1"/>
  <c r="G2399" i="1"/>
  <c r="G815" i="1"/>
  <c r="G697" i="1"/>
  <c r="G4628" i="1"/>
  <c r="G1069" i="1"/>
  <c r="G2733" i="1"/>
  <c r="G3207" i="1"/>
  <c r="G5026" i="1"/>
  <c r="G3655" i="1"/>
  <c r="G4943" i="1"/>
  <c r="G3168" i="1"/>
  <c r="G2074" i="1"/>
  <c r="G2894" i="1"/>
  <c r="G4772" i="1"/>
  <c r="G4066" i="1"/>
  <c r="G848" i="1"/>
  <c r="G1770" i="1"/>
  <c r="G5411" i="1"/>
  <c r="G4734" i="1"/>
  <c r="G2626" i="1"/>
  <c r="G2943" i="1"/>
  <c r="G2041" i="1"/>
  <c r="G3722" i="1"/>
  <c r="G3016" i="1"/>
  <c r="G2378" i="1"/>
  <c r="G388" i="1"/>
  <c r="G4764" i="1"/>
  <c r="G3099" i="1"/>
  <c r="G1384" i="1"/>
  <c r="G2066" i="1"/>
  <c r="G3287" i="1"/>
  <c r="G1919" i="1"/>
  <c r="G382" i="1"/>
  <c r="G5134" i="1"/>
  <c r="G2877" i="1"/>
  <c r="G2266" i="1"/>
  <c r="G1726" i="1"/>
  <c r="G3454" i="1"/>
  <c r="G2590" i="1"/>
  <c r="G2431" i="1"/>
  <c r="G2304" i="1"/>
  <c r="G3502" i="1"/>
  <c r="G1143" i="1"/>
  <c r="G1195" i="1"/>
  <c r="G259" i="1"/>
  <c r="G3983" i="1"/>
  <c r="G4664" i="1"/>
  <c r="G4042" i="1"/>
  <c r="G612" i="1"/>
  <c r="G322" i="1"/>
  <c r="G4836" i="1"/>
  <c r="G2976" i="1"/>
  <c r="G3254" i="1"/>
  <c r="G5146" i="1"/>
  <c r="G4019" i="1"/>
  <c r="G4673" i="1"/>
  <c r="G3603" i="1"/>
  <c r="G3314" i="1"/>
  <c r="G430" i="1"/>
  <c r="G5170" i="1"/>
  <c r="G89" i="1"/>
  <c r="G5180" i="1"/>
  <c r="G301" i="1"/>
  <c r="G1946" i="1"/>
  <c r="G1398" i="1"/>
  <c r="G3279" i="1"/>
  <c r="G1956" i="1"/>
  <c r="G2245" i="1"/>
  <c r="G5228" i="1"/>
  <c r="G163" i="1"/>
  <c r="G2029" i="1"/>
  <c r="G647" i="1"/>
  <c r="G2125" i="1"/>
  <c r="L3319" i="1"/>
  <c r="L3119" i="1"/>
  <c r="L3042" i="1"/>
  <c r="L2822" i="1"/>
  <c r="L2738" i="1"/>
  <c r="L2505" i="1"/>
  <c r="L2417" i="1"/>
  <c r="L2190" i="1"/>
  <c r="L2106" i="1"/>
  <c r="L1872" i="1"/>
  <c r="L1870" i="1"/>
  <c r="L1867" i="1"/>
  <c r="L1775" i="1"/>
  <c r="L1531" i="1"/>
  <c r="L1439" i="1"/>
  <c r="L1210" i="1"/>
  <c r="L1124" i="1"/>
  <c r="L993" i="1"/>
  <c r="L972" i="1"/>
  <c r="L916" i="1"/>
  <c r="N853" i="1"/>
  <c r="N777" i="1"/>
  <c r="N774" i="1"/>
  <c r="N771" i="1"/>
  <c r="N768" i="1"/>
  <c r="L725" i="1"/>
  <c r="L724" i="1"/>
  <c r="L630" i="1"/>
  <c r="L629" i="1"/>
  <c r="O3837" i="1" l="1"/>
  <c r="G3334" i="1"/>
  <c r="G4372" i="1"/>
  <c r="G4371" i="1" s="1"/>
  <c r="G5244" i="1"/>
  <c r="G2808" i="1"/>
  <c r="G1633" i="1"/>
  <c r="G5421" i="1"/>
  <c r="G2579" i="1"/>
  <c r="G2609" i="1"/>
  <c r="G2287" i="1"/>
  <c r="G162" i="1"/>
  <c r="G611" i="1"/>
  <c r="G5477" i="1"/>
  <c r="G4835" i="1"/>
  <c r="G2164" i="1"/>
  <c r="G3004" i="1"/>
  <c r="G2958" i="1"/>
  <c r="G867" i="1"/>
  <c r="G3765" i="1"/>
  <c r="G4556" i="1"/>
  <c r="G3960" i="1"/>
  <c r="G1854" i="1"/>
  <c r="G4636" i="1"/>
  <c r="G4571" i="1"/>
  <c r="G4531" i="1"/>
  <c r="G2690" i="1"/>
  <c r="G3300" i="1"/>
  <c r="G2390" i="1"/>
  <c r="G891" i="1"/>
  <c r="G1433" i="1"/>
  <c r="G2654" i="1"/>
  <c r="G5465" i="1"/>
  <c r="G4822" i="1"/>
  <c r="G1626" i="1"/>
  <c r="G5041" i="1"/>
  <c r="G4229" i="1"/>
  <c r="G1454" i="1"/>
  <c r="G3967" i="1"/>
  <c r="G2059" i="1"/>
  <c r="G2344" i="1"/>
  <c r="G1027" i="1"/>
  <c r="G3516" i="1"/>
  <c r="G2723" i="1"/>
  <c r="G2602" i="1"/>
  <c r="G595" i="1"/>
  <c r="G3489" i="1"/>
  <c r="G2704" i="1"/>
  <c r="G1706" i="1"/>
  <c r="G3846" i="1"/>
  <c r="G3036" i="1"/>
  <c r="G347" i="1"/>
  <c r="G3023" i="1"/>
  <c r="G5286" i="1"/>
  <c r="G2975" i="1"/>
  <c r="G2073" i="1"/>
  <c r="G5025" i="1"/>
  <c r="G4627" i="1"/>
  <c r="G3677" i="1"/>
  <c r="G2087" i="1"/>
  <c r="G5358" i="1"/>
  <c r="G1349" i="1"/>
  <c r="G5208" i="1"/>
  <c r="G142" i="1"/>
  <c r="G3564" i="1"/>
  <c r="G13" i="1"/>
  <c r="G3556" i="1"/>
  <c r="G1940" i="1"/>
  <c r="G88" i="1"/>
  <c r="G3313" i="1"/>
  <c r="G2430" i="1"/>
  <c r="G2040" i="1"/>
  <c r="G1752" i="1"/>
  <c r="G3535" i="1"/>
  <c r="G2200" i="1"/>
  <c r="G1296" i="1"/>
  <c r="G3779" i="1"/>
  <c r="G1837" i="1"/>
  <c r="G5227" i="1"/>
  <c r="G1397" i="1"/>
  <c r="G3602" i="1"/>
  <c r="G4018" i="1"/>
  <c r="G3253" i="1"/>
  <c r="G321" i="1"/>
  <c r="G3982" i="1"/>
  <c r="G1194" i="1"/>
  <c r="G4065" i="1"/>
  <c r="G3206" i="1"/>
  <c r="G1068" i="1"/>
  <c r="G696" i="1"/>
  <c r="G2398" i="1"/>
  <c r="G1078" i="1"/>
  <c r="G3123" i="1"/>
  <c r="G4504" i="1"/>
  <c r="G1515" i="1"/>
  <c r="G1118" i="1"/>
  <c r="G2515" i="1"/>
  <c r="G3105" i="1"/>
  <c r="G4563" i="1"/>
  <c r="G1689" i="1"/>
  <c r="G3371" i="1"/>
  <c r="G1503" i="1"/>
  <c r="G3543" i="1"/>
  <c r="G2124" i="1"/>
  <c r="G4672" i="1"/>
  <c r="G258" i="1"/>
  <c r="G4771" i="1"/>
  <c r="G2732" i="1"/>
  <c r="G2913" i="1"/>
  <c r="G3729" i="1"/>
  <c r="G381" i="1"/>
  <c r="G5437" i="1"/>
  <c r="G2100" i="1"/>
  <c r="G429" i="1"/>
  <c r="G4041" i="1"/>
  <c r="G3501" i="1"/>
  <c r="G3453" i="1"/>
  <c r="G3098" i="1"/>
  <c r="G3015" i="1"/>
  <c r="G2796" i="1"/>
  <c r="G2671" i="1"/>
  <c r="G3364" i="1"/>
  <c r="G2280" i="1"/>
  <c r="G286" i="1"/>
  <c r="G2028" i="1"/>
  <c r="G1220" i="1"/>
  <c r="G1142" i="1"/>
  <c r="G1725" i="1"/>
  <c r="G3286" i="1"/>
  <c r="G1383" i="1"/>
  <c r="G4763" i="1"/>
  <c r="G2377" i="1"/>
  <c r="G3721" i="1"/>
  <c r="G1769" i="1"/>
  <c r="G5065" i="1"/>
  <c r="G1424" i="1"/>
  <c r="G80" i="1"/>
  <c r="G2411" i="1"/>
  <c r="G2474" i="1"/>
  <c r="G216" i="1"/>
  <c r="G3272" i="1"/>
  <c r="G2363" i="1"/>
  <c r="G5032" i="1"/>
  <c r="G72" i="1"/>
  <c r="G1541" i="1"/>
  <c r="G814" i="1"/>
  <c r="G3648" i="1"/>
  <c r="G1739" i="1"/>
  <c r="G2327" i="1"/>
  <c r="G1874" i="1"/>
  <c r="G4898" i="1"/>
  <c r="G453" i="1"/>
  <c r="G1368" i="1"/>
  <c r="G4340" i="1"/>
  <c r="G4010" i="1"/>
  <c r="G2920" i="1"/>
  <c r="G1289" i="1"/>
  <c r="G5377" i="1"/>
  <c r="G3243" i="1"/>
  <c r="G3199" i="1"/>
  <c r="G1760" i="1"/>
  <c r="G2990" i="1"/>
  <c r="G2179" i="1"/>
  <c r="G5056" i="1"/>
  <c r="G1187" i="1"/>
  <c r="G883" i="1"/>
  <c r="G3974" i="1"/>
  <c r="G1102" i="1"/>
  <c r="G2715" i="1"/>
  <c r="G4469" i="1"/>
  <c r="G2491" i="1"/>
  <c r="G134" i="1"/>
  <c r="G3787" i="1"/>
  <c r="G1975" i="1"/>
  <c r="G1411" i="1"/>
  <c r="G3524" i="1"/>
  <c r="G2832" i="1"/>
  <c r="G4692" i="1"/>
  <c r="G3837" i="1"/>
  <c r="G3392" i="1"/>
  <c r="L4390" i="1"/>
  <c r="L4389" i="1" s="1"/>
  <c r="L4388" i="1" s="1"/>
  <c r="N4092" i="1"/>
  <c r="N4091" i="1" s="1"/>
  <c r="O3231" i="1"/>
  <c r="J3231" i="1"/>
  <c r="J3230" i="1" s="1"/>
  <c r="J3229" i="1" s="1"/>
  <c r="N5499" i="1"/>
  <c r="N5498" i="1" s="1"/>
  <c r="N5496" i="1"/>
  <c r="N5495" i="1" s="1"/>
  <c r="N5491" i="1"/>
  <c r="N5490" i="1" s="1"/>
  <c r="N5488" i="1"/>
  <c r="N5487" i="1" s="1"/>
  <c r="N5482" i="1"/>
  <c r="N5476" i="1"/>
  <c r="N5475" i="1" s="1"/>
  <c r="N5474" i="1" s="1"/>
  <c r="N5472" i="1"/>
  <c r="N5470" i="1"/>
  <c r="N5458" i="1"/>
  <c r="N5457" i="1" s="1"/>
  <c r="N5456" i="1" s="1"/>
  <c r="N5455" i="1" s="1"/>
  <c r="N5453" i="1"/>
  <c r="N5451" i="1"/>
  <c r="N5448" i="1"/>
  <c r="N5447" i="1" s="1"/>
  <c r="N5434" i="1"/>
  <c r="N5431" i="1"/>
  <c r="N5426" i="1"/>
  <c r="N5425" i="1" s="1"/>
  <c r="N5424" i="1" s="1"/>
  <c r="N5423" i="1" s="1"/>
  <c r="N5422" i="1" s="1"/>
  <c r="N5420" i="1"/>
  <c r="N5419" i="1" s="1"/>
  <c r="N5418" i="1" s="1"/>
  <c r="N5417" i="1"/>
  <c r="N5416" i="1" s="1"/>
  <c r="N5415" i="1" s="1"/>
  <c r="N5409" i="1"/>
  <c r="N5408" i="1" s="1"/>
  <c r="N5407" i="1" s="1"/>
  <c r="N5406" i="1" s="1"/>
  <c r="N5404" i="1"/>
  <c r="N5403" i="1" s="1"/>
  <c r="N5401" i="1"/>
  <c r="N5400" i="1" s="1"/>
  <c r="N5398" i="1"/>
  <c r="N5397" i="1" s="1"/>
  <c r="N5392" i="1"/>
  <c r="N5390" i="1"/>
  <c r="N5387" i="1"/>
  <c r="N5386" i="1" s="1"/>
  <c r="N5382" i="1"/>
  <c r="N5381" i="1" s="1"/>
  <c r="N5380" i="1" s="1"/>
  <c r="N5379" i="1" s="1"/>
  <c r="N5369" i="1"/>
  <c r="N5365" i="1"/>
  <c r="N5363" i="1"/>
  <c r="N5356" i="1"/>
  <c r="N5355" i="1"/>
  <c r="N5354" i="1" s="1"/>
  <c r="N5349" i="1"/>
  <c r="N5347" i="1"/>
  <c r="N5343" i="1"/>
  <c r="N5342" i="1" s="1"/>
  <c r="N5341" i="1" s="1"/>
  <c r="N5340" i="1"/>
  <c r="N5339" i="1" s="1"/>
  <c r="N5338" i="1" s="1"/>
  <c r="N5334" i="1"/>
  <c r="N5332" i="1"/>
  <c r="N5330" i="1"/>
  <c r="N5329" i="1" s="1"/>
  <c r="N5328" i="1" s="1"/>
  <c r="N5324" i="1"/>
  <c r="N5323" i="1" s="1"/>
  <c r="N5322" i="1" s="1"/>
  <c r="N5320" i="1"/>
  <c r="N5319" i="1" s="1"/>
  <c r="N5308" i="1"/>
  <c r="N5307" i="1" s="1"/>
  <c r="N5306" i="1" s="1"/>
  <c r="N5305" i="1" s="1"/>
  <c r="N5303" i="1"/>
  <c r="N5301" i="1"/>
  <c r="N5299" i="1"/>
  <c r="N5296" i="1"/>
  <c r="N5295" i="1" s="1"/>
  <c r="N5291" i="1"/>
  <c r="N5290" i="1" s="1"/>
  <c r="N5289" i="1" s="1"/>
  <c r="N5288" i="1" s="1"/>
  <c r="N5283" i="1"/>
  <c r="N5282" i="1" s="1"/>
  <c r="N5281" i="1" s="1"/>
  <c r="N5280" i="1" s="1"/>
  <c r="N5278" i="1"/>
  <c r="N5277" i="1" s="1"/>
  <c r="N5275" i="1"/>
  <c r="N5274" i="1" s="1"/>
  <c r="N5272" i="1"/>
  <c r="N5271" i="1" s="1"/>
  <c r="N5261" i="1"/>
  <c r="N5259" i="1"/>
  <c r="N5256" i="1"/>
  <c r="N5255" i="1" s="1"/>
  <c r="N5252" i="1"/>
  <c r="N5251" i="1" s="1"/>
  <c r="N5249" i="1"/>
  <c r="N5248" i="1" s="1"/>
  <c r="N5241" i="1"/>
  <c r="N5239" i="1"/>
  <c r="N5236" i="1"/>
  <c r="N5235" i="1" s="1"/>
  <c r="N5232" i="1"/>
  <c r="N5231" i="1" s="1"/>
  <c r="N5230" i="1" s="1"/>
  <c r="N5224" i="1"/>
  <c r="N5222" i="1"/>
  <c r="N5220" i="1"/>
  <c r="N5217" i="1"/>
  <c r="N5216" i="1" s="1"/>
  <c r="N5213" i="1"/>
  <c r="N5212" i="1" s="1"/>
  <c r="N5211" i="1" s="1"/>
  <c r="N5201" i="1"/>
  <c r="N5200" i="1" s="1"/>
  <c r="N5199" i="1" s="1"/>
  <c r="N5198" i="1" s="1"/>
  <c r="N5196" i="1"/>
  <c r="N5194" i="1"/>
  <c r="N5191" i="1"/>
  <c r="N5190" i="1" s="1"/>
  <c r="N5186" i="1"/>
  <c r="N5184" i="1"/>
  <c r="N5178" i="1"/>
  <c r="N5177" i="1" s="1"/>
  <c r="N5175" i="1"/>
  <c r="N5174" i="1" s="1"/>
  <c r="N5168" i="1"/>
  <c r="N5167" i="1" s="1"/>
  <c r="N5165" i="1"/>
  <c r="N5164" i="1" s="1"/>
  <c r="N5162" i="1"/>
  <c r="N5161" i="1" s="1"/>
  <c r="N5154" i="1"/>
  <c r="N5153" i="1" s="1"/>
  <c r="N5151" i="1"/>
  <c r="N5150" i="1" s="1"/>
  <c r="N5143" i="1"/>
  <c r="N5142" i="1" s="1"/>
  <c r="N5141" i="1" s="1"/>
  <c r="N5138" i="1"/>
  <c r="N5137" i="1" s="1"/>
  <c r="N5136" i="1" s="1"/>
  <c r="N5135" i="1" s="1"/>
  <c r="N5134" i="1" s="1"/>
  <c r="N5131" i="1"/>
  <c r="N5127" i="1"/>
  <c r="N5119" i="1"/>
  <c r="N5118" i="1" s="1"/>
  <c r="N5116" i="1"/>
  <c r="N5115" i="1" s="1"/>
  <c r="N5110" i="1"/>
  <c r="N5109" i="1" s="1"/>
  <c r="N5108" i="1" s="1"/>
  <c r="N5105" i="1"/>
  <c r="N5104" i="1" s="1"/>
  <c r="N5103" i="1" s="1"/>
  <c r="N5091" i="1"/>
  <c r="N5090" i="1" s="1"/>
  <c r="N5087" i="1"/>
  <c r="N5086" i="1" s="1"/>
  <c r="N5083" i="1"/>
  <c r="N5082" i="1" s="1"/>
  <c r="N5078" i="1"/>
  <c r="N5077" i="1" s="1"/>
  <c r="N5074" i="1"/>
  <c r="N5073" i="1" s="1"/>
  <c r="N5070" i="1"/>
  <c r="N5069" i="1" s="1"/>
  <c r="N5061" i="1"/>
  <c r="N5060" i="1" s="1"/>
  <c r="N5059" i="1" s="1"/>
  <c r="N5058" i="1" s="1"/>
  <c r="N5057" i="1" s="1"/>
  <c r="N5056" i="1" s="1"/>
  <c r="N5055" i="1" s="1"/>
  <c r="N5046" i="1"/>
  <c r="N5045" i="1" s="1"/>
  <c r="N5044" i="1" s="1"/>
  <c r="N5043" i="1" s="1"/>
  <c r="N5042" i="1" s="1"/>
  <c r="N5041" i="1" s="1"/>
  <c r="N5040" i="1" s="1"/>
  <c r="N5037" i="1"/>
  <c r="N5036" i="1" s="1"/>
  <c r="N5035" i="1" s="1"/>
  <c r="N5034" i="1" s="1"/>
  <c r="N5033" i="1" s="1"/>
  <c r="N5032" i="1" s="1"/>
  <c r="N5030" i="1"/>
  <c r="N5029" i="1" s="1"/>
  <c r="N5028" i="1" s="1"/>
  <c r="N5027" i="1" s="1"/>
  <c r="N5026" i="1" s="1"/>
  <c r="N5025" i="1" s="1"/>
  <c r="N5015" i="1"/>
  <c r="N5014" i="1" s="1"/>
  <c r="N5012" i="1"/>
  <c r="N5011" i="1" s="1"/>
  <c r="N5002" i="1"/>
  <c r="N5001" i="1" s="1"/>
  <c r="N4999" i="1"/>
  <c r="N4998" i="1" s="1"/>
  <c r="N4996" i="1"/>
  <c r="N4995" i="1" s="1"/>
  <c r="N4993" i="1"/>
  <c r="N4991" i="1"/>
  <c r="N4988" i="1"/>
  <c r="N4987" i="1" s="1"/>
  <c r="N4985" i="1"/>
  <c r="N4984" i="1" s="1"/>
  <c r="N4982" i="1"/>
  <c r="N4981" i="1" s="1"/>
  <c r="N4979" i="1"/>
  <c r="N4978" i="1" s="1"/>
  <c r="N4975" i="1"/>
  <c r="N4974" i="1" s="1"/>
  <c r="N4972" i="1"/>
  <c r="N4971" i="1" s="1"/>
  <c r="N4969" i="1"/>
  <c r="N4968" i="1" s="1"/>
  <c r="N4965" i="1"/>
  <c r="N4964" i="1" s="1"/>
  <c r="N4959" i="1"/>
  <c r="N4956" i="1"/>
  <c r="N4954" i="1"/>
  <c r="N4952" i="1"/>
  <c r="N4947" i="1"/>
  <c r="N4946" i="1" s="1"/>
  <c r="N4945" i="1" s="1"/>
  <c r="N4944" i="1" s="1"/>
  <c r="N4943" i="1" s="1"/>
  <c r="N4941" i="1"/>
  <c r="N4940" i="1" s="1"/>
  <c r="N4939" i="1" s="1"/>
  <c r="N4938" i="1" s="1"/>
  <c r="N4937" i="1" s="1"/>
  <c r="N4935" i="1"/>
  <c r="N4934" i="1" s="1"/>
  <c r="N4932" i="1"/>
  <c r="N4930" i="1"/>
  <c r="N4927" i="1"/>
  <c r="N4925" i="1"/>
  <c r="N4920" i="1"/>
  <c r="N4919" i="1" s="1"/>
  <c r="N4918" i="1" s="1"/>
  <c r="N4913" i="1"/>
  <c r="N4911" i="1"/>
  <c r="N4910" i="1" s="1"/>
  <c r="N4908" i="1"/>
  <c r="N4907" i="1" s="1"/>
  <c r="N4905" i="1"/>
  <c r="N4903" i="1"/>
  <c r="N4891" i="1"/>
  <c r="N4889" i="1"/>
  <c r="N4887" i="1"/>
  <c r="N4884" i="1"/>
  <c r="N4883" i="1" s="1"/>
  <c r="N4878" i="1"/>
  <c r="N4877" i="1" s="1"/>
  <c r="N4876" i="1" s="1"/>
  <c r="N4875" i="1" s="1"/>
  <c r="N4874" i="1" s="1"/>
  <c r="N4863" i="1"/>
  <c r="N4861" i="1"/>
  <c r="N4858" i="1"/>
  <c r="N4857" i="1" s="1"/>
  <c r="N4853" i="1"/>
  <c r="N4852" i="1" s="1"/>
  <c r="N4851" i="1" s="1"/>
  <c r="N4849" i="1"/>
  <c r="N4848" i="1" s="1"/>
  <c r="N4847" i="1" s="1"/>
  <c r="N4844" i="1"/>
  <c r="N4843" i="1" s="1"/>
  <c r="N4842" i="1" s="1"/>
  <c r="N4840" i="1"/>
  <c r="N4839" i="1" s="1"/>
  <c r="N4838" i="1" s="1"/>
  <c r="N4833" i="1"/>
  <c r="N4832" i="1" s="1"/>
  <c r="N4830" i="1"/>
  <c r="N4829" i="1" s="1"/>
  <c r="N4827" i="1"/>
  <c r="N4826" i="1" s="1"/>
  <c r="N4815" i="1"/>
  <c r="N4813" i="1"/>
  <c r="N4811" i="1"/>
  <c r="N4806" i="1"/>
  <c r="N4804" i="1"/>
  <c r="N4798" i="1"/>
  <c r="N4796" i="1"/>
  <c r="N4794" i="1"/>
  <c r="N4790" i="1"/>
  <c r="N4789" i="1" s="1"/>
  <c r="N4788" i="1" s="1"/>
  <c r="N4786" i="1"/>
  <c r="N4784" i="1"/>
  <c r="N4778" i="1"/>
  <c r="N4776" i="1"/>
  <c r="N4768" i="1"/>
  <c r="N4767" i="1" s="1"/>
  <c r="N4766" i="1" s="1"/>
  <c r="N4765" i="1" s="1"/>
  <c r="N4764" i="1" s="1"/>
  <c r="N4763" i="1" s="1"/>
  <c r="N4756" i="1"/>
  <c r="N4755" i="1" s="1"/>
  <c r="N4754" i="1" s="1"/>
  <c r="N4753" i="1" s="1"/>
  <c r="N4751" i="1"/>
  <c r="N4749" i="1"/>
  <c r="N4746" i="1"/>
  <c r="N4745" i="1" s="1"/>
  <c r="N4740" i="1"/>
  <c r="N4738" i="1"/>
  <c r="N4732" i="1"/>
  <c r="N4730" i="1"/>
  <c r="N4725" i="1"/>
  <c r="N4723" i="1"/>
  <c r="N4718" i="1"/>
  <c r="N4717" i="1" s="1"/>
  <c r="N4716" i="1" s="1"/>
  <c r="N4715" i="1" s="1"/>
  <c r="N4713" i="1"/>
  <c r="N4712" i="1" s="1"/>
  <c r="N4710" i="1"/>
  <c r="N4709" i="1" s="1"/>
  <c r="N4706" i="1"/>
  <c r="N4705" i="1" s="1"/>
  <c r="N4703" i="1"/>
  <c r="N4702" i="1" s="1"/>
  <c r="N4700" i="1"/>
  <c r="N4699" i="1" s="1"/>
  <c r="N4697" i="1"/>
  <c r="N4696" i="1" s="1"/>
  <c r="N4690" i="1"/>
  <c r="N4689" i="1" s="1"/>
  <c r="N4688" i="1" s="1"/>
  <c r="N4686" i="1"/>
  <c r="N4685" i="1" s="1"/>
  <c r="N4683" i="1"/>
  <c r="N4682" i="1" s="1"/>
  <c r="N4680" i="1"/>
  <c r="N4679" i="1" s="1"/>
  <c r="N4677" i="1"/>
  <c r="N4676" i="1" s="1"/>
  <c r="N4670" i="1"/>
  <c r="N4668" i="1"/>
  <c r="N4661" i="1"/>
  <c r="N4659" i="1"/>
  <c r="N4655" i="1"/>
  <c r="N4653" i="1"/>
  <c r="N4650" i="1"/>
  <c r="N4649" i="1" s="1"/>
  <c r="N4646" i="1"/>
  <c r="N4644" i="1"/>
  <c r="N4642" i="1"/>
  <c r="N4634" i="1"/>
  <c r="N4632" i="1"/>
  <c r="N4623" i="1"/>
  <c r="N4622" i="1" s="1"/>
  <c r="N4621" i="1" s="1"/>
  <c r="N4620" i="1" s="1"/>
  <c r="N4618" i="1"/>
  <c r="N4616" i="1"/>
  <c r="N4613" i="1"/>
  <c r="N4612" i="1" s="1"/>
  <c r="N4608" i="1"/>
  <c r="N4607" i="1" s="1"/>
  <c r="N4605" i="1"/>
  <c r="N4604" i="1" s="1"/>
  <c r="N4602" i="1"/>
  <c r="N4601" i="1" s="1"/>
  <c r="N4598" i="1"/>
  <c r="N4596" i="1"/>
  <c r="N4593" i="1"/>
  <c r="N4589" i="1"/>
  <c r="N4587" i="1"/>
  <c r="N4582" i="1"/>
  <c r="N4580" i="1"/>
  <c r="N4576" i="1"/>
  <c r="N4575" i="1" s="1"/>
  <c r="N4574" i="1" s="1"/>
  <c r="N4568" i="1"/>
  <c r="N4567" i="1" s="1"/>
  <c r="N4566" i="1" s="1"/>
  <c r="N4565" i="1" s="1"/>
  <c r="N4564" i="1" s="1"/>
  <c r="N4563" i="1" s="1"/>
  <c r="N4561" i="1"/>
  <c r="N4560" i="1" s="1"/>
  <c r="N4559" i="1" s="1"/>
  <c r="N4558" i="1" s="1"/>
  <c r="N4557" i="1" s="1"/>
  <c r="N4556" i="1" s="1"/>
  <c r="N4546" i="1"/>
  <c r="N4544" i="1"/>
  <c r="N4541" i="1"/>
  <c r="N4540" i="1" s="1"/>
  <c r="N4536" i="1"/>
  <c r="N4535" i="1" s="1"/>
  <c r="N4534" i="1" s="1"/>
  <c r="N4533" i="1" s="1"/>
  <c r="N4522" i="1"/>
  <c r="N4521" i="1" s="1"/>
  <c r="N4520" i="1" s="1"/>
  <c r="N4519" i="1" s="1"/>
  <c r="N4517" i="1"/>
  <c r="N4515" i="1"/>
  <c r="N4513" i="1"/>
  <c r="N4511" i="1"/>
  <c r="N4496" i="1"/>
  <c r="N4493" i="1" s="1"/>
  <c r="N4491" i="1"/>
  <c r="N4490" i="1" s="1"/>
  <c r="N4483" i="1"/>
  <c r="N4482" i="1" s="1"/>
  <c r="N4480" i="1"/>
  <c r="N4479" i="1" s="1"/>
  <c r="N4477" i="1"/>
  <c r="N4476" i="1" s="1"/>
  <c r="N4474" i="1"/>
  <c r="N4473" i="1" s="1"/>
  <c r="N4462" i="1"/>
  <c r="N4461" i="1" s="1"/>
  <c r="N4456" i="1"/>
  <c r="N4455" i="1" s="1"/>
  <c r="N4445" i="1"/>
  <c r="N4444" i="1" s="1"/>
  <c r="N4443" i="1" s="1"/>
  <c r="N4442" i="1" s="1"/>
  <c r="N4440" i="1"/>
  <c r="N4438" i="1"/>
  <c r="N4436" i="1"/>
  <c r="N4433" i="1"/>
  <c r="N4432" i="1" s="1"/>
  <c r="N4428" i="1"/>
  <c r="N4427" i="1" s="1"/>
  <c r="N4426" i="1" s="1"/>
  <c r="N4425" i="1" s="1"/>
  <c r="N4404" i="1"/>
  <c r="N4402" i="1"/>
  <c r="N4395" i="1"/>
  <c r="N4394" i="1" s="1"/>
  <c r="N4389" i="1"/>
  <c r="N4388" i="1" s="1"/>
  <c r="N4386" i="1"/>
  <c r="N4385" i="1" s="1"/>
  <c r="N4383" i="1"/>
  <c r="N4382" i="1" s="1"/>
  <c r="N4380" i="1"/>
  <c r="N4379" i="1" s="1"/>
  <c r="N4362" i="1"/>
  <c r="N4360" i="1"/>
  <c r="N4358" i="1"/>
  <c r="N4355" i="1"/>
  <c r="N4354" i="1" s="1"/>
  <c r="N4349" i="1"/>
  <c r="N4347" i="1"/>
  <c r="N4345" i="1"/>
  <c r="N4338" i="1"/>
  <c r="N4337" i="1" s="1"/>
  <c r="N4336" i="1" s="1"/>
  <c r="N4335" i="1" s="1"/>
  <c r="N4334" i="1" s="1"/>
  <c r="N4333" i="1"/>
  <c r="N4332" i="1" s="1"/>
  <c r="N4331" i="1" s="1"/>
  <c r="N4330" i="1"/>
  <c r="N4329" i="1" s="1"/>
  <c r="N4328" i="1" s="1"/>
  <c r="N4325" i="1"/>
  <c r="N4324" i="1" s="1"/>
  <c r="N4322" i="1"/>
  <c r="N4321" i="1" s="1"/>
  <c r="N4317" i="1"/>
  <c r="N4316" i="1" s="1"/>
  <c r="N4315" i="1" s="1"/>
  <c r="N4314" i="1"/>
  <c r="N4313" i="1" s="1"/>
  <c r="N4312" i="1" s="1"/>
  <c r="N4309" i="1"/>
  <c r="N4308" i="1" s="1"/>
  <c r="N4306" i="1"/>
  <c r="N4305" i="1" s="1"/>
  <c r="N4303" i="1"/>
  <c r="N4302" i="1" s="1"/>
  <c r="N4300" i="1"/>
  <c r="N4299" i="1" s="1"/>
  <c r="N4296" i="1"/>
  <c r="N4295" i="1" s="1"/>
  <c r="N4294" i="1" s="1"/>
  <c r="N4293" i="1"/>
  <c r="N4292" i="1" s="1"/>
  <c r="N4291" i="1" s="1"/>
  <c r="N4290" i="1"/>
  <c r="N4289" i="1" s="1"/>
  <c r="N4288" i="1" s="1"/>
  <c r="N4287" i="1"/>
  <c r="N4286" i="1" s="1"/>
  <c r="N4285" i="1" s="1"/>
  <c r="N4284" i="1"/>
  <c r="N4283" i="1" s="1"/>
  <c r="N4282" i="1" s="1"/>
  <c r="N4281" i="1"/>
  <c r="N4280" i="1" s="1"/>
  <c r="N4279" i="1" s="1"/>
  <c r="N4278" i="1"/>
  <c r="N4277" i="1" s="1"/>
  <c r="N4276" i="1" s="1"/>
  <c r="N4273" i="1"/>
  <c r="N4272" i="1" s="1"/>
  <c r="N4267" i="1"/>
  <c r="N4264" i="1"/>
  <c r="N4263" i="1" s="1"/>
  <c r="N4259" i="1"/>
  <c r="N4258" i="1" s="1"/>
  <c r="N4257" i="1" s="1"/>
  <c r="N4255" i="1"/>
  <c r="N4254" i="1" s="1"/>
  <c r="N4252" i="1"/>
  <c r="N4251" i="1" s="1"/>
  <c r="N4247" i="1"/>
  <c r="N4246" i="1" s="1"/>
  <c r="N4244" i="1"/>
  <c r="N4243" i="1" s="1"/>
  <c r="N4240" i="1"/>
  <c r="N4239" i="1" s="1"/>
  <c r="N4237" i="1"/>
  <c r="N4236" i="1" s="1"/>
  <c r="N4234" i="1"/>
  <c r="N4233" i="1" s="1"/>
  <c r="N4222" i="1"/>
  <c r="N4221" i="1" s="1"/>
  <c r="N4220" i="1" s="1"/>
  <c r="N4219" i="1" s="1"/>
  <c r="N4217" i="1"/>
  <c r="N4215" i="1"/>
  <c r="N4214" i="1" s="1"/>
  <c r="N4213" i="1" s="1"/>
  <c r="N4211" i="1"/>
  <c r="N4210" i="1" s="1"/>
  <c r="N4208" i="1"/>
  <c r="N4207" i="1" s="1"/>
  <c r="N4205" i="1"/>
  <c r="N4204" i="1" s="1"/>
  <c r="N4201" i="1"/>
  <c r="N4200" i="1" s="1"/>
  <c r="N4199" i="1" s="1"/>
  <c r="N4196" i="1"/>
  <c r="N4192" i="1"/>
  <c r="N4190" i="1"/>
  <c r="N4178" i="1"/>
  <c r="N4177" i="1" s="1"/>
  <c r="N4176" i="1" s="1"/>
  <c r="N4175" i="1"/>
  <c r="N4174" i="1" s="1"/>
  <c r="N4173" i="1" s="1"/>
  <c r="N4172" i="1" s="1"/>
  <c r="N4170" i="1"/>
  <c r="N4169" i="1" s="1"/>
  <c r="N4167" i="1"/>
  <c r="N4166" i="1" s="1"/>
  <c r="N4165" i="1"/>
  <c r="N4164" i="1" s="1"/>
  <c r="N4163" i="1" s="1"/>
  <c r="N4162" i="1"/>
  <c r="N4161" i="1" s="1"/>
  <c r="N4160" i="1" s="1"/>
  <c r="N4159" i="1"/>
  <c r="N4158" i="1" s="1"/>
  <c r="N4157" i="1" s="1"/>
  <c r="N4156" i="1"/>
  <c r="N4155" i="1" s="1"/>
  <c r="N4154" i="1" s="1"/>
  <c r="N4153" i="1"/>
  <c r="N4152" i="1" s="1"/>
  <c r="N4151" i="1" s="1"/>
  <c r="N4150" i="1"/>
  <c r="N4149" i="1" s="1"/>
  <c r="N4148" i="1" s="1"/>
  <c r="N4147" i="1"/>
  <c r="N4146" i="1" s="1"/>
  <c r="N4145" i="1" s="1"/>
  <c r="N4144" i="1"/>
  <c r="N4143" i="1" s="1"/>
  <c r="N4142" i="1" s="1"/>
  <c r="N4141" i="1"/>
  <c r="N4140" i="1" s="1"/>
  <c r="N4139" i="1" s="1"/>
  <c r="N4138" i="1"/>
  <c r="N4137" i="1" s="1"/>
  <c r="N4136" i="1" s="1"/>
  <c r="N4135" i="1"/>
  <c r="N4134" i="1" s="1"/>
  <c r="N4133" i="1" s="1"/>
  <c r="N4132" i="1"/>
  <c r="N4131" i="1" s="1"/>
  <c r="N4130" i="1" s="1"/>
  <c r="N4129" i="1"/>
  <c r="N4128" i="1" s="1"/>
  <c r="N4127" i="1" s="1"/>
  <c r="N4126" i="1"/>
  <c r="N4125" i="1" s="1"/>
  <c r="N4124" i="1" s="1"/>
  <c r="N4120" i="1"/>
  <c r="N4119" i="1" s="1"/>
  <c r="N4118" i="1" s="1"/>
  <c r="N4117" i="1"/>
  <c r="N4116" i="1" s="1"/>
  <c r="N4115" i="1" s="1"/>
  <c r="N4114" i="1"/>
  <c r="N4113" i="1" s="1"/>
  <c r="N4112" i="1" s="1"/>
  <c r="N4108" i="1"/>
  <c r="N4107" i="1" s="1"/>
  <c r="N4106" i="1" s="1"/>
  <c r="N4105" i="1"/>
  <c r="N4104" i="1" s="1"/>
  <c r="N4103" i="1" s="1"/>
  <c r="N4096" i="1"/>
  <c r="N4095" i="1" s="1"/>
  <c r="N4094" i="1" s="1"/>
  <c r="N4083" i="1"/>
  <c r="N4082" i="1" s="1"/>
  <c r="N4080" i="1"/>
  <c r="N4079" i="1" s="1"/>
  <c r="N4076" i="1"/>
  <c r="N4075" i="1" s="1"/>
  <c r="N4073" i="1"/>
  <c r="N4072" i="1" s="1"/>
  <c r="N4070" i="1"/>
  <c r="N4069" i="1" s="1"/>
  <c r="N4063" i="1"/>
  <c r="N4062" i="1" s="1"/>
  <c r="N4060" i="1"/>
  <c r="N4059" i="1" s="1"/>
  <c r="N4057" i="1"/>
  <c r="N4056" i="1" s="1"/>
  <c r="N4054" i="1"/>
  <c r="N4053" i="1" s="1"/>
  <c r="N4049" i="1"/>
  <c r="N4048" i="1" s="1"/>
  <c r="N4046" i="1"/>
  <c r="N4045" i="1" s="1"/>
  <c r="N4032" i="1"/>
  <c r="N4025" i="1"/>
  <c r="N4023" i="1"/>
  <c r="N4015" i="1"/>
  <c r="N4014" i="1" s="1"/>
  <c r="N4013" i="1" s="1"/>
  <c r="N4012" i="1" s="1"/>
  <c r="N4011" i="1" s="1"/>
  <c r="N4010" i="1" s="1"/>
  <c r="N4008" i="1"/>
  <c r="N4007" i="1" s="1"/>
  <c r="N4006" i="1"/>
  <c r="N4005" i="1" s="1"/>
  <c r="N4004" i="1" s="1"/>
  <c r="N4002" i="1"/>
  <c r="N4001" i="1" s="1"/>
  <c r="N4000" i="1"/>
  <c r="N3999" i="1" s="1"/>
  <c r="N3998" i="1" s="1"/>
  <c r="N3997" i="1"/>
  <c r="N3996" i="1" s="1"/>
  <c r="N3995" i="1" s="1"/>
  <c r="N3993" i="1"/>
  <c r="N3992" i="1" s="1"/>
  <c r="N3991" i="1"/>
  <c r="N3990" i="1" s="1"/>
  <c r="N3989" i="1" s="1"/>
  <c r="N3988" i="1"/>
  <c r="N3987" i="1" s="1"/>
  <c r="N3986" i="1" s="1"/>
  <c r="N3979" i="1"/>
  <c r="N3978" i="1" s="1"/>
  <c r="N3977" i="1" s="1"/>
  <c r="N3976" i="1" s="1"/>
  <c r="N3975" i="1" s="1"/>
  <c r="N3974" i="1" s="1"/>
  <c r="N3972" i="1"/>
  <c r="N3971" i="1" s="1"/>
  <c r="N3970" i="1" s="1"/>
  <c r="N3969" i="1" s="1"/>
  <c r="N3968" i="1" s="1"/>
  <c r="N3967" i="1" s="1"/>
  <c r="N3965" i="1"/>
  <c r="N3964" i="1" s="1"/>
  <c r="N3963" i="1" s="1"/>
  <c r="N3962" i="1" s="1"/>
  <c r="N3961" i="1" s="1"/>
  <c r="N3960" i="1" s="1"/>
  <c r="N3958" i="1"/>
  <c r="N3957" i="1" s="1"/>
  <c r="N3956" i="1" s="1"/>
  <c r="N3955" i="1"/>
  <c r="N3954" i="1" s="1"/>
  <c r="N3953" i="1" s="1"/>
  <c r="N3952" i="1" s="1"/>
  <c r="N3950" i="1"/>
  <c r="N3949" i="1" s="1"/>
  <c r="N3948" i="1"/>
  <c r="N3947" i="1" s="1"/>
  <c r="N3946" i="1" s="1"/>
  <c r="N3945" i="1"/>
  <c r="N3944" i="1" s="1"/>
  <c r="N3943" i="1" s="1"/>
  <c r="N3942" i="1"/>
  <c r="N3941" i="1" s="1"/>
  <c r="N3940" i="1" s="1"/>
  <c r="N3935" i="1"/>
  <c r="N3934" i="1" s="1"/>
  <c r="N3933" i="1" s="1"/>
  <c r="N3932" i="1"/>
  <c r="N3931" i="1" s="1"/>
  <c r="N3930" i="1" s="1"/>
  <c r="N3928" i="1"/>
  <c r="N3927" i="1" s="1"/>
  <c r="N3926" i="1"/>
  <c r="N3925" i="1" s="1"/>
  <c r="N3924" i="1" s="1"/>
  <c r="N3923" i="1"/>
  <c r="N3922" i="1" s="1"/>
  <c r="N3921" i="1" s="1"/>
  <c r="N3920" i="1"/>
  <c r="N3919" i="1" s="1"/>
  <c r="N3918" i="1" s="1"/>
  <c r="N3916" i="1"/>
  <c r="N3915" i="1" s="1"/>
  <c r="N3914" i="1"/>
  <c r="N3913" i="1" s="1"/>
  <c r="N3912" i="1" s="1"/>
  <c r="N3911" i="1"/>
  <c r="N3910" i="1" s="1"/>
  <c r="N3909" i="1" s="1"/>
  <c r="N3908" i="1"/>
  <c r="N3907" i="1" s="1"/>
  <c r="N3906" i="1" s="1"/>
  <c r="N3905" i="1"/>
  <c r="N3904" i="1" s="1"/>
  <c r="N3903" i="1" s="1"/>
  <c r="N3902" i="1"/>
  <c r="N3901" i="1" s="1"/>
  <c r="N3900" i="1" s="1"/>
  <c r="N3899" i="1"/>
  <c r="N3898" i="1" s="1"/>
  <c r="N3897" i="1" s="1"/>
  <c r="N3895" i="1"/>
  <c r="N3894" i="1" s="1"/>
  <c r="N3893" i="1"/>
  <c r="N3892" i="1" s="1"/>
  <c r="N3891" i="1" s="1"/>
  <c r="N3890" i="1"/>
  <c r="N3889" i="1" s="1"/>
  <c r="N3888" i="1" s="1"/>
  <c r="N3882" i="1"/>
  <c r="N3881" i="1" s="1"/>
  <c r="N3880" i="1" s="1"/>
  <c r="N3879" i="1"/>
  <c r="N3878" i="1" s="1"/>
  <c r="N3877" i="1" s="1"/>
  <c r="N3875" i="1"/>
  <c r="N3874" i="1" s="1"/>
  <c r="N3872" i="1"/>
  <c r="N3871" i="1" s="1"/>
  <c r="N3869" i="1"/>
  <c r="N3868" i="1" s="1"/>
  <c r="N3867" i="1"/>
  <c r="N3866" i="1" s="1"/>
  <c r="N3865" i="1" s="1"/>
  <c r="N3861" i="1"/>
  <c r="N3860" i="1" s="1"/>
  <c r="N3859" i="1" s="1"/>
  <c r="N3858" i="1"/>
  <c r="N3857" i="1" s="1"/>
  <c r="N3856" i="1" s="1"/>
  <c r="N3855" i="1"/>
  <c r="N3854" i="1" s="1"/>
  <c r="N3853" i="1" s="1"/>
  <c r="N3852" i="1"/>
  <c r="N3851" i="1" s="1"/>
  <c r="N3850" i="1" s="1"/>
  <c r="N3835" i="1"/>
  <c r="N3834" i="1" s="1"/>
  <c r="N3833" i="1" s="1"/>
  <c r="N3832" i="1"/>
  <c r="N3831" i="1" s="1"/>
  <c r="N3830" i="1" s="1"/>
  <c r="N3829" i="1" s="1"/>
  <c r="N3827" i="1"/>
  <c r="N3826" i="1" s="1"/>
  <c r="N3823" i="1" s="1"/>
  <c r="N3821" i="1"/>
  <c r="N3820" i="1" s="1"/>
  <c r="N3818" i="1"/>
  <c r="N3817" i="1" s="1"/>
  <c r="N3816" i="1" s="1"/>
  <c r="N3815" i="1" s="1"/>
  <c r="N3814" i="1"/>
  <c r="N3813" i="1" s="1"/>
  <c r="N3812" i="1" s="1"/>
  <c r="N3811" i="1"/>
  <c r="N3810" i="1" s="1"/>
  <c r="N3809" i="1" s="1"/>
  <c r="N3807" i="1"/>
  <c r="N3806" i="1" s="1"/>
  <c r="N3804" i="1"/>
  <c r="N3803" i="1" s="1"/>
  <c r="N3802" i="1"/>
  <c r="N3801" i="1" s="1"/>
  <c r="N3800" i="1" s="1"/>
  <c r="N3799" i="1"/>
  <c r="N3798" i="1" s="1"/>
  <c r="N3797" i="1" s="1"/>
  <c r="N3796" i="1"/>
  <c r="N3795" i="1" s="1"/>
  <c r="N3794" i="1" s="1"/>
  <c r="N3792" i="1"/>
  <c r="N3791" i="1" s="1"/>
  <c r="N3784" i="1"/>
  <c r="N3783" i="1" s="1"/>
  <c r="N3782" i="1" s="1"/>
  <c r="N3781" i="1" s="1"/>
  <c r="N3780" i="1" s="1"/>
  <c r="N3779" i="1" s="1"/>
  <c r="N3777" i="1"/>
  <c r="N3776" i="1" s="1"/>
  <c r="N3774" i="1"/>
  <c r="N3773" i="1" s="1"/>
  <c r="N3770" i="1"/>
  <c r="N3769" i="1" s="1"/>
  <c r="N3768" i="1" s="1"/>
  <c r="N3761" i="1"/>
  <c r="N3759" i="1"/>
  <c r="N3757" i="1"/>
  <c r="N3747" i="1"/>
  <c r="N3745" i="1"/>
  <c r="N3742" i="1"/>
  <c r="N3741" i="1" s="1"/>
  <c r="N3737" i="1"/>
  <c r="N3736" i="1" s="1"/>
  <c r="N3734" i="1"/>
  <c r="N3733" i="1" s="1"/>
  <c r="N3726" i="1"/>
  <c r="N3725" i="1" s="1"/>
  <c r="N3724" i="1" s="1"/>
  <c r="N3723" i="1" s="1"/>
  <c r="N3722" i="1" s="1"/>
  <c r="N3721" i="1" s="1"/>
  <c r="N3720" i="1" s="1"/>
  <c r="N3713" i="1"/>
  <c r="N3704" i="1"/>
  <c r="N3702" i="1"/>
  <c r="N3699" i="1"/>
  <c r="N3698" i="1" s="1"/>
  <c r="N3694" i="1"/>
  <c r="N3692" i="1"/>
  <c r="N3690" i="1"/>
  <c r="N3685" i="1"/>
  <c r="N3684" i="1" s="1"/>
  <c r="N3682" i="1"/>
  <c r="N3681" i="1" s="1"/>
  <c r="N3675" i="1"/>
  <c r="N3673" i="1"/>
  <c r="N3669" i="1"/>
  <c r="N3668" i="1" s="1"/>
  <c r="N3667" i="1" s="1"/>
  <c r="N3666" i="1" s="1"/>
  <c r="N3664" i="1"/>
  <c r="N3663" i="1" s="1"/>
  <c r="N3662" i="1" s="1"/>
  <c r="N3661" i="1" s="1"/>
  <c r="N3659" i="1"/>
  <c r="N3658" i="1" s="1"/>
  <c r="N3657" i="1" s="1"/>
  <c r="N3656" i="1" s="1"/>
  <c r="N3653" i="1"/>
  <c r="N3652" i="1" s="1"/>
  <c r="N3651" i="1" s="1"/>
  <c r="N3650" i="1" s="1"/>
  <c r="N3649" i="1" s="1"/>
  <c r="N3646" i="1"/>
  <c r="N3645" i="1" s="1"/>
  <c r="N3644" i="1" s="1"/>
  <c r="N3643" i="1" s="1"/>
  <c r="N3637" i="1"/>
  <c r="N3636" i="1" s="1"/>
  <c r="N3634" i="1"/>
  <c r="N3633" i="1" s="1"/>
  <c r="N3630" i="1"/>
  <c r="N3629" i="1" s="1"/>
  <c r="N3627" i="1"/>
  <c r="N3626" i="1" s="1"/>
  <c r="N3623" i="1"/>
  <c r="N3622" i="1" s="1"/>
  <c r="N3621" i="1" s="1"/>
  <c r="N3619" i="1"/>
  <c r="N3618" i="1" s="1"/>
  <c r="N3617" i="1"/>
  <c r="N3616" i="1" s="1"/>
  <c r="N3615" i="1" s="1"/>
  <c r="N3614" i="1"/>
  <c r="N3613" i="1" s="1"/>
  <c r="N3612" i="1" s="1"/>
  <c r="N3611" i="1"/>
  <c r="N3610" i="1" s="1"/>
  <c r="N3609" i="1" s="1"/>
  <c r="N3607" i="1"/>
  <c r="N3606" i="1" s="1"/>
  <c r="N3598" i="1"/>
  <c r="N3578" i="1"/>
  <c r="N3577" i="1" s="1"/>
  <c r="N3575" i="1"/>
  <c r="N3573" i="1"/>
  <c r="N3569" i="1"/>
  <c r="N3568" i="1" s="1"/>
  <c r="N3567" i="1" s="1"/>
  <c r="N3561" i="1"/>
  <c r="N3560" i="1" s="1"/>
  <c r="N3559" i="1" s="1"/>
  <c r="N3558" i="1" s="1"/>
  <c r="N3557" i="1" s="1"/>
  <c r="N3556" i="1" s="1"/>
  <c r="N3555" i="1" s="1"/>
  <c r="N3552" i="1"/>
  <c r="N3551" i="1" s="1"/>
  <c r="N3550" i="1" s="1"/>
  <c r="N3548" i="1"/>
  <c r="N3547" i="1" s="1"/>
  <c r="N3546" i="1" s="1"/>
  <c r="N3545" i="1" s="1"/>
  <c r="N3544" i="1" s="1"/>
  <c r="N3540" i="1"/>
  <c r="N3539" i="1" s="1"/>
  <c r="N3538" i="1" s="1"/>
  <c r="N3537" i="1" s="1"/>
  <c r="N3536" i="1" s="1"/>
  <c r="N3535" i="1" s="1"/>
  <c r="N3533" i="1"/>
  <c r="N3532" i="1" s="1"/>
  <c r="N3531" i="1" s="1"/>
  <c r="N3529" i="1"/>
  <c r="N3528" i="1" s="1"/>
  <c r="N3527" i="1" s="1"/>
  <c r="N3526" i="1" s="1"/>
  <c r="N3525" i="1" s="1"/>
  <c r="N3521" i="1"/>
  <c r="N3520" i="1" s="1"/>
  <c r="N3519" i="1" s="1"/>
  <c r="N3518" i="1" s="1"/>
  <c r="N3517" i="1" s="1"/>
  <c r="N3516" i="1" s="1"/>
  <c r="N3515" i="1" s="1"/>
  <c r="N3513" i="1"/>
  <c r="N3512" i="1" s="1"/>
  <c r="N3511" i="1" s="1"/>
  <c r="N3506" i="1"/>
  <c r="N3505" i="1" s="1"/>
  <c r="N3504" i="1" s="1"/>
  <c r="N3498" i="1"/>
  <c r="N3496" i="1"/>
  <c r="N3494" i="1"/>
  <c r="N3487" i="1"/>
  <c r="N3486" i="1" s="1"/>
  <c r="N3485" i="1" s="1"/>
  <c r="N3483" i="1"/>
  <c r="N3482" i="1" s="1"/>
  <c r="N3481" i="1" s="1"/>
  <c r="N3480" i="1" s="1"/>
  <c r="N3478" i="1"/>
  <c r="N3477" i="1" s="1"/>
  <c r="N3476" i="1" s="1"/>
  <c r="N3474" i="1"/>
  <c r="N3473" i="1" s="1"/>
  <c r="N3472" i="1" s="1"/>
  <c r="N3468" i="1"/>
  <c r="N3467" i="1" s="1"/>
  <c r="N3465" i="1"/>
  <c r="N3463" i="1"/>
  <c r="N3458" i="1"/>
  <c r="N3457" i="1" s="1"/>
  <c r="N3456" i="1" s="1"/>
  <c r="N3455" i="1" s="1"/>
  <c r="N3454" i="1" s="1"/>
  <c r="N3443" i="1"/>
  <c r="N3442" i="1" s="1"/>
  <c r="N3441" i="1" s="1"/>
  <c r="N3440" i="1" s="1"/>
  <c r="N3439" i="1" s="1"/>
  <c r="N3437" i="1"/>
  <c r="N3436" i="1" s="1"/>
  <c r="N3435" i="1" s="1"/>
  <c r="N3433" i="1"/>
  <c r="N3432" i="1" s="1"/>
  <c r="N3431" i="1" s="1"/>
  <c r="N3430" i="1" s="1"/>
  <c r="N3422" i="1" s="1"/>
  <c r="N3420" i="1"/>
  <c r="N3419" i="1" s="1"/>
  <c r="N3418" i="1" s="1"/>
  <c r="N3417" i="1" s="1"/>
  <c r="N3416" i="1" s="1"/>
  <c r="N3414" i="1"/>
  <c r="N3413" i="1" s="1"/>
  <c r="N3412" i="1" s="1"/>
  <c r="N3411" i="1" s="1"/>
  <c r="N3404" i="1"/>
  <c r="N3403" i="1" s="1"/>
  <c r="N3402" i="1" s="1"/>
  <c r="N3400" i="1"/>
  <c r="N3399" i="1" s="1"/>
  <c r="N3397" i="1"/>
  <c r="N3396" i="1" s="1"/>
  <c r="N3383" i="1"/>
  <c r="N3382" i="1" s="1"/>
  <c r="N3381" i="1" s="1"/>
  <c r="N3380" i="1" s="1"/>
  <c r="N3378" i="1"/>
  <c r="N3376" i="1"/>
  <c r="N3369" i="1"/>
  <c r="N3368" i="1" s="1"/>
  <c r="N3367" i="1" s="1"/>
  <c r="N3366" i="1" s="1"/>
  <c r="N3365" i="1" s="1"/>
  <c r="N3364" i="1" s="1"/>
  <c r="N3361" i="1"/>
  <c r="N3360" i="1" s="1"/>
  <c r="N3358" i="1"/>
  <c r="N3357" i="1" s="1"/>
  <c r="N3353" i="1"/>
  <c r="N3352" i="1" s="1"/>
  <c r="N3351" i="1" s="1"/>
  <c r="N3349" i="1"/>
  <c r="N3348" i="1" s="1"/>
  <c r="N3346" i="1"/>
  <c r="N3345" i="1" s="1"/>
  <c r="N3342" i="1"/>
  <c r="N3341" i="1" s="1"/>
  <c r="N3339" i="1"/>
  <c r="N3338" i="1" s="1"/>
  <c r="N3332" i="1"/>
  <c r="N3330" i="1"/>
  <c r="N3328" i="1"/>
  <c r="N3325" i="1"/>
  <c r="N3324" i="1" s="1"/>
  <c r="N3320" i="1"/>
  <c r="N3318" i="1"/>
  <c r="N3309" i="1"/>
  <c r="N3308" i="1" s="1"/>
  <c r="N3307" i="1" s="1"/>
  <c r="N3305" i="1"/>
  <c r="N3304" i="1" s="1"/>
  <c r="N3303" i="1" s="1"/>
  <c r="N3302" i="1" s="1"/>
  <c r="N3301" i="1" s="1"/>
  <c r="N3297" i="1"/>
  <c r="N3295" i="1"/>
  <c r="N3291" i="1"/>
  <c r="N3290" i="1" s="1"/>
  <c r="N3289" i="1" s="1"/>
  <c r="N3288" i="1" s="1"/>
  <c r="N3287" i="1" s="1"/>
  <c r="N3283" i="1"/>
  <c r="N3282" i="1" s="1"/>
  <c r="N3281" i="1" s="1"/>
  <c r="N3280" i="1" s="1"/>
  <c r="N3279" i="1" s="1"/>
  <c r="N3277" i="1"/>
  <c r="N3276" i="1" s="1"/>
  <c r="N3275" i="1" s="1"/>
  <c r="N3274" i="1" s="1"/>
  <c r="N3273" i="1" s="1"/>
  <c r="N3269" i="1"/>
  <c r="N3268" i="1" s="1"/>
  <c r="N3267" i="1" s="1"/>
  <c r="N3262" i="1"/>
  <c r="N3261" i="1" s="1"/>
  <c r="N3260" i="1" s="1"/>
  <c r="N3258" i="1"/>
  <c r="N3257" i="1" s="1"/>
  <c r="N3256" i="1" s="1"/>
  <c r="N3250" i="1"/>
  <c r="N3248" i="1"/>
  <c r="N3241" i="1"/>
  <c r="N3239" i="1"/>
  <c r="N3235" i="1"/>
  <c r="N3234" i="1" s="1"/>
  <c r="N3233" i="1" s="1"/>
  <c r="N3231" i="1"/>
  <c r="N3230" i="1" s="1"/>
  <c r="N3229" i="1" s="1"/>
  <c r="N3225" i="1"/>
  <c r="N3224" i="1" s="1"/>
  <c r="N3223" i="1" s="1"/>
  <c r="N3222" i="1" s="1"/>
  <c r="N3221" i="1" s="1"/>
  <c r="N3219" i="1"/>
  <c r="N3218" i="1" s="1"/>
  <c r="N3216" i="1"/>
  <c r="N3215" i="1" s="1"/>
  <c r="N3211" i="1"/>
  <c r="N3210" i="1" s="1"/>
  <c r="N3209" i="1" s="1"/>
  <c r="N3208" i="1" s="1"/>
  <c r="N3207" i="1" s="1"/>
  <c r="N3204" i="1"/>
  <c r="N3203" i="1" s="1"/>
  <c r="N3202" i="1" s="1"/>
  <c r="N3201" i="1" s="1"/>
  <c r="N3200" i="1" s="1"/>
  <c r="N3199" i="1" s="1"/>
  <c r="N3191" i="1"/>
  <c r="N3190" i="1" s="1"/>
  <c r="N3189" i="1" s="1"/>
  <c r="N3188" i="1" s="1"/>
  <c r="N3187" i="1" s="1"/>
  <c r="N3185" i="1"/>
  <c r="N3183" i="1"/>
  <c r="N3179" i="1"/>
  <c r="N3178" i="1" s="1"/>
  <c r="N3177" i="1" s="1"/>
  <c r="N3176" i="1" s="1"/>
  <c r="N3174" i="1"/>
  <c r="N3158" i="1"/>
  <c r="N3157" i="1" s="1"/>
  <c r="N3155" i="1"/>
  <c r="N3154" i="1" s="1"/>
  <c r="N3149" i="1"/>
  <c r="N3148" i="1" s="1"/>
  <c r="N3147" i="1" s="1"/>
  <c r="N3146" i="1" s="1"/>
  <c r="N3139" i="1"/>
  <c r="N3138" i="1" s="1"/>
  <c r="N3137" i="1" s="1"/>
  <c r="N3135" i="1"/>
  <c r="N3134" i="1" s="1"/>
  <c r="N3133" i="1" s="1"/>
  <c r="N3131" i="1"/>
  <c r="N3130" i="1" s="1"/>
  <c r="N3128" i="1"/>
  <c r="N3127" i="1" s="1"/>
  <c r="N3120" i="1"/>
  <c r="N3118" i="1"/>
  <c r="N3115" i="1"/>
  <c r="N3114" i="1" s="1"/>
  <c r="N3110" i="1"/>
  <c r="N3109" i="1" s="1"/>
  <c r="N3108" i="1" s="1"/>
  <c r="N3107" i="1" s="1"/>
  <c r="N3106" i="1" s="1"/>
  <c r="N3103" i="1"/>
  <c r="N3102" i="1" s="1"/>
  <c r="N3101" i="1" s="1"/>
  <c r="N3100" i="1" s="1"/>
  <c r="N3099" i="1" s="1"/>
  <c r="N3098" i="1" s="1"/>
  <c r="N3095" i="1"/>
  <c r="N3094" i="1" s="1"/>
  <c r="N3092" i="1"/>
  <c r="N3087" i="1"/>
  <c r="N3085" i="1"/>
  <c r="N3081" i="1"/>
  <c r="N3080" i="1" s="1"/>
  <c r="N3078" i="1"/>
  <c r="N3077" i="1" s="1"/>
  <c r="N3074" i="1"/>
  <c r="N3073" i="1" s="1"/>
  <c r="N3071" i="1"/>
  <c r="N3070" i="1" s="1"/>
  <c r="N3068" i="1"/>
  <c r="N3067" i="1" s="1"/>
  <c r="N3053" i="1"/>
  <c r="N3051" i="1"/>
  <c r="N3048" i="1"/>
  <c r="N3047" i="1" s="1"/>
  <c r="N3043" i="1"/>
  <c r="N3041" i="1"/>
  <c r="N3032" i="1"/>
  <c r="N3031" i="1" s="1"/>
  <c r="N3030" i="1" s="1"/>
  <c r="N3028" i="1"/>
  <c r="N3027" i="1" s="1"/>
  <c r="N3026" i="1" s="1"/>
  <c r="N3025" i="1" s="1"/>
  <c r="N3024" i="1" s="1"/>
  <c r="N3020" i="1"/>
  <c r="N3019" i="1" s="1"/>
  <c r="N3018" i="1" s="1"/>
  <c r="N3017" i="1" s="1"/>
  <c r="N3016" i="1" s="1"/>
  <c r="N3015" i="1" s="1"/>
  <c r="N3013" i="1"/>
  <c r="N3012" i="1" s="1"/>
  <c r="N3011" i="1" s="1"/>
  <c r="N3009" i="1"/>
  <c r="N3008" i="1" s="1"/>
  <c r="N3007" i="1" s="1"/>
  <c r="N3006" i="1" s="1"/>
  <c r="N3005" i="1" s="1"/>
  <c r="N3001" i="1"/>
  <c r="N3000" i="1" s="1"/>
  <c r="N2999" i="1" s="1"/>
  <c r="N2998" i="1" s="1"/>
  <c r="N2997" i="1" s="1"/>
  <c r="N2995" i="1"/>
  <c r="N2994" i="1" s="1"/>
  <c r="N2993" i="1" s="1"/>
  <c r="N2992" i="1" s="1"/>
  <c r="N2991" i="1" s="1"/>
  <c r="N2987" i="1"/>
  <c r="N2986" i="1" s="1"/>
  <c r="N2985" i="1" s="1"/>
  <c r="N2980" i="1"/>
  <c r="N2979" i="1" s="1"/>
  <c r="N2978" i="1" s="1"/>
  <c r="N2967" i="1"/>
  <c r="N2965" i="1"/>
  <c r="N2963" i="1"/>
  <c r="N2951" i="1"/>
  <c r="N2950" i="1" s="1"/>
  <c r="N2949" i="1" s="1"/>
  <c r="N2947" i="1"/>
  <c r="N2946" i="1" s="1"/>
  <c r="N2945" i="1" s="1"/>
  <c r="N2941" i="1"/>
  <c r="N2933" i="1"/>
  <c r="N2932" i="1" s="1"/>
  <c r="N2930" i="1"/>
  <c r="N2929" i="1" s="1"/>
  <c r="N2925" i="1"/>
  <c r="N2924" i="1" s="1"/>
  <c r="N2923" i="1" s="1"/>
  <c r="N2922" i="1" s="1"/>
  <c r="N2921" i="1" s="1"/>
  <c r="N2918" i="1"/>
  <c r="N2917" i="1" s="1"/>
  <c r="N2916" i="1" s="1"/>
  <c r="N2915" i="1" s="1"/>
  <c r="N2914" i="1" s="1"/>
  <c r="N2913" i="1" s="1"/>
  <c r="N2905" i="1"/>
  <c r="N2903" i="1"/>
  <c r="N2898" i="1"/>
  <c r="N2897" i="1" s="1"/>
  <c r="N2896" i="1" s="1"/>
  <c r="N2895" i="1" s="1"/>
  <c r="N2892" i="1"/>
  <c r="N2891" i="1" s="1"/>
  <c r="N2890" i="1" s="1"/>
  <c r="N2888" i="1"/>
  <c r="N2887" i="1" s="1"/>
  <c r="N2886" i="1" s="1"/>
  <c r="N2885" i="1" s="1"/>
  <c r="N2883" i="1"/>
  <c r="N2867" i="1"/>
  <c r="N2866" i="1" s="1"/>
  <c r="N2864" i="1"/>
  <c r="N2863" i="1" s="1"/>
  <c r="N2858" i="1"/>
  <c r="N2857" i="1" s="1"/>
  <c r="N2856" i="1" s="1"/>
  <c r="N2855" i="1" s="1"/>
  <c r="N2848" i="1"/>
  <c r="N2847" i="1" s="1"/>
  <c r="N2846" i="1" s="1"/>
  <c r="N2844" i="1"/>
  <c r="N2843" i="1" s="1"/>
  <c r="N2842" i="1" s="1"/>
  <c r="N2840" i="1"/>
  <c r="N2839" i="1" s="1"/>
  <c r="N2837" i="1"/>
  <c r="N2836" i="1" s="1"/>
  <c r="N2823" i="1"/>
  <c r="N2821" i="1"/>
  <c r="N2818" i="1"/>
  <c r="N2817" i="1" s="1"/>
  <c r="N2813" i="1"/>
  <c r="N2812" i="1" s="1"/>
  <c r="N2811" i="1" s="1"/>
  <c r="N2810" i="1" s="1"/>
  <c r="N2809" i="1" s="1"/>
  <c r="N2806" i="1"/>
  <c r="N2805" i="1" s="1"/>
  <c r="N2804" i="1" s="1"/>
  <c r="N2803" i="1" s="1"/>
  <c r="N2801" i="1"/>
  <c r="N2800" i="1" s="1"/>
  <c r="N2799" i="1" s="1"/>
  <c r="N2798" i="1" s="1"/>
  <c r="N2797" i="1" s="1"/>
  <c r="N2788" i="1"/>
  <c r="N2787" i="1" s="1"/>
  <c r="N2785" i="1"/>
  <c r="N2784" i="1" s="1"/>
  <c r="N2780" i="1"/>
  <c r="N2779" i="1" s="1"/>
  <c r="N2778" i="1" s="1"/>
  <c r="N2776" i="1"/>
  <c r="N2775" i="1" s="1"/>
  <c r="N2773" i="1"/>
  <c r="N2772" i="1" s="1"/>
  <c r="N2769" i="1"/>
  <c r="N2768" i="1" s="1"/>
  <c r="N2766" i="1"/>
  <c r="N2765" i="1" s="1"/>
  <c r="N2763" i="1"/>
  <c r="N2762" i="1" s="1"/>
  <c r="N2751" i="1"/>
  <c r="N2749" i="1"/>
  <c r="N2747" i="1"/>
  <c r="N2744" i="1"/>
  <c r="N2743" i="1" s="1"/>
  <c r="N2739" i="1"/>
  <c r="N2737" i="1"/>
  <c r="N2728" i="1"/>
  <c r="N2727" i="1" s="1"/>
  <c r="N2726" i="1" s="1"/>
  <c r="N2725" i="1" s="1"/>
  <c r="N2724" i="1" s="1"/>
  <c r="N2723" i="1" s="1"/>
  <c r="N2722" i="1" s="1"/>
  <c r="N2720" i="1"/>
  <c r="N2719" i="1" s="1"/>
  <c r="N2718" i="1" s="1"/>
  <c r="N2717" i="1" s="1"/>
  <c r="N2716" i="1" s="1"/>
  <c r="N2715" i="1" s="1"/>
  <c r="N2713" i="1"/>
  <c r="N2712" i="1" s="1"/>
  <c r="N2711" i="1" s="1"/>
  <c r="N2709" i="1"/>
  <c r="N2708" i="1" s="1"/>
  <c r="N2707" i="1" s="1"/>
  <c r="N2706" i="1" s="1"/>
  <c r="N2705" i="1" s="1"/>
  <c r="N2701" i="1"/>
  <c r="N2700" i="1" s="1"/>
  <c r="N2699" i="1" s="1"/>
  <c r="N2698" i="1" s="1"/>
  <c r="N2697" i="1" s="1"/>
  <c r="N2695" i="1"/>
  <c r="N2694" i="1" s="1"/>
  <c r="N2693" i="1" s="1"/>
  <c r="N2692" i="1" s="1"/>
  <c r="N2691" i="1" s="1"/>
  <c r="N2687" i="1"/>
  <c r="N2686" i="1" s="1"/>
  <c r="N2685" i="1" s="1"/>
  <c r="N2680" i="1"/>
  <c r="N2679" i="1" s="1"/>
  <c r="N2678" i="1" s="1"/>
  <c r="N2676" i="1"/>
  <c r="N2675" i="1" s="1"/>
  <c r="N2674" i="1" s="1"/>
  <c r="N2663" i="1"/>
  <c r="N2661" i="1"/>
  <c r="N2659" i="1"/>
  <c r="N2650" i="1"/>
  <c r="N2648" i="1"/>
  <c r="N2644" i="1"/>
  <c r="N2643" i="1" s="1"/>
  <c r="N2642" i="1" s="1"/>
  <c r="N2641" i="1" s="1"/>
  <c r="N2634" i="1"/>
  <c r="N2633" i="1" s="1"/>
  <c r="N2632" i="1" s="1"/>
  <c r="N2630" i="1"/>
  <c r="N2629" i="1" s="1"/>
  <c r="N2628" i="1" s="1"/>
  <c r="N2624" i="1"/>
  <c r="N2621" i="1" s="1"/>
  <c r="N2620" i="1" s="1"/>
  <c r="N2619" i="1" s="1"/>
  <c r="N2618" i="1" s="1"/>
  <c r="N2616" i="1"/>
  <c r="N2615" i="1" s="1"/>
  <c r="N2613" i="1"/>
  <c r="N2612" i="1" s="1"/>
  <c r="N2607" i="1"/>
  <c r="N2606" i="1" s="1"/>
  <c r="N2605" i="1" s="1"/>
  <c r="N2604" i="1" s="1"/>
  <c r="N2603" i="1" s="1"/>
  <c r="N2602" i="1" s="1"/>
  <c r="N2594" i="1"/>
  <c r="N2593" i="1" s="1"/>
  <c r="N2592" i="1" s="1"/>
  <c r="N2591" i="1" s="1"/>
  <c r="N2590" i="1" s="1"/>
  <c r="N2588" i="1"/>
  <c r="N2587" i="1" s="1"/>
  <c r="N2586" i="1" s="1"/>
  <c r="N2585" i="1" s="1"/>
  <c r="N2583" i="1"/>
  <c r="N2582" i="1" s="1"/>
  <c r="N2581" i="1" s="1"/>
  <c r="N2580" i="1" s="1"/>
  <c r="N2577" i="1"/>
  <c r="N2575" i="1"/>
  <c r="N2566" i="1"/>
  <c r="N2550" i="1"/>
  <c r="N2549" i="1" s="1"/>
  <c r="N2547" i="1"/>
  <c r="N2546" i="1" s="1"/>
  <c r="N2541" i="1"/>
  <c r="N2540" i="1" s="1"/>
  <c r="N2539" i="1" s="1"/>
  <c r="N2538" i="1" s="1"/>
  <c r="N2531" i="1"/>
  <c r="N2530" i="1" s="1"/>
  <c r="N2529" i="1" s="1"/>
  <c r="N2527" i="1"/>
  <c r="N2526" i="1" s="1"/>
  <c r="N2525" i="1" s="1"/>
  <c r="N2523" i="1"/>
  <c r="N2522" i="1" s="1"/>
  <c r="N2520" i="1"/>
  <c r="N2519" i="1" s="1"/>
  <c r="N2506" i="1"/>
  <c r="N2504" i="1"/>
  <c r="N2501" i="1"/>
  <c r="N2500" i="1" s="1"/>
  <c r="N2496" i="1"/>
  <c r="N2495" i="1" s="1"/>
  <c r="N2494" i="1" s="1"/>
  <c r="N2493" i="1" s="1"/>
  <c r="N2492" i="1" s="1"/>
  <c r="N2489" i="1"/>
  <c r="N2488" i="1" s="1"/>
  <c r="N2487" i="1" s="1"/>
  <c r="N2486" i="1" s="1"/>
  <c r="N2484" i="1"/>
  <c r="N2483" i="1" s="1"/>
  <c r="N2482" i="1" s="1"/>
  <c r="N2481" i="1" s="1"/>
  <c r="N2479" i="1"/>
  <c r="N2478" i="1" s="1"/>
  <c r="N2477" i="1" s="1"/>
  <c r="N2476" i="1" s="1"/>
  <c r="N2475" i="1" s="1"/>
  <c r="N2471" i="1"/>
  <c r="N2470" i="1" s="1"/>
  <c r="N2469" i="1" s="1"/>
  <c r="N2468" i="1" s="1"/>
  <c r="N2466" i="1"/>
  <c r="N2465" i="1" s="1"/>
  <c r="N2464" i="1" s="1"/>
  <c r="N2462" i="1"/>
  <c r="N2461" i="1" s="1"/>
  <c r="N2459" i="1"/>
  <c r="N2458" i="1" s="1"/>
  <c r="N2454" i="1"/>
  <c r="N2452" i="1"/>
  <c r="N2448" i="1"/>
  <c r="N2447" i="1" s="1"/>
  <c r="N2445" i="1"/>
  <c r="N2444" i="1" s="1"/>
  <c r="N2441" i="1"/>
  <c r="N2440" i="1" s="1"/>
  <c r="N2438" i="1"/>
  <c r="N2437" i="1" s="1"/>
  <c r="N2435" i="1"/>
  <c r="N2434" i="1" s="1"/>
  <c r="N2428" i="1"/>
  <c r="N2426" i="1"/>
  <c r="N2423" i="1"/>
  <c r="N2422" i="1" s="1"/>
  <c r="N2418" i="1"/>
  <c r="N2416" i="1"/>
  <c r="N2407" i="1"/>
  <c r="N2406" i="1" s="1"/>
  <c r="N2405" i="1" s="1"/>
  <c r="N2403" i="1"/>
  <c r="N2402" i="1" s="1"/>
  <c r="N2401" i="1" s="1"/>
  <c r="N2400" i="1" s="1"/>
  <c r="N2399" i="1" s="1"/>
  <c r="N2395" i="1"/>
  <c r="N2394" i="1" s="1"/>
  <c r="N2393" i="1" s="1"/>
  <c r="N2392" i="1" s="1"/>
  <c r="N2391" i="1" s="1"/>
  <c r="N2390" i="1" s="1"/>
  <c r="N2388" i="1"/>
  <c r="N2386" i="1"/>
  <c r="N2382" i="1"/>
  <c r="N2381" i="1" s="1"/>
  <c r="N2380" i="1" s="1"/>
  <c r="N2379" i="1" s="1"/>
  <c r="N2378" i="1" s="1"/>
  <c r="N2374" i="1"/>
  <c r="N2373" i="1" s="1"/>
  <c r="N2372" i="1" s="1"/>
  <c r="N2371" i="1" s="1"/>
  <c r="N2370" i="1" s="1"/>
  <c r="N2368" i="1"/>
  <c r="N2367" i="1" s="1"/>
  <c r="N2366" i="1" s="1"/>
  <c r="N2365" i="1" s="1"/>
  <c r="N2364" i="1" s="1"/>
  <c r="N2360" i="1"/>
  <c r="N2359" i="1" s="1"/>
  <c r="N2358" i="1" s="1"/>
  <c r="N2353" i="1"/>
  <c r="N2352" i="1" s="1"/>
  <c r="N2351" i="1" s="1"/>
  <c r="N2349" i="1"/>
  <c r="N2348" i="1" s="1"/>
  <c r="N2347" i="1" s="1"/>
  <c r="N2336" i="1"/>
  <c r="N2334" i="1"/>
  <c r="N2332" i="1"/>
  <c r="N2321" i="1"/>
  <c r="N2320" i="1" s="1"/>
  <c r="N2312" i="1"/>
  <c r="N2311" i="1" s="1"/>
  <c r="N2310" i="1" s="1"/>
  <c r="N2308" i="1"/>
  <c r="N2307" i="1" s="1"/>
  <c r="N2306" i="1" s="1"/>
  <c r="N2302" i="1"/>
  <c r="N2301" i="1" s="1"/>
  <c r="N2300" i="1" s="1"/>
  <c r="N2299" i="1" s="1"/>
  <c r="N2298" i="1" s="1"/>
  <c r="N2296" i="1"/>
  <c r="N2295" i="1" s="1"/>
  <c r="N2293" i="1"/>
  <c r="N2291" i="1"/>
  <c r="N2285" i="1"/>
  <c r="N2284" i="1" s="1"/>
  <c r="N2283" i="1" s="1"/>
  <c r="N2282" i="1" s="1"/>
  <c r="N2281" i="1" s="1"/>
  <c r="N2280" i="1" s="1"/>
  <c r="N2275" i="1"/>
  <c r="N2270" i="1"/>
  <c r="N2269" i="1" s="1"/>
  <c r="N2268" i="1" s="1"/>
  <c r="N2267" i="1" s="1"/>
  <c r="N2264" i="1"/>
  <c r="N2260" i="1"/>
  <c r="N2256" i="1"/>
  <c r="N2255" i="1" s="1"/>
  <c r="N2254" i="1" s="1"/>
  <c r="N2253" i="1" s="1"/>
  <c r="N2251" i="1"/>
  <c r="N2235" i="1"/>
  <c r="N2234" i="1" s="1"/>
  <c r="N2232" i="1"/>
  <c r="N2231" i="1" s="1"/>
  <c r="N2226" i="1"/>
  <c r="N2225" i="1" s="1"/>
  <c r="N2224" i="1" s="1"/>
  <c r="N2223" i="1" s="1"/>
  <c r="N2216" i="1"/>
  <c r="N2215" i="1" s="1"/>
  <c r="N2214" i="1" s="1"/>
  <c r="N2212" i="1"/>
  <c r="N2211" i="1" s="1"/>
  <c r="N2210" i="1" s="1"/>
  <c r="N2208" i="1"/>
  <c r="N2207" i="1" s="1"/>
  <c r="N2205" i="1"/>
  <c r="N2204" i="1" s="1"/>
  <c r="N2191" i="1"/>
  <c r="N2189" i="1"/>
  <c r="N2186" i="1"/>
  <c r="N2185" i="1" s="1"/>
  <c r="N2181" i="1"/>
  <c r="N2180" i="1" s="1"/>
  <c r="N2174" i="1"/>
  <c r="N2173" i="1" s="1"/>
  <c r="N2172" i="1" s="1"/>
  <c r="N2171" i="1" s="1"/>
  <c r="N2169" i="1"/>
  <c r="N2168" i="1" s="1"/>
  <c r="N2167" i="1" s="1"/>
  <c r="N2166" i="1" s="1"/>
  <c r="N2165" i="1" s="1"/>
  <c r="N2156" i="1"/>
  <c r="N2155" i="1" s="1"/>
  <c r="N2153" i="1"/>
  <c r="N2152" i="1" s="1"/>
  <c r="N2148" i="1"/>
  <c r="N2146" i="1"/>
  <c r="N2142" i="1"/>
  <c r="N2141" i="1" s="1"/>
  <c r="N2139" i="1"/>
  <c r="N2138" i="1" s="1"/>
  <c r="N2135" i="1"/>
  <c r="N2134" i="1" s="1"/>
  <c r="N2132" i="1"/>
  <c r="N2131" i="1" s="1"/>
  <c r="N2129" i="1"/>
  <c r="N2128" i="1" s="1"/>
  <c r="N2117" i="1"/>
  <c r="N2115" i="1"/>
  <c r="N2112" i="1"/>
  <c r="N2111" i="1" s="1"/>
  <c r="N2107" i="1"/>
  <c r="N2105" i="1"/>
  <c r="N2096" i="1"/>
  <c r="N2095" i="1" s="1"/>
  <c r="N2094" i="1" s="1"/>
  <c r="N2092" i="1"/>
  <c r="N2091" i="1" s="1"/>
  <c r="N2090" i="1" s="1"/>
  <c r="N2089" i="1" s="1"/>
  <c r="N2088" i="1" s="1"/>
  <c r="N2084" i="1"/>
  <c r="N2082" i="1"/>
  <c r="N2078" i="1"/>
  <c r="N2077" i="1" s="1"/>
  <c r="N2076" i="1" s="1"/>
  <c r="N2075" i="1" s="1"/>
  <c r="N2074" i="1" s="1"/>
  <c r="N2070" i="1"/>
  <c r="N2069" i="1" s="1"/>
  <c r="N2068" i="1" s="1"/>
  <c r="N2067" i="1" s="1"/>
  <c r="N2066" i="1" s="1"/>
  <c r="N2064" i="1"/>
  <c r="N2063" i="1" s="1"/>
  <c r="N2062" i="1" s="1"/>
  <c r="N2061" i="1" s="1"/>
  <c r="N2060" i="1" s="1"/>
  <c r="N2056" i="1"/>
  <c r="N2055" i="1" s="1"/>
  <c r="N2054" i="1" s="1"/>
  <c r="N2049" i="1"/>
  <c r="N2048" i="1" s="1"/>
  <c r="N2047" i="1" s="1"/>
  <c r="N2045" i="1"/>
  <c r="N2044" i="1" s="1"/>
  <c r="N2043" i="1" s="1"/>
  <c r="N2037" i="1"/>
  <c r="N2035" i="1"/>
  <c r="N2033" i="1"/>
  <c r="N2026" i="1"/>
  <c r="N2022" i="1"/>
  <c r="N2018" i="1"/>
  <c r="N2017" i="1" s="1"/>
  <c r="N2016" i="1" s="1"/>
  <c r="N2015" i="1" s="1"/>
  <c r="N2006" i="1"/>
  <c r="N2005" i="1" s="1"/>
  <c r="N2004" i="1" s="1"/>
  <c r="N2002" i="1"/>
  <c r="N2001" i="1" s="1"/>
  <c r="N2000" i="1" s="1"/>
  <c r="N1996" i="1"/>
  <c r="N1988" i="1"/>
  <c r="N1987" i="1" s="1"/>
  <c r="N1985" i="1"/>
  <c r="N1984" i="1" s="1"/>
  <c r="N1980" i="1"/>
  <c r="N1979" i="1" s="1"/>
  <c r="N1978" i="1" s="1"/>
  <c r="N1977" i="1" s="1"/>
  <c r="N1976" i="1" s="1"/>
  <c r="N1965" i="1"/>
  <c r="N1964" i="1" s="1"/>
  <c r="N1963" i="1" s="1"/>
  <c r="N1962" i="1" s="1"/>
  <c r="N1960" i="1"/>
  <c r="N1959" i="1" s="1"/>
  <c r="N1958" i="1" s="1"/>
  <c r="N1957" i="1" s="1"/>
  <c r="N1956" i="1" s="1"/>
  <c r="N1954" i="1"/>
  <c r="N1953" i="1" s="1"/>
  <c r="N1952" i="1" s="1"/>
  <c r="N1950" i="1"/>
  <c r="N1949" i="1" s="1"/>
  <c r="N1948" i="1" s="1"/>
  <c r="N1947" i="1" s="1"/>
  <c r="N1944" i="1"/>
  <c r="N1943" i="1" s="1"/>
  <c r="N1942" i="1" s="1"/>
  <c r="N1941" i="1" s="1"/>
  <c r="N1938" i="1"/>
  <c r="N1936" i="1"/>
  <c r="N1934" i="1"/>
  <c r="N1930" i="1"/>
  <c r="N1929" i="1" s="1"/>
  <c r="N1928" i="1" s="1"/>
  <c r="N1927" i="1" s="1"/>
  <c r="N1925" i="1"/>
  <c r="N1909" i="1"/>
  <c r="N1908" i="1" s="1"/>
  <c r="N1906" i="1"/>
  <c r="N1905" i="1" s="1"/>
  <c r="N1900" i="1"/>
  <c r="N1899" i="1" s="1"/>
  <c r="N1898" i="1" s="1"/>
  <c r="N1897" i="1" s="1"/>
  <c r="N1890" i="1"/>
  <c r="N1889" i="1" s="1"/>
  <c r="N1888" i="1" s="1"/>
  <c r="N1886" i="1"/>
  <c r="N1885" i="1" s="1"/>
  <c r="N1884" i="1" s="1"/>
  <c r="N1882" i="1"/>
  <c r="N1881" i="1" s="1"/>
  <c r="N1879" i="1"/>
  <c r="N1878" i="1" s="1"/>
  <c r="N1871" i="1"/>
  <c r="N1869" i="1"/>
  <c r="N1866" i="1"/>
  <c r="N1865" i="1" s="1"/>
  <c r="N1861" i="1"/>
  <c r="N1859" i="1"/>
  <c r="N1847" i="1"/>
  <c r="N1846" i="1" s="1"/>
  <c r="N1845" i="1" s="1"/>
  <c r="N1844" i="1" s="1"/>
  <c r="N1842" i="1"/>
  <c r="N1841" i="1" s="1"/>
  <c r="N1840" i="1" s="1"/>
  <c r="N1839" i="1" s="1"/>
  <c r="N1838" i="1" s="1"/>
  <c r="N1834" i="1"/>
  <c r="N1833" i="1" s="1"/>
  <c r="N1832" i="1" s="1"/>
  <c r="N1830" i="1"/>
  <c r="N1829" i="1" s="1"/>
  <c r="N1827" i="1"/>
  <c r="N1826" i="1" s="1"/>
  <c r="N1819" i="1"/>
  <c r="N1817" i="1"/>
  <c r="N1813" i="1"/>
  <c r="N1812" i="1" s="1"/>
  <c r="N1810" i="1"/>
  <c r="N1809" i="1" s="1"/>
  <c r="N1806" i="1"/>
  <c r="N1805" i="1" s="1"/>
  <c r="N1803" i="1"/>
  <c r="N1802" i="1" s="1"/>
  <c r="N1800" i="1"/>
  <c r="N1799" i="1" s="1"/>
  <c r="N1788" i="1"/>
  <c r="N1786" i="1"/>
  <c r="N1784" i="1"/>
  <c r="N1781" i="1"/>
  <c r="N1780" i="1" s="1"/>
  <c r="N1776" i="1"/>
  <c r="N1774" i="1"/>
  <c r="N1765" i="1"/>
  <c r="N1764" i="1" s="1"/>
  <c r="N1763" i="1" s="1"/>
  <c r="N1762" i="1" s="1"/>
  <c r="N1761" i="1" s="1"/>
  <c r="N1760" i="1" s="1"/>
  <c r="N1759" i="1" s="1"/>
  <c r="N1757" i="1"/>
  <c r="N1756" i="1" s="1"/>
  <c r="N1755" i="1" s="1"/>
  <c r="N1754" i="1" s="1"/>
  <c r="N1753" i="1" s="1"/>
  <c r="N1752" i="1" s="1"/>
  <c r="N1750" i="1"/>
  <c r="N1748" i="1"/>
  <c r="N1744" i="1"/>
  <c r="N1743" i="1" s="1"/>
  <c r="N1742" i="1" s="1"/>
  <c r="N1741" i="1" s="1"/>
  <c r="N1740" i="1" s="1"/>
  <c r="N1736" i="1"/>
  <c r="N1735" i="1" s="1"/>
  <c r="N1734" i="1" s="1"/>
  <c r="N1733" i="1" s="1"/>
  <c r="N1732" i="1" s="1"/>
  <c r="N1730" i="1"/>
  <c r="N1729" i="1" s="1"/>
  <c r="N1728" i="1" s="1"/>
  <c r="N1727" i="1" s="1"/>
  <c r="N1726" i="1" s="1"/>
  <c r="N1722" i="1"/>
  <c r="N1721" i="1" s="1"/>
  <c r="N1720" i="1" s="1"/>
  <c r="N1715" i="1"/>
  <c r="N1714" i="1" s="1"/>
  <c r="N1713" i="1" s="1"/>
  <c r="N1711" i="1"/>
  <c r="N1710" i="1" s="1"/>
  <c r="N1709" i="1" s="1"/>
  <c r="N1703" i="1"/>
  <c r="N1702" i="1" s="1"/>
  <c r="N1701" i="1" s="1"/>
  <c r="N1700" i="1" s="1"/>
  <c r="N1698" i="1"/>
  <c r="N1696" i="1"/>
  <c r="N1694" i="1"/>
  <c r="N1687" i="1"/>
  <c r="N1686" i="1" s="1"/>
  <c r="N1685" i="1" s="1"/>
  <c r="N1684" i="1" s="1"/>
  <c r="N1674" i="1"/>
  <c r="N1673" i="1" s="1"/>
  <c r="N1670" i="1"/>
  <c r="N1669" i="1" s="1"/>
  <c r="N1668" i="1" s="1"/>
  <c r="N1667" i="1" s="1"/>
  <c r="N1658" i="1"/>
  <c r="N1657" i="1" s="1"/>
  <c r="N1656" i="1" s="1"/>
  <c r="N1654" i="1"/>
  <c r="N1653" i="1" s="1"/>
  <c r="N1652" i="1" s="1"/>
  <c r="N1648" i="1"/>
  <c r="N1645" i="1" s="1"/>
  <c r="N1644" i="1" s="1"/>
  <c r="N1640" i="1"/>
  <c r="N1639" i="1" s="1"/>
  <c r="N1637" i="1"/>
  <c r="N1636" i="1" s="1"/>
  <c r="N1631" i="1"/>
  <c r="N1630" i="1" s="1"/>
  <c r="N1629" i="1" s="1"/>
  <c r="N1628" i="1" s="1"/>
  <c r="N1627" i="1" s="1"/>
  <c r="N1626" i="1" s="1"/>
  <c r="N1623" i="1"/>
  <c r="N1622" i="1" s="1"/>
  <c r="N1621" i="1" s="1"/>
  <c r="N1620" i="1" s="1"/>
  <c r="N1618" i="1"/>
  <c r="N1616" i="1"/>
  <c r="N1611" i="1"/>
  <c r="N1610" i="1" s="1"/>
  <c r="N1609" i="1" s="1"/>
  <c r="N1608" i="1" s="1"/>
  <c r="N1605" i="1"/>
  <c r="N1601" i="1"/>
  <c r="N1592" i="1"/>
  <c r="N1576" i="1"/>
  <c r="N1575" i="1" s="1"/>
  <c r="N1573" i="1"/>
  <c r="N1572" i="1" s="1"/>
  <c r="N1567" i="1"/>
  <c r="N1566" i="1" s="1"/>
  <c r="N1565" i="1" s="1"/>
  <c r="N1564" i="1" s="1"/>
  <c r="N1557" i="1"/>
  <c r="N1556" i="1" s="1"/>
  <c r="N1555" i="1" s="1"/>
  <c r="N1553" i="1"/>
  <c r="N1552" i="1" s="1"/>
  <c r="N1551" i="1" s="1"/>
  <c r="N1549" i="1"/>
  <c r="N1548" i="1" s="1"/>
  <c r="N1546" i="1"/>
  <c r="N1545" i="1" s="1"/>
  <c r="N1532" i="1"/>
  <c r="N1529" i="1" s="1"/>
  <c r="N1530" i="1"/>
  <c r="N1527" i="1"/>
  <c r="N1526" i="1" s="1"/>
  <c r="N1522" i="1"/>
  <c r="N1520" i="1"/>
  <c r="N1508" i="1"/>
  <c r="N1507" i="1" s="1"/>
  <c r="N1506" i="1" s="1"/>
  <c r="N1505" i="1" s="1"/>
  <c r="N1504" i="1" s="1"/>
  <c r="N1503" i="1" s="1"/>
  <c r="N1500" i="1"/>
  <c r="N1499" i="1" s="1"/>
  <c r="N1498" i="1" s="1"/>
  <c r="N1497" i="1" s="1"/>
  <c r="N1490" i="1"/>
  <c r="N1489" i="1" s="1"/>
  <c r="N1488" i="1" s="1"/>
  <c r="N1486" i="1"/>
  <c r="N1485" i="1" s="1"/>
  <c r="N1483" i="1"/>
  <c r="N1482" i="1" s="1"/>
  <c r="N1478" i="1"/>
  <c r="N1476" i="1"/>
  <c r="N1472" i="1"/>
  <c r="N1471" i="1" s="1"/>
  <c r="N1469" i="1"/>
  <c r="N1468" i="1" s="1"/>
  <c r="N1465" i="1"/>
  <c r="N1464" i="1" s="1"/>
  <c r="N1462" i="1"/>
  <c r="N1461" i="1" s="1"/>
  <c r="N1459" i="1"/>
  <c r="N1458" i="1" s="1"/>
  <c r="N1452" i="1"/>
  <c r="N1450" i="1"/>
  <c r="N1448" i="1"/>
  <c r="N1445" i="1"/>
  <c r="N1444" i="1" s="1"/>
  <c r="N1440" i="1"/>
  <c r="N1438" i="1"/>
  <c r="N1429" i="1"/>
  <c r="N1428" i="1" s="1"/>
  <c r="N1427" i="1" s="1"/>
  <c r="N1426" i="1" s="1"/>
  <c r="N1425" i="1" s="1"/>
  <c r="N1424" i="1" s="1"/>
  <c r="N1423" i="1" s="1"/>
  <c r="N1421" i="1"/>
  <c r="N1420" i="1" s="1"/>
  <c r="N1419" i="1" s="1"/>
  <c r="N1418" i="1" s="1"/>
  <c r="N1416" i="1"/>
  <c r="N1415" i="1" s="1"/>
  <c r="N1414" i="1" s="1"/>
  <c r="N1413" i="1" s="1"/>
  <c r="N1412" i="1" s="1"/>
  <c r="N1406" i="1"/>
  <c r="N1402" i="1"/>
  <c r="N1401" i="1" s="1"/>
  <c r="N1400" i="1" s="1"/>
  <c r="N1399" i="1" s="1"/>
  <c r="N1398" i="1" s="1"/>
  <c r="N1394" i="1"/>
  <c r="N1393" i="1" s="1"/>
  <c r="N1392" i="1" s="1"/>
  <c r="N1391" i="1" s="1"/>
  <c r="N1390" i="1" s="1"/>
  <c r="N1388" i="1"/>
  <c r="N1387" i="1" s="1"/>
  <c r="N1386" i="1" s="1"/>
  <c r="N1385" i="1" s="1"/>
  <c r="N1384" i="1" s="1"/>
  <c r="N1380" i="1"/>
  <c r="N1379" i="1" s="1"/>
  <c r="N1378" i="1" s="1"/>
  <c r="N1373" i="1"/>
  <c r="N1372" i="1" s="1"/>
  <c r="N1371" i="1" s="1"/>
  <c r="N1360" i="1"/>
  <c r="N1356" i="1"/>
  <c r="N1354" i="1"/>
  <c r="N1341" i="1"/>
  <c r="N1340" i="1" s="1"/>
  <c r="N1339" i="1" s="1"/>
  <c r="N1338" i="1" s="1"/>
  <c r="N1329" i="1"/>
  <c r="N1328" i="1" s="1"/>
  <c r="N1327" i="1" s="1"/>
  <c r="N1325" i="1"/>
  <c r="N1324" i="1" s="1"/>
  <c r="N1323" i="1" s="1"/>
  <c r="N1319" i="1"/>
  <c r="N1311" i="1"/>
  <c r="N1310" i="1" s="1"/>
  <c r="N1308" i="1"/>
  <c r="N1306" i="1"/>
  <c r="N1301" i="1"/>
  <c r="N1300" i="1" s="1"/>
  <c r="N1299" i="1" s="1"/>
  <c r="N1298" i="1" s="1"/>
  <c r="N1297" i="1" s="1"/>
  <c r="N1294" i="1"/>
  <c r="N1293" i="1" s="1"/>
  <c r="N1292" i="1" s="1"/>
  <c r="N1291" i="1" s="1"/>
  <c r="N1290" i="1" s="1"/>
  <c r="N1289" i="1" s="1"/>
  <c r="N1286" i="1"/>
  <c r="N1285" i="1" s="1"/>
  <c r="N1284" i="1" s="1"/>
  <c r="N1283" i="1" s="1"/>
  <c r="N1281" i="1"/>
  <c r="N1280" i="1" s="1"/>
  <c r="N1279" i="1" s="1"/>
  <c r="N1278" i="1" s="1"/>
  <c r="N1275" i="1"/>
  <c r="N1274" i="1" s="1"/>
  <c r="N1273" i="1" s="1"/>
  <c r="N1271" i="1"/>
  <c r="N1255" i="1"/>
  <c r="N1254" i="1" s="1"/>
  <c r="N1252" i="1"/>
  <c r="N1251" i="1" s="1"/>
  <c r="N1246" i="1"/>
  <c r="N1245" i="1" s="1"/>
  <c r="N1244" i="1" s="1"/>
  <c r="N1243" i="1" s="1"/>
  <c r="N1236" i="1"/>
  <c r="N1235" i="1" s="1"/>
  <c r="N1234" i="1" s="1"/>
  <c r="N1232" i="1"/>
  <c r="N1231" i="1" s="1"/>
  <c r="N1230" i="1" s="1"/>
  <c r="N1228" i="1"/>
  <c r="N1227" i="1" s="1"/>
  <c r="N1225" i="1"/>
  <c r="N1224" i="1" s="1"/>
  <c r="N1211" i="1"/>
  <c r="N1209" i="1"/>
  <c r="N1206" i="1"/>
  <c r="N1205" i="1" s="1"/>
  <c r="N1201" i="1"/>
  <c r="N1199" i="1"/>
  <c r="N1192" i="1"/>
  <c r="N1191" i="1" s="1"/>
  <c r="N1190" i="1" s="1"/>
  <c r="N1189" i="1" s="1"/>
  <c r="N1188" i="1" s="1"/>
  <c r="N1187" i="1" s="1"/>
  <c r="N1174" i="1"/>
  <c r="N1173" i="1" s="1"/>
  <c r="N1171" i="1"/>
  <c r="N1170" i="1" s="1"/>
  <c r="N1166" i="1"/>
  <c r="N1164" i="1"/>
  <c r="N1160" i="1"/>
  <c r="N1159" i="1" s="1"/>
  <c r="N1157" i="1"/>
  <c r="N1156" i="1" s="1"/>
  <c r="N1153" i="1"/>
  <c r="N1152" i="1" s="1"/>
  <c r="N1150" i="1"/>
  <c r="N1149" i="1" s="1"/>
  <c r="N1147" i="1"/>
  <c r="N1146" i="1" s="1"/>
  <c r="N1135" i="1"/>
  <c r="N1133" i="1"/>
  <c r="N1132" i="1" s="1"/>
  <c r="N1130" i="1"/>
  <c r="N1129" i="1" s="1"/>
  <c r="N1125" i="1"/>
  <c r="N1123" i="1"/>
  <c r="N1113" i="1"/>
  <c r="N1112" i="1" s="1"/>
  <c r="N1111" i="1" s="1"/>
  <c r="N1110" i="1" s="1"/>
  <c r="N1109" i="1" s="1"/>
  <c r="N1107" i="1"/>
  <c r="N1106" i="1" s="1"/>
  <c r="N1105" i="1" s="1"/>
  <c r="N1104" i="1" s="1"/>
  <c r="N1103" i="1" s="1"/>
  <c r="N1102" i="1" s="1"/>
  <c r="N1099" i="1"/>
  <c r="N1098" i="1" s="1"/>
  <c r="N1096" i="1"/>
  <c r="N1095" i="1" s="1"/>
  <c r="N1090" i="1"/>
  <c r="N1089" i="1" s="1"/>
  <c r="N1086" i="1"/>
  <c r="N1085" i="1" s="1"/>
  <c r="N1083" i="1"/>
  <c r="N1082" i="1" s="1"/>
  <c r="N1075" i="1"/>
  <c r="N1072" i="1" s="1"/>
  <c r="N1071" i="1" s="1"/>
  <c r="N1070" i="1" s="1"/>
  <c r="N1069" i="1" s="1"/>
  <c r="N1068" i="1" s="1"/>
  <c r="N1064" i="1"/>
  <c r="N1063" i="1" s="1"/>
  <c r="N1062" i="1" s="1"/>
  <c r="N1061" i="1" s="1"/>
  <c r="N1059" i="1"/>
  <c r="N1058" i="1" s="1"/>
  <c r="N1057" i="1" s="1"/>
  <c r="N1056" i="1" s="1"/>
  <c r="N1054" i="1"/>
  <c r="N1051" i="1" s="1"/>
  <c r="N1047" i="1"/>
  <c r="N1046" i="1" s="1"/>
  <c r="N1041" i="1"/>
  <c r="N1040" i="1" s="1"/>
  <c r="N1039" i="1" s="1"/>
  <c r="N1038" i="1" s="1"/>
  <c r="N1034" i="1"/>
  <c r="N1020" i="1"/>
  <c r="N1019" i="1" s="1"/>
  <c r="N1018" i="1" s="1"/>
  <c r="N1017" i="1" s="1"/>
  <c r="N1012" i="1"/>
  <c r="N1010" i="1"/>
  <c r="N1007" i="1"/>
  <c r="N1006" i="1" s="1"/>
  <c r="N997" i="1"/>
  <c r="N996" i="1" s="1"/>
  <c r="N994" i="1"/>
  <c r="N992" i="1"/>
  <c r="N989" i="1"/>
  <c r="N987" i="1"/>
  <c r="N979" i="1"/>
  <c r="N978" i="1" s="1"/>
  <c r="N973" i="1"/>
  <c r="N971" i="1"/>
  <c r="N964" i="1"/>
  <c r="N963" i="1" s="1"/>
  <c r="N962" i="1" s="1"/>
  <c r="N956" i="1"/>
  <c r="N952" i="1"/>
  <c r="N948" i="1"/>
  <c r="N947" i="1" s="1"/>
  <c r="N945" i="1"/>
  <c r="N944" i="1" s="1"/>
  <c r="N941" i="1"/>
  <c r="N940" i="1" s="1"/>
  <c r="N938" i="1"/>
  <c r="N935" i="1"/>
  <c r="N933" i="1"/>
  <c r="N931" i="1"/>
  <c r="N926" i="1"/>
  <c r="N925" i="1" s="1"/>
  <c r="N924" i="1" s="1"/>
  <c r="N922" i="1"/>
  <c r="N921" i="1" s="1"/>
  <c r="N920" i="1" s="1"/>
  <c r="N917" i="1"/>
  <c r="N915" i="1"/>
  <c r="N914" i="1" s="1"/>
  <c r="N913" i="1" s="1"/>
  <c r="N912" i="1" s="1"/>
  <c r="N909" i="1"/>
  <c r="N908" i="1" s="1"/>
  <c r="N907" i="1" s="1"/>
  <c r="N906" i="1" s="1"/>
  <c r="N905" i="1" s="1"/>
  <c r="N902" i="1"/>
  <c r="N901" i="1" s="1"/>
  <c r="N900" i="1" s="1"/>
  <c r="N899" i="1" s="1"/>
  <c r="N898" i="1" s="1"/>
  <c r="N896" i="1"/>
  <c r="N895" i="1" s="1"/>
  <c r="N894" i="1" s="1"/>
  <c r="N893" i="1" s="1"/>
  <c r="N892" i="1" s="1"/>
  <c r="N888" i="1"/>
  <c r="N887" i="1" s="1"/>
  <c r="N886" i="1" s="1"/>
  <c r="N885" i="1" s="1"/>
  <c r="N884" i="1" s="1"/>
  <c r="N883" i="1" s="1"/>
  <c r="N875" i="1"/>
  <c r="N874" i="1" s="1"/>
  <c r="N872" i="1"/>
  <c r="N871" i="1" s="1"/>
  <c r="N865" i="1"/>
  <c r="N864" i="1" s="1"/>
  <c r="N862" i="1"/>
  <c r="N861" i="1" s="1"/>
  <c r="N859" i="1"/>
  <c r="N857" i="1"/>
  <c r="N852" i="1"/>
  <c r="N851" i="1" s="1"/>
  <c r="N850" i="1" s="1"/>
  <c r="N849" i="1" s="1"/>
  <c r="N846" i="1"/>
  <c r="N844" i="1"/>
  <c r="N838" i="1"/>
  <c r="N837" i="1" s="1"/>
  <c r="N835" i="1"/>
  <c r="N834" i="1" s="1"/>
  <c r="N832" i="1"/>
  <c r="N829" i="1"/>
  <c r="N827" i="1"/>
  <c r="N825" i="1"/>
  <c r="N819" i="1"/>
  <c r="N818" i="1" s="1"/>
  <c r="N817" i="1" s="1"/>
  <c r="N816" i="1" s="1"/>
  <c r="N815" i="1" s="1"/>
  <c r="N806" i="1"/>
  <c r="N805" i="1" s="1"/>
  <c r="N794" i="1"/>
  <c r="N793" i="1" s="1"/>
  <c r="N791" i="1"/>
  <c r="N790" i="1" s="1"/>
  <c r="N779" i="1"/>
  <c r="N778" i="1" s="1"/>
  <c r="N776" i="1"/>
  <c r="N775" i="1" s="1"/>
  <c r="N773" i="1"/>
  <c r="N772" i="1" s="1"/>
  <c r="N770" i="1"/>
  <c r="N769" i="1" s="1"/>
  <c r="N767" i="1"/>
  <c r="N766" i="1" s="1"/>
  <c r="N765" i="1"/>
  <c r="N764" i="1" s="1"/>
  <c r="N763" i="1" s="1"/>
  <c r="N758" i="1"/>
  <c r="N757" i="1" s="1"/>
  <c r="N756" i="1" s="1"/>
  <c r="N749" i="1" s="1"/>
  <c r="N745" i="1"/>
  <c r="N744" i="1" s="1"/>
  <c r="N743" i="1" s="1"/>
  <c r="N741" i="1"/>
  <c r="N740" i="1" s="1"/>
  <c r="N739" i="1" s="1"/>
  <c r="N727" i="1"/>
  <c r="N726" i="1" s="1"/>
  <c r="N723" i="1"/>
  <c r="N722" i="1" s="1"/>
  <c r="N719" i="1"/>
  <c r="N718" i="1" s="1"/>
  <c r="N712" i="1"/>
  <c r="N711" i="1" s="1"/>
  <c r="N708" i="1"/>
  <c r="N707" i="1" s="1"/>
  <c r="N701" i="1"/>
  <c r="N700" i="1" s="1"/>
  <c r="N699" i="1" s="1"/>
  <c r="N698" i="1" s="1"/>
  <c r="N697" i="1" s="1"/>
  <c r="N678" i="1"/>
  <c r="N677" i="1" s="1"/>
  <c r="N676" i="1" s="1"/>
  <c r="N671" i="1"/>
  <c r="N670" i="1" s="1"/>
  <c r="N668" i="1"/>
  <c r="N667" i="1" s="1"/>
  <c r="N664" i="1"/>
  <c r="N663" i="1" s="1"/>
  <c r="N662" i="1" s="1"/>
  <c r="N659" i="1"/>
  <c r="N657" i="1"/>
  <c r="N653" i="1"/>
  <c r="N651" i="1"/>
  <c r="N645" i="1"/>
  <c r="N643" i="1"/>
  <c r="N639" i="1"/>
  <c r="N637" i="1"/>
  <c r="N632" i="1"/>
  <c r="N631" i="1" s="1"/>
  <c r="N628" i="1"/>
  <c r="N627" i="1" s="1"/>
  <c r="N620" i="1"/>
  <c r="N619" i="1" s="1"/>
  <c r="N616" i="1"/>
  <c r="N615" i="1" s="1"/>
  <c r="N606" i="1"/>
  <c r="N605" i="1" s="1"/>
  <c r="N604" i="1" s="1"/>
  <c r="N603" i="1" s="1"/>
  <c r="N602" i="1" s="1"/>
  <c r="N600" i="1"/>
  <c r="N599" i="1" s="1"/>
  <c r="N598" i="1" s="1"/>
  <c r="N597" i="1" s="1"/>
  <c r="N596" i="1" s="1"/>
  <c r="N587" i="1"/>
  <c r="N585" i="1"/>
  <c r="N582" i="1"/>
  <c r="N581" i="1" s="1"/>
  <c r="N577" i="1"/>
  <c r="N575" i="1"/>
  <c r="N568" i="1"/>
  <c r="N567" i="1" s="1"/>
  <c r="N566" i="1" s="1"/>
  <c r="N563" i="1"/>
  <c r="N562" i="1" s="1"/>
  <c r="N561" i="1" s="1"/>
  <c r="N560" i="1" s="1"/>
  <c r="N558" i="1"/>
  <c r="N557" i="1" s="1"/>
  <c r="N556" i="1" s="1"/>
  <c r="N555" i="1" s="1"/>
  <c r="N552" i="1"/>
  <c r="N551" i="1" s="1"/>
  <c r="N550" i="1" s="1"/>
  <c r="N549" i="1" s="1"/>
  <c r="N547" i="1"/>
  <c r="N546" i="1" s="1"/>
  <c r="N545" i="1" s="1"/>
  <c r="N543" i="1"/>
  <c r="N542" i="1" s="1"/>
  <c r="N539" i="1"/>
  <c r="N538" i="1" s="1"/>
  <c r="N535" i="1"/>
  <c r="N534" i="1" s="1"/>
  <c r="N532" i="1"/>
  <c r="N531" i="1" s="1"/>
  <c r="N527" i="1"/>
  <c r="N526" i="1" s="1"/>
  <c r="N523" i="1"/>
  <c r="N522" i="1" s="1"/>
  <c r="N520" i="1"/>
  <c r="N519" i="1" s="1"/>
  <c r="N509" i="1"/>
  <c r="N508" i="1" s="1"/>
  <c r="N505" i="1"/>
  <c r="N504" i="1" s="1"/>
  <c r="N502" i="1"/>
  <c r="N501" i="1" s="1"/>
  <c r="N499" i="1"/>
  <c r="N498" i="1" s="1"/>
  <c r="N491" i="1"/>
  <c r="N490" i="1" s="1"/>
  <c r="N486" i="1"/>
  <c r="N485" i="1" s="1"/>
  <c r="N483" i="1"/>
  <c r="N482" i="1" s="1"/>
  <c r="N480" i="1"/>
  <c r="N478" i="1"/>
  <c r="N474" i="1"/>
  <c r="N473" i="1" s="1"/>
  <c r="N470" i="1"/>
  <c r="N469" i="1" s="1"/>
  <c r="N463" i="1"/>
  <c r="N461" i="1"/>
  <c r="N458" i="1"/>
  <c r="N457" i="1" s="1"/>
  <c r="N446" i="1"/>
  <c r="N445" i="1" s="1"/>
  <c r="N444" i="1" s="1"/>
  <c r="N442" i="1"/>
  <c r="N441" i="1" s="1"/>
  <c r="N439" i="1"/>
  <c r="N437" i="1"/>
  <c r="N434" i="1"/>
  <c r="N433" i="1" s="1"/>
  <c r="N427" i="1"/>
  <c r="N426" i="1" s="1"/>
  <c r="N425" i="1" s="1"/>
  <c r="N422" i="1"/>
  <c r="N416" i="1"/>
  <c r="N415" i="1" s="1"/>
  <c r="N414" i="1" s="1"/>
  <c r="N413" i="1" s="1"/>
  <c r="N411" i="1"/>
  <c r="N410" i="1" s="1"/>
  <c r="N408" i="1"/>
  <c r="N406" i="1"/>
  <c r="N404" i="1"/>
  <c r="N398" i="1"/>
  <c r="N397" i="1" s="1"/>
  <c r="N392" i="1"/>
  <c r="N391" i="1" s="1"/>
  <c r="N390" i="1" s="1"/>
  <c r="N389" i="1" s="1"/>
  <c r="N388" i="1" s="1"/>
  <c r="N386" i="1"/>
  <c r="N385" i="1" s="1"/>
  <c r="N384" i="1" s="1"/>
  <c r="N383" i="1" s="1"/>
  <c r="N382" i="1" s="1"/>
  <c r="N379" i="1"/>
  <c r="N378" i="1" s="1"/>
  <c r="N377" i="1" s="1"/>
  <c r="N376" i="1" s="1"/>
  <c r="N375" i="1" s="1"/>
  <c r="N373" i="1"/>
  <c r="N372" i="1" s="1"/>
  <c r="N371" i="1" s="1"/>
  <c r="N369" i="1"/>
  <c r="N368" i="1" s="1"/>
  <c r="N366" i="1"/>
  <c r="N365" i="1" s="1"/>
  <c r="N360" i="1"/>
  <c r="N359" i="1" s="1"/>
  <c r="N355" i="1"/>
  <c r="N354" i="1" s="1"/>
  <c r="N352" i="1"/>
  <c r="N351" i="1" s="1"/>
  <c r="N334" i="1"/>
  <c r="N333" i="1" s="1"/>
  <c r="N332" i="1" s="1"/>
  <c r="N330" i="1" s="1"/>
  <c r="N329" i="1" s="1"/>
  <c r="N328" i="1" s="1"/>
  <c r="N325" i="1"/>
  <c r="N324" i="1" s="1"/>
  <c r="N323" i="1" s="1"/>
  <c r="N322" i="1" s="1"/>
  <c r="N321" i="1" s="1"/>
  <c r="N316" i="1"/>
  <c r="N315" i="1" s="1"/>
  <c r="N314" i="1" s="1"/>
  <c r="N308" i="1"/>
  <c r="N307" i="1" s="1"/>
  <c r="P304" i="1" s="1"/>
  <c r="P303" i="1" s="1"/>
  <c r="P302" i="1" s="1"/>
  <c r="N303" i="1"/>
  <c r="N302" i="1" s="1"/>
  <c r="N300" i="1"/>
  <c r="N299" i="1" s="1"/>
  <c r="N295" i="1"/>
  <c r="N294" i="1" s="1"/>
  <c r="N293" i="1" s="1"/>
  <c r="N291" i="1"/>
  <c r="N290" i="1" s="1"/>
  <c r="N289" i="1" s="1"/>
  <c r="N287" i="1"/>
  <c r="N286" i="1" s="1"/>
  <c r="N284" i="1"/>
  <c r="N282" i="1"/>
  <c r="N279" i="1"/>
  <c r="N278" i="1" s="1"/>
  <c r="N275" i="1"/>
  <c r="N274" i="1" s="1"/>
  <c r="N273" i="1" s="1"/>
  <c r="N271" i="1"/>
  <c r="N269" i="1"/>
  <c r="N267" i="1"/>
  <c r="N226" i="1"/>
  <c r="N225" i="1" s="1"/>
  <c r="N209" i="1"/>
  <c r="N208" i="1" s="1"/>
  <c r="N207" i="1" s="1"/>
  <c r="N206" i="1" s="1"/>
  <c r="N204" i="1"/>
  <c r="N203" i="1" s="1"/>
  <c r="N201" i="1"/>
  <c r="N200" i="1" s="1"/>
  <c r="N196" i="1"/>
  <c r="N195" i="1" s="1"/>
  <c r="N194" i="1" s="1"/>
  <c r="N192" i="1"/>
  <c r="N191" i="1" s="1"/>
  <c r="N190" i="1" s="1"/>
  <c r="N184" i="1"/>
  <c r="N182" i="1"/>
  <c r="N179" i="1"/>
  <c r="N178" i="1" s="1"/>
  <c r="N175" i="1"/>
  <c r="N174" i="1" s="1"/>
  <c r="N173" i="1" s="1"/>
  <c r="N171" i="1"/>
  <c r="N169" i="1"/>
  <c r="N167" i="1"/>
  <c r="N152" i="1"/>
  <c r="N150" i="1"/>
  <c r="N147" i="1"/>
  <c r="N146" i="1" s="1"/>
  <c r="N139" i="1"/>
  <c r="N138" i="1" s="1"/>
  <c r="N137" i="1" s="1"/>
  <c r="N136" i="1" s="1"/>
  <c r="N135" i="1" s="1"/>
  <c r="N134" i="1" s="1"/>
  <c r="N128" i="1"/>
  <c r="N127" i="1" s="1"/>
  <c r="N126" i="1" s="1"/>
  <c r="N125" i="1" s="1"/>
  <c r="N123" i="1"/>
  <c r="N122" i="1" s="1"/>
  <c r="N121" i="1" s="1"/>
  <c r="N119" i="1"/>
  <c r="N117" i="1"/>
  <c r="N111" i="1"/>
  <c r="N110" i="1" s="1"/>
  <c r="N109" i="1" s="1"/>
  <c r="N108" i="1" s="1"/>
  <c r="N107" i="1" s="1"/>
  <c r="N100" i="1"/>
  <c r="N98" i="1"/>
  <c r="N96" i="1"/>
  <c r="N93" i="1"/>
  <c r="N92" i="1" s="1"/>
  <c r="N80" i="1"/>
  <c r="N79" i="1" s="1"/>
  <c r="N78" i="1" s="1"/>
  <c r="N77" i="1" s="1"/>
  <c r="N76" i="1" s="1"/>
  <c r="N72" i="1"/>
  <c r="N71" i="1" s="1"/>
  <c r="N66" i="1" s="1"/>
  <c r="N65" i="1" s="1"/>
  <c r="N63" i="1"/>
  <c r="N62" i="1" s="1"/>
  <c r="N61" i="1" s="1"/>
  <c r="N59" i="1"/>
  <c r="N56" i="1"/>
  <c r="N55" i="1" s="1"/>
  <c r="N50" i="1"/>
  <c r="N48" i="1"/>
  <c r="N47" i="1" s="1"/>
  <c r="N45" i="1"/>
  <c r="N44" i="1" s="1"/>
  <c r="N42" i="1"/>
  <c r="N39" i="1"/>
  <c r="N35" i="1"/>
  <c r="N30" i="1"/>
  <c r="N29" i="1"/>
  <c r="N28" i="1" s="1"/>
  <c r="N26" i="1"/>
  <c r="N20" i="1"/>
  <c r="N18" i="1"/>
  <c r="M2096" i="1"/>
  <c r="M2095" i="1" s="1"/>
  <c r="M2094" i="1" s="1"/>
  <c r="M2092" i="1"/>
  <c r="M2091" i="1" s="1"/>
  <c r="M2090" i="1" s="1"/>
  <c r="M2089" i="1" s="1"/>
  <c r="M2088" i="1" s="1"/>
  <c r="M2084" i="1"/>
  <c r="M2082" i="1"/>
  <c r="M2078" i="1"/>
  <c r="M2077" i="1" s="1"/>
  <c r="M2076" i="1" s="1"/>
  <c r="M2075" i="1" s="1"/>
  <c r="M2074" i="1" s="1"/>
  <c r="M2070" i="1"/>
  <c r="M2069" i="1" s="1"/>
  <c r="M2068" i="1" s="1"/>
  <c r="M2067" i="1" s="1"/>
  <c r="M2066" i="1" s="1"/>
  <c r="M2064" i="1"/>
  <c r="M2063" i="1" s="1"/>
  <c r="M2062" i="1" s="1"/>
  <c r="M2061" i="1" s="1"/>
  <c r="M2060" i="1" s="1"/>
  <c r="M2056" i="1"/>
  <c r="M2055" i="1" s="1"/>
  <c r="M2054" i="1" s="1"/>
  <c r="M2049" i="1"/>
  <c r="M2048" i="1" s="1"/>
  <c r="M2047" i="1" s="1"/>
  <c r="M2045" i="1"/>
  <c r="M2044" i="1" s="1"/>
  <c r="M2043" i="1" s="1"/>
  <c r="M2037" i="1"/>
  <c r="M2035" i="1"/>
  <c r="M2033" i="1"/>
  <c r="M2026" i="1"/>
  <c r="M2022" i="1"/>
  <c r="M2018" i="1"/>
  <c r="M2017" i="1" s="1"/>
  <c r="M2016" i="1" s="1"/>
  <c r="M2015" i="1" s="1"/>
  <c r="M2006" i="1"/>
  <c r="M2005" i="1" s="1"/>
  <c r="M2004" i="1" s="1"/>
  <c r="M2002" i="1"/>
  <c r="M2001" i="1" s="1"/>
  <c r="M2000" i="1" s="1"/>
  <c r="M1996" i="1"/>
  <c r="M1988" i="1"/>
  <c r="M1987" i="1" s="1"/>
  <c r="M1985" i="1"/>
  <c r="M1984" i="1" s="1"/>
  <c r="M1980" i="1"/>
  <c r="M1979" i="1" s="1"/>
  <c r="M1978" i="1" s="1"/>
  <c r="M1977" i="1" s="1"/>
  <c r="M1976" i="1" s="1"/>
  <c r="M1965" i="1"/>
  <c r="M1964" i="1" s="1"/>
  <c r="M1963" i="1" s="1"/>
  <c r="M1962" i="1" s="1"/>
  <c r="M1960" i="1"/>
  <c r="M1959" i="1" s="1"/>
  <c r="M1958" i="1" s="1"/>
  <c r="M1957" i="1" s="1"/>
  <c r="M1956" i="1" s="1"/>
  <c r="M1954" i="1"/>
  <c r="M1953" i="1" s="1"/>
  <c r="M1952" i="1" s="1"/>
  <c r="M1950" i="1"/>
  <c r="M1949" i="1" s="1"/>
  <c r="M1948" i="1" s="1"/>
  <c r="M1947" i="1" s="1"/>
  <c r="M1944" i="1"/>
  <c r="M1943" i="1" s="1"/>
  <c r="M1942" i="1" s="1"/>
  <c r="M1941" i="1" s="1"/>
  <c r="M1938" i="1"/>
  <c r="M1936" i="1"/>
  <c r="M1934" i="1"/>
  <c r="M1930" i="1"/>
  <c r="M1929" i="1" s="1"/>
  <c r="M1928" i="1" s="1"/>
  <c r="M1927" i="1" s="1"/>
  <c r="M1925" i="1"/>
  <c r="M1909" i="1"/>
  <c r="M1908" i="1" s="1"/>
  <c r="M1906" i="1"/>
  <c r="M1905" i="1" s="1"/>
  <c r="M1900" i="1"/>
  <c r="M1899" i="1" s="1"/>
  <c r="M1898" i="1" s="1"/>
  <c r="M1897" i="1" s="1"/>
  <c r="M1890" i="1"/>
  <c r="M1889" i="1" s="1"/>
  <c r="M1888" i="1" s="1"/>
  <c r="M1886" i="1"/>
  <c r="M1885" i="1" s="1"/>
  <c r="M1884" i="1" s="1"/>
  <c r="M1882" i="1"/>
  <c r="M1881" i="1" s="1"/>
  <c r="M1879" i="1"/>
  <c r="M1878" i="1" s="1"/>
  <c r="M1871" i="1"/>
  <c r="M1869" i="1"/>
  <c r="M1866" i="1"/>
  <c r="M1865" i="1" s="1"/>
  <c r="M1861" i="1"/>
  <c r="M1859" i="1"/>
  <c r="M1847" i="1"/>
  <c r="M1846" i="1" s="1"/>
  <c r="M1845" i="1" s="1"/>
  <c r="M1844" i="1" s="1"/>
  <c r="M1842" i="1"/>
  <c r="M1841" i="1" s="1"/>
  <c r="M1840" i="1" s="1"/>
  <c r="M1839" i="1" s="1"/>
  <c r="M1838" i="1" s="1"/>
  <c r="M1834" i="1"/>
  <c r="M1833" i="1" s="1"/>
  <c r="M1832" i="1" s="1"/>
  <c r="M1830" i="1"/>
  <c r="M1829" i="1" s="1"/>
  <c r="M1827" i="1"/>
  <c r="M1826" i="1" s="1"/>
  <c r="M1819" i="1"/>
  <c r="M1817" i="1"/>
  <c r="M1813" i="1"/>
  <c r="M1812" i="1" s="1"/>
  <c r="M1810" i="1"/>
  <c r="M1809" i="1" s="1"/>
  <c r="M1806" i="1"/>
  <c r="M1805" i="1" s="1"/>
  <c r="M1803" i="1"/>
  <c r="M1802" i="1" s="1"/>
  <c r="M1800" i="1"/>
  <c r="M1799" i="1" s="1"/>
  <c r="M1788" i="1"/>
  <c r="M1786" i="1"/>
  <c r="M1784" i="1"/>
  <c r="M1781" i="1"/>
  <c r="M1780" i="1" s="1"/>
  <c r="M1776" i="1"/>
  <c r="M1774" i="1"/>
  <c r="L5499" i="1"/>
  <c r="L5498" i="1" s="1"/>
  <c r="L5496" i="1"/>
  <c r="L5495" i="1" s="1"/>
  <c r="L5491" i="1"/>
  <c r="L5490" i="1" s="1"/>
  <c r="L5488" i="1"/>
  <c r="L5487" i="1" s="1"/>
  <c r="L5482" i="1"/>
  <c r="L5476" i="1"/>
  <c r="L5475" i="1" s="1"/>
  <c r="L5474" i="1" s="1"/>
  <c r="L5472" i="1"/>
  <c r="L5470" i="1"/>
  <c r="L5458" i="1"/>
  <c r="L5457" i="1" s="1"/>
  <c r="L5456" i="1" s="1"/>
  <c r="L5455" i="1" s="1"/>
  <c r="L5453" i="1"/>
  <c r="L5451" i="1"/>
  <c r="L5448" i="1"/>
  <c r="L5447" i="1" s="1"/>
  <c r="L5435" i="1"/>
  <c r="L5434" i="1" s="1"/>
  <c r="L5431" i="1"/>
  <c r="L5427" i="1"/>
  <c r="L5426" i="1" s="1"/>
  <c r="L5425" i="1" s="1"/>
  <c r="L5424" i="1" s="1"/>
  <c r="L5423" i="1" s="1"/>
  <c r="L5422" i="1" s="1"/>
  <c r="L5420" i="1"/>
  <c r="L5419" i="1" s="1"/>
  <c r="L5418" i="1" s="1"/>
  <c r="L5417" i="1"/>
  <c r="L5416" i="1" s="1"/>
  <c r="L5415" i="1" s="1"/>
  <c r="L5409" i="1"/>
  <c r="L5408" i="1" s="1"/>
  <c r="L5407" i="1" s="1"/>
  <c r="L5406" i="1" s="1"/>
  <c r="L5404" i="1"/>
  <c r="L5403" i="1" s="1"/>
  <c r="L5402" i="1"/>
  <c r="L5401" i="1" s="1"/>
  <c r="L5400" i="1" s="1"/>
  <c r="L5399" i="1"/>
  <c r="L5398" i="1" s="1"/>
  <c r="L5397" i="1" s="1"/>
  <c r="L5393" i="1"/>
  <c r="L5392" i="1" s="1"/>
  <c r="L5391" i="1"/>
  <c r="L5390" i="1" s="1"/>
  <c r="L5388" i="1"/>
  <c r="L5387" i="1" s="1"/>
  <c r="L5386" i="1" s="1"/>
  <c r="L5382" i="1"/>
  <c r="L5381" i="1" s="1"/>
  <c r="L5380" i="1" s="1"/>
  <c r="L5379" i="1" s="1"/>
  <c r="L5369" i="1"/>
  <c r="L5365" i="1"/>
  <c r="L5363" i="1"/>
  <c r="L5356" i="1"/>
  <c r="L5354" i="1"/>
  <c r="L5349" i="1"/>
  <c r="L5347" i="1"/>
  <c r="L5343" i="1"/>
  <c r="L5342" i="1" s="1"/>
  <c r="L5341" i="1" s="1"/>
  <c r="L5340" i="1"/>
  <c r="L5339" i="1" s="1"/>
  <c r="L5338" i="1" s="1"/>
  <c r="L5334" i="1"/>
  <c r="L5332" i="1"/>
  <c r="L5329" i="1"/>
  <c r="L5328" i="1" s="1"/>
  <c r="L5323" i="1"/>
  <c r="L5322" i="1" s="1"/>
  <c r="L5320" i="1"/>
  <c r="L5319" i="1" s="1"/>
  <c r="L5308" i="1"/>
  <c r="L5307" i="1" s="1"/>
  <c r="L5306" i="1" s="1"/>
  <c r="L5305" i="1" s="1"/>
  <c r="L5303" i="1"/>
  <c r="L5301" i="1"/>
  <c r="L5299" i="1"/>
  <c r="L5296" i="1"/>
  <c r="L5295" i="1" s="1"/>
  <c r="L5292" i="1"/>
  <c r="L5291" i="1" s="1"/>
  <c r="L5290" i="1" s="1"/>
  <c r="L5289" i="1" s="1"/>
  <c r="L5288" i="1" s="1"/>
  <c r="L5283" i="1"/>
  <c r="L5282" i="1" s="1"/>
  <c r="L5281" i="1" s="1"/>
  <c r="L5280" i="1" s="1"/>
  <c r="L5278" i="1"/>
  <c r="L5277" i="1" s="1"/>
  <c r="L5275" i="1"/>
  <c r="L5274" i="1" s="1"/>
  <c r="L5272" i="1"/>
  <c r="L5271" i="1" s="1"/>
  <c r="L5261" i="1"/>
  <c r="L5259" i="1"/>
  <c r="L5256" i="1"/>
  <c r="L5255" i="1" s="1"/>
  <c r="L5252" i="1"/>
  <c r="L5251" i="1" s="1"/>
  <c r="L5249" i="1"/>
  <c r="L5248" i="1" s="1"/>
  <c r="L5241" i="1"/>
  <c r="L5239" i="1"/>
  <c r="L5236" i="1"/>
  <c r="L5235" i="1" s="1"/>
  <c r="L5232" i="1"/>
  <c r="L5231" i="1" s="1"/>
  <c r="L5230" i="1" s="1"/>
  <c r="L5224" i="1"/>
  <c r="L5222" i="1"/>
  <c r="L5220" i="1"/>
  <c r="L5217" i="1"/>
  <c r="L5216" i="1" s="1"/>
  <c r="L5213" i="1"/>
  <c r="L5212" i="1" s="1"/>
  <c r="L5211" i="1" s="1"/>
  <c r="L5201" i="1"/>
  <c r="L5200" i="1" s="1"/>
  <c r="L5199" i="1" s="1"/>
  <c r="L5198" i="1" s="1"/>
  <c r="L5196" i="1"/>
  <c r="L5194" i="1"/>
  <c r="L5191" i="1"/>
  <c r="L5190" i="1" s="1"/>
  <c r="L5186" i="1"/>
  <c r="L5184" i="1"/>
  <c r="L5178" i="1"/>
  <c r="L5177" i="1" s="1"/>
  <c r="L5175" i="1"/>
  <c r="L5174" i="1" s="1"/>
  <c r="L5168" i="1"/>
  <c r="L5167" i="1" s="1"/>
  <c r="L5165" i="1"/>
  <c r="L5164" i="1" s="1"/>
  <c r="L5162" i="1"/>
  <c r="L5161" i="1" s="1"/>
  <c r="L5154" i="1"/>
  <c r="L5153" i="1" s="1"/>
  <c r="L5151" i="1"/>
  <c r="L5150" i="1" s="1"/>
  <c r="L5143" i="1"/>
  <c r="L5142" i="1" s="1"/>
  <c r="L5141" i="1" s="1"/>
  <c r="L5138" i="1"/>
  <c r="L5137" i="1" s="1"/>
  <c r="L5136" i="1" s="1"/>
  <c r="L5135" i="1" s="1"/>
  <c r="L5134" i="1" s="1"/>
  <c r="L5131" i="1"/>
  <c r="L5127" i="1"/>
  <c r="L5119" i="1"/>
  <c r="L5118" i="1" s="1"/>
  <c r="L5116" i="1"/>
  <c r="L5115" i="1" s="1"/>
  <c r="L5112" i="1"/>
  <c r="L5111" i="1"/>
  <c r="L5105" i="1"/>
  <c r="L5104" i="1" s="1"/>
  <c r="L5103" i="1" s="1"/>
  <c r="L5091" i="1"/>
  <c r="L5090" i="1" s="1"/>
  <c r="L5087" i="1"/>
  <c r="L5086" i="1" s="1"/>
  <c r="L5083" i="1"/>
  <c r="L5082" i="1" s="1"/>
  <c r="L5078" i="1"/>
  <c r="L5077" i="1" s="1"/>
  <c r="L5074" i="1"/>
  <c r="L5073" i="1" s="1"/>
  <c r="L5070" i="1"/>
  <c r="L5069" i="1" s="1"/>
  <c r="L5061" i="1"/>
  <c r="L5060" i="1" s="1"/>
  <c r="L5059" i="1" s="1"/>
  <c r="L5058" i="1" s="1"/>
  <c r="L5057" i="1" s="1"/>
  <c r="L5056" i="1" s="1"/>
  <c r="L5055" i="1" s="1"/>
  <c r="L5046" i="1"/>
  <c r="L5045" i="1" s="1"/>
  <c r="L5044" i="1" s="1"/>
  <c r="L5043" i="1" s="1"/>
  <c r="L5042" i="1" s="1"/>
  <c r="L5041" i="1" s="1"/>
  <c r="L5040" i="1" s="1"/>
  <c r="L5037" i="1"/>
  <c r="L5036" i="1" s="1"/>
  <c r="L5035" i="1" s="1"/>
  <c r="L5034" i="1" s="1"/>
  <c r="L5033" i="1" s="1"/>
  <c r="L5032" i="1" s="1"/>
  <c r="L5030" i="1"/>
  <c r="L5029" i="1" s="1"/>
  <c r="L5028" i="1" s="1"/>
  <c r="L5027" i="1" s="1"/>
  <c r="L5026" i="1" s="1"/>
  <c r="L5025" i="1" s="1"/>
  <c r="L5015" i="1"/>
  <c r="L5014" i="1" s="1"/>
  <c r="L5012" i="1"/>
  <c r="L5011" i="1" s="1"/>
  <c r="L5002" i="1"/>
  <c r="L5001" i="1" s="1"/>
  <c r="L4999" i="1"/>
  <c r="L4998" i="1" s="1"/>
  <c r="L4996" i="1"/>
  <c r="L4995" i="1" s="1"/>
  <c r="L4993" i="1"/>
  <c r="L4991" i="1"/>
  <c r="L4988" i="1"/>
  <c r="L4987" i="1" s="1"/>
  <c r="L4985" i="1"/>
  <c r="L4984" i="1" s="1"/>
  <c r="L4982" i="1"/>
  <c r="L4981" i="1" s="1"/>
  <c r="L4979" i="1"/>
  <c r="L4978" i="1" s="1"/>
  <c r="L4975" i="1"/>
  <c r="L4974" i="1" s="1"/>
  <c r="L4972" i="1"/>
  <c r="L4971" i="1" s="1"/>
  <c r="L4969" i="1"/>
  <c r="L4968" i="1" s="1"/>
  <c r="L4965" i="1"/>
  <c r="L4964" i="1" s="1"/>
  <c r="L4959" i="1"/>
  <c r="L4956" i="1"/>
  <c r="L4954" i="1"/>
  <c r="L4952" i="1"/>
  <c r="L4947" i="1"/>
  <c r="L4946" i="1" s="1"/>
  <c r="L4945" i="1" s="1"/>
  <c r="L4944" i="1" s="1"/>
  <c r="L4943" i="1" s="1"/>
  <c r="L4941" i="1"/>
  <c r="L4940" i="1" s="1"/>
  <c r="L4939" i="1" s="1"/>
  <c r="L4938" i="1" s="1"/>
  <c r="L4937" i="1" s="1"/>
  <c r="L4935" i="1"/>
  <c r="L4934" i="1" s="1"/>
  <c r="L4932" i="1"/>
  <c r="L4930" i="1"/>
  <c r="L4927" i="1"/>
  <c r="L4925" i="1"/>
  <c r="L4920" i="1"/>
  <c r="L4919" i="1" s="1"/>
  <c r="L4918" i="1" s="1"/>
  <c r="L4913" i="1"/>
  <c r="L4911" i="1"/>
  <c r="L4910" i="1" s="1"/>
  <c r="L4908" i="1"/>
  <c r="L4907" i="1" s="1"/>
  <c r="L4905" i="1"/>
  <c r="L4903" i="1"/>
  <c r="L4891" i="1"/>
  <c r="L4889" i="1"/>
  <c r="L4887" i="1"/>
  <c r="L4884" i="1"/>
  <c r="L4883" i="1" s="1"/>
  <c r="L4878" i="1"/>
  <c r="L4877" i="1" s="1"/>
  <c r="L4876" i="1" s="1"/>
  <c r="L4875" i="1" s="1"/>
  <c r="L4874" i="1" s="1"/>
  <c r="L4863" i="1"/>
  <c r="L4861" i="1"/>
  <c r="L4858" i="1"/>
  <c r="L4857" i="1" s="1"/>
  <c r="L4853" i="1"/>
  <c r="L4852" i="1" s="1"/>
  <c r="L4851" i="1" s="1"/>
  <c r="L4849" i="1"/>
  <c r="L4848" i="1" s="1"/>
  <c r="L4847" i="1" s="1"/>
  <c r="L4844" i="1"/>
  <c r="L4843" i="1" s="1"/>
  <c r="L4842" i="1" s="1"/>
  <c r="L4840" i="1"/>
  <c r="L4839" i="1" s="1"/>
  <c r="L4838" i="1" s="1"/>
  <c r="L4833" i="1"/>
  <c r="L4832" i="1" s="1"/>
  <c r="L4830" i="1"/>
  <c r="L4829" i="1" s="1"/>
  <c r="L4827" i="1"/>
  <c r="L4826" i="1" s="1"/>
  <c r="L4815" i="1"/>
  <c r="L4813" i="1"/>
  <c r="L4811" i="1"/>
  <c r="L4806" i="1"/>
  <c r="L4804" i="1"/>
  <c r="L4798" i="1"/>
  <c r="L4796" i="1"/>
  <c r="L4794" i="1"/>
  <c r="L4790" i="1"/>
  <c r="L4789" i="1" s="1"/>
  <c r="L4788" i="1" s="1"/>
  <c r="L4786" i="1"/>
  <c r="L4784" i="1"/>
  <c r="L4778" i="1"/>
  <c r="L4776" i="1"/>
  <c r="L4769" i="1"/>
  <c r="L4768" i="1" s="1"/>
  <c r="L4767" i="1" s="1"/>
  <c r="L4766" i="1" s="1"/>
  <c r="L4765" i="1" s="1"/>
  <c r="L4764" i="1" s="1"/>
  <c r="L4763" i="1" s="1"/>
  <c r="L4756" i="1"/>
  <c r="L4755" i="1" s="1"/>
  <c r="L4754" i="1" s="1"/>
  <c r="L4753" i="1" s="1"/>
  <c r="L4751" i="1"/>
  <c r="L4749" i="1"/>
  <c r="L4746" i="1"/>
  <c r="L4745" i="1" s="1"/>
  <c r="L4740" i="1"/>
  <c r="L4738" i="1"/>
  <c r="L4733" i="1"/>
  <c r="L4732" i="1" s="1"/>
  <c r="L4730" i="1"/>
  <c r="L4725" i="1"/>
  <c r="L4723" i="1"/>
  <c r="L4718" i="1"/>
  <c r="L4717" i="1" s="1"/>
  <c r="L4716" i="1" s="1"/>
  <c r="L4715" i="1" s="1"/>
  <c r="L4713" i="1"/>
  <c r="L4712" i="1" s="1"/>
  <c r="L4710" i="1"/>
  <c r="L4709" i="1" s="1"/>
  <c r="L4706" i="1"/>
  <c r="L4705" i="1" s="1"/>
  <c r="L4703" i="1"/>
  <c r="L4702" i="1" s="1"/>
  <c r="L4700" i="1"/>
  <c r="L4699" i="1" s="1"/>
  <c r="L4697" i="1"/>
  <c r="L4696" i="1" s="1"/>
  <c r="L4690" i="1"/>
  <c r="L4689" i="1" s="1"/>
  <c r="L4688" i="1" s="1"/>
  <c r="L4686" i="1"/>
  <c r="L4685" i="1" s="1"/>
  <c r="L4683" i="1"/>
  <c r="L4682" i="1" s="1"/>
  <c r="L4680" i="1"/>
  <c r="L4679" i="1" s="1"/>
  <c r="L4677" i="1"/>
  <c r="L4676" i="1" s="1"/>
  <c r="L4670" i="1"/>
  <c r="L4668" i="1"/>
  <c r="L4661" i="1"/>
  <c r="L4659" i="1"/>
  <c r="L4655" i="1"/>
  <c r="L4653" i="1"/>
  <c r="L4650" i="1"/>
  <c r="L4649" i="1" s="1"/>
  <c r="L4647" i="1"/>
  <c r="L4646" i="1" s="1"/>
  <c r="L4645" i="1"/>
  <c r="L4644" i="1" s="1"/>
  <c r="L4643" i="1"/>
  <c r="L4642" i="1" s="1"/>
  <c r="L4635" i="1"/>
  <c r="L4634" i="1" s="1"/>
  <c r="L4632" i="1"/>
  <c r="L4623" i="1"/>
  <c r="L4622" i="1" s="1"/>
  <c r="L4621" i="1" s="1"/>
  <c r="L4620" i="1" s="1"/>
  <c r="L4618" i="1"/>
  <c r="L4616" i="1"/>
  <c r="L4613" i="1"/>
  <c r="L4612" i="1" s="1"/>
  <c r="L4608" i="1"/>
  <c r="L4607" i="1" s="1"/>
  <c r="L4605" i="1"/>
  <c r="L4604" i="1" s="1"/>
  <c r="L4602" i="1"/>
  <c r="L4601" i="1" s="1"/>
  <c r="L4598" i="1"/>
  <c r="L4596" i="1"/>
  <c r="L4593" i="1"/>
  <c r="L4589" i="1"/>
  <c r="L4587" i="1"/>
  <c r="L4582" i="1"/>
  <c r="L4580" i="1"/>
  <c r="L4576" i="1"/>
  <c r="L4575" i="1" s="1"/>
  <c r="L4574" i="1" s="1"/>
  <c r="L4568" i="1"/>
  <c r="L4567" i="1" s="1"/>
  <c r="L4566" i="1" s="1"/>
  <c r="L4565" i="1" s="1"/>
  <c r="L4564" i="1" s="1"/>
  <c r="L4563" i="1" s="1"/>
  <c r="L4561" i="1"/>
  <c r="L4560" i="1" s="1"/>
  <c r="L4559" i="1" s="1"/>
  <c r="L4558" i="1" s="1"/>
  <c r="L4557" i="1" s="1"/>
  <c r="L4556" i="1" s="1"/>
  <c r="L4546" i="1"/>
  <c r="L4544" i="1"/>
  <c r="L4541" i="1"/>
  <c r="L4540" i="1" s="1"/>
  <c r="L4536" i="1"/>
  <c r="L4535" i="1" s="1"/>
  <c r="L4534" i="1" s="1"/>
  <c r="L4533" i="1" s="1"/>
  <c r="L4522" i="1"/>
  <c r="L4521" i="1" s="1"/>
  <c r="L4520" i="1" s="1"/>
  <c r="L4519" i="1" s="1"/>
  <c r="L4517" i="1"/>
  <c r="L4515" i="1"/>
  <c r="L4513" i="1"/>
  <c r="L4511" i="1"/>
  <c r="L4496" i="1"/>
  <c r="L4493" i="1" s="1"/>
  <c r="L4492" i="1"/>
  <c r="L4491" i="1" s="1"/>
  <c r="L4490" i="1" s="1"/>
  <c r="L4483" i="1"/>
  <c r="L4482" i="1" s="1"/>
  <c r="L4480" i="1"/>
  <c r="L4479" i="1" s="1"/>
  <c r="L4477" i="1"/>
  <c r="L4476" i="1" s="1"/>
  <c r="L4474" i="1"/>
  <c r="L4473" i="1" s="1"/>
  <c r="L4462" i="1"/>
  <c r="L4461" i="1" s="1"/>
  <c r="L4456" i="1"/>
  <c r="L4455" i="1" s="1"/>
  <c r="L4445" i="1"/>
  <c r="L4444" i="1" s="1"/>
  <c r="L4443" i="1" s="1"/>
  <c r="L4442" i="1" s="1"/>
  <c r="L4440" i="1"/>
  <c r="L4438" i="1"/>
  <c r="L4436" i="1"/>
  <c r="L4433" i="1"/>
  <c r="L4432" i="1" s="1"/>
  <c r="L4429" i="1"/>
  <c r="L4428" i="1" s="1"/>
  <c r="L4427" i="1" s="1"/>
  <c r="L4426" i="1" s="1"/>
  <c r="L4425" i="1" s="1"/>
  <c r="L4404" i="1"/>
  <c r="L4402" i="1"/>
  <c r="L4395" i="1"/>
  <c r="L4394" i="1" s="1"/>
  <c r="L4386" i="1"/>
  <c r="L4385" i="1" s="1"/>
  <c r="L4383" i="1"/>
  <c r="L4382" i="1" s="1"/>
  <c r="L4380" i="1"/>
  <c r="L4379" i="1" s="1"/>
  <c r="L4362" i="1"/>
  <c r="L4360" i="1"/>
  <c r="L4358" i="1"/>
  <c r="L4355" i="1"/>
  <c r="L4354" i="1" s="1"/>
  <c r="L4349" i="1"/>
  <c r="L4347" i="1"/>
  <c r="L4345" i="1"/>
  <c r="L4338" i="1"/>
  <c r="L4337" i="1" s="1"/>
  <c r="L4336" i="1" s="1"/>
  <c r="L4335" i="1" s="1"/>
  <c r="L4334" i="1" s="1"/>
  <c r="L4332" i="1"/>
  <c r="L4331" i="1" s="1"/>
  <c r="L4329" i="1"/>
  <c r="L4328" i="1" s="1"/>
  <c r="L4325" i="1"/>
  <c r="L4324" i="1" s="1"/>
  <c r="L4322" i="1"/>
  <c r="L4321" i="1" s="1"/>
  <c r="L4316" i="1"/>
  <c r="L4315" i="1" s="1"/>
  <c r="L4313" i="1"/>
  <c r="L4312" i="1" s="1"/>
  <c r="L4309" i="1"/>
  <c r="L4308" i="1" s="1"/>
  <c r="L4306" i="1"/>
  <c r="L4305" i="1" s="1"/>
  <c r="L4303" i="1"/>
  <c r="L4302" i="1" s="1"/>
  <c r="L4300" i="1"/>
  <c r="L4299" i="1" s="1"/>
  <c r="L4295" i="1"/>
  <c r="L4294" i="1" s="1"/>
  <c r="L4292" i="1"/>
  <c r="L4291" i="1" s="1"/>
  <c r="L4289" i="1"/>
  <c r="L4288" i="1" s="1"/>
  <c r="L4286" i="1"/>
  <c r="L4285" i="1" s="1"/>
  <c r="L4283" i="1"/>
  <c r="L4282" i="1" s="1"/>
  <c r="L4280" i="1"/>
  <c r="L4279" i="1" s="1"/>
  <c r="L4277" i="1"/>
  <c r="L4276" i="1" s="1"/>
  <c r="L4273" i="1"/>
  <c r="L4272" i="1" s="1"/>
  <c r="L4267" i="1"/>
  <c r="L4264" i="1"/>
  <c r="L4263" i="1" s="1"/>
  <c r="L4259" i="1"/>
  <c r="L4258" i="1" s="1"/>
  <c r="L4257" i="1" s="1"/>
  <c r="L4255" i="1"/>
  <c r="L4254" i="1" s="1"/>
  <c r="L4252" i="1"/>
  <c r="L4251" i="1" s="1"/>
  <c r="L4248" i="1"/>
  <c r="L4247" i="1" s="1"/>
  <c r="L4246" i="1" s="1"/>
  <c r="L4244" i="1"/>
  <c r="L4243" i="1" s="1"/>
  <c r="L4240" i="1"/>
  <c r="L4239" i="1" s="1"/>
  <c r="L4237" i="1"/>
  <c r="L4236" i="1" s="1"/>
  <c r="L4234" i="1"/>
  <c r="L4233" i="1" s="1"/>
  <c r="L4222" i="1"/>
  <c r="L4221" i="1" s="1"/>
  <c r="L4220" i="1" s="1"/>
  <c r="L4219" i="1" s="1"/>
  <c r="L4217" i="1"/>
  <c r="L4215" i="1"/>
  <c r="L4211" i="1"/>
  <c r="L4210" i="1" s="1"/>
  <c r="L4208" i="1"/>
  <c r="L4207" i="1" s="1"/>
  <c r="L4205" i="1"/>
  <c r="L4204" i="1" s="1"/>
  <c r="L4201" i="1"/>
  <c r="L4200" i="1" s="1"/>
  <c r="L4199" i="1" s="1"/>
  <c r="L4196" i="1"/>
  <c r="L4192" i="1"/>
  <c r="L4190" i="1"/>
  <c r="L4178" i="1"/>
  <c r="L4177" i="1" s="1"/>
  <c r="L4176" i="1" s="1"/>
  <c r="L4174" i="1"/>
  <c r="L4173" i="1" s="1"/>
  <c r="L4172" i="1" s="1"/>
  <c r="L4170" i="1"/>
  <c r="L4169" i="1" s="1"/>
  <c r="L4167" i="1"/>
  <c r="L4166" i="1" s="1"/>
  <c r="L4164" i="1"/>
  <c r="L4163" i="1" s="1"/>
  <c r="L4161" i="1"/>
  <c r="L4160" i="1" s="1"/>
  <c r="L4158" i="1"/>
  <c r="L4157" i="1" s="1"/>
  <c r="L4155" i="1"/>
  <c r="L4154" i="1" s="1"/>
  <c r="L4152" i="1"/>
  <c r="L4151" i="1" s="1"/>
  <c r="L4149" i="1"/>
  <c r="L4148" i="1" s="1"/>
  <c r="L4146" i="1"/>
  <c r="L4145" i="1" s="1"/>
  <c r="L4143" i="1"/>
  <c r="L4142" i="1" s="1"/>
  <c r="L4140" i="1"/>
  <c r="L4139" i="1" s="1"/>
  <c r="L4137" i="1"/>
  <c r="L4136" i="1" s="1"/>
  <c r="L4134" i="1"/>
  <c r="L4133" i="1" s="1"/>
  <c r="L4131" i="1"/>
  <c r="L4130" i="1" s="1"/>
  <c r="L4128" i="1"/>
  <c r="L4127" i="1" s="1"/>
  <c r="L4125" i="1"/>
  <c r="L4124" i="1" s="1"/>
  <c r="L4119" i="1"/>
  <c r="L4118" i="1" s="1"/>
  <c r="L4116" i="1"/>
  <c r="L4115" i="1" s="1"/>
  <c r="L4113" i="1"/>
  <c r="L4112" i="1" s="1"/>
  <c r="L4107" i="1"/>
  <c r="L4106" i="1" s="1"/>
  <c r="L4104" i="1"/>
  <c r="L4103" i="1" s="1"/>
  <c r="L4095" i="1"/>
  <c r="L4094" i="1" s="1"/>
  <c r="L4092" i="1"/>
  <c r="L4091" i="1" s="1"/>
  <c r="L4083" i="1"/>
  <c r="L4082" i="1" s="1"/>
  <c r="L4080" i="1"/>
  <c r="L4079" i="1" s="1"/>
  <c r="L4076" i="1"/>
  <c r="L4075" i="1" s="1"/>
  <c r="L4073" i="1"/>
  <c r="L4072" i="1" s="1"/>
  <c r="L4070" i="1"/>
  <c r="L4069" i="1" s="1"/>
  <c r="L4063" i="1"/>
  <c r="L4062" i="1" s="1"/>
  <c r="L4060" i="1"/>
  <c r="L4059" i="1" s="1"/>
  <c r="L4057" i="1"/>
  <c r="L4056" i="1" s="1"/>
  <c r="L4054" i="1"/>
  <c r="L4053" i="1" s="1"/>
  <c r="L4049" i="1"/>
  <c r="L4048" i="1" s="1"/>
  <c r="L4046" i="1"/>
  <c r="L4045" i="1" s="1"/>
  <c r="L4032" i="1"/>
  <c r="L4026" i="1"/>
  <c r="L4025" i="1" s="1"/>
  <c r="L4023" i="1"/>
  <c r="L4015" i="1"/>
  <c r="L4014" i="1" s="1"/>
  <c r="L4013" i="1" s="1"/>
  <c r="L4012" i="1" s="1"/>
  <c r="L4011" i="1" s="1"/>
  <c r="L4010" i="1" s="1"/>
  <c r="L4008" i="1"/>
  <c r="L4007" i="1" s="1"/>
  <c r="L4005" i="1"/>
  <c r="L4004" i="1" s="1"/>
  <c r="L4002" i="1"/>
  <c r="L4001" i="1" s="1"/>
  <c r="L3999" i="1"/>
  <c r="L3998" i="1" s="1"/>
  <c r="L3996" i="1"/>
  <c r="L3995" i="1" s="1"/>
  <c r="L3993" i="1"/>
  <c r="L3992" i="1" s="1"/>
  <c r="L3990" i="1"/>
  <c r="L3989" i="1" s="1"/>
  <c r="L3987" i="1"/>
  <c r="L3986" i="1" s="1"/>
  <c r="L3979" i="1"/>
  <c r="L3978" i="1" s="1"/>
  <c r="L3977" i="1" s="1"/>
  <c r="L3976" i="1" s="1"/>
  <c r="L3975" i="1" s="1"/>
  <c r="L3974" i="1" s="1"/>
  <c r="L3972" i="1"/>
  <c r="L3971" i="1" s="1"/>
  <c r="L3970" i="1" s="1"/>
  <c r="L3969" i="1" s="1"/>
  <c r="L3968" i="1" s="1"/>
  <c r="L3967" i="1" s="1"/>
  <c r="L3965" i="1"/>
  <c r="L3964" i="1" s="1"/>
  <c r="L3963" i="1" s="1"/>
  <c r="L3962" i="1" s="1"/>
  <c r="L3961" i="1" s="1"/>
  <c r="L3960" i="1" s="1"/>
  <c r="L3958" i="1"/>
  <c r="L3957" i="1" s="1"/>
  <c r="L3956" i="1" s="1"/>
  <c r="L3955" i="1"/>
  <c r="L3954" i="1" s="1"/>
  <c r="L3953" i="1" s="1"/>
  <c r="L3952" i="1" s="1"/>
  <c r="L3950" i="1"/>
  <c r="L3949" i="1" s="1"/>
  <c r="L3947" i="1"/>
  <c r="L3946" i="1" s="1"/>
  <c r="L3944" i="1"/>
  <c r="L3943" i="1" s="1"/>
  <c r="L3941" i="1"/>
  <c r="L3940" i="1" s="1"/>
  <c r="L3934" i="1"/>
  <c r="L3933" i="1" s="1"/>
  <c r="L3931" i="1"/>
  <c r="L3930" i="1" s="1"/>
  <c r="L3928" i="1"/>
  <c r="L3927" i="1" s="1"/>
  <c r="L3925" i="1"/>
  <c r="L3924" i="1" s="1"/>
  <c r="L3922" i="1"/>
  <c r="L3921" i="1" s="1"/>
  <c r="L3919" i="1"/>
  <c r="L3918" i="1" s="1"/>
  <c r="L3916" i="1"/>
  <c r="L3915" i="1" s="1"/>
  <c r="L3913" i="1"/>
  <c r="L3912" i="1" s="1"/>
  <c r="L3910" i="1"/>
  <c r="L3909" i="1" s="1"/>
  <c r="L3907" i="1"/>
  <c r="L3906" i="1" s="1"/>
  <c r="L3904" i="1"/>
  <c r="L3903" i="1" s="1"/>
  <c r="L3901" i="1"/>
  <c r="L3900" i="1" s="1"/>
  <c r="L3898" i="1"/>
  <c r="L3897" i="1" s="1"/>
  <c r="L3895" i="1"/>
  <c r="L3894" i="1" s="1"/>
  <c r="L3892" i="1"/>
  <c r="L3891" i="1" s="1"/>
  <c r="L3889" i="1"/>
  <c r="L3888" i="1" s="1"/>
  <c r="L3882" i="1"/>
  <c r="L3881" i="1" s="1"/>
  <c r="L3880" i="1" s="1"/>
  <c r="L3878" i="1"/>
  <c r="L3877" i="1" s="1"/>
  <c r="L3875" i="1"/>
  <c r="L3874" i="1" s="1"/>
  <c r="L3872" i="1"/>
  <c r="L3871" i="1" s="1"/>
  <c r="L3869" i="1"/>
  <c r="L3868" i="1" s="1"/>
  <c r="L3866" i="1"/>
  <c r="L3865" i="1" s="1"/>
  <c r="L3860" i="1"/>
  <c r="L3859" i="1" s="1"/>
  <c r="L3857" i="1"/>
  <c r="L3856" i="1" s="1"/>
  <c r="L3854" i="1"/>
  <c r="L3853" i="1" s="1"/>
  <c r="L3851" i="1"/>
  <c r="L3850" i="1" s="1"/>
  <c r="L3835" i="1"/>
  <c r="L3834" i="1" s="1"/>
  <c r="L3833" i="1" s="1"/>
  <c r="L3831" i="1"/>
  <c r="L3830" i="1" s="1"/>
  <c r="L3829" i="1" s="1"/>
  <c r="L3826" i="1"/>
  <c r="L3823" i="1" s="1"/>
  <c r="L3821" i="1"/>
  <c r="L3820" i="1" s="1"/>
  <c r="L3817" i="1"/>
  <c r="L3816" i="1" s="1"/>
  <c r="L3815" i="1" s="1"/>
  <c r="L3813" i="1"/>
  <c r="L3812" i="1" s="1"/>
  <c r="L3810" i="1"/>
  <c r="L3809" i="1" s="1"/>
  <c r="L3807" i="1"/>
  <c r="L3806" i="1" s="1"/>
  <c r="L3804" i="1"/>
  <c r="L3803" i="1" s="1"/>
  <c r="L3801" i="1"/>
  <c r="L3800" i="1" s="1"/>
  <c r="L3798" i="1"/>
  <c r="L3797" i="1" s="1"/>
  <c r="L3795" i="1"/>
  <c r="L3794" i="1" s="1"/>
  <c r="L3792" i="1"/>
  <c r="L3791" i="1" s="1"/>
  <c r="L3784" i="1"/>
  <c r="L3783" i="1" s="1"/>
  <c r="L3782" i="1" s="1"/>
  <c r="L3781" i="1" s="1"/>
  <c r="L3780" i="1" s="1"/>
  <c r="L3779" i="1" s="1"/>
  <c r="L3777" i="1"/>
  <c r="L3776" i="1" s="1"/>
  <c r="L3774" i="1"/>
  <c r="L3773" i="1" s="1"/>
  <c r="L3770" i="1"/>
  <c r="L3769" i="1" s="1"/>
  <c r="L3768" i="1" s="1"/>
  <c r="L3761" i="1"/>
  <c r="L3759" i="1"/>
  <c r="L3757" i="1"/>
  <c r="L3747" i="1"/>
  <c r="L3745" i="1"/>
  <c r="L3742" i="1"/>
  <c r="L3741" i="1" s="1"/>
  <c r="L3737" i="1"/>
  <c r="L3736" i="1" s="1"/>
  <c r="L3734" i="1"/>
  <c r="L3733" i="1" s="1"/>
  <c r="L3727" i="1"/>
  <c r="L3726" i="1" s="1"/>
  <c r="L3725" i="1" s="1"/>
  <c r="L3724" i="1" s="1"/>
  <c r="L3723" i="1" s="1"/>
  <c r="L3722" i="1" s="1"/>
  <c r="L3721" i="1" s="1"/>
  <c r="L3720" i="1" s="1"/>
  <c r="L3713" i="1"/>
  <c r="L3704" i="1"/>
  <c r="L3702" i="1"/>
  <c r="L3699" i="1"/>
  <c r="L3698" i="1" s="1"/>
  <c r="L3694" i="1"/>
  <c r="L3692" i="1"/>
  <c r="L3690" i="1"/>
  <c r="L3685" i="1"/>
  <c r="L3684" i="1" s="1"/>
  <c r="L3682" i="1"/>
  <c r="L3681" i="1" s="1"/>
  <c r="L3675" i="1"/>
  <c r="L3673" i="1"/>
  <c r="L3669" i="1"/>
  <c r="L3668" i="1" s="1"/>
  <c r="L3667" i="1" s="1"/>
  <c r="L3666" i="1" s="1"/>
  <c r="L3664" i="1"/>
  <c r="L3663" i="1" s="1"/>
  <c r="L3662" i="1" s="1"/>
  <c r="L3661" i="1" s="1"/>
  <c r="L3659" i="1"/>
  <c r="L3658" i="1" s="1"/>
  <c r="L3657" i="1" s="1"/>
  <c r="L3656" i="1" s="1"/>
  <c r="L3653" i="1"/>
  <c r="L3652" i="1" s="1"/>
  <c r="L3651" i="1" s="1"/>
  <c r="L3650" i="1" s="1"/>
  <c r="L3649" i="1" s="1"/>
  <c r="L3646" i="1"/>
  <c r="L3645" i="1" s="1"/>
  <c r="L3644" i="1" s="1"/>
  <c r="L3643" i="1" s="1"/>
  <c r="L3637" i="1"/>
  <c r="L3636" i="1" s="1"/>
  <c r="L3634" i="1"/>
  <c r="L3633" i="1" s="1"/>
  <c r="L3630" i="1"/>
  <c r="L3629" i="1" s="1"/>
  <c r="L3627" i="1"/>
  <c r="L3626" i="1" s="1"/>
  <c r="L3623" i="1"/>
  <c r="L3622" i="1" s="1"/>
  <c r="L3621" i="1" s="1"/>
  <c r="L3619" i="1"/>
  <c r="L3618" i="1" s="1"/>
  <c r="L3616" i="1"/>
  <c r="L3615" i="1" s="1"/>
  <c r="L3613" i="1"/>
  <c r="L3612" i="1" s="1"/>
  <c r="L3610" i="1"/>
  <c r="L3609" i="1" s="1"/>
  <c r="L3607" i="1"/>
  <c r="L3606" i="1" s="1"/>
  <c r="L3598" i="1"/>
  <c r="L3578" i="1"/>
  <c r="L3577" i="1" s="1"/>
  <c r="L3575" i="1"/>
  <c r="L3573" i="1"/>
  <c r="L3569" i="1"/>
  <c r="L3568" i="1" s="1"/>
  <c r="L3567" i="1" s="1"/>
  <c r="L3561" i="1"/>
  <c r="L3560" i="1" s="1"/>
  <c r="L3559" i="1" s="1"/>
  <c r="L3558" i="1" s="1"/>
  <c r="L3557" i="1" s="1"/>
  <c r="L3556" i="1" s="1"/>
  <c r="L3555" i="1" s="1"/>
  <c r="L3552" i="1"/>
  <c r="L3551" i="1" s="1"/>
  <c r="L3550" i="1" s="1"/>
  <c r="L3548" i="1"/>
  <c r="L3547" i="1" s="1"/>
  <c r="L3546" i="1" s="1"/>
  <c r="L3545" i="1" s="1"/>
  <c r="L3544" i="1" s="1"/>
  <c r="L3540" i="1"/>
  <c r="L3539" i="1" s="1"/>
  <c r="L3538" i="1" s="1"/>
  <c r="L3537" i="1" s="1"/>
  <c r="L3536" i="1" s="1"/>
  <c r="L3535" i="1" s="1"/>
  <c r="L3533" i="1"/>
  <c r="L3532" i="1" s="1"/>
  <c r="L3531" i="1" s="1"/>
  <c r="L3529" i="1"/>
  <c r="L3528" i="1" s="1"/>
  <c r="L3527" i="1" s="1"/>
  <c r="L3526" i="1" s="1"/>
  <c r="L3525" i="1" s="1"/>
  <c r="L3521" i="1"/>
  <c r="L3520" i="1" s="1"/>
  <c r="L3519" i="1" s="1"/>
  <c r="L3518" i="1" s="1"/>
  <c r="L3517" i="1" s="1"/>
  <c r="L3516" i="1" s="1"/>
  <c r="L3515" i="1" s="1"/>
  <c r="L3513" i="1"/>
  <c r="L3512" i="1" s="1"/>
  <c r="L3511" i="1" s="1"/>
  <c r="L3506" i="1"/>
  <c r="L3505" i="1" s="1"/>
  <c r="L3504" i="1" s="1"/>
  <c r="L3498" i="1"/>
  <c r="L3496" i="1"/>
  <c r="L3494" i="1"/>
  <c r="L3487" i="1"/>
  <c r="L3486" i="1" s="1"/>
  <c r="L3485" i="1" s="1"/>
  <c r="L3483" i="1"/>
  <c r="L3482" i="1" s="1"/>
  <c r="L3481" i="1" s="1"/>
  <c r="L3480" i="1" s="1"/>
  <c r="L3478" i="1"/>
  <c r="L3477" i="1" s="1"/>
  <c r="L3476" i="1" s="1"/>
  <c r="L3474" i="1"/>
  <c r="L3473" i="1" s="1"/>
  <c r="L3472" i="1" s="1"/>
  <c r="L3468" i="1"/>
  <c r="L3467" i="1" s="1"/>
  <c r="L3465" i="1"/>
  <c r="L3463" i="1"/>
  <c r="L3458" i="1"/>
  <c r="L3457" i="1" s="1"/>
  <c r="L3456" i="1" s="1"/>
  <c r="L3455" i="1" s="1"/>
  <c r="L3454" i="1" s="1"/>
  <c r="L3443" i="1"/>
  <c r="L3442" i="1" s="1"/>
  <c r="L3441" i="1" s="1"/>
  <c r="L3440" i="1" s="1"/>
  <c r="L3439" i="1" s="1"/>
  <c r="L3437" i="1"/>
  <c r="L3436" i="1" s="1"/>
  <c r="L3435" i="1" s="1"/>
  <c r="L3433" i="1"/>
  <c r="L3432" i="1" s="1"/>
  <c r="L3431" i="1" s="1"/>
  <c r="L3430" i="1" s="1"/>
  <c r="L3422" i="1" s="1"/>
  <c r="L3420" i="1"/>
  <c r="L3419" i="1" s="1"/>
  <c r="L3418" i="1" s="1"/>
  <c r="L3417" i="1" s="1"/>
  <c r="L3416" i="1" s="1"/>
  <c r="L3414" i="1"/>
  <c r="L3413" i="1" s="1"/>
  <c r="L3412" i="1" s="1"/>
  <c r="L3411" i="1" s="1"/>
  <c r="L3404" i="1"/>
  <c r="L3403" i="1" s="1"/>
  <c r="L3402" i="1" s="1"/>
  <c r="L3400" i="1"/>
  <c r="L3399" i="1" s="1"/>
  <c r="L3397" i="1"/>
  <c r="L3396" i="1" s="1"/>
  <c r="L3384" i="1"/>
  <c r="L3383" i="1" s="1"/>
  <c r="L3382" i="1" s="1"/>
  <c r="L3381" i="1" s="1"/>
  <c r="L3380" i="1" s="1"/>
  <c r="L3378" i="1"/>
  <c r="L3376" i="1"/>
  <c r="L3369" i="1"/>
  <c r="L3368" i="1" s="1"/>
  <c r="L3367" i="1" s="1"/>
  <c r="L3365" i="1"/>
  <c r="L3364" i="1" s="1"/>
  <c r="L3361" i="1"/>
  <c r="L3360" i="1" s="1"/>
  <c r="L3358" i="1"/>
  <c r="L3357" i="1" s="1"/>
  <c r="L3353" i="1"/>
  <c r="L3352" i="1" s="1"/>
  <c r="L3351" i="1" s="1"/>
  <c r="L3349" i="1"/>
  <c r="L3348" i="1" s="1"/>
  <c r="L3346" i="1"/>
  <c r="L3345" i="1" s="1"/>
  <c r="L3342" i="1"/>
  <c r="L3341" i="1" s="1"/>
  <c r="L3339" i="1"/>
  <c r="L3338" i="1" s="1"/>
  <c r="L3332" i="1"/>
  <c r="L3330" i="1"/>
  <c r="L3328" i="1"/>
  <c r="L3325" i="1"/>
  <c r="L3324" i="1" s="1"/>
  <c r="L3321" i="1"/>
  <c r="L3320" i="1" s="1"/>
  <c r="L3318" i="1"/>
  <c r="L3309" i="1"/>
  <c r="L3308" i="1" s="1"/>
  <c r="L3307" i="1" s="1"/>
  <c r="L3305" i="1"/>
  <c r="L3304" i="1" s="1"/>
  <c r="L3303" i="1" s="1"/>
  <c r="L3302" i="1" s="1"/>
  <c r="L3301" i="1" s="1"/>
  <c r="L3297" i="1"/>
  <c r="L3295" i="1"/>
  <c r="L3291" i="1"/>
  <c r="L3290" i="1" s="1"/>
  <c r="L3289" i="1" s="1"/>
  <c r="L3288" i="1" s="1"/>
  <c r="L3287" i="1" s="1"/>
  <c r="L3283" i="1"/>
  <c r="L3282" i="1" s="1"/>
  <c r="L3281" i="1" s="1"/>
  <c r="L3280" i="1" s="1"/>
  <c r="L3279" i="1" s="1"/>
  <c r="L3277" i="1"/>
  <c r="L3276" i="1" s="1"/>
  <c r="L3275" i="1" s="1"/>
  <c r="L3274" i="1" s="1"/>
  <c r="L3273" i="1" s="1"/>
  <c r="L3269" i="1"/>
  <c r="L3268" i="1" s="1"/>
  <c r="L3267" i="1" s="1"/>
  <c r="L3262" i="1"/>
  <c r="L3261" i="1" s="1"/>
  <c r="L3260" i="1" s="1"/>
  <c r="L3258" i="1"/>
  <c r="L3257" i="1" s="1"/>
  <c r="L3256" i="1" s="1"/>
  <c r="L3250" i="1"/>
  <c r="L3248" i="1"/>
  <c r="L3241" i="1"/>
  <c r="L3239" i="1"/>
  <c r="L3235" i="1"/>
  <c r="L3234" i="1" s="1"/>
  <c r="L3233" i="1" s="1"/>
  <c r="L3231" i="1"/>
  <c r="L3230" i="1" s="1"/>
  <c r="L3229" i="1" s="1"/>
  <c r="L3225" i="1"/>
  <c r="L3224" i="1" s="1"/>
  <c r="L3223" i="1" s="1"/>
  <c r="L3222" i="1" s="1"/>
  <c r="L3221" i="1" s="1"/>
  <c r="L3219" i="1"/>
  <c r="L3218" i="1" s="1"/>
  <c r="L3216" i="1"/>
  <c r="L3215" i="1" s="1"/>
  <c r="L3211" i="1"/>
  <c r="L3210" i="1" s="1"/>
  <c r="L3209" i="1" s="1"/>
  <c r="L3208" i="1" s="1"/>
  <c r="L3207" i="1" s="1"/>
  <c r="L3204" i="1"/>
  <c r="L3203" i="1" s="1"/>
  <c r="L3202" i="1" s="1"/>
  <c r="L3201" i="1" s="1"/>
  <c r="L3200" i="1" s="1"/>
  <c r="L3199" i="1" s="1"/>
  <c r="L3191" i="1"/>
  <c r="L3190" i="1" s="1"/>
  <c r="L3189" i="1" s="1"/>
  <c r="L3188" i="1" s="1"/>
  <c r="L3187" i="1" s="1"/>
  <c r="L3185" i="1"/>
  <c r="L3183" i="1"/>
  <c r="L3179" i="1"/>
  <c r="L3178" i="1" s="1"/>
  <c r="L3177" i="1" s="1"/>
  <c r="L3176" i="1" s="1"/>
  <c r="L3174" i="1"/>
  <c r="L3158" i="1"/>
  <c r="L3157" i="1" s="1"/>
  <c r="L3155" i="1"/>
  <c r="L3154" i="1" s="1"/>
  <c r="L3149" i="1"/>
  <c r="L3148" i="1" s="1"/>
  <c r="L3147" i="1" s="1"/>
  <c r="L3146" i="1" s="1"/>
  <c r="L3140" i="1"/>
  <c r="L3139" i="1" s="1"/>
  <c r="L3138" i="1" s="1"/>
  <c r="L3137" i="1" s="1"/>
  <c r="L3135" i="1"/>
  <c r="L3134" i="1" s="1"/>
  <c r="L3133" i="1" s="1"/>
  <c r="L3131" i="1"/>
  <c r="L3130" i="1" s="1"/>
  <c r="L3128" i="1"/>
  <c r="L3127" i="1" s="1"/>
  <c r="L3121" i="1"/>
  <c r="L3120" i="1" s="1"/>
  <c r="L3118" i="1"/>
  <c r="L3116" i="1"/>
  <c r="L3115" i="1" s="1"/>
  <c r="L3114" i="1" s="1"/>
  <c r="L3110" i="1"/>
  <c r="L3109" i="1" s="1"/>
  <c r="L3108" i="1" s="1"/>
  <c r="L3107" i="1" s="1"/>
  <c r="L3106" i="1" s="1"/>
  <c r="L3103" i="1"/>
  <c r="L3102" i="1" s="1"/>
  <c r="L3101" i="1" s="1"/>
  <c r="L3100" i="1" s="1"/>
  <c r="L3099" i="1" s="1"/>
  <c r="L3098" i="1" s="1"/>
  <c r="L3095" i="1"/>
  <c r="L3094" i="1" s="1"/>
  <c r="L3092" i="1"/>
  <c r="L3087" i="1"/>
  <c r="L3085" i="1"/>
  <c r="L3081" i="1"/>
  <c r="L3080" i="1" s="1"/>
  <c r="L3078" i="1"/>
  <c r="L3077" i="1" s="1"/>
  <c r="L3074" i="1"/>
  <c r="L3073" i="1" s="1"/>
  <c r="L3071" i="1"/>
  <c r="L3070" i="1" s="1"/>
  <c r="L3068" i="1"/>
  <c r="L3067" i="1" s="1"/>
  <c r="L3053" i="1"/>
  <c r="L3051" i="1"/>
  <c r="L3048" i="1"/>
  <c r="L3047" i="1" s="1"/>
  <c r="L3044" i="1"/>
  <c r="L3043" i="1" s="1"/>
  <c r="L3041" i="1"/>
  <c r="L3032" i="1"/>
  <c r="L3031" i="1" s="1"/>
  <c r="L3030" i="1" s="1"/>
  <c r="L3028" i="1"/>
  <c r="L3027" i="1" s="1"/>
  <c r="L3026" i="1" s="1"/>
  <c r="L3025" i="1" s="1"/>
  <c r="L3024" i="1" s="1"/>
  <c r="L3020" i="1"/>
  <c r="L3019" i="1" s="1"/>
  <c r="L3018" i="1" s="1"/>
  <c r="L3017" i="1" s="1"/>
  <c r="L3016" i="1" s="1"/>
  <c r="L3015" i="1" s="1"/>
  <c r="L3013" i="1"/>
  <c r="L3012" i="1" s="1"/>
  <c r="L3011" i="1" s="1"/>
  <c r="L3009" i="1"/>
  <c r="L3008" i="1" s="1"/>
  <c r="L3007" i="1" s="1"/>
  <c r="L3006" i="1" s="1"/>
  <c r="L3005" i="1" s="1"/>
  <c r="L3001" i="1"/>
  <c r="L3000" i="1" s="1"/>
  <c r="L2999" i="1" s="1"/>
  <c r="L2998" i="1" s="1"/>
  <c r="L2997" i="1" s="1"/>
  <c r="L2995" i="1"/>
  <c r="L2994" i="1" s="1"/>
  <c r="L2993" i="1" s="1"/>
  <c r="L2992" i="1" s="1"/>
  <c r="L2991" i="1" s="1"/>
  <c r="L2987" i="1"/>
  <c r="L2986" i="1" s="1"/>
  <c r="L2985" i="1" s="1"/>
  <c r="L2980" i="1"/>
  <c r="L2979" i="1" s="1"/>
  <c r="L2978" i="1" s="1"/>
  <c r="L2967" i="1"/>
  <c r="L2965" i="1"/>
  <c r="L2963" i="1"/>
  <c r="L2951" i="1"/>
  <c r="L2950" i="1" s="1"/>
  <c r="L2949" i="1" s="1"/>
  <c r="L2947" i="1"/>
  <c r="L2946" i="1" s="1"/>
  <c r="L2945" i="1" s="1"/>
  <c r="L2941" i="1"/>
  <c r="L2933" i="1"/>
  <c r="L2932" i="1" s="1"/>
  <c r="L2930" i="1"/>
  <c r="L2929" i="1" s="1"/>
  <c r="L2925" i="1"/>
  <c r="L2924" i="1" s="1"/>
  <c r="L2923" i="1" s="1"/>
  <c r="L2922" i="1" s="1"/>
  <c r="L2921" i="1" s="1"/>
  <c r="L2918" i="1"/>
  <c r="L2917" i="1" s="1"/>
  <c r="L2916" i="1" s="1"/>
  <c r="L2915" i="1" s="1"/>
  <c r="L2914" i="1" s="1"/>
  <c r="L2913" i="1" s="1"/>
  <c r="L2905" i="1"/>
  <c r="L2903" i="1"/>
  <c r="L2898" i="1"/>
  <c r="L2897" i="1" s="1"/>
  <c r="L2896" i="1" s="1"/>
  <c r="L2895" i="1" s="1"/>
  <c r="L2892" i="1"/>
  <c r="L2891" i="1" s="1"/>
  <c r="L2890" i="1" s="1"/>
  <c r="L2888" i="1"/>
  <c r="L2887" i="1" s="1"/>
  <c r="L2886" i="1" s="1"/>
  <c r="L2885" i="1" s="1"/>
  <c r="L2883" i="1"/>
  <c r="L2867" i="1"/>
  <c r="L2866" i="1" s="1"/>
  <c r="L2864" i="1"/>
  <c r="L2863" i="1" s="1"/>
  <c r="L2858" i="1"/>
  <c r="L2857" i="1" s="1"/>
  <c r="L2856" i="1" s="1"/>
  <c r="L2855" i="1" s="1"/>
  <c r="L2849" i="1"/>
  <c r="L2848" i="1" s="1"/>
  <c r="L2847" i="1" s="1"/>
  <c r="L2846" i="1" s="1"/>
  <c r="L2844" i="1"/>
  <c r="L2843" i="1" s="1"/>
  <c r="L2842" i="1" s="1"/>
  <c r="L2840" i="1"/>
  <c r="L2839" i="1" s="1"/>
  <c r="L2837" i="1"/>
  <c r="L2836" i="1" s="1"/>
  <c r="L2824" i="1"/>
  <c r="L2823" i="1" s="1"/>
  <c r="L2821" i="1"/>
  <c r="L2819" i="1"/>
  <c r="L2818" i="1" s="1"/>
  <c r="L2817" i="1" s="1"/>
  <c r="L2813" i="1"/>
  <c r="L2812" i="1" s="1"/>
  <c r="L2811" i="1" s="1"/>
  <c r="L2810" i="1" s="1"/>
  <c r="L2809" i="1" s="1"/>
  <c r="L2806" i="1"/>
  <c r="L2805" i="1" s="1"/>
  <c r="L2804" i="1" s="1"/>
  <c r="L2803" i="1" s="1"/>
  <c r="L2801" i="1"/>
  <c r="L2800" i="1" s="1"/>
  <c r="L2799" i="1" s="1"/>
  <c r="L2798" i="1" s="1"/>
  <c r="L2797" i="1" s="1"/>
  <c r="L2788" i="1"/>
  <c r="L2787" i="1" s="1"/>
  <c r="L2785" i="1"/>
  <c r="L2784" i="1" s="1"/>
  <c r="L2780" i="1"/>
  <c r="L2779" i="1" s="1"/>
  <c r="L2778" i="1" s="1"/>
  <c r="L2776" i="1"/>
  <c r="L2775" i="1" s="1"/>
  <c r="L2773" i="1"/>
  <c r="L2772" i="1" s="1"/>
  <c r="L2769" i="1"/>
  <c r="L2768" i="1" s="1"/>
  <c r="L2766" i="1"/>
  <c r="L2765" i="1" s="1"/>
  <c r="L2763" i="1"/>
  <c r="L2762" i="1" s="1"/>
  <c r="L2751" i="1"/>
  <c r="L2749" i="1"/>
  <c r="L2747" i="1"/>
  <c r="L2744" i="1"/>
  <c r="L2743" i="1" s="1"/>
  <c r="L2740" i="1"/>
  <c r="L2739" i="1" s="1"/>
  <c r="L2737" i="1"/>
  <c r="L2728" i="1"/>
  <c r="L2727" i="1" s="1"/>
  <c r="L2726" i="1" s="1"/>
  <c r="L2725" i="1" s="1"/>
  <c r="L2724" i="1" s="1"/>
  <c r="L2723" i="1" s="1"/>
  <c r="L2722" i="1" s="1"/>
  <c r="L2720" i="1"/>
  <c r="L2719" i="1" s="1"/>
  <c r="L2718" i="1" s="1"/>
  <c r="L2717" i="1" s="1"/>
  <c r="L2716" i="1" s="1"/>
  <c r="L2715" i="1" s="1"/>
  <c r="L2713" i="1"/>
  <c r="L2712" i="1" s="1"/>
  <c r="L2711" i="1" s="1"/>
  <c r="L2709" i="1"/>
  <c r="L2708" i="1" s="1"/>
  <c r="L2707" i="1" s="1"/>
  <c r="L2706" i="1" s="1"/>
  <c r="L2705" i="1" s="1"/>
  <c r="L2701" i="1"/>
  <c r="L2700" i="1" s="1"/>
  <c r="L2699" i="1" s="1"/>
  <c r="L2698" i="1" s="1"/>
  <c r="L2697" i="1" s="1"/>
  <c r="L2695" i="1"/>
  <c r="L2694" i="1" s="1"/>
  <c r="L2693" i="1" s="1"/>
  <c r="L2692" i="1" s="1"/>
  <c r="L2691" i="1" s="1"/>
  <c r="L2687" i="1"/>
  <c r="L2686" i="1" s="1"/>
  <c r="L2685" i="1" s="1"/>
  <c r="L2680" i="1"/>
  <c r="L2679" i="1" s="1"/>
  <c r="L2678" i="1" s="1"/>
  <c r="L2676" i="1"/>
  <c r="L2675" i="1" s="1"/>
  <c r="L2674" i="1" s="1"/>
  <c r="L2663" i="1"/>
  <c r="L2661" i="1"/>
  <c r="L2659" i="1"/>
  <c r="L2650" i="1"/>
  <c r="L2648" i="1"/>
  <c r="L2644" i="1"/>
  <c r="L2643" i="1" s="1"/>
  <c r="L2642" i="1" s="1"/>
  <c r="L2641" i="1" s="1"/>
  <c r="L2634" i="1"/>
  <c r="L2633" i="1" s="1"/>
  <c r="L2632" i="1" s="1"/>
  <c r="L2630" i="1"/>
  <c r="L2629" i="1" s="1"/>
  <c r="L2628" i="1" s="1"/>
  <c r="L2624" i="1"/>
  <c r="L2621" i="1" s="1"/>
  <c r="L2620" i="1" s="1"/>
  <c r="L2619" i="1" s="1"/>
  <c r="L2618" i="1" s="1"/>
  <c r="L2616" i="1"/>
  <c r="L2615" i="1" s="1"/>
  <c r="L2613" i="1"/>
  <c r="L2612" i="1" s="1"/>
  <c r="L2607" i="1"/>
  <c r="L2606" i="1" s="1"/>
  <c r="L2605" i="1" s="1"/>
  <c r="L2604" i="1" s="1"/>
  <c r="L2603" i="1" s="1"/>
  <c r="L2602" i="1" s="1"/>
  <c r="L2594" i="1"/>
  <c r="L2593" i="1" s="1"/>
  <c r="L2592" i="1" s="1"/>
  <c r="L2591" i="1" s="1"/>
  <c r="L2590" i="1" s="1"/>
  <c r="L2588" i="1"/>
  <c r="L2587" i="1" s="1"/>
  <c r="L2586" i="1" s="1"/>
  <c r="L2585" i="1" s="1"/>
  <c r="L2583" i="1"/>
  <c r="L2582" i="1" s="1"/>
  <c r="L2581" i="1" s="1"/>
  <c r="L2580" i="1" s="1"/>
  <c r="L2577" i="1"/>
  <c r="L2575" i="1"/>
  <c r="L2566" i="1"/>
  <c r="L2550" i="1"/>
  <c r="L2549" i="1" s="1"/>
  <c r="L2547" i="1"/>
  <c r="L2546" i="1" s="1"/>
  <c r="L2541" i="1"/>
  <c r="L2540" i="1" s="1"/>
  <c r="L2539" i="1" s="1"/>
  <c r="L2538" i="1" s="1"/>
  <c r="L2532" i="1"/>
  <c r="L2531" i="1" s="1"/>
  <c r="L2530" i="1" s="1"/>
  <c r="L2529" i="1" s="1"/>
  <c r="L2527" i="1"/>
  <c r="L2526" i="1" s="1"/>
  <c r="L2525" i="1" s="1"/>
  <c r="L2523" i="1"/>
  <c r="L2522" i="1" s="1"/>
  <c r="L2520" i="1"/>
  <c r="L2519" i="1" s="1"/>
  <c r="L2507" i="1"/>
  <c r="L2506" i="1" s="1"/>
  <c r="L2504" i="1"/>
  <c r="L2502" i="1"/>
  <c r="L2501" i="1" s="1"/>
  <c r="L2500" i="1" s="1"/>
  <c r="L2496" i="1"/>
  <c r="L2495" i="1" s="1"/>
  <c r="L2494" i="1" s="1"/>
  <c r="L2493" i="1" s="1"/>
  <c r="L2492" i="1" s="1"/>
  <c r="L2489" i="1"/>
  <c r="L2488" i="1" s="1"/>
  <c r="L2487" i="1" s="1"/>
  <c r="L2486" i="1" s="1"/>
  <c r="L2484" i="1"/>
  <c r="L2483" i="1" s="1"/>
  <c r="L2482" i="1" s="1"/>
  <c r="L2481" i="1" s="1"/>
  <c r="L2479" i="1"/>
  <c r="L2478" i="1" s="1"/>
  <c r="L2477" i="1" s="1"/>
  <c r="L2476" i="1" s="1"/>
  <c r="L2475" i="1" s="1"/>
  <c r="L2471" i="1"/>
  <c r="L2470" i="1" s="1"/>
  <c r="L2469" i="1" s="1"/>
  <c r="L2468" i="1" s="1"/>
  <c r="L2466" i="1"/>
  <c r="L2465" i="1" s="1"/>
  <c r="L2464" i="1" s="1"/>
  <c r="L2462" i="1"/>
  <c r="L2461" i="1" s="1"/>
  <c r="L2459" i="1"/>
  <c r="L2458" i="1" s="1"/>
  <c r="L2454" i="1"/>
  <c r="L2452" i="1"/>
  <c r="L2448" i="1"/>
  <c r="L2447" i="1" s="1"/>
  <c r="L2445" i="1"/>
  <c r="L2444" i="1" s="1"/>
  <c r="L2441" i="1"/>
  <c r="L2440" i="1" s="1"/>
  <c r="L2438" i="1"/>
  <c r="L2437" i="1" s="1"/>
  <c r="L2435" i="1"/>
  <c r="L2434" i="1" s="1"/>
  <c r="L2428" i="1"/>
  <c r="L2426" i="1"/>
  <c r="L2423" i="1"/>
  <c r="L2422" i="1" s="1"/>
  <c r="L2419" i="1"/>
  <c r="L2418" i="1" s="1"/>
  <c r="L2416" i="1"/>
  <c r="L2407" i="1"/>
  <c r="L2406" i="1" s="1"/>
  <c r="L2405" i="1" s="1"/>
  <c r="L2403" i="1"/>
  <c r="L2402" i="1" s="1"/>
  <c r="L2401" i="1" s="1"/>
  <c r="L2400" i="1" s="1"/>
  <c r="L2399" i="1" s="1"/>
  <c r="L2386" i="1"/>
  <c r="L2382" i="1"/>
  <c r="L2381" i="1" s="1"/>
  <c r="L2380" i="1" s="1"/>
  <c r="L2379" i="1" s="1"/>
  <c r="L2378" i="1" s="1"/>
  <c r="L2336" i="1"/>
  <c r="L2334" i="1"/>
  <c r="L2332" i="1"/>
  <c r="L2321" i="1"/>
  <c r="L2320" i="1" s="1"/>
  <c r="L2312" i="1"/>
  <c r="L2311" i="1" s="1"/>
  <c r="L2310" i="1" s="1"/>
  <c r="L2308" i="1"/>
  <c r="L2307" i="1" s="1"/>
  <c r="L2306" i="1" s="1"/>
  <c r="L2302" i="1"/>
  <c r="L2301" i="1" s="1"/>
  <c r="L2300" i="1" s="1"/>
  <c r="L2299" i="1" s="1"/>
  <c r="L2298" i="1" s="1"/>
  <c r="L2296" i="1"/>
  <c r="L2295" i="1" s="1"/>
  <c r="L2293" i="1"/>
  <c r="L2291" i="1"/>
  <c r="L2285" i="1"/>
  <c r="L2284" i="1" s="1"/>
  <c r="L2283" i="1" s="1"/>
  <c r="L2282" i="1" s="1"/>
  <c r="L2281" i="1" s="1"/>
  <c r="L2280" i="1" s="1"/>
  <c r="L2275" i="1"/>
  <c r="L2270" i="1"/>
  <c r="L2269" i="1" s="1"/>
  <c r="L2268" i="1" s="1"/>
  <c r="L2267" i="1" s="1"/>
  <c r="L2264" i="1"/>
  <c r="L2260" i="1"/>
  <c r="L2256" i="1"/>
  <c r="L2255" i="1" s="1"/>
  <c r="L2254" i="1" s="1"/>
  <c r="L2253" i="1" s="1"/>
  <c r="L2251" i="1"/>
  <c r="L2235" i="1"/>
  <c r="L2234" i="1" s="1"/>
  <c r="L2232" i="1"/>
  <c r="L2231" i="1" s="1"/>
  <c r="L2226" i="1"/>
  <c r="L2225" i="1" s="1"/>
  <c r="L2224" i="1" s="1"/>
  <c r="L2223" i="1" s="1"/>
  <c r="L2217" i="1"/>
  <c r="L2216" i="1" s="1"/>
  <c r="L2215" i="1" s="1"/>
  <c r="L2214" i="1" s="1"/>
  <c r="L2212" i="1"/>
  <c r="L2211" i="1" s="1"/>
  <c r="L2210" i="1" s="1"/>
  <c r="L2208" i="1"/>
  <c r="L2207" i="1" s="1"/>
  <c r="L2205" i="1"/>
  <c r="L2204" i="1" s="1"/>
  <c r="L2192" i="1"/>
  <c r="L2191" i="1" s="1"/>
  <c r="L2189" i="1"/>
  <c r="L2187" i="1"/>
  <c r="L2186" i="1" s="1"/>
  <c r="L2185" i="1" s="1"/>
  <c r="L2181" i="1"/>
  <c r="L2180" i="1" s="1"/>
  <c r="L2174" i="1"/>
  <c r="L2173" i="1" s="1"/>
  <c r="L2172" i="1" s="1"/>
  <c r="L2171" i="1" s="1"/>
  <c r="L2169" i="1"/>
  <c r="L2168" i="1" s="1"/>
  <c r="L2167" i="1" s="1"/>
  <c r="L2166" i="1" s="1"/>
  <c r="L2165" i="1" s="1"/>
  <c r="L2156" i="1"/>
  <c r="L2155" i="1" s="1"/>
  <c r="L2153" i="1"/>
  <c r="L2152" i="1" s="1"/>
  <c r="L2148" i="1"/>
  <c r="L2146" i="1"/>
  <c r="L2142" i="1"/>
  <c r="L2141" i="1" s="1"/>
  <c r="L2139" i="1"/>
  <c r="L2138" i="1" s="1"/>
  <c r="L2135" i="1"/>
  <c r="L2134" i="1" s="1"/>
  <c r="L2132" i="1"/>
  <c r="L2131" i="1" s="1"/>
  <c r="L2129" i="1"/>
  <c r="L2128" i="1" s="1"/>
  <c r="L2117" i="1"/>
  <c r="L2115" i="1"/>
  <c r="L2112" i="1"/>
  <c r="L2111" i="1" s="1"/>
  <c r="L2108" i="1"/>
  <c r="L2107" i="1" s="1"/>
  <c r="L2105" i="1"/>
  <c r="L2096" i="1"/>
  <c r="L2095" i="1" s="1"/>
  <c r="L2094" i="1" s="1"/>
  <c r="L2092" i="1"/>
  <c r="L2091" i="1" s="1"/>
  <c r="L2090" i="1" s="1"/>
  <c r="L2089" i="1" s="1"/>
  <c r="L2088" i="1" s="1"/>
  <c r="L2084" i="1"/>
  <c r="L2082" i="1"/>
  <c r="L2078" i="1"/>
  <c r="L2077" i="1" s="1"/>
  <c r="L2076" i="1" s="1"/>
  <c r="L2075" i="1" s="1"/>
  <c r="L2074" i="1" s="1"/>
  <c r="L2070" i="1"/>
  <c r="L2069" i="1" s="1"/>
  <c r="L2068" i="1" s="1"/>
  <c r="L2067" i="1" s="1"/>
  <c r="L2066" i="1" s="1"/>
  <c r="L2064" i="1"/>
  <c r="L2063" i="1" s="1"/>
  <c r="L2062" i="1" s="1"/>
  <c r="L2061" i="1" s="1"/>
  <c r="L2060" i="1" s="1"/>
  <c r="L2056" i="1"/>
  <c r="L2055" i="1" s="1"/>
  <c r="L2054" i="1" s="1"/>
  <c r="L2049" i="1"/>
  <c r="L2048" i="1" s="1"/>
  <c r="L2047" i="1" s="1"/>
  <c r="L2045" i="1"/>
  <c r="L2044" i="1" s="1"/>
  <c r="L2043" i="1" s="1"/>
  <c r="L2037" i="1"/>
  <c r="L2035" i="1"/>
  <c r="L2033" i="1"/>
  <c r="L2026" i="1"/>
  <c r="L2022" i="1"/>
  <c r="L2018" i="1"/>
  <c r="L2017" i="1" s="1"/>
  <c r="L2016" i="1" s="1"/>
  <c r="L2015" i="1" s="1"/>
  <c r="L2006" i="1"/>
  <c r="L2005" i="1" s="1"/>
  <c r="L2004" i="1" s="1"/>
  <c r="L2002" i="1"/>
  <c r="L2001" i="1" s="1"/>
  <c r="L2000" i="1" s="1"/>
  <c r="L1996" i="1"/>
  <c r="L1988" i="1"/>
  <c r="L1987" i="1" s="1"/>
  <c r="L1985" i="1"/>
  <c r="L1984" i="1" s="1"/>
  <c r="L1980" i="1"/>
  <c r="L1979" i="1" s="1"/>
  <c r="L1978" i="1" s="1"/>
  <c r="L1977" i="1" s="1"/>
  <c r="L1976" i="1" s="1"/>
  <c r="L1965" i="1"/>
  <c r="L1964" i="1" s="1"/>
  <c r="L1963" i="1" s="1"/>
  <c r="L1962" i="1" s="1"/>
  <c r="L1960" i="1"/>
  <c r="L1959" i="1" s="1"/>
  <c r="L1958" i="1" s="1"/>
  <c r="L1957" i="1" s="1"/>
  <c r="L1956" i="1" s="1"/>
  <c r="L1954" i="1"/>
  <c r="L1953" i="1" s="1"/>
  <c r="L1952" i="1" s="1"/>
  <c r="L1950" i="1"/>
  <c r="L1949" i="1" s="1"/>
  <c r="L1948" i="1" s="1"/>
  <c r="L1947" i="1" s="1"/>
  <c r="L1944" i="1"/>
  <c r="L1943" i="1" s="1"/>
  <c r="L1942" i="1" s="1"/>
  <c r="L1938" i="1"/>
  <c r="L1936" i="1"/>
  <c r="L1934" i="1"/>
  <c r="L1930" i="1"/>
  <c r="L1929" i="1" s="1"/>
  <c r="L1928" i="1" s="1"/>
  <c r="L1927" i="1" s="1"/>
  <c r="L1925" i="1"/>
  <c r="L1909" i="1"/>
  <c r="L1908" i="1" s="1"/>
  <c r="L1900" i="1"/>
  <c r="L1899" i="1" s="1"/>
  <c r="L1898" i="1" s="1"/>
  <c r="L1897" i="1" s="1"/>
  <c r="L1891" i="1"/>
  <c r="L1890" i="1" s="1"/>
  <c r="L1889" i="1" s="1"/>
  <c r="L1888" i="1" s="1"/>
  <c r="L1886" i="1"/>
  <c r="L1885" i="1" s="1"/>
  <c r="L1884" i="1" s="1"/>
  <c r="L1882" i="1"/>
  <c r="L1881" i="1" s="1"/>
  <c r="L1879" i="1"/>
  <c r="L1878" i="1" s="1"/>
  <c r="L1871" i="1"/>
  <c r="L1869" i="1"/>
  <c r="L1866" i="1"/>
  <c r="L1865" i="1" s="1"/>
  <c r="L1861" i="1"/>
  <c r="L1859" i="1"/>
  <c r="L1842" i="1"/>
  <c r="L1841" i="1" s="1"/>
  <c r="L1840" i="1" s="1"/>
  <c r="L1839" i="1" s="1"/>
  <c r="L1838" i="1" s="1"/>
  <c r="L1834" i="1"/>
  <c r="L1833" i="1" s="1"/>
  <c r="L1832" i="1" s="1"/>
  <c r="L1830" i="1"/>
  <c r="L1829" i="1" s="1"/>
  <c r="L1827" i="1"/>
  <c r="L1826" i="1" s="1"/>
  <c r="L1819" i="1"/>
  <c r="L1817" i="1"/>
  <c r="L1813" i="1"/>
  <c r="L1812" i="1" s="1"/>
  <c r="L1810" i="1"/>
  <c r="L1809" i="1" s="1"/>
  <c r="L1806" i="1"/>
  <c r="L1805" i="1" s="1"/>
  <c r="L1803" i="1"/>
  <c r="L1802" i="1" s="1"/>
  <c r="L1800" i="1"/>
  <c r="L1799" i="1" s="1"/>
  <c r="L1788" i="1"/>
  <c r="L1786" i="1"/>
  <c r="L1784" i="1"/>
  <c r="L1781" i="1"/>
  <c r="L1780" i="1" s="1"/>
  <c r="L1777" i="1"/>
  <c r="L1776" i="1" s="1"/>
  <c r="L1774" i="1"/>
  <c r="L1765" i="1"/>
  <c r="L1764" i="1" s="1"/>
  <c r="L1763" i="1" s="1"/>
  <c r="L1762" i="1" s="1"/>
  <c r="L1761" i="1" s="1"/>
  <c r="L1760" i="1" s="1"/>
  <c r="L1759" i="1" s="1"/>
  <c r="L1757" i="1"/>
  <c r="L1756" i="1" s="1"/>
  <c r="L1755" i="1" s="1"/>
  <c r="L1754" i="1" s="1"/>
  <c r="L1753" i="1" s="1"/>
  <c r="L1752" i="1" s="1"/>
  <c r="L1750" i="1"/>
  <c r="L1748" i="1"/>
  <c r="L1744" i="1"/>
  <c r="L1743" i="1" s="1"/>
  <c r="L1742" i="1" s="1"/>
  <c r="L1741" i="1" s="1"/>
  <c r="L1740" i="1" s="1"/>
  <c r="L1736" i="1"/>
  <c r="L1735" i="1" s="1"/>
  <c r="L1734" i="1" s="1"/>
  <c r="L1733" i="1" s="1"/>
  <c r="L1732" i="1" s="1"/>
  <c r="L1730" i="1"/>
  <c r="L1729" i="1" s="1"/>
  <c r="L1728" i="1" s="1"/>
  <c r="L1727" i="1" s="1"/>
  <c r="L1726" i="1" s="1"/>
  <c r="L1722" i="1"/>
  <c r="L1721" i="1" s="1"/>
  <c r="L1720" i="1" s="1"/>
  <c r="L1715" i="1"/>
  <c r="L1714" i="1" s="1"/>
  <c r="L1713" i="1" s="1"/>
  <c r="L1711" i="1"/>
  <c r="L1710" i="1" s="1"/>
  <c r="L1709" i="1" s="1"/>
  <c r="L1703" i="1"/>
  <c r="L1702" i="1" s="1"/>
  <c r="L1701" i="1" s="1"/>
  <c r="L1700" i="1" s="1"/>
  <c r="L1698" i="1"/>
  <c r="L1696" i="1"/>
  <c r="L1694" i="1"/>
  <c r="L1687" i="1"/>
  <c r="L1686" i="1" s="1"/>
  <c r="L1685" i="1" s="1"/>
  <c r="L1684" i="1" s="1"/>
  <c r="L1674" i="1"/>
  <c r="L1673" i="1" s="1"/>
  <c r="L1670" i="1"/>
  <c r="L1669" i="1" s="1"/>
  <c r="L1668" i="1" s="1"/>
  <c r="L1667" i="1" s="1"/>
  <c r="L1658" i="1"/>
  <c r="L1657" i="1" s="1"/>
  <c r="L1656" i="1" s="1"/>
  <c r="L1654" i="1"/>
  <c r="L1653" i="1" s="1"/>
  <c r="L1652" i="1" s="1"/>
  <c r="L1648" i="1"/>
  <c r="L1645" i="1" s="1"/>
  <c r="L1644" i="1" s="1"/>
  <c r="L1640" i="1"/>
  <c r="L1639" i="1" s="1"/>
  <c r="L1637" i="1"/>
  <c r="L1636" i="1" s="1"/>
  <c r="L1631" i="1"/>
  <c r="L1630" i="1" s="1"/>
  <c r="L1629" i="1" s="1"/>
  <c r="L1628" i="1" s="1"/>
  <c r="L1627" i="1" s="1"/>
  <c r="L1626" i="1" s="1"/>
  <c r="L1623" i="1"/>
  <c r="L1622" i="1" s="1"/>
  <c r="L1621" i="1" s="1"/>
  <c r="L1620" i="1" s="1"/>
  <c r="L1618" i="1"/>
  <c r="L1616" i="1"/>
  <c r="L1611" i="1"/>
  <c r="L1610" i="1" s="1"/>
  <c r="L1609" i="1" s="1"/>
  <c r="L1608" i="1" s="1"/>
  <c r="L1605" i="1"/>
  <c r="L1601" i="1"/>
  <c r="L1592" i="1"/>
  <c r="L1576" i="1"/>
  <c r="L1575" i="1" s="1"/>
  <c r="L1573" i="1"/>
  <c r="L1572" i="1" s="1"/>
  <c r="L1567" i="1"/>
  <c r="L1566" i="1" s="1"/>
  <c r="L1565" i="1" s="1"/>
  <c r="L1564" i="1" s="1"/>
  <c r="L1558" i="1"/>
  <c r="L1557" i="1" s="1"/>
  <c r="L1556" i="1" s="1"/>
  <c r="L1555" i="1" s="1"/>
  <c r="L1553" i="1"/>
  <c r="L1552" i="1" s="1"/>
  <c r="L1551" i="1" s="1"/>
  <c r="L1549" i="1"/>
  <c r="L1548" i="1" s="1"/>
  <c r="L1546" i="1"/>
  <c r="L1545" i="1" s="1"/>
  <c r="L1533" i="1"/>
  <c r="L1532" i="1" s="1"/>
  <c r="L1529" i="1" s="1"/>
  <c r="L1530" i="1"/>
  <c r="L1528" i="1"/>
  <c r="L1527" i="1" s="1"/>
  <c r="L1526" i="1" s="1"/>
  <c r="L1522" i="1"/>
  <c r="L1520" i="1"/>
  <c r="L1508" i="1"/>
  <c r="L1507" i="1" s="1"/>
  <c r="L1506" i="1" s="1"/>
  <c r="L1505" i="1" s="1"/>
  <c r="L1504" i="1" s="1"/>
  <c r="L1503" i="1" s="1"/>
  <c r="L1500" i="1"/>
  <c r="L1499" i="1" s="1"/>
  <c r="L1498" i="1" s="1"/>
  <c r="L1497" i="1" s="1"/>
  <c r="L1490" i="1"/>
  <c r="L1489" i="1" s="1"/>
  <c r="L1488" i="1" s="1"/>
  <c r="L1486" i="1"/>
  <c r="L1485" i="1" s="1"/>
  <c r="L1483" i="1"/>
  <c r="L1482" i="1" s="1"/>
  <c r="L1478" i="1"/>
  <c r="L1476" i="1"/>
  <c r="L1472" i="1"/>
  <c r="L1471" i="1" s="1"/>
  <c r="L1469" i="1"/>
  <c r="L1468" i="1" s="1"/>
  <c r="L1465" i="1"/>
  <c r="L1464" i="1" s="1"/>
  <c r="L1462" i="1"/>
  <c r="L1461" i="1" s="1"/>
  <c r="L1459" i="1"/>
  <c r="L1458" i="1" s="1"/>
  <c r="L1452" i="1"/>
  <c r="L1450" i="1"/>
  <c r="L1448" i="1"/>
  <c r="L1445" i="1"/>
  <c r="L1444" i="1" s="1"/>
  <c r="L1441" i="1"/>
  <c r="L1440" i="1" s="1"/>
  <c r="L1438" i="1"/>
  <c r="L1429" i="1"/>
  <c r="L1428" i="1" s="1"/>
  <c r="L1427" i="1" s="1"/>
  <c r="L1426" i="1" s="1"/>
  <c r="L1425" i="1" s="1"/>
  <c r="L1424" i="1" s="1"/>
  <c r="L1423" i="1" s="1"/>
  <c r="L1421" i="1"/>
  <c r="L1420" i="1" s="1"/>
  <c r="L1419" i="1" s="1"/>
  <c r="L1418" i="1" s="1"/>
  <c r="L1416" i="1"/>
  <c r="L1415" i="1" s="1"/>
  <c r="L1414" i="1" s="1"/>
  <c r="L1413" i="1" s="1"/>
  <c r="L1412" i="1" s="1"/>
  <c r="L1406" i="1"/>
  <c r="L1402" i="1"/>
  <c r="L1401" i="1" s="1"/>
  <c r="L1400" i="1" s="1"/>
  <c r="L1399" i="1" s="1"/>
  <c r="L1398" i="1" s="1"/>
  <c r="L1394" i="1"/>
  <c r="L1393" i="1" s="1"/>
  <c r="L1392" i="1" s="1"/>
  <c r="L1391" i="1" s="1"/>
  <c r="L1390" i="1" s="1"/>
  <c r="L1388" i="1"/>
  <c r="L1387" i="1" s="1"/>
  <c r="L1386" i="1" s="1"/>
  <c r="L1385" i="1" s="1"/>
  <c r="L1384" i="1" s="1"/>
  <c r="L1380" i="1"/>
  <c r="L1379" i="1" s="1"/>
  <c r="L1378" i="1" s="1"/>
  <c r="L1373" i="1"/>
  <c r="L1372" i="1" s="1"/>
  <c r="L1371" i="1" s="1"/>
  <c r="L1360" i="1"/>
  <c r="L1356" i="1"/>
  <c r="L1354" i="1"/>
  <c r="L1341" i="1"/>
  <c r="L1340" i="1" s="1"/>
  <c r="L1339" i="1" s="1"/>
  <c r="L1338" i="1" s="1"/>
  <c r="L1329" i="1"/>
  <c r="L1328" i="1" s="1"/>
  <c r="L1327" i="1" s="1"/>
  <c r="L1325" i="1"/>
  <c r="L1324" i="1" s="1"/>
  <c r="L1323" i="1" s="1"/>
  <c r="L1319" i="1"/>
  <c r="L1311" i="1"/>
  <c r="L1310" i="1" s="1"/>
  <c r="L1308" i="1"/>
  <c r="L1306" i="1"/>
  <c r="L1301" i="1"/>
  <c r="L1300" i="1" s="1"/>
  <c r="L1299" i="1" s="1"/>
  <c r="L1298" i="1" s="1"/>
  <c r="L1297" i="1" s="1"/>
  <c r="L1294" i="1"/>
  <c r="L1293" i="1" s="1"/>
  <c r="L1292" i="1" s="1"/>
  <c r="L1291" i="1" s="1"/>
  <c r="L1290" i="1" s="1"/>
  <c r="L1289" i="1" s="1"/>
  <c r="L1286" i="1"/>
  <c r="L1285" i="1" s="1"/>
  <c r="L1284" i="1" s="1"/>
  <c r="L1283" i="1" s="1"/>
  <c r="L1281" i="1"/>
  <c r="L1280" i="1" s="1"/>
  <c r="L1279" i="1" s="1"/>
  <c r="L1278" i="1" s="1"/>
  <c r="L1275" i="1"/>
  <c r="L1274" i="1" s="1"/>
  <c r="L1273" i="1" s="1"/>
  <c r="L1271" i="1"/>
  <c r="L1255" i="1"/>
  <c r="L1254" i="1" s="1"/>
  <c r="L1252" i="1"/>
  <c r="L1251" i="1" s="1"/>
  <c r="L1246" i="1"/>
  <c r="L1245" i="1" s="1"/>
  <c r="L1244" i="1" s="1"/>
  <c r="L1243" i="1" s="1"/>
  <c r="L1237" i="1"/>
  <c r="L1236" i="1" s="1"/>
  <c r="L1235" i="1" s="1"/>
  <c r="L1234" i="1" s="1"/>
  <c r="L1232" i="1"/>
  <c r="L1231" i="1" s="1"/>
  <c r="L1230" i="1" s="1"/>
  <c r="L1228" i="1"/>
  <c r="L1227" i="1" s="1"/>
  <c r="L1225" i="1"/>
  <c r="L1224" i="1" s="1"/>
  <c r="L1212" i="1"/>
  <c r="L1211" i="1" s="1"/>
  <c r="L1209" i="1"/>
  <c r="L1207" i="1"/>
  <c r="L1206" i="1" s="1"/>
  <c r="L1205" i="1" s="1"/>
  <c r="L1201" i="1"/>
  <c r="L1199" i="1"/>
  <c r="L1192" i="1"/>
  <c r="L1191" i="1" s="1"/>
  <c r="L1190" i="1" s="1"/>
  <c r="L1189" i="1" s="1"/>
  <c r="L1188" i="1" s="1"/>
  <c r="L1187" i="1" s="1"/>
  <c r="L1174" i="1"/>
  <c r="L1173" i="1" s="1"/>
  <c r="L1171" i="1"/>
  <c r="L1170" i="1" s="1"/>
  <c r="L1166" i="1"/>
  <c r="L1164" i="1"/>
  <c r="L1160" i="1"/>
  <c r="L1159" i="1" s="1"/>
  <c r="L1157" i="1"/>
  <c r="L1156" i="1" s="1"/>
  <c r="L1153" i="1"/>
  <c r="L1152" i="1" s="1"/>
  <c r="L1150" i="1"/>
  <c r="L1149" i="1" s="1"/>
  <c r="L1147" i="1"/>
  <c r="L1146" i="1" s="1"/>
  <c r="L1135" i="1"/>
  <c r="L1133" i="1"/>
  <c r="L1132" i="1" s="1"/>
  <c r="L1130" i="1"/>
  <c r="L1129" i="1" s="1"/>
  <c r="L1126" i="1"/>
  <c r="L1125" i="1" s="1"/>
  <c r="L1123" i="1"/>
  <c r="L1115" i="1"/>
  <c r="L1114" i="1"/>
  <c r="L1107" i="1"/>
  <c r="L1106" i="1" s="1"/>
  <c r="L1105" i="1" s="1"/>
  <c r="L1104" i="1" s="1"/>
  <c r="L1103" i="1" s="1"/>
  <c r="L1102" i="1" s="1"/>
  <c r="L1099" i="1"/>
  <c r="L1098" i="1" s="1"/>
  <c r="L1096" i="1"/>
  <c r="L1095" i="1" s="1"/>
  <c r="L1090" i="1"/>
  <c r="L1089" i="1" s="1"/>
  <c r="L1086" i="1"/>
  <c r="L1085" i="1" s="1"/>
  <c r="L1083" i="1"/>
  <c r="L1082" i="1" s="1"/>
  <c r="L1077" i="1"/>
  <c r="L1076" i="1"/>
  <c r="L1074" i="1"/>
  <c r="L1073" i="1" s="1"/>
  <c r="L1067" i="1"/>
  <c r="L1066" i="1"/>
  <c r="L1065" i="1"/>
  <c r="L1059" i="1"/>
  <c r="L1058" i="1" s="1"/>
  <c r="L1057" i="1" s="1"/>
  <c r="L1056" i="1" s="1"/>
  <c r="L1055" i="1"/>
  <c r="L1054" i="1" s="1"/>
  <c r="L1053" i="1"/>
  <c r="L1052" i="1" s="1"/>
  <c r="L1050" i="1"/>
  <c r="L1049" i="1"/>
  <c r="L1048" i="1"/>
  <c r="L1043" i="1"/>
  <c r="L1042" i="1"/>
  <c r="L1034" i="1"/>
  <c r="L1020" i="1"/>
  <c r="L1019" i="1" s="1"/>
  <c r="L1018" i="1" s="1"/>
  <c r="L1017" i="1" s="1"/>
  <c r="L1012" i="1"/>
  <c r="L1010" i="1"/>
  <c r="L1007" i="1"/>
  <c r="L1006" i="1" s="1"/>
  <c r="L997" i="1"/>
  <c r="L996" i="1" s="1"/>
  <c r="L995" i="1"/>
  <c r="L994" i="1" s="1"/>
  <c r="L992" i="1"/>
  <c r="L989" i="1"/>
  <c r="L987" i="1"/>
  <c r="L979" i="1"/>
  <c r="L978" i="1" s="1"/>
  <c r="L974" i="1"/>
  <c r="L973" i="1" s="1"/>
  <c r="L971" i="1"/>
  <c r="L964" i="1"/>
  <c r="L963" i="1" s="1"/>
  <c r="L962" i="1" s="1"/>
  <c r="L956" i="1"/>
  <c r="L952" i="1"/>
  <c r="L948" i="1"/>
  <c r="L947" i="1" s="1"/>
  <c r="L945" i="1"/>
  <c r="L944" i="1" s="1"/>
  <c r="L941" i="1"/>
  <c r="L940" i="1" s="1"/>
  <c r="L938" i="1"/>
  <c r="L935" i="1"/>
  <c r="L933" i="1"/>
  <c r="L931" i="1"/>
  <c r="L927" i="1"/>
  <c r="L926" i="1" s="1"/>
  <c r="L925" i="1" s="1"/>
  <c r="L924" i="1" s="1"/>
  <c r="L922" i="1"/>
  <c r="L921" i="1" s="1"/>
  <c r="L920" i="1" s="1"/>
  <c r="L918" i="1"/>
  <c r="L917" i="1" s="1"/>
  <c r="L915" i="1"/>
  <c r="L909" i="1"/>
  <c r="L908" i="1" s="1"/>
  <c r="L907" i="1" s="1"/>
  <c r="L906" i="1" s="1"/>
  <c r="L905" i="1" s="1"/>
  <c r="L902" i="1"/>
  <c r="L901" i="1" s="1"/>
  <c r="L900" i="1" s="1"/>
  <c r="L899" i="1" s="1"/>
  <c r="L898" i="1" s="1"/>
  <c r="L896" i="1"/>
  <c r="L895" i="1" s="1"/>
  <c r="L894" i="1" s="1"/>
  <c r="L893" i="1" s="1"/>
  <c r="L892" i="1" s="1"/>
  <c r="L888" i="1"/>
  <c r="L887" i="1" s="1"/>
  <c r="L886" i="1" s="1"/>
  <c r="L885" i="1" s="1"/>
  <c r="L884" i="1" s="1"/>
  <c r="L883" i="1" s="1"/>
  <c r="L875" i="1"/>
  <c r="L874" i="1" s="1"/>
  <c r="L872" i="1"/>
  <c r="L871" i="1" s="1"/>
  <c r="L866" i="1"/>
  <c r="L865" i="1" s="1"/>
  <c r="L864" i="1" s="1"/>
  <c r="L862" i="1"/>
  <c r="L861" i="1" s="1"/>
  <c r="L859" i="1"/>
  <c r="L857" i="1"/>
  <c r="L852" i="1"/>
  <c r="L851" i="1" s="1"/>
  <c r="L850" i="1" s="1"/>
  <c r="L849" i="1" s="1"/>
  <c r="L846" i="1"/>
  <c r="L844" i="1"/>
  <c r="L838" i="1"/>
  <c r="L837" i="1" s="1"/>
  <c r="L835" i="1"/>
  <c r="L834" i="1" s="1"/>
  <c r="L832" i="1"/>
  <c r="L829" i="1"/>
  <c r="L827" i="1"/>
  <c r="L825" i="1"/>
  <c r="L819" i="1"/>
  <c r="L818" i="1" s="1"/>
  <c r="L817" i="1" s="1"/>
  <c r="L816" i="1" s="1"/>
  <c r="L815" i="1" s="1"/>
  <c r="L806" i="1"/>
  <c r="L805" i="1" s="1"/>
  <c r="L794" i="1"/>
  <c r="L793" i="1" s="1"/>
  <c r="L791" i="1"/>
  <c r="L790" i="1" s="1"/>
  <c r="L779" i="1"/>
  <c r="L778" i="1" s="1"/>
  <c r="L776" i="1"/>
  <c r="L775" i="1" s="1"/>
  <c r="L773" i="1"/>
  <c r="L772" i="1" s="1"/>
  <c r="L770" i="1"/>
  <c r="L769" i="1" s="1"/>
  <c r="L767" i="1"/>
  <c r="L766" i="1" s="1"/>
  <c r="L764" i="1"/>
  <c r="L763" i="1" s="1"/>
  <c r="L757" i="1"/>
  <c r="L756" i="1" s="1"/>
  <c r="L749" i="1" s="1"/>
  <c r="L746" i="1"/>
  <c r="L745" i="1" s="1"/>
  <c r="L744" i="1" s="1"/>
  <c r="L743" i="1" s="1"/>
  <c r="L741" i="1"/>
  <c r="L740" i="1" s="1"/>
  <c r="L739" i="1" s="1"/>
  <c r="L727" i="1"/>
  <c r="L726" i="1" s="1"/>
  <c r="L723" i="1"/>
  <c r="L722" i="1" s="1"/>
  <c r="L719" i="1"/>
  <c r="L718" i="1" s="1"/>
  <c r="L712" i="1"/>
  <c r="L711" i="1" s="1"/>
  <c r="L708" i="1"/>
  <c r="L707" i="1" s="1"/>
  <c r="L701" i="1"/>
  <c r="L700" i="1" s="1"/>
  <c r="L699" i="1" s="1"/>
  <c r="L698" i="1" s="1"/>
  <c r="L697" i="1" s="1"/>
  <c r="L678" i="1"/>
  <c r="L677" i="1" s="1"/>
  <c r="L676" i="1" s="1"/>
  <c r="L671" i="1"/>
  <c r="L670" i="1" s="1"/>
  <c r="L668" i="1"/>
  <c r="L667" i="1" s="1"/>
  <c r="L664" i="1"/>
  <c r="L663" i="1" s="1"/>
  <c r="L662" i="1" s="1"/>
  <c r="L659" i="1"/>
  <c r="L657" i="1"/>
  <c r="L653" i="1"/>
  <c r="L651" i="1"/>
  <c r="L646" i="1"/>
  <c r="L645" i="1" s="1"/>
  <c r="L644" i="1"/>
  <c r="L643" i="1" s="1"/>
  <c r="L639" i="1"/>
  <c r="L637" i="1"/>
  <c r="L632" i="1"/>
  <c r="L631" i="1" s="1"/>
  <c r="L628" i="1"/>
  <c r="L627" i="1" s="1"/>
  <c r="L620" i="1"/>
  <c r="L619" i="1" s="1"/>
  <c r="L616" i="1"/>
  <c r="L615" i="1" s="1"/>
  <c r="L606" i="1"/>
  <c r="L605" i="1" s="1"/>
  <c r="L604" i="1" s="1"/>
  <c r="L603" i="1" s="1"/>
  <c r="L602" i="1" s="1"/>
  <c r="L600" i="1"/>
  <c r="L599" i="1" s="1"/>
  <c r="L598" i="1" s="1"/>
  <c r="L597" i="1" s="1"/>
  <c r="L596" i="1" s="1"/>
  <c r="L587" i="1"/>
  <c r="L585" i="1"/>
  <c r="L582" i="1"/>
  <c r="L581" i="1" s="1"/>
  <c r="L577" i="1"/>
  <c r="L575" i="1"/>
  <c r="L568" i="1"/>
  <c r="L567" i="1" s="1"/>
  <c r="L566" i="1" s="1"/>
  <c r="L563" i="1"/>
  <c r="L562" i="1" s="1"/>
  <c r="L561" i="1" s="1"/>
  <c r="L560" i="1" s="1"/>
  <c r="L558" i="1"/>
  <c r="L557" i="1" s="1"/>
  <c r="L556" i="1" s="1"/>
  <c r="L555" i="1" s="1"/>
  <c r="L552" i="1"/>
  <c r="L551" i="1" s="1"/>
  <c r="L550" i="1" s="1"/>
  <c r="L549" i="1" s="1"/>
  <c r="L548" i="1"/>
  <c r="L547" i="1" s="1"/>
  <c r="L546" i="1" s="1"/>
  <c r="L545" i="1" s="1"/>
  <c r="L543" i="1"/>
  <c r="L542" i="1" s="1"/>
  <c r="L539" i="1"/>
  <c r="L538" i="1" s="1"/>
  <c r="L535" i="1"/>
  <c r="L534" i="1" s="1"/>
  <c r="L532" i="1"/>
  <c r="L531" i="1" s="1"/>
  <c r="L527" i="1"/>
  <c r="L526" i="1" s="1"/>
  <c r="L523" i="1"/>
  <c r="L522" i="1" s="1"/>
  <c r="L520" i="1"/>
  <c r="L519" i="1" s="1"/>
  <c r="L509" i="1"/>
  <c r="L508" i="1" s="1"/>
  <c r="L505" i="1"/>
  <c r="L504" i="1" s="1"/>
  <c r="L502" i="1"/>
  <c r="L501" i="1" s="1"/>
  <c r="L499" i="1"/>
  <c r="L498" i="1" s="1"/>
  <c r="L491" i="1"/>
  <c r="L490" i="1" s="1"/>
  <c r="L486" i="1"/>
  <c r="L485" i="1" s="1"/>
  <c r="L484" i="1"/>
  <c r="L483" i="1" s="1"/>
  <c r="L482" i="1" s="1"/>
  <c r="L480" i="1"/>
  <c r="L478" i="1"/>
  <c r="L474" i="1"/>
  <c r="L473" i="1" s="1"/>
  <c r="L470" i="1"/>
  <c r="L469" i="1" s="1"/>
  <c r="L463" i="1"/>
  <c r="L461" i="1"/>
  <c r="L458" i="1"/>
  <c r="L457" i="1" s="1"/>
  <c r="L446" i="1"/>
  <c r="L445" i="1" s="1"/>
  <c r="L444" i="1" s="1"/>
  <c r="L442" i="1"/>
  <c r="L441" i="1" s="1"/>
  <c r="L439" i="1"/>
  <c r="L437" i="1"/>
  <c r="L434" i="1"/>
  <c r="L433" i="1" s="1"/>
  <c r="L427" i="1"/>
  <c r="L426" i="1" s="1"/>
  <c r="L425" i="1" s="1"/>
  <c r="L422" i="1"/>
  <c r="L421" i="1" s="1"/>
  <c r="L420" i="1" s="1"/>
  <c r="L419" i="1" s="1"/>
  <c r="L418" i="1" s="1"/>
  <c r="L416" i="1"/>
  <c r="L415" i="1" s="1"/>
  <c r="L414" i="1" s="1"/>
  <c r="L413" i="1" s="1"/>
  <c r="L411" i="1"/>
  <c r="L410" i="1" s="1"/>
  <c r="L408" i="1"/>
  <c r="L406" i="1"/>
  <c r="L404" i="1"/>
  <c r="L398" i="1"/>
  <c r="L397" i="1" s="1"/>
  <c r="L392" i="1"/>
  <c r="L391" i="1" s="1"/>
  <c r="L390" i="1" s="1"/>
  <c r="L389" i="1" s="1"/>
  <c r="L388" i="1" s="1"/>
  <c r="L386" i="1"/>
  <c r="L385" i="1" s="1"/>
  <c r="L384" i="1" s="1"/>
  <c r="L383" i="1" s="1"/>
  <c r="L382" i="1" s="1"/>
  <c r="L379" i="1"/>
  <c r="L378" i="1" s="1"/>
  <c r="L377" i="1" s="1"/>
  <c r="L376" i="1" s="1"/>
  <c r="L375" i="1" s="1"/>
  <c r="L373" i="1"/>
  <c r="L372" i="1" s="1"/>
  <c r="L371" i="1" s="1"/>
  <c r="L369" i="1"/>
  <c r="L368" i="1" s="1"/>
  <c r="L366" i="1"/>
  <c r="L365" i="1" s="1"/>
  <c r="L360" i="1"/>
  <c r="L359" i="1" s="1"/>
  <c r="L355" i="1"/>
  <c r="L354" i="1" s="1"/>
  <c r="L352" i="1"/>
  <c r="L351" i="1" s="1"/>
  <c r="L342" i="1"/>
  <c r="L341" i="1" s="1"/>
  <c r="L340" i="1"/>
  <c r="L338" i="1"/>
  <c r="L337" i="1" s="1"/>
  <c r="L335" i="1"/>
  <c r="L334" i="1" s="1"/>
  <c r="L333" i="1" s="1"/>
  <c r="L324" i="1"/>
  <c r="L308" i="1"/>
  <c r="L306" i="1"/>
  <c r="L295" i="1"/>
  <c r="L294" i="1" s="1"/>
  <c r="L293" i="1" s="1"/>
  <c r="L291" i="1"/>
  <c r="L290" i="1" s="1"/>
  <c r="L289" i="1" s="1"/>
  <c r="L287" i="1"/>
  <c r="L286" i="1" s="1"/>
  <c r="L282" i="1"/>
  <c r="L279" i="1"/>
  <c r="L278" i="1" s="1"/>
  <c r="L275" i="1"/>
  <c r="L274" i="1" s="1"/>
  <c r="L273" i="1" s="1"/>
  <c r="L271" i="1"/>
  <c r="L269" i="1"/>
  <c r="L267" i="1"/>
  <c r="L230" i="1"/>
  <c r="L228" i="1" s="1"/>
  <c r="L227" i="1"/>
  <c r="L226" i="1" s="1"/>
  <c r="L225" i="1"/>
  <c r="L224" i="1" s="1"/>
  <c r="L209" i="1"/>
  <c r="L208" i="1" s="1"/>
  <c r="L207" i="1" s="1"/>
  <c r="L206" i="1" s="1"/>
  <c r="L204" i="1"/>
  <c r="L203" i="1" s="1"/>
  <c r="L201" i="1"/>
  <c r="L200" i="1" s="1"/>
  <c r="L196" i="1"/>
  <c r="L195" i="1" s="1"/>
  <c r="L194" i="1" s="1"/>
  <c r="L192" i="1"/>
  <c r="L191" i="1" s="1"/>
  <c r="L190" i="1" s="1"/>
  <c r="L184" i="1"/>
  <c r="L182" i="1"/>
  <c r="L179" i="1"/>
  <c r="L178" i="1" s="1"/>
  <c r="L175" i="1"/>
  <c r="L174" i="1" s="1"/>
  <c r="L173" i="1" s="1"/>
  <c r="L171" i="1"/>
  <c r="L169" i="1"/>
  <c r="L167" i="1"/>
  <c r="L152" i="1"/>
  <c r="L150" i="1"/>
  <c r="L147" i="1"/>
  <c r="L146" i="1" s="1"/>
  <c r="L139" i="1"/>
  <c r="L138" i="1" s="1"/>
  <c r="L137" i="1" s="1"/>
  <c r="L136" i="1" s="1"/>
  <c r="L135" i="1" s="1"/>
  <c r="L134" i="1" s="1"/>
  <c r="L128" i="1"/>
  <c r="L127" i="1" s="1"/>
  <c r="L126" i="1" s="1"/>
  <c r="L125" i="1" s="1"/>
  <c r="L123" i="1"/>
  <c r="L122" i="1" s="1"/>
  <c r="L121" i="1" s="1"/>
  <c r="L119" i="1"/>
  <c r="L117" i="1"/>
  <c r="L111" i="1"/>
  <c r="L110" i="1" s="1"/>
  <c r="L109" i="1" s="1"/>
  <c r="L108" i="1" s="1"/>
  <c r="L107" i="1" s="1"/>
  <c r="L100" i="1"/>
  <c r="L98" i="1"/>
  <c r="L96" i="1"/>
  <c r="L93" i="1"/>
  <c r="L92" i="1" s="1"/>
  <c r="L85" i="1"/>
  <c r="L84" i="1" s="1"/>
  <c r="L83" i="1" s="1"/>
  <c r="L82" i="1" s="1"/>
  <c r="L81" i="1" s="1"/>
  <c r="L80" i="1" s="1"/>
  <c r="L79" i="1" s="1"/>
  <c r="L77" i="1"/>
  <c r="L76" i="1" s="1"/>
  <c r="L75" i="1" s="1"/>
  <c r="L74" i="1" s="1"/>
  <c r="L73" i="1" s="1"/>
  <c r="L72" i="1" s="1"/>
  <c r="L71" i="1" s="1"/>
  <c r="L60" i="1"/>
  <c r="L65" i="1"/>
  <c r="L64" i="1" s="1"/>
  <c r="L63" i="1" s="1"/>
  <c r="L62" i="1" s="1"/>
  <c r="L58" i="1"/>
  <c r="L57" i="1" s="1"/>
  <c r="L55" i="1"/>
  <c r="L54" i="1" s="1"/>
  <c r="L52" i="1"/>
  <c r="L51" i="1" s="1"/>
  <c r="L43" i="1"/>
  <c r="L41" i="1"/>
  <c r="L36" i="1"/>
  <c r="L34" i="1"/>
  <c r="L30" i="1"/>
  <c r="L29" i="1"/>
  <c r="L28" i="1" s="1"/>
  <c r="L27" i="1" s="1"/>
  <c r="L26" i="1" s="1"/>
  <c r="L20" i="1"/>
  <c r="L18" i="1"/>
  <c r="M139" i="1"/>
  <c r="M138" i="1" s="1"/>
  <c r="M137" i="1" s="1"/>
  <c r="M136" i="1" s="1"/>
  <c r="M135" i="1" s="1"/>
  <c r="M134" i="1" s="1"/>
  <c r="M128" i="1"/>
  <c r="M127" i="1" s="1"/>
  <c r="M126" i="1" s="1"/>
  <c r="M125" i="1" s="1"/>
  <c r="M123" i="1"/>
  <c r="M122" i="1" s="1"/>
  <c r="M121" i="1" s="1"/>
  <c r="M119" i="1"/>
  <c r="M117" i="1"/>
  <c r="M111" i="1"/>
  <c r="M110" i="1" s="1"/>
  <c r="M109" i="1" s="1"/>
  <c r="M108" i="1" s="1"/>
  <c r="M107" i="1" s="1"/>
  <c r="M100" i="1"/>
  <c r="M98" i="1"/>
  <c r="M96" i="1"/>
  <c r="M93" i="1"/>
  <c r="M92" i="1" s="1"/>
  <c r="K139" i="1"/>
  <c r="K138" i="1" s="1"/>
  <c r="K137" i="1" s="1"/>
  <c r="K136" i="1" s="1"/>
  <c r="K135" i="1" s="1"/>
  <c r="K134" i="1" s="1"/>
  <c r="K128" i="1"/>
  <c r="K127" i="1" s="1"/>
  <c r="K126" i="1" s="1"/>
  <c r="K125" i="1" s="1"/>
  <c r="K123" i="1"/>
  <c r="K122" i="1" s="1"/>
  <c r="K121" i="1" s="1"/>
  <c r="K119" i="1"/>
  <c r="K117" i="1"/>
  <c r="K111" i="1"/>
  <c r="K110" i="1" s="1"/>
  <c r="K109" i="1" s="1"/>
  <c r="K108" i="1" s="1"/>
  <c r="K107" i="1" s="1"/>
  <c r="K100" i="1"/>
  <c r="K98" i="1"/>
  <c r="K96" i="1"/>
  <c r="K93" i="1"/>
  <c r="K92" i="1" s="1"/>
  <c r="M5283" i="1"/>
  <c r="M5282" i="1" s="1"/>
  <c r="M5281" i="1" s="1"/>
  <c r="M5280" i="1" s="1"/>
  <c r="M5278" i="1"/>
  <c r="M5277" i="1" s="1"/>
  <c r="M5275" i="1"/>
  <c r="M5274" i="1" s="1"/>
  <c r="M5272" i="1"/>
  <c r="M5271" i="1" s="1"/>
  <c r="M5261" i="1"/>
  <c r="M5259" i="1"/>
  <c r="M5256" i="1"/>
  <c r="M5255" i="1" s="1"/>
  <c r="M5252" i="1"/>
  <c r="M5251" i="1" s="1"/>
  <c r="M5249" i="1"/>
  <c r="M5248" i="1" s="1"/>
  <c r="K5283" i="1"/>
  <c r="K5282" i="1" s="1"/>
  <c r="K5281" i="1" s="1"/>
  <c r="K5280" i="1" s="1"/>
  <c r="K5278" i="1"/>
  <c r="K5277" i="1" s="1"/>
  <c r="K5275" i="1"/>
  <c r="K5274" i="1" s="1"/>
  <c r="K5272" i="1"/>
  <c r="K5271" i="1" s="1"/>
  <c r="K5261" i="1"/>
  <c r="K5259" i="1"/>
  <c r="K5256" i="1"/>
  <c r="K5255" i="1" s="1"/>
  <c r="K5252" i="1"/>
  <c r="K5251" i="1" s="1"/>
  <c r="K5249" i="1"/>
  <c r="K5248" i="1" s="1"/>
  <c r="M5241" i="1"/>
  <c r="M5239" i="1"/>
  <c r="M5236" i="1"/>
  <c r="M5235" i="1" s="1"/>
  <c r="M5232" i="1"/>
  <c r="M5231" i="1" s="1"/>
  <c r="M5230" i="1" s="1"/>
  <c r="K5241" i="1"/>
  <c r="K5239" i="1"/>
  <c r="K5236" i="1"/>
  <c r="K5235" i="1" s="1"/>
  <c r="K5232" i="1"/>
  <c r="K5231" i="1" s="1"/>
  <c r="K5230" i="1" s="1"/>
  <c r="M5224" i="1"/>
  <c r="M5222" i="1"/>
  <c r="M5220" i="1"/>
  <c r="M5217" i="1"/>
  <c r="M5216" i="1" s="1"/>
  <c r="M5213" i="1"/>
  <c r="M5212" i="1" s="1"/>
  <c r="M5211" i="1" s="1"/>
  <c r="K5224" i="1"/>
  <c r="K5222" i="1"/>
  <c r="K5220" i="1"/>
  <c r="K5217" i="1"/>
  <c r="K5216" i="1" s="1"/>
  <c r="K5213" i="1"/>
  <c r="K5212" i="1" s="1"/>
  <c r="K5211" i="1" s="1"/>
  <c r="M5473" i="1"/>
  <c r="M5472" i="1" s="1"/>
  <c r="M5476" i="1"/>
  <c r="M5475" i="1" s="1"/>
  <c r="M5474" i="1" s="1"/>
  <c r="K5476" i="1"/>
  <c r="K5475" i="1" s="1"/>
  <c r="K5474" i="1" s="1"/>
  <c r="M5499" i="1"/>
  <c r="M5498" i="1" s="1"/>
  <c r="M5496" i="1"/>
  <c r="M5495" i="1" s="1"/>
  <c r="M5491" i="1"/>
  <c r="M5490" i="1" s="1"/>
  <c r="M5488" i="1"/>
  <c r="M5487" i="1" s="1"/>
  <c r="M5482" i="1"/>
  <c r="M5470" i="1"/>
  <c r="M5458" i="1"/>
  <c r="M5457" i="1" s="1"/>
  <c r="M5456" i="1" s="1"/>
  <c r="M5455" i="1" s="1"/>
  <c r="M5453" i="1"/>
  <c r="M5451" i="1"/>
  <c r="M5448" i="1"/>
  <c r="M5447" i="1" s="1"/>
  <c r="K5499" i="1"/>
  <c r="K5498" i="1" s="1"/>
  <c r="K5496" i="1"/>
  <c r="K5495" i="1" s="1"/>
  <c r="K5491" i="1"/>
  <c r="K5490" i="1" s="1"/>
  <c r="K5488" i="1"/>
  <c r="K5487" i="1" s="1"/>
  <c r="K5482" i="1"/>
  <c r="K5472" i="1"/>
  <c r="K5470" i="1"/>
  <c r="K5458" i="1"/>
  <c r="K5457" i="1" s="1"/>
  <c r="K5456" i="1" s="1"/>
  <c r="K5455" i="1" s="1"/>
  <c r="K5453" i="1"/>
  <c r="K5451" i="1"/>
  <c r="K5448" i="1"/>
  <c r="K5447" i="1" s="1"/>
  <c r="K5434" i="1"/>
  <c r="K5427" i="1"/>
  <c r="K5426" i="1" s="1"/>
  <c r="K5425" i="1" s="1"/>
  <c r="K5424" i="1" s="1"/>
  <c r="K5423" i="1" s="1"/>
  <c r="K5422" i="1" s="1"/>
  <c r="M5420" i="1"/>
  <c r="M5419" i="1" s="1"/>
  <c r="M5418" i="1" s="1"/>
  <c r="K5420" i="1"/>
  <c r="K5419" i="1" s="1"/>
  <c r="K5418" i="1" s="1"/>
  <c r="M5417" i="1"/>
  <c r="M5416" i="1" s="1"/>
  <c r="M5415" i="1" s="1"/>
  <c r="K5417" i="1"/>
  <c r="K5416" i="1" s="1"/>
  <c r="K5415" i="1" s="1"/>
  <c r="K5402" i="1"/>
  <c r="K5401" i="1" s="1"/>
  <c r="K5400" i="1" s="1"/>
  <c r="K5399" i="1"/>
  <c r="K5398" i="1" s="1"/>
  <c r="K5397" i="1" s="1"/>
  <c r="K5393" i="1"/>
  <c r="K5392" i="1" s="1"/>
  <c r="K5391" i="1"/>
  <c r="K5390" i="1" s="1"/>
  <c r="K5388" i="1"/>
  <c r="K5387" i="1" s="1"/>
  <c r="K5386" i="1" s="1"/>
  <c r="M5355" i="1"/>
  <c r="M5354" i="1" s="1"/>
  <c r="M5324" i="1"/>
  <c r="M5323" i="1" s="1"/>
  <c r="M5322" i="1" s="1"/>
  <c r="K5343" i="1"/>
  <c r="K5342" i="1" s="1"/>
  <c r="K5341" i="1" s="1"/>
  <c r="K5340" i="1"/>
  <c r="K5339" i="1" s="1"/>
  <c r="K5338" i="1" s="1"/>
  <c r="M5343" i="1"/>
  <c r="M5342" i="1" s="1"/>
  <c r="M5341" i="1" s="1"/>
  <c r="M5340" i="1"/>
  <c r="M5339" i="1" s="1"/>
  <c r="M5338" i="1" s="1"/>
  <c r="M5330" i="1"/>
  <c r="M5329" i="1" s="1"/>
  <c r="M5328" i="1" s="1"/>
  <c r="K5292" i="1"/>
  <c r="K5291" i="1" s="1"/>
  <c r="K5290" i="1" s="1"/>
  <c r="K5289" i="1" s="1"/>
  <c r="K5288" i="1" s="1"/>
  <c r="M5434" i="1"/>
  <c r="M5431" i="1"/>
  <c r="M5426" i="1"/>
  <c r="M5425" i="1" s="1"/>
  <c r="M5424" i="1" s="1"/>
  <c r="M5423" i="1" s="1"/>
  <c r="M5422" i="1" s="1"/>
  <c r="M5409" i="1"/>
  <c r="M5408" i="1" s="1"/>
  <c r="M5407" i="1" s="1"/>
  <c r="M5406" i="1" s="1"/>
  <c r="M5404" i="1"/>
  <c r="M5403" i="1" s="1"/>
  <c r="M5401" i="1"/>
  <c r="M5400" i="1" s="1"/>
  <c r="M5398" i="1"/>
  <c r="M5397" i="1" s="1"/>
  <c r="M5392" i="1"/>
  <c r="M5390" i="1"/>
  <c r="M5387" i="1"/>
  <c r="M5386" i="1" s="1"/>
  <c r="M5382" i="1"/>
  <c r="M5381" i="1" s="1"/>
  <c r="M5380" i="1" s="1"/>
  <c r="M5379" i="1" s="1"/>
  <c r="M5369" i="1"/>
  <c r="M5365" i="1"/>
  <c r="M5363" i="1"/>
  <c r="M5356" i="1"/>
  <c r="M5349" i="1"/>
  <c r="M5347" i="1"/>
  <c r="M5334" i="1"/>
  <c r="M5332" i="1"/>
  <c r="M5320" i="1"/>
  <c r="M5319" i="1" s="1"/>
  <c r="M5308" i="1"/>
  <c r="M5307" i="1" s="1"/>
  <c r="M5306" i="1" s="1"/>
  <c r="M5305" i="1" s="1"/>
  <c r="M5303" i="1"/>
  <c r="M5301" i="1"/>
  <c r="M5299" i="1"/>
  <c r="M5296" i="1"/>
  <c r="M5295" i="1" s="1"/>
  <c r="M5291" i="1"/>
  <c r="M5290" i="1" s="1"/>
  <c r="M5289" i="1" s="1"/>
  <c r="M5288" i="1" s="1"/>
  <c r="K5409" i="1"/>
  <c r="K5408" i="1" s="1"/>
  <c r="K5407" i="1" s="1"/>
  <c r="K5406" i="1" s="1"/>
  <c r="K5404" i="1"/>
  <c r="K5403" i="1" s="1"/>
  <c r="K5382" i="1"/>
  <c r="K5381" i="1" s="1"/>
  <c r="K5380" i="1" s="1"/>
  <c r="K5379" i="1" s="1"/>
  <c r="K5369" i="1"/>
  <c r="K5365" i="1"/>
  <c r="K5363" i="1"/>
  <c r="K5356" i="1"/>
  <c r="K5354" i="1"/>
  <c r="K5349" i="1"/>
  <c r="K5347" i="1"/>
  <c r="K5334" i="1"/>
  <c r="K5332" i="1"/>
  <c r="K5329" i="1"/>
  <c r="K5328" i="1" s="1"/>
  <c r="K5323" i="1"/>
  <c r="K5322" i="1" s="1"/>
  <c r="K5320" i="1"/>
  <c r="K5319" i="1" s="1"/>
  <c r="K5308" i="1"/>
  <c r="K5307" i="1" s="1"/>
  <c r="K5306" i="1" s="1"/>
  <c r="K5305" i="1" s="1"/>
  <c r="K5303" i="1"/>
  <c r="K5301" i="1"/>
  <c r="K5299" i="1"/>
  <c r="K5296" i="1"/>
  <c r="K5295" i="1" s="1"/>
  <c r="K5112" i="1"/>
  <c r="K5111" i="1"/>
  <c r="M5201" i="1"/>
  <c r="M5200" i="1" s="1"/>
  <c r="M5199" i="1" s="1"/>
  <c r="M5198" i="1" s="1"/>
  <c r="M5196" i="1"/>
  <c r="M5194" i="1"/>
  <c r="M5191" i="1"/>
  <c r="M5190" i="1" s="1"/>
  <c r="M5186" i="1"/>
  <c r="M5184" i="1"/>
  <c r="M5178" i="1"/>
  <c r="M5177" i="1" s="1"/>
  <c r="M5175" i="1"/>
  <c r="M5174" i="1" s="1"/>
  <c r="M5168" i="1"/>
  <c r="M5167" i="1" s="1"/>
  <c r="M5165" i="1"/>
  <c r="M5164" i="1" s="1"/>
  <c r="M5162" i="1"/>
  <c r="M5161" i="1" s="1"/>
  <c r="M5154" i="1"/>
  <c r="M5153" i="1" s="1"/>
  <c r="M5151" i="1"/>
  <c r="M5150" i="1" s="1"/>
  <c r="M5143" i="1"/>
  <c r="M5142" i="1" s="1"/>
  <c r="M5141" i="1" s="1"/>
  <c r="M5138" i="1"/>
  <c r="M5137" i="1" s="1"/>
  <c r="M5136" i="1" s="1"/>
  <c r="M5135" i="1" s="1"/>
  <c r="M5134" i="1" s="1"/>
  <c r="M5131" i="1"/>
  <c r="M5127" i="1"/>
  <c r="M5119" i="1"/>
  <c r="M5118" i="1" s="1"/>
  <c r="M5116" i="1"/>
  <c r="M5115" i="1" s="1"/>
  <c r="M5110" i="1"/>
  <c r="M5109" i="1" s="1"/>
  <c r="M5108" i="1" s="1"/>
  <c r="M5105" i="1"/>
  <c r="M5104" i="1" s="1"/>
  <c r="M5103" i="1" s="1"/>
  <c r="M5091" i="1"/>
  <c r="M5090" i="1" s="1"/>
  <c r="M5087" i="1"/>
  <c r="M5086" i="1" s="1"/>
  <c r="M5083" i="1"/>
  <c r="M5082" i="1" s="1"/>
  <c r="M5078" i="1"/>
  <c r="M5077" i="1" s="1"/>
  <c r="M5074" i="1"/>
  <c r="M5073" i="1" s="1"/>
  <c r="M5070" i="1"/>
  <c r="M5069" i="1" s="1"/>
  <c r="M5061" i="1"/>
  <c r="M5060" i="1" s="1"/>
  <c r="M5059" i="1" s="1"/>
  <c r="M5058" i="1" s="1"/>
  <c r="M5057" i="1" s="1"/>
  <c r="M5056" i="1" s="1"/>
  <c r="M5055" i="1" s="1"/>
  <c r="M5046" i="1"/>
  <c r="M5045" i="1" s="1"/>
  <c r="M5044" i="1" s="1"/>
  <c r="M5043" i="1" s="1"/>
  <c r="M5042" i="1" s="1"/>
  <c r="M5041" i="1" s="1"/>
  <c r="M5040" i="1" s="1"/>
  <c r="K5201" i="1"/>
  <c r="K5200" i="1" s="1"/>
  <c r="K5199" i="1" s="1"/>
  <c r="K5198" i="1" s="1"/>
  <c r="K5196" i="1"/>
  <c r="K5194" i="1"/>
  <c r="K5191" i="1"/>
  <c r="K5190" i="1" s="1"/>
  <c r="K5186" i="1"/>
  <c r="K5184" i="1"/>
  <c r="K5178" i="1"/>
  <c r="K5177" i="1" s="1"/>
  <c r="K5175" i="1"/>
  <c r="K5174" i="1" s="1"/>
  <c r="K5168" i="1"/>
  <c r="K5167" i="1" s="1"/>
  <c r="K5165" i="1"/>
  <c r="K5164" i="1" s="1"/>
  <c r="K5162" i="1"/>
  <c r="K5161" i="1" s="1"/>
  <c r="K5154" i="1"/>
  <c r="K5153" i="1" s="1"/>
  <c r="K5151" i="1"/>
  <c r="K5150" i="1" s="1"/>
  <c r="K5143" i="1"/>
  <c r="K5142" i="1" s="1"/>
  <c r="K5141" i="1" s="1"/>
  <c r="K5138" i="1"/>
  <c r="K5137" i="1" s="1"/>
  <c r="K5136" i="1" s="1"/>
  <c r="K5135" i="1" s="1"/>
  <c r="K5134" i="1" s="1"/>
  <c r="K5131" i="1"/>
  <c r="K5127" i="1"/>
  <c r="K5119" i="1"/>
  <c r="K5118" i="1" s="1"/>
  <c r="K5116" i="1"/>
  <c r="K5115" i="1" s="1"/>
  <c r="K5105" i="1"/>
  <c r="K5104" i="1" s="1"/>
  <c r="K5103" i="1" s="1"/>
  <c r="K5091" i="1"/>
  <c r="K5090" i="1" s="1"/>
  <c r="K5087" i="1"/>
  <c r="K5086" i="1" s="1"/>
  <c r="K5083" i="1"/>
  <c r="K5082" i="1" s="1"/>
  <c r="K5078" i="1"/>
  <c r="K5077" i="1" s="1"/>
  <c r="K5074" i="1"/>
  <c r="K5073" i="1" s="1"/>
  <c r="K5070" i="1"/>
  <c r="K5069" i="1" s="1"/>
  <c r="K5061" i="1"/>
  <c r="K5060" i="1" s="1"/>
  <c r="K5059" i="1" s="1"/>
  <c r="K5058" i="1" s="1"/>
  <c r="K5057" i="1" s="1"/>
  <c r="K5056" i="1" s="1"/>
  <c r="K5055" i="1" s="1"/>
  <c r="K5046" i="1"/>
  <c r="K5045" i="1" s="1"/>
  <c r="K5044" i="1" s="1"/>
  <c r="K5043" i="1" s="1"/>
  <c r="K5042" i="1" s="1"/>
  <c r="K5041" i="1" s="1"/>
  <c r="K5040" i="1" s="1"/>
  <c r="M5037" i="1"/>
  <c r="M5036" i="1" s="1"/>
  <c r="M5035" i="1" s="1"/>
  <c r="M5034" i="1" s="1"/>
  <c r="M5033" i="1" s="1"/>
  <c r="M5032" i="1" s="1"/>
  <c r="M5030" i="1"/>
  <c r="M5029" i="1" s="1"/>
  <c r="M5028" i="1" s="1"/>
  <c r="M5027" i="1" s="1"/>
  <c r="M5026" i="1" s="1"/>
  <c r="M5025" i="1" s="1"/>
  <c r="M5015" i="1"/>
  <c r="M5014" i="1" s="1"/>
  <c r="M5012" i="1"/>
  <c r="M5011" i="1" s="1"/>
  <c r="M5002" i="1"/>
  <c r="M5001" i="1" s="1"/>
  <c r="M4999" i="1"/>
  <c r="M4998" i="1" s="1"/>
  <c r="M4996" i="1"/>
  <c r="M4995" i="1" s="1"/>
  <c r="M4993" i="1"/>
  <c r="M4991" i="1"/>
  <c r="M4988" i="1"/>
  <c r="M4987" i="1" s="1"/>
  <c r="M4985" i="1"/>
  <c r="M4984" i="1" s="1"/>
  <c r="M4982" i="1"/>
  <c r="M4981" i="1" s="1"/>
  <c r="M4979" i="1"/>
  <c r="M4978" i="1" s="1"/>
  <c r="M4975" i="1"/>
  <c r="M4974" i="1" s="1"/>
  <c r="M4972" i="1"/>
  <c r="M4971" i="1" s="1"/>
  <c r="M4969" i="1"/>
  <c r="M4968" i="1" s="1"/>
  <c r="M4965" i="1"/>
  <c r="M4964" i="1" s="1"/>
  <c r="M4959" i="1"/>
  <c r="M4956" i="1"/>
  <c r="M4954" i="1"/>
  <c r="M4952" i="1"/>
  <c r="M4947" i="1"/>
  <c r="M4946" i="1" s="1"/>
  <c r="M4945" i="1" s="1"/>
  <c r="M4944" i="1" s="1"/>
  <c r="M4943" i="1" s="1"/>
  <c r="M4941" i="1"/>
  <c r="M4940" i="1" s="1"/>
  <c r="M4939" i="1" s="1"/>
  <c r="M4938" i="1" s="1"/>
  <c r="M4937" i="1" s="1"/>
  <c r="M4935" i="1"/>
  <c r="M4934" i="1" s="1"/>
  <c r="M4932" i="1"/>
  <c r="M4930" i="1"/>
  <c r="M4927" i="1"/>
  <c r="M4925" i="1"/>
  <c r="M4920" i="1"/>
  <c r="M4919" i="1" s="1"/>
  <c r="M4918" i="1" s="1"/>
  <c r="M4913" i="1"/>
  <c r="M4911" i="1"/>
  <c r="M4910" i="1" s="1"/>
  <c r="M4908" i="1"/>
  <c r="M4907" i="1" s="1"/>
  <c r="M4905" i="1"/>
  <c r="M4903" i="1"/>
  <c r="M4891" i="1"/>
  <c r="M4889" i="1"/>
  <c r="M4887" i="1"/>
  <c r="M4884" i="1"/>
  <c r="M4883" i="1" s="1"/>
  <c r="M4878" i="1"/>
  <c r="M4877" i="1" s="1"/>
  <c r="M4876" i="1" s="1"/>
  <c r="M4875" i="1" s="1"/>
  <c r="M4874" i="1" s="1"/>
  <c r="K5037" i="1"/>
  <c r="K5036" i="1" s="1"/>
  <c r="K5035" i="1" s="1"/>
  <c r="K5034" i="1" s="1"/>
  <c r="K5033" i="1" s="1"/>
  <c r="K5032" i="1" s="1"/>
  <c r="K5030" i="1"/>
  <c r="K5029" i="1" s="1"/>
  <c r="K5028" i="1" s="1"/>
  <c r="K5027" i="1" s="1"/>
  <c r="K5026" i="1" s="1"/>
  <c r="K5025" i="1" s="1"/>
  <c r="K5015" i="1"/>
  <c r="K5014" i="1" s="1"/>
  <c r="K5012" i="1"/>
  <c r="K5011" i="1" s="1"/>
  <c r="K5002" i="1"/>
  <c r="K5001" i="1" s="1"/>
  <c r="K4999" i="1"/>
  <c r="K4998" i="1" s="1"/>
  <c r="K4996" i="1"/>
  <c r="K4995" i="1" s="1"/>
  <c r="K4993" i="1"/>
  <c r="K4991" i="1"/>
  <c r="K4988" i="1"/>
  <c r="K4987" i="1" s="1"/>
  <c r="K4985" i="1"/>
  <c r="K4984" i="1" s="1"/>
  <c r="K4982" i="1"/>
  <c r="K4981" i="1" s="1"/>
  <c r="K4979" i="1"/>
  <c r="K4978" i="1" s="1"/>
  <c r="K4975" i="1"/>
  <c r="K4974" i="1" s="1"/>
  <c r="K4972" i="1"/>
  <c r="K4971" i="1" s="1"/>
  <c r="K4969" i="1"/>
  <c r="K4968" i="1" s="1"/>
  <c r="K4965" i="1"/>
  <c r="K4964" i="1" s="1"/>
  <c r="K4959" i="1"/>
  <c r="K4956" i="1"/>
  <c r="K4954" i="1"/>
  <c r="K4952" i="1"/>
  <c r="K4947" i="1"/>
  <c r="K4946" i="1" s="1"/>
  <c r="K4945" i="1" s="1"/>
  <c r="K4944" i="1" s="1"/>
  <c r="K4943" i="1" s="1"/>
  <c r="K4941" i="1"/>
  <c r="K4940" i="1" s="1"/>
  <c r="K4939" i="1" s="1"/>
  <c r="K4938" i="1" s="1"/>
  <c r="K4937" i="1" s="1"/>
  <c r="K4935" i="1"/>
  <c r="K4934" i="1" s="1"/>
  <c r="K4932" i="1"/>
  <c r="K4930" i="1"/>
  <c r="K4927" i="1"/>
  <c r="K4925" i="1"/>
  <c r="K4920" i="1"/>
  <c r="K4919" i="1" s="1"/>
  <c r="K4918" i="1" s="1"/>
  <c r="K4913" i="1"/>
  <c r="K4911" i="1"/>
  <c r="K4910" i="1" s="1"/>
  <c r="K4908" i="1"/>
  <c r="K4907" i="1" s="1"/>
  <c r="K4905" i="1"/>
  <c r="K4903" i="1"/>
  <c r="K4891" i="1"/>
  <c r="K4889" i="1"/>
  <c r="K4887" i="1"/>
  <c r="K4884" i="1"/>
  <c r="K4883" i="1" s="1"/>
  <c r="K4878" i="1"/>
  <c r="K4877" i="1" s="1"/>
  <c r="K4876" i="1" s="1"/>
  <c r="K4875" i="1" s="1"/>
  <c r="K4874" i="1" s="1"/>
  <c r="M4623" i="1"/>
  <c r="M4622" i="1" s="1"/>
  <c r="M4621" i="1" s="1"/>
  <c r="M4620" i="1" s="1"/>
  <c r="M4618" i="1"/>
  <c r="M4616" i="1"/>
  <c r="M4613" i="1"/>
  <c r="M4612" i="1" s="1"/>
  <c r="M4608" i="1"/>
  <c r="M4607" i="1" s="1"/>
  <c r="M4605" i="1"/>
  <c r="M4604" i="1" s="1"/>
  <c r="M4602" i="1"/>
  <c r="M4601" i="1" s="1"/>
  <c r="M4598" i="1"/>
  <c r="M4596" i="1"/>
  <c r="M4593" i="1"/>
  <c r="M4589" i="1"/>
  <c r="M4587" i="1"/>
  <c r="M4582" i="1"/>
  <c r="M4580" i="1"/>
  <c r="M4576" i="1"/>
  <c r="M4575" i="1" s="1"/>
  <c r="M4574" i="1" s="1"/>
  <c r="M4568" i="1"/>
  <c r="M4567" i="1" s="1"/>
  <c r="M4566" i="1" s="1"/>
  <c r="M4565" i="1" s="1"/>
  <c r="M4564" i="1" s="1"/>
  <c r="M4563" i="1" s="1"/>
  <c r="M4561" i="1"/>
  <c r="M4560" i="1" s="1"/>
  <c r="M4559" i="1" s="1"/>
  <c r="M4558" i="1" s="1"/>
  <c r="M4557" i="1" s="1"/>
  <c r="M4556" i="1" s="1"/>
  <c r="M4546" i="1"/>
  <c r="M4544" i="1"/>
  <c r="M4541" i="1"/>
  <c r="M4540" i="1" s="1"/>
  <c r="M4536" i="1"/>
  <c r="M4535" i="1" s="1"/>
  <c r="M4534" i="1" s="1"/>
  <c r="M4533" i="1" s="1"/>
  <c r="K4623" i="1"/>
  <c r="K4622" i="1" s="1"/>
  <c r="K4621" i="1" s="1"/>
  <c r="K4620" i="1" s="1"/>
  <c r="K4618" i="1"/>
  <c r="K4616" i="1"/>
  <c r="K4613" i="1"/>
  <c r="K4612" i="1" s="1"/>
  <c r="K4608" i="1"/>
  <c r="K4607" i="1" s="1"/>
  <c r="K4605" i="1"/>
  <c r="K4604" i="1" s="1"/>
  <c r="K4602" i="1"/>
  <c r="K4601" i="1" s="1"/>
  <c r="K4598" i="1"/>
  <c r="K4596" i="1"/>
  <c r="K4593" i="1"/>
  <c r="K4589" i="1"/>
  <c r="K4587" i="1"/>
  <c r="K4582" i="1"/>
  <c r="K4580" i="1"/>
  <c r="K4576" i="1"/>
  <c r="K4575" i="1" s="1"/>
  <c r="K4574" i="1" s="1"/>
  <c r="K4568" i="1"/>
  <c r="K4567" i="1" s="1"/>
  <c r="K4566" i="1" s="1"/>
  <c r="K4565" i="1" s="1"/>
  <c r="K4564" i="1" s="1"/>
  <c r="K4563" i="1" s="1"/>
  <c r="K4561" i="1"/>
  <c r="K4560" i="1" s="1"/>
  <c r="K4559" i="1" s="1"/>
  <c r="K4558" i="1" s="1"/>
  <c r="K4557" i="1" s="1"/>
  <c r="K4556" i="1" s="1"/>
  <c r="K4546" i="1"/>
  <c r="K4544" i="1"/>
  <c r="K4541" i="1"/>
  <c r="K4540" i="1" s="1"/>
  <c r="K4536" i="1"/>
  <c r="K4535" i="1" s="1"/>
  <c r="K4534" i="1" s="1"/>
  <c r="K4533" i="1" s="1"/>
  <c r="M209" i="1"/>
  <c r="M208" i="1" s="1"/>
  <c r="M207" i="1" s="1"/>
  <c r="M206" i="1" s="1"/>
  <c r="M204" i="1"/>
  <c r="M203" i="1" s="1"/>
  <c r="M201" i="1"/>
  <c r="M200" i="1" s="1"/>
  <c r="M196" i="1"/>
  <c r="M195" i="1" s="1"/>
  <c r="M194" i="1" s="1"/>
  <c r="M192" i="1"/>
  <c r="M191" i="1" s="1"/>
  <c r="M190" i="1" s="1"/>
  <c r="M184" i="1"/>
  <c r="M182" i="1"/>
  <c r="M179" i="1"/>
  <c r="M178" i="1" s="1"/>
  <c r="M175" i="1"/>
  <c r="M174" i="1" s="1"/>
  <c r="M173" i="1" s="1"/>
  <c r="M171" i="1"/>
  <c r="M169" i="1"/>
  <c r="M167" i="1"/>
  <c r="M152" i="1"/>
  <c r="M150" i="1"/>
  <c r="M147" i="1"/>
  <c r="M146" i="1" s="1"/>
  <c r="K209" i="1"/>
  <c r="K208" i="1" s="1"/>
  <c r="K207" i="1" s="1"/>
  <c r="K206" i="1" s="1"/>
  <c r="K204" i="1"/>
  <c r="K203" i="1" s="1"/>
  <c r="K201" i="1"/>
  <c r="K200" i="1" s="1"/>
  <c r="K196" i="1"/>
  <c r="K195" i="1" s="1"/>
  <c r="K194" i="1" s="1"/>
  <c r="K192" i="1"/>
  <c r="K191" i="1" s="1"/>
  <c r="K190" i="1" s="1"/>
  <c r="K184" i="1"/>
  <c r="K182" i="1"/>
  <c r="K179" i="1"/>
  <c r="K178" i="1" s="1"/>
  <c r="K175" i="1"/>
  <c r="K174" i="1" s="1"/>
  <c r="K173" i="1" s="1"/>
  <c r="K171" i="1"/>
  <c r="K169" i="1"/>
  <c r="K167" i="1"/>
  <c r="K152" i="1"/>
  <c r="K150" i="1"/>
  <c r="K147" i="1"/>
  <c r="K146" i="1" s="1"/>
  <c r="K4769" i="1"/>
  <c r="K4768" i="1" s="1"/>
  <c r="K4767" i="1" s="1"/>
  <c r="K4766" i="1" s="1"/>
  <c r="K4765" i="1" s="1"/>
  <c r="K4764" i="1" s="1"/>
  <c r="K4763" i="1" s="1"/>
  <c r="M4863" i="1"/>
  <c r="M4861" i="1"/>
  <c r="M4858" i="1"/>
  <c r="M4857" i="1" s="1"/>
  <c r="M4853" i="1"/>
  <c r="M4852" i="1" s="1"/>
  <c r="M4851" i="1" s="1"/>
  <c r="M4849" i="1"/>
  <c r="M4848" i="1" s="1"/>
  <c r="M4847" i="1" s="1"/>
  <c r="M4844" i="1"/>
  <c r="M4843" i="1" s="1"/>
  <c r="M4842" i="1" s="1"/>
  <c r="M4840" i="1"/>
  <c r="M4839" i="1" s="1"/>
  <c r="M4838" i="1" s="1"/>
  <c r="M4833" i="1"/>
  <c r="M4832" i="1" s="1"/>
  <c r="M4830" i="1"/>
  <c r="M4829" i="1" s="1"/>
  <c r="M4827" i="1"/>
  <c r="M4826" i="1" s="1"/>
  <c r="M4815" i="1"/>
  <c r="M4813" i="1"/>
  <c r="M4811" i="1"/>
  <c r="M4806" i="1"/>
  <c r="M4804" i="1"/>
  <c r="M4798" i="1"/>
  <c r="M4796" i="1"/>
  <c r="M4794" i="1"/>
  <c r="M4790" i="1"/>
  <c r="M4789" i="1" s="1"/>
  <c r="M4788" i="1" s="1"/>
  <c r="M4786" i="1"/>
  <c r="M4784" i="1"/>
  <c r="M4778" i="1"/>
  <c r="M4776" i="1"/>
  <c r="M4768" i="1"/>
  <c r="M4767" i="1" s="1"/>
  <c r="M4766" i="1" s="1"/>
  <c r="M4765" i="1" s="1"/>
  <c r="M4764" i="1" s="1"/>
  <c r="M4763" i="1" s="1"/>
  <c r="K4863" i="1"/>
  <c r="K4861" i="1"/>
  <c r="K4858" i="1"/>
  <c r="K4857" i="1" s="1"/>
  <c r="K4853" i="1"/>
  <c r="K4852" i="1" s="1"/>
  <c r="K4851" i="1" s="1"/>
  <c r="K4849" i="1"/>
  <c r="K4848" i="1" s="1"/>
  <c r="K4847" i="1" s="1"/>
  <c r="K4844" i="1"/>
  <c r="K4843" i="1" s="1"/>
  <c r="K4842" i="1" s="1"/>
  <c r="K4840" i="1"/>
  <c r="K4839" i="1" s="1"/>
  <c r="K4838" i="1" s="1"/>
  <c r="K4833" i="1"/>
  <c r="K4832" i="1" s="1"/>
  <c r="K4830" i="1"/>
  <c r="K4829" i="1" s="1"/>
  <c r="K4827" i="1"/>
  <c r="K4826" i="1" s="1"/>
  <c r="K4815" i="1"/>
  <c r="K4813" i="1"/>
  <c r="K4811" i="1"/>
  <c r="K4806" i="1"/>
  <c r="K4804" i="1"/>
  <c r="K4798" i="1"/>
  <c r="K4796" i="1"/>
  <c r="K4794" i="1"/>
  <c r="K4790" i="1"/>
  <c r="K4789" i="1" s="1"/>
  <c r="K4788" i="1" s="1"/>
  <c r="K4786" i="1"/>
  <c r="K4784" i="1"/>
  <c r="K4778" i="1"/>
  <c r="K4776" i="1"/>
  <c r="K4733" i="1"/>
  <c r="K4732" i="1" s="1"/>
  <c r="K4730" i="1"/>
  <c r="K4647" i="1"/>
  <c r="K4646" i="1" s="1"/>
  <c r="K4645" i="1"/>
  <c r="K4644" i="1" s="1"/>
  <c r="K4643" i="1"/>
  <c r="K4642" i="1" s="1"/>
  <c r="K4635" i="1"/>
  <c r="K4634" i="1" s="1"/>
  <c r="K4632" i="1"/>
  <c r="M4756" i="1"/>
  <c r="M4755" i="1" s="1"/>
  <c r="M4754" i="1" s="1"/>
  <c r="M4753" i="1" s="1"/>
  <c r="M4751" i="1"/>
  <c r="M4749" i="1"/>
  <c r="M4746" i="1"/>
  <c r="M4745" i="1" s="1"/>
  <c r="M4740" i="1"/>
  <c r="M4738" i="1"/>
  <c r="M4732" i="1"/>
  <c r="M4730" i="1"/>
  <c r="M4725" i="1"/>
  <c r="M4723" i="1"/>
  <c r="M4718" i="1"/>
  <c r="M4717" i="1" s="1"/>
  <c r="M4716" i="1" s="1"/>
  <c r="M4715" i="1" s="1"/>
  <c r="M4713" i="1"/>
  <c r="M4712" i="1" s="1"/>
  <c r="M4710" i="1"/>
  <c r="M4709" i="1" s="1"/>
  <c r="M4706" i="1"/>
  <c r="M4705" i="1" s="1"/>
  <c r="M4703" i="1"/>
  <c r="M4702" i="1" s="1"/>
  <c r="M4700" i="1"/>
  <c r="M4699" i="1" s="1"/>
  <c r="M4697" i="1"/>
  <c r="M4696" i="1" s="1"/>
  <c r="M4690" i="1"/>
  <c r="M4689" i="1" s="1"/>
  <c r="M4688" i="1" s="1"/>
  <c r="M4686" i="1"/>
  <c r="M4685" i="1" s="1"/>
  <c r="M4683" i="1"/>
  <c r="M4682" i="1" s="1"/>
  <c r="M4680" i="1"/>
  <c r="M4679" i="1" s="1"/>
  <c r="M4677" i="1"/>
  <c r="M4676" i="1" s="1"/>
  <c r="M4670" i="1"/>
  <c r="M4668" i="1"/>
  <c r="M4661" i="1"/>
  <c r="M4659" i="1"/>
  <c r="M4655" i="1"/>
  <c r="M4653" i="1"/>
  <c r="M4650" i="1"/>
  <c r="M4649" i="1" s="1"/>
  <c r="M4646" i="1"/>
  <c r="M4644" i="1"/>
  <c r="M4642" i="1"/>
  <c r="M4634" i="1"/>
  <c r="M4632" i="1"/>
  <c r="K4756" i="1"/>
  <c r="K4755" i="1" s="1"/>
  <c r="K4754" i="1" s="1"/>
  <c r="K4753" i="1" s="1"/>
  <c r="K4751" i="1"/>
  <c r="K4749" i="1"/>
  <c r="K4746" i="1"/>
  <c r="K4745" i="1" s="1"/>
  <c r="K4740" i="1"/>
  <c r="K4738" i="1"/>
  <c r="K4725" i="1"/>
  <c r="K4723" i="1"/>
  <c r="K4718" i="1"/>
  <c r="K4717" i="1" s="1"/>
  <c r="K4716" i="1" s="1"/>
  <c r="K4715" i="1" s="1"/>
  <c r="K4713" i="1"/>
  <c r="K4712" i="1" s="1"/>
  <c r="K4710" i="1"/>
  <c r="K4709" i="1" s="1"/>
  <c r="K4706" i="1"/>
  <c r="K4705" i="1" s="1"/>
  <c r="K4703" i="1"/>
  <c r="K4702" i="1" s="1"/>
  <c r="K4700" i="1"/>
  <c r="K4699" i="1" s="1"/>
  <c r="K4697" i="1"/>
  <c r="K4696" i="1" s="1"/>
  <c r="K4690" i="1"/>
  <c r="K4689" i="1" s="1"/>
  <c r="K4688" i="1" s="1"/>
  <c r="K4686" i="1"/>
  <c r="K4685" i="1" s="1"/>
  <c r="K4683" i="1"/>
  <c r="K4682" i="1" s="1"/>
  <c r="K4680" i="1"/>
  <c r="K4679" i="1" s="1"/>
  <c r="K4677" i="1"/>
  <c r="K4676" i="1" s="1"/>
  <c r="K4670" i="1"/>
  <c r="K4668" i="1"/>
  <c r="K4661" i="1"/>
  <c r="K4659" i="1"/>
  <c r="K4655" i="1"/>
  <c r="K4653" i="1"/>
  <c r="K4650" i="1"/>
  <c r="K4649" i="1" s="1"/>
  <c r="K4496" i="1"/>
  <c r="K4493" i="1" s="1"/>
  <c r="K4492" i="1"/>
  <c r="K4491" i="1" s="1"/>
  <c r="K4490" i="1" s="1"/>
  <c r="K4462" i="1"/>
  <c r="K4461" i="1" s="1"/>
  <c r="K4390" i="1"/>
  <c r="K4389" i="1" s="1"/>
  <c r="K4388" i="1" s="1"/>
  <c r="M4496" i="1"/>
  <c r="M4493" i="1" s="1"/>
  <c r="M4491" i="1"/>
  <c r="M4490" i="1" s="1"/>
  <c r="M4483" i="1"/>
  <c r="M4482" i="1" s="1"/>
  <c r="M4480" i="1"/>
  <c r="M4479" i="1" s="1"/>
  <c r="M4477" i="1"/>
  <c r="M4476" i="1" s="1"/>
  <c r="M4474" i="1"/>
  <c r="M4473" i="1" s="1"/>
  <c r="M4462" i="1"/>
  <c r="M4461" i="1" s="1"/>
  <c r="M4456" i="1"/>
  <c r="M4455" i="1" s="1"/>
  <c r="M4445" i="1"/>
  <c r="M4444" i="1" s="1"/>
  <c r="M4443" i="1" s="1"/>
  <c r="M4442" i="1" s="1"/>
  <c r="M4440" i="1"/>
  <c r="M4438" i="1"/>
  <c r="M4436" i="1"/>
  <c r="M4433" i="1"/>
  <c r="M4432" i="1" s="1"/>
  <c r="M4428" i="1"/>
  <c r="M4427" i="1" s="1"/>
  <c r="M4426" i="1" s="1"/>
  <c r="M4425" i="1" s="1"/>
  <c r="M4404" i="1"/>
  <c r="M4402" i="1"/>
  <c r="M4395" i="1"/>
  <c r="M4394" i="1" s="1"/>
  <c r="M4389" i="1"/>
  <c r="M4388" i="1" s="1"/>
  <c r="M4386" i="1"/>
  <c r="M4385" i="1" s="1"/>
  <c r="M4383" i="1"/>
  <c r="M4382" i="1" s="1"/>
  <c r="M4380" i="1"/>
  <c r="M4379" i="1" s="1"/>
  <c r="K4483" i="1"/>
  <c r="K4482" i="1" s="1"/>
  <c r="K4480" i="1"/>
  <c r="K4479" i="1" s="1"/>
  <c r="K4477" i="1"/>
  <c r="K4476" i="1" s="1"/>
  <c r="K4474" i="1"/>
  <c r="K4473" i="1" s="1"/>
  <c r="K4456" i="1"/>
  <c r="K4455" i="1" s="1"/>
  <c r="K4445" i="1"/>
  <c r="K4444" i="1" s="1"/>
  <c r="K4443" i="1" s="1"/>
  <c r="K4442" i="1" s="1"/>
  <c r="K4440" i="1"/>
  <c r="K4438" i="1"/>
  <c r="K4436" i="1"/>
  <c r="K4433" i="1"/>
  <c r="K4432" i="1" s="1"/>
  <c r="K4404" i="1"/>
  <c r="K4402" i="1"/>
  <c r="K4395" i="1"/>
  <c r="K4394" i="1" s="1"/>
  <c r="K4386" i="1"/>
  <c r="K4385" i="1" s="1"/>
  <c r="K4383" i="1"/>
  <c r="K4382" i="1" s="1"/>
  <c r="K4380" i="1"/>
  <c r="K4379" i="1" s="1"/>
  <c r="M4339" i="1"/>
  <c r="M4338" i="1" s="1"/>
  <c r="M4337" i="1" s="1"/>
  <c r="M4336" i="1" s="1"/>
  <c r="M4335" i="1" s="1"/>
  <c r="M4334" i="1" s="1"/>
  <c r="M4333" i="1"/>
  <c r="M4332" i="1" s="1"/>
  <c r="M4331" i="1" s="1"/>
  <c r="M4330" i="1"/>
  <c r="M4329" i="1" s="1"/>
  <c r="M4328" i="1" s="1"/>
  <c r="M4317" i="1"/>
  <c r="M4316" i="1" s="1"/>
  <c r="M4315" i="1" s="1"/>
  <c r="M4314" i="1"/>
  <c r="M4313" i="1" s="1"/>
  <c r="M4312" i="1" s="1"/>
  <c r="M4296" i="1"/>
  <c r="M4295" i="1" s="1"/>
  <c r="M4294" i="1" s="1"/>
  <c r="M4293" i="1"/>
  <c r="M4292" i="1" s="1"/>
  <c r="M4291" i="1" s="1"/>
  <c r="M4290" i="1"/>
  <c r="M4289" i="1" s="1"/>
  <c r="M4288" i="1" s="1"/>
  <c r="M4287" i="1"/>
  <c r="M4286" i="1" s="1"/>
  <c r="M4285" i="1" s="1"/>
  <c r="M4284" i="1"/>
  <c r="M4283" i="1" s="1"/>
  <c r="M4282" i="1" s="1"/>
  <c r="M4281" i="1"/>
  <c r="M4280" i="1" s="1"/>
  <c r="M4279" i="1" s="1"/>
  <c r="M4278" i="1"/>
  <c r="M4277" i="1" s="1"/>
  <c r="M4276" i="1" s="1"/>
  <c r="M4260" i="1"/>
  <c r="M4259" i="1" s="1"/>
  <c r="M4258" i="1" s="1"/>
  <c r="M4257" i="1" s="1"/>
  <c r="M4256" i="1"/>
  <c r="M4255" i="1" s="1"/>
  <c r="M4254" i="1" s="1"/>
  <c r="M4253" i="1"/>
  <c r="M4252" i="1" s="1"/>
  <c r="M4251" i="1" s="1"/>
  <c r="K4273" i="1"/>
  <c r="K4272" i="1" s="1"/>
  <c r="K4256" i="1"/>
  <c r="K4255" i="1" s="1"/>
  <c r="K4254" i="1" s="1"/>
  <c r="K4247" i="1"/>
  <c r="K4246" i="1" s="1"/>
  <c r="K4211" i="1"/>
  <c r="K4210" i="1" s="1"/>
  <c r="M4179" i="1"/>
  <c r="M4178" i="1" s="1"/>
  <c r="M4177" i="1" s="1"/>
  <c r="M4176" i="1" s="1"/>
  <c r="M4174" i="1"/>
  <c r="M4173" i="1" s="1"/>
  <c r="M4172" i="1" s="1"/>
  <c r="K4171" i="1"/>
  <c r="K4170" i="1" s="1"/>
  <c r="K4169" i="1" s="1"/>
  <c r="M4171" i="1"/>
  <c r="M4170" i="1" s="1"/>
  <c r="M4169" i="1" s="1"/>
  <c r="M4168" i="1"/>
  <c r="M4167" i="1" s="1"/>
  <c r="M4166" i="1" s="1"/>
  <c r="M4165" i="1"/>
  <c r="M4164" i="1" s="1"/>
  <c r="M4163" i="1" s="1"/>
  <c r="M4162" i="1"/>
  <c r="M4161" i="1" s="1"/>
  <c r="M4160" i="1" s="1"/>
  <c r="M4159" i="1"/>
  <c r="M4158" i="1" s="1"/>
  <c r="M4157" i="1" s="1"/>
  <c r="M4156" i="1"/>
  <c r="M4155" i="1" s="1"/>
  <c r="M4154" i="1" s="1"/>
  <c r="M4153" i="1"/>
  <c r="M4152" i="1" s="1"/>
  <c r="M4151" i="1" s="1"/>
  <c r="M4150" i="1"/>
  <c r="M4149" i="1" s="1"/>
  <c r="M4148" i="1" s="1"/>
  <c r="M4147" i="1"/>
  <c r="M4146" i="1" s="1"/>
  <c r="M4145" i="1" s="1"/>
  <c r="M4144" i="1"/>
  <c r="M4143" i="1" s="1"/>
  <c r="M4142" i="1" s="1"/>
  <c r="M4141" i="1"/>
  <c r="M4140" i="1" s="1"/>
  <c r="M4139" i="1" s="1"/>
  <c r="M4138" i="1"/>
  <c r="M4137" i="1" s="1"/>
  <c r="M4136" i="1" s="1"/>
  <c r="M4135" i="1"/>
  <c r="M4134" i="1" s="1"/>
  <c r="M4133" i="1" s="1"/>
  <c r="M4132" i="1"/>
  <c r="M4131" i="1" s="1"/>
  <c r="M4130" i="1" s="1"/>
  <c r="M4129" i="1"/>
  <c r="M4128" i="1" s="1"/>
  <c r="M4127" i="1" s="1"/>
  <c r="M4126" i="1"/>
  <c r="M4125" i="1" s="1"/>
  <c r="M4124" i="1" s="1"/>
  <c r="M4120" i="1"/>
  <c r="M4119" i="1" s="1"/>
  <c r="M4118" i="1" s="1"/>
  <c r="M4117" i="1"/>
  <c r="M4116" i="1" s="1"/>
  <c r="M4115" i="1" s="1"/>
  <c r="M4114" i="1"/>
  <c r="M4113" i="1" s="1"/>
  <c r="M4112" i="1" s="1"/>
  <c r="M4108" i="1"/>
  <c r="M4107" i="1" s="1"/>
  <c r="M4106" i="1" s="1"/>
  <c r="M4105" i="1"/>
  <c r="M4104" i="1" s="1"/>
  <c r="M4103" i="1" s="1"/>
  <c r="M4096" i="1"/>
  <c r="M4095" i="1" s="1"/>
  <c r="M4094" i="1" s="1"/>
  <c r="M4093" i="1"/>
  <c r="M4092" i="1" s="1"/>
  <c r="M4091" i="1" s="1"/>
  <c r="M4061" i="1"/>
  <c r="M4060" i="1" s="1"/>
  <c r="M4059" i="1" s="1"/>
  <c r="M4064" i="1"/>
  <c r="M4063" i="1" s="1"/>
  <c r="M4062" i="1" s="1"/>
  <c r="K4064" i="1"/>
  <c r="K4063" i="1" s="1"/>
  <c r="K4062" i="1" s="1"/>
  <c r="M4058" i="1"/>
  <c r="M4057" i="1" s="1"/>
  <c r="M4056" i="1" s="1"/>
  <c r="K4058" i="1"/>
  <c r="K4057" i="1" s="1"/>
  <c r="K4056" i="1" s="1"/>
  <c r="M4055" i="1"/>
  <c r="M4054" i="1" s="1"/>
  <c r="M4053" i="1" s="1"/>
  <c r="K4055" i="1"/>
  <c r="K4054" i="1" s="1"/>
  <c r="K4053" i="1" s="1"/>
  <c r="K4026" i="1"/>
  <c r="K4025" i="1" s="1"/>
  <c r="K4023" i="1"/>
  <c r="M4362" i="1"/>
  <c r="M4360" i="1"/>
  <c r="M4358" i="1"/>
  <c r="M4355" i="1"/>
  <c r="M4354" i="1" s="1"/>
  <c r="M4349" i="1"/>
  <c r="M4347" i="1"/>
  <c r="M4345" i="1"/>
  <c r="M4325" i="1"/>
  <c r="M4324" i="1" s="1"/>
  <c r="M4322" i="1"/>
  <c r="M4321" i="1" s="1"/>
  <c r="M4309" i="1"/>
  <c r="M4308" i="1" s="1"/>
  <c r="M4306" i="1"/>
  <c r="M4305" i="1" s="1"/>
  <c r="M4303" i="1"/>
  <c r="M4302" i="1" s="1"/>
  <c r="M4300" i="1"/>
  <c r="M4299" i="1" s="1"/>
  <c r="M4273" i="1"/>
  <c r="M4272" i="1" s="1"/>
  <c r="M4267" i="1"/>
  <c r="M4264" i="1"/>
  <c r="M4263" i="1" s="1"/>
  <c r="M4247" i="1"/>
  <c r="M4246" i="1" s="1"/>
  <c r="M4244" i="1"/>
  <c r="M4243" i="1" s="1"/>
  <c r="M4240" i="1"/>
  <c r="M4239" i="1" s="1"/>
  <c r="M4237" i="1"/>
  <c r="M4236" i="1" s="1"/>
  <c r="M4234" i="1"/>
  <c r="M4233" i="1" s="1"/>
  <c r="M4222" i="1"/>
  <c r="M4221" i="1" s="1"/>
  <c r="M4220" i="1" s="1"/>
  <c r="M4219" i="1" s="1"/>
  <c r="M4217" i="1"/>
  <c r="M4215" i="1"/>
  <c r="M4211" i="1"/>
  <c r="M4210" i="1" s="1"/>
  <c r="M4208" i="1"/>
  <c r="M4207" i="1" s="1"/>
  <c r="M4205" i="1"/>
  <c r="M4204" i="1" s="1"/>
  <c r="M4201" i="1"/>
  <c r="M4200" i="1" s="1"/>
  <c r="M4199" i="1" s="1"/>
  <c r="M4196" i="1"/>
  <c r="M4192" i="1"/>
  <c r="M4190" i="1"/>
  <c r="M4083" i="1"/>
  <c r="M4082" i="1" s="1"/>
  <c r="M4080" i="1"/>
  <c r="M4079" i="1" s="1"/>
  <c r="M4076" i="1"/>
  <c r="M4075" i="1" s="1"/>
  <c r="M4073" i="1"/>
  <c r="M4072" i="1" s="1"/>
  <c r="M4070" i="1"/>
  <c r="M4069" i="1" s="1"/>
  <c r="M4049" i="1"/>
  <c r="M4048" i="1" s="1"/>
  <c r="M4046" i="1"/>
  <c r="M4045" i="1" s="1"/>
  <c r="M4032" i="1"/>
  <c r="M4025" i="1"/>
  <c r="M4023" i="1"/>
  <c r="K4362" i="1"/>
  <c r="K4360" i="1"/>
  <c r="K4358" i="1"/>
  <c r="K4355" i="1"/>
  <c r="K4354" i="1" s="1"/>
  <c r="K4349" i="1"/>
  <c r="K4347" i="1"/>
  <c r="K4345" i="1"/>
  <c r="K4338" i="1"/>
  <c r="K4337" i="1" s="1"/>
  <c r="K4336" i="1" s="1"/>
  <c r="K4335" i="1" s="1"/>
  <c r="K4334" i="1" s="1"/>
  <c r="K4332" i="1"/>
  <c r="K4331" i="1" s="1"/>
  <c r="K4329" i="1"/>
  <c r="K4328" i="1" s="1"/>
  <c r="K4325" i="1"/>
  <c r="K4324" i="1" s="1"/>
  <c r="K4322" i="1"/>
  <c r="K4321" i="1" s="1"/>
  <c r="K4316" i="1"/>
  <c r="K4315" i="1" s="1"/>
  <c r="K4313" i="1"/>
  <c r="K4312" i="1" s="1"/>
  <c r="K4309" i="1"/>
  <c r="K4308" i="1" s="1"/>
  <c r="K4306" i="1"/>
  <c r="K4305" i="1" s="1"/>
  <c r="K4303" i="1"/>
  <c r="K4302" i="1" s="1"/>
  <c r="K4300" i="1"/>
  <c r="K4299" i="1" s="1"/>
  <c r="K4295" i="1"/>
  <c r="K4294" i="1" s="1"/>
  <c r="K4292" i="1"/>
  <c r="K4291" i="1" s="1"/>
  <c r="K4289" i="1"/>
  <c r="K4288" i="1" s="1"/>
  <c r="K4286" i="1"/>
  <c r="K4285" i="1" s="1"/>
  <c r="K4283" i="1"/>
  <c r="K4282" i="1" s="1"/>
  <c r="K4280" i="1"/>
  <c r="K4279" i="1" s="1"/>
  <c r="K4277" i="1"/>
  <c r="K4276" i="1" s="1"/>
  <c r="K4267" i="1"/>
  <c r="K4264" i="1"/>
  <c r="K4263" i="1" s="1"/>
  <c r="K4259" i="1"/>
  <c r="K4258" i="1" s="1"/>
  <c r="K4257" i="1" s="1"/>
  <c r="K4252" i="1"/>
  <c r="K4251" i="1" s="1"/>
  <c r="K4244" i="1"/>
  <c r="K4243" i="1" s="1"/>
  <c r="K4240" i="1"/>
  <c r="K4239" i="1" s="1"/>
  <c r="K4237" i="1"/>
  <c r="K4236" i="1" s="1"/>
  <c r="K4234" i="1"/>
  <c r="K4233" i="1" s="1"/>
  <c r="K4222" i="1"/>
  <c r="K4221" i="1" s="1"/>
  <c r="K4220" i="1" s="1"/>
  <c r="K4219" i="1" s="1"/>
  <c r="K4217" i="1"/>
  <c r="K4215" i="1"/>
  <c r="K4208" i="1"/>
  <c r="K4207" i="1" s="1"/>
  <c r="K4205" i="1"/>
  <c r="K4204" i="1" s="1"/>
  <c r="K4201" i="1"/>
  <c r="K4200" i="1" s="1"/>
  <c r="K4199" i="1" s="1"/>
  <c r="K4196" i="1"/>
  <c r="K4192" i="1"/>
  <c r="K4190" i="1"/>
  <c r="K4178" i="1"/>
  <c r="K4177" i="1" s="1"/>
  <c r="K4176" i="1" s="1"/>
  <c r="K4174" i="1"/>
  <c r="K4173" i="1" s="1"/>
  <c r="K4172" i="1" s="1"/>
  <c r="K4167" i="1"/>
  <c r="K4166" i="1" s="1"/>
  <c r="K4164" i="1"/>
  <c r="K4163" i="1" s="1"/>
  <c r="K4161" i="1"/>
  <c r="K4160" i="1" s="1"/>
  <c r="K4158" i="1"/>
  <c r="K4157" i="1" s="1"/>
  <c r="K4155" i="1"/>
  <c r="K4154" i="1" s="1"/>
  <c r="K4152" i="1"/>
  <c r="K4151" i="1" s="1"/>
  <c r="K4149" i="1"/>
  <c r="K4148" i="1" s="1"/>
  <c r="K4146" i="1"/>
  <c r="K4145" i="1" s="1"/>
  <c r="K4143" i="1"/>
  <c r="K4142" i="1" s="1"/>
  <c r="K4140" i="1"/>
  <c r="K4139" i="1" s="1"/>
  <c r="K4137" i="1"/>
  <c r="K4136" i="1" s="1"/>
  <c r="K4134" i="1"/>
  <c r="K4133" i="1" s="1"/>
  <c r="K4131" i="1"/>
  <c r="K4130" i="1" s="1"/>
  <c r="K4128" i="1"/>
  <c r="K4127" i="1" s="1"/>
  <c r="K4125" i="1"/>
  <c r="K4124" i="1" s="1"/>
  <c r="K4119" i="1"/>
  <c r="K4118" i="1" s="1"/>
  <c r="K4116" i="1"/>
  <c r="K4115" i="1" s="1"/>
  <c r="K4113" i="1"/>
  <c r="K4112" i="1" s="1"/>
  <c r="K4107" i="1"/>
  <c r="K4106" i="1" s="1"/>
  <c r="K4104" i="1"/>
  <c r="K4103" i="1" s="1"/>
  <c r="K4095" i="1"/>
  <c r="K4094" i="1" s="1"/>
  <c r="K4092" i="1"/>
  <c r="K4091" i="1" s="1"/>
  <c r="K4083" i="1"/>
  <c r="K4082" i="1" s="1"/>
  <c r="K4080" i="1"/>
  <c r="K4079" i="1" s="1"/>
  <c r="K4076" i="1"/>
  <c r="K4075" i="1" s="1"/>
  <c r="K4073" i="1"/>
  <c r="K4072" i="1" s="1"/>
  <c r="K4070" i="1"/>
  <c r="K4069" i="1" s="1"/>
  <c r="K4060" i="1"/>
  <c r="K4059" i="1" s="1"/>
  <c r="K4049" i="1"/>
  <c r="K4048" i="1" s="1"/>
  <c r="K4046" i="1"/>
  <c r="K4045" i="1" s="1"/>
  <c r="K4032" i="1"/>
  <c r="K4008" i="1"/>
  <c r="K4007" i="1" s="1"/>
  <c r="K3958" i="1"/>
  <c r="K3957" i="1" s="1"/>
  <c r="K3956" i="1" s="1"/>
  <c r="K3955" i="1"/>
  <c r="K3954" i="1" s="1"/>
  <c r="K3953" i="1" s="1"/>
  <c r="K3952" i="1" s="1"/>
  <c r="K3916" i="1"/>
  <c r="K3915" i="1" s="1"/>
  <c r="K3872" i="1"/>
  <c r="K3871" i="1" s="1"/>
  <c r="M4016" i="1"/>
  <c r="M4015" i="1" s="1"/>
  <c r="M4014" i="1" s="1"/>
  <c r="M4013" i="1" s="1"/>
  <c r="M4012" i="1" s="1"/>
  <c r="M4011" i="1" s="1"/>
  <c r="M4010" i="1" s="1"/>
  <c r="M4009" i="1"/>
  <c r="M4008" i="1" s="1"/>
  <c r="M4007" i="1" s="1"/>
  <c r="M4006" i="1"/>
  <c r="M4005" i="1" s="1"/>
  <c r="M4004" i="1" s="1"/>
  <c r="M4003" i="1"/>
  <c r="M4002" i="1" s="1"/>
  <c r="M4001" i="1" s="1"/>
  <c r="M4000" i="1"/>
  <c r="M3999" i="1" s="1"/>
  <c r="M3998" i="1" s="1"/>
  <c r="M3997" i="1"/>
  <c r="M3996" i="1" s="1"/>
  <c r="M3995" i="1" s="1"/>
  <c r="M3994" i="1"/>
  <c r="M3993" i="1" s="1"/>
  <c r="M3992" i="1" s="1"/>
  <c r="M3991" i="1"/>
  <c r="M3990" i="1" s="1"/>
  <c r="M3989" i="1" s="1"/>
  <c r="M3988" i="1"/>
  <c r="M3987" i="1" s="1"/>
  <c r="M3986" i="1" s="1"/>
  <c r="M3980" i="1"/>
  <c r="M3979" i="1" s="1"/>
  <c r="M3978" i="1" s="1"/>
  <c r="M3977" i="1" s="1"/>
  <c r="M3976" i="1" s="1"/>
  <c r="M3975" i="1" s="1"/>
  <c r="M3974" i="1" s="1"/>
  <c r="M3973" i="1"/>
  <c r="M3972" i="1" s="1"/>
  <c r="M3971" i="1" s="1"/>
  <c r="M3970" i="1" s="1"/>
  <c r="M3969" i="1" s="1"/>
  <c r="M3968" i="1" s="1"/>
  <c r="M3967" i="1" s="1"/>
  <c r="M3966" i="1"/>
  <c r="M3965" i="1" s="1"/>
  <c r="M3964" i="1" s="1"/>
  <c r="M3963" i="1" s="1"/>
  <c r="M3962" i="1" s="1"/>
  <c r="M3961" i="1" s="1"/>
  <c r="M3960" i="1" s="1"/>
  <c r="M3959" i="1"/>
  <c r="M3958" i="1" s="1"/>
  <c r="M3957" i="1" s="1"/>
  <c r="M3956" i="1" s="1"/>
  <c r="M3955" i="1"/>
  <c r="M3954" i="1" s="1"/>
  <c r="M3953" i="1" s="1"/>
  <c r="M3952" i="1" s="1"/>
  <c r="M3951" i="1"/>
  <c r="M3950" i="1" s="1"/>
  <c r="M3949" i="1" s="1"/>
  <c r="M3948" i="1"/>
  <c r="M3947" i="1" s="1"/>
  <c r="M3946" i="1" s="1"/>
  <c r="M3945" i="1"/>
  <c r="M3944" i="1" s="1"/>
  <c r="M3943" i="1" s="1"/>
  <c r="M3942" i="1"/>
  <c r="M3941" i="1" s="1"/>
  <c r="M3940" i="1" s="1"/>
  <c r="M3935" i="1"/>
  <c r="M3934" i="1" s="1"/>
  <c r="M3933" i="1" s="1"/>
  <c r="M3932" i="1"/>
  <c r="M3931" i="1" s="1"/>
  <c r="M3930" i="1" s="1"/>
  <c r="M3929" i="1"/>
  <c r="M3928" i="1" s="1"/>
  <c r="M3927" i="1" s="1"/>
  <c r="M3926" i="1"/>
  <c r="M3925" i="1" s="1"/>
  <c r="M3924" i="1" s="1"/>
  <c r="M3923" i="1"/>
  <c r="M3922" i="1" s="1"/>
  <c r="M3921" i="1" s="1"/>
  <c r="M3920" i="1"/>
  <c r="M3919" i="1" s="1"/>
  <c r="M3918" i="1" s="1"/>
  <c r="M3917" i="1"/>
  <c r="M3916" i="1" s="1"/>
  <c r="M3915" i="1" s="1"/>
  <c r="M3914" i="1"/>
  <c r="M3913" i="1" s="1"/>
  <c r="M3912" i="1" s="1"/>
  <c r="M3911" i="1"/>
  <c r="M3910" i="1" s="1"/>
  <c r="M3909" i="1" s="1"/>
  <c r="M3908" i="1"/>
  <c r="M3907" i="1" s="1"/>
  <c r="M3906" i="1" s="1"/>
  <c r="M3905" i="1"/>
  <c r="M3904" i="1" s="1"/>
  <c r="M3903" i="1" s="1"/>
  <c r="M3902" i="1"/>
  <c r="M3901" i="1" s="1"/>
  <c r="M3900" i="1" s="1"/>
  <c r="M3899" i="1"/>
  <c r="M3898" i="1" s="1"/>
  <c r="M3897" i="1" s="1"/>
  <c r="M3893" i="1"/>
  <c r="M3892" i="1" s="1"/>
  <c r="M3891" i="1" s="1"/>
  <c r="M3890" i="1"/>
  <c r="M3889" i="1" s="1"/>
  <c r="M3888" i="1" s="1"/>
  <c r="M3883" i="1"/>
  <c r="M3882" i="1" s="1"/>
  <c r="M3881" i="1" s="1"/>
  <c r="M3880" i="1" s="1"/>
  <c r="M3879" i="1"/>
  <c r="M3878" i="1" s="1"/>
  <c r="M3877" i="1" s="1"/>
  <c r="M3876" i="1"/>
  <c r="M3875" i="1" s="1"/>
  <c r="M3874" i="1" s="1"/>
  <c r="M3872" i="1"/>
  <c r="M3871" i="1" s="1"/>
  <c r="M3870" i="1"/>
  <c r="M3869" i="1" s="1"/>
  <c r="M3868" i="1" s="1"/>
  <c r="M3867" i="1"/>
  <c r="M3866" i="1" s="1"/>
  <c r="M3865" i="1" s="1"/>
  <c r="M3861" i="1"/>
  <c r="M3860" i="1" s="1"/>
  <c r="M3859" i="1" s="1"/>
  <c r="M3857" i="1"/>
  <c r="M3856" i="1" s="1"/>
  <c r="M3855" i="1"/>
  <c r="M3854" i="1" s="1"/>
  <c r="M3853" i="1" s="1"/>
  <c r="M3852" i="1"/>
  <c r="M3851" i="1" s="1"/>
  <c r="M3850" i="1" s="1"/>
  <c r="M3836" i="1"/>
  <c r="M3835" i="1" s="1"/>
  <c r="M3834" i="1" s="1"/>
  <c r="M3833" i="1" s="1"/>
  <c r="M3832" i="1"/>
  <c r="M3831" i="1" s="1"/>
  <c r="M3830" i="1" s="1"/>
  <c r="M3829" i="1" s="1"/>
  <c r="M3827" i="1"/>
  <c r="M3826" i="1" s="1"/>
  <c r="M3823" i="1" s="1"/>
  <c r="M3822" i="1"/>
  <c r="M3821" i="1" s="1"/>
  <c r="M3820" i="1" s="1"/>
  <c r="M3818" i="1"/>
  <c r="M3817" i="1" s="1"/>
  <c r="M3816" i="1" s="1"/>
  <c r="M3815" i="1" s="1"/>
  <c r="M3814" i="1"/>
  <c r="M3813" i="1" s="1"/>
  <c r="M3812" i="1" s="1"/>
  <c r="M3811" i="1"/>
  <c r="M3810" i="1" s="1"/>
  <c r="M3809" i="1" s="1"/>
  <c r="M3808" i="1"/>
  <c r="M3807" i="1" s="1"/>
  <c r="M3806" i="1" s="1"/>
  <c r="M3805" i="1"/>
  <c r="M3804" i="1" s="1"/>
  <c r="M3803" i="1" s="1"/>
  <c r="M3802" i="1"/>
  <c r="M3801" i="1" s="1"/>
  <c r="M3800" i="1" s="1"/>
  <c r="M3799" i="1"/>
  <c r="M3798" i="1" s="1"/>
  <c r="M3797" i="1" s="1"/>
  <c r="M3796" i="1"/>
  <c r="M3795" i="1" s="1"/>
  <c r="M3794" i="1" s="1"/>
  <c r="M3793" i="1"/>
  <c r="M3792" i="1" s="1"/>
  <c r="M3791" i="1" s="1"/>
  <c r="M3784" i="1"/>
  <c r="M3783" i="1" s="1"/>
  <c r="M3782" i="1" s="1"/>
  <c r="M3781" i="1" s="1"/>
  <c r="M3780" i="1" s="1"/>
  <c r="M3779" i="1" s="1"/>
  <c r="M3778" i="1"/>
  <c r="M3777" i="1" s="1"/>
  <c r="M3776" i="1" s="1"/>
  <c r="M3775" i="1"/>
  <c r="M3774" i="1" s="1"/>
  <c r="M3773" i="1" s="1"/>
  <c r="M3771" i="1"/>
  <c r="M3770" i="1" s="1"/>
  <c r="M3769" i="1" s="1"/>
  <c r="M3768" i="1" s="1"/>
  <c r="M3895" i="1"/>
  <c r="M3894" i="1" s="1"/>
  <c r="M3761" i="1"/>
  <c r="M3759" i="1"/>
  <c r="M3757" i="1"/>
  <c r="M3747" i="1"/>
  <c r="M3745" i="1"/>
  <c r="M3742" i="1"/>
  <c r="M3741" i="1" s="1"/>
  <c r="M3737" i="1"/>
  <c r="M3736" i="1" s="1"/>
  <c r="M3734" i="1"/>
  <c r="M3733" i="1" s="1"/>
  <c r="K4015" i="1"/>
  <c r="K4014" i="1" s="1"/>
  <c r="K4013" i="1" s="1"/>
  <c r="K4012" i="1" s="1"/>
  <c r="K4011" i="1" s="1"/>
  <c r="K4010" i="1" s="1"/>
  <c r="K4005" i="1"/>
  <c r="K4004" i="1" s="1"/>
  <c r="K4002" i="1"/>
  <c r="K4001" i="1" s="1"/>
  <c r="K3999" i="1"/>
  <c r="K3998" i="1" s="1"/>
  <c r="K3996" i="1"/>
  <c r="K3995" i="1" s="1"/>
  <c r="K3993" i="1"/>
  <c r="K3992" i="1" s="1"/>
  <c r="K3990" i="1"/>
  <c r="K3989" i="1" s="1"/>
  <c r="K3987" i="1"/>
  <c r="K3986" i="1" s="1"/>
  <c r="K3979" i="1"/>
  <c r="K3978" i="1" s="1"/>
  <c r="K3977" i="1" s="1"/>
  <c r="K3976" i="1" s="1"/>
  <c r="K3975" i="1" s="1"/>
  <c r="K3974" i="1" s="1"/>
  <c r="K3972" i="1"/>
  <c r="K3971" i="1" s="1"/>
  <c r="K3970" i="1" s="1"/>
  <c r="K3969" i="1" s="1"/>
  <c r="K3968" i="1" s="1"/>
  <c r="K3967" i="1" s="1"/>
  <c r="K3965" i="1"/>
  <c r="K3964" i="1" s="1"/>
  <c r="K3963" i="1" s="1"/>
  <c r="K3962" i="1" s="1"/>
  <c r="K3961" i="1" s="1"/>
  <c r="K3960" i="1" s="1"/>
  <c r="K3950" i="1"/>
  <c r="K3949" i="1" s="1"/>
  <c r="K3947" i="1"/>
  <c r="K3946" i="1" s="1"/>
  <c r="K3944" i="1"/>
  <c r="K3943" i="1" s="1"/>
  <c r="K3941" i="1"/>
  <c r="K3940" i="1" s="1"/>
  <c r="K3934" i="1"/>
  <c r="K3933" i="1" s="1"/>
  <c r="K3931" i="1"/>
  <c r="K3930" i="1" s="1"/>
  <c r="K3928" i="1"/>
  <c r="K3927" i="1" s="1"/>
  <c r="K3925" i="1"/>
  <c r="K3924" i="1" s="1"/>
  <c r="K3922" i="1"/>
  <c r="K3921" i="1" s="1"/>
  <c r="K3919" i="1"/>
  <c r="K3918" i="1" s="1"/>
  <c r="K3913" i="1"/>
  <c r="K3912" i="1" s="1"/>
  <c r="K3910" i="1"/>
  <c r="K3909" i="1" s="1"/>
  <c r="K3907" i="1"/>
  <c r="K3906" i="1" s="1"/>
  <c r="K3904" i="1"/>
  <c r="K3903" i="1" s="1"/>
  <c r="K3901" i="1"/>
  <c r="K3900" i="1" s="1"/>
  <c r="K3898" i="1"/>
  <c r="K3897" i="1" s="1"/>
  <c r="K3895" i="1"/>
  <c r="K3894" i="1" s="1"/>
  <c r="K3892" i="1"/>
  <c r="K3891" i="1" s="1"/>
  <c r="K3889" i="1"/>
  <c r="K3888" i="1" s="1"/>
  <c r="K3882" i="1"/>
  <c r="K3881" i="1" s="1"/>
  <c r="K3880" i="1" s="1"/>
  <c r="K3878" i="1"/>
  <c r="K3877" i="1" s="1"/>
  <c r="K3875" i="1"/>
  <c r="K3874" i="1" s="1"/>
  <c r="K3869" i="1"/>
  <c r="K3868" i="1" s="1"/>
  <c r="K3866" i="1"/>
  <c r="K3865" i="1" s="1"/>
  <c r="K3860" i="1"/>
  <c r="K3859" i="1" s="1"/>
  <c r="K3857" i="1"/>
  <c r="K3856" i="1" s="1"/>
  <c r="K3854" i="1"/>
  <c r="K3853" i="1" s="1"/>
  <c r="K3851" i="1"/>
  <c r="K3850" i="1" s="1"/>
  <c r="K3835" i="1"/>
  <c r="K3834" i="1" s="1"/>
  <c r="K3833" i="1" s="1"/>
  <c r="K3831" i="1"/>
  <c r="K3830" i="1" s="1"/>
  <c r="K3829" i="1" s="1"/>
  <c r="K3826" i="1"/>
  <c r="K3823" i="1" s="1"/>
  <c r="K3821" i="1"/>
  <c r="K3820" i="1" s="1"/>
  <c r="K3817" i="1"/>
  <c r="K3816" i="1" s="1"/>
  <c r="K3815" i="1" s="1"/>
  <c r="K3813" i="1"/>
  <c r="K3812" i="1" s="1"/>
  <c r="K3810" i="1"/>
  <c r="K3809" i="1" s="1"/>
  <c r="K3807" i="1"/>
  <c r="K3806" i="1" s="1"/>
  <c r="K3804" i="1"/>
  <c r="K3803" i="1" s="1"/>
  <c r="K3801" i="1"/>
  <c r="K3800" i="1" s="1"/>
  <c r="K3798" i="1"/>
  <c r="K3797" i="1" s="1"/>
  <c r="K3795" i="1"/>
  <c r="K3794" i="1" s="1"/>
  <c r="K3792" i="1"/>
  <c r="K3791" i="1" s="1"/>
  <c r="K3784" i="1"/>
  <c r="K3783" i="1" s="1"/>
  <c r="K3782" i="1" s="1"/>
  <c r="K3781" i="1" s="1"/>
  <c r="K3780" i="1" s="1"/>
  <c r="K3779" i="1" s="1"/>
  <c r="K3777" i="1"/>
  <c r="K3776" i="1" s="1"/>
  <c r="K3774" i="1"/>
  <c r="K3773" i="1" s="1"/>
  <c r="K3770" i="1"/>
  <c r="K3769" i="1" s="1"/>
  <c r="K3768" i="1" s="1"/>
  <c r="K3761" i="1"/>
  <c r="K3759" i="1"/>
  <c r="K3757" i="1"/>
  <c r="K3747" i="1"/>
  <c r="K3745" i="1"/>
  <c r="K3742" i="1"/>
  <c r="K3741" i="1" s="1"/>
  <c r="K3737" i="1"/>
  <c r="K3736" i="1" s="1"/>
  <c r="K3734" i="1"/>
  <c r="K3733" i="1" s="1"/>
  <c r="M3638" i="1"/>
  <c r="M3637" i="1" s="1"/>
  <c r="M3636" i="1" s="1"/>
  <c r="M3635" i="1"/>
  <c r="M3634" i="1" s="1"/>
  <c r="M3633" i="1" s="1"/>
  <c r="M3624" i="1"/>
  <c r="M3623" i="1" s="1"/>
  <c r="M3622" i="1" s="1"/>
  <c r="M3621" i="1" s="1"/>
  <c r="M3620" i="1"/>
  <c r="M3619" i="1" s="1"/>
  <c r="M3618" i="1" s="1"/>
  <c r="M3617" i="1"/>
  <c r="M3616" i="1" s="1"/>
  <c r="M3615" i="1" s="1"/>
  <c r="M3614" i="1"/>
  <c r="M3613" i="1" s="1"/>
  <c r="M3612" i="1" s="1"/>
  <c r="M3611" i="1"/>
  <c r="M3610" i="1" s="1"/>
  <c r="M3609" i="1" s="1"/>
  <c r="M3608" i="1"/>
  <c r="M3607" i="1" s="1"/>
  <c r="M3606" i="1" s="1"/>
  <c r="K3727" i="1"/>
  <c r="K3726" i="1" s="1"/>
  <c r="K3725" i="1" s="1"/>
  <c r="K3724" i="1" s="1"/>
  <c r="K3723" i="1" s="1"/>
  <c r="K3722" i="1" s="1"/>
  <c r="K3721" i="1" s="1"/>
  <c r="K3720" i="1" s="1"/>
  <c r="M3726" i="1"/>
  <c r="M3725" i="1" s="1"/>
  <c r="M3724" i="1" s="1"/>
  <c r="M3723" i="1" s="1"/>
  <c r="M3722" i="1" s="1"/>
  <c r="M3721" i="1" s="1"/>
  <c r="M3720" i="1" s="1"/>
  <c r="M3713" i="1"/>
  <c r="M3704" i="1"/>
  <c r="M3702" i="1"/>
  <c r="M3699" i="1"/>
  <c r="M3698" i="1" s="1"/>
  <c r="M3694" i="1"/>
  <c r="M3692" i="1"/>
  <c r="M3690" i="1"/>
  <c r="M3685" i="1"/>
  <c r="M3684" i="1" s="1"/>
  <c r="M3682" i="1"/>
  <c r="M3681" i="1" s="1"/>
  <c r="M3675" i="1"/>
  <c r="M3673" i="1"/>
  <c r="M3669" i="1"/>
  <c r="M3668" i="1" s="1"/>
  <c r="M3667" i="1" s="1"/>
  <c r="M3666" i="1" s="1"/>
  <c r="M3664" i="1"/>
  <c r="M3663" i="1" s="1"/>
  <c r="M3662" i="1" s="1"/>
  <c r="M3661" i="1" s="1"/>
  <c r="M3659" i="1"/>
  <c r="M3658" i="1" s="1"/>
  <c r="M3657" i="1" s="1"/>
  <c r="M3656" i="1" s="1"/>
  <c r="M3653" i="1"/>
  <c r="M3652" i="1" s="1"/>
  <c r="M3651" i="1" s="1"/>
  <c r="M3650" i="1" s="1"/>
  <c r="M3649" i="1" s="1"/>
  <c r="M3646" i="1"/>
  <c r="M3645" i="1" s="1"/>
  <c r="M3644" i="1" s="1"/>
  <c r="M3643" i="1" s="1"/>
  <c r="M3630" i="1"/>
  <c r="M3629" i="1" s="1"/>
  <c r="M3627" i="1"/>
  <c r="M3626" i="1" s="1"/>
  <c r="M3598" i="1"/>
  <c r="M3578" i="1"/>
  <c r="M3577" i="1" s="1"/>
  <c r="M3575" i="1"/>
  <c r="M3573" i="1"/>
  <c r="M3569" i="1"/>
  <c r="M3568" i="1" s="1"/>
  <c r="M3567" i="1" s="1"/>
  <c r="M3561" i="1"/>
  <c r="M3560" i="1" s="1"/>
  <c r="M3559" i="1" s="1"/>
  <c r="M3558" i="1" s="1"/>
  <c r="M3557" i="1" s="1"/>
  <c r="M3556" i="1" s="1"/>
  <c r="M3555" i="1" s="1"/>
  <c r="K3713" i="1"/>
  <c r="K3704" i="1"/>
  <c r="K3702" i="1"/>
  <c r="K3699" i="1"/>
  <c r="K3698" i="1" s="1"/>
  <c r="K3694" i="1"/>
  <c r="K3692" i="1"/>
  <c r="K3690" i="1"/>
  <c r="K3685" i="1"/>
  <c r="K3684" i="1" s="1"/>
  <c r="K3682" i="1"/>
  <c r="K3681" i="1" s="1"/>
  <c r="K3675" i="1"/>
  <c r="K3673" i="1"/>
  <c r="K3669" i="1"/>
  <c r="K3668" i="1" s="1"/>
  <c r="K3667" i="1" s="1"/>
  <c r="K3666" i="1" s="1"/>
  <c r="K3664" i="1"/>
  <c r="K3663" i="1" s="1"/>
  <c r="K3662" i="1" s="1"/>
  <c r="K3661" i="1" s="1"/>
  <c r="K3659" i="1"/>
  <c r="K3658" i="1" s="1"/>
  <c r="K3657" i="1" s="1"/>
  <c r="K3656" i="1" s="1"/>
  <c r="K3653" i="1"/>
  <c r="K3652" i="1" s="1"/>
  <c r="K3651" i="1" s="1"/>
  <c r="K3650" i="1" s="1"/>
  <c r="K3649" i="1" s="1"/>
  <c r="K3646" i="1"/>
  <c r="K3645" i="1" s="1"/>
  <c r="K3644" i="1" s="1"/>
  <c r="K3643" i="1" s="1"/>
  <c r="K3637" i="1"/>
  <c r="K3636" i="1" s="1"/>
  <c r="K3634" i="1"/>
  <c r="K3633" i="1" s="1"/>
  <c r="K3630" i="1"/>
  <c r="K3629" i="1" s="1"/>
  <c r="K3627" i="1"/>
  <c r="K3626" i="1" s="1"/>
  <c r="K3623" i="1"/>
  <c r="K3622" i="1" s="1"/>
  <c r="K3621" i="1" s="1"/>
  <c r="K3619" i="1"/>
  <c r="K3618" i="1" s="1"/>
  <c r="K3616" i="1"/>
  <c r="K3615" i="1" s="1"/>
  <c r="K3613" i="1"/>
  <c r="K3612" i="1" s="1"/>
  <c r="K3610" i="1"/>
  <c r="K3609" i="1" s="1"/>
  <c r="K3607" i="1"/>
  <c r="K3606" i="1" s="1"/>
  <c r="K3598" i="1"/>
  <c r="K3578" i="1"/>
  <c r="K3577" i="1" s="1"/>
  <c r="K3575" i="1"/>
  <c r="K3573" i="1"/>
  <c r="K3569" i="1"/>
  <c r="K3568" i="1" s="1"/>
  <c r="K3567" i="1" s="1"/>
  <c r="K3561" i="1"/>
  <c r="K3560" i="1" s="1"/>
  <c r="K3559" i="1" s="1"/>
  <c r="K3558" i="1" s="1"/>
  <c r="K3557" i="1" s="1"/>
  <c r="K3556" i="1" s="1"/>
  <c r="K3555" i="1" s="1"/>
  <c r="K3384" i="1"/>
  <c r="K3383" i="1" s="1"/>
  <c r="K3382" i="1" s="1"/>
  <c r="K3381" i="1" s="1"/>
  <c r="K3380" i="1" s="1"/>
  <c r="K3321" i="1"/>
  <c r="K3320" i="1" s="1"/>
  <c r="K3318" i="1"/>
  <c r="M3552" i="1"/>
  <c r="M3551" i="1" s="1"/>
  <c r="M3550" i="1" s="1"/>
  <c r="M3548" i="1"/>
  <c r="M3547" i="1" s="1"/>
  <c r="M3546" i="1" s="1"/>
  <c r="M3545" i="1" s="1"/>
  <c r="M3544" i="1" s="1"/>
  <c r="M3540" i="1"/>
  <c r="M3539" i="1" s="1"/>
  <c r="M3538" i="1" s="1"/>
  <c r="M3537" i="1" s="1"/>
  <c r="M3536" i="1" s="1"/>
  <c r="M3535" i="1" s="1"/>
  <c r="M3533" i="1"/>
  <c r="M3532" i="1" s="1"/>
  <c r="M3531" i="1" s="1"/>
  <c r="M3529" i="1"/>
  <c r="M3528" i="1" s="1"/>
  <c r="M3527" i="1" s="1"/>
  <c r="M3526" i="1" s="1"/>
  <c r="M3525" i="1" s="1"/>
  <c r="M3521" i="1"/>
  <c r="M3520" i="1" s="1"/>
  <c r="M3519" i="1" s="1"/>
  <c r="M3518" i="1" s="1"/>
  <c r="M3517" i="1" s="1"/>
  <c r="M3516" i="1" s="1"/>
  <c r="M3515" i="1" s="1"/>
  <c r="M3513" i="1"/>
  <c r="M3512" i="1" s="1"/>
  <c r="M3511" i="1" s="1"/>
  <c r="M3506" i="1"/>
  <c r="M3505" i="1" s="1"/>
  <c r="M3504" i="1" s="1"/>
  <c r="M3498" i="1"/>
  <c r="M3496" i="1"/>
  <c r="M3494" i="1"/>
  <c r="M3487" i="1"/>
  <c r="M3486" i="1" s="1"/>
  <c r="M3485" i="1" s="1"/>
  <c r="M3483" i="1"/>
  <c r="M3482" i="1" s="1"/>
  <c r="M3481" i="1" s="1"/>
  <c r="M3480" i="1" s="1"/>
  <c r="M3478" i="1"/>
  <c r="M3477" i="1" s="1"/>
  <c r="M3476" i="1" s="1"/>
  <c r="M3474" i="1"/>
  <c r="M3473" i="1" s="1"/>
  <c r="M3472" i="1" s="1"/>
  <c r="M3468" i="1"/>
  <c r="M3467" i="1" s="1"/>
  <c r="M3465" i="1"/>
  <c r="M3463" i="1"/>
  <c r="M3458" i="1"/>
  <c r="M3457" i="1" s="1"/>
  <c r="M3456" i="1" s="1"/>
  <c r="M3455" i="1" s="1"/>
  <c r="M3454" i="1" s="1"/>
  <c r="M3443" i="1"/>
  <c r="M3442" i="1" s="1"/>
  <c r="M3441" i="1" s="1"/>
  <c r="M3440" i="1" s="1"/>
  <c r="M3439" i="1" s="1"/>
  <c r="M3437" i="1"/>
  <c r="M3436" i="1" s="1"/>
  <c r="M3435" i="1" s="1"/>
  <c r="M3433" i="1"/>
  <c r="M3432" i="1" s="1"/>
  <c r="M3431" i="1" s="1"/>
  <c r="M3430" i="1" s="1"/>
  <c r="M3422" i="1" s="1"/>
  <c r="M3420" i="1"/>
  <c r="M3419" i="1" s="1"/>
  <c r="M3418" i="1" s="1"/>
  <c r="M3417" i="1" s="1"/>
  <c r="M3416" i="1" s="1"/>
  <c r="M3414" i="1"/>
  <c r="M3413" i="1" s="1"/>
  <c r="M3412" i="1" s="1"/>
  <c r="M3411" i="1" s="1"/>
  <c r="M3404" i="1"/>
  <c r="M3403" i="1" s="1"/>
  <c r="M3402" i="1" s="1"/>
  <c r="M3400" i="1"/>
  <c r="M3399" i="1" s="1"/>
  <c r="M3397" i="1"/>
  <c r="M3396" i="1" s="1"/>
  <c r="M3383" i="1"/>
  <c r="M3382" i="1" s="1"/>
  <c r="M3381" i="1" s="1"/>
  <c r="M3380" i="1" s="1"/>
  <c r="M3378" i="1"/>
  <c r="M3376" i="1"/>
  <c r="M3369" i="1"/>
  <c r="M3368" i="1" s="1"/>
  <c r="M3367" i="1" s="1"/>
  <c r="M3366" i="1" s="1"/>
  <c r="M3365" i="1" s="1"/>
  <c r="M3364" i="1" s="1"/>
  <c r="M3361" i="1"/>
  <c r="M3360" i="1" s="1"/>
  <c r="M3358" i="1"/>
  <c r="M3357" i="1" s="1"/>
  <c r="M3353" i="1"/>
  <c r="M3352" i="1" s="1"/>
  <c r="M3351" i="1" s="1"/>
  <c r="M3349" i="1"/>
  <c r="M3348" i="1" s="1"/>
  <c r="M3346" i="1"/>
  <c r="M3345" i="1" s="1"/>
  <c r="M3342" i="1"/>
  <c r="M3341" i="1" s="1"/>
  <c r="M3339" i="1"/>
  <c r="M3338" i="1" s="1"/>
  <c r="M3332" i="1"/>
  <c r="M3330" i="1"/>
  <c r="M3328" i="1"/>
  <c r="M3325" i="1"/>
  <c r="M3324" i="1" s="1"/>
  <c r="M3320" i="1"/>
  <c r="M3318" i="1"/>
  <c r="K3552" i="1"/>
  <c r="K3551" i="1" s="1"/>
  <c r="K3550" i="1" s="1"/>
  <c r="K3548" i="1"/>
  <c r="K3547" i="1" s="1"/>
  <c r="K3546" i="1" s="1"/>
  <c r="K3545" i="1" s="1"/>
  <c r="K3544" i="1" s="1"/>
  <c r="K3540" i="1"/>
  <c r="K3539" i="1" s="1"/>
  <c r="K3538" i="1" s="1"/>
  <c r="K3537" i="1" s="1"/>
  <c r="K3536" i="1" s="1"/>
  <c r="K3535" i="1" s="1"/>
  <c r="K3533" i="1"/>
  <c r="K3532" i="1" s="1"/>
  <c r="K3531" i="1" s="1"/>
  <c r="K3529" i="1"/>
  <c r="K3528" i="1" s="1"/>
  <c r="K3527" i="1" s="1"/>
  <c r="K3526" i="1" s="1"/>
  <c r="K3525" i="1" s="1"/>
  <c r="K3521" i="1"/>
  <c r="K3520" i="1" s="1"/>
  <c r="K3519" i="1" s="1"/>
  <c r="K3518" i="1" s="1"/>
  <c r="K3517" i="1" s="1"/>
  <c r="K3516" i="1" s="1"/>
  <c r="K3515" i="1" s="1"/>
  <c r="K3513" i="1"/>
  <c r="K3512" i="1" s="1"/>
  <c r="K3511" i="1" s="1"/>
  <c r="K3506" i="1"/>
  <c r="K3505" i="1" s="1"/>
  <c r="K3504" i="1" s="1"/>
  <c r="K3498" i="1"/>
  <c r="K3496" i="1"/>
  <c r="K3494" i="1"/>
  <c r="K3487" i="1"/>
  <c r="K3486" i="1" s="1"/>
  <c r="K3485" i="1" s="1"/>
  <c r="K3483" i="1"/>
  <c r="K3482" i="1" s="1"/>
  <c r="K3481" i="1" s="1"/>
  <c r="K3480" i="1" s="1"/>
  <c r="K3478" i="1"/>
  <c r="K3477" i="1" s="1"/>
  <c r="K3476" i="1" s="1"/>
  <c r="K3474" i="1"/>
  <c r="K3473" i="1" s="1"/>
  <c r="K3472" i="1" s="1"/>
  <c r="K3468" i="1"/>
  <c r="K3467" i="1" s="1"/>
  <c r="K3465" i="1"/>
  <c r="K3463" i="1"/>
  <c r="K3458" i="1"/>
  <c r="K3457" i="1" s="1"/>
  <c r="K3456" i="1" s="1"/>
  <c r="K3455" i="1" s="1"/>
  <c r="K3454" i="1" s="1"/>
  <c r="K3443" i="1"/>
  <c r="K3442" i="1" s="1"/>
  <c r="K3441" i="1" s="1"/>
  <c r="K3440" i="1" s="1"/>
  <c r="K3439" i="1" s="1"/>
  <c r="K3437" i="1"/>
  <c r="K3436" i="1" s="1"/>
  <c r="K3435" i="1" s="1"/>
  <c r="K3433" i="1"/>
  <c r="K3432" i="1" s="1"/>
  <c r="K3431" i="1" s="1"/>
  <c r="K3430" i="1" s="1"/>
  <c r="K3422" i="1" s="1"/>
  <c r="K3420" i="1"/>
  <c r="K3419" i="1" s="1"/>
  <c r="K3418" i="1" s="1"/>
  <c r="K3417" i="1" s="1"/>
  <c r="K3416" i="1" s="1"/>
  <c r="K3414" i="1"/>
  <c r="K3413" i="1" s="1"/>
  <c r="K3412" i="1" s="1"/>
  <c r="K3411" i="1" s="1"/>
  <c r="K3404" i="1"/>
  <c r="K3403" i="1" s="1"/>
  <c r="K3402" i="1" s="1"/>
  <c r="K3400" i="1"/>
  <c r="K3399" i="1" s="1"/>
  <c r="K3397" i="1"/>
  <c r="K3396" i="1" s="1"/>
  <c r="K3378" i="1"/>
  <c r="K3376" i="1"/>
  <c r="K3369" i="1"/>
  <c r="K3368" i="1" s="1"/>
  <c r="K3367" i="1" s="1"/>
  <c r="K3365" i="1"/>
  <c r="K3364" i="1" s="1"/>
  <c r="K3361" i="1"/>
  <c r="K3360" i="1" s="1"/>
  <c r="K3358" i="1"/>
  <c r="K3357" i="1" s="1"/>
  <c r="K3353" i="1"/>
  <c r="K3352" i="1" s="1"/>
  <c r="K3351" i="1" s="1"/>
  <c r="K3349" i="1"/>
  <c r="K3348" i="1" s="1"/>
  <c r="K3346" i="1"/>
  <c r="K3345" i="1" s="1"/>
  <c r="K3342" i="1"/>
  <c r="K3341" i="1" s="1"/>
  <c r="K3339" i="1"/>
  <c r="K3338" i="1" s="1"/>
  <c r="K3332" i="1"/>
  <c r="K3330" i="1"/>
  <c r="K3328" i="1"/>
  <c r="K3325" i="1"/>
  <c r="K3324" i="1" s="1"/>
  <c r="K3140" i="1"/>
  <c r="K3139" i="1" s="1"/>
  <c r="K3138" i="1" s="1"/>
  <c r="K3137" i="1" s="1"/>
  <c r="K3120" i="1"/>
  <c r="K3118" i="1"/>
  <c r="K3116" i="1"/>
  <c r="K3115" i="1" s="1"/>
  <c r="K3114" i="1" s="1"/>
  <c r="K3044" i="1"/>
  <c r="K3043" i="1" s="1"/>
  <c r="K3041" i="1"/>
  <c r="M3231" i="1"/>
  <c r="M3230" i="1" s="1"/>
  <c r="M3229" i="1" s="1"/>
  <c r="K3231" i="1"/>
  <c r="K3230" i="1" s="1"/>
  <c r="K3229" i="1" s="1"/>
  <c r="I3231" i="1"/>
  <c r="M3309" i="1"/>
  <c r="M3308" i="1" s="1"/>
  <c r="M3307" i="1" s="1"/>
  <c r="M3305" i="1"/>
  <c r="M3304" i="1" s="1"/>
  <c r="M3303" i="1" s="1"/>
  <c r="M3302" i="1" s="1"/>
  <c r="M3301" i="1" s="1"/>
  <c r="M3297" i="1"/>
  <c r="M3295" i="1"/>
  <c r="M3291" i="1"/>
  <c r="M3290" i="1" s="1"/>
  <c r="M3289" i="1" s="1"/>
  <c r="M3288" i="1" s="1"/>
  <c r="M3287" i="1" s="1"/>
  <c r="M3283" i="1"/>
  <c r="M3282" i="1" s="1"/>
  <c r="M3281" i="1" s="1"/>
  <c r="M3280" i="1" s="1"/>
  <c r="M3279" i="1" s="1"/>
  <c r="M3277" i="1"/>
  <c r="M3276" i="1" s="1"/>
  <c r="M3275" i="1" s="1"/>
  <c r="M3274" i="1" s="1"/>
  <c r="M3273" i="1" s="1"/>
  <c r="M3269" i="1"/>
  <c r="M3268" i="1" s="1"/>
  <c r="M3267" i="1" s="1"/>
  <c r="M3262" i="1"/>
  <c r="M3261" i="1" s="1"/>
  <c r="M3260" i="1" s="1"/>
  <c r="M3258" i="1"/>
  <c r="M3257" i="1" s="1"/>
  <c r="M3256" i="1" s="1"/>
  <c r="M3250" i="1"/>
  <c r="M3248" i="1"/>
  <c r="M3241" i="1"/>
  <c r="M3239" i="1"/>
  <c r="M3235" i="1"/>
  <c r="M3234" i="1" s="1"/>
  <c r="M3233" i="1" s="1"/>
  <c r="M3225" i="1"/>
  <c r="M3224" i="1" s="1"/>
  <c r="M3223" i="1" s="1"/>
  <c r="M3222" i="1" s="1"/>
  <c r="M3221" i="1" s="1"/>
  <c r="M3219" i="1"/>
  <c r="M3218" i="1" s="1"/>
  <c r="M3216" i="1"/>
  <c r="M3215" i="1" s="1"/>
  <c r="M3211" i="1"/>
  <c r="M3210" i="1" s="1"/>
  <c r="M3209" i="1" s="1"/>
  <c r="M3208" i="1" s="1"/>
  <c r="M3207" i="1" s="1"/>
  <c r="M3204" i="1"/>
  <c r="M3203" i="1" s="1"/>
  <c r="M3202" i="1" s="1"/>
  <c r="M3201" i="1" s="1"/>
  <c r="M3200" i="1" s="1"/>
  <c r="M3199" i="1" s="1"/>
  <c r="M3191" i="1"/>
  <c r="M3190" i="1" s="1"/>
  <c r="M3189" i="1" s="1"/>
  <c r="M3188" i="1" s="1"/>
  <c r="M3187" i="1" s="1"/>
  <c r="M3185" i="1"/>
  <c r="M3183" i="1"/>
  <c r="M3179" i="1"/>
  <c r="M3178" i="1" s="1"/>
  <c r="M3177" i="1" s="1"/>
  <c r="M3176" i="1" s="1"/>
  <c r="M3174" i="1"/>
  <c r="M3158" i="1"/>
  <c r="M3157" i="1" s="1"/>
  <c r="M3155" i="1"/>
  <c r="M3154" i="1" s="1"/>
  <c r="M3149" i="1"/>
  <c r="M3148" i="1" s="1"/>
  <c r="M3147" i="1" s="1"/>
  <c r="M3146" i="1" s="1"/>
  <c r="M3139" i="1"/>
  <c r="M3138" i="1" s="1"/>
  <c r="M3137" i="1" s="1"/>
  <c r="M3135" i="1"/>
  <c r="M3134" i="1" s="1"/>
  <c r="M3133" i="1" s="1"/>
  <c r="M3131" i="1"/>
  <c r="M3130" i="1" s="1"/>
  <c r="M3128" i="1"/>
  <c r="M3127" i="1" s="1"/>
  <c r="M3120" i="1"/>
  <c r="M3118" i="1"/>
  <c r="M3115" i="1"/>
  <c r="M3114" i="1" s="1"/>
  <c r="M3110" i="1"/>
  <c r="M3109" i="1" s="1"/>
  <c r="M3108" i="1" s="1"/>
  <c r="M3107" i="1" s="1"/>
  <c r="M3106" i="1" s="1"/>
  <c r="M3103" i="1"/>
  <c r="M3102" i="1" s="1"/>
  <c r="M3101" i="1" s="1"/>
  <c r="M3100" i="1" s="1"/>
  <c r="M3099" i="1" s="1"/>
  <c r="M3098" i="1" s="1"/>
  <c r="M3095" i="1"/>
  <c r="M3094" i="1" s="1"/>
  <c r="M3092" i="1"/>
  <c r="M3087" i="1"/>
  <c r="M3085" i="1"/>
  <c r="M3081" i="1"/>
  <c r="M3080" i="1" s="1"/>
  <c r="M3078" i="1"/>
  <c r="M3077" i="1" s="1"/>
  <c r="M3074" i="1"/>
  <c r="M3073" i="1" s="1"/>
  <c r="M3071" i="1"/>
  <c r="M3070" i="1" s="1"/>
  <c r="M3068" i="1"/>
  <c r="M3067" i="1" s="1"/>
  <c r="M3053" i="1"/>
  <c r="M3051" i="1"/>
  <c r="M3048" i="1"/>
  <c r="M3047" i="1" s="1"/>
  <c r="M3043" i="1"/>
  <c r="M3041" i="1"/>
  <c r="K3309" i="1"/>
  <c r="K3308" i="1" s="1"/>
  <c r="K3307" i="1" s="1"/>
  <c r="K3305" i="1"/>
  <c r="K3304" i="1" s="1"/>
  <c r="K3303" i="1" s="1"/>
  <c r="K3302" i="1" s="1"/>
  <c r="K3301" i="1" s="1"/>
  <c r="K3297" i="1"/>
  <c r="K3295" i="1"/>
  <c r="K3291" i="1"/>
  <c r="K3290" i="1" s="1"/>
  <c r="K3289" i="1" s="1"/>
  <c r="K3288" i="1" s="1"/>
  <c r="K3287" i="1" s="1"/>
  <c r="K3283" i="1"/>
  <c r="K3282" i="1" s="1"/>
  <c r="K3281" i="1" s="1"/>
  <c r="K3280" i="1" s="1"/>
  <c r="K3279" i="1" s="1"/>
  <c r="K3277" i="1"/>
  <c r="K3276" i="1" s="1"/>
  <c r="K3275" i="1" s="1"/>
  <c r="K3274" i="1" s="1"/>
  <c r="K3273" i="1" s="1"/>
  <c r="K3269" i="1"/>
  <c r="K3268" i="1" s="1"/>
  <c r="K3267" i="1" s="1"/>
  <c r="K3262" i="1"/>
  <c r="K3261" i="1" s="1"/>
  <c r="K3260" i="1" s="1"/>
  <c r="K3258" i="1"/>
  <c r="K3257" i="1" s="1"/>
  <c r="K3256" i="1" s="1"/>
  <c r="K3250" i="1"/>
  <c r="K3248" i="1"/>
  <c r="K3241" i="1"/>
  <c r="K3239" i="1"/>
  <c r="K3235" i="1"/>
  <c r="K3234" i="1" s="1"/>
  <c r="K3233" i="1" s="1"/>
  <c r="K3225" i="1"/>
  <c r="K3224" i="1" s="1"/>
  <c r="K3223" i="1" s="1"/>
  <c r="K3222" i="1" s="1"/>
  <c r="K3221" i="1" s="1"/>
  <c r="K3219" i="1"/>
  <c r="K3218" i="1" s="1"/>
  <c r="K3216" i="1"/>
  <c r="K3215" i="1" s="1"/>
  <c r="K3211" i="1"/>
  <c r="K3210" i="1" s="1"/>
  <c r="K3209" i="1" s="1"/>
  <c r="K3208" i="1" s="1"/>
  <c r="K3207" i="1" s="1"/>
  <c r="K3204" i="1"/>
  <c r="K3203" i="1" s="1"/>
  <c r="K3202" i="1" s="1"/>
  <c r="K3201" i="1" s="1"/>
  <c r="K3200" i="1" s="1"/>
  <c r="K3199" i="1" s="1"/>
  <c r="K3191" i="1"/>
  <c r="K3190" i="1" s="1"/>
  <c r="K3189" i="1" s="1"/>
  <c r="K3188" i="1" s="1"/>
  <c r="K3187" i="1" s="1"/>
  <c r="K3185" i="1"/>
  <c r="K3183" i="1"/>
  <c r="K3179" i="1"/>
  <c r="K3178" i="1" s="1"/>
  <c r="K3177" i="1" s="1"/>
  <c r="K3176" i="1" s="1"/>
  <c r="K3174" i="1"/>
  <c r="K3158" i="1"/>
  <c r="K3157" i="1" s="1"/>
  <c r="K3155" i="1"/>
  <c r="K3154" i="1" s="1"/>
  <c r="K3149" i="1"/>
  <c r="K3148" i="1" s="1"/>
  <c r="K3147" i="1" s="1"/>
  <c r="K3146" i="1" s="1"/>
  <c r="K3135" i="1"/>
  <c r="K3134" i="1" s="1"/>
  <c r="K3133" i="1" s="1"/>
  <c r="K3131" i="1"/>
  <c r="K3130" i="1" s="1"/>
  <c r="K3128" i="1"/>
  <c r="K3127" i="1" s="1"/>
  <c r="K3110" i="1"/>
  <c r="K3109" i="1" s="1"/>
  <c r="K3108" i="1" s="1"/>
  <c r="K3107" i="1" s="1"/>
  <c r="K3106" i="1" s="1"/>
  <c r="K3103" i="1"/>
  <c r="K3102" i="1" s="1"/>
  <c r="K3101" i="1" s="1"/>
  <c r="K3100" i="1" s="1"/>
  <c r="K3099" i="1" s="1"/>
  <c r="K3098" i="1" s="1"/>
  <c r="K3095" i="1"/>
  <c r="K3094" i="1" s="1"/>
  <c r="K3092" i="1"/>
  <c r="K3087" i="1"/>
  <c r="K3085" i="1"/>
  <c r="K3081" i="1"/>
  <c r="K3080" i="1" s="1"/>
  <c r="K3078" i="1"/>
  <c r="K3077" i="1" s="1"/>
  <c r="K3074" i="1"/>
  <c r="K3073" i="1" s="1"/>
  <c r="K3071" i="1"/>
  <c r="K3070" i="1" s="1"/>
  <c r="K3068" i="1"/>
  <c r="K3067" i="1" s="1"/>
  <c r="K3053" i="1"/>
  <c r="K3051" i="1"/>
  <c r="K3048" i="1"/>
  <c r="K3047" i="1" s="1"/>
  <c r="K2849" i="1"/>
  <c r="K2848" i="1" s="1"/>
  <c r="K2847" i="1" s="1"/>
  <c r="K2846" i="1" s="1"/>
  <c r="K2824" i="1"/>
  <c r="K2823" i="1" s="1"/>
  <c r="K2822" i="1"/>
  <c r="K2821" i="1" s="1"/>
  <c r="K2819" i="1"/>
  <c r="K2818" i="1" s="1"/>
  <c r="K2817" i="1" s="1"/>
  <c r="K2740" i="1"/>
  <c r="K2739" i="1" s="1"/>
  <c r="K2737" i="1"/>
  <c r="M3032" i="1"/>
  <c r="M3031" i="1" s="1"/>
  <c r="M3030" i="1" s="1"/>
  <c r="M3028" i="1"/>
  <c r="M3027" i="1" s="1"/>
  <c r="M3026" i="1" s="1"/>
  <c r="M3025" i="1" s="1"/>
  <c r="M3024" i="1" s="1"/>
  <c r="M3020" i="1"/>
  <c r="M3019" i="1" s="1"/>
  <c r="M3018" i="1" s="1"/>
  <c r="M3017" i="1" s="1"/>
  <c r="M3016" i="1" s="1"/>
  <c r="M3015" i="1" s="1"/>
  <c r="M3013" i="1"/>
  <c r="M3012" i="1" s="1"/>
  <c r="M3011" i="1" s="1"/>
  <c r="M3009" i="1"/>
  <c r="M3008" i="1" s="1"/>
  <c r="M3007" i="1" s="1"/>
  <c r="M3006" i="1" s="1"/>
  <c r="M3005" i="1" s="1"/>
  <c r="M3001" i="1"/>
  <c r="M3000" i="1" s="1"/>
  <c r="M2999" i="1" s="1"/>
  <c r="M2998" i="1" s="1"/>
  <c r="M2997" i="1" s="1"/>
  <c r="M2995" i="1"/>
  <c r="M2994" i="1" s="1"/>
  <c r="M2993" i="1" s="1"/>
  <c r="M2992" i="1" s="1"/>
  <c r="M2991" i="1" s="1"/>
  <c r="M2987" i="1"/>
  <c r="M2986" i="1" s="1"/>
  <c r="M2985" i="1" s="1"/>
  <c r="M2980" i="1"/>
  <c r="M2979" i="1" s="1"/>
  <c r="M2978" i="1" s="1"/>
  <c r="M2967" i="1"/>
  <c r="M2965" i="1"/>
  <c r="M2963" i="1"/>
  <c r="M2951" i="1"/>
  <c r="M2950" i="1" s="1"/>
  <c r="M2949" i="1" s="1"/>
  <c r="M2947" i="1"/>
  <c r="M2946" i="1" s="1"/>
  <c r="M2945" i="1" s="1"/>
  <c r="M2941" i="1"/>
  <c r="M2933" i="1"/>
  <c r="M2932" i="1" s="1"/>
  <c r="M2930" i="1"/>
  <c r="M2929" i="1" s="1"/>
  <c r="M2925" i="1"/>
  <c r="M2924" i="1" s="1"/>
  <c r="M2923" i="1" s="1"/>
  <c r="M2922" i="1" s="1"/>
  <c r="M2921" i="1" s="1"/>
  <c r="M2918" i="1"/>
  <c r="M2917" i="1" s="1"/>
  <c r="M2916" i="1" s="1"/>
  <c r="M2915" i="1" s="1"/>
  <c r="M2914" i="1" s="1"/>
  <c r="M2913" i="1" s="1"/>
  <c r="M2905" i="1"/>
  <c r="M2903" i="1"/>
  <c r="M2898" i="1"/>
  <c r="M2897" i="1" s="1"/>
  <c r="M2896" i="1" s="1"/>
  <c r="M2895" i="1" s="1"/>
  <c r="M2892" i="1"/>
  <c r="M2891" i="1" s="1"/>
  <c r="M2890" i="1" s="1"/>
  <c r="M2888" i="1"/>
  <c r="M2887" i="1" s="1"/>
  <c r="M2886" i="1" s="1"/>
  <c r="M2885" i="1" s="1"/>
  <c r="M2883" i="1"/>
  <c r="M2867" i="1"/>
  <c r="M2866" i="1" s="1"/>
  <c r="M2864" i="1"/>
  <c r="M2863" i="1" s="1"/>
  <c r="M2858" i="1"/>
  <c r="M2857" i="1" s="1"/>
  <c r="M2856" i="1" s="1"/>
  <c r="M2855" i="1" s="1"/>
  <c r="M2848" i="1"/>
  <c r="M2847" i="1" s="1"/>
  <c r="M2846" i="1" s="1"/>
  <c r="M2844" i="1"/>
  <c r="M2843" i="1" s="1"/>
  <c r="M2842" i="1" s="1"/>
  <c r="M2840" i="1"/>
  <c r="M2839" i="1" s="1"/>
  <c r="M2837" i="1"/>
  <c r="M2836" i="1" s="1"/>
  <c r="M2823" i="1"/>
  <c r="M2821" i="1"/>
  <c r="M2818" i="1"/>
  <c r="M2817" i="1" s="1"/>
  <c r="M2813" i="1"/>
  <c r="M2812" i="1" s="1"/>
  <c r="M2811" i="1" s="1"/>
  <c r="M2810" i="1" s="1"/>
  <c r="M2809" i="1" s="1"/>
  <c r="M2806" i="1"/>
  <c r="M2805" i="1" s="1"/>
  <c r="M2804" i="1" s="1"/>
  <c r="M2803" i="1" s="1"/>
  <c r="M2801" i="1"/>
  <c r="M2800" i="1" s="1"/>
  <c r="M2799" i="1" s="1"/>
  <c r="M2798" i="1" s="1"/>
  <c r="M2797" i="1" s="1"/>
  <c r="M2788" i="1"/>
  <c r="M2787" i="1" s="1"/>
  <c r="M2785" i="1"/>
  <c r="M2784" i="1" s="1"/>
  <c r="M2780" i="1"/>
  <c r="M2779" i="1" s="1"/>
  <c r="M2778" i="1" s="1"/>
  <c r="M2776" i="1"/>
  <c r="M2775" i="1" s="1"/>
  <c r="M2773" i="1"/>
  <c r="M2772" i="1" s="1"/>
  <c r="M2769" i="1"/>
  <c r="M2768" i="1" s="1"/>
  <c r="M2766" i="1"/>
  <c r="M2765" i="1" s="1"/>
  <c r="M2763" i="1"/>
  <c r="M2762" i="1" s="1"/>
  <c r="M2751" i="1"/>
  <c r="M2749" i="1"/>
  <c r="M2747" i="1"/>
  <c r="M2744" i="1"/>
  <c r="M2743" i="1" s="1"/>
  <c r="M2739" i="1"/>
  <c r="M2737" i="1"/>
  <c r="K3032" i="1"/>
  <c r="K3031" i="1" s="1"/>
  <c r="K3030" i="1" s="1"/>
  <c r="K3028" i="1"/>
  <c r="K3027" i="1" s="1"/>
  <c r="K3026" i="1" s="1"/>
  <c r="K3025" i="1" s="1"/>
  <c r="K3024" i="1" s="1"/>
  <c r="K3020" i="1"/>
  <c r="K3019" i="1" s="1"/>
  <c r="K3018" i="1" s="1"/>
  <c r="K3017" i="1" s="1"/>
  <c r="K3016" i="1" s="1"/>
  <c r="K3015" i="1" s="1"/>
  <c r="K3013" i="1"/>
  <c r="K3012" i="1" s="1"/>
  <c r="K3011" i="1" s="1"/>
  <c r="K3009" i="1"/>
  <c r="K3008" i="1" s="1"/>
  <c r="K3007" i="1" s="1"/>
  <c r="K3006" i="1" s="1"/>
  <c r="K3005" i="1" s="1"/>
  <c r="K3001" i="1"/>
  <c r="K3000" i="1" s="1"/>
  <c r="K2999" i="1" s="1"/>
  <c r="K2998" i="1" s="1"/>
  <c r="K2997" i="1" s="1"/>
  <c r="K2995" i="1"/>
  <c r="K2994" i="1" s="1"/>
  <c r="K2993" i="1" s="1"/>
  <c r="K2992" i="1" s="1"/>
  <c r="K2991" i="1" s="1"/>
  <c r="K2987" i="1"/>
  <c r="K2986" i="1" s="1"/>
  <c r="K2985" i="1" s="1"/>
  <c r="K2980" i="1"/>
  <c r="K2979" i="1" s="1"/>
  <c r="K2978" i="1" s="1"/>
  <c r="K2967" i="1"/>
  <c r="K2965" i="1"/>
  <c r="K2963" i="1"/>
  <c r="K2951" i="1"/>
  <c r="K2950" i="1" s="1"/>
  <c r="K2949" i="1" s="1"/>
  <c r="K2947" i="1"/>
  <c r="K2946" i="1" s="1"/>
  <c r="K2945" i="1" s="1"/>
  <c r="K2941" i="1"/>
  <c r="K2933" i="1"/>
  <c r="K2932" i="1" s="1"/>
  <c r="K2930" i="1"/>
  <c r="K2929" i="1" s="1"/>
  <c r="K2925" i="1"/>
  <c r="K2924" i="1" s="1"/>
  <c r="K2923" i="1" s="1"/>
  <c r="K2922" i="1" s="1"/>
  <c r="K2921" i="1" s="1"/>
  <c r="K2918" i="1"/>
  <c r="K2917" i="1" s="1"/>
  <c r="K2916" i="1" s="1"/>
  <c r="K2915" i="1" s="1"/>
  <c r="K2914" i="1" s="1"/>
  <c r="K2913" i="1" s="1"/>
  <c r="K2905" i="1"/>
  <c r="K2903" i="1"/>
  <c r="K2898" i="1"/>
  <c r="K2897" i="1" s="1"/>
  <c r="K2896" i="1" s="1"/>
  <c r="K2895" i="1" s="1"/>
  <c r="K2892" i="1"/>
  <c r="K2891" i="1" s="1"/>
  <c r="K2890" i="1" s="1"/>
  <c r="K2888" i="1"/>
  <c r="K2887" i="1" s="1"/>
  <c r="K2886" i="1" s="1"/>
  <c r="K2885" i="1" s="1"/>
  <c r="K2883" i="1"/>
  <c r="K2867" i="1"/>
  <c r="K2866" i="1" s="1"/>
  <c r="K2864" i="1"/>
  <c r="K2863" i="1" s="1"/>
  <c r="K2858" i="1"/>
  <c r="K2857" i="1" s="1"/>
  <c r="K2856" i="1" s="1"/>
  <c r="K2855" i="1" s="1"/>
  <c r="K2844" i="1"/>
  <c r="K2843" i="1" s="1"/>
  <c r="K2842" i="1" s="1"/>
  <c r="K2840" i="1"/>
  <c r="K2839" i="1" s="1"/>
  <c r="K2837" i="1"/>
  <c r="K2836" i="1" s="1"/>
  <c r="K2813" i="1"/>
  <c r="K2812" i="1" s="1"/>
  <c r="K2811" i="1" s="1"/>
  <c r="K2810" i="1" s="1"/>
  <c r="K2809" i="1" s="1"/>
  <c r="K2806" i="1"/>
  <c r="K2805" i="1" s="1"/>
  <c r="K2804" i="1" s="1"/>
  <c r="K2803" i="1" s="1"/>
  <c r="K2801" i="1"/>
  <c r="K2800" i="1" s="1"/>
  <c r="K2799" i="1" s="1"/>
  <c r="K2798" i="1" s="1"/>
  <c r="K2797" i="1" s="1"/>
  <c r="K2788" i="1"/>
  <c r="K2787" i="1" s="1"/>
  <c r="K2785" i="1"/>
  <c r="K2784" i="1" s="1"/>
  <c r="K2780" i="1"/>
  <c r="K2779" i="1" s="1"/>
  <c r="K2778" i="1" s="1"/>
  <c r="K2776" i="1"/>
  <c r="K2775" i="1" s="1"/>
  <c r="K2773" i="1"/>
  <c r="K2772" i="1" s="1"/>
  <c r="K2769" i="1"/>
  <c r="K2768" i="1" s="1"/>
  <c r="K2766" i="1"/>
  <c r="K2765" i="1" s="1"/>
  <c r="K2763" i="1"/>
  <c r="K2762" i="1" s="1"/>
  <c r="K2751" i="1"/>
  <c r="K2749" i="1"/>
  <c r="K2747" i="1"/>
  <c r="K2744" i="1"/>
  <c r="K2743" i="1" s="1"/>
  <c r="K2532" i="1"/>
  <c r="K2531" i="1" s="1"/>
  <c r="K2530" i="1" s="1"/>
  <c r="K2529" i="1" s="1"/>
  <c r="K2507" i="1"/>
  <c r="K2506" i="1" s="1"/>
  <c r="K2504" i="1"/>
  <c r="K2502" i="1"/>
  <c r="K2501" i="1" s="1"/>
  <c r="K2500" i="1" s="1"/>
  <c r="K2419" i="1"/>
  <c r="K2418" i="1" s="1"/>
  <c r="K2416" i="1"/>
  <c r="M2728" i="1"/>
  <c r="M2727" i="1" s="1"/>
  <c r="M2726" i="1" s="1"/>
  <c r="M2725" i="1" s="1"/>
  <c r="M2724" i="1" s="1"/>
  <c r="M2723" i="1" s="1"/>
  <c r="M2722" i="1" s="1"/>
  <c r="M2720" i="1"/>
  <c r="M2719" i="1" s="1"/>
  <c r="M2718" i="1" s="1"/>
  <c r="M2717" i="1" s="1"/>
  <c r="M2716" i="1" s="1"/>
  <c r="M2715" i="1" s="1"/>
  <c r="M2713" i="1"/>
  <c r="M2712" i="1" s="1"/>
  <c r="M2711" i="1" s="1"/>
  <c r="M2709" i="1"/>
  <c r="M2708" i="1" s="1"/>
  <c r="M2707" i="1" s="1"/>
  <c r="M2706" i="1" s="1"/>
  <c r="M2705" i="1" s="1"/>
  <c r="M2701" i="1"/>
  <c r="M2700" i="1" s="1"/>
  <c r="M2699" i="1" s="1"/>
  <c r="M2698" i="1" s="1"/>
  <c r="M2697" i="1" s="1"/>
  <c r="M2695" i="1"/>
  <c r="M2694" i="1" s="1"/>
  <c r="M2693" i="1" s="1"/>
  <c r="M2692" i="1" s="1"/>
  <c r="M2691" i="1" s="1"/>
  <c r="M2687" i="1"/>
  <c r="M2686" i="1" s="1"/>
  <c r="M2685" i="1" s="1"/>
  <c r="M2680" i="1"/>
  <c r="M2679" i="1" s="1"/>
  <c r="M2678" i="1" s="1"/>
  <c r="M2676" i="1"/>
  <c r="M2675" i="1" s="1"/>
  <c r="M2674" i="1" s="1"/>
  <c r="M2663" i="1"/>
  <c r="M2661" i="1"/>
  <c r="M2659" i="1"/>
  <c r="M2650" i="1"/>
  <c r="M2648" i="1"/>
  <c r="M2644" i="1"/>
  <c r="M2643" i="1" s="1"/>
  <c r="M2642" i="1" s="1"/>
  <c r="M2641" i="1" s="1"/>
  <c r="M2634" i="1"/>
  <c r="M2633" i="1" s="1"/>
  <c r="M2632" i="1" s="1"/>
  <c r="M2630" i="1"/>
  <c r="M2629" i="1" s="1"/>
  <c r="M2628" i="1" s="1"/>
  <c r="M2624" i="1"/>
  <c r="M2621" i="1" s="1"/>
  <c r="M2620" i="1" s="1"/>
  <c r="M2619" i="1" s="1"/>
  <c r="M2618" i="1" s="1"/>
  <c r="M2616" i="1"/>
  <c r="M2615" i="1" s="1"/>
  <c r="M2613" i="1"/>
  <c r="M2612" i="1" s="1"/>
  <c r="M2607" i="1"/>
  <c r="M2606" i="1" s="1"/>
  <c r="M2605" i="1" s="1"/>
  <c r="M2604" i="1" s="1"/>
  <c r="M2603" i="1" s="1"/>
  <c r="M2602" i="1" s="1"/>
  <c r="M2594" i="1"/>
  <c r="M2593" i="1" s="1"/>
  <c r="M2592" i="1" s="1"/>
  <c r="M2591" i="1" s="1"/>
  <c r="M2590" i="1" s="1"/>
  <c r="M2588" i="1"/>
  <c r="M2587" i="1" s="1"/>
  <c r="M2586" i="1" s="1"/>
  <c r="M2585" i="1" s="1"/>
  <c r="M2583" i="1"/>
  <c r="M2582" i="1" s="1"/>
  <c r="M2581" i="1" s="1"/>
  <c r="M2580" i="1" s="1"/>
  <c r="M2577" i="1"/>
  <c r="M2575" i="1"/>
  <c r="M2566" i="1"/>
  <c r="M2550" i="1"/>
  <c r="M2549" i="1" s="1"/>
  <c r="M2547" i="1"/>
  <c r="M2546" i="1" s="1"/>
  <c r="M2541" i="1"/>
  <c r="M2540" i="1" s="1"/>
  <c r="M2539" i="1" s="1"/>
  <c r="M2538" i="1" s="1"/>
  <c r="M2531" i="1"/>
  <c r="M2530" i="1" s="1"/>
  <c r="M2529" i="1" s="1"/>
  <c r="M2527" i="1"/>
  <c r="M2526" i="1" s="1"/>
  <c r="M2525" i="1" s="1"/>
  <c r="M2523" i="1"/>
  <c r="M2522" i="1" s="1"/>
  <c r="M2520" i="1"/>
  <c r="M2519" i="1" s="1"/>
  <c r="M2506" i="1"/>
  <c r="M2504" i="1"/>
  <c r="M2501" i="1"/>
  <c r="M2500" i="1" s="1"/>
  <c r="M2496" i="1"/>
  <c r="M2495" i="1" s="1"/>
  <c r="M2494" i="1" s="1"/>
  <c r="M2493" i="1" s="1"/>
  <c r="M2492" i="1" s="1"/>
  <c r="M2489" i="1"/>
  <c r="M2488" i="1" s="1"/>
  <c r="M2487" i="1" s="1"/>
  <c r="M2486" i="1" s="1"/>
  <c r="M2484" i="1"/>
  <c r="M2483" i="1" s="1"/>
  <c r="M2482" i="1" s="1"/>
  <c r="M2481" i="1" s="1"/>
  <c r="M2479" i="1"/>
  <c r="M2478" i="1" s="1"/>
  <c r="M2477" i="1" s="1"/>
  <c r="M2476" i="1" s="1"/>
  <c r="M2475" i="1" s="1"/>
  <c r="M2471" i="1"/>
  <c r="M2470" i="1" s="1"/>
  <c r="M2469" i="1" s="1"/>
  <c r="M2468" i="1" s="1"/>
  <c r="M2466" i="1"/>
  <c r="M2465" i="1" s="1"/>
  <c r="M2464" i="1" s="1"/>
  <c r="M2462" i="1"/>
  <c r="M2461" i="1" s="1"/>
  <c r="M2459" i="1"/>
  <c r="M2458" i="1" s="1"/>
  <c r="M2454" i="1"/>
  <c r="M2452" i="1"/>
  <c r="M2448" i="1"/>
  <c r="M2447" i="1" s="1"/>
  <c r="M2445" i="1"/>
  <c r="M2444" i="1" s="1"/>
  <c r="M2441" i="1"/>
  <c r="M2440" i="1" s="1"/>
  <c r="M2438" i="1"/>
  <c r="M2437" i="1" s="1"/>
  <c r="M2435" i="1"/>
  <c r="M2434" i="1" s="1"/>
  <c r="M2428" i="1"/>
  <c r="M2426" i="1"/>
  <c r="M2423" i="1"/>
  <c r="M2422" i="1" s="1"/>
  <c r="M2418" i="1"/>
  <c r="M2416" i="1"/>
  <c r="K2728" i="1"/>
  <c r="K2727" i="1" s="1"/>
  <c r="K2726" i="1" s="1"/>
  <c r="K2725" i="1" s="1"/>
  <c r="K2724" i="1" s="1"/>
  <c r="K2723" i="1" s="1"/>
  <c r="K2722" i="1" s="1"/>
  <c r="K2720" i="1"/>
  <c r="K2719" i="1" s="1"/>
  <c r="K2718" i="1" s="1"/>
  <c r="K2717" i="1" s="1"/>
  <c r="K2716" i="1" s="1"/>
  <c r="K2715" i="1" s="1"/>
  <c r="K2713" i="1"/>
  <c r="K2712" i="1" s="1"/>
  <c r="K2711" i="1" s="1"/>
  <c r="K2709" i="1"/>
  <c r="K2708" i="1" s="1"/>
  <c r="K2707" i="1" s="1"/>
  <c r="K2706" i="1" s="1"/>
  <c r="K2705" i="1" s="1"/>
  <c r="K2701" i="1"/>
  <c r="K2700" i="1" s="1"/>
  <c r="K2699" i="1" s="1"/>
  <c r="K2698" i="1" s="1"/>
  <c r="K2697" i="1" s="1"/>
  <c r="K2695" i="1"/>
  <c r="K2694" i="1" s="1"/>
  <c r="K2693" i="1" s="1"/>
  <c r="K2692" i="1" s="1"/>
  <c r="K2691" i="1" s="1"/>
  <c r="K2687" i="1"/>
  <c r="K2686" i="1" s="1"/>
  <c r="K2685" i="1" s="1"/>
  <c r="K2680" i="1"/>
  <c r="K2679" i="1" s="1"/>
  <c r="K2678" i="1" s="1"/>
  <c r="K2676" i="1"/>
  <c r="K2675" i="1" s="1"/>
  <c r="K2674" i="1" s="1"/>
  <c r="K2663" i="1"/>
  <c r="K2661" i="1"/>
  <c r="K2659" i="1"/>
  <c r="K2650" i="1"/>
  <c r="K2648" i="1"/>
  <c r="K2644" i="1"/>
  <c r="K2643" i="1" s="1"/>
  <c r="K2642" i="1" s="1"/>
  <c r="K2641" i="1" s="1"/>
  <c r="K2634" i="1"/>
  <c r="K2633" i="1" s="1"/>
  <c r="K2632" i="1" s="1"/>
  <c r="K2630" i="1"/>
  <c r="K2629" i="1" s="1"/>
  <c r="K2628" i="1" s="1"/>
  <c r="K2624" i="1"/>
  <c r="K2621" i="1" s="1"/>
  <c r="K2620" i="1" s="1"/>
  <c r="K2619" i="1" s="1"/>
  <c r="K2618" i="1" s="1"/>
  <c r="K2616" i="1"/>
  <c r="K2615" i="1" s="1"/>
  <c r="K2613" i="1"/>
  <c r="K2612" i="1" s="1"/>
  <c r="K2607" i="1"/>
  <c r="K2606" i="1" s="1"/>
  <c r="K2605" i="1" s="1"/>
  <c r="K2604" i="1" s="1"/>
  <c r="K2603" i="1" s="1"/>
  <c r="K2602" i="1" s="1"/>
  <c r="K2594" i="1"/>
  <c r="K2593" i="1" s="1"/>
  <c r="K2592" i="1" s="1"/>
  <c r="K2591" i="1" s="1"/>
  <c r="K2590" i="1" s="1"/>
  <c r="K2588" i="1"/>
  <c r="K2587" i="1" s="1"/>
  <c r="K2586" i="1" s="1"/>
  <c r="K2585" i="1" s="1"/>
  <c r="K2583" i="1"/>
  <c r="K2582" i="1" s="1"/>
  <c r="K2581" i="1" s="1"/>
  <c r="K2580" i="1" s="1"/>
  <c r="K2577" i="1"/>
  <c r="K2575" i="1"/>
  <c r="K2566" i="1"/>
  <c r="K2550" i="1"/>
  <c r="K2549" i="1" s="1"/>
  <c r="K2547" i="1"/>
  <c r="K2546" i="1" s="1"/>
  <c r="K2541" i="1"/>
  <c r="K2540" i="1" s="1"/>
  <c r="K2539" i="1" s="1"/>
  <c r="K2538" i="1" s="1"/>
  <c r="K2527" i="1"/>
  <c r="K2526" i="1" s="1"/>
  <c r="K2525" i="1" s="1"/>
  <c r="K2523" i="1"/>
  <c r="K2522" i="1" s="1"/>
  <c r="K2520" i="1"/>
  <c r="K2519" i="1" s="1"/>
  <c r="K2496" i="1"/>
  <c r="K2495" i="1" s="1"/>
  <c r="K2494" i="1" s="1"/>
  <c r="K2493" i="1" s="1"/>
  <c r="K2492" i="1" s="1"/>
  <c r="K2489" i="1"/>
  <c r="K2488" i="1" s="1"/>
  <c r="K2487" i="1" s="1"/>
  <c r="K2486" i="1" s="1"/>
  <c r="K2484" i="1"/>
  <c r="K2483" i="1" s="1"/>
  <c r="K2482" i="1" s="1"/>
  <c r="K2481" i="1" s="1"/>
  <c r="K2479" i="1"/>
  <c r="K2478" i="1" s="1"/>
  <c r="K2477" i="1" s="1"/>
  <c r="K2476" i="1" s="1"/>
  <c r="K2475" i="1" s="1"/>
  <c r="K2471" i="1"/>
  <c r="K2470" i="1" s="1"/>
  <c r="K2469" i="1" s="1"/>
  <c r="K2468" i="1" s="1"/>
  <c r="K2466" i="1"/>
  <c r="K2465" i="1" s="1"/>
  <c r="K2464" i="1" s="1"/>
  <c r="K2462" i="1"/>
  <c r="K2461" i="1" s="1"/>
  <c r="K2459" i="1"/>
  <c r="K2458" i="1" s="1"/>
  <c r="K2454" i="1"/>
  <c r="K2452" i="1"/>
  <c r="K2448" i="1"/>
  <c r="K2447" i="1" s="1"/>
  <c r="K2445" i="1"/>
  <c r="K2444" i="1" s="1"/>
  <c r="K2441" i="1"/>
  <c r="K2440" i="1" s="1"/>
  <c r="K2438" i="1"/>
  <c r="K2437" i="1" s="1"/>
  <c r="K2435" i="1"/>
  <c r="K2434" i="1" s="1"/>
  <c r="K2428" i="1"/>
  <c r="K2426" i="1"/>
  <c r="K2423" i="1"/>
  <c r="K2422" i="1" s="1"/>
  <c r="K2189" i="1"/>
  <c r="K2217" i="1"/>
  <c r="K2216" i="1" s="1"/>
  <c r="K2215" i="1" s="1"/>
  <c r="K2214" i="1" s="1"/>
  <c r="K2192" i="1"/>
  <c r="K2191" i="1" s="1"/>
  <c r="K2187" i="1"/>
  <c r="K2186" i="1" s="1"/>
  <c r="K2185" i="1" s="1"/>
  <c r="K2108" i="1"/>
  <c r="K2107" i="1" s="1"/>
  <c r="K2105" i="1"/>
  <c r="M2407" i="1"/>
  <c r="M2406" i="1" s="1"/>
  <c r="M2405" i="1" s="1"/>
  <c r="M2403" i="1"/>
  <c r="M2402" i="1" s="1"/>
  <c r="M2401" i="1" s="1"/>
  <c r="M2400" i="1" s="1"/>
  <c r="M2399" i="1" s="1"/>
  <c r="M2395" i="1"/>
  <c r="M2394" i="1" s="1"/>
  <c r="M2393" i="1" s="1"/>
  <c r="M2392" i="1" s="1"/>
  <c r="M2391" i="1" s="1"/>
  <c r="M2390" i="1" s="1"/>
  <c r="M2388" i="1"/>
  <c r="M2386" i="1"/>
  <c r="M2382" i="1"/>
  <c r="M2381" i="1" s="1"/>
  <c r="M2380" i="1" s="1"/>
  <c r="M2379" i="1" s="1"/>
  <c r="M2378" i="1" s="1"/>
  <c r="M2374" i="1"/>
  <c r="M2373" i="1" s="1"/>
  <c r="M2372" i="1" s="1"/>
  <c r="M2371" i="1" s="1"/>
  <c r="M2370" i="1" s="1"/>
  <c r="M2368" i="1"/>
  <c r="M2367" i="1" s="1"/>
  <c r="M2366" i="1" s="1"/>
  <c r="M2365" i="1" s="1"/>
  <c r="M2364" i="1" s="1"/>
  <c r="M2360" i="1"/>
  <c r="M2359" i="1" s="1"/>
  <c r="M2358" i="1" s="1"/>
  <c r="M2353" i="1"/>
  <c r="M2352" i="1" s="1"/>
  <c r="M2351" i="1" s="1"/>
  <c r="M2349" i="1"/>
  <c r="M2348" i="1" s="1"/>
  <c r="M2347" i="1" s="1"/>
  <c r="M2336" i="1"/>
  <c r="M2334" i="1"/>
  <c r="M2332" i="1"/>
  <c r="M2321" i="1"/>
  <c r="M2320" i="1" s="1"/>
  <c r="M2312" i="1"/>
  <c r="M2311" i="1" s="1"/>
  <c r="M2310" i="1" s="1"/>
  <c r="M2308" i="1"/>
  <c r="M2307" i="1" s="1"/>
  <c r="M2306" i="1" s="1"/>
  <c r="M2302" i="1"/>
  <c r="M2301" i="1" s="1"/>
  <c r="M2300" i="1" s="1"/>
  <c r="M2299" i="1" s="1"/>
  <c r="M2298" i="1" s="1"/>
  <c r="M2296" i="1"/>
  <c r="M2295" i="1" s="1"/>
  <c r="M2293" i="1"/>
  <c r="M2291" i="1"/>
  <c r="M2285" i="1"/>
  <c r="M2284" i="1" s="1"/>
  <c r="M2283" i="1" s="1"/>
  <c r="M2282" i="1" s="1"/>
  <c r="M2281" i="1" s="1"/>
  <c r="M2280" i="1" s="1"/>
  <c r="M2275" i="1"/>
  <c r="M2270" i="1"/>
  <c r="M2269" i="1" s="1"/>
  <c r="M2268" i="1" s="1"/>
  <c r="M2267" i="1" s="1"/>
  <c r="M2264" i="1"/>
  <c r="M2260" i="1"/>
  <c r="M2256" i="1"/>
  <c r="M2255" i="1" s="1"/>
  <c r="M2254" i="1" s="1"/>
  <c r="M2253" i="1" s="1"/>
  <c r="M2251" i="1"/>
  <c r="M2235" i="1"/>
  <c r="M2234" i="1" s="1"/>
  <c r="M2232" i="1"/>
  <c r="M2231" i="1" s="1"/>
  <c r="M2226" i="1"/>
  <c r="M2225" i="1" s="1"/>
  <c r="M2224" i="1" s="1"/>
  <c r="M2223" i="1" s="1"/>
  <c r="M2216" i="1"/>
  <c r="M2215" i="1" s="1"/>
  <c r="M2214" i="1" s="1"/>
  <c r="M2212" i="1"/>
  <c r="M2211" i="1" s="1"/>
  <c r="M2210" i="1" s="1"/>
  <c r="M2208" i="1"/>
  <c r="M2207" i="1" s="1"/>
  <c r="M2205" i="1"/>
  <c r="M2204" i="1" s="1"/>
  <c r="M2191" i="1"/>
  <c r="M2189" i="1"/>
  <c r="M2186" i="1"/>
  <c r="M2185" i="1" s="1"/>
  <c r="M2181" i="1"/>
  <c r="M2180" i="1" s="1"/>
  <c r="M2174" i="1"/>
  <c r="M2173" i="1" s="1"/>
  <c r="M2172" i="1" s="1"/>
  <c r="M2171" i="1" s="1"/>
  <c r="M2169" i="1"/>
  <c r="M2168" i="1" s="1"/>
  <c r="M2167" i="1" s="1"/>
  <c r="M2166" i="1" s="1"/>
  <c r="M2165" i="1" s="1"/>
  <c r="M2156" i="1"/>
  <c r="M2155" i="1" s="1"/>
  <c r="M2153" i="1"/>
  <c r="M2152" i="1" s="1"/>
  <c r="M2148" i="1"/>
  <c r="M2146" i="1"/>
  <c r="M2142" i="1"/>
  <c r="M2141" i="1" s="1"/>
  <c r="M2139" i="1"/>
  <c r="M2138" i="1" s="1"/>
  <c r="M2135" i="1"/>
  <c r="M2134" i="1" s="1"/>
  <c r="M2132" i="1"/>
  <c r="M2131" i="1" s="1"/>
  <c r="M2129" i="1"/>
  <c r="M2128" i="1" s="1"/>
  <c r="M2117" i="1"/>
  <c r="M2115" i="1"/>
  <c r="M2112" i="1"/>
  <c r="M2111" i="1" s="1"/>
  <c r="M2107" i="1"/>
  <c r="M2105" i="1"/>
  <c r="K2407" i="1"/>
  <c r="K2406" i="1" s="1"/>
  <c r="K2405" i="1" s="1"/>
  <c r="K2403" i="1"/>
  <c r="K2402" i="1" s="1"/>
  <c r="K2401" i="1" s="1"/>
  <c r="K2400" i="1" s="1"/>
  <c r="K2399" i="1" s="1"/>
  <c r="K2386" i="1"/>
  <c r="K2382" i="1"/>
  <c r="K2381" i="1" s="1"/>
  <c r="K2380" i="1" s="1"/>
  <c r="K2379" i="1" s="1"/>
  <c r="K2378" i="1" s="1"/>
  <c r="K2336" i="1"/>
  <c r="K2334" i="1"/>
  <c r="K2332" i="1"/>
  <c r="K2321" i="1"/>
  <c r="K2320" i="1" s="1"/>
  <c r="K2312" i="1"/>
  <c r="K2311" i="1" s="1"/>
  <c r="K2310" i="1" s="1"/>
  <c r="K2308" i="1"/>
  <c r="K2307" i="1" s="1"/>
  <c r="K2306" i="1" s="1"/>
  <c r="K2302" i="1"/>
  <c r="K2301" i="1" s="1"/>
  <c r="K2300" i="1" s="1"/>
  <c r="K2299" i="1" s="1"/>
  <c r="K2298" i="1" s="1"/>
  <c r="K2296" i="1"/>
  <c r="K2295" i="1" s="1"/>
  <c r="K2293" i="1"/>
  <c r="K2291" i="1"/>
  <c r="K2285" i="1"/>
  <c r="K2284" i="1" s="1"/>
  <c r="K2283" i="1" s="1"/>
  <c r="K2282" i="1" s="1"/>
  <c r="K2281" i="1" s="1"/>
  <c r="K2280" i="1" s="1"/>
  <c r="K2275" i="1"/>
  <c r="K2270" i="1"/>
  <c r="K2269" i="1" s="1"/>
  <c r="K2268" i="1" s="1"/>
  <c r="K2267" i="1" s="1"/>
  <c r="K2264" i="1"/>
  <c r="K2260" i="1"/>
  <c r="K2256" i="1"/>
  <c r="K2255" i="1" s="1"/>
  <c r="K2254" i="1" s="1"/>
  <c r="K2253" i="1" s="1"/>
  <c r="K2251" i="1"/>
  <c r="K2235" i="1"/>
  <c r="K2234" i="1" s="1"/>
  <c r="K2232" i="1"/>
  <c r="K2231" i="1" s="1"/>
  <c r="K2226" i="1"/>
  <c r="K2225" i="1" s="1"/>
  <c r="K2224" i="1" s="1"/>
  <c r="K2223" i="1" s="1"/>
  <c r="K2212" i="1"/>
  <c r="K2211" i="1" s="1"/>
  <c r="K2210" i="1" s="1"/>
  <c r="K2208" i="1"/>
  <c r="K2207" i="1" s="1"/>
  <c r="K2205" i="1"/>
  <c r="K2204" i="1" s="1"/>
  <c r="K2181" i="1"/>
  <c r="K2180" i="1" s="1"/>
  <c r="K2174" i="1"/>
  <c r="K2173" i="1" s="1"/>
  <c r="K2172" i="1" s="1"/>
  <c r="K2171" i="1" s="1"/>
  <c r="K2169" i="1"/>
  <c r="K2168" i="1" s="1"/>
  <c r="K2167" i="1" s="1"/>
  <c r="K2166" i="1" s="1"/>
  <c r="K2165" i="1" s="1"/>
  <c r="K2156" i="1"/>
  <c r="K2155" i="1" s="1"/>
  <c r="K2153" i="1"/>
  <c r="K2152" i="1" s="1"/>
  <c r="K2148" i="1"/>
  <c r="K2146" i="1"/>
  <c r="K2142" i="1"/>
  <c r="K2141" i="1" s="1"/>
  <c r="K2139" i="1"/>
  <c r="K2138" i="1" s="1"/>
  <c r="K2135" i="1"/>
  <c r="K2134" i="1" s="1"/>
  <c r="K2132" i="1"/>
  <c r="K2131" i="1" s="1"/>
  <c r="K2129" i="1"/>
  <c r="K2128" i="1" s="1"/>
  <c r="K2117" i="1"/>
  <c r="K2115" i="1"/>
  <c r="K2112" i="1"/>
  <c r="K2111" i="1" s="1"/>
  <c r="K2096" i="1"/>
  <c r="K2095" i="1" s="1"/>
  <c r="K2094" i="1" s="1"/>
  <c r="K2092" i="1"/>
  <c r="K2091" i="1" s="1"/>
  <c r="K2090" i="1" s="1"/>
  <c r="K2089" i="1" s="1"/>
  <c r="K2088" i="1" s="1"/>
  <c r="K2084" i="1"/>
  <c r="K2082" i="1"/>
  <c r="K2078" i="1"/>
  <c r="K2077" i="1" s="1"/>
  <c r="K2076" i="1" s="1"/>
  <c r="K2075" i="1" s="1"/>
  <c r="K2074" i="1" s="1"/>
  <c r="K2070" i="1"/>
  <c r="K2069" i="1" s="1"/>
  <c r="K2068" i="1" s="1"/>
  <c r="K2067" i="1" s="1"/>
  <c r="K2066" i="1" s="1"/>
  <c r="K2064" i="1"/>
  <c r="K2063" i="1" s="1"/>
  <c r="K2062" i="1" s="1"/>
  <c r="K2061" i="1" s="1"/>
  <c r="K2060" i="1" s="1"/>
  <c r="K2056" i="1"/>
  <c r="K2055" i="1" s="1"/>
  <c r="K2054" i="1" s="1"/>
  <c r="K2049" i="1"/>
  <c r="K2048" i="1" s="1"/>
  <c r="K2047" i="1" s="1"/>
  <c r="K2045" i="1"/>
  <c r="K2044" i="1" s="1"/>
  <c r="K2043" i="1" s="1"/>
  <c r="K2037" i="1"/>
  <c r="K2035" i="1"/>
  <c r="K2033" i="1"/>
  <c r="K2026" i="1"/>
  <c r="K2022" i="1"/>
  <c r="K2018" i="1"/>
  <c r="K2017" i="1" s="1"/>
  <c r="K2016" i="1" s="1"/>
  <c r="K2015" i="1" s="1"/>
  <c r="K2006" i="1"/>
  <c r="K2005" i="1" s="1"/>
  <c r="K2004" i="1" s="1"/>
  <c r="K2002" i="1"/>
  <c r="K2001" i="1" s="1"/>
  <c r="K2000" i="1" s="1"/>
  <c r="K1996" i="1"/>
  <c r="K1988" i="1"/>
  <c r="K1987" i="1" s="1"/>
  <c r="K1985" i="1"/>
  <c r="K1984" i="1" s="1"/>
  <c r="K1980" i="1"/>
  <c r="K1979" i="1" s="1"/>
  <c r="K1978" i="1" s="1"/>
  <c r="K1977" i="1" s="1"/>
  <c r="K1976" i="1" s="1"/>
  <c r="K1965" i="1"/>
  <c r="K1964" i="1" s="1"/>
  <c r="K1963" i="1" s="1"/>
  <c r="K1962" i="1" s="1"/>
  <c r="K1950" i="1"/>
  <c r="K1949" i="1" s="1"/>
  <c r="K1948" i="1" s="1"/>
  <c r="K1947" i="1" s="1"/>
  <c r="K1938" i="1"/>
  <c r="K1936" i="1"/>
  <c r="K1934" i="1"/>
  <c r="K1930" i="1"/>
  <c r="K1929" i="1" s="1"/>
  <c r="K1928" i="1" s="1"/>
  <c r="K1927" i="1" s="1"/>
  <c r="K1925" i="1"/>
  <c r="K1900" i="1"/>
  <c r="K1899" i="1" s="1"/>
  <c r="K1898" i="1" s="1"/>
  <c r="K1897" i="1" s="1"/>
  <c r="K1886" i="1"/>
  <c r="K1885" i="1" s="1"/>
  <c r="K1884" i="1" s="1"/>
  <c r="K1882" i="1"/>
  <c r="K1881" i="1" s="1"/>
  <c r="K1879" i="1"/>
  <c r="K1878" i="1" s="1"/>
  <c r="K1891" i="1"/>
  <c r="K1890" i="1" s="1"/>
  <c r="K1889" i="1" s="1"/>
  <c r="K1888" i="1" s="1"/>
  <c r="K1866" i="1"/>
  <c r="K1865" i="1" s="1"/>
  <c r="K1871" i="1"/>
  <c r="K1870" i="1"/>
  <c r="K1869" i="1" s="1"/>
  <c r="K1859" i="1"/>
  <c r="K1777" i="1"/>
  <c r="K1776" i="1" s="1"/>
  <c r="K1774" i="1"/>
  <c r="K1960" i="1"/>
  <c r="K1959" i="1" s="1"/>
  <c r="K1958" i="1" s="1"/>
  <c r="K1957" i="1" s="1"/>
  <c r="K1956" i="1" s="1"/>
  <c r="K1954" i="1"/>
  <c r="K1953" i="1" s="1"/>
  <c r="K1952" i="1" s="1"/>
  <c r="K1944" i="1"/>
  <c r="K1943" i="1" s="1"/>
  <c r="K1942" i="1" s="1"/>
  <c r="K1909" i="1"/>
  <c r="K1908" i="1" s="1"/>
  <c r="K1861" i="1"/>
  <c r="K1842" i="1"/>
  <c r="K1841" i="1" s="1"/>
  <c r="K1840" i="1" s="1"/>
  <c r="K1839" i="1" s="1"/>
  <c r="K1838" i="1" s="1"/>
  <c r="K1834" i="1"/>
  <c r="K1833" i="1" s="1"/>
  <c r="K1832" i="1" s="1"/>
  <c r="K1830" i="1"/>
  <c r="K1829" i="1" s="1"/>
  <c r="K1827" i="1"/>
  <c r="K1826" i="1" s="1"/>
  <c r="K1819" i="1"/>
  <c r="K1817" i="1"/>
  <c r="K1813" i="1"/>
  <c r="K1812" i="1" s="1"/>
  <c r="K1810" i="1"/>
  <c r="K1809" i="1" s="1"/>
  <c r="K1806" i="1"/>
  <c r="K1805" i="1" s="1"/>
  <c r="K1803" i="1"/>
  <c r="K1802" i="1" s="1"/>
  <c r="K1800" i="1"/>
  <c r="K1799" i="1" s="1"/>
  <c r="K1788" i="1"/>
  <c r="K1786" i="1"/>
  <c r="K1784" i="1"/>
  <c r="K1781" i="1"/>
  <c r="K1780" i="1" s="1"/>
  <c r="K1558" i="1"/>
  <c r="K1557" i="1" s="1"/>
  <c r="K1556" i="1" s="1"/>
  <c r="K1555" i="1" s="1"/>
  <c r="K1533" i="1"/>
  <c r="K1532" i="1" s="1"/>
  <c r="K1530" i="1"/>
  <c r="K1528" i="1"/>
  <c r="K1527" i="1" s="1"/>
  <c r="K1526" i="1" s="1"/>
  <c r="K1441" i="1"/>
  <c r="K1440" i="1" s="1"/>
  <c r="K1438" i="1"/>
  <c r="M1765" i="1"/>
  <c r="M1764" i="1" s="1"/>
  <c r="M1763" i="1" s="1"/>
  <c r="M1762" i="1" s="1"/>
  <c r="M1761" i="1" s="1"/>
  <c r="M1760" i="1" s="1"/>
  <c r="M1759" i="1" s="1"/>
  <c r="M1757" i="1"/>
  <c r="M1756" i="1" s="1"/>
  <c r="M1755" i="1" s="1"/>
  <c r="M1754" i="1" s="1"/>
  <c r="M1753" i="1" s="1"/>
  <c r="M1752" i="1" s="1"/>
  <c r="M1750" i="1"/>
  <c r="M1748" i="1"/>
  <c r="M1744" i="1"/>
  <c r="M1743" i="1" s="1"/>
  <c r="M1742" i="1" s="1"/>
  <c r="M1741" i="1" s="1"/>
  <c r="M1740" i="1" s="1"/>
  <c r="M1736" i="1"/>
  <c r="M1735" i="1" s="1"/>
  <c r="M1734" i="1" s="1"/>
  <c r="M1733" i="1" s="1"/>
  <c r="M1732" i="1" s="1"/>
  <c r="M1730" i="1"/>
  <c r="M1729" i="1" s="1"/>
  <c r="M1728" i="1" s="1"/>
  <c r="M1727" i="1" s="1"/>
  <c r="M1726" i="1" s="1"/>
  <c r="M1722" i="1"/>
  <c r="M1721" i="1" s="1"/>
  <c r="M1720" i="1" s="1"/>
  <c r="M1715" i="1"/>
  <c r="M1714" i="1" s="1"/>
  <c r="M1713" i="1" s="1"/>
  <c r="M1711" i="1"/>
  <c r="M1710" i="1" s="1"/>
  <c r="M1709" i="1" s="1"/>
  <c r="M1703" i="1"/>
  <c r="M1702" i="1" s="1"/>
  <c r="M1701" i="1" s="1"/>
  <c r="M1700" i="1" s="1"/>
  <c r="M1698" i="1"/>
  <c r="M1696" i="1"/>
  <c r="M1694" i="1"/>
  <c r="M1687" i="1"/>
  <c r="M1686" i="1" s="1"/>
  <c r="M1685" i="1" s="1"/>
  <c r="M1684" i="1" s="1"/>
  <c r="M1674" i="1"/>
  <c r="M1673" i="1" s="1"/>
  <c r="M1670" i="1"/>
  <c r="M1669" i="1" s="1"/>
  <c r="M1668" i="1" s="1"/>
  <c r="M1667" i="1" s="1"/>
  <c r="M1658" i="1"/>
  <c r="M1657" i="1" s="1"/>
  <c r="M1656" i="1" s="1"/>
  <c r="M1654" i="1"/>
  <c r="M1653" i="1" s="1"/>
  <c r="M1652" i="1" s="1"/>
  <c r="M1648" i="1"/>
  <c r="M1645" i="1" s="1"/>
  <c r="M1644" i="1" s="1"/>
  <c r="M1640" i="1"/>
  <c r="M1639" i="1" s="1"/>
  <c r="M1637" i="1"/>
  <c r="M1636" i="1" s="1"/>
  <c r="M1631" i="1"/>
  <c r="M1630" i="1" s="1"/>
  <c r="M1629" i="1" s="1"/>
  <c r="M1628" i="1" s="1"/>
  <c r="M1627" i="1" s="1"/>
  <c r="M1626" i="1" s="1"/>
  <c r="M1623" i="1"/>
  <c r="M1622" i="1" s="1"/>
  <c r="M1621" i="1" s="1"/>
  <c r="M1620" i="1" s="1"/>
  <c r="M1618" i="1"/>
  <c r="M1616" i="1"/>
  <c r="M1611" i="1"/>
  <c r="M1610" i="1" s="1"/>
  <c r="M1609" i="1" s="1"/>
  <c r="M1608" i="1" s="1"/>
  <c r="M1605" i="1"/>
  <c r="M1601" i="1"/>
  <c r="M1592" i="1"/>
  <c r="M1576" i="1"/>
  <c r="M1575" i="1" s="1"/>
  <c r="M1573" i="1"/>
  <c r="M1572" i="1" s="1"/>
  <c r="M1567" i="1"/>
  <c r="M1566" i="1" s="1"/>
  <c r="M1565" i="1" s="1"/>
  <c r="M1564" i="1" s="1"/>
  <c r="M1557" i="1"/>
  <c r="M1556" i="1" s="1"/>
  <c r="M1555" i="1" s="1"/>
  <c r="M1553" i="1"/>
  <c r="M1552" i="1" s="1"/>
  <c r="M1551" i="1" s="1"/>
  <c r="M1549" i="1"/>
  <c r="M1548" i="1" s="1"/>
  <c r="M1546" i="1"/>
  <c r="M1545" i="1" s="1"/>
  <c r="M1532" i="1"/>
  <c r="M1529" i="1" s="1"/>
  <c r="M1530" i="1"/>
  <c r="M1527" i="1"/>
  <c r="M1526" i="1" s="1"/>
  <c r="M1522" i="1"/>
  <c r="M1520" i="1"/>
  <c r="M1508" i="1"/>
  <c r="M1507" i="1" s="1"/>
  <c r="M1506" i="1" s="1"/>
  <c r="M1505" i="1" s="1"/>
  <c r="M1504" i="1" s="1"/>
  <c r="M1503" i="1" s="1"/>
  <c r="M1500" i="1"/>
  <c r="M1499" i="1" s="1"/>
  <c r="M1498" i="1" s="1"/>
  <c r="M1497" i="1" s="1"/>
  <c r="M1490" i="1"/>
  <c r="M1489" i="1" s="1"/>
  <c r="M1488" i="1" s="1"/>
  <c r="M1486" i="1"/>
  <c r="M1485" i="1" s="1"/>
  <c r="M1483" i="1"/>
  <c r="M1482" i="1" s="1"/>
  <c r="M1478" i="1"/>
  <c r="M1476" i="1"/>
  <c r="M1472" i="1"/>
  <c r="M1471" i="1" s="1"/>
  <c r="M1469" i="1"/>
  <c r="M1468" i="1" s="1"/>
  <c r="M1465" i="1"/>
  <c r="M1464" i="1" s="1"/>
  <c r="M1462" i="1"/>
  <c r="M1461" i="1" s="1"/>
  <c r="M1459" i="1"/>
  <c r="M1458" i="1" s="1"/>
  <c r="M1452" i="1"/>
  <c r="M1450" i="1"/>
  <c r="M1448" i="1"/>
  <c r="M1445" i="1"/>
  <c r="M1444" i="1" s="1"/>
  <c r="M1440" i="1"/>
  <c r="M1438" i="1"/>
  <c r="K1765" i="1"/>
  <c r="K1764" i="1" s="1"/>
  <c r="K1763" i="1" s="1"/>
  <c r="K1762" i="1" s="1"/>
  <c r="K1761" i="1" s="1"/>
  <c r="K1760" i="1" s="1"/>
  <c r="K1759" i="1" s="1"/>
  <c r="K1757" i="1"/>
  <c r="K1756" i="1" s="1"/>
  <c r="K1755" i="1" s="1"/>
  <c r="K1754" i="1" s="1"/>
  <c r="K1753" i="1" s="1"/>
  <c r="K1752" i="1" s="1"/>
  <c r="K1750" i="1"/>
  <c r="K1748" i="1"/>
  <c r="K1744" i="1"/>
  <c r="K1743" i="1" s="1"/>
  <c r="K1742" i="1" s="1"/>
  <c r="K1741" i="1" s="1"/>
  <c r="K1740" i="1" s="1"/>
  <c r="K1736" i="1"/>
  <c r="K1735" i="1" s="1"/>
  <c r="K1734" i="1" s="1"/>
  <c r="K1733" i="1" s="1"/>
  <c r="K1732" i="1" s="1"/>
  <c r="K1730" i="1"/>
  <c r="K1729" i="1" s="1"/>
  <c r="K1728" i="1" s="1"/>
  <c r="K1727" i="1" s="1"/>
  <c r="K1726" i="1" s="1"/>
  <c r="K1722" i="1"/>
  <c r="K1721" i="1" s="1"/>
  <c r="K1720" i="1" s="1"/>
  <c r="K1715" i="1"/>
  <c r="K1714" i="1" s="1"/>
  <c r="K1713" i="1" s="1"/>
  <c r="K1711" i="1"/>
  <c r="K1710" i="1" s="1"/>
  <c r="K1709" i="1" s="1"/>
  <c r="K1703" i="1"/>
  <c r="K1702" i="1" s="1"/>
  <c r="K1701" i="1" s="1"/>
  <c r="K1700" i="1" s="1"/>
  <c r="K1698" i="1"/>
  <c r="K1696" i="1"/>
  <c r="K1694" i="1"/>
  <c r="K1687" i="1"/>
  <c r="K1686" i="1" s="1"/>
  <c r="K1685" i="1" s="1"/>
  <c r="K1684" i="1" s="1"/>
  <c r="K1674" i="1"/>
  <c r="K1673" i="1" s="1"/>
  <c r="K1670" i="1"/>
  <c r="K1669" i="1" s="1"/>
  <c r="K1668" i="1" s="1"/>
  <c r="K1667" i="1" s="1"/>
  <c r="K1658" i="1"/>
  <c r="K1657" i="1" s="1"/>
  <c r="K1656" i="1" s="1"/>
  <c r="K1654" i="1"/>
  <c r="K1653" i="1" s="1"/>
  <c r="K1652" i="1" s="1"/>
  <c r="K1648" i="1"/>
  <c r="K1645" i="1" s="1"/>
  <c r="K1644" i="1" s="1"/>
  <c r="K1640" i="1"/>
  <c r="K1639" i="1" s="1"/>
  <c r="K1637" i="1"/>
  <c r="K1636" i="1" s="1"/>
  <c r="K1631" i="1"/>
  <c r="K1630" i="1" s="1"/>
  <c r="K1629" i="1" s="1"/>
  <c r="K1628" i="1" s="1"/>
  <c r="K1627" i="1" s="1"/>
  <c r="K1626" i="1" s="1"/>
  <c r="K1623" i="1"/>
  <c r="K1622" i="1" s="1"/>
  <c r="K1621" i="1" s="1"/>
  <c r="K1620" i="1" s="1"/>
  <c r="K1618" i="1"/>
  <c r="K1616" i="1"/>
  <c r="K1611" i="1"/>
  <c r="K1610" i="1" s="1"/>
  <c r="K1609" i="1" s="1"/>
  <c r="K1608" i="1" s="1"/>
  <c r="K1605" i="1"/>
  <c r="K1601" i="1"/>
  <c r="K1592" i="1"/>
  <c r="K1576" i="1"/>
  <c r="K1575" i="1" s="1"/>
  <c r="K1573" i="1"/>
  <c r="K1572" i="1" s="1"/>
  <c r="K1567" i="1"/>
  <c r="K1566" i="1" s="1"/>
  <c r="K1565" i="1" s="1"/>
  <c r="K1564" i="1" s="1"/>
  <c r="K1553" i="1"/>
  <c r="K1552" i="1" s="1"/>
  <c r="K1551" i="1" s="1"/>
  <c r="K1549" i="1"/>
  <c r="K1548" i="1" s="1"/>
  <c r="K1546" i="1"/>
  <c r="K1545" i="1" s="1"/>
  <c r="K1522" i="1"/>
  <c r="K1520" i="1"/>
  <c r="K1508" i="1"/>
  <c r="K1507" i="1" s="1"/>
  <c r="K1506" i="1" s="1"/>
  <c r="K1505" i="1" s="1"/>
  <c r="K1504" i="1" s="1"/>
  <c r="K1503" i="1" s="1"/>
  <c r="K1500" i="1"/>
  <c r="K1499" i="1" s="1"/>
  <c r="K1498" i="1" s="1"/>
  <c r="K1497" i="1" s="1"/>
  <c r="K1490" i="1"/>
  <c r="K1489" i="1" s="1"/>
  <c r="K1488" i="1" s="1"/>
  <c r="K1486" i="1"/>
  <c r="K1485" i="1" s="1"/>
  <c r="K1483" i="1"/>
  <c r="K1482" i="1" s="1"/>
  <c r="K1478" i="1"/>
  <c r="K1476" i="1"/>
  <c r="K1472" i="1"/>
  <c r="K1471" i="1" s="1"/>
  <c r="K1469" i="1"/>
  <c r="K1468" i="1" s="1"/>
  <c r="K1465" i="1"/>
  <c r="K1464" i="1" s="1"/>
  <c r="K1462" i="1"/>
  <c r="K1461" i="1" s="1"/>
  <c r="K1459" i="1"/>
  <c r="K1458" i="1" s="1"/>
  <c r="K1452" i="1"/>
  <c r="K1450" i="1"/>
  <c r="K1448" i="1"/>
  <c r="K1445" i="1"/>
  <c r="K1444" i="1" s="1"/>
  <c r="K1237" i="1"/>
  <c r="K1236" i="1" s="1"/>
  <c r="K1235" i="1" s="1"/>
  <c r="K1234" i="1" s="1"/>
  <c r="K1212" i="1"/>
  <c r="K1211" i="1" s="1"/>
  <c r="K1210" i="1"/>
  <c r="K1209" i="1" s="1"/>
  <c r="K1207" i="1"/>
  <c r="K1206" i="1" s="1"/>
  <c r="K1205" i="1" s="1"/>
  <c r="K1126" i="1"/>
  <c r="K1125" i="1" s="1"/>
  <c r="K1123" i="1"/>
  <c r="M1429" i="1"/>
  <c r="M1428" i="1" s="1"/>
  <c r="M1427" i="1" s="1"/>
  <c r="M1426" i="1" s="1"/>
  <c r="M1425" i="1" s="1"/>
  <c r="M1424" i="1" s="1"/>
  <c r="M1423" i="1" s="1"/>
  <c r="M1421" i="1"/>
  <c r="M1420" i="1" s="1"/>
  <c r="M1419" i="1" s="1"/>
  <c r="M1418" i="1" s="1"/>
  <c r="M1416" i="1"/>
  <c r="M1415" i="1" s="1"/>
  <c r="M1414" i="1" s="1"/>
  <c r="M1413" i="1" s="1"/>
  <c r="M1412" i="1" s="1"/>
  <c r="M1406" i="1"/>
  <c r="M1402" i="1"/>
  <c r="M1401" i="1" s="1"/>
  <c r="M1400" i="1" s="1"/>
  <c r="M1399" i="1" s="1"/>
  <c r="M1398" i="1" s="1"/>
  <c r="M1394" i="1"/>
  <c r="M1393" i="1" s="1"/>
  <c r="M1392" i="1" s="1"/>
  <c r="M1391" i="1" s="1"/>
  <c r="M1390" i="1" s="1"/>
  <c r="M1388" i="1"/>
  <c r="M1387" i="1" s="1"/>
  <c r="M1386" i="1" s="1"/>
  <c r="M1385" i="1" s="1"/>
  <c r="M1384" i="1" s="1"/>
  <c r="M1380" i="1"/>
  <c r="M1379" i="1" s="1"/>
  <c r="M1378" i="1" s="1"/>
  <c r="M1373" i="1"/>
  <c r="M1372" i="1" s="1"/>
  <c r="M1371" i="1" s="1"/>
  <c r="M1360" i="1"/>
  <c r="M1356" i="1"/>
  <c r="M1354" i="1"/>
  <c r="M1341" i="1"/>
  <c r="M1340" i="1" s="1"/>
  <c r="M1339" i="1" s="1"/>
  <c r="M1338" i="1" s="1"/>
  <c r="M1329" i="1"/>
  <c r="M1328" i="1" s="1"/>
  <c r="M1327" i="1" s="1"/>
  <c r="M1325" i="1"/>
  <c r="M1324" i="1" s="1"/>
  <c r="M1323" i="1" s="1"/>
  <c r="M1319" i="1"/>
  <c r="M1311" i="1"/>
  <c r="M1310" i="1" s="1"/>
  <c r="M1308" i="1"/>
  <c r="M1306" i="1"/>
  <c r="M1301" i="1"/>
  <c r="M1300" i="1" s="1"/>
  <c r="M1299" i="1" s="1"/>
  <c r="M1298" i="1" s="1"/>
  <c r="M1297" i="1" s="1"/>
  <c r="M1294" i="1"/>
  <c r="M1293" i="1" s="1"/>
  <c r="M1292" i="1" s="1"/>
  <c r="M1291" i="1" s="1"/>
  <c r="M1290" i="1" s="1"/>
  <c r="M1289" i="1" s="1"/>
  <c r="M1286" i="1"/>
  <c r="M1285" i="1" s="1"/>
  <c r="M1284" i="1" s="1"/>
  <c r="M1283" i="1" s="1"/>
  <c r="M1281" i="1"/>
  <c r="M1280" i="1" s="1"/>
  <c r="M1279" i="1" s="1"/>
  <c r="M1278" i="1" s="1"/>
  <c r="M1275" i="1"/>
  <c r="M1274" i="1" s="1"/>
  <c r="M1273" i="1" s="1"/>
  <c r="M1271" i="1"/>
  <c r="M1255" i="1"/>
  <c r="M1254" i="1" s="1"/>
  <c r="M1252" i="1"/>
  <c r="M1251" i="1" s="1"/>
  <c r="M1246" i="1"/>
  <c r="M1245" i="1" s="1"/>
  <c r="M1244" i="1" s="1"/>
  <c r="M1243" i="1" s="1"/>
  <c r="M1236" i="1"/>
  <c r="M1235" i="1" s="1"/>
  <c r="M1234" i="1" s="1"/>
  <c r="M1232" i="1"/>
  <c r="M1231" i="1" s="1"/>
  <c r="M1230" i="1" s="1"/>
  <c r="M1228" i="1"/>
  <c r="M1227" i="1" s="1"/>
  <c r="M1225" i="1"/>
  <c r="M1224" i="1" s="1"/>
  <c r="M1211" i="1"/>
  <c r="M1209" i="1"/>
  <c r="M1206" i="1"/>
  <c r="M1205" i="1" s="1"/>
  <c r="M1201" i="1"/>
  <c r="M1199" i="1"/>
  <c r="M1192" i="1"/>
  <c r="M1191" i="1" s="1"/>
  <c r="M1190" i="1" s="1"/>
  <c r="M1189" i="1" s="1"/>
  <c r="M1188" i="1" s="1"/>
  <c r="M1187" i="1" s="1"/>
  <c r="M1174" i="1"/>
  <c r="M1173" i="1" s="1"/>
  <c r="M1171" i="1"/>
  <c r="M1170" i="1" s="1"/>
  <c r="M1166" i="1"/>
  <c r="M1164" i="1"/>
  <c r="M1160" i="1"/>
  <c r="M1159" i="1" s="1"/>
  <c r="M1157" i="1"/>
  <c r="M1156" i="1" s="1"/>
  <c r="M1153" i="1"/>
  <c r="M1152" i="1" s="1"/>
  <c r="M1150" i="1"/>
  <c r="M1149" i="1" s="1"/>
  <c r="M1147" i="1"/>
  <c r="M1146" i="1" s="1"/>
  <c r="M1135" i="1"/>
  <c r="M1133" i="1"/>
  <c r="M1132" i="1" s="1"/>
  <c r="M1130" i="1"/>
  <c r="M1129" i="1" s="1"/>
  <c r="M1125" i="1"/>
  <c r="M1123" i="1"/>
  <c r="K1429" i="1"/>
  <c r="K1428" i="1" s="1"/>
  <c r="K1427" i="1" s="1"/>
  <c r="K1426" i="1" s="1"/>
  <c r="K1425" i="1" s="1"/>
  <c r="K1424" i="1" s="1"/>
  <c r="K1423" i="1" s="1"/>
  <c r="K1421" i="1"/>
  <c r="K1420" i="1" s="1"/>
  <c r="K1419" i="1" s="1"/>
  <c r="K1418" i="1" s="1"/>
  <c r="K1416" i="1"/>
  <c r="K1415" i="1" s="1"/>
  <c r="K1414" i="1" s="1"/>
  <c r="K1413" i="1" s="1"/>
  <c r="K1412" i="1" s="1"/>
  <c r="K1406" i="1"/>
  <c r="K1402" i="1"/>
  <c r="K1401" i="1" s="1"/>
  <c r="K1400" i="1" s="1"/>
  <c r="K1399" i="1" s="1"/>
  <c r="K1398" i="1" s="1"/>
  <c r="K1394" i="1"/>
  <c r="K1393" i="1" s="1"/>
  <c r="K1392" i="1" s="1"/>
  <c r="K1391" i="1" s="1"/>
  <c r="K1390" i="1" s="1"/>
  <c r="K1388" i="1"/>
  <c r="K1387" i="1" s="1"/>
  <c r="K1386" i="1" s="1"/>
  <c r="K1385" i="1" s="1"/>
  <c r="K1384" i="1" s="1"/>
  <c r="K1380" i="1"/>
  <c r="K1379" i="1" s="1"/>
  <c r="K1378" i="1" s="1"/>
  <c r="K1373" i="1"/>
  <c r="K1372" i="1" s="1"/>
  <c r="K1371" i="1" s="1"/>
  <c r="K1360" i="1"/>
  <c r="K1356" i="1"/>
  <c r="K1354" i="1"/>
  <c r="K1341" i="1"/>
  <c r="K1340" i="1" s="1"/>
  <c r="K1339" i="1" s="1"/>
  <c r="K1338" i="1" s="1"/>
  <c r="K1329" i="1"/>
  <c r="K1328" i="1" s="1"/>
  <c r="K1327" i="1" s="1"/>
  <c r="K1325" i="1"/>
  <c r="K1324" i="1" s="1"/>
  <c r="K1323" i="1" s="1"/>
  <c r="K1319" i="1"/>
  <c r="K1311" i="1"/>
  <c r="K1310" i="1" s="1"/>
  <c r="K1308" i="1"/>
  <c r="K1306" i="1"/>
  <c r="K1301" i="1"/>
  <c r="K1300" i="1" s="1"/>
  <c r="K1299" i="1" s="1"/>
  <c r="K1298" i="1" s="1"/>
  <c r="K1297" i="1" s="1"/>
  <c r="K1294" i="1"/>
  <c r="K1293" i="1" s="1"/>
  <c r="K1292" i="1" s="1"/>
  <c r="K1291" i="1" s="1"/>
  <c r="K1290" i="1" s="1"/>
  <c r="K1289" i="1" s="1"/>
  <c r="K1286" i="1"/>
  <c r="K1285" i="1" s="1"/>
  <c r="K1284" i="1" s="1"/>
  <c r="K1283" i="1" s="1"/>
  <c r="K1281" i="1"/>
  <c r="K1280" i="1" s="1"/>
  <c r="K1279" i="1" s="1"/>
  <c r="K1278" i="1" s="1"/>
  <c r="K1275" i="1"/>
  <c r="K1274" i="1" s="1"/>
  <c r="K1273" i="1" s="1"/>
  <c r="K1271" i="1"/>
  <c r="K1255" i="1"/>
  <c r="K1254" i="1" s="1"/>
  <c r="K1252" i="1"/>
  <c r="K1251" i="1" s="1"/>
  <c r="K1246" i="1"/>
  <c r="K1245" i="1" s="1"/>
  <c r="K1244" i="1" s="1"/>
  <c r="K1243" i="1" s="1"/>
  <c r="K1232" i="1"/>
  <c r="K1231" i="1" s="1"/>
  <c r="K1230" i="1" s="1"/>
  <c r="K1228" i="1"/>
  <c r="K1227" i="1" s="1"/>
  <c r="K1225" i="1"/>
  <c r="K1224" i="1" s="1"/>
  <c r="K1201" i="1"/>
  <c r="K1199" i="1"/>
  <c r="K1192" i="1"/>
  <c r="K1191" i="1" s="1"/>
  <c r="K1190" i="1" s="1"/>
  <c r="K1189" i="1" s="1"/>
  <c r="K1188" i="1" s="1"/>
  <c r="K1187" i="1" s="1"/>
  <c r="K1174" i="1"/>
  <c r="K1173" i="1" s="1"/>
  <c r="K1171" i="1"/>
  <c r="K1170" i="1" s="1"/>
  <c r="K1166" i="1"/>
  <c r="K1164" i="1"/>
  <c r="K1160" i="1"/>
  <c r="K1159" i="1" s="1"/>
  <c r="K1157" i="1"/>
  <c r="K1156" i="1" s="1"/>
  <c r="K1153" i="1"/>
  <c r="K1152" i="1" s="1"/>
  <c r="K1150" i="1"/>
  <c r="K1149" i="1" s="1"/>
  <c r="K1147" i="1"/>
  <c r="K1146" i="1" s="1"/>
  <c r="K1135" i="1"/>
  <c r="K1133" i="1"/>
  <c r="K1132" i="1" s="1"/>
  <c r="K1130" i="1"/>
  <c r="K1129" i="1" s="1"/>
  <c r="K1115" i="1"/>
  <c r="K1114" i="1"/>
  <c r="K1077" i="1"/>
  <c r="K1076" i="1"/>
  <c r="K1074" i="1"/>
  <c r="K1073" i="1" s="1"/>
  <c r="K1067" i="1"/>
  <c r="K1066" i="1"/>
  <c r="K1065" i="1"/>
  <c r="K1055" i="1"/>
  <c r="K1054" i="1" s="1"/>
  <c r="K1053" i="1"/>
  <c r="K1052" i="1" s="1"/>
  <c r="K1050" i="1"/>
  <c r="K1049" i="1"/>
  <c r="K1048" i="1"/>
  <c r="K1043" i="1"/>
  <c r="K1042" i="1"/>
  <c r="K994" i="1"/>
  <c r="K992" i="1"/>
  <c r="K974" i="1"/>
  <c r="K973" i="1" s="1"/>
  <c r="K971" i="1"/>
  <c r="K917" i="1"/>
  <c r="K866" i="1"/>
  <c r="K865" i="1" s="1"/>
  <c r="K864" i="1" s="1"/>
  <c r="M780" i="1"/>
  <c r="M779" i="1" s="1"/>
  <c r="M778" i="1" s="1"/>
  <c r="M765" i="1"/>
  <c r="M764" i="1" s="1"/>
  <c r="M763" i="1" s="1"/>
  <c r="M758" i="1"/>
  <c r="M757" i="1" s="1"/>
  <c r="M756" i="1" s="1"/>
  <c r="M749" i="1" s="1"/>
  <c r="K746" i="1"/>
  <c r="K745" i="1" s="1"/>
  <c r="K744" i="1" s="1"/>
  <c r="K743" i="1" s="1"/>
  <c r="K645" i="1"/>
  <c r="K643" i="1"/>
  <c r="M1113" i="1"/>
  <c r="M1112" i="1" s="1"/>
  <c r="M1111" i="1" s="1"/>
  <c r="M1110" i="1" s="1"/>
  <c r="M1109" i="1" s="1"/>
  <c r="M1107" i="1"/>
  <c r="M1106" i="1" s="1"/>
  <c r="M1105" i="1" s="1"/>
  <c r="M1104" i="1" s="1"/>
  <c r="M1103" i="1" s="1"/>
  <c r="M1102" i="1" s="1"/>
  <c r="M1099" i="1"/>
  <c r="M1098" i="1" s="1"/>
  <c r="M1096" i="1"/>
  <c r="M1095" i="1" s="1"/>
  <c r="M1090" i="1"/>
  <c r="M1089" i="1" s="1"/>
  <c r="M1086" i="1"/>
  <c r="M1085" i="1" s="1"/>
  <c r="M1083" i="1"/>
  <c r="M1082" i="1" s="1"/>
  <c r="M1075" i="1"/>
  <c r="M1072" i="1" s="1"/>
  <c r="M1071" i="1" s="1"/>
  <c r="M1070" i="1" s="1"/>
  <c r="M1069" i="1" s="1"/>
  <c r="M1068" i="1" s="1"/>
  <c r="M1064" i="1"/>
  <c r="M1063" i="1" s="1"/>
  <c r="M1062" i="1" s="1"/>
  <c r="M1061" i="1" s="1"/>
  <c r="M1059" i="1"/>
  <c r="M1058" i="1" s="1"/>
  <c r="M1057" i="1" s="1"/>
  <c r="M1056" i="1" s="1"/>
  <c r="M1054" i="1"/>
  <c r="M1051" i="1" s="1"/>
  <c r="M1047" i="1"/>
  <c r="M1046" i="1" s="1"/>
  <c r="M1041" i="1"/>
  <c r="M1040" i="1" s="1"/>
  <c r="M1039" i="1" s="1"/>
  <c r="M1038" i="1" s="1"/>
  <c r="M1034" i="1"/>
  <c r="M1020" i="1"/>
  <c r="M1019" i="1" s="1"/>
  <c r="M1018" i="1" s="1"/>
  <c r="M1017" i="1" s="1"/>
  <c r="M1012" i="1"/>
  <c r="M1010" i="1"/>
  <c r="M1007" i="1"/>
  <c r="M1006" i="1" s="1"/>
  <c r="M997" i="1"/>
  <c r="M996" i="1" s="1"/>
  <c r="M994" i="1"/>
  <c r="M992" i="1"/>
  <c r="M989" i="1"/>
  <c r="M987" i="1"/>
  <c r="M979" i="1"/>
  <c r="M978" i="1" s="1"/>
  <c r="M973" i="1"/>
  <c r="M971" i="1"/>
  <c r="M964" i="1"/>
  <c r="M963" i="1" s="1"/>
  <c r="M962" i="1" s="1"/>
  <c r="M956" i="1"/>
  <c r="M952" i="1"/>
  <c r="M948" i="1"/>
  <c r="M947" i="1" s="1"/>
  <c r="M945" i="1"/>
  <c r="M944" i="1" s="1"/>
  <c r="M941" i="1"/>
  <c r="M940" i="1" s="1"/>
  <c r="M938" i="1"/>
  <c r="M935" i="1"/>
  <c r="M933" i="1"/>
  <c r="M931" i="1"/>
  <c r="M926" i="1"/>
  <c r="M925" i="1" s="1"/>
  <c r="M924" i="1" s="1"/>
  <c r="M922" i="1"/>
  <c r="M921" i="1" s="1"/>
  <c r="M920" i="1" s="1"/>
  <c r="M917" i="1"/>
  <c r="M915" i="1"/>
  <c r="M914" i="1" s="1"/>
  <c r="M913" i="1" s="1"/>
  <c r="M912" i="1" s="1"/>
  <c r="M909" i="1"/>
  <c r="M908" i="1" s="1"/>
  <c r="M907" i="1" s="1"/>
  <c r="M906" i="1" s="1"/>
  <c r="M905" i="1" s="1"/>
  <c r="M902" i="1"/>
  <c r="M901" i="1" s="1"/>
  <c r="M900" i="1" s="1"/>
  <c r="M899" i="1" s="1"/>
  <c r="M898" i="1" s="1"/>
  <c r="M896" i="1"/>
  <c r="M895" i="1" s="1"/>
  <c r="M894" i="1" s="1"/>
  <c r="M893" i="1" s="1"/>
  <c r="M892" i="1" s="1"/>
  <c r="M888" i="1"/>
  <c r="M887" i="1" s="1"/>
  <c r="M886" i="1" s="1"/>
  <c r="M885" i="1" s="1"/>
  <c r="M884" i="1" s="1"/>
  <c r="M883" i="1" s="1"/>
  <c r="M875" i="1"/>
  <c r="M874" i="1" s="1"/>
  <c r="M872" i="1"/>
  <c r="M871" i="1" s="1"/>
  <c r="M865" i="1"/>
  <c r="M864" i="1" s="1"/>
  <c r="M862" i="1"/>
  <c r="M861" i="1" s="1"/>
  <c r="M859" i="1"/>
  <c r="M857" i="1"/>
  <c r="M852" i="1"/>
  <c r="M851" i="1" s="1"/>
  <c r="M850" i="1" s="1"/>
  <c r="M849" i="1" s="1"/>
  <c r="M846" i="1"/>
  <c r="M844" i="1"/>
  <c r="M838" i="1"/>
  <c r="M837" i="1" s="1"/>
  <c r="M835" i="1"/>
  <c r="M834" i="1" s="1"/>
  <c r="M832" i="1"/>
  <c r="M829" i="1"/>
  <c r="M827" i="1"/>
  <c r="M825" i="1"/>
  <c r="M819" i="1"/>
  <c r="M818" i="1" s="1"/>
  <c r="M817" i="1" s="1"/>
  <c r="M816" i="1" s="1"/>
  <c r="M815" i="1" s="1"/>
  <c r="M806" i="1"/>
  <c r="M805" i="1" s="1"/>
  <c r="M794" i="1"/>
  <c r="M793" i="1" s="1"/>
  <c r="M791" i="1"/>
  <c r="M790" i="1" s="1"/>
  <c r="M776" i="1"/>
  <c r="M775" i="1" s="1"/>
  <c r="M773" i="1"/>
  <c r="M772" i="1" s="1"/>
  <c r="M770" i="1"/>
  <c r="M769" i="1" s="1"/>
  <c r="M767" i="1"/>
  <c r="M766" i="1" s="1"/>
  <c r="M745" i="1"/>
  <c r="M744" i="1" s="1"/>
  <c r="M743" i="1" s="1"/>
  <c r="M741" i="1"/>
  <c r="M740" i="1" s="1"/>
  <c r="M739" i="1" s="1"/>
  <c r="M727" i="1"/>
  <c r="M726" i="1" s="1"/>
  <c r="M723" i="1"/>
  <c r="M722" i="1" s="1"/>
  <c r="M719" i="1"/>
  <c r="M718" i="1" s="1"/>
  <c r="M712" i="1"/>
  <c r="M711" i="1" s="1"/>
  <c r="M708" i="1"/>
  <c r="M707" i="1" s="1"/>
  <c r="M701" i="1"/>
  <c r="M700" i="1" s="1"/>
  <c r="M699" i="1" s="1"/>
  <c r="M698" i="1" s="1"/>
  <c r="M697" i="1" s="1"/>
  <c r="M678" i="1"/>
  <c r="M677" i="1" s="1"/>
  <c r="M676" i="1" s="1"/>
  <c r="M671" i="1"/>
  <c r="M670" i="1" s="1"/>
  <c r="M668" i="1"/>
  <c r="M667" i="1" s="1"/>
  <c r="M664" i="1"/>
  <c r="M663" i="1" s="1"/>
  <c r="M662" i="1" s="1"/>
  <c r="M659" i="1"/>
  <c r="M657" i="1"/>
  <c r="M653" i="1"/>
  <c r="M651" i="1"/>
  <c r="M645" i="1"/>
  <c r="M643" i="1"/>
  <c r="M639" i="1"/>
  <c r="M637" i="1"/>
  <c r="M632" i="1"/>
  <c r="M631" i="1" s="1"/>
  <c r="M628" i="1"/>
  <c r="M627" i="1" s="1"/>
  <c r="M620" i="1"/>
  <c r="M619" i="1" s="1"/>
  <c r="M616" i="1"/>
  <c r="M615" i="1" s="1"/>
  <c r="K1107" i="1"/>
  <c r="K1106" i="1" s="1"/>
  <c r="K1105" i="1" s="1"/>
  <c r="K1104" i="1" s="1"/>
  <c r="K1103" i="1" s="1"/>
  <c r="K1102" i="1" s="1"/>
  <c r="K1099" i="1"/>
  <c r="K1098" i="1" s="1"/>
  <c r="K1096" i="1"/>
  <c r="K1095" i="1" s="1"/>
  <c r="K1090" i="1"/>
  <c r="K1089" i="1" s="1"/>
  <c r="K1086" i="1"/>
  <c r="K1085" i="1" s="1"/>
  <c r="K1083" i="1"/>
  <c r="K1082" i="1" s="1"/>
  <c r="K1059" i="1"/>
  <c r="K1058" i="1" s="1"/>
  <c r="K1057" i="1" s="1"/>
  <c r="K1056" i="1" s="1"/>
  <c r="K1034" i="1"/>
  <c r="K1020" i="1"/>
  <c r="K1019" i="1" s="1"/>
  <c r="K1018" i="1" s="1"/>
  <c r="K1017" i="1" s="1"/>
  <c r="K1012" i="1"/>
  <c r="K1010" i="1"/>
  <c r="K1007" i="1"/>
  <c r="K1006" i="1" s="1"/>
  <c r="K997" i="1"/>
  <c r="K996" i="1" s="1"/>
  <c r="K989" i="1"/>
  <c r="K987" i="1"/>
  <c r="K979" i="1"/>
  <c r="K978" i="1" s="1"/>
  <c r="K964" i="1"/>
  <c r="K963" i="1" s="1"/>
  <c r="K962" i="1" s="1"/>
  <c r="K956" i="1"/>
  <c r="K952" i="1"/>
  <c r="K948" i="1"/>
  <c r="K947" i="1" s="1"/>
  <c r="K945" i="1"/>
  <c r="K944" i="1" s="1"/>
  <c r="K941" i="1"/>
  <c r="K940" i="1" s="1"/>
  <c r="K938" i="1"/>
  <c r="K935" i="1"/>
  <c r="K933" i="1"/>
  <c r="K931" i="1"/>
  <c r="K922" i="1"/>
  <c r="K921" i="1" s="1"/>
  <c r="K920" i="1" s="1"/>
  <c r="K909" i="1"/>
  <c r="K908" i="1" s="1"/>
  <c r="K907" i="1" s="1"/>
  <c r="K906" i="1" s="1"/>
  <c r="K905" i="1" s="1"/>
  <c r="K902" i="1"/>
  <c r="K901" i="1" s="1"/>
  <c r="K900" i="1" s="1"/>
  <c r="K899" i="1" s="1"/>
  <c r="K898" i="1" s="1"/>
  <c r="K896" i="1"/>
  <c r="K895" i="1" s="1"/>
  <c r="K894" i="1" s="1"/>
  <c r="K893" i="1" s="1"/>
  <c r="K892" i="1" s="1"/>
  <c r="K888" i="1"/>
  <c r="K887" i="1" s="1"/>
  <c r="K886" i="1" s="1"/>
  <c r="K885" i="1" s="1"/>
  <c r="K884" i="1" s="1"/>
  <c r="K883" i="1" s="1"/>
  <c r="K875" i="1"/>
  <c r="K874" i="1" s="1"/>
  <c r="K872" i="1"/>
  <c r="K871" i="1" s="1"/>
  <c r="K862" i="1"/>
  <c r="K861" i="1" s="1"/>
  <c r="K859" i="1"/>
  <c r="K857" i="1"/>
  <c r="K852" i="1"/>
  <c r="K851" i="1" s="1"/>
  <c r="K850" i="1" s="1"/>
  <c r="K849" i="1" s="1"/>
  <c r="K846" i="1"/>
  <c r="K844" i="1"/>
  <c r="K838" i="1"/>
  <c r="K837" i="1" s="1"/>
  <c r="K835" i="1"/>
  <c r="K834" i="1" s="1"/>
  <c r="K832" i="1"/>
  <c r="K829" i="1"/>
  <c r="K827" i="1"/>
  <c r="K825" i="1"/>
  <c r="K819" i="1"/>
  <c r="K818" i="1" s="1"/>
  <c r="K817" i="1" s="1"/>
  <c r="K816" i="1" s="1"/>
  <c r="K815" i="1" s="1"/>
  <c r="K806" i="1"/>
  <c r="K805" i="1" s="1"/>
  <c r="K794" i="1"/>
  <c r="K793" i="1" s="1"/>
  <c r="K791" i="1"/>
  <c r="K790" i="1" s="1"/>
  <c r="K779" i="1"/>
  <c r="K778" i="1" s="1"/>
  <c r="K776" i="1"/>
  <c r="K775" i="1" s="1"/>
  <c r="K773" i="1"/>
  <c r="K772" i="1" s="1"/>
  <c r="K770" i="1"/>
  <c r="K769" i="1" s="1"/>
  <c r="K767" i="1"/>
  <c r="K766" i="1" s="1"/>
  <c r="K764" i="1"/>
  <c r="K763" i="1" s="1"/>
  <c r="K757" i="1"/>
  <c r="K756" i="1" s="1"/>
  <c r="K749" i="1" s="1"/>
  <c r="K741" i="1"/>
  <c r="K740" i="1" s="1"/>
  <c r="K739" i="1" s="1"/>
  <c r="K727" i="1"/>
  <c r="K726" i="1" s="1"/>
  <c r="K719" i="1"/>
  <c r="K718" i="1" s="1"/>
  <c r="K712" i="1"/>
  <c r="K711" i="1" s="1"/>
  <c r="K708" i="1"/>
  <c r="K707" i="1" s="1"/>
  <c r="K701" i="1"/>
  <c r="K700" i="1" s="1"/>
  <c r="K699" i="1" s="1"/>
  <c r="K698" i="1" s="1"/>
  <c r="K697" i="1" s="1"/>
  <c r="K678" i="1"/>
  <c r="K677" i="1" s="1"/>
  <c r="K676" i="1" s="1"/>
  <c r="K671" i="1"/>
  <c r="K670" i="1" s="1"/>
  <c r="K668" i="1"/>
  <c r="K667" i="1" s="1"/>
  <c r="K664" i="1"/>
  <c r="K663" i="1" s="1"/>
  <c r="K662" i="1" s="1"/>
  <c r="K659" i="1"/>
  <c r="K657" i="1"/>
  <c r="K653" i="1"/>
  <c r="K651" i="1"/>
  <c r="K639" i="1"/>
  <c r="K637" i="1"/>
  <c r="K632" i="1"/>
  <c r="K631" i="1" s="1"/>
  <c r="K620" i="1"/>
  <c r="K619" i="1" s="1"/>
  <c r="K616" i="1"/>
  <c r="K615" i="1" s="1"/>
  <c r="K548" i="1"/>
  <c r="K547" i="1" s="1"/>
  <c r="K546" i="1" s="1"/>
  <c r="K545" i="1" s="1"/>
  <c r="K510" i="1"/>
  <c r="K509" i="1" s="1"/>
  <c r="K508" i="1" s="1"/>
  <c r="K484" i="1"/>
  <c r="K483" i="1" s="1"/>
  <c r="K482" i="1" s="1"/>
  <c r="M606" i="1"/>
  <c r="M605" i="1" s="1"/>
  <c r="M604" i="1" s="1"/>
  <c r="M603" i="1" s="1"/>
  <c r="M602" i="1" s="1"/>
  <c r="M600" i="1"/>
  <c r="M599" i="1" s="1"/>
  <c r="M598" i="1" s="1"/>
  <c r="M597" i="1" s="1"/>
  <c r="M596" i="1" s="1"/>
  <c r="M587" i="1"/>
  <c r="M585" i="1"/>
  <c r="M582" i="1"/>
  <c r="M581" i="1" s="1"/>
  <c r="M577" i="1"/>
  <c r="M575" i="1"/>
  <c r="M568" i="1"/>
  <c r="M567" i="1" s="1"/>
  <c r="M566" i="1" s="1"/>
  <c r="M563" i="1"/>
  <c r="M562" i="1" s="1"/>
  <c r="M561" i="1" s="1"/>
  <c r="M560" i="1" s="1"/>
  <c r="M558" i="1"/>
  <c r="M557" i="1" s="1"/>
  <c r="M556" i="1" s="1"/>
  <c r="M555" i="1" s="1"/>
  <c r="M552" i="1"/>
  <c r="M551" i="1" s="1"/>
  <c r="M550" i="1" s="1"/>
  <c r="M549" i="1" s="1"/>
  <c r="M547" i="1"/>
  <c r="M546" i="1" s="1"/>
  <c r="M545" i="1" s="1"/>
  <c r="M543" i="1"/>
  <c r="M542" i="1" s="1"/>
  <c r="M539" i="1"/>
  <c r="M538" i="1" s="1"/>
  <c r="M535" i="1"/>
  <c r="M534" i="1" s="1"/>
  <c r="M532" i="1"/>
  <c r="M531" i="1" s="1"/>
  <c r="M527" i="1"/>
  <c r="M526" i="1" s="1"/>
  <c r="M523" i="1"/>
  <c r="M522" i="1" s="1"/>
  <c r="M520" i="1"/>
  <c r="M519" i="1" s="1"/>
  <c r="M509" i="1"/>
  <c r="M508" i="1" s="1"/>
  <c r="M505" i="1"/>
  <c r="M504" i="1" s="1"/>
  <c r="M502" i="1"/>
  <c r="M501" i="1" s="1"/>
  <c r="M499" i="1"/>
  <c r="M498" i="1" s="1"/>
  <c r="M491" i="1"/>
  <c r="M490" i="1" s="1"/>
  <c r="M486" i="1"/>
  <c r="M485" i="1" s="1"/>
  <c r="M483" i="1"/>
  <c r="M482" i="1" s="1"/>
  <c r="M480" i="1"/>
  <c r="M478" i="1"/>
  <c r="M474" i="1"/>
  <c r="M473" i="1" s="1"/>
  <c r="M470" i="1"/>
  <c r="M469" i="1" s="1"/>
  <c r="M463" i="1"/>
  <c r="M461" i="1"/>
  <c r="M458" i="1"/>
  <c r="M457" i="1" s="1"/>
  <c r="M446" i="1"/>
  <c r="M445" i="1" s="1"/>
  <c r="M444" i="1" s="1"/>
  <c r="M442" i="1"/>
  <c r="M441" i="1" s="1"/>
  <c r="M439" i="1"/>
  <c r="M437" i="1"/>
  <c r="M434" i="1"/>
  <c r="M433" i="1" s="1"/>
  <c r="M427" i="1"/>
  <c r="M426" i="1" s="1"/>
  <c r="M425" i="1" s="1"/>
  <c r="M422" i="1"/>
  <c r="M421" i="1" s="1"/>
  <c r="M420" i="1" s="1"/>
  <c r="M419" i="1" s="1"/>
  <c r="M418" i="1" s="1"/>
  <c r="M416" i="1"/>
  <c r="M415" i="1" s="1"/>
  <c r="M414" i="1" s="1"/>
  <c r="M413" i="1" s="1"/>
  <c r="M411" i="1"/>
  <c r="M410" i="1" s="1"/>
  <c r="M408" i="1"/>
  <c r="M406" i="1"/>
  <c r="M404" i="1"/>
  <c r="M398" i="1"/>
  <c r="M397" i="1" s="1"/>
  <c r="M392" i="1"/>
  <c r="M391" i="1" s="1"/>
  <c r="M390" i="1" s="1"/>
  <c r="M389" i="1" s="1"/>
  <c r="M388" i="1" s="1"/>
  <c r="M386" i="1"/>
  <c r="M385" i="1" s="1"/>
  <c r="M384" i="1" s="1"/>
  <c r="M383" i="1" s="1"/>
  <c r="M382" i="1" s="1"/>
  <c r="M379" i="1"/>
  <c r="M378" i="1" s="1"/>
  <c r="M377" i="1" s="1"/>
  <c r="M376" i="1" s="1"/>
  <c r="M375" i="1" s="1"/>
  <c r="M373" i="1"/>
  <c r="M372" i="1" s="1"/>
  <c r="M371" i="1" s="1"/>
  <c r="M369" i="1"/>
  <c r="M368" i="1" s="1"/>
  <c r="M366" i="1"/>
  <c r="M365" i="1" s="1"/>
  <c r="M360" i="1"/>
  <c r="M359" i="1" s="1"/>
  <c r="M355" i="1"/>
  <c r="M354" i="1" s="1"/>
  <c r="M352" i="1"/>
  <c r="M351" i="1" s="1"/>
  <c r="K606" i="1"/>
  <c r="K605" i="1" s="1"/>
  <c r="K604" i="1" s="1"/>
  <c r="K603" i="1" s="1"/>
  <c r="K602" i="1" s="1"/>
  <c r="K600" i="1"/>
  <c r="K599" i="1" s="1"/>
  <c r="K598" i="1" s="1"/>
  <c r="K597" i="1" s="1"/>
  <c r="K596" i="1" s="1"/>
  <c r="K587" i="1"/>
  <c r="K585" i="1"/>
  <c r="K582" i="1"/>
  <c r="K581" i="1" s="1"/>
  <c r="K577" i="1"/>
  <c r="K575" i="1"/>
  <c r="K568" i="1"/>
  <c r="K567" i="1" s="1"/>
  <c r="K566" i="1" s="1"/>
  <c r="K563" i="1"/>
  <c r="K562" i="1" s="1"/>
  <c r="K561" i="1" s="1"/>
  <c r="K560" i="1" s="1"/>
  <c r="K558" i="1"/>
  <c r="K557" i="1" s="1"/>
  <c r="K556" i="1" s="1"/>
  <c r="K555" i="1" s="1"/>
  <c r="K552" i="1"/>
  <c r="K551" i="1" s="1"/>
  <c r="K550" i="1" s="1"/>
  <c r="K549" i="1" s="1"/>
  <c r="K543" i="1"/>
  <c r="K542" i="1" s="1"/>
  <c r="K539" i="1"/>
  <c r="K538" i="1" s="1"/>
  <c r="K535" i="1"/>
  <c r="K534" i="1" s="1"/>
  <c r="K532" i="1"/>
  <c r="K531" i="1" s="1"/>
  <c r="K527" i="1"/>
  <c r="K526" i="1" s="1"/>
  <c r="K523" i="1"/>
  <c r="K522" i="1" s="1"/>
  <c r="K520" i="1"/>
  <c r="K519" i="1" s="1"/>
  <c r="K505" i="1"/>
  <c r="K504" i="1" s="1"/>
  <c r="K502" i="1"/>
  <c r="K501" i="1" s="1"/>
  <c r="K499" i="1"/>
  <c r="K498" i="1" s="1"/>
  <c r="K491" i="1"/>
  <c r="K490" i="1" s="1"/>
  <c r="K486" i="1"/>
  <c r="K485" i="1" s="1"/>
  <c r="K480" i="1"/>
  <c r="K478" i="1"/>
  <c r="K474" i="1"/>
  <c r="K473" i="1" s="1"/>
  <c r="K470" i="1"/>
  <c r="K469" i="1" s="1"/>
  <c r="K463" i="1"/>
  <c r="K461" i="1"/>
  <c r="K458" i="1"/>
  <c r="K457" i="1" s="1"/>
  <c r="K446" i="1"/>
  <c r="K445" i="1" s="1"/>
  <c r="K444" i="1" s="1"/>
  <c r="K442" i="1"/>
  <c r="K441" i="1" s="1"/>
  <c r="K439" i="1"/>
  <c r="K437" i="1"/>
  <c r="K434" i="1"/>
  <c r="K433" i="1" s="1"/>
  <c r="K427" i="1"/>
  <c r="K426" i="1" s="1"/>
  <c r="K425" i="1" s="1"/>
  <c r="K422" i="1"/>
  <c r="K421" i="1" s="1"/>
  <c r="K420" i="1" s="1"/>
  <c r="K419" i="1" s="1"/>
  <c r="K418" i="1" s="1"/>
  <c r="K416" i="1"/>
  <c r="K415" i="1" s="1"/>
  <c r="K414" i="1" s="1"/>
  <c r="K413" i="1" s="1"/>
  <c r="K411" i="1"/>
  <c r="K410" i="1" s="1"/>
  <c r="K408" i="1"/>
  <c r="K406" i="1"/>
  <c r="K404" i="1"/>
  <c r="K398" i="1"/>
  <c r="K397" i="1" s="1"/>
  <c r="K392" i="1"/>
  <c r="K391" i="1" s="1"/>
  <c r="K390" i="1" s="1"/>
  <c r="K389" i="1" s="1"/>
  <c r="K388" i="1" s="1"/>
  <c r="K386" i="1"/>
  <c r="K385" i="1" s="1"/>
  <c r="K384" i="1" s="1"/>
  <c r="K383" i="1" s="1"/>
  <c r="K382" i="1" s="1"/>
  <c r="K379" i="1"/>
  <c r="K378" i="1" s="1"/>
  <c r="K377" i="1" s="1"/>
  <c r="K376" i="1" s="1"/>
  <c r="K375" i="1" s="1"/>
  <c r="K373" i="1"/>
  <c r="K372" i="1" s="1"/>
  <c r="K371" i="1" s="1"/>
  <c r="K369" i="1"/>
  <c r="K368" i="1" s="1"/>
  <c r="K366" i="1"/>
  <c r="K365" i="1" s="1"/>
  <c r="K360" i="1"/>
  <c r="K359" i="1" s="1"/>
  <c r="K355" i="1"/>
  <c r="K354" i="1" s="1"/>
  <c r="K352" i="1"/>
  <c r="K351" i="1" s="1"/>
  <c r="M344" i="1"/>
  <c r="K340" i="1"/>
  <c r="K308" i="1"/>
  <c r="K227" i="1"/>
  <c r="K226" i="1" s="1"/>
  <c r="M29" i="1"/>
  <c r="M28" i="1" s="1"/>
  <c r="M27" i="1" s="1"/>
  <c r="M26" i="1" s="1"/>
  <c r="M80" i="1"/>
  <c r="M79" i="1" s="1"/>
  <c r="M78" i="1" s="1"/>
  <c r="M77" i="1" s="1"/>
  <c r="M76" i="1" s="1"/>
  <c r="M72" i="1"/>
  <c r="M71" i="1" s="1"/>
  <c r="M66" i="1" s="1"/>
  <c r="M65" i="1" s="1"/>
  <c r="M63" i="1"/>
  <c r="M62" i="1" s="1"/>
  <c r="M61" i="1" s="1"/>
  <c r="M59" i="1"/>
  <c r="M56" i="1"/>
  <c r="M55" i="1" s="1"/>
  <c r="M50" i="1"/>
  <c r="M48" i="1"/>
  <c r="M47" i="1" s="1"/>
  <c r="M45" i="1"/>
  <c r="M44" i="1" s="1"/>
  <c r="M39" i="1"/>
  <c r="M35" i="1"/>
  <c r="M30" i="1"/>
  <c r="M20" i="1"/>
  <c r="M18" i="1"/>
  <c r="K18" i="1"/>
  <c r="K20" i="1"/>
  <c r="K29" i="1"/>
  <c r="K28" i="1" s="1"/>
  <c r="K27" i="1" s="1"/>
  <c r="K26" i="1" s="1"/>
  <c r="K30" i="1"/>
  <c r="K34" i="1"/>
  <c r="K36" i="1"/>
  <c r="K41" i="1"/>
  <c r="K43" i="1"/>
  <c r="K52" i="1"/>
  <c r="K51" i="1" s="1"/>
  <c r="K55" i="1"/>
  <c r="K54" i="1" s="1"/>
  <c r="K58" i="1"/>
  <c r="K57" i="1" s="1"/>
  <c r="K65" i="1"/>
  <c r="K64" i="1" s="1"/>
  <c r="K63" i="1" s="1"/>
  <c r="K62" i="1" s="1"/>
  <c r="K77" i="1"/>
  <c r="K76" i="1" s="1"/>
  <c r="K75" i="1" s="1"/>
  <c r="K74" i="1" s="1"/>
  <c r="K73" i="1" s="1"/>
  <c r="K72" i="1" s="1"/>
  <c r="K71" i="1" s="1"/>
  <c r="K60" i="1" s="1"/>
  <c r="K85" i="1"/>
  <c r="K84" i="1" s="1"/>
  <c r="K83" i="1" s="1"/>
  <c r="K82" i="1" s="1"/>
  <c r="K81" i="1" s="1"/>
  <c r="K80" i="1" s="1"/>
  <c r="K79" i="1" s="1"/>
  <c r="K267" i="1"/>
  <c r="K269" i="1"/>
  <c r="K271" i="1"/>
  <c r="K275" i="1"/>
  <c r="K274" i="1" s="1"/>
  <c r="K273" i="1" s="1"/>
  <c r="K279" i="1"/>
  <c r="K278" i="1" s="1"/>
  <c r="K287" i="1"/>
  <c r="K286" i="1" s="1"/>
  <c r="K291" i="1"/>
  <c r="K290" i="1" s="1"/>
  <c r="K289" i="1" s="1"/>
  <c r="K295" i="1"/>
  <c r="K294" i="1" s="1"/>
  <c r="K293" i="1" s="1"/>
  <c r="K335" i="1"/>
  <c r="K334" i="1" s="1"/>
  <c r="K333" i="1" s="1"/>
  <c r="K342" i="1"/>
  <c r="K341" i="1" s="1"/>
  <c r="K4511" i="1"/>
  <c r="K4513" i="1"/>
  <c r="K4515" i="1"/>
  <c r="K4517" i="1"/>
  <c r="K4522" i="1"/>
  <c r="K4521" i="1" s="1"/>
  <c r="K4520" i="1" s="1"/>
  <c r="K4519" i="1" s="1"/>
  <c r="F5196" i="1"/>
  <c r="O5499" i="1"/>
  <c r="O5496" i="1"/>
  <c r="O5491" i="1"/>
  <c r="O5488" i="1"/>
  <c r="O5482" i="1"/>
  <c r="O5475" i="1"/>
  <c r="O5472" i="1"/>
  <c r="O5470" i="1"/>
  <c r="O5458" i="1"/>
  <c r="O5453" i="1"/>
  <c r="O5451" i="1"/>
  <c r="O5448" i="1"/>
  <c r="O5434" i="1"/>
  <c r="O5431" i="1"/>
  <c r="O5426" i="1"/>
  <c r="O5419" i="1"/>
  <c r="O5416" i="1"/>
  <c r="O5409" i="1"/>
  <c r="O5404" i="1"/>
  <c r="O5401" i="1"/>
  <c r="O5398" i="1"/>
  <c r="O5392" i="1"/>
  <c r="O5390" i="1"/>
  <c r="O5387" i="1"/>
  <c r="O5382" i="1"/>
  <c r="O5369" i="1"/>
  <c r="O5365" i="1"/>
  <c r="O5363" i="1"/>
  <c r="O5356" i="1"/>
  <c r="O5354" i="1"/>
  <c r="O5349" i="1"/>
  <c r="O5347" i="1"/>
  <c r="O5342" i="1"/>
  <c r="O5339" i="1"/>
  <c r="O5334" i="1"/>
  <c r="O5332" i="1"/>
  <c r="O5329" i="1"/>
  <c r="O5323" i="1"/>
  <c r="O5320" i="1"/>
  <c r="O5308" i="1"/>
  <c r="O5303" i="1"/>
  <c r="O5301" i="1"/>
  <c r="O5299" i="1"/>
  <c r="O5296" i="1"/>
  <c r="O5291" i="1"/>
  <c r="O5283" i="1"/>
  <c r="O5278" i="1"/>
  <c r="O5275" i="1"/>
  <c r="O5272" i="1"/>
  <c r="O5261" i="1"/>
  <c r="O5259" i="1"/>
  <c r="O5256" i="1"/>
  <c r="O5252" i="1"/>
  <c r="O5249" i="1"/>
  <c r="O5241" i="1"/>
  <c r="O5239" i="1"/>
  <c r="O5236" i="1"/>
  <c r="O5232" i="1"/>
  <c r="O5224" i="1"/>
  <c r="O5222" i="1"/>
  <c r="O5220" i="1"/>
  <c r="O5217" i="1"/>
  <c r="O5213" i="1"/>
  <c r="O5201" i="1"/>
  <c r="O5196" i="1"/>
  <c r="O5194" i="1"/>
  <c r="O5191" i="1"/>
  <c r="O5186" i="1"/>
  <c r="O5184" i="1"/>
  <c r="O5178" i="1"/>
  <c r="O5175" i="1"/>
  <c r="O5168" i="1"/>
  <c r="O5165" i="1"/>
  <c r="O5162" i="1"/>
  <c r="O5154" i="1"/>
  <c r="O5151" i="1"/>
  <c r="O5143" i="1"/>
  <c r="O5138" i="1"/>
  <c r="O5131" i="1"/>
  <c r="O5127" i="1"/>
  <c r="O5119" i="1"/>
  <c r="O5116" i="1"/>
  <c r="O5110" i="1"/>
  <c r="O5105" i="1"/>
  <c r="O5091" i="1"/>
  <c r="O5087" i="1"/>
  <c r="O5083" i="1"/>
  <c r="O5078" i="1"/>
  <c r="O5074" i="1"/>
  <c r="O5070" i="1"/>
  <c r="O5061" i="1"/>
  <c r="O5046" i="1"/>
  <c r="O5037" i="1"/>
  <c r="O5030" i="1"/>
  <c r="O5015" i="1"/>
  <c r="O5012" i="1"/>
  <c r="O5002" i="1"/>
  <c r="O4999" i="1"/>
  <c r="O4996" i="1"/>
  <c r="O4993" i="1"/>
  <c r="O4991" i="1"/>
  <c r="O4988" i="1"/>
  <c r="O4985" i="1"/>
  <c r="O4982" i="1"/>
  <c r="O4979" i="1"/>
  <c r="O4975" i="1"/>
  <c r="O4972" i="1"/>
  <c r="O4969" i="1"/>
  <c r="O4965" i="1"/>
  <c r="O4959" i="1"/>
  <c r="O4956" i="1"/>
  <c r="O4954" i="1"/>
  <c r="O4952" i="1"/>
  <c r="O4947" i="1"/>
  <c r="O4941" i="1"/>
  <c r="O4935" i="1"/>
  <c r="O4932" i="1"/>
  <c r="O4930" i="1"/>
  <c r="O4927" i="1"/>
  <c r="O4925" i="1"/>
  <c r="O4920" i="1"/>
  <c r="O4913" i="1"/>
  <c r="R4913" i="1" s="1"/>
  <c r="O4911" i="1"/>
  <c r="O4908" i="1"/>
  <c r="O4905" i="1"/>
  <c r="O4903" i="1"/>
  <c r="O4891" i="1"/>
  <c r="O4889" i="1"/>
  <c r="O4887" i="1"/>
  <c r="O4884" i="1"/>
  <c r="O4878" i="1"/>
  <c r="O4863" i="1"/>
  <c r="O4861" i="1"/>
  <c r="O4858" i="1"/>
  <c r="O4853" i="1"/>
  <c r="O4848" i="1"/>
  <c r="O4844" i="1"/>
  <c r="O4840" i="1"/>
  <c r="O4833" i="1"/>
  <c r="O4830" i="1"/>
  <c r="O4827" i="1"/>
  <c r="O4815" i="1"/>
  <c r="O4813" i="1"/>
  <c r="O4811" i="1"/>
  <c r="O4806" i="1"/>
  <c r="O4804" i="1"/>
  <c r="O4798" i="1"/>
  <c r="O4796" i="1"/>
  <c r="O4794" i="1"/>
  <c r="O4790" i="1"/>
  <c r="O4786" i="1"/>
  <c r="O4784" i="1"/>
  <c r="O4778" i="1"/>
  <c r="O4776" i="1"/>
  <c r="O4768" i="1"/>
  <c r="O4756" i="1"/>
  <c r="O4751" i="1"/>
  <c r="O4749" i="1"/>
  <c r="O4746" i="1"/>
  <c r="O4740" i="1"/>
  <c r="O4738" i="1"/>
  <c r="O4732" i="1"/>
  <c r="O4730" i="1"/>
  <c r="O4725" i="1"/>
  <c r="O4723" i="1"/>
  <c r="O4718" i="1"/>
  <c r="O4713" i="1"/>
  <c r="O4710" i="1"/>
  <c r="O4706" i="1"/>
  <c r="O4703" i="1"/>
  <c r="O4700" i="1"/>
  <c r="O4697" i="1"/>
  <c r="O4690" i="1"/>
  <c r="O4686" i="1"/>
  <c r="O4683" i="1"/>
  <c r="O4680" i="1"/>
  <c r="O4677" i="1"/>
  <c r="O4670" i="1"/>
  <c r="O4668" i="1"/>
  <c r="O4661" i="1"/>
  <c r="O4659" i="1"/>
  <c r="O4655" i="1"/>
  <c r="O4653" i="1"/>
  <c r="O4650" i="1"/>
  <c r="O4646" i="1"/>
  <c r="O4644" i="1"/>
  <c r="O4642" i="1"/>
  <c r="O4634" i="1"/>
  <c r="O4632" i="1"/>
  <c r="O4623" i="1"/>
  <c r="O4618" i="1"/>
  <c r="O4616" i="1"/>
  <c r="O4613" i="1"/>
  <c r="O4608" i="1"/>
  <c r="O4605" i="1"/>
  <c r="O4602" i="1"/>
  <c r="O4598" i="1"/>
  <c r="O4596" i="1"/>
  <c r="O4593" i="1"/>
  <c r="O4589" i="1"/>
  <c r="O4587" i="1"/>
  <c r="O4582" i="1"/>
  <c r="O4580" i="1"/>
  <c r="O4576" i="1"/>
  <c r="O4568" i="1"/>
  <c r="O4561" i="1"/>
  <c r="O4546" i="1"/>
  <c r="O4544" i="1"/>
  <c r="O4541" i="1"/>
  <c r="O4536" i="1"/>
  <c r="O4523" i="1"/>
  <c r="O4521" i="1"/>
  <c r="O4517" i="1"/>
  <c r="O4513" i="1"/>
  <c r="O4511" i="1"/>
  <c r="O4509" i="1"/>
  <c r="O4496" i="1"/>
  <c r="O4491" i="1"/>
  <c r="O4483" i="1"/>
  <c r="O4480" i="1"/>
  <c r="O4477" i="1"/>
  <c r="O4474" i="1"/>
  <c r="O4462" i="1"/>
  <c r="O4456" i="1"/>
  <c r="O4445" i="1"/>
  <c r="O4440" i="1"/>
  <c r="O4438" i="1"/>
  <c r="O4436" i="1"/>
  <c r="O4433" i="1"/>
  <c r="O4428" i="1"/>
  <c r="O4404" i="1"/>
  <c r="O4402" i="1"/>
  <c r="O4395" i="1"/>
  <c r="O4389" i="1"/>
  <c r="O4386" i="1"/>
  <c r="O4383" i="1"/>
  <c r="O4380" i="1"/>
  <c r="O4360" i="1"/>
  <c r="O4358" i="1"/>
  <c r="O4355" i="1"/>
  <c r="O4349" i="1"/>
  <c r="O4347" i="1"/>
  <c r="O4345" i="1"/>
  <c r="O4338" i="1"/>
  <c r="O4332" i="1"/>
  <c r="O4329" i="1"/>
  <c r="O4325" i="1"/>
  <c r="O4322" i="1"/>
  <c r="O4316" i="1"/>
  <c r="O4313" i="1"/>
  <c r="O4309" i="1"/>
  <c r="O4306" i="1"/>
  <c r="O4303" i="1"/>
  <c r="O4300" i="1"/>
  <c r="O4295" i="1"/>
  <c r="O4292" i="1"/>
  <c r="O4289" i="1"/>
  <c r="O4286" i="1"/>
  <c r="O4283" i="1"/>
  <c r="O4280" i="1"/>
  <c r="O4277" i="1"/>
  <c r="O4273" i="1"/>
  <c r="O4267" i="1"/>
  <c r="O4264" i="1"/>
  <c r="O4259" i="1"/>
  <c r="O4255" i="1"/>
  <c r="O4252" i="1"/>
  <c r="O4247" i="1"/>
  <c r="O4244" i="1"/>
  <c r="O4240" i="1"/>
  <c r="O4237" i="1"/>
  <c r="O4234" i="1"/>
  <c r="O4222" i="1"/>
  <c r="O4217" i="1"/>
  <c r="O4215" i="1"/>
  <c r="O4211" i="1"/>
  <c r="O4208" i="1"/>
  <c r="O4205" i="1"/>
  <c r="O4201" i="1"/>
  <c r="O4196" i="1"/>
  <c r="O4192" i="1"/>
  <c r="O4190" i="1"/>
  <c r="O4178" i="1"/>
  <c r="O4174" i="1"/>
  <c r="O4170" i="1"/>
  <c r="O4167" i="1"/>
  <c r="O4164" i="1"/>
  <c r="O4161" i="1"/>
  <c r="O4158" i="1"/>
  <c r="O4155" i="1"/>
  <c r="O4152" i="1"/>
  <c r="O4149" i="1"/>
  <c r="O4146" i="1"/>
  <c r="O4143" i="1"/>
  <c r="O4140" i="1"/>
  <c r="O4137" i="1"/>
  <c r="O4134" i="1"/>
  <c r="O4131" i="1"/>
  <c r="O4128" i="1"/>
  <c r="O4125" i="1"/>
  <c r="O4119" i="1"/>
  <c r="O4116" i="1"/>
  <c r="O4113" i="1"/>
  <c r="O4107" i="1"/>
  <c r="O4104" i="1"/>
  <c r="O4095" i="1"/>
  <c r="O4092" i="1"/>
  <c r="O4083" i="1"/>
  <c r="O4080" i="1"/>
  <c r="O4076" i="1"/>
  <c r="O4073" i="1"/>
  <c r="O4070" i="1"/>
  <c r="O4063" i="1"/>
  <c r="O4060" i="1"/>
  <c r="O4057" i="1"/>
  <c r="O4054" i="1"/>
  <c r="O4049" i="1"/>
  <c r="O4046" i="1"/>
  <c r="O4032" i="1"/>
  <c r="O4025" i="1"/>
  <c r="O4023" i="1"/>
  <c r="O4015" i="1"/>
  <c r="O4008" i="1"/>
  <c r="O4005" i="1"/>
  <c r="O4002" i="1"/>
  <c r="O3999" i="1"/>
  <c r="O3996" i="1"/>
  <c r="O3993" i="1"/>
  <c r="O3990" i="1"/>
  <c r="O3987" i="1"/>
  <c r="O3979" i="1"/>
  <c r="O3972" i="1"/>
  <c r="O3965" i="1"/>
  <c r="O3958" i="1"/>
  <c r="O3954" i="1"/>
  <c r="O3950" i="1"/>
  <c r="O3947" i="1"/>
  <c r="O3944" i="1"/>
  <c r="O3941" i="1"/>
  <c r="O3934" i="1"/>
  <c r="O3931" i="1"/>
  <c r="O3928" i="1"/>
  <c r="O3925" i="1"/>
  <c r="O3922" i="1"/>
  <c r="O3919" i="1"/>
  <c r="O3916" i="1"/>
  <c r="O3913" i="1"/>
  <c r="O3910" i="1"/>
  <c r="O3907" i="1"/>
  <c r="O3904" i="1"/>
  <c r="O3901" i="1"/>
  <c r="O3898" i="1"/>
  <c r="O3895" i="1"/>
  <c r="O3892" i="1"/>
  <c r="O3889" i="1"/>
  <c r="O3882" i="1"/>
  <c r="O3878" i="1"/>
  <c r="O3875" i="1"/>
  <c r="O3872" i="1"/>
  <c r="O3869" i="1"/>
  <c r="O3866" i="1"/>
  <c r="O3860" i="1"/>
  <c r="O3857" i="1"/>
  <c r="O3854" i="1"/>
  <c r="O3851" i="1"/>
  <c r="O3835" i="1"/>
  <c r="O3831" i="1"/>
  <c r="O3826" i="1"/>
  <c r="O3821" i="1"/>
  <c r="O3817" i="1"/>
  <c r="O3813" i="1"/>
  <c r="O3810" i="1"/>
  <c r="O3807" i="1"/>
  <c r="O3804" i="1"/>
  <c r="O3801" i="1"/>
  <c r="O3798" i="1"/>
  <c r="O3795" i="1"/>
  <c r="O3792" i="1"/>
  <c r="O3784" i="1"/>
  <c r="O3777" i="1"/>
  <c r="O3774" i="1"/>
  <c r="O3770" i="1"/>
  <c r="O3761" i="1"/>
  <c r="O3759" i="1"/>
  <c r="O3757" i="1"/>
  <c r="O3747" i="1"/>
  <c r="O3745" i="1"/>
  <c r="O3742" i="1"/>
  <c r="O3737" i="1"/>
  <c r="O3734" i="1"/>
  <c r="O3726" i="1"/>
  <c r="O3713" i="1"/>
  <c r="O3704" i="1"/>
  <c r="O3702" i="1"/>
  <c r="O3698" i="1"/>
  <c r="O3694" i="1"/>
  <c r="O3692" i="1"/>
  <c r="O3690" i="1"/>
  <c r="O3685" i="1"/>
  <c r="O3682" i="1"/>
  <c r="O3675" i="1"/>
  <c r="O3673" i="1"/>
  <c r="O3669" i="1"/>
  <c r="O3664" i="1"/>
  <c r="O3659" i="1"/>
  <c r="O3653" i="1"/>
  <c r="O3646" i="1"/>
  <c r="O3637" i="1"/>
  <c r="O3634" i="1"/>
  <c r="O3630" i="1"/>
  <c r="O3627" i="1"/>
  <c r="O3623" i="1"/>
  <c r="O3619" i="1"/>
  <c r="O3616" i="1"/>
  <c r="O3613" i="1"/>
  <c r="O3610" i="1"/>
  <c r="O3607" i="1"/>
  <c r="O3598" i="1"/>
  <c r="O3578" i="1"/>
  <c r="O3575" i="1"/>
  <c r="O3573" i="1"/>
  <c r="O3569" i="1"/>
  <c r="O3561" i="1"/>
  <c r="O3552" i="1"/>
  <c r="O3548" i="1"/>
  <c r="O3540" i="1"/>
  <c r="O3533" i="1"/>
  <c r="O3529" i="1"/>
  <c r="O3521" i="1"/>
  <c r="O3513" i="1"/>
  <c r="O3506" i="1"/>
  <c r="O3498" i="1"/>
  <c r="O3496" i="1"/>
  <c r="O3494" i="1"/>
  <c r="O3487" i="1"/>
  <c r="O3483" i="1"/>
  <c r="O3478" i="1"/>
  <c r="O3474" i="1"/>
  <c r="O3468" i="1"/>
  <c r="O3465" i="1"/>
  <c r="O3463" i="1"/>
  <c r="O3458" i="1"/>
  <c r="O3443" i="1"/>
  <c r="O3437" i="1"/>
  <c r="O3433" i="1"/>
  <c r="O3420" i="1"/>
  <c r="O3414" i="1"/>
  <c r="O3404" i="1"/>
  <c r="O3400" i="1"/>
  <c r="O3397" i="1"/>
  <c r="O3383" i="1"/>
  <c r="O3378" i="1"/>
  <c r="O3376" i="1"/>
  <c r="O3369" i="1"/>
  <c r="O3361" i="1"/>
  <c r="O3358" i="1"/>
  <c r="O3353" i="1"/>
  <c r="O3349" i="1"/>
  <c r="O3346" i="1"/>
  <c r="O3342" i="1"/>
  <c r="O3339" i="1"/>
  <c r="O3332" i="1"/>
  <c r="O3330" i="1"/>
  <c r="O3328" i="1"/>
  <c r="O3325" i="1"/>
  <c r="O3320" i="1"/>
  <c r="O3318" i="1"/>
  <c r="O3309" i="1"/>
  <c r="O3305" i="1"/>
  <c r="O3297" i="1"/>
  <c r="O3295" i="1"/>
  <c r="O3291" i="1"/>
  <c r="O3283" i="1"/>
  <c r="O3277" i="1"/>
  <c r="O3269" i="1"/>
  <c r="O3262" i="1"/>
  <c r="O3258" i="1"/>
  <c r="O3250" i="1"/>
  <c r="O3248" i="1"/>
  <c r="O3241" i="1"/>
  <c r="O3239" i="1"/>
  <c r="O3235" i="1"/>
  <c r="O3225" i="1"/>
  <c r="O3219" i="1"/>
  <c r="O3216" i="1"/>
  <c r="O3211" i="1"/>
  <c r="O3204" i="1"/>
  <c r="O3191" i="1"/>
  <c r="O3185" i="1"/>
  <c r="O3183" i="1"/>
  <c r="O3179" i="1"/>
  <c r="O3174" i="1"/>
  <c r="O3158" i="1"/>
  <c r="O3155" i="1"/>
  <c r="O3149" i="1"/>
  <c r="O3139" i="1"/>
  <c r="O3135" i="1"/>
  <c r="O3131" i="1"/>
  <c r="O3128" i="1"/>
  <c r="O3120" i="1"/>
  <c r="O3118" i="1"/>
  <c r="O3115" i="1"/>
  <c r="O3110" i="1"/>
  <c r="O3103" i="1"/>
  <c r="O3095" i="1"/>
  <c r="O3092" i="1"/>
  <c r="O3091" i="1" s="1"/>
  <c r="O3085" i="1"/>
  <c r="O3081" i="1"/>
  <c r="O3078" i="1"/>
  <c r="O3074" i="1"/>
  <c r="O3071" i="1"/>
  <c r="O3068" i="1"/>
  <c r="O3053" i="1"/>
  <c r="O3051" i="1"/>
  <c r="O3048" i="1"/>
  <c r="O3043" i="1"/>
  <c r="O3032" i="1"/>
  <c r="O3028" i="1"/>
  <c r="O3020" i="1"/>
  <c r="O3013" i="1"/>
  <c r="O3009" i="1"/>
  <c r="O3001" i="1"/>
  <c r="O2995" i="1"/>
  <c r="O2987" i="1"/>
  <c r="O2980" i="1"/>
  <c r="O2967" i="1"/>
  <c r="O2965" i="1"/>
  <c r="O2963" i="1"/>
  <c r="O2951" i="1"/>
  <c r="O2947" i="1"/>
  <c r="O2941" i="1"/>
  <c r="O2933" i="1"/>
  <c r="O2930" i="1"/>
  <c r="O2925" i="1"/>
  <c r="O2918" i="1"/>
  <c r="O2903" i="1"/>
  <c r="O2898" i="1"/>
  <c r="O2892" i="1"/>
  <c r="O2888" i="1"/>
  <c r="O2883" i="1"/>
  <c r="O2867" i="1"/>
  <c r="O2864" i="1"/>
  <c r="O2858" i="1"/>
  <c r="O2848" i="1"/>
  <c r="O2844" i="1"/>
  <c r="O2840" i="1"/>
  <c r="O2837" i="1"/>
  <c r="O2823" i="1"/>
  <c r="O2821" i="1"/>
  <c r="O2818" i="1"/>
  <c r="O2813" i="1"/>
  <c r="O2806" i="1"/>
  <c r="O2801" i="1"/>
  <c r="O2788" i="1"/>
  <c r="O2785" i="1"/>
  <c r="O2780" i="1"/>
  <c r="O2776" i="1"/>
  <c r="O2773" i="1"/>
  <c r="O2769" i="1"/>
  <c r="O2766" i="1"/>
  <c r="O2763" i="1"/>
  <c r="O2751" i="1"/>
  <c r="O2749" i="1"/>
  <c r="O2747" i="1"/>
  <c r="O2744" i="1"/>
  <c r="O2739" i="1"/>
  <c r="O2737" i="1"/>
  <c r="O2728" i="1"/>
  <c r="O2720" i="1"/>
  <c r="O2713" i="1"/>
  <c r="O2709" i="1"/>
  <c r="O2701" i="1"/>
  <c r="O2695" i="1"/>
  <c r="O2687" i="1"/>
  <c r="O2680" i="1"/>
  <c r="O2676" i="1"/>
  <c r="O2663" i="1"/>
  <c r="O2661" i="1"/>
  <c r="O2659" i="1"/>
  <c r="O2650" i="1"/>
  <c r="O2648" i="1"/>
  <c r="O2644" i="1"/>
  <c r="O2634" i="1"/>
  <c r="O2630" i="1"/>
  <c r="O2624" i="1"/>
  <c r="O2616" i="1"/>
  <c r="O2613" i="1"/>
  <c r="O2607" i="1"/>
  <c r="O2594" i="1"/>
  <c r="O2588" i="1"/>
  <c r="O2583" i="1"/>
  <c r="O2577" i="1"/>
  <c r="O2575" i="1"/>
  <c r="O2566" i="1"/>
  <c r="O2550" i="1"/>
  <c r="O2547" i="1"/>
  <c r="O2541" i="1"/>
  <c r="O2531" i="1"/>
  <c r="O2527" i="1"/>
  <c r="O2523" i="1"/>
  <c r="O2520" i="1"/>
  <c r="O2506" i="1"/>
  <c r="O2504" i="1"/>
  <c r="O2501" i="1"/>
  <c r="O2496" i="1"/>
  <c r="O2489" i="1"/>
  <c r="O2484" i="1"/>
  <c r="O2479" i="1"/>
  <c r="O2471" i="1"/>
  <c r="O2466" i="1"/>
  <c r="O2462" i="1"/>
  <c r="O2459" i="1"/>
  <c r="O2454" i="1"/>
  <c r="O2452" i="1"/>
  <c r="O2448" i="1"/>
  <c r="O2445" i="1"/>
  <c r="O2441" i="1"/>
  <c r="O2438" i="1"/>
  <c r="O2435" i="1"/>
  <c r="O2428" i="1"/>
  <c r="O2426" i="1"/>
  <c r="O2423" i="1"/>
  <c r="O2418" i="1"/>
  <c r="O2416" i="1"/>
  <c r="O2407" i="1"/>
  <c r="O2403" i="1"/>
  <c r="O2395" i="1"/>
  <c r="O2388" i="1"/>
  <c r="O2386" i="1"/>
  <c r="O2382" i="1"/>
  <c r="O2374" i="1"/>
  <c r="O2368" i="1"/>
  <c r="O2360" i="1"/>
  <c r="O2353" i="1"/>
  <c r="O2349" i="1"/>
  <c r="O2336" i="1"/>
  <c r="O2334" i="1"/>
  <c r="O2332" i="1"/>
  <c r="O2321" i="1"/>
  <c r="O2312" i="1"/>
  <c r="O2308" i="1"/>
  <c r="O2302" i="1"/>
  <c r="O2296" i="1"/>
  <c r="O2293" i="1"/>
  <c r="O2291" i="1"/>
  <c r="O2285" i="1"/>
  <c r="O2275" i="1"/>
  <c r="O2270" i="1"/>
  <c r="O2264" i="1"/>
  <c r="O2260" i="1"/>
  <c r="O2256" i="1"/>
  <c r="O2251" i="1"/>
  <c r="O2235" i="1"/>
  <c r="O2232" i="1"/>
  <c r="O2226" i="1"/>
  <c r="O2216" i="1"/>
  <c r="O2212" i="1"/>
  <c r="O2208" i="1"/>
  <c r="O2205" i="1"/>
  <c r="O2191" i="1"/>
  <c r="O2189" i="1"/>
  <c r="O2186" i="1"/>
  <c r="O2181" i="1"/>
  <c r="O2174" i="1"/>
  <c r="O2169" i="1"/>
  <c r="O2156" i="1"/>
  <c r="O2153" i="1"/>
  <c r="O2148" i="1"/>
  <c r="O2146" i="1"/>
  <c r="O2142" i="1"/>
  <c r="O2139" i="1"/>
  <c r="O2135" i="1"/>
  <c r="O2132" i="1"/>
  <c r="O2129" i="1"/>
  <c r="O2117" i="1"/>
  <c r="O2115" i="1"/>
  <c r="O2112" i="1"/>
  <c r="O2107" i="1"/>
  <c r="O2105" i="1"/>
  <c r="O2096" i="1"/>
  <c r="O2092" i="1"/>
  <c r="O2084" i="1"/>
  <c r="O2082" i="1"/>
  <c r="O2078" i="1"/>
  <c r="O2070" i="1"/>
  <c r="O2064" i="1"/>
  <c r="O2056" i="1"/>
  <c r="O2049" i="1"/>
  <c r="O2045" i="1"/>
  <c r="O2037" i="1"/>
  <c r="O2035" i="1"/>
  <c r="O2033" i="1"/>
  <c r="O2026" i="1"/>
  <c r="O2022" i="1"/>
  <c r="O2018" i="1"/>
  <c r="O2006" i="1"/>
  <c r="O2002" i="1"/>
  <c r="O1996" i="1"/>
  <c r="O1988" i="1"/>
  <c r="O1985" i="1"/>
  <c r="O1980" i="1"/>
  <c r="O1965" i="1"/>
  <c r="O1960" i="1"/>
  <c r="O1954" i="1"/>
  <c r="O1950" i="1"/>
  <c r="O1944" i="1"/>
  <c r="O1938" i="1"/>
  <c r="O1936" i="1"/>
  <c r="O1934" i="1"/>
  <c r="O1930" i="1"/>
  <c r="O1925" i="1"/>
  <c r="O1909" i="1"/>
  <c r="O1906" i="1"/>
  <c r="O1900" i="1"/>
  <c r="O1890" i="1"/>
  <c r="O1886" i="1"/>
  <c r="O1882" i="1"/>
  <c r="O1879" i="1"/>
  <c r="O1871" i="1"/>
  <c r="O1869" i="1"/>
  <c r="O1866" i="1"/>
  <c r="O1861" i="1"/>
  <c r="O1859" i="1"/>
  <c r="O1847" i="1"/>
  <c r="O1842" i="1"/>
  <c r="O1834" i="1"/>
  <c r="O1830" i="1"/>
  <c r="O1827" i="1"/>
  <c r="O1819" i="1"/>
  <c r="O1817" i="1"/>
  <c r="O1813" i="1"/>
  <c r="O1810" i="1"/>
  <c r="O1806" i="1"/>
  <c r="O1803" i="1"/>
  <c r="O1800" i="1"/>
  <c r="O1788" i="1"/>
  <c r="O1786" i="1"/>
  <c r="O1784" i="1"/>
  <c r="O1781" i="1"/>
  <c r="O1776" i="1"/>
  <c r="O1774" i="1"/>
  <c r="O1765" i="1"/>
  <c r="O1757" i="1"/>
  <c r="O1750" i="1"/>
  <c r="O1748" i="1"/>
  <c r="O1744" i="1"/>
  <c r="O1736" i="1"/>
  <c r="O1730" i="1"/>
  <c r="O1722" i="1"/>
  <c r="O1715" i="1"/>
  <c r="O1711" i="1"/>
  <c r="O1703" i="1"/>
  <c r="O1698" i="1"/>
  <c r="O1696" i="1"/>
  <c r="O1694" i="1"/>
  <c r="O1687" i="1"/>
  <c r="O1674" i="1"/>
  <c r="O1670" i="1"/>
  <c r="O1658" i="1"/>
  <c r="O1654" i="1"/>
  <c r="O1648" i="1"/>
  <c r="O1640" i="1"/>
  <c r="O1637" i="1"/>
  <c r="O1631" i="1"/>
  <c r="O1623" i="1"/>
  <c r="O1618" i="1"/>
  <c r="O1616" i="1"/>
  <c r="O1611" i="1"/>
  <c r="O1605" i="1"/>
  <c r="O1601" i="1"/>
  <c r="O1592" i="1"/>
  <c r="O1576" i="1"/>
  <c r="O1573" i="1"/>
  <c r="O1567" i="1"/>
  <c r="O1557" i="1"/>
  <c r="O1553" i="1"/>
  <c r="O1549" i="1"/>
  <c r="O1546" i="1"/>
  <c r="O1532" i="1"/>
  <c r="O1530" i="1"/>
  <c r="O1527" i="1"/>
  <c r="O1522" i="1"/>
  <c r="O1520" i="1"/>
  <c r="O1508" i="1"/>
  <c r="O1500" i="1"/>
  <c r="O1489" i="1"/>
  <c r="O1486" i="1"/>
  <c r="O1483" i="1"/>
  <c r="O1478" i="1"/>
  <c r="O1476" i="1"/>
  <c r="O1472" i="1"/>
  <c r="O1469" i="1"/>
  <c r="O1465" i="1"/>
  <c r="O1462" i="1"/>
  <c r="O1459" i="1"/>
  <c r="O1452" i="1"/>
  <c r="O1450" i="1"/>
  <c r="O1448" i="1"/>
  <c r="O1445" i="1"/>
  <c r="O1440" i="1"/>
  <c r="O1438" i="1"/>
  <c r="O1429" i="1"/>
  <c r="O1421" i="1"/>
  <c r="O1416" i="1"/>
  <c r="O1406" i="1"/>
  <c r="O1402" i="1"/>
  <c r="O1394" i="1"/>
  <c r="O1388" i="1"/>
  <c r="O1380" i="1"/>
  <c r="O1373" i="1"/>
  <c r="O1360" i="1"/>
  <c r="O1356" i="1"/>
  <c r="O1354" i="1"/>
  <c r="O1341" i="1"/>
  <c r="O1329" i="1"/>
  <c r="O1325" i="1"/>
  <c r="O1319" i="1"/>
  <c r="O1311" i="1"/>
  <c r="O1308" i="1"/>
  <c r="O1306" i="1"/>
  <c r="O1301" i="1"/>
  <c r="O1294" i="1"/>
  <c r="O1286" i="1"/>
  <c r="O1281" i="1"/>
  <c r="O1275" i="1"/>
  <c r="O1271" i="1"/>
  <c r="O1255" i="1"/>
  <c r="O1252" i="1"/>
  <c r="O1246" i="1"/>
  <c r="O1236" i="1"/>
  <c r="O1232" i="1"/>
  <c r="O1228" i="1"/>
  <c r="O1225" i="1"/>
  <c r="O1211" i="1"/>
  <c r="O1209" i="1"/>
  <c r="O1206" i="1"/>
  <c r="O1201" i="1"/>
  <c r="O1199" i="1"/>
  <c r="O1192" i="1"/>
  <c r="O1174" i="1"/>
  <c r="O1171" i="1"/>
  <c r="O1166" i="1"/>
  <c r="O1164" i="1"/>
  <c r="O1160" i="1"/>
  <c r="O1157" i="1"/>
  <c r="O1153" i="1"/>
  <c r="O1150" i="1"/>
  <c r="O1147" i="1"/>
  <c r="O1135" i="1"/>
  <c r="O1133" i="1"/>
  <c r="O1130" i="1"/>
  <c r="O1125" i="1"/>
  <c r="O1123" i="1"/>
  <c r="O1113" i="1"/>
  <c r="O1107" i="1"/>
  <c r="O1099" i="1"/>
  <c r="O1096" i="1"/>
  <c r="O1090" i="1"/>
  <c r="O1086" i="1"/>
  <c r="O1083" i="1"/>
  <c r="O1075" i="1"/>
  <c r="O1073" i="1"/>
  <c r="O1064" i="1"/>
  <c r="O1059" i="1"/>
  <c r="O1054" i="1"/>
  <c r="O1052" i="1"/>
  <c r="O1047" i="1"/>
  <c r="O1041" i="1"/>
  <c r="O1034" i="1"/>
  <c r="O1020" i="1"/>
  <c r="O1012" i="1"/>
  <c r="O1010" i="1"/>
  <c r="O1007" i="1"/>
  <c r="O997" i="1"/>
  <c r="O994" i="1"/>
  <c r="O992" i="1"/>
  <c r="O989" i="1"/>
  <c r="O987" i="1"/>
  <c r="O979" i="1"/>
  <c r="O973" i="1"/>
  <c r="O971" i="1"/>
  <c r="O966" i="1"/>
  <c r="O964" i="1"/>
  <c r="O956" i="1"/>
  <c r="O954" i="1"/>
  <c r="O952" i="1"/>
  <c r="O948" i="1"/>
  <c r="O945" i="1"/>
  <c r="O941" i="1"/>
  <c r="O938" i="1"/>
  <c r="O935" i="1"/>
  <c r="O933" i="1"/>
  <c r="O931" i="1"/>
  <c r="O926" i="1"/>
  <c r="O922" i="1"/>
  <c r="O917" i="1"/>
  <c r="O915" i="1"/>
  <c r="O909" i="1"/>
  <c r="O902" i="1"/>
  <c r="O896" i="1"/>
  <c r="O888" i="1"/>
  <c r="O875" i="1"/>
  <c r="O872" i="1"/>
  <c r="O865" i="1"/>
  <c r="O862" i="1"/>
  <c r="O859" i="1"/>
  <c r="O857" i="1"/>
  <c r="O852" i="1"/>
  <c r="O846" i="1"/>
  <c r="O844" i="1"/>
  <c r="O838" i="1"/>
  <c r="O835" i="1"/>
  <c r="O832" i="1"/>
  <c r="O829" i="1"/>
  <c r="O827" i="1"/>
  <c r="O825" i="1"/>
  <c r="O819" i="1"/>
  <c r="O806" i="1"/>
  <c r="O794" i="1"/>
  <c r="O791" i="1"/>
  <c r="O779" i="1"/>
  <c r="O776" i="1"/>
  <c r="O773" i="1"/>
  <c r="O770" i="1"/>
  <c r="O767" i="1"/>
  <c r="O764" i="1"/>
  <c r="O757" i="1"/>
  <c r="O745" i="1"/>
  <c r="O741" i="1"/>
  <c r="O727" i="1"/>
  <c r="O723" i="1"/>
  <c r="O719" i="1"/>
  <c r="O712" i="1"/>
  <c r="O708" i="1"/>
  <c r="O701" i="1"/>
  <c r="O678" i="1"/>
  <c r="O671" i="1"/>
  <c r="O668" i="1"/>
  <c r="O664" i="1"/>
  <c r="O659" i="1"/>
  <c r="R659" i="1" s="1"/>
  <c r="O657" i="1"/>
  <c r="O653" i="1"/>
  <c r="O651" i="1"/>
  <c r="O645" i="1"/>
  <c r="O643" i="1"/>
  <c r="O639" i="1"/>
  <c r="O637" i="1"/>
  <c r="O632" i="1"/>
  <c r="O628" i="1"/>
  <c r="O620" i="1"/>
  <c r="O616" i="1"/>
  <c r="O606" i="1"/>
  <c r="O600" i="1"/>
  <c r="O587" i="1"/>
  <c r="O585" i="1"/>
  <c r="O582" i="1"/>
  <c r="O577" i="1"/>
  <c r="O575" i="1"/>
  <c r="O568" i="1"/>
  <c r="O563" i="1"/>
  <c r="O558" i="1"/>
  <c r="O552" i="1"/>
  <c r="O547" i="1"/>
  <c r="O543" i="1"/>
  <c r="O539" i="1"/>
  <c r="O535" i="1"/>
  <c r="O532" i="1"/>
  <c r="O527" i="1"/>
  <c r="O523" i="1"/>
  <c r="O520" i="1"/>
  <c r="O509" i="1"/>
  <c r="O505" i="1"/>
  <c r="O502" i="1"/>
  <c r="O499" i="1"/>
  <c r="O491" i="1"/>
  <c r="O486" i="1"/>
  <c r="O483" i="1"/>
  <c r="O480" i="1"/>
  <c r="O478" i="1"/>
  <c r="O474" i="1"/>
  <c r="O470" i="1"/>
  <c r="O463" i="1"/>
  <c r="O461" i="1"/>
  <c r="O458" i="1"/>
  <c r="O446" i="1"/>
  <c r="O442" i="1"/>
  <c r="O439" i="1"/>
  <c r="O437" i="1"/>
  <c r="O434" i="1"/>
  <c r="O427" i="1"/>
  <c r="O422" i="1"/>
  <c r="O416" i="1"/>
  <c r="O411" i="1"/>
  <c r="O408" i="1"/>
  <c r="O406" i="1"/>
  <c r="O404" i="1"/>
  <c r="O398" i="1"/>
  <c r="O392" i="1"/>
  <c r="O386" i="1"/>
  <c r="O379" i="1"/>
  <c r="O373" i="1"/>
  <c r="O369" i="1"/>
  <c r="O366" i="1"/>
  <c r="O360" i="1"/>
  <c r="O355" i="1"/>
  <c r="O352" i="1"/>
  <c r="O343" i="1"/>
  <c r="O339" i="1"/>
  <c r="O337" i="1"/>
  <c r="O334" i="1"/>
  <c r="O330" i="1"/>
  <c r="O328" i="1"/>
  <c r="O326" i="1"/>
  <c r="O317" i="1"/>
  <c r="O315" i="1"/>
  <c r="O312" i="1"/>
  <c r="O307" i="1"/>
  <c r="O305" i="1"/>
  <c r="O299" i="1"/>
  <c r="O295" i="1"/>
  <c r="O291" i="1"/>
  <c r="O283" i="1"/>
  <c r="O279" i="1"/>
  <c r="O276" i="1"/>
  <c r="O274" i="1"/>
  <c r="O272" i="1"/>
  <c r="O268" i="1"/>
  <c r="O263" i="1"/>
  <c r="O226" i="1"/>
  <c r="O224" i="1"/>
  <c r="O209" i="1"/>
  <c r="O204" i="1"/>
  <c r="O201" i="1"/>
  <c r="O196" i="1"/>
  <c r="O192" i="1"/>
  <c r="O184" i="1"/>
  <c r="O182" i="1"/>
  <c r="O179" i="1"/>
  <c r="O175" i="1"/>
  <c r="O171" i="1"/>
  <c r="O169" i="1"/>
  <c r="O167" i="1"/>
  <c r="O152" i="1"/>
  <c r="O150" i="1"/>
  <c r="O147" i="1"/>
  <c r="O139" i="1"/>
  <c r="O128" i="1"/>
  <c r="O123" i="1"/>
  <c r="O119" i="1"/>
  <c r="O111" i="1"/>
  <c r="O100" i="1"/>
  <c r="O98" i="1"/>
  <c r="O96" i="1"/>
  <c r="O93" i="1"/>
  <c r="O85" i="1"/>
  <c r="O77" i="1"/>
  <c r="O65" i="1"/>
  <c r="O60" i="1"/>
  <c r="O58" i="1"/>
  <c r="O55" i="1"/>
  <c r="O50" i="1"/>
  <c r="O44" i="1"/>
  <c r="O42" i="1"/>
  <c r="O39" i="1"/>
  <c r="O35" i="1"/>
  <c r="O33" i="1"/>
  <c r="O28" i="1"/>
  <c r="O23" i="1"/>
  <c r="O21" i="1"/>
  <c r="O18" i="1"/>
  <c r="J5499" i="1"/>
  <c r="J5498" i="1" s="1"/>
  <c r="J5496" i="1"/>
  <c r="J5495" i="1" s="1"/>
  <c r="J5491" i="1"/>
  <c r="J5490" i="1" s="1"/>
  <c r="J5488" i="1"/>
  <c r="J5487" i="1" s="1"/>
  <c r="J5482" i="1"/>
  <c r="J5475" i="1"/>
  <c r="J5474" i="1" s="1"/>
  <c r="J5472" i="1"/>
  <c r="J5470" i="1"/>
  <c r="J5458" i="1"/>
  <c r="J5457" i="1" s="1"/>
  <c r="J5456" i="1" s="1"/>
  <c r="J5455" i="1" s="1"/>
  <c r="J5453" i="1"/>
  <c r="J5451" i="1"/>
  <c r="J5448" i="1"/>
  <c r="J5447" i="1" s="1"/>
  <c r="J5434" i="1"/>
  <c r="J5431" i="1"/>
  <c r="J5426" i="1"/>
  <c r="J5425" i="1" s="1"/>
  <c r="J5424" i="1" s="1"/>
  <c r="J5423" i="1" s="1"/>
  <c r="J5422" i="1" s="1"/>
  <c r="J5419" i="1"/>
  <c r="J5418" i="1" s="1"/>
  <c r="J5416" i="1"/>
  <c r="J5415" i="1" s="1"/>
  <c r="J5409" i="1"/>
  <c r="J5408" i="1" s="1"/>
  <c r="J5407" i="1" s="1"/>
  <c r="J5406" i="1" s="1"/>
  <c r="J5404" i="1"/>
  <c r="J5403" i="1" s="1"/>
  <c r="J5401" i="1"/>
  <c r="J5400" i="1" s="1"/>
  <c r="J5398" i="1"/>
  <c r="J5397" i="1" s="1"/>
  <c r="J5392" i="1"/>
  <c r="J5390" i="1"/>
  <c r="J5387" i="1"/>
  <c r="J5386" i="1" s="1"/>
  <c r="J5382" i="1"/>
  <c r="J5381" i="1" s="1"/>
  <c r="J5380" i="1" s="1"/>
  <c r="J5379" i="1" s="1"/>
  <c r="J5369" i="1"/>
  <c r="J5365" i="1"/>
  <c r="J5363" i="1"/>
  <c r="J5356" i="1"/>
  <c r="J5354" i="1"/>
  <c r="J5349" i="1"/>
  <c r="J5347" i="1"/>
  <c r="J5342" i="1"/>
  <c r="J5341" i="1" s="1"/>
  <c r="J5339" i="1"/>
  <c r="J5338" i="1" s="1"/>
  <c r="J5334" i="1"/>
  <c r="J5332" i="1"/>
  <c r="J5329" i="1"/>
  <c r="J5328" i="1" s="1"/>
  <c r="J5323" i="1"/>
  <c r="J5322" i="1" s="1"/>
  <c r="J5320" i="1"/>
  <c r="J5319" i="1" s="1"/>
  <c r="J5308" i="1"/>
  <c r="J5307" i="1" s="1"/>
  <c r="J5306" i="1" s="1"/>
  <c r="J5305" i="1" s="1"/>
  <c r="J5303" i="1"/>
  <c r="J5301" i="1"/>
  <c r="J5299" i="1"/>
  <c r="J5296" i="1"/>
  <c r="J5295" i="1" s="1"/>
  <c r="J5291" i="1"/>
  <c r="J5290" i="1" s="1"/>
  <c r="J5289" i="1" s="1"/>
  <c r="J5288" i="1" s="1"/>
  <c r="J5283" i="1"/>
  <c r="J5282" i="1" s="1"/>
  <c r="J5281" i="1" s="1"/>
  <c r="J5280" i="1" s="1"/>
  <c r="J5278" i="1"/>
  <c r="J5277" i="1" s="1"/>
  <c r="J5275" i="1"/>
  <c r="J5274" i="1" s="1"/>
  <c r="J5272" i="1"/>
  <c r="J5271" i="1" s="1"/>
  <c r="J5261" i="1"/>
  <c r="J5259" i="1"/>
  <c r="J5256" i="1"/>
  <c r="J5255" i="1" s="1"/>
  <c r="J5252" i="1"/>
  <c r="J5251" i="1" s="1"/>
  <c r="J5249" i="1"/>
  <c r="J5248" i="1" s="1"/>
  <c r="J5241" i="1"/>
  <c r="J5239" i="1"/>
  <c r="J5236" i="1"/>
  <c r="J5235" i="1" s="1"/>
  <c r="J5232" i="1"/>
  <c r="J5231" i="1" s="1"/>
  <c r="J5230" i="1" s="1"/>
  <c r="J5224" i="1"/>
  <c r="J5222" i="1"/>
  <c r="J5220" i="1"/>
  <c r="J5217" i="1"/>
  <c r="J5216" i="1" s="1"/>
  <c r="J5213" i="1"/>
  <c r="J5212" i="1" s="1"/>
  <c r="J5211" i="1" s="1"/>
  <c r="J5201" i="1"/>
  <c r="J5200" i="1" s="1"/>
  <c r="J5199" i="1" s="1"/>
  <c r="J5198" i="1" s="1"/>
  <c r="J5196" i="1"/>
  <c r="J5194" i="1"/>
  <c r="J5191" i="1"/>
  <c r="J5190" i="1" s="1"/>
  <c r="J5186" i="1"/>
  <c r="J5184" i="1"/>
  <c r="J5178" i="1"/>
  <c r="J5177" i="1" s="1"/>
  <c r="J5175" i="1"/>
  <c r="J5174" i="1" s="1"/>
  <c r="J5168" i="1"/>
  <c r="J5167" i="1" s="1"/>
  <c r="J5165" i="1"/>
  <c r="J5164" i="1" s="1"/>
  <c r="J5162" i="1"/>
  <c r="J5161" i="1" s="1"/>
  <c r="J5154" i="1"/>
  <c r="J5153" i="1" s="1"/>
  <c r="J5151" i="1"/>
  <c r="J5150" i="1" s="1"/>
  <c r="J5143" i="1"/>
  <c r="J5142" i="1" s="1"/>
  <c r="J5141" i="1" s="1"/>
  <c r="J5138" i="1"/>
  <c r="J5137" i="1" s="1"/>
  <c r="J5136" i="1" s="1"/>
  <c r="J5135" i="1" s="1"/>
  <c r="J5134" i="1" s="1"/>
  <c r="J5131" i="1"/>
  <c r="J5127" i="1"/>
  <c r="J5119" i="1"/>
  <c r="J5118" i="1" s="1"/>
  <c r="J5116" i="1"/>
  <c r="J5115" i="1" s="1"/>
  <c r="J5110" i="1"/>
  <c r="J5109" i="1" s="1"/>
  <c r="J5108" i="1" s="1"/>
  <c r="J5105" i="1"/>
  <c r="J5104" i="1" s="1"/>
  <c r="J5103" i="1" s="1"/>
  <c r="J5091" i="1"/>
  <c r="J5090" i="1" s="1"/>
  <c r="J5087" i="1"/>
  <c r="J5086" i="1" s="1"/>
  <c r="J5083" i="1"/>
  <c r="J5082" i="1" s="1"/>
  <c r="J5078" i="1"/>
  <c r="J5077" i="1" s="1"/>
  <c r="J5074" i="1"/>
  <c r="J5073" i="1" s="1"/>
  <c r="J5070" i="1"/>
  <c r="J5069" i="1" s="1"/>
  <c r="J5061" i="1"/>
  <c r="J5060" i="1" s="1"/>
  <c r="J5059" i="1" s="1"/>
  <c r="J5058" i="1" s="1"/>
  <c r="J5057" i="1" s="1"/>
  <c r="J5056" i="1" s="1"/>
  <c r="J5055" i="1" s="1"/>
  <c r="J5046" i="1"/>
  <c r="J5045" i="1" s="1"/>
  <c r="J5044" i="1" s="1"/>
  <c r="J5043" i="1" s="1"/>
  <c r="J5042" i="1" s="1"/>
  <c r="J5041" i="1" s="1"/>
  <c r="J5040" i="1" s="1"/>
  <c r="J5037" i="1"/>
  <c r="J5036" i="1" s="1"/>
  <c r="J5035" i="1" s="1"/>
  <c r="J5034" i="1" s="1"/>
  <c r="J5033" i="1" s="1"/>
  <c r="J5032" i="1" s="1"/>
  <c r="J5030" i="1"/>
  <c r="J5029" i="1" s="1"/>
  <c r="J5028" i="1" s="1"/>
  <c r="J5027" i="1" s="1"/>
  <c r="J5026" i="1" s="1"/>
  <c r="J5025" i="1" s="1"/>
  <c r="J5015" i="1"/>
  <c r="J5014" i="1" s="1"/>
  <c r="J5012" i="1"/>
  <c r="J5011" i="1" s="1"/>
  <c r="J5002" i="1"/>
  <c r="J5001" i="1" s="1"/>
  <c r="J4999" i="1"/>
  <c r="J4998" i="1" s="1"/>
  <c r="J4996" i="1"/>
  <c r="J4995" i="1" s="1"/>
  <c r="J4993" i="1"/>
  <c r="J4991" i="1"/>
  <c r="J4988" i="1"/>
  <c r="J4987" i="1" s="1"/>
  <c r="J4985" i="1"/>
  <c r="J4984" i="1" s="1"/>
  <c r="J4982" i="1"/>
  <c r="J4981" i="1" s="1"/>
  <c r="J4979" i="1"/>
  <c r="J4978" i="1" s="1"/>
  <c r="J4975" i="1"/>
  <c r="J4974" i="1" s="1"/>
  <c r="J4972" i="1"/>
  <c r="J4971" i="1" s="1"/>
  <c r="J4969" i="1"/>
  <c r="J4968" i="1" s="1"/>
  <c r="J4965" i="1"/>
  <c r="J4964" i="1" s="1"/>
  <c r="J4959" i="1"/>
  <c r="J4958" i="1" s="1"/>
  <c r="J4954" i="1"/>
  <c r="J4952" i="1"/>
  <c r="J4947" i="1"/>
  <c r="J4946" i="1" s="1"/>
  <c r="J4945" i="1" s="1"/>
  <c r="J4944" i="1" s="1"/>
  <c r="J4943" i="1" s="1"/>
  <c r="J4941" i="1"/>
  <c r="J4940" i="1" s="1"/>
  <c r="J4939" i="1" s="1"/>
  <c r="J4938" i="1" s="1"/>
  <c r="J4937" i="1" s="1"/>
  <c r="J4935" i="1"/>
  <c r="J4934" i="1" s="1"/>
  <c r="J4932" i="1"/>
  <c r="J4930" i="1"/>
  <c r="J4927" i="1"/>
  <c r="J4925" i="1"/>
  <c r="J4920" i="1"/>
  <c r="J4919" i="1" s="1"/>
  <c r="J4918" i="1" s="1"/>
  <c r="J4913" i="1"/>
  <c r="J4911" i="1"/>
  <c r="J4910" i="1" s="1"/>
  <c r="J4908" i="1"/>
  <c r="J4907" i="1" s="1"/>
  <c r="J4905" i="1"/>
  <c r="J4903" i="1"/>
  <c r="J4891" i="1"/>
  <c r="J4889" i="1"/>
  <c r="J4887" i="1"/>
  <c r="J4884" i="1"/>
  <c r="J4883" i="1" s="1"/>
  <c r="J4878" i="1"/>
  <c r="J4877" i="1" s="1"/>
  <c r="J4876" i="1" s="1"/>
  <c r="J4875" i="1" s="1"/>
  <c r="J4874" i="1" s="1"/>
  <c r="J4863" i="1"/>
  <c r="J4861" i="1"/>
  <c r="J4858" i="1"/>
  <c r="J4857" i="1" s="1"/>
  <c r="J4853" i="1"/>
  <c r="J4852" i="1" s="1"/>
  <c r="J4851" i="1" s="1"/>
  <c r="J4849" i="1"/>
  <c r="J4848" i="1" s="1"/>
  <c r="J4847" i="1" s="1"/>
  <c r="J4844" i="1"/>
  <c r="J4843" i="1" s="1"/>
  <c r="J4842" i="1" s="1"/>
  <c r="J4840" i="1"/>
  <c r="J4839" i="1" s="1"/>
  <c r="J4838" i="1" s="1"/>
  <c r="J4833" i="1"/>
  <c r="J4832" i="1" s="1"/>
  <c r="J4830" i="1"/>
  <c r="J4829" i="1" s="1"/>
  <c r="J4827" i="1"/>
  <c r="J4826" i="1" s="1"/>
  <c r="J4815" i="1"/>
  <c r="J4813" i="1"/>
  <c r="J4811" i="1"/>
  <c r="J4806" i="1"/>
  <c r="J4804" i="1"/>
  <c r="J4798" i="1"/>
  <c r="J4796" i="1"/>
  <c r="J4794" i="1"/>
  <c r="J4790" i="1"/>
  <c r="J4789" i="1" s="1"/>
  <c r="J4788" i="1" s="1"/>
  <c r="J4786" i="1"/>
  <c r="J4784" i="1"/>
  <c r="J4778" i="1"/>
  <c r="J4776" i="1"/>
  <c r="J4768" i="1"/>
  <c r="J4767" i="1" s="1"/>
  <c r="J4766" i="1" s="1"/>
  <c r="J4765" i="1" s="1"/>
  <c r="J4764" i="1" s="1"/>
  <c r="J4763" i="1" s="1"/>
  <c r="J4756" i="1"/>
  <c r="J4755" i="1" s="1"/>
  <c r="J4754" i="1" s="1"/>
  <c r="J4753" i="1" s="1"/>
  <c r="J4751" i="1"/>
  <c r="J4749" i="1"/>
  <c r="J4746" i="1"/>
  <c r="J4745" i="1" s="1"/>
  <c r="J4740" i="1"/>
  <c r="J4738" i="1"/>
  <c r="J4732" i="1"/>
  <c r="J4730" i="1"/>
  <c r="J4725" i="1"/>
  <c r="J4723" i="1"/>
  <c r="J4718" i="1"/>
  <c r="J4717" i="1" s="1"/>
  <c r="J4716" i="1" s="1"/>
  <c r="J4715" i="1" s="1"/>
  <c r="J4712" i="1"/>
  <c r="J4710" i="1"/>
  <c r="J4709" i="1" s="1"/>
  <c r="J4706" i="1"/>
  <c r="J4705" i="1" s="1"/>
  <c r="J4703" i="1"/>
  <c r="J4702" i="1" s="1"/>
  <c r="J4700" i="1"/>
  <c r="J4699" i="1" s="1"/>
  <c r="J4697" i="1"/>
  <c r="J4696" i="1" s="1"/>
  <c r="J4690" i="1"/>
  <c r="J4689" i="1" s="1"/>
  <c r="J4688" i="1" s="1"/>
  <c r="J4686" i="1"/>
  <c r="J4685" i="1" s="1"/>
  <c r="J4683" i="1"/>
  <c r="J4682" i="1" s="1"/>
  <c r="J4680" i="1"/>
  <c r="J4679" i="1" s="1"/>
  <c r="J4677" i="1"/>
  <c r="J4676" i="1" s="1"/>
  <c r="J4670" i="1"/>
  <c r="J4668" i="1"/>
  <c r="J4661" i="1"/>
  <c r="J4659" i="1"/>
  <c r="J4655" i="1"/>
  <c r="J4653" i="1"/>
  <c r="J4650" i="1"/>
  <c r="J4649" i="1" s="1"/>
  <c r="J4646" i="1"/>
  <c r="J4644" i="1"/>
  <c r="J4642" i="1"/>
  <c r="J4634" i="1"/>
  <c r="J4632" i="1"/>
  <c r="J4623" i="1"/>
  <c r="J4622" i="1" s="1"/>
  <c r="J4621" i="1" s="1"/>
  <c r="J4620" i="1" s="1"/>
  <c r="J4618" i="1"/>
  <c r="J4616" i="1"/>
  <c r="J4613" i="1"/>
  <c r="J4612" i="1" s="1"/>
  <c r="J4608" i="1"/>
  <c r="J4607" i="1" s="1"/>
  <c r="J4605" i="1"/>
  <c r="J4604" i="1" s="1"/>
  <c r="J4602" i="1"/>
  <c r="J4601" i="1" s="1"/>
  <c r="J4598" i="1"/>
  <c r="J4596" i="1"/>
  <c r="J4593" i="1"/>
  <c r="J4589" i="1"/>
  <c r="J4587" i="1"/>
  <c r="J4582" i="1"/>
  <c r="J4580" i="1"/>
  <c r="J4576" i="1"/>
  <c r="J4575" i="1" s="1"/>
  <c r="J4574" i="1" s="1"/>
  <c r="J4568" i="1"/>
  <c r="J4567" i="1" s="1"/>
  <c r="J4566" i="1" s="1"/>
  <c r="J4565" i="1" s="1"/>
  <c r="J4564" i="1" s="1"/>
  <c r="J4563" i="1" s="1"/>
  <c r="J4561" i="1"/>
  <c r="J4560" i="1" s="1"/>
  <c r="J4559" i="1" s="1"/>
  <c r="J4558" i="1" s="1"/>
  <c r="J4557" i="1" s="1"/>
  <c r="J4556" i="1" s="1"/>
  <c r="J4546" i="1"/>
  <c r="J4544" i="1"/>
  <c r="J4541" i="1"/>
  <c r="J4540" i="1" s="1"/>
  <c r="J4536" i="1"/>
  <c r="J4535" i="1" s="1"/>
  <c r="J4534" i="1" s="1"/>
  <c r="J4533" i="1" s="1"/>
  <c r="J4523" i="1"/>
  <c r="J4521" i="1"/>
  <c r="J4518" i="1"/>
  <c r="J4517" i="1" s="1"/>
  <c r="J4513" i="1"/>
  <c r="J4511" i="1"/>
  <c r="J4509" i="1"/>
  <c r="J4496" i="1"/>
  <c r="J4493" i="1" s="1"/>
  <c r="J4491" i="1"/>
  <c r="J4490" i="1" s="1"/>
  <c r="J4483" i="1"/>
  <c r="J4482" i="1" s="1"/>
  <c r="J4480" i="1"/>
  <c r="J4479" i="1" s="1"/>
  <c r="J4477" i="1"/>
  <c r="J4476" i="1" s="1"/>
  <c r="J4474" i="1"/>
  <c r="J4473" i="1" s="1"/>
  <c r="J4462" i="1"/>
  <c r="J4461" i="1" s="1"/>
  <c r="J4456" i="1"/>
  <c r="J4455" i="1" s="1"/>
  <c r="J4445" i="1"/>
  <c r="J4444" i="1" s="1"/>
  <c r="J4443" i="1" s="1"/>
  <c r="J4442" i="1" s="1"/>
  <c r="J4440" i="1"/>
  <c r="J4438" i="1"/>
  <c r="J4436" i="1"/>
  <c r="J4433" i="1"/>
  <c r="J4432" i="1" s="1"/>
  <c r="J4428" i="1"/>
  <c r="J4427" i="1" s="1"/>
  <c r="J4426" i="1" s="1"/>
  <c r="J4425" i="1" s="1"/>
  <c r="J4404" i="1"/>
  <c r="J4402" i="1"/>
  <c r="J4395" i="1"/>
  <c r="J4394" i="1" s="1"/>
  <c r="J4389" i="1"/>
  <c r="J4388" i="1" s="1"/>
  <c r="J4386" i="1"/>
  <c r="J4385" i="1" s="1"/>
  <c r="J4383" i="1"/>
  <c r="J4382" i="1" s="1"/>
  <c r="J4380" i="1"/>
  <c r="J4379" i="1" s="1"/>
  <c r="J4362" i="1"/>
  <c r="J4360" i="1"/>
  <c r="J4358" i="1"/>
  <c r="J4355" i="1"/>
  <c r="J4354" i="1" s="1"/>
  <c r="J4349" i="1"/>
  <c r="J4347" i="1"/>
  <c r="J4345" i="1"/>
  <c r="J4338" i="1"/>
  <c r="J4337" i="1" s="1"/>
  <c r="J4336" i="1" s="1"/>
  <c r="J4335" i="1" s="1"/>
  <c r="J4334" i="1" s="1"/>
  <c r="J4332" i="1"/>
  <c r="J4331" i="1" s="1"/>
  <c r="J4329" i="1"/>
  <c r="J4328" i="1" s="1"/>
  <c r="J4325" i="1"/>
  <c r="J4324" i="1" s="1"/>
  <c r="J4322" i="1"/>
  <c r="J4321" i="1" s="1"/>
  <c r="J4316" i="1"/>
  <c r="J4315" i="1" s="1"/>
  <c r="J4313" i="1"/>
  <c r="J4312" i="1" s="1"/>
  <c r="J4309" i="1"/>
  <c r="J4308" i="1" s="1"/>
  <c r="J4306" i="1"/>
  <c r="J4305" i="1" s="1"/>
  <c r="J4303" i="1"/>
  <c r="J4302" i="1" s="1"/>
  <c r="J4300" i="1"/>
  <c r="J4299" i="1" s="1"/>
  <c r="J4295" i="1"/>
  <c r="J4294" i="1" s="1"/>
  <c r="J4292" i="1"/>
  <c r="J4291" i="1" s="1"/>
  <c r="J4289" i="1"/>
  <c r="J4288" i="1" s="1"/>
  <c r="J4286" i="1"/>
  <c r="J4285" i="1" s="1"/>
  <c r="J4283" i="1"/>
  <c r="J4282" i="1" s="1"/>
  <c r="J4280" i="1"/>
  <c r="J4279" i="1" s="1"/>
  <c r="J4277" i="1"/>
  <c r="J4276" i="1" s="1"/>
  <c r="J4273" i="1"/>
  <c r="J4272" i="1" s="1"/>
  <c r="J4267" i="1"/>
  <c r="J4264" i="1"/>
  <c r="J4263" i="1" s="1"/>
  <c r="J4259" i="1"/>
  <c r="J4258" i="1" s="1"/>
  <c r="J4257" i="1" s="1"/>
  <c r="J4255" i="1"/>
  <c r="J4254" i="1" s="1"/>
  <c r="J4252" i="1"/>
  <c r="J4251" i="1" s="1"/>
  <c r="J4247" i="1"/>
  <c r="J4246" i="1" s="1"/>
  <c r="J4244" i="1"/>
  <c r="J4243" i="1" s="1"/>
  <c r="J4240" i="1"/>
  <c r="J4239" i="1" s="1"/>
  <c r="J4237" i="1"/>
  <c r="J4236" i="1" s="1"/>
  <c r="J4234" i="1"/>
  <c r="J4233" i="1" s="1"/>
  <c r="J4222" i="1"/>
  <c r="J4221" i="1" s="1"/>
  <c r="J4220" i="1" s="1"/>
  <c r="J4219" i="1" s="1"/>
  <c r="J4217" i="1"/>
  <c r="J4215" i="1"/>
  <c r="J4211" i="1"/>
  <c r="J4210" i="1" s="1"/>
  <c r="J4208" i="1"/>
  <c r="J4207" i="1" s="1"/>
  <c r="J4205" i="1"/>
  <c r="J4204" i="1" s="1"/>
  <c r="J4201" i="1"/>
  <c r="J4200" i="1" s="1"/>
  <c r="J4199" i="1" s="1"/>
  <c r="J4196" i="1"/>
  <c r="J4192" i="1"/>
  <c r="J4190" i="1"/>
  <c r="J4178" i="1"/>
  <c r="J4177" i="1" s="1"/>
  <c r="J4176" i="1" s="1"/>
  <c r="J4174" i="1"/>
  <c r="J4173" i="1" s="1"/>
  <c r="J4172" i="1" s="1"/>
  <c r="J4170" i="1"/>
  <c r="J4169" i="1" s="1"/>
  <c r="J4167" i="1"/>
  <c r="J4166" i="1" s="1"/>
  <c r="J4164" i="1"/>
  <c r="J4163" i="1" s="1"/>
  <c r="J4161" i="1"/>
  <c r="J4160" i="1" s="1"/>
  <c r="J4158" i="1"/>
  <c r="J4157" i="1" s="1"/>
  <c r="J4155" i="1"/>
  <c r="J4154" i="1" s="1"/>
  <c r="J4152" i="1"/>
  <c r="J4151" i="1" s="1"/>
  <c r="J4149" i="1"/>
  <c r="J4148" i="1" s="1"/>
  <c r="J4146" i="1"/>
  <c r="J4145" i="1" s="1"/>
  <c r="J4143" i="1"/>
  <c r="J4142" i="1" s="1"/>
  <c r="J4140" i="1"/>
  <c r="J4139" i="1" s="1"/>
  <c r="J4137" i="1"/>
  <c r="J4136" i="1" s="1"/>
  <c r="J4134" i="1"/>
  <c r="J4133" i="1" s="1"/>
  <c r="J4131" i="1"/>
  <c r="J4130" i="1" s="1"/>
  <c r="J4128" i="1"/>
  <c r="J4127" i="1" s="1"/>
  <c r="J4125" i="1"/>
  <c r="J4124" i="1" s="1"/>
  <c r="J4119" i="1"/>
  <c r="J4118" i="1" s="1"/>
  <c r="J4116" i="1"/>
  <c r="J4115" i="1" s="1"/>
  <c r="J4113" i="1"/>
  <c r="J4112" i="1" s="1"/>
  <c r="J4107" i="1"/>
  <c r="J4106" i="1" s="1"/>
  <c r="J4104" i="1"/>
  <c r="J4103" i="1" s="1"/>
  <c r="J4095" i="1"/>
  <c r="J4094" i="1" s="1"/>
  <c r="J4092" i="1"/>
  <c r="J4091" i="1" s="1"/>
  <c r="J4083" i="1"/>
  <c r="J4082" i="1" s="1"/>
  <c r="J4080" i="1"/>
  <c r="J4079" i="1" s="1"/>
  <c r="J4076" i="1"/>
  <c r="J4075" i="1" s="1"/>
  <c r="J4073" i="1"/>
  <c r="J4072" i="1" s="1"/>
  <c r="J4070" i="1"/>
  <c r="J4069" i="1" s="1"/>
  <c r="J4063" i="1"/>
  <c r="J4062" i="1" s="1"/>
  <c r="J4060" i="1"/>
  <c r="J4059" i="1" s="1"/>
  <c r="J4057" i="1"/>
  <c r="J4056" i="1" s="1"/>
  <c r="J4054" i="1"/>
  <c r="J4053" i="1" s="1"/>
  <c r="J4049" i="1"/>
  <c r="J4048" i="1" s="1"/>
  <c r="J4046" i="1"/>
  <c r="J4045" i="1" s="1"/>
  <c r="J4032" i="1"/>
  <c r="J4025" i="1"/>
  <c r="J4023" i="1"/>
  <c r="J4015" i="1"/>
  <c r="J4014" i="1" s="1"/>
  <c r="J4013" i="1" s="1"/>
  <c r="J4012" i="1" s="1"/>
  <c r="J4011" i="1" s="1"/>
  <c r="J4010" i="1" s="1"/>
  <c r="J4008" i="1"/>
  <c r="J4007" i="1" s="1"/>
  <c r="J4005" i="1"/>
  <c r="J4004" i="1" s="1"/>
  <c r="J4002" i="1"/>
  <c r="J4001" i="1" s="1"/>
  <c r="J3999" i="1"/>
  <c r="J3998" i="1" s="1"/>
  <c r="J3996" i="1"/>
  <c r="J3995" i="1" s="1"/>
  <c r="J3993" i="1"/>
  <c r="J3992" i="1" s="1"/>
  <c r="J3990" i="1"/>
  <c r="J3989" i="1" s="1"/>
  <c r="J3987" i="1"/>
  <c r="J3986" i="1" s="1"/>
  <c r="J3979" i="1"/>
  <c r="J3978" i="1" s="1"/>
  <c r="J3977" i="1" s="1"/>
  <c r="J3976" i="1" s="1"/>
  <c r="J3975" i="1" s="1"/>
  <c r="J3974" i="1" s="1"/>
  <c r="J3972" i="1"/>
  <c r="J3971" i="1" s="1"/>
  <c r="J3970" i="1" s="1"/>
  <c r="J3969" i="1" s="1"/>
  <c r="J3968" i="1" s="1"/>
  <c r="J3967" i="1" s="1"/>
  <c r="J3965" i="1"/>
  <c r="J3964" i="1" s="1"/>
  <c r="J3963" i="1" s="1"/>
  <c r="J3962" i="1" s="1"/>
  <c r="J3961" i="1" s="1"/>
  <c r="J3960" i="1" s="1"/>
  <c r="J3958" i="1"/>
  <c r="J3957" i="1" s="1"/>
  <c r="J3956" i="1" s="1"/>
  <c r="J3954" i="1"/>
  <c r="J3953" i="1" s="1"/>
  <c r="J3952" i="1" s="1"/>
  <c r="J3950" i="1"/>
  <c r="J3949" i="1" s="1"/>
  <c r="J3947" i="1"/>
  <c r="J3946" i="1" s="1"/>
  <c r="J3944" i="1"/>
  <c r="J3943" i="1" s="1"/>
  <c r="J3941" i="1"/>
  <c r="J3940" i="1" s="1"/>
  <c r="J3934" i="1"/>
  <c r="J3933" i="1" s="1"/>
  <c r="J3931" i="1"/>
  <c r="J3930" i="1" s="1"/>
  <c r="J3928" i="1"/>
  <c r="J3927" i="1" s="1"/>
  <c r="J3925" i="1"/>
  <c r="J3924" i="1" s="1"/>
  <c r="J3922" i="1"/>
  <c r="J3921" i="1" s="1"/>
  <c r="J3919" i="1"/>
  <c r="J3918" i="1" s="1"/>
  <c r="J3916" i="1"/>
  <c r="J3915" i="1" s="1"/>
  <c r="J3913" i="1"/>
  <c r="J3912" i="1" s="1"/>
  <c r="J3910" i="1"/>
  <c r="J3909" i="1" s="1"/>
  <c r="J3907" i="1"/>
  <c r="J3906" i="1" s="1"/>
  <c r="J3904" i="1"/>
  <c r="J3903" i="1" s="1"/>
  <c r="J3901" i="1"/>
  <c r="J3900" i="1" s="1"/>
  <c r="J3898" i="1"/>
  <c r="J3897" i="1" s="1"/>
  <c r="J3895" i="1"/>
  <c r="J3894" i="1" s="1"/>
  <c r="J3892" i="1"/>
  <c r="J3891" i="1" s="1"/>
  <c r="J3889" i="1"/>
  <c r="J3888" i="1" s="1"/>
  <c r="J3882" i="1"/>
  <c r="J3881" i="1" s="1"/>
  <c r="J3880" i="1" s="1"/>
  <c r="J3878" i="1"/>
  <c r="J3877" i="1" s="1"/>
  <c r="J3875" i="1"/>
  <c r="J3874" i="1" s="1"/>
  <c r="J3872" i="1"/>
  <c r="J3871" i="1" s="1"/>
  <c r="J3869" i="1"/>
  <c r="J3868" i="1" s="1"/>
  <c r="J3866" i="1"/>
  <c r="J3865" i="1" s="1"/>
  <c r="J3860" i="1"/>
  <c r="J3859" i="1" s="1"/>
  <c r="J3857" i="1"/>
  <c r="J3856" i="1" s="1"/>
  <c r="J3854" i="1"/>
  <c r="J3853" i="1" s="1"/>
  <c r="J3851" i="1"/>
  <c r="J3850" i="1" s="1"/>
  <c r="J3835" i="1"/>
  <c r="J3834" i="1" s="1"/>
  <c r="J3833" i="1" s="1"/>
  <c r="J3831" i="1"/>
  <c r="J3830" i="1" s="1"/>
  <c r="J3829" i="1" s="1"/>
  <c r="J3826" i="1"/>
  <c r="J3823" i="1" s="1"/>
  <c r="J3821" i="1"/>
  <c r="J3820" i="1" s="1"/>
  <c r="J3817" i="1"/>
  <c r="J3816" i="1" s="1"/>
  <c r="J3815" i="1" s="1"/>
  <c r="J3813" i="1"/>
  <c r="J3812" i="1" s="1"/>
  <c r="J3810" i="1"/>
  <c r="J3809" i="1" s="1"/>
  <c r="J3807" i="1"/>
  <c r="J3806" i="1" s="1"/>
  <c r="J3804" i="1"/>
  <c r="J3803" i="1" s="1"/>
  <c r="J3801" i="1"/>
  <c r="J3800" i="1" s="1"/>
  <c r="J3798" i="1"/>
  <c r="J3797" i="1" s="1"/>
  <c r="J3795" i="1"/>
  <c r="J3794" i="1" s="1"/>
  <c r="J3792" i="1"/>
  <c r="J3791" i="1" s="1"/>
  <c r="J3784" i="1"/>
  <c r="J3783" i="1" s="1"/>
  <c r="J3782" i="1" s="1"/>
  <c r="J3781" i="1" s="1"/>
  <c r="J3780" i="1" s="1"/>
  <c r="J3779" i="1" s="1"/>
  <c r="J3777" i="1"/>
  <c r="J3776" i="1" s="1"/>
  <c r="J3774" i="1"/>
  <c r="J3773" i="1" s="1"/>
  <c r="J3770" i="1"/>
  <c r="J3769" i="1" s="1"/>
  <c r="J3768" i="1" s="1"/>
  <c r="J3761" i="1"/>
  <c r="J3759" i="1"/>
  <c r="J3757" i="1"/>
  <c r="J3747" i="1"/>
  <c r="J3745" i="1"/>
  <c r="J3742" i="1"/>
  <c r="J3741" i="1" s="1"/>
  <c r="J3737" i="1"/>
  <c r="J3736" i="1" s="1"/>
  <c r="J3734" i="1"/>
  <c r="J3733" i="1" s="1"/>
  <c r="J3726" i="1"/>
  <c r="J3725" i="1" s="1"/>
  <c r="J3724" i="1" s="1"/>
  <c r="J3723" i="1" s="1"/>
  <c r="J3722" i="1" s="1"/>
  <c r="J3721" i="1" s="1"/>
  <c r="J3720" i="1" s="1"/>
  <c r="J3713" i="1"/>
  <c r="J3704" i="1"/>
  <c r="J3702" i="1"/>
  <c r="J3699" i="1"/>
  <c r="J3698" i="1" s="1"/>
  <c r="J3694" i="1"/>
  <c r="J3692" i="1"/>
  <c r="J3690" i="1"/>
  <c r="J3685" i="1"/>
  <c r="J3684" i="1" s="1"/>
  <c r="J3682" i="1"/>
  <c r="J3681" i="1" s="1"/>
  <c r="J3675" i="1"/>
  <c r="J3673" i="1"/>
  <c r="J3669" i="1"/>
  <c r="J3668" i="1" s="1"/>
  <c r="J3667" i="1" s="1"/>
  <c r="J3666" i="1" s="1"/>
  <c r="J3664" i="1"/>
  <c r="J3663" i="1" s="1"/>
  <c r="J3662" i="1" s="1"/>
  <c r="J3661" i="1" s="1"/>
  <c r="J3659" i="1"/>
  <c r="J3658" i="1" s="1"/>
  <c r="J3657" i="1" s="1"/>
  <c r="J3656" i="1" s="1"/>
  <c r="J3653" i="1"/>
  <c r="J3652" i="1" s="1"/>
  <c r="J3651" i="1" s="1"/>
  <c r="J3650" i="1" s="1"/>
  <c r="J3649" i="1" s="1"/>
  <c r="J3646" i="1"/>
  <c r="J3645" i="1" s="1"/>
  <c r="J3644" i="1" s="1"/>
  <c r="J3643" i="1" s="1"/>
  <c r="J3637" i="1"/>
  <c r="J3636" i="1" s="1"/>
  <c r="J3634" i="1"/>
  <c r="J3633" i="1" s="1"/>
  <c r="J3630" i="1"/>
  <c r="J3629" i="1" s="1"/>
  <c r="J3627" i="1"/>
  <c r="J3626" i="1" s="1"/>
  <c r="J3623" i="1"/>
  <c r="J3622" i="1" s="1"/>
  <c r="J3621" i="1" s="1"/>
  <c r="J3619" i="1"/>
  <c r="J3618" i="1" s="1"/>
  <c r="J3616" i="1"/>
  <c r="J3615" i="1" s="1"/>
  <c r="J3613" i="1"/>
  <c r="J3612" i="1" s="1"/>
  <c r="J3610" i="1"/>
  <c r="J3609" i="1" s="1"/>
  <c r="J3607" i="1"/>
  <c r="J3606" i="1" s="1"/>
  <c r="J3598" i="1"/>
  <c r="J3578" i="1"/>
  <c r="J3577" i="1" s="1"/>
  <c r="J3575" i="1"/>
  <c r="J3573" i="1"/>
  <c r="J3569" i="1"/>
  <c r="J3568" i="1" s="1"/>
  <c r="J3567" i="1" s="1"/>
  <c r="J3561" i="1"/>
  <c r="J3560" i="1" s="1"/>
  <c r="J3559" i="1" s="1"/>
  <c r="J3558" i="1" s="1"/>
  <c r="J3557" i="1" s="1"/>
  <c r="J3556" i="1" s="1"/>
  <c r="J3555" i="1" s="1"/>
  <c r="J3552" i="1"/>
  <c r="J3551" i="1" s="1"/>
  <c r="J3550" i="1" s="1"/>
  <c r="J3548" i="1"/>
  <c r="J3547" i="1" s="1"/>
  <c r="J3546" i="1" s="1"/>
  <c r="J3545" i="1" s="1"/>
  <c r="J3544" i="1" s="1"/>
  <c r="J3540" i="1"/>
  <c r="J3539" i="1" s="1"/>
  <c r="J3538" i="1" s="1"/>
  <c r="J3537" i="1" s="1"/>
  <c r="J3536" i="1" s="1"/>
  <c r="J3535" i="1" s="1"/>
  <c r="J3533" i="1"/>
  <c r="J3532" i="1" s="1"/>
  <c r="J3531" i="1" s="1"/>
  <c r="J3529" i="1"/>
  <c r="J3528" i="1" s="1"/>
  <c r="J3527" i="1" s="1"/>
  <c r="J3526" i="1" s="1"/>
  <c r="J3525" i="1" s="1"/>
  <c r="J3521" i="1"/>
  <c r="J3520" i="1" s="1"/>
  <c r="J3519" i="1" s="1"/>
  <c r="J3518" i="1" s="1"/>
  <c r="J3517" i="1" s="1"/>
  <c r="J3516" i="1" s="1"/>
  <c r="J3515" i="1" s="1"/>
  <c r="J3513" i="1"/>
  <c r="J3512" i="1" s="1"/>
  <c r="J3511" i="1" s="1"/>
  <c r="J3506" i="1"/>
  <c r="J3505" i="1" s="1"/>
  <c r="J3504" i="1" s="1"/>
  <c r="J3498" i="1"/>
  <c r="J3496" i="1"/>
  <c r="J3494" i="1"/>
  <c r="J3487" i="1"/>
  <c r="J3486" i="1" s="1"/>
  <c r="J3485" i="1" s="1"/>
  <c r="J3483" i="1"/>
  <c r="J3482" i="1" s="1"/>
  <c r="J3481" i="1" s="1"/>
  <c r="J3480" i="1" s="1"/>
  <c r="J3478" i="1"/>
  <c r="J3477" i="1" s="1"/>
  <c r="J3476" i="1" s="1"/>
  <c r="J3474" i="1"/>
  <c r="J3473" i="1" s="1"/>
  <c r="J3472" i="1" s="1"/>
  <c r="J3468" i="1"/>
  <c r="J3467" i="1" s="1"/>
  <c r="J3465" i="1"/>
  <c r="J3463" i="1"/>
  <c r="J3458" i="1"/>
  <c r="J3457" i="1" s="1"/>
  <c r="J3456" i="1" s="1"/>
  <c r="J3455" i="1" s="1"/>
  <c r="J3454" i="1" s="1"/>
  <c r="J3443" i="1"/>
  <c r="J3442" i="1" s="1"/>
  <c r="J3441" i="1" s="1"/>
  <c r="J3440" i="1" s="1"/>
  <c r="J3439" i="1" s="1"/>
  <c r="J3437" i="1"/>
  <c r="J3436" i="1" s="1"/>
  <c r="J3435" i="1" s="1"/>
  <c r="J3433" i="1"/>
  <c r="J3432" i="1" s="1"/>
  <c r="J3431" i="1" s="1"/>
  <c r="J3430" i="1" s="1"/>
  <c r="J3422" i="1" s="1"/>
  <c r="J3420" i="1"/>
  <c r="J3419" i="1" s="1"/>
  <c r="J3418" i="1" s="1"/>
  <c r="J3417" i="1" s="1"/>
  <c r="J3416" i="1" s="1"/>
  <c r="J3414" i="1"/>
  <c r="J3413" i="1" s="1"/>
  <c r="J3412" i="1" s="1"/>
  <c r="J3411" i="1" s="1"/>
  <c r="J3404" i="1"/>
  <c r="J3403" i="1" s="1"/>
  <c r="J3402" i="1" s="1"/>
  <c r="J3400" i="1"/>
  <c r="J3399" i="1" s="1"/>
  <c r="J3397" i="1"/>
  <c r="J3396" i="1" s="1"/>
  <c r="J3383" i="1"/>
  <c r="J3382" i="1" s="1"/>
  <c r="J3381" i="1" s="1"/>
  <c r="J3380" i="1" s="1"/>
  <c r="J3378" i="1"/>
  <c r="J3376" i="1"/>
  <c r="J3369" i="1"/>
  <c r="J3368" i="1" s="1"/>
  <c r="J3367" i="1" s="1"/>
  <c r="J3366" i="1" s="1"/>
  <c r="J3365" i="1" s="1"/>
  <c r="J3364" i="1" s="1"/>
  <c r="J3361" i="1"/>
  <c r="J3360" i="1" s="1"/>
  <c r="J3358" i="1"/>
  <c r="J3357" i="1" s="1"/>
  <c r="J3353" i="1"/>
  <c r="J3352" i="1" s="1"/>
  <c r="J3351" i="1" s="1"/>
  <c r="J3349" i="1"/>
  <c r="J3348" i="1" s="1"/>
  <c r="J3346" i="1"/>
  <c r="J3345" i="1" s="1"/>
  <c r="J3342" i="1"/>
  <c r="J3341" i="1" s="1"/>
  <c r="J3339" i="1"/>
  <c r="J3338" i="1" s="1"/>
  <c r="J3332" i="1"/>
  <c r="J3330" i="1"/>
  <c r="J3328" i="1"/>
  <c r="J3325" i="1"/>
  <c r="J3324" i="1" s="1"/>
  <c r="J3320" i="1"/>
  <c r="J3318" i="1"/>
  <c r="J3309" i="1"/>
  <c r="J3308" i="1" s="1"/>
  <c r="J3307" i="1" s="1"/>
  <c r="J3305" i="1"/>
  <c r="J3304" i="1" s="1"/>
  <c r="J3303" i="1" s="1"/>
  <c r="J3302" i="1" s="1"/>
  <c r="J3301" i="1" s="1"/>
  <c r="J3297" i="1"/>
  <c r="J3295" i="1"/>
  <c r="J3291" i="1"/>
  <c r="J3290" i="1" s="1"/>
  <c r="J3289" i="1" s="1"/>
  <c r="J3288" i="1" s="1"/>
  <c r="J3287" i="1" s="1"/>
  <c r="J3283" i="1"/>
  <c r="J3282" i="1" s="1"/>
  <c r="J3281" i="1" s="1"/>
  <c r="J3280" i="1" s="1"/>
  <c r="J3279" i="1" s="1"/>
  <c r="J3277" i="1"/>
  <c r="J3276" i="1" s="1"/>
  <c r="J3275" i="1" s="1"/>
  <c r="J3274" i="1" s="1"/>
  <c r="J3273" i="1" s="1"/>
  <c r="J3269" i="1"/>
  <c r="J3268" i="1" s="1"/>
  <c r="J3267" i="1" s="1"/>
  <c r="J3262" i="1"/>
  <c r="J3261" i="1" s="1"/>
  <c r="J3260" i="1" s="1"/>
  <c r="J3258" i="1"/>
  <c r="J3257" i="1" s="1"/>
  <c r="J3256" i="1" s="1"/>
  <c r="J3250" i="1"/>
  <c r="J3248" i="1"/>
  <c r="J3241" i="1"/>
  <c r="J3239" i="1"/>
  <c r="J3235" i="1"/>
  <c r="J3234" i="1" s="1"/>
  <c r="J3233" i="1" s="1"/>
  <c r="J3225" i="1"/>
  <c r="J3224" i="1" s="1"/>
  <c r="J3223" i="1" s="1"/>
  <c r="J3222" i="1" s="1"/>
  <c r="J3221" i="1" s="1"/>
  <c r="J3219" i="1"/>
  <c r="J3218" i="1" s="1"/>
  <c r="J3216" i="1"/>
  <c r="J3215" i="1" s="1"/>
  <c r="J3211" i="1"/>
  <c r="J3210" i="1" s="1"/>
  <c r="J3209" i="1" s="1"/>
  <c r="J3208" i="1" s="1"/>
  <c r="J3207" i="1" s="1"/>
  <c r="J3204" i="1"/>
  <c r="J3203" i="1" s="1"/>
  <c r="J3202" i="1" s="1"/>
  <c r="J3201" i="1" s="1"/>
  <c r="J3200" i="1" s="1"/>
  <c r="J3199" i="1" s="1"/>
  <c r="J3191" i="1"/>
  <c r="J3190" i="1" s="1"/>
  <c r="J3189" i="1" s="1"/>
  <c r="J3188" i="1" s="1"/>
  <c r="J3187" i="1" s="1"/>
  <c r="J3185" i="1"/>
  <c r="J3183" i="1"/>
  <c r="J3179" i="1"/>
  <c r="J3178" i="1" s="1"/>
  <c r="J3177" i="1" s="1"/>
  <c r="J3176" i="1" s="1"/>
  <c r="J3174" i="1"/>
  <c r="J3158" i="1"/>
  <c r="J3157" i="1" s="1"/>
  <c r="J3155" i="1"/>
  <c r="J3154" i="1" s="1"/>
  <c r="J3149" i="1"/>
  <c r="J3148" i="1" s="1"/>
  <c r="J3147" i="1" s="1"/>
  <c r="J3146" i="1" s="1"/>
  <c r="J3139" i="1"/>
  <c r="J3138" i="1" s="1"/>
  <c r="J3137" i="1" s="1"/>
  <c r="J3135" i="1"/>
  <c r="J3134" i="1" s="1"/>
  <c r="J3133" i="1" s="1"/>
  <c r="J3131" i="1"/>
  <c r="J3130" i="1" s="1"/>
  <c r="J3128" i="1"/>
  <c r="J3127" i="1" s="1"/>
  <c r="J3120" i="1"/>
  <c r="J3118" i="1"/>
  <c r="J3115" i="1"/>
  <c r="J3114" i="1" s="1"/>
  <c r="J3110" i="1"/>
  <c r="J3109" i="1" s="1"/>
  <c r="J3108" i="1" s="1"/>
  <c r="J3107" i="1" s="1"/>
  <c r="J3106" i="1" s="1"/>
  <c r="J3103" i="1"/>
  <c r="J3102" i="1" s="1"/>
  <c r="J3101" i="1" s="1"/>
  <c r="J3100" i="1" s="1"/>
  <c r="J3099" i="1" s="1"/>
  <c r="J3098" i="1" s="1"/>
  <c r="J3095" i="1"/>
  <c r="J3094" i="1" s="1"/>
  <c r="J3092" i="1"/>
  <c r="J3087" i="1"/>
  <c r="J3085" i="1"/>
  <c r="J3081" i="1"/>
  <c r="J3080" i="1" s="1"/>
  <c r="J3078" i="1"/>
  <c r="J3077" i="1" s="1"/>
  <c r="J3074" i="1"/>
  <c r="J3073" i="1" s="1"/>
  <c r="J3071" i="1"/>
  <c r="J3070" i="1" s="1"/>
  <c r="J3068" i="1"/>
  <c r="J3067" i="1" s="1"/>
  <c r="J3053" i="1"/>
  <c r="J3051" i="1"/>
  <c r="J3048" i="1"/>
  <c r="J3047" i="1" s="1"/>
  <c r="J3043" i="1"/>
  <c r="J3041" i="1"/>
  <c r="J3032" i="1"/>
  <c r="J3031" i="1" s="1"/>
  <c r="J3030" i="1" s="1"/>
  <c r="J3028" i="1"/>
  <c r="J3027" i="1" s="1"/>
  <c r="J3026" i="1" s="1"/>
  <c r="J3025" i="1" s="1"/>
  <c r="J3024" i="1" s="1"/>
  <c r="J3020" i="1"/>
  <c r="J3019" i="1" s="1"/>
  <c r="J3018" i="1" s="1"/>
  <c r="J3017" i="1" s="1"/>
  <c r="J3016" i="1" s="1"/>
  <c r="J3015" i="1" s="1"/>
  <c r="J3013" i="1"/>
  <c r="J3012" i="1" s="1"/>
  <c r="J3011" i="1" s="1"/>
  <c r="J3009" i="1"/>
  <c r="J3008" i="1" s="1"/>
  <c r="J3007" i="1" s="1"/>
  <c r="J3006" i="1" s="1"/>
  <c r="J3005" i="1" s="1"/>
  <c r="J3001" i="1"/>
  <c r="J3000" i="1" s="1"/>
  <c r="J2999" i="1" s="1"/>
  <c r="J2998" i="1" s="1"/>
  <c r="J2997" i="1" s="1"/>
  <c r="J2995" i="1"/>
  <c r="J2994" i="1" s="1"/>
  <c r="J2993" i="1" s="1"/>
  <c r="J2992" i="1" s="1"/>
  <c r="J2991" i="1" s="1"/>
  <c r="J2987" i="1"/>
  <c r="J2986" i="1" s="1"/>
  <c r="J2985" i="1" s="1"/>
  <c r="J2980" i="1"/>
  <c r="J2979" i="1" s="1"/>
  <c r="J2978" i="1" s="1"/>
  <c r="J2967" i="1"/>
  <c r="J2965" i="1"/>
  <c r="J2963" i="1"/>
  <c r="J2951" i="1"/>
  <c r="J2950" i="1" s="1"/>
  <c r="J2949" i="1" s="1"/>
  <c r="J2947" i="1"/>
  <c r="J2946" i="1" s="1"/>
  <c r="J2945" i="1" s="1"/>
  <c r="J2941" i="1"/>
  <c r="J2933" i="1"/>
  <c r="J2932" i="1" s="1"/>
  <c r="J2930" i="1"/>
  <c r="J2929" i="1" s="1"/>
  <c r="J2925" i="1"/>
  <c r="J2924" i="1" s="1"/>
  <c r="J2923" i="1" s="1"/>
  <c r="J2922" i="1" s="1"/>
  <c r="J2921" i="1" s="1"/>
  <c r="J2918" i="1"/>
  <c r="J2917" i="1" s="1"/>
  <c r="J2916" i="1" s="1"/>
  <c r="J2915" i="1" s="1"/>
  <c r="J2914" i="1" s="1"/>
  <c r="J2913" i="1" s="1"/>
  <c r="J2905" i="1"/>
  <c r="J2903" i="1"/>
  <c r="J2898" i="1"/>
  <c r="J2897" i="1" s="1"/>
  <c r="J2896" i="1" s="1"/>
  <c r="J2895" i="1" s="1"/>
  <c r="J2892" i="1"/>
  <c r="J2891" i="1" s="1"/>
  <c r="J2890" i="1" s="1"/>
  <c r="J2888" i="1"/>
  <c r="J2887" i="1" s="1"/>
  <c r="J2886" i="1" s="1"/>
  <c r="J2885" i="1" s="1"/>
  <c r="J2883" i="1"/>
  <c r="J2867" i="1"/>
  <c r="J2866" i="1" s="1"/>
  <c r="J2864" i="1"/>
  <c r="J2863" i="1" s="1"/>
  <c r="J2858" i="1"/>
  <c r="J2857" i="1" s="1"/>
  <c r="J2856" i="1" s="1"/>
  <c r="J2855" i="1" s="1"/>
  <c r="J2848" i="1"/>
  <c r="J2847" i="1" s="1"/>
  <c r="J2846" i="1" s="1"/>
  <c r="J2844" i="1"/>
  <c r="J2843" i="1" s="1"/>
  <c r="J2842" i="1" s="1"/>
  <c r="J2840" i="1"/>
  <c r="J2839" i="1" s="1"/>
  <c r="J2837" i="1"/>
  <c r="J2836" i="1" s="1"/>
  <c r="J2823" i="1"/>
  <c r="J2821" i="1"/>
  <c r="J2818" i="1"/>
  <c r="J2817" i="1" s="1"/>
  <c r="J2813" i="1"/>
  <c r="J2812" i="1" s="1"/>
  <c r="J2811" i="1" s="1"/>
  <c r="J2810" i="1" s="1"/>
  <c r="J2809" i="1" s="1"/>
  <c r="J2806" i="1"/>
  <c r="J2805" i="1" s="1"/>
  <c r="J2804" i="1" s="1"/>
  <c r="J2803" i="1" s="1"/>
  <c r="J2801" i="1"/>
  <c r="J2800" i="1" s="1"/>
  <c r="J2799" i="1" s="1"/>
  <c r="J2798" i="1" s="1"/>
  <c r="J2797" i="1" s="1"/>
  <c r="J2788" i="1"/>
  <c r="J2787" i="1" s="1"/>
  <c r="J2785" i="1"/>
  <c r="J2784" i="1" s="1"/>
  <c r="J2780" i="1"/>
  <c r="J2779" i="1" s="1"/>
  <c r="J2778" i="1" s="1"/>
  <c r="J2776" i="1"/>
  <c r="J2775" i="1" s="1"/>
  <c r="J2773" i="1"/>
  <c r="J2772" i="1" s="1"/>
  <c r="J2769" i="1"/>
  <c r="J2768" i="1" s="1"/>
  <c r="J2766" i="1"/>
  <c r="J2765" i="1" s="1"/>
  <c r="J2763" i="1"/>
  <c r="J2762" i="1" s="1"/>
  <c r="J2751" i="1"/>
  <c r="J2749" i="1"/>
  <c r="J2747" i="1"/>
  <c r="J2744" i="1"/>
  <c r="J2743" i="1" s="1"/>
  <c r="J2739" i="1"/>
  <c r="J2737" i="1"/>
  <c r="J2728" i="1"/>
  <c r="J2727" i="1" s="1"/>
  <c r="J2726" i="1" s="1"/>
  <c r="J2725" i="1" s="1"/>
  <c r="J2724" i="1" s="1"/>
  <c r="J2723" i="1" s="1"/>
  <c r="J2722" i="1" s="1"/>
  <c r="J2720" i="1"/>
  <c r="J2719" i="1" s="1"/>
  <c r="J2718" i="1" s="1"/>
  <c r="J2717" i="1" s="1"/>
  <c r="J2716" i="1" s="1"/>
  <c r="J2715" i="1" s="1"/>
  <c r="J2713" i="1"/>
  <c r="J2712" i="1" s="1"/>
  <c r="J2711" i="1" s="1"/>
  <c r="J2709" i="1"/>
  <c r="J2708" i="1" s="1"/>
  <c r="J2707" i="1" s="1"/>
  <c r="J2706" i="1" s="1"/>
  <c r="J2705" i="1" s="1"/>
  <c r="J2701" i="1"/>
  <c r="J2700" i="1" s="1"/>
  <c r="J2699" i="1" s="1"/>
  <c r="J2698" i="1" s="1"/>
  <c r="J2697" i="1" s="1"/>
  <c r="J2695" i="1"/>
  <c r="J2694" i="1" s="1"/>
  <c r="J2693" i="1" s="1"/>
  <c r="J2692" i="1" s="1"/>
  <c r="J2691" i="1" s="1"/>
  <c r="J2687" i="1"/>
  <c r="J2686" i="1" s="1"/>
  <c r="J2685" i="1" s="1"/>
  <c r="J2680" i="1"/>
  <c r="J2679" i="1" s="1"/>
  <c r="J2678" i="1" s="1"/>
  <c r="J2676" i="1"/>
  <c r="J2675" i="1" s="1"/>
  <c r="J2674" i="1" s="1"/>
  <c r="J2663" i="1"/>
  <c r="J2661" i="1"/>
  <c r="J2659" i="1"/>
  <c r="J2650" i="1"/>
  <c r="J2648" i="1"/>
  <c r="J2644" i="1"/>
  <c r="J2643" i="1" s="1"/>
  <c r="J2642" i="1" s="1"/>
  <c r="J2641" i="1" s="1"/>
  <c r="J2634" i="1"/>
  <c r="J2633" i="1" s="1"/>
  <c r="J2632" i="1" s="1"/>
  <c r="J2630" i="1"/>
  <c r="J2629" i="1" s="1"/>
  <c r="J2628" i="1" s="1"/>
  <c r="J2624" i="1"/>
  <c r="J2621" i="1" s="1"/>
  <c r="J2620" i="1" s="1"/>
  <c r="J2619" i="1" s="1"/>
  <c r="J2618" i="1" s="1"/>
  <c r="J2616" i="1"/>
  <c r="J2615" i="1" s="1"/>
  <c r="J2613" i="1"/>
  <c r="J2612" i="1" s="1"/>
  <c r="J2607" i="1"/>
  <c r="J2606" i="1" s="1"/>
  <c r="J2605" i="1" s="1"/>
  <c r="J2604" i="1" s="1"/>
  <c r="J2603" i="1" s="1"/>
  <c r="J2602" i="1" s="1"/>
  <c r="J2594" i="1"/>
  <c r="J2593" i="1" s="1"/>
  <c r="J2592" i="1" s="1"/>
  <c r="J2591" i="1" s="1"/>
  <c r="J2590" i="1" s="1"/>
  <c r="J2588" i="1"/>
  <c r="J2587" i="1" s="1"/>
  <c r="J2586" i="1" s="1"/>
  <c r="J2585" i="1" s="1"/>
  <c r="J2583" i="1"/>
  <c r="J2582" i="1" s="1"/>
  <c r="J2581" i="1" s="1"/>
  <c r="J2580" i="1" s="1"/>
  <c r="J2577" i="1"/>
  <c r="J2575" i="1"/>
  <c r="J2566" i="1"/>
  <c r="J2550" i="1"/>
  <c r="J2549" i="1" s="1"/>
  <c r="J2547" i="1"/>
  <c r="J2546" i="1" s="1"/>
  <c r="J2541" i="1"/>
  <c r="J2540" i="1" s="1"/>
  <c r="J2539" i="1" s="1"/>
  <c r="J2538" i="1" s="1"/>
  <c r="J2531" i="1"/>
  <c r="J2530" i="1" s="1"/>
  <c r="J2529" i="1" s="1"/>
  <c r="J2527" i="1"/>
  <c r="J2526" i="1" s="1"/>
  <c r="J2525" i="1" s="1"/>
  <c r="J2523" i="1"/>
  <c r="J2522" i="1" s="1"/>
  <c r="J2520" i="1"/>
  <c r="J2519" i="1" s="1"/>
  <c r="J2506" i="1"/>
  <c r="J2504" i="1"/>
  <c r="J2501" i="1"/>
  <c r="J2500" i="1" s="1"/>
  <c r="J2496" i="1"/>
  <c r="J2495" i="1" s="1"/>
  <c r="J2494" i="1" s="1"/>
  <c r="J2493" i="1" s="1"/>
  <c r="J2492" i="1" s="1"/>
  <c r="J2489" i="1"/>
  <c r="J2488" i="1" s="1"/>
  <c r="J2487" i="1" s="1"/>
  <c r="J2486" i="1" s="1"/>
  <c r="J2484" i="1"/>
  <c r="J2483" i="1" s="1"/>
  <c r="J2482" i="1" s="1"/>
  <c r="J2481" i="1" s="1"/>
  <c r="J2479" i="1"/>
  <c r="J2478" i="1" s="1"/>
  <c r="J2477" i="1" s="1"/>
  <c r="J2476" i="1" s="1"/>
  <c r="J2475" i="1" s="1"/>
  <c r="J2471" i="1"/>
  <c r="J2470" i="1" s="1"/>
  <c r="J2469" i="1" s="1"/>
  <c r="J2468" i="1" s="1"/>
  <c r="J2466" i="1"/>
  <c r="J2465" i="1" s="1"/>
  <c r="J2464" i="1" s="1"/>
  <c r="J2462" i="1"/>
  <c r="J2461" i="1" s="1"/>
  <c r="J2459" i="1"/>
  <c r="J2458" i="1" s="1"/>
  <c r="J2454" i="1"/>
  <c r="J2452" i="1"/>
  <c r="J2448" i="1"/>
  <c r="J2447" i="1" s="1"/>
  <c r="J2445" i="1"/>
  <c r="J2444" i="1" s="1"/>
  <c r="J2441" i="1"/>
  <c r="J2440" i="1" s="1"/>
  <c r="J2438" i="1"/>
  <c r="J2437" i="1" s="1"/>
  <c r="J2435" i="1"/>
  <c r="J2434" i="1" s="1"/>
  <c r="J2428" i="1"/>
  <c r="J2426" i="1"/>
  <c r="J2423" i="1"/>
  <c r="J2422" i="1" s="1"/>
  <c r="J2418" i="1"/>
  <c r="J2416" i="1"/>
  <c r="J2407" i="1"/>
  <c r="J2406" i="1" s="1"/>
  <c r="J2405" i="1" s="1"/>
  <c r="J2403" i="1"/>
  <c r="J2402" i="1" s="1"/>
  <c r="J2401" i="1" s="1"/>
  <c r="J2400" i="1" s="1"/>
  <c r="J2399" i="1" s="1"/>
  <c r="J2386" i="1"/>
  <c r="J2382" i="1"/>
  <c r="J2381" i="1" s="1"/>
  <c r="J2380" i="1" s="1"/>
  <c r="J2379" i="1" s="1"/>
  <c r="J2378" i="1" s="1"/>
  <c r="J2336" i="1"/>
  <c r="J2334" i="1"/>
  <c r="J2332" i="1"/>
  <c r="J2321" i="1"/>
  <c r="J2320" i="1" s="1"/>
  <c r="J2312" i="1"/>
  <c r="J2311" i="1" s="1"/>
  <c r="J2310" i="1" s="1"/>
  <c r="J2308" i="1"/>
  <c r="J2307" i="1" s="1"/>
  <c r="J2306" i="1" s="1"/>
  <c r="J2302" i="1"/>
  <c r="J2301" i="1" s="1"/>
  <c r="J2300" i="1" s="1"/>
  <c r="J2299" i="1" s="1"/>
  <c r="J2298" i="1" s="1"/>
  <c r="J2296" i="1"/>
  <c r="J2295" i="1" s="1"/>
  <c r="J2293" i="1"/>
  <c r="J2291" i="1"/>
  <c r="J2285" i="1"/>
  <c r="J2284" i="1" s="1"/>
  <c r="J2283" i="1" s="1"/>
  <c r="J2282" i="1" s="1"/>
  <c r="J2281" i="1" s="1"/>
  <c r="J2280" i="1" s="1"/>
  <c r="J2275" i="1"/>
  <c r="J2270" i="1"/>
  <c r="J2269" i="1" s="1"/>
  <c r="J2268" i="1" s="1"/>
  <c r="J2267" i="1" s="1"/>
  <c r="J2264" i="1"/>
  <c r="J2260" i="1"/>
  <c r="J2256" i="1"/>
  <c r="J2255" i="1" s="1"/>
  <c r="J2254" i="1" s="1"/>
  <c r="J2253" i="1" s="1"/>
  <c r="J2251" i="1"/>
  <c r="J2235" i="1"/>
  <c r="J2234" i="1" s="1"/>
  <c r="J2232" i="1"/>
  <c r="J2231" i="1" s="1"/>
  <c r="J2226" i="1"/>
  <c r="J2225" i="1" s="1"/>
  <c r="J2224" i="1" s="1"/>
  <c r="J2223" i="1" s="1"/>
  <c r="J2216" i="1"/>
  <c r="J2215" i="1" s="1"/>
  <c r="J2214" i="1" s="1"/>
  <c r="J2212" i="1"/>
  <c r="J2211" i="1" s="1"/>
  <c r="J2210" i="1" s="1"/>
  <c r="J2208" i="1"/>
  <c r="J2207" i="1" s="1"/>
  <c r="J2205" i="1"/>
  <c r="J2204" i="1" s="1"/>
  <c r="J2191" i="1"/>
  <c r="J2189" i="1"/>
  <c r="J2186" i="1"/>
  <c r="J2185" i="1" s="1"/>
  <c r="J2181" i="1"/>
  <c r="J2180" i="1" s="1"/>
  <c r="J2174" i="1"/>
  <c r="J2173" i="1" s="1"/>
  <c r="J2172" i="1" s="1"/>
  <c r="J2171" i="1" s="1"/>
  <c r="J2169" i="1"/>
  <c r="J2168" i="1" s="1"/>
  <c r="J2167" i="1" s="1"/>
  <c r="J2166" i="1" s="1"/>
  <c r="J2165" i="1" s="1"/>
  <c r="J2156" i="1"/>
  <c r="J2155" i="1" s="1"/>
  <c r="J2153" i="1"/>
  <c r="J2152" i="1" s="1"/>
  <c r="J2148" i="1"/>
  <c r="J2146" i="1"/>
  <c r="J2142" i="1"/>
  <c r="J2141" i="1" s="1"/>
  <c r="J2139" i="1"/>
  <c r="J2138" i="1" s="1"/>
  <c r="J2135" i="1"/>
  <c r="J2134" i="1" s="1"/>
  <c r="J2132" i="1"/>
  <c r="J2131" i="1" s="1"/>
  <c r="J2129" i="1"/>
  <c r="J2128" i="1" s="1"/>
  <c r="J2117" i="1"/>
  <c r="J2115" i="1"/>
  <c r="J2112" i="1"/>
  <c r="J2111" i="1" s="1"/>
  <c r="J2107" i="1"/>
  <c r="J2105" i="1"/>
  <c r="J2096" i="1"/>
  <c r="J2095" i="1" s="1"/>
  <c r="J2094" i="1" s="1"/>
  <c r="J2092" i="1"/>
  <c r="J2091" i="1" s="1"/>
  <c r="J2090" i="1" s="1"/>
  <c r="J2089" i="1" s="1"/>
  <c r="J2088" i="1" s="1"/>
  <c r="J2084" i="1"/>
  <c r="J2082" i="1"/>
  <c r="J2078" i="1"/>
  <c r="J2077" i="1" s="1"/>
  <c r="J2076" i="1" s="1"/>
  <c r="J2075" i="1" s="1"/>
  <c r="J2074" i="1" s="1"/>
  <c r="J2070" i="1"/>
  <c r="J2069" i="1" s="1"/>
  <c r="J2068" i="1" s="1"/>
  <c r="J2067" i="1" s="1"/>
  <c r="J2066" i="1" s="1"/>
  <c r="J2064" i="1"/>
  <c r="J2063" i="1" s="1"/>
  <c r="J2062" i="1" s="1"/>
  <c r="J2061" i="1" s="1"/>
  <c r="J2060" i="1" s="1"/>
  <c r="J2056" i="1"/>
  <c r="J2055" i="1" s="1"/>
  <c r="J2054" i="1" s="1"/>
  <c r="J2049" i="1"/>
  <c r="J2048" i="1" s="1"/>
  <c r="J2047" i="1" s="1"/>
  <c r="J2045" i="1"/>
  <c r="J2044" i="1" s="1"/>
  <c r="J2043" i="1" s="1"/>
  <c r="J2037" i="1"/>
  <c r="J2035" i="1"/>
  <c r="J2033" i="1"/>
  <c r="J2026" i="1"/>
  <c r="J2022" i="1"/>
  <c r="J2018" i="1"/>
  <c r="J2017" i="1" s="1"/>
  <c r="J2016" i="1" s="1"/>
  <c r="J2015" i="1" s="1"/>
  <c r="J2006" i="1"/>
  <c r="J2005" i="1" s="1"/>
  <c r="J2004" i="1" s="1"/>
  <c r="J2002" i="1"/>
  <c r="J2001" i="1" s="1"/>
  <c r="J2000" i="1" s="1"/>
  <c r="J1996" i="1"/>
  <c r="J1988" i="1"/>
  <c r="J1987" i="1" s="1"/>
  <c r="J1985" i="1"/>
  <c r="J1984" i="1" s="1"/>
  <c r="J1980" i="1"/>
  <c r="J1979" i="1" s="1"/>
  <c r="J1978" i="1" s="1"/>
  <c r="J1977" i="1" s="1"/>
  <c r="J1976" i="1" s="1"/>
  <c r="J1965" i="1"/>
  <c r="J1964" i="1" s="1"/>
  <c r="J1963" i="1" s="1"/>
  <c r="J1962" i="1" s="1"/>
  <c r="J1960" i="1"/>
  <c r="J1959" i="1" s="1"/>
  <c r="J1958" i="1" s="1"/>
  <c r="J1957" i="1" s="1"/>
  <c r="J1956" i="1" s="1"/>
  <c r="J1954" i="1"/>
  <c r="J1953" i="1" s="1"/>
  <c r="J1952" i="1" s="1"/>
  <c r="J1950" i="1"/>
  <c r="J1949" i="1" s="1"/>
  <c r="J1948" i="1" s="1"/>
  <c r="J1947" i="1" s="1"/>
  <c r="J1944" i="1"/>
  <c r="J1943" i="1" s="1"/>
  <c r="J1942" i="1" s="1"/>
  <c r="J1941" i="1" s="1"/>
  <c r="J1938" i="1"/>
  <c r="J1936" i="1"/>
  <c r="J1934" i="1"/>
  <c r="J1930" i="1"/>
  <c r="J1929" i="1" s="1"/>
  <c r="J1928" i="1" s="1"/>
  <c r="J1927" i="1" s="1"/>
  <c r="J1925" i="1"/>
  <c r="J1909" i="1"/>
  <c r="J1908" i="1" s="1"/>
  <c r="J1906" i="1"/>
  <c r="J1905" i="1" s="1"/>
  <c r="J1900" i="1"/>
  <c r="J1899" i="1" s="1"/>
  <c r="J1898" i="1" s="1"/>
  <c r="J1897" i="1" s="1"/>
  <c r="J1890" i="1"/>
  <c r="J1889" i="1" s="1"/>
  <c r="J1888" i="1" s="1"/>
  <c r="J1886" i="1"/>
  <c r="J1885" i="1" s="1"/>
  <c r="J1884" i="1" s="1"/>
  <c r="J1882" i="1"/>
  <c r="J1881" i="1" s="1"/>
  <c r="J1879" i="1"/>
  <c r="J1878" i="1" s="1"/>
  <c r="J1871" i="1"/>
  <c r="J1869" i="1"/>
  <c r="J1866" i="1"/>
  <c r="J1865" i="1" s="1"/>
  <c r="J1861" i="1"/>
  <c r="J1859" i="1"/>
  <c r="J1847" i="1"/>
  <c r="J1846" i="1" s="1"/>
  <c r="J1845" i="1" s="1"/>
  <c r="J1844" i="1" s="1"/>
  <c r="J1842" i="1"/>
  <c r="J1841" i="1" s="1"/>
  <c r="J1840" i="1" s="1"/>
  <c r="J1839" i="1" s="1"/>
  <c r="J1838" i="1" s="1"/>
  <c r="J1834" i="1"/>
  <c r="J1833" i="1" s="1"/>
  <c r="J1832" i="1" s="1"/>
  <c r="J1830" i="1"/>
  <c r="J1829" i="1" s="1"/>
  <c r="J1827" i="1"/>
  <c r="J1826" i="1" s="1"/>
  <c r="J1819" i="1"/>
  <c r="J1817" i="1"/>
  <c r="J1813" i="1"/>
  <c r="J1812" i="1" s="1"/>
  <c r="J1810" i="1"/>
  <c r="J1809" i="1" s="1"/>
  <c r="J1806" i="1"/>
  <c r="J1805" i="1" s="1"/>
  <c r="J1803" i="1"/>
  <c r="J1802" i="1" s="1"/>
  <c r="J1800" i="1"/>
  <c r="J1799" i="1" s="1"/>
  <c r="J1788" i="1"/>
  <c r="J1786" i="1"/>
  <c r="J1784" i="1"/>
  <c r="J1781" i="1"/>
  <c r="J1780" i="1" s="1"/>
  <c r="J1776" i="1"/>
  <c r="J1774" i="1"/>
  <c r="J1765" i="1"/>
  <c r="J1764" i="1" s="1"/>
  <c r="J1763" i="1" s="1"/>
  <c r="J1762" i="1" s="1"/>
  <c r="J1761" i="1" s="1"/>
  <c r="J1760" i="1" s="1"/>
  <c r="J1759" i="1" s="1"/>
  <c r="J1757" i="1"/>
  <c r="J1756" i="1" s="1"/>
  <c r="J1755" i="1" s="1"/>
  <c r="J1754" i="1" s="1"/>
  <c r="J1753" i="1" s="1"/>
  <c r="J1752" i="1" s="1"/>
  <c r="J1750" i="1"/>
  <c r="J1748" i="1"/>
  <c r="J1744" i="1"/>
  <c r="J1743" i="1" s="1"/>
  <c r="J1742" i="1" s="1"/>
  <c r="J1741" i="1" s="1"/>
  <c r="J1740" i="1" s="1"/>
  <c r="J1736" i="1"/>
  <c r="J1735" i="1" s="1"/>
  <c r="J1734" i="1" s="1"/>
  <c r="J1733" i="1" s="1"/>
  <c r="J1732" i="1" s="1"/>
  <c r="J1730" i="1"/>
  <c r="J1729" i="1" s="1"/>
  <c r="J1728" i="1" s="1"/>
  <c r="J1727" i="1" s="1"/>
  <c r="J1726" i="1" s="1"/>
  <c r="J1722" i="1"/>
  <c r="J1721" i="1" s="1"/>
  <c r="J1720" i="1" s="1"/>
  <c r="J1715" i="1"/>
  <c r="J1714" i="1" s="1"/>
  <c r="J1713" i="1" s="1"/>
  <c r="J1711" i="1"/>
  <c r="J1710" i="1" s="1"/>
  <c r="J1709" i="1" s="1"/>
  <c r="J1703" i="1"/>
  <c r="J1702" i="1" s="1"/>
  <c r="J1701" i="1" s="1"/>
  <c r="J1700" i="1" s="1"/>
  <c r="J1698" i="1"/>
  <c r="J1696" i="1"/>
  <c r="J1694" i="1"/>
  <c r="J1687" i="1"/>
  <c r="J1686" i="1" s="1"/>
  <c r="J1685" i="1" s="1"/>
  <c r="J1684" i="1" s="1"/>
  <c r="J1674" i="1"/>
  <c r="J1673" i="1" s="1"/>
  <c r="J1670" i="1"/>
  <c r="J1669" i="1" s="1"/>
  <c r="J1668" i="1" s="1"/>
  <c r="J1667" i="1" s="1"/>
  <c r="J1658" i="1"/>
  <c r="J1657" i="1" s="1"/>
  <c r="J1656" i="1" s="1"/>
  <c r="J1654" i="1"/>
  <c r="J1653" i="1" s="1"/>
  <c r="J1652" i="1" s="1"/>
  <c r="J1648" i="1"/>
  <c r="J1640" i="1"/>
  <c r="J1639" i="1" s="1"/>
  <c r="J1637" i="1"/>
  <c r="J1636" i="1" s="1"/>
  <c r="J1631" i="1"/>
  <c r="J1630" i="1" s="1"/>
  <c r="J1629" i="1" s="1"/>
  <c r="J1628" i="1" s="1"/>
  <c r="J1627" i="1" s="1"/>
  <c r="J1626" i="1" s="1"/>
  <c r="J1623" i="1"/>
  <c r="J1622" i="1" s="1"/>
  <c r="J1621" i="1" s="1"/>
  <c r="J1620" i="1" s="1"/>
  <c r="J1618" i="1"/>
  <c r="J1616" i="1"/>
  <c r="J1611" i="1"/>
  <c r="J1610" i="1" s="1"/>
  <c r="J1609" i="1" s="1"/>
  <c r="J1608" i="1" s="1"/>
  <c r="J1605" i="1"/>
  <c r="J1601" i="1"/>
  <c r="J1592" i="1"/>
  <c r="J1576" i="1"/>
  <c r="J1575" i="1" s="1"/>
  <c r="J1573" i="1"/>
  <c r="J1572" i="1" s="1"/>
  <c r="J1567" i="1"/>
  <c r="J1566" i="1" s="1"/>
  <c r="J1565" i="1" s="1"/>
  <c r="J1564" i="1" s="1"/>
  <c r="J1557" i="1"/>
  <c r="J1556" i="1" s="1"/>
  <c r="J1555" i="1" s="1"/>
  <c r="J1553" i="1"/>
  <c r="J1552" i="1" s="1"/>
  <c r="J1551" i="1" s="1"/>
  <c r="J1549" i="1"/>
  <c r="J1548" i="1" s="1"/>
  <c r="J1546" i="1"/>
  <c r="J1545" i="1" s="1"/>
  <c r="J1532" i="1"/>
  <c r="J1529" i="1" s="1"/>
  <c r="J1530" i="1"/>
  <c r="J1527" i="1"/>
  <c r="J1526" i="1" s="1"/>
  <c r="J1522" i="1"/>
  <c r="J1520" i="1"/>
  <c r="J1508" i="1"/>
  <c r="J1507" i="1" s="1"/>
  <c r="J1506" i="1" s="1"/>
  <c r="J1505" i="1" s="1"/>
  <c r="J1504" i="1" s="1"/>
  <c r="J1503" i="1" s="1"/>
  <c r="J1500" i="1"/>
  <c r="J1499" i="1" s="1"/>
  <c r="J1498" i="1" s="1"/>
  <c r="J1497" i="1" s="1"/>
  <c r="J1490" i="1"/>
  <c r="J1489" i="1" s="1"/>
  <c r="J1488" i="1" s="1"/>
  <c r="J1486" i="1"/>
  <c r="J1485" i="1" s="1"/>
  <c r="J1483" i="1"/>
  <c r="J1482" i="1" s="1"/>
  <c r="J1478" i="1"/>
  <c r="J1476" i="1"/>
  <c r="J1472" i="1"/>
  <c r="J1471" i="1" s="1"/>
  <c r="J1469" i="1"/>
  <c r="J1468" i="1" s="1"/>
  <c r="J1465" i="1"/>
  <c r="J1464" i="1" s="1"/>
  <c r="J1462" i="1"/>
  <c r="J1461" i="1" s="1"/>
  <c r="J1459" i="1"/>
  <c r="J1458" i="1" s="1"/>
  <c r="J1452" i="1"/>
  <c r="J1450" i="1"/>
  <c r="J1448" i="1"/>
  <c r="J1445" i="1"/>
  <c r="J1444" i="1" s="1"/>
  <c r="J1440" i="1"/>
  <c r="J1438" i="1"/>
  <c r="J1429" i="1"/>
  <c r="J1428" i="1" s="1"/>
  <c r="J1427" i="1" s="1"/>
  <c r="J1426" i="1" s="1"/>
  <c r="J1425" i="1" s="1"/>
  <c r="J1424" i="1" s="1"/>
  <c r="J1423" i="1" s="1"/>
  <c r="J1421" i="1"/>
  <c r="J1420" i="1" s="1"/>
  <c r="J1419" i="1" s="1"/>
  <c r="J1418" i="1" s="1"/>
  <c r="J1416" i="1"/>
  <c r="J1415" i="1" s="1"/>
  <c r="J1414" i="1" s="1"/>
  <c r="J1413" i="1" s="1"/>
  <c r="J1412" i="1" s="1"/>
  <c r="J1406" i="1"/>
  <c r="J1402" i="1"/>
  <c r="J1401" i="1" s="1"/>
  <c r="J1400" i="1" s="1"/>
  <c r="J1399" i="1" s="1"/>
  <c r="J1398" i="1" s="1"/>
  <c r="J1394" i="1"/>
  <c r="J1393" i="1" s="1"/>
  <c r="J1392" i="1" s="1"/>
  <c r="J1391" i="1" s="1"/>
  <c r="J1390" i="1" s="1"/>
  <c r="J1388" i="1"/>
  <c r="J1387" i="1" s="1"/>
  <c r="J1386" i="1" s="1"/>
  <c r="J1385" i="1" s="1"/>
  <c r="J1384" i="1" s="1"/>
  <c r="J1380" i="1"/>
  <c r="J1379" i="1" s="1"/>
  <c r="J1378" i="1" s="1"/>
  <c r="J1373" i="1"/>
  <c r="J1372" i="1" s="1"/>
  <c r="J1371" i="1" s="1"/>
  <c r="J1360" i="1"/>
  <c r="J1356" i="1"/>
  <c r="J1354" i="1"/>
  <c r="J1341" i="1"/>
  <c r="J1340" i="1" s="1"/>
  <c r="J1339" i="1" s="1"/>
  <c r="J1338" i="1" s="1"/>
  <c r="J1329" i="1"/>
  <c r="J1328" i="1" s="1"/>
  <c r="J1327" i="1" s="1"/>
  <c r="J1325" i="1"/>
  <c r="J1324" i="1" s="1"/>
  <c r="J1323" i="1" s="1"/>
  <c r="J1319" i="1"/>
  <c r="J1311" i="1"/>
  <c r="J1310" i="1" s="1"/>
  <c r="J1308" i="1"/>
  <c r="J1306" i="1"/>
  <c r="J1301" i="1"/>
  <c r="J1300" i="1" s="1"/>
  <c r="J1299" i="1" s="1"/>
  <c r="J1298" i="1" s="1"/>
  <c r="J1297" i="1" s="1"/>
  <c r="J1294" i="1"/>
  <c r="J1293" i="1" s="1"/>
  <c r="J1292" i="1" s="1"/>
  <c r="J1291" i="1" s="1"/>
  <c r="J1290" i="1" s="1"/>
  <c r="J1289" i="1" s="1"/>
  <c r="J1286" i="1"/>
  <c r="J1285" i="1" s="1"/>
  <c r="J1284" i="1" s="1"/>
  <c r="J1283" i="1" s="1"/>
  <c r="J1281" i="1"/>
  <c r="J1280" i="1" s="1"/>
  <c r="J1279" i="1" s="1"/>
  <c r="J1278" i="1" s="1"/>
  <c r="J1275" i="1"/>
  <c r="J1274" i="1" s="1"/>
  <c r="J1273" i="1" s="1"/>
  <c r="J1271" i="1"/>
  <c r="J1255" i="1"/>
  <c r="J1254" i="1" s="1"/>
  <c r="J1252" i="1"/>
  <c r="J1251" i="1" s="1"/>
  <c r="J1246" i="1"/>
  <c r="J1245" i="1" s="1"/>
  <c r="J1244" i="1" s="1"/>
  <c r="J1243" i="1" s="1"/>
  <c r="J1236" i="1"/>
  <c r="J1235" i="1" s="1"/>
  <c r="J1234" i="1" s="1"/>
  <c r="J1232" i="1"/>
  <c r="J1231" i="1" s="1"/>
  <c r="J1230" i="1" s="1"/>
  <c r="J1228" i="1"/>
  <c r="J1227" i="1" s="1"/>
  <c r="J1225" i="1"/>
  <c r="J1224" i="1" s="1"/>
  <c r="J1211" i="1"/>
  <c r="J1209" i="1"/>
  <c r="J1206" i="1"/>
  <c r="J1205" i="1" s="1"/>
  <c r="J1201" i="1"/>
  <c r="J1199" i="1"/>
  <c r="J1192" i="1"/>
  <c r="J1191" i="1" s="1"/>
  <c r="J1190" i="1" s="1"/>
  <c r="J1189" i="1" s="1"/>
  <c r="J1188" i="1" s="1"/>
  <c r="J1187" i="1" s="1"/>
  <c r="J1174" i="1"/>
  <c r="J1173" i="1" s="1"/>
  <c r="J1171" i="1"/>
  <c r="J1170" i="1" s="1"/>
  <c r="J1166" i="1"/>
  <c r="J1164" i="1"/>
  <c r="J1160" i="1"/>
  <c r="J1159" i="1" s="1"/>
  <c r="J1157" i="1"/>
  <c r="J1156" i="1" s="1"/>
  <c r="J1153" i="1"/>
  <c r="J1152" i="1" s="1"/>
  <c r="J1150" i="1"/>
  <c r="J1149" i="1" s="1"/>
  <c r="J1147" i="1"/>
  <c r="J1146" i="1" s="1"/>
  <c r="J1135" i="1"/>
  <c r="J1133" i="1"/>
  <c r="J1132" i="1" s="1"/>
  <c r="J1130" i="1"/>
  <c r="J1129" i="1" s="1"/>
  <c r="J1125" i="1"/>
  <c r="J1123" i="1"/>
  <c r="J1113" i="1"/>
  <c r="J1112" i="1" s="1"/>
  <c r="J1111" i="1" s="1"/>
  <c r="J1110" i="1" s="1"/>
  <c r="J1109" i="1" s="1"/>
  <c r="J1107" i="1"/>
  <c r="J1106" i="1" s="1"/>
  <c r="J1105" i="1" s="1"/>
  <c r="J1104" i="1" s="1"/>
  <c r="J1103" i="1" s="1"/>
  <c r="J1102" i="1" s="1"/>
  <c r="J1099" i="1"/>
  <c r="J1098" i="1" s="1"/>
  <c r="J1096" i="1"/>
  <c r="J1095" i="1" s="1"/>
  <c r="J1090" i="1"/>
  <c r="J1089" i="1" s="1"/>
  <c r="J1086" i="1"/>
  <c r="J1085" i="1" s="1"/>
  <c r="J1083" i="1"/>
  <c r="J1082" i="1" s="1"/>
  <c r="J1075" i="1"/>
  <c r="J1073" i="1"/>
  <c r="J1064" i="1"/>
  <c r="J1063" i="1" s="1"/>
  <c r="J1062" i="1" s="1"/>
  <c r="J1061" i="1" s="1"/>
  <c r="J1059" i="1"/>
  <c r="J1058" i="1" s="1"/>
  <c r="J1057" i="1" s="1"/>
  <c r="J1056" i="1" s="1"/>
  <c r="J1054" i="1"/>
  <c r="J1052" i="1"/>
  <c r="J1047" i="1"/>
  <c r="J1046" i="1" s="1"/>
  <c r="J1041" i="1"/>
  <c r="J1040" i="1" s="1"/>
  <c r="J1039" i="1" s="1"/>
  <c r="J1038" i="1" s="1"/>
  <c r="J1034" i="1"/>
  <c r="J1020" i="1"/>
  <c r="J1019" i="1" s="1"/>
  <c r="J1018" i="1" s="1"/>
  <c r="J1017" i="1" s="1"/>
  <c r="J1012" i="1"/>
  <c r="J1010" i="1"/>
  <c r="J1007" i="1"/>
  <c r="J1006" i="1" s="1"/>
  <c r="J997" i="1"/>
  <c r="J996" i="1" s="1"/>
  <c r="J994" i="1"/>
  <c r="J992" i="1"/>
  <c r="J989" i="1"/>
  <c r="J987" i="1"/>
  <c r="J979" i="1"/>
  <c r="J978" i="1" s="1"/>
  <c r="J973" i="1"/>
  <c r="J971" i="1"/>
  <c r="J966" i="1"/>
  <c r="J964" i="1"/>
  <c r="J956" i="1"/>
  <c r="J954" i="1"/>
  <c r="J952" i="1"/>
  <c r="J948" i="1"/>
  <c r="J947" i="1" s="1"/>
  <c r="J945" i="1"/>
  <c r="J944" i="1" s="1"/>
  <c r="J941" i="1"/>
  <c r="J940" i="1" s="1"/>
  <c r="J938" i="1"/>
  <c r="J935" i="1"/>
  <c r="J933" i="1"/>
  <c r="J931" i="1"/>
  <c r="J926" i="1"/>
  <c r="J925" i="1" s="1"/>
  <c r="J924" i="1" s="1"/>
  <c r="J922" i="1"/>
  <c r="J921" i="1" s="1"/>
  <c r="J920" i="1" s="1"/>
  <c r="J917" i="1"/>
  <c r="J915" i="1"/>
  <c r="J914" i="1" s="1"/>
  <c r="J913" i="1" s="1"/>
  <c r="J912" i="1" s="1"/>
  <c r="J909" i="1"/>
  <c r="J908" i="1" s="1"/>
  <c r="J907" i="1" s="1"/>
  <c r="J906" i="1" s="1"/>
  <c r="J905" i="1" s="1"/>
  <c r="J902" i="1"/>
  <c r="J901" i="1" s="1"/>
  <c r="J900" i="1" s="1"/>
  <c r="J899" i="1" s="1"/>
  <c r="J898" i="1" s="1"/>
  <c r="J896" i="1"/>
  <c r="J895" i="1" s="1"/>
  <c r="J894" i="1" s="1"/>
  <c r="J893" i="1" s="1"/>
  <c r="J892" i="1" s="1"/>
  <c r="J888" i="1"/>
  <c r="J887" i="1" s="1"/>
  <c r="J886" i="1" s="1"/>
  <c r="J885" i="1" s="1"/>
  <c r="J884" i="1" s="1"/>
  <c r="J883" i="1" s="1"/>
  <c r="J875" i="1"/>
  <c r="J874" i="1" s="1"/>
  <c r="J872" i="1"/>
  <c r="J871" i="1" s="1"/>
  <c r="J865" i="1"/>
  <c r="J864" i="1" s="1"/>
  <c r="J862" i="1"/>
  <c r="J861" i="1" s="1"/>
  <c r="J859" i="1"/>
  <c r="J857" i="1"/>
  <c r="J852" i="1"/>
  <c r="J851" i="1" s="1"/>
  <c r="J850" i="1" s="1"/>
  <c r="J849" i="1" s="1"/>
  <c r="J846" i="1"/>
  <c r="J844" i="1"/>
  <c r="J838" i="1"/>
  <c r="J837" i="1" s="1"/>
  <c r="J835" i="1"/>
  <c r="J834" i="1" s="1"/>
  <c r="J832" i="1"/>
  <c r="J829" i="1"/>
  <c r="J827" i="1"/>
  <c r="J825" i="1"/>
  <c r="J819" i="1"/>
  <c r="J818" i="1" s="1"/>
  <c r="J817" i="1" s="1"/>
  <c r="J816" i="1" s="1"/>
  <c r="J815" i="1" s="1"/>
  <c r="J806" i="1"/>
  <c r="J805" i="1" s="1"/>
  <c r="J794" i="1"/>
  <c r="J793" i="1" s="1"/>
  <c r="J791" i="1"/>
  <c r="J790" i="1" s="1"/>
  <c r="J779" i="1"/>
  <c r="J778" i="1" s="1"/>
  <c r="J776" i="1"/>
  <c r="J775" i="1" s="1"/>
  <c r="J773" i="1"/>
  <c r="J772" i="1" s="1"/>
  <c r="J770" i="1"/>
  <c r="J769" i="1" s="1"/>
  <c r="J767" i="1"/>
  <c r="J766" i="1" s="1"/>
  <c r="J764" i="1"/>
  <c r="J763" i="1" s="1"/>
  <c r="J757" i="1"/>
  <c r="J756" i="1" s="1"/>
  <c r="J749" i="1" s="1"/>
  <c r="J745" i="1"/>
  <c r="J744" i="1" s="1"/>
  <c r="J743" i="1" s="1"/>
  <c r="J741" i="1"/>
  <c r="J740" i="1" s="1"/>
  <c r="J739" i="1" s="1"/>
  <c r="J727" i="1"/>
  <c r="J726" i="1" s="1"/>
  <c r="J723" i="1"/>
  <c r="J722" i="1" s="1"/>
  <c r="J719" i="1"/>
  <c r="J718" i="1" s="1"/>
  <c r="J712" i="1"/>
  <c r="J711" i="1" s="1"/>
  <c r="J708" i="1"/>
  <c r="J707" i="1" s="1"/>
  <c r="J701" i="1"/>
  <c r="J700" i="1" s="1"/>
  <c r="J699" i="1" s="1"/>
  <c r="J698" i="1" s="1"/>
  <c r="J697" i="1" s="1"/>
  <c r="J678" i="1"/>
  <c r="J677" i="1" s="1"/>
  <c r="J676" i="1" s="1"/>
  <c r="J671" i="1"/>
  <c r="J670" i="1" s="1"/>
  <c r="J668" i="1"/>
  <c r="J667" i="1" s="1"/>
  <c r="J664" i="1"/>
  <c r="J663" i="1" s="1"/>
  <c r="J662" i="1" s="1"/>
  <c r="J659" i="1"/>
  <c r="J657" i="1"/>
  <c r="J653" i="1"/>
  <c r="J651" i="1"/>
  <c r="J645" i="1"/>
  <c r="J643" i="1"/>
  <c r="J639" i="1"/>
  <c r="J637" i="1"/>
  <c r="J632" i="1"/>
  <c r="J631" i="1" s="1"/>
  <c r="J628" i="1"/>
  <c r="J627" i="1" s="1"/>
  <c r="J620" i="1"/>
  <c r="J619" i="1" s="1"/>
  <c r="J616" i="1"/>
  <c r="J615" i="1" s="1"/>
  <c r="J606" i="1"/>
  <c r="J605" i="1" s="1"/>
  <c r="J604" i="1" s="1"/>
  <c r="J603" i="1" s="1"/>
  <c r="J602" i="1" s="1"/>
  <c r="J600" i="1"/>
  <c r="J599" i="1" s="1"/>
  <c r="J598" i="1" s="1"/>
  <c r="J597" i="1" s="1"/>
  <c r="J596" i="1" s="1"/>
  <c r="J587" i="1"/>
  <c r="J585" i="1"/>
  <c r="J582" i="1"/>
  <c r="J581" i="1" s="1"/>
  <c r="J577" i="1"/>
  <c r="J575" i="1"/>
  <c r="J568" i="1"/>
  <c r="J567" i="1" s="1"/>
  <c r="J566" i="1" s="1"/>
  <c r="J563" i="1"/>
  <c r="J562" i="1" s="1"/>
  <c r="J561" i="1" s="1"/>
  <c r="J560" i="1" s="1"/>
  <c r="J558" i="1"/>
  <c r="J557" i="1" s="1"/>
  <c r="J556" i="1" s="1"/>
  <c r="J555" i="1" s="1"/>
  <c r="J552" i="1"/>
  <c r="J551" i="1" s="1"/>
  <c r="J550" i="1" s="1"/>
  <c r="J549" i="1" s="1"/>
  <c r="J547" i="1"/>
  <c r="J546" i="1" s="1"/>
  <c r="J545" i="1" s="1"/>
  <c r="J543" i="1"/>
  <c r="J542" i="1" s="1"/>
  <c r="J539" i="1"/>
  <c r="J538" i="1" s="1"/>
  <c r="J535" i="1"/>
  <c r="J534" i="1" s="1"/>
  <c r="J532" i="1"/>
  <c r="J531" i="1" s="1"/>
  <c r="J527" i="1"/>
  <c r="J526" i="1" s="1"/>
  <c r="J523" i="1"/>
  <c r="J522" i="1" s="1"/>
  <c r="J520" i="1"/>
  <c r="J519" i="1" s="1"/>
  <c r="J509" i="1"/>
  <c r="J508" i="1" s="1"/>
  <c r="J505" i="1"/>
  <c r="J504" i="1" s="1"/>
  <c r="J502" i="1"/>
  <c r="J501" i="1" s="1"/>
  <c r="J499" i="1"/>
  <c r="J498" i="1" s="1"/>
  <c r="J491" i="1"/>
  <c r="J490" i="1" s="1"/>
  <c r="J486" i="1"/>
  <c r="J485" i="1" s="1"/>
  <c r="J483" i="1"/>
  <c r="J482" i="1" s="1"/>
  <c r="J480" i="1"/>
  <c r="J478" i="1"/>
  <c r="J474" i="1"/>
  <c r="J473" i="1" s="1"/>
  <c r="J470" i="1"/>
  <c r="J469" i="1" s="1"/>
  <c r="J463" i="1"/>
  <c r="J461" i="1"/>
  <c r="J458" i="1"/>
  <c r="J457" i="1" s="1"/>
  <c r="J446" i="1"/>
  <c r="J445" i="1" s="1"/>
  <c r="J444" i="1" s="1"/>
  <c r="J442" i="1"/>
  <c r="J441" i="1" s="1"/>
  <c r="J439" i="1"/>
  <c r="J437" i="1"/>
  <c r="J434" i="1"/>
  <c r="J433" i="1" s="1"/>
  <c r="J427" i="1"/>
  <c r="J426" i="1" s="1"/>
  <c r="J425" i="1" s="1"/>
  <c r="J422" i="1"/>
  <c r="J421" i="1" s="1"/>
  <c r="J420" i="1" s="1"/>
  <c r="J419" i="1" s="1"/>
  <c r="J418" i="1" s="1"/>
  <c r="J416" i="1"/>
  <c r="J415" i="1" s="1"/>
  <c r="J414" i="1" s="1"/>
  <c r="J413" i="1" s="1"/>
  <c r="J411" i="1"/>
  <c r="J410" i="1" s="1"/>
  <c r="J408" i="1"/>
  <c r="J406" i="1"/>
  <c r="J404" i="1"/>
  <c r="J398" i="1"/>
  <c r="J397" i="1" s="1"/>
  <c r="J392" i="1"/>
  <c r="J391" i="1" s="1"/>
  <c r="J390" i="1" s="1"/>
  <c r="J389" i="1" s="1"/>
  <c r="J388" i="1" s="1"/>
  <c r="J386" i="1"/>
  <c r="J385" i="1" s="1"/>
  <c r="J384" i="1" s="1"/>
  <c r="J383" i="1" s="1"/>
  <c r="J382" i="1" s="1"/>
  <c r="J379" i="1"/>
  <c r="J378" i="1" s="1"/>
  <c r="J377" i="1" s="1"/>
  <c r="J376" i="1" s="1"/>
  <c r="J375" i="1" s="1"/>
  <c r="J373" i="1"/>
  <c r="J372" i="1" s="1"/>
  <c r="J371" i="1" s="1"/>
  <c r="J369" i="1"/>
  <c r="J368" i="1" s="1"/>
  <c r="J366" i="1"/>
  <c r="J365" i="1" s="1"/>
  <c r="J360" i="1"/>
  <c r="J359" i="1" s="1"/>
  <c r="J355" i="1"/>
  <c r="J354" i="1" s="1"/>
  <c r="J352" i="1"/>
  <c r="J351" i="1" s="1"/>
  <c r="J343" i="1"/>
  <c r="J342" i="1" s="1"/>
  <c r="J341" i="1" s="1"/>
  <c r="J339" i="1"/>
  <c r="L339" i="1" s="1"/>
  <c r="J337" i="1"/>
  <c r="J334" i="1"/>
  <c r="J333" i="1" s="1"/>
  <c r="J330" i="1"/>
  <c r="J328" i="1"/>
  <c r="J326" i="1"/>
  <c r="J317" i="1"/>
  <c r="J315" i="1"/>
  <c r="J312" i="1"/>
  <c r="J311" i="1" s="1"/>
  <c r="J307" i="1"/>
  <c r="L307" i="1" s="1"/>
  <c r="J305" i="1"/>
  <c r="J299" i="1"/>
  <c r="J298" i="1" s="1"/>
  <c r="J297" i="1" s="1"/>
  <c r="J295" i="1"/>
  <c r="J294" i="1" s="1"/>
  <c r="J293" i="1" s="1"/>
  <c r="J291" i="1"/>
  <c r="J290" i="1" s="1"/>
  <c r="J289" i="1" s="1"/>
  <c r="J283" i="1"/>
  <c r="J282" i="1" s="1"/>
  <c r="J281" i="1" s="1"/>
  <c r="J279" i="1"/>
  <c r="J278" i="1" s="1"/>
  <c r="J276" i="1"/>
  <c r="J274" i="1"/>
  <c r="J272" i="1"/>
  <c r="J268" i="1"/>
  <c r="J267" i="1" s="1"/>
  <c r="J266" i="1" s="1"/>
  <c r="J263" i="1"/>
  <c r="J262" i="1" s="1"/>
  <c r="J261" i="1" s="1"/>
  <c r="J260" i="1" s="1"/>
  <c r="J226" i="1"/>
  <c r="J224" i="1"/>
  <c r="J209" i="1"/>
  <c r="J208" i="1" s="1"/>
  <c r="J207" i="1" s="1"/>
  <c r="J206" i="1" s="1"/>
  <c r="J204" i="1"/>
  <c r="J203" i="1" s="1"/>
  <c r="J201" i="1"/>
  <c r="J200" i="1" s="1"/>
  <c r="J196" i="1"/>
  <c r="J195" i="1" s="1"/>
  <c r="J194" i="1" s="1"/>
  <c r="J192" i="1"/>
  <c r="J191" i="1" s="1"/>
  <c r="J190" i="1" s="1"/>
  <c r="J184" i="1"/>
  <c r="J182" i="1"/>
  <c r="J179" i="1"/>
  <c r="J178" i="1" s="1"/>
  <c r="J175" i="1"/>
  <c r="J174" i="1" s="1"/>
  <c r="J173" i="1" s="1"/>
  <c r="J171" i="1"/>
  <c r="J169" i="1"/>
  <c r="J167" i="1"/>
  <c r="J152" i="1"/>
  <c r="J150" i="1"/>
  <c r="J147" i="1"/>
  <c r="J146" i="1" s="1"/>
  <c r="J139" i="1"/>
  <c r="J138" i="1" s="1"/>
  <c r="J137" i="1" s="1"/>
  <c r="J136" i="1" s="1"/>
  <c r="J135" i="1" s="1"/>
  <c r="J134" i="1" s="1"/>
  <c r="J128" i="1"/>
  <c r="J127" i="1" s="1"/>
  <c r="J126" i="1" s="1"/>
  <c r="J125" i="1" s="1"/>
  <c r="J123" i="1"/>
  <c r="J122" i="1" s="1"/>
  <c r="J121" i="1" s="1"/>
  <c r="J119" i="1"/>
  <c r="J117" i="1"/>
  <c r="J111" i="1"/>
  <c r="J110" i="1" s="1"/>
  <c r="J109" i="1" s="1"/>
  <c r="J108" i="1" s="1"/>
  <c r="J107" i="1" s="1"/>
  <c r="J100" i="1"/>
  <c r="J98" i="1"/>
  <c r="J96" i="1"/>
  <c r="J93" i="1"/>
  <c r="J92" i="1" s="1"/>
  <c r="J85" i="1"/>
  <c r="J84" i="1" s="1"/>
  <c r="J83" i="1" s="1"/>
  <c r="J82" i="1" s="1"/>
  <c r="J81" i="1" s="1"/>
  <c r="J80" i="1" s="1"/>
  <c r="J79" i="1" s="1"/>
  <c r="J77" i="1"/>
  <c r="J76" i="1" s="1"/>
  <c r="J75" i="1" s="1"/>
  <c r="J74" i="1" s="1"/>
  <c r="J73" i="1" s="1"/>
  <c r="J72" i="1" s="1"/>
  <c r="J71" i="1" s="1"/>
  <c r="J65" i="1"/>
  <c r="J64" i="1" s="1"/>
  <c r="J63" i="1" s="1"/>
  <c r="J62" i="1" s="1"/>
  <c r="J60" i="1"/>
  <c r="J58" i="1"/>
  <c r="J55" i="1"/>
  <c r="J54" i="1" s="1"/>
  <c r="J50" i="1"/>
  <c r="J49" i="1" s="1"/>
  <c r="J48" i="1" s="1"/>
  <c r="J47" i="1" s="1"/>
  <c r="J44" i="1"/>
  <c r="J42" i="1"/>
  <c r="J39" i="1"/>
  <c r="J35" i="1"/>
  <c r="J33" i="1"/>
  <c r="J28" i="1"/>
  <c r="J27" i="1" s="1"/>
  <c r="J26" i="1" s="1"/>
  <c r="J23" i="1"/>
  <c r="J21" i="1"/>
  <c r="J18" i="1"/>
  <c r="J17" i="1" s="1"/>
  <c r="F28" i="1"/>
  <c r="F44" i="1"/>
  <c r="F65" i="1"/>
  <c r="F1967" i="1"/>
  <c r="F5501" i="1"/>
  <c r="I5499" i="1"/>
  <c r="I5498" i="1" s="1"/>
  <c r="I5496" i="1"/>
  <c r="I5491" i="1"/>
  <c r="I5490" i="1" s="1"/>
  <c r="I5482" i="1"/>
  <c r="I5475" i="1"/>
  <c r="I5470" i="1"/>
  <c r="I5458" i="1"/>
  <c r="I5453" i="1"/>
  <c r="I5448" i="1"/>
  <c r="I5426" i="1"/>
  <c r="I5416" i="1"/>
  <c r="I5409" i="1"/>
  <c r="I5408" i="1" s="1"/>
  <c r="I5407" i="1" s="1"/>
  <c r="I5406" i="1" s="1"/>
  <c r="I5404" i="1"/>
  <c r="I5398" i="1"/>
  <c r="I5392" i="1"/>
  <c r="I5390" i="1"/>
  <c r="I5387" i="1"/>
  <c r="I5382" i="1"/>
  <c r="I5369" i="1"/>
  <c r="I5365" i="1"/>
  <c r="I5363" i="1"/>
  <c r="I5349" i="1"/>
  <c r="I5347" i="1"/>
  <c r="I5334" i="1"/>
  <c r="I5329" i="1"/>
  <c r="I5323" i="1"/>
  <c r="I5322" i="1" s="1"/>
  <c r="I5308" i="1"/>
  <c r="I5303" i="1"/>
  <c r="I5299" i="1"/>
  <c r="I5278" i="1"/>
  <c r="I5275" i="1"/>
  <c r="I5272" i="1"/>
  <c r="I5283" i="1"/>
  <c r="I5259" i="1"/>
  <c r="I5239" i="1"/>
  <c r="I5236" i="1"/>
  <c r="I5232" i="1"/>
  <c r="I5201" i="1"/>
  <c r="I5196" i="1"/>
  <c r="I5194" i="1"/>
  <c r="I5191" i="1"/>
  <c r="I5185" i="1"/>
  <c r="I5178" i="1"/>
  <c r="I5177" i="1" s="1"/>
  <c r="I5175" i="1"/>
  <c r="I5168" i="1"/>
  <c r="I5167" i="1" s="1"/>
  <c r="I5165" i="1"/>
  <c r="I5162" i="1"/>
  <c r="I5151" i="1"/>
  <c r="I5150" i="1" s="1"/>
  <c r="I5143" i="1"/>
  <c r="I5138" i="1"/>
  <c r="I5137" i="1" s="1"/>
  <c r="I5136" i="1" s="1"/>
  <c r="I5135" i="1" s="1"/>
  <c r="I5134" i="1" s="1"/>
  <c r="I5131" i="1"/>
  <c r="I5127" i="1"/>
  <c r="I5116" i="1"/>
  <c r="I5105" i="1"/>
  <c r="I5087" i="1"/>
  <c r="I5083" i="1"/>
  <c r="I5078" i="1"/>
  <c r="I5074" i="1"/>
  <c r="I5070" i="1"/>
  <c r="I5110" i="1"/>
  <c r="I5061" i="1"/>
  <c r="I5046" i="1"/>
  <c r="I5030" i="1"/>
  <c r="I5015" i="1"/>
  <c r="I5012" i="1"/>
  <c r="I5002" i="1"/>
  <c r="I4999" i="1"/>
  <c r="I4996" i="1"/>
  <c r="I4985" i="1"/>
  <c r="I4984" i="1" s="1"/>
  <c r="I4969" i="1"/>
  <c r="I4956" i="1"/>
  <c r="I4954" i="1"/>
  <c r="I4952" i="1"/>
  <c r="I4947" i="1"/>
  <c r="I4935" i="1"/>
  <c r="I4934" i="1" s="1"/>
  <c r="I4930" i="1"/>
  <c r="I4925" i="1"/>
  <c r="I4920" i="1"/>
  <c r="I4908" i="1"/>
  <c r="I4907" i="1" s="1"/>
  <c r="I4905" i="1"/>
  <c r="I4903" i="1"/>
  <c r="I4884" i="1"/>
  <c r="I4861" i="1"/>
  <c r="I4853" i="1"/>
  <c r="I4833" i="1"/>
  <c r="I4832" i="1" s="1"/>
  <c r="I4827" i="1"/>
  <c r="I4826" i="1" s="1"/>
  <c r="I4813" i="1"/>
  <c r="I4812" i="1"/>
  <c r="I4804" i="1"/>
  <c r="I4798" i="1"/>
  <c r="I4794" i="1"/>
  <c r="I4778" i="1"/>
  <c r="I4776" i="1"/>
  <c r="I4768" i="1"/>
  <c r="I4767" i="1" s="1"/>
  <c r="I4766" i="1" s="1"/>
  <c r="I4765" i="1" s="1"/>
  <c r="I4764" i="1" s="1"/>
  <c r="I4763" i="1" s="1"/>
  <c r="I4756" i="1"/>
  <c r="I4751" i="1"/>
  <c r="I4746" i="1"/>
  <c r="I4740" i="1"/>
  <c r="I4738" i="1"/>
  <c r="I4730" i="1"/>
  <c r="I4718" i="1"/>
  <c r="I4717" i="1" s="1"/>
  <c r="I4716" i="1" s="1"/>
  <c r="I4715" i="1" s="1"/>
  <c r="I4713" i="1"/>
  <c r="I4710" i="1"/>
  <c r="I4706" i="1"/>
  <c r="I4703" i="1"/>
  <c r="I4697" i="1"/>
  <c r="I4690" i="1"/>
  <c r="I4689" i="1" s="1"/>
  <c r="I4688" i="1" s="1"/>
  <c r="I4680" i="1"/>
  <c r="I4668" i="1"/>
  <c r="I4653" i="1"/>
  <c r="I4650" i="1"/>
  <c r="I4649" i="1" s="1"/>
  <c r="I4644" i="1"/>
  <c r="I4642" i="1"/>
  <c r="I4634" i="1"/>
  <c r="I4632" i="1"/>
  <c r="I4580" i="1"/>
  <c r="I4623" i="1"/>
  <c r="I4618" i="1"/>
  <c r="I4616" i="1"/>
  <c r="I4608" i="1"/>
  <c r="I4607" i="1" s="1"/>
  <c r="I4587" i="1"/>
  <c r="I4582" i="1"/>
  <c r="I4576" i="1"/>
  <c r="I4575" i="1" s="1"/>
  <c r="I4574" i="1" s="1"/>
  <c r="I4561" i="1"/>
  <c r="I4546" i="1"/>
  <c r="I4544" i="1"/>
  <c r="I4541" i="1"/>
  <c r="I4536" i="1"/>
  <c r="I4535" i="1" s="1"/>
  <c r="I4534" i="1" s="1"/>
  <c r="I4533" i="1" s="1"/>
  <c r="I4509" i="1"/>
  <c r="I4523" i="1"/>
  <c r="I4518" i="1"/>
  <c r="R4518" i="1" s="1"/>
  <c r="I4513" i="1"/>
  <c r="I4483" i="1"/>
  <c r="I4480" i="1"/>
  <c r="I4477" i="1"/>
  <c r="I4474" i="1"/>
  <c r="I4496" i="1"/>
  <c r="I4491" i="1"/>
  <c r="I4490" i="1" s="1"/>
  <c r="I4456" i="1"/>
  <c r="I4455" i="1" s="1"/>
  <c r="I4462" i="1"/>
  <c r="I4461" i="1" s="1"/>
  <c r="N337" i="1"/>
  <c r="N336" i="1" s="1"/>
  <c r="M42" i="1"/>
  <c r="L312" i="1"/>
  <c r="L311" i="1" s="1"/>
  <c r="L310" i="1" s="1"/>
  <c r="L1847" i="1"/>
  <c r="L1846" i="1" s="1"/>
  <c r="L1845" i="1" s="1"/>
  <c r="I4445" i="1"/>
  <c r="I4440" i="1"/>
  <c r="I4438" i="1"/>
  <c r="I4436" i="1"/>
  <c r="I4429" i="1"/>
  <c r="I4433" i="1"/>
  <c r="I4404" i="1"/>
  <c r="I4402" i="1"/>
  <c r="I4389" i="1"/>
  <c r="I4383" i="1"/>
  <c r="I4355" i="1"/>
  <c r="I4349" i="1"/>
  <c r="I4345" i="1"/>
  <c r="I4325" i="1"/>
  <c r="I4329" i="1"/>
  <c r="I4322" i="1"/>
  <c r="I4321" i="1" s="1"/>
  <c r="I4316" i="1"/>
  <c r="I4315" i="1" s="1"/>
  <c r="I4313" i="1"/>
  <c r="I4303" i="1"/>
  <c r="I4302" i="1" s="1"/>
  <c r="I4300" i="1"/>
  <c r="I4292" i="1"/>
  <c r="I4291" i="1" s="1"/>
  <c r="I4289" i="1"/>
  <c r="I4288" i="1" s="1"/>
  <c r="I4280" i="1"/>
  <c r="I4277" i="1"/>
  <c r="I4273" i="1"/>
  <c r="I4272" i="1" s="1"/>
  <c r="I4267" i="1"/>
  <c r="I4264" i="1"/>
  <c r="I4259" i="1"/>
  <c r="I4258" i="1" s="1"/>
  <c r="I4257" i="1" s="1"/>
  <c r="I4255" i="1"/>
  <c r="I4254" i="1" s="1"/>
  <c r="I4247" i="1"/>
  <c r="I4246" i="1" s="1"/>
  <c r="I4244" i="1"/>
  <c r="I4243" i="1" s="1"/>
  <c r="I4240" i="1"/>
  <c r="I4239" i="1" s="1"/>
  <c r="I4237" i="1"/>
  <c r="I4234" i="1"/>
  <c r="I4222" i="1"/>
  <c r="I4217" i="1"/>
  <c r="I4211" i="1"/>
  <c r="I4210" i="1" s="1"/>
  <c r="I4208" i="1"/>
  <c r="I4201" i="1"/>
  <c r="I4196" i="1"/>
  <c r="I4190" i="1"/>
  <c r="I4178" i="1"/>
  <c r="I4177" i="1" s="1"/>
  <c r="I4176" i="1" s="1"/>
  <c r="I4164" i="1"/>
  <c r="I4163" i="1" s="1"/>
  <c r="I4161" i="1"/>
  <c r="I4160" i="1" s="1"/>
  <c r="I4149" i="1"/>
  <c r="I4148" i="1" s="1"/>
  <c r="I4131" i="1"/>
  <c r="I4167" i="1"/>
  <c r="I4125" i="1"/>
  <c r="I4124" i="1" s="1"/>
  <c r="I4119" i="1"/>
  <c r="I4118" i="1" s="1"/>
  <c r="I4104" i="1"/>
  <c r="I4092" i="1"/>
  <c r="I4083" i="1"/>
  <c r="I4076" i="1"/>
  <c r="I4073" i="1"/>
  <c r="I4070" i="1"/>
  <c r="I4063" i="1"/>
  <c r="I4062" i="1" s="1"/>
  <c r="I4057" i="1"/>
  <c r="I4056" i="1" s="1"/>
  <c r="I4049" i="1"/>
  <c r="I4048" i="1" s="1"/>
  <c r="I4046" i="1"/>
  <c r="I4045" i="1" s="1"/>
  <c r="I4032" i="1"/>
  <c r="I4023" i="1"/>
  <c r="I4008" i="1"/>
  <c r="I4007" i="1" s="1"/>
  <c r="I4005" i="1"/>
  <c r="I4004" i="1" s="1"/>
  <c r="I3999" i="1"/>
  <c r="I3998" i="1" s="1"/>
  <c r="I3996" i="1"/>
  <c r="I3995" i="1" s="1"/>
  <c r="I3993" i="1"/>
  <c r="I3990" i="1"/>
  <c r="I3972" i="1"/>
  <c r="I3958" i="1"/>
  <c r="I3950" i="1"/>
  <c r="I3947" i="1"/>
  <c r="I3946" i="1" s="1"/>
  <c r="I3934" i="1"/>
  <c r="I3933" i="1" s="1"/>
  <c r="I3928" i="1"/>
  <c r="I3927" i="1" s="1"/>
  <c r="I3925" i="1"/>
  <c r="I3919" i="1"/>
  <c r="I3916" i="1"/>
  <c r="I3913" i="1"/>
  <c r="I3912" i="1" s="1"/>
  <c r="I3910" i="1"/>
  <c r="I3909" i="1" s="1"/>
  <c r="I3907" i="1"/>
  <c r="I3906" i="1" s="1"/>
  <c r="I3904" i="1"/>
  <c r="I3903" i="1" s="1"/>
  <c r="I3901" i="1"/>
  <c r="I3898" i="1"/>
  <c r="I3892" i="1"/>
  <c r="I3882" i="1"/>
  <c r="I3878" i="1"/>
  <c r="I3875" i="1"/>
  <c r="I3872" i="1"/>
  <c r="I3871" i="1" s="1"/>
  <c r="I3866" i="1"/>
  <c r="I3865" i="1" s="1"/>
  <c r="I3860" i="1"/>
  <c r="I3857" i="1"/>
  <c r="I3854" i="1"/>
  <c r="I3853" i="1" s="1"/>
  <c r="I3851" i="1"/>
  <c r="I3835" i="1"/>
  <c r="I3834" i="1" s="1"/>
  <c r="I3833" i="1" s="1"/>
  <c r="I3831" i="1"/>
  <c r="I3830" i="1" s="1"/>
  <c r="I3829" i="1" s="1"/>
  <c r="I3826" i="1"/>
  <c r="I3823" i="1" s="1"/>
  <c r="I3821" i="1"/>
  <c r="I3817" i="1"/>
  <c r="I3816" i="1" s="1"/>
  <c r="I3815" i="1" s="1"/>
  <c r="I3813" i="1"/>
  <c r="I3812" i="1" s="1"/>
  <c r="I3801" i="1"/>
  <c r="I3800" i="1" s="1"/>
  <c r="I3774" i="1"/>
  <c r="I3770" i="1"/>
  <c r="I3769" i="1" s="1"/>
  <c r="I3768" i="1" s="1"/>
  <c r="I3761" i="1"/>
  <c r="I3759" i="1"/>
  <c r="I3757" i="1"/>
  <c r="I3737" i="1"/>
  <c r="I3736" i="1" s="1"/>
  <c r="I3734" i="1"/>
  <c r="I3726" i="1"/>
  <c r="I3704" i="1"/>
  <c r="I3713" i="1"/>
  <c r="I3699" i="1"/>
  <c r="R3699" i="1" s="1"/>
  <c r="I3694" i="1"/>
  <c r="I3692" i="1"/>
  <c r="I3690" i="1"/>
  <c r="I3682" i="1"/>
  <c r="I3681" i="1" s="1"/>
  <c r="I3685" i="1"/>
  <c r="I3684" i="1" s="1"/>
  <c r="I3702" i="1"/>
  <c r="I3664" i="1"/>
  <c r="I3675" i="1"/>
  <c r="I3673" i="1"/>
  <c r="I3669" i="1"/>
  <c r="I3668" i="1" s="1"/>
  <c r="I3667" i="1" s="1"/>
  <c r="I3666" i="1" s="1"/>
  <c r="I3659" i="1"/>
  <c r="I3658" i="1" s="1"/>
  <c r="I3657" i="1" s="1"/>
  <c r="I3656" i="1" s="1"/>
  <c r="I3646" i="1"/>
  <c r="I3637" i="1"/>
  <c r="I3636" i="1" s="1"/>
  <c r="I3634" i="1"/>
  <c r="I3633" i="1" s="1"/>
  <c r="I3630" i="1"/>
  <c r="I3627" i="1"/>
  <c r="I3623" i="1"/>
  <c r="I3622" i="1" s="1"/>
  <c r="I3621" i="1" s="1"/>
  <c r="I3619" i="1"/>
  <c r="I3618" i="1" s="1"/>
  <c r="I3616" i="1"/>
  <c r="I3615" i="1" s="1"/>
  <c r="I3613" i="1"/>
  <c r="I3612" i="1" s="1"/>
  <c r="I3610" i="1"/>
  <c r="I3609" i="1" s="1"/>
  <c r="I3607" i="1"/>
  <c r="I3606" i="1" s="1"/>
  <c r="I3598" i="1"/>
  <c r="I3597" i="1" s="1"/>
  <c r="I3578" i="1"/>
  <c r="I3577" i="1" s="1"/>
  <c r="I3575" i="1"/>
  <c r="I3573" i="1"/>
  <c r="I3569" i="1"/>
  <c r="I3552" i="1"/>
  <c r="I3551" i="1" s="1"/>
  <c r="I3550" i="1" s="1"/>
  <c r="I3548" i="1"/>
  <c r="I3540" i="1"/>
  <c r="I3539" i="1" s="1"/>
  <c r="I3538" i="1" s="1"/>
  <c r="I3537" i="1" s="1"/>
  <c r="I3536" i="1" s="1"/>
  <c r="I3535" i="1" s="1"/>
  <c r="I3533" i="1"/>
  <c r="I3529" i="1"/>
  <c r="I3521" i="1"/>
  <c r="I3520" i="1" s="1"/>
  <c r="I3519" i="1" s="1"/>
  <c r="I3518" i="1" s="1"/>
  <c r="I3517" i="1" s="1"/>
  <c r="I3516" i="1" s="1"/>
  <c r="I3515" i="1" s="1"/>
  <c r="I3513" i="1"/>
  <c r="I3512" i="1" s="1"/>
  <c r="I3511" i="1" s="1"/>
  <c r="I3506" i="1"/>
  <c r="I3498" i="1"/>
  <c r="I3496" i="1"/>
  <c r="I3494" i="1"/>
  <c r="I3487" i="1"/>
  <c r="I3483" i="1"/>
  <c r="I3482" i="1" s="1"/>
  <c r="I3481" i="1" s="1"/>
  <c r="I3480" i="1" s="1"/>
  <c r="I3478" i="1"/>
  <c r="I3474" i="1"/>
  <c r="I3473" i="1" s="1"/>
  <c r="I3472" i="1" s="1"/>
  <c r="I3468" i="1"/>
  <c r="I3465" i="1"/>
  <c r="I3463" i="1"/>
  <c r="I3458" i="1"/>
  <c r="I3443" i="1"/>
  <c r="I3442" i="1" s="1"/>
  <c r="I3441" i="1" s="1"/>
  <c r="I3440" i="1" s="1"/>
  <c r="I3439" i="1" s="1"/>
  <c r="I3437" i="1"/>
  <c r="I3436" i="1" s="1"/>
  <c r="I3435" i="1" s="1"/>
  <c r="I3433" i="1"/>
  <c r="I3432" i="1" s="1"/>
  <c r="I3431" i="1" s="1"/>
  <c r="I3430" i="1" s="1"/>
  <c r="I3422" i="1" s="1"/>
  <c r="I3420" i="1"/>
  <c r="I3414" i="1"/>
  <c r="I3404" i="1"/>
  <c r="I3403" i="1" s="1"/>
  <c r="I3402" i="1" s="1"/>
  <c r="I3400" i="1"/>
  <c r="I3397" i="1"/>
  <c r="I3383" i="1"/>
  <c r="I3378" i="1"/>
  <c r="I3376" i="1"/>
  <c r="I3369" i="1"/>
  <c r="I3368" i="1" s="1"/>
  <c r="I3367" i="1" s="1"/>
  <c r="I3366" i="1" s="1"/>
  <c r="I3365" i="1" s="1"/>
  <c r="I3364" i="1" s="1"/>
  <c r="I3361" i="1"/>
  <c r="I3358" i="1"/>
  <c r="I3357" i="1" s="1"/>
  <c r="I3339" i="1"/>
  <c r="I3354" i="1"/>
  <c r="I3349" i="1"/>
  <c r="I3348" i="1" s="1"/>
  <c r="I3346" i="1"/>
  <c r="I3342" i="1"/>
  <c r="I3341" i="1" s="1"/>
  <c r="I3332" i="1"/>
  <c r="I3328" i="1"/>
  <c r="I3325" i="1"/>
  <c r="I3318" i="1"/>
  <c r="I3330" i="1"/>
  <c r="I3320" i="1"/>
  <c r="I3309" i="1"/>
  <c r="I3305" i="1"/>
  <c r="I3297" i="1"/>
  <c r="I3295" i="1"/>
  <c r="I3291" i="1"/>
  <c r="I3283" i="1"/>
  <c r="I3282" i="1" s="1"/>
  <c r="I3281" i="1" s="1"/>
  <c r="I3280" i="1" s="1"/>
  <c r="I3279" i="1" s="1"/>
  <c r="I3277" i="1"/>
  <c r="I3276" i="1" s="1"/>
  <c r="I3275" i="1" s="1"/>
  <c r="I3274" i="1" s="1"/>
  <c r="I3273" i="1" s="1"/>
  <c r="I3269" i="1"/>
  <c r="I3268" i="1" s="1"/>
  <c r="I3267" i="1" s="1"/>
  <c r="I3262" i="1"/>
  <c r="I3261" i="1" s="1"/>
  <c r="I3260" i="1" s="1"/>
  <c r="I3258" i="1"/>
  <c r="I3257" i="1" s="1"/>
  <c r="I3256" i="1" s="1"/>
  <c r="I3248" i="1"/>
  <c r="I3241" i="1"/>
  <c r="I3239" i="1"/>
  <c r="I3235" i="1"/>
  <c r="I3225" i="1"/>
  <c r="I3224" i="1" s="1"/>
  <c r="I3223" i="1" s="1"/>
  <c r="I3222" i="1" s="1"/>
  <c r="I3221" i="1" s="1"/>
  <c r="I3219" i="1"/>
  <c r="I3216" i="1"/>
  <c r="I3211" i="1"/>
  <c r="I3191" i="1"/>
  <c r="I3190" i="1" s="1"/>
  <c r="I3189" i="1" s="1"/>
  <c r="I3188" i="1" s="1"/>
  <c r="I3187" i="1" s="1"/>
  <c r="I3185" i="1"/>
  <c r="I3183" i="1"/>
  <c r="I3179" i="1"/>
  <c r="I3178" i="1" s="1"/>
  <c r="I3177" i="1" s="1"/>
  <c r="I3176" i="1" s="1"/>
  <c r="I3174" i="1"/>
  <c r="I3158" i="1"/>
  <c r="I3155" i="1"/>
  <c r="I3154" i="1" s="1"/>
  <c r="I3149" i="1"/>
  <c r="I3139" i="1"/>
  <c r="I3135" i="1"/>
  <c r="I3131" i="1"/>
  <c r="I3130" i="1" s="1"/>
  <c r="I3128" i="1"/>
  <c r="I3115" i="1"/>
  <c r="I3118" i="1"/>
  <c r="I3120" i="1"/>
  <c r="I3110" i="1"/>
  <c r="I3103" i="1"/>
  <c r="I3102" i="1" s="1"/>
  <c r="I3101" i="1" s="1"/>
  <c r="I3100" i="1" s="1"/>
  <c r="I3099" i="1" s="1"/>
  <c r="I3098" i="1" s="1"/>
  <c r="I3095" i="1"/>
  <c r="I3092" i="1"/>
  <c r="I3091" i="1" s="1"/>
  <c r="I3085" i="1"/>
  <c r="I3081" i="1"/>
  <c r="I3080" i="1" s="1"/>
  <c r="I3078" i="1"/>
  <c r="I3074" i="1"/>
  <c r="I3073" i="1" s="1"/>
  <c r="I3071" i="1"/>
  <c r="I3068" i="1"/>
  <c r="I3048" i="1"/>
  <c r="I3041" i="1"/>
  <c r="R3041" i="1" s="1"/>
  <c r="I3053" i="1"/>
  <c r="I3051" i="1"/>
  <c r="I3043" i="1"/>
  <c r="I3032" i="1"/>
  <c r="I3031" i="1" s="1"/>
  <c r="I3030" i="1" s="1"/>
  <c r="I3028" i="1"/>
  <c r="I3013" i="1"/>
  <c r="I3009" i="1"/>
  <c r="I3001" i="1"/>
  <c r="I3000" i="1" s="1"/>
  <c r="I2999" i="1" s="1"/>
  <c r="I2998" i="1" s="1"/>
  <c r="I2997" i="1" s="1"/>
  <c r="I2995" i="1"/>
  <c r="I2994" i="1" s="1"/>
  <c r="I2993" i="1" s="1"/>
  <c r="I2992" i="1" s="1"/>
  <c r="I2991" i="1" s="1"/>
  <c r="I2987" i="1"/>
  <c r="I2986" i="1" s="1"/>
  <c r="I2985" i="1" s="1"/>
  <c r="I2980" i="1"/>
  <c r="I2979" i="1" s="1"/>
  <c r="I2978" i="1" s="1"/>
  <c r="I2963" i="1"/>
  <c r="I2967" i="1"/>
  <c r="I2965" i="1"/>
  <c r="I2933" i="1"/>
  <c r="I2951" i="1"/>
  <c r="I2941" i="1"/>
  <c r="I2930" i="1"/>
  <c r="I2925" i="1"/>
  <c r="I2924" i="1" s="1"/>
  <c r="I2923" i="1" s="1"/>
  <c r="I2922" i="1" s="1"/>
  <c r="I2921" i="1" s="1"/>
  <c r="I2918" i="1"/>
  <c r="I2917" i="1" s="1"/>
  <c r="I2916" i="1" s="1"/>
  <c r="I2915" i="1" s="1"/>
  <c r="I2914" i="1" s="1"/>
  <c r="I2913" i="1" s="1"/>
  <c r="I2905" i="1"/>
  <c r="I2903" i="1"/>
  <c r="I2888" i="1"/>
  <c r="I2887" i="1" s="1"/>
  <c r="I2886" i="1" s="1"/>
  <c r="I2885" i="1" s="1"/>
  <c r="I2892" i="1"/>
  <c r="I2891" i="1" s="1"/>
  <c r="I2890" i="1" s="1"/>
  <c r="I2883" i="1"/>
  <c r="I2867" i="1"/>
  <c r="I2863" i="1"/>
  <c r="I2858" i="1"/>
  <c r="I2848" i="1"/>
  <c r="I2847" i="1" s="1"/>
  <c r="I2846" i="1" s="1"/>
  <c r="I2843" i="1"/>
  <c r="I2842" i="1" s="1"/>
  <c r="I2840" i="1"/>
  <c r="I2839" i="1" s="1"/>
  <c r="I2837" i="1"/>
  <c r="I2821" i="1"/>
  <c r="I2823" i="1"/>
  <c r="I2818" i="1"/>
  <c r="I2813" i="1"/>
  <c r="I2806" i="1"/>
  <c r="I2801" i="1"/>
  <c r="I2780" i="1"/>
  <c r="I2776" i="1"/>
  <c r="I2775" i="1" s="1"/>
  <c r="I2773" i="1"/>
  <c r="I2769" i="1"/>
  <c r="I2768" i="1" s="1"/>
  <c r="I2766" i="1"/>
  <c r="I2763" i="1"/>
  <c r="I2744" i="1"/>
  <c r="I2737" i="1"/>
  <c r="I2751" i="1"/>
  <c r="I2749" i="1"/>
  <c r="I2747" i="1"/>
  <c r="I2739" i="1"/>
  <c r="I2713" i="1"/>
  <c r="I2712" i="1" s="1"/>
  <c r="I2711" i="1" s="1"/>
  <c r="I2709" i="1"/>
  <c r="I2708" i="1" s="1"/>
  <c r="I2707" i="1" s="1"/>
  <c r="I2706" i="1" s="1"/>
  <c r="I2705" i="1" s="1"/>
  <c r="I2701" i="1"/>
  <c r="I2700" i="1" s="1"/>
  <c r="I2699" i="1" s="1"/>
  <c r="I2698" i="1" s="1"/>
  <c r="I2697" i="1" s="1"/>
  <c r="I2695" i="1"/>
  <c r="I2694" i="1" s="1"/>
  <c r="I2693" i="1" s="1"/>
  <c r="I2692" i="1" s="1"/>
  <c r="I2691" i="1" s="1"/>
  <c r="I2687" i="1"/>
  <c r="I2686" i="1" s="1"/>
  <c r="I2685" i="1" s="1"/>
  <c r="I2680" i="1"/>
  <c r="I2679" i="1" s="1"/>
  <c r="I2678" i="1" s="1"/>
  <c r="I2676" i="1"/>
  <c r="I2675" i="1" s="1"/>
  <c r="I2674" i="1" s="1"/>
  <c r="I2663" i="1"/>
  <c r="I2661" i="1"/>
  <c r="I2659" i="1"/>
  <c r="I2650" i="1"/>
  <c r="I2648" i="1"/>
  <c r="I2644" i="1"/>
  <c r="I2643" i="1" s="1"/>
  <c r="I2642" i="1" s="1"/>
  <c r="I2641" i="1" s="1"/>
  <c r="I2634" i="1"/>
  <c r="I2633" i="1" s="1"/>
  <c r="I2632" i="1" s="1"/>
  <c r="I2630" i="1"/>
  <c r="I2629" i="1" s="1"/>
  <c r="I2628" i="1" s="1"/>
  <c r="I2624" i="1"/>
  <c r="I2621" i="1" s="1"/>
  <c r="I2620" i="1" s="1"/>
  <c r="I2616" i="1"/>
  <c r="I2615" i="1" s="1"/>
  <c r="I2613" i="1"/>
  <c r="I2612" i="1" s="1"/>
  <c r="I2583" i="1"/>
  <c r="I2582" i="1" s="1"/>
  <c r="I2581" i="1" s="1"/>
  <c r="I2580" i="1" s="1"/>
  <c r="I2594" i="1"/>
  <c r="I2593" i="1" s="1"/>
  <c r="I2592" i="1" s="1"/>
  <c r="I2591" i="1" s="1"/>
  <c r="I2590" i="1" s="1"/>
  <c r="I2588" i="1"/>
  <c r="I2587" i="1" s="1"/>
  <c r="I2586" i="1" s="1"/>
  <c r="I2585" i="1" s="1"/>
  <c r="I2577" i="1"/>
  <c r="I2575" i="1"/>
  <c r="I2566" i="1"/>
  <c r="I2550" i="1"/>
  <c r="I2549" i="1" s="1"/>
  <c r="I2547" i="1"/>
  <c r="I2546" i="1" s="1"/>
  <c r="I2541" i="1"/>
  <c r="I2540" i="1" s="1"/>
  <c r="I2539" i="1" s="1"/>
  <c r="I2538" i="1" s="1"/>
  <c r="I2531" i="1"/>
  <c r="I2530" i="1" s="1"/>
  <c r="I2529" i="1" s="1"/>
  <c r="I2527" i="1"/>
  <c r="I2526" i="1" s="1"/>
  <c r="I2525" i="1" s="1"/>
  <c r="I2523" i="1"/>
  <c r="I2522" i="1" s="1"/>
  <c r="I2520" i="1"/>
  <c r="I2519" i="1" s="1"/>
  <c r="I2504" i="1"/>
  <c r="I2506" i="1"/>
  <c r="I2501" i="1"/>
  <c r="I2500" i="1" s="1"/>
  <c r="I2496" i="1"/>
  <c r="I2495" i="1" s="1"/>
  <c r="I2494" i="1" s="1"/>
  <c r="I2493" i="1" s="1"/>
  <c r="I2492" i="1" s="1"/>
  <c r="I2489" i="1"/>
  <c r="I2488" i="1" s="1"/>
  <c r="I2487" i="1" s="1"/>
  <c r="I2486" i="1" s="1"/>
  <c r="I2484" i="1"/>
  <c r="I2483" i="1" s="1"/>
  <c r="I2482" i="1" s="1"/>
  <c r="I2481" i="1" s="1"/>
  <c r="I2479" i="1"/>
  <c r="I2478" i="1" s="1"/>
  <c r="I2477" i="1" s="1"/>
  <c r="I2476" i="1" s="1"/>
  <c r="I2475" i="1" s="1"/>
  <c r="I2462" i="1"/>
  <c r="I2461" i="1" s="1"/>
  <c r="I2471" i="1"/>
  <c r="I2470" i="1" s="1"/>
  <c r="I2469" i="1" s="1"/>
  <c r="I2468" i="1" s="1"/>
  <c r="I2454" i="1"/>
  <c r="I2466" i="1"/>
  <c r="I2465" i="1" s="1"/>
  <c r="I2464" i="1" s="1"/>
  <c r="I2452" i="1"/>
  <c r="I2448" i="1"/>
  <c r="I2447" i="1" s="1"/>
  <c r="I2445" i="1"/>
  <c r="I2444" i="1" s="1"/>
  <c r="I2441" i="1"/>
  <c r="I2440" i="1" s="1"/>
  <c r="I2438" i="1"/>
  <c r="I2437" i="1" s="1"/>
  <c r="I2435" i="1"/>
  <c r="I2434" i="1" s="1"/>
  <c r="I2428" i="1"/>
  <c r="I2426" i="1"/>
  <c r="I2423" i="1"/>
  <c r="I2422" i="1" s="1"/>
  <c r="I2418" i="1"/>
  <c r="I2416" i="1"/>
  <c r="I2407" i="1"/>
  <c r="I2406" i="1" s="1"/>
  <c r="I2405" i="1" s="1"/>
  <c r="I2403" i="1"/>
  <c r="I2402" i="1" s="1"/>
  <c r="I2401" i="1" s="1"/>
  <c r="I2400" i="1" s="1"/>
  <c r="I2399" i="1" s="1"/>
  <c r="I2395" i="1"/>
  <c r="I2394" i="1" s="1"/>
  <c r="I2393" i="1" s="1"/>
  <c r="I2392" i="1" s="1"/>
  <c r="I2391" i="1" s="1"/>
  <c r="I2390" i="1" s="1"/>
  <c r="I2388" i="1"/>
  <c r="I2386" i="1"/>
  <c r="I2382" i="1"/>
  <c r="I2381" i="1" s="1"/>
  <c r="I2380" i="1" s="1"/>
  <c r="I2379" i="1" s="1"/>
  <c r="I2378" i="1" s="1"/>
  <c r="I2374" i="1"/>
  <c r="I2373" i="1" s="1"/>
  <c r="I2372" i="1" s="1"/>
  <c r="I2371" i="1" s="1"/>
  <c r="I2370" i="1" s="1"/>
  <c r="I2368" i="1"/>
  <c r="I2367" i="1" s="1"/>
  <c r="I2366" i="1" s="1"/>
  <c r="I2365" i="1" s="1"/>
  <c r="I2364" i="1" s="1"/>
  <c r="I2360" i="1"/>
  <c r="I2359" i="1" s="1"/>
  <c r="I2358" i="1" s="1"/>
  <c r="I2353" i="1"/>
  <c r="I2352" i="1" s="1"/>
  <c r="I2351" i="1" s="1"/>
  <c r="I2349" i="1"/>
  <c r="I2348" i="1" s="1"/>
  <c r="I2347" i="1" s="1"/>
  <c r="I2336" i="1"/>
  <c r="I2332" i="1"/>
  <c r="I2334" i="1"/>
  <c r="I2321" i="1"/>
  <c r="I2320" i="1" s="1"/>
  <c r="I2312" i="1"/>
  <c r="I2311" i="1" s="1"/>
  <c r="I2310" i="1" s="1"/>
  <c r="I2308" i="1"/>
  <c r="I2307" i="1" s="1"/>
  <c r="I2306" i="1" s="1"/>
  <c r="I2302" i="1"/>
  <c r="I2301" i="1" s="1"/>
  <c r="I2300" i="1" s="1"/>
  <c r="I2299" i="1" s="1"/>
  <c r="I2298" i="1" s="1"/>
  <c r="I2296" i="1"/>
  <c r="I2295" i="1" s="1"/>
  <c r="I2293" i="1"/>
  <c r="I2291" i="1"/>
  <c r="I2285" i="1"/>
  <c r="I2284" i="1" s="1"/>
  <c r="I2283" i="1" s="1"/>
  <c r="I2282" i="1" s="1"/>
  <c r="I2281" i="1" s="1"/>
  <c r="I2280" i="1" s="1"/>
  <c r="I2275" i="1"/>
  <c r="I2264" i="1"/>
  <c r="I2260" i="1"/>
  <c r="I2256" i="1"/>
  <c r="I2255" i="1" s="1"/>
  <c r="I2254" i="1" s="1"/>
  <c r="I2253" i="1" s="1"/>
  <c r="I2251" i="1"/>
  <c r="I2235" i="1"/>
  <c r="I2234" i="1" s="1"/>
  <c r="I2232" i="1"/>
  <c r="I2231" i="1" s="1"/>
  <c r="I2226" i="1"/>
  <c r="I2225" i="1" s="1"/>
  <c r="I2224" i="1" s="1"/>
  <c r="I2223" i="1" s="1"/>
  <c r="I2216" i="1"/>
  <c r="I2215" i="1" s="1"/>
  <c r="I2214" i="1" s="1"/>
  <c r="I2212" i="1"/>
  <c r="I2211" i="1" s="1"/>
  <c r="I2210" i="1" s="1"/>
  <c r="I2208" i="1"/>
  <c r="I2207" i="1" s="1"/>
  <c r="I2205" i="1"/>
  <c r="I2204" i="1" s="1"/>
  <c r="I2189" i="1"/>
  <c r="I2191" i="1"/>
  <c r="I2186" i="1"/>
  <c r="I2185" i="1" s="1"/>
  <c r="I2181" i="1"/>
  <c r="I2180" i="1" s="1"/>
  <c r="I2174" i="1"/>
  <c r="I2173" i="1" s="1"/>
  <c r="I2172" i="1" s="1"/>
  <c r="I2171" i="1" s="1"/>
  <c r="I2169" i="1"/>
  <c r="I2168" i="1" s="1"/>
  <c r="I2167" i="1" s="1"/>
  <c r="I2166" i="1" s="1"/>
  <c r="I2165" i="1" s="1"/>
  <c r="I2142" i="1"/>
  <c r="I2141" i="1" s="1"/>
  <c r="I2156" i="1"/>
  <c r="I2155" i="1" s="1"/>
  <c r="I2153" i="1"/>
  <c r="I2152" i="1" s="1"/>
  <c r="I2148" i="1"/>
  <c r="I2146" i="1"/>
  <c r="I2139" i="1"/>
  <c r="I2138" i="1" s="1"/>
  <c r="I2135" i="1"/>
  <c r="I2134" i="1" s="1"/>
  <c r="I2132" i="1"/>
  <c r="I2131" i="1" s="1"/>
  <c r="I2129" i="1"/>
  <c r="I2128" i="1" s="1"/>
  <c r="I2117" i="1"/>
  <c r="I2115" i="1"/>
  <c r="I2112" i="1"/>
  <c r="I2111" i="1" s="1"/>
  <c r="I2107" i="1"/>
  <c r="I2105" i="1"/>
  <c r="I1870" i="1"/>
  <c r="I1834" i="1"/>
  <c r="I1833" i="1" s="1"/>
  <c r="I1832" i="1" s="1"/>
  <c r="I1781" i="1"/>
  <c r="I1780" i="1" s="1"/>
  <c r="I1774" i="1"/>
  <c r="I3087" i="1"/>
  <c r="R3087" i="1" s="1"/>
  <c r="I2459" i="1"/>
  <c r="I2458" i="1" s="1"/>
  <c r="I2785" i="1"/>
  <c r="I2784" i="1" s="1"/>
  <c r="I2022" i="1"/>
  <c r="I2018" i="1"/>
  <c r="I2017" i="1" s="1"/>
  <c r="I2016" i="1" s="1"/>
  <c r="I2015" i="1" s="1"/>
  <c r="I2006" i="1"/>
  <c r="I2005" i="1" s="1"/>
  <c r="I2004" i="1" s="1"/>
  <c r="I2002" i="1"/>
  <c r="I2001" i="1" s="1"/>
  <c r="I2000" i="1" s="1"/>
  <c r="I1996" i="1"/>
  <c r="I1988" i="1"/>
  <c r="I1987" i="1" s="1"/>
  <c r="I1985" i="1"/>
  <c r="I1984" i="1" s="1"/>
  <c r="I1980" i="1"/>
  <c r="I1979" i="1" s="1"/>
  <c r="I1978" i="1" s="1"/>
  <c r="I1977" i="1" s="1"/>
  <c r="I1976" i="1" s="1"/>
  <c r="I1847" i="1"/>
  <c r="I1846" i="1" s="1"/>
  <c r="I1845" i="1" s="1"/>
  <c r="I1844" i="1" s="1"/>
  <c r="I1830" i="1"/>
  <c r="I1829" i="1" s="1"/>
  <c r="I1827" i="1"/>
  <c r="I1826" i="1" s="1"/>
  <c r="I1819" i="1"/>
  <c r="I1817" i="1"/>
  <c r="I1813" i="1"/>
  <c r="I1812" i="1" s="1"/>
  <c r="I1810" i="1"/>
  <c r="I1809" i="1" s="1"/>
  <c r="I1806" i="1"/>
  <c r="I1805" i="1" s="1"/>
  <c r="I1803" i="1"/>
  <c r="I1802" i="1" s="1"/>
  <c r="I1800" i="1"/>
  <c r="I1799" i="1" s="1"/>
  <c r="I1784" i="1"/>
  <c r="I1786" i="1"/>
  <c r="I1788" i="1"/>
  <c r="I1776" i="1"/>
  <c r="I2096" i="1"/>
  <c r="I2095" i="1" s="1"/>
  <c r="I2094" i="1" s="1"/>
  <c r="I2092" i="1"/>
  <c r="I2091" i="1" s="1"/>
  <c r="I2090" i="1" s="1"/>
  <c r="I2089" i="1" s="1"/>
  <c r="I2088" i="1" s="1"/>
  <c r="I2084" i="1"/>
  <c r="I2082" i="1"/>
  <c r="I2078" i="1"/>
  <c r="I2077" i="1" s="1"/>
  <c r="I2076" i="1" s="1"/>
  <c r="I2075" i="1" s="1"/>
  <c r="I2074" i="1" s="1"/>
  <c r="I2070" i="1"/>
  <c r="I2069" i="1" s="1"/>
  <c r="I2068" i="1" s="1"/>
  <c r="I2067" i="1" s="1"/>
  <c r="I2066" i="1" s="1"/>
  <c r="I2064" i="1"/>
  <c r="I2063" i="1" s="1"/>
  <c r="I2062" i="1" s="1"/>
  <c r="I2061" i="1" s="1"/>
  <c r="I2060" i="1" s="1"/>
  <c r="I2056" i="1"/>
  <c r="I2055" i="1" s="1"/>
  <c r="I2054" i="1" s="1"/>
  <c r="I2049" i="1"/>
  <c r="I2048" i="1" s="1"/>
  <c r="I2047" i="1" s="1"/>
  <c r="I2045" i="1"/>
  <c r="I2044" i="1" s="1"/>
  <c r="I2043" i="1" s="1"/>
  <c r="I2033" i="1"/>
  <c r="I2037" i="1"/>
  <c r="I2035" i="1"/>
  <c r="I2026" i="1"/>
  <c r="I1960" i="1"/>
  <c r="I1959" i="1" s="1"/>
  <c r="I1958" i="1" s="1"/>
  <c r="I1957" i="1" s="1"/>
  <c r="I1956" i="1" s="1"/>
  <c r="I1965" i="1"/>
  <c r="I1964" i="1" s="1"/>
  <c r="I1963" i="1" s="1"/>
  <c r="I1962" i="1" s="1"/>
  <c r="I1954" i="1"/>
  <c r="I1953" i="1" s="1"/>
  <c r="I1952" i="1" s="1"/>
  <c r="I1950" i="1"/>
  <c r="I1949" i="1" s="1"/>
  <c r="I1948" i="1" s="1"/>
  <c r="I1947" i="1" s="1"/>
  <c r="I1944" i="1"/>
  <c r="I1943" i="1" s="1"/>
  <c r="I1942" i="1" s="1"/>
  <c r="I1941" i="1" s="1"/>
  <c r="I1936" i="1"/>
  <c r="I1934" i="1"/>
  <c r="I1930" i="1"/>
  <c r="I1929" i="1" s="1"/>
  <c r="I1928" i="1" s="1"/>
  <c r="I1927" i="1" s="1"/>
  <c r="I1938" i="1"/>
  <c r="I1925" i="1"/>
  <c r="I1909" i="1"/>
  <c r="I1908" i="1" s="1"/>
  <c r="I1906" i="1"/>
  <c r="I1905" i="1" s="1"/>
  <c r="I1900" i="1"/>
  <c r="I1899" i="1" s="1"/>
  <c r="I1898" i="1" s="1"/>
  <c r="I1897" i="1" s="1"/>
  <c r="I1890" i="1"/>
  <c r="I1889" i="1" s="1"/>
  <c r="I1888" i="1" s="1"/>
  <c r="I1886" i="1"/>
  <c r="I1885" i="1" s="1"/>
  <c r="I1884" i="1" s="1"/>
  <c r="I1882" i="1"/>
  <c r="I1881" i="1" s="1"/>
  <c r="I1879" i="1"/>
  <c r="I1878" i="1" s="1"/>
  <c r="I1871" i="1"/>
  <c r="I1866" i="1"/>
  <c r="I1865" i="1" s="1"/>
  <c r="I1861" i="1"/>
  <c r="I1859" i="1"/>
  <c r="I1842" i="1"/>
  <c r="I1841" i="1" s="1"/>
  <c r="I1840" i="1" s="1"/>
  <c r="I1839" i="1" s="1"/>
  <c r="I1838" i="1" s="1"/>
  <c r="I1750" i="1"/>
  <c r="I1748" i="1"/>
  <c r="I1744" i="1"/>
  <c r="I1743" i="1" s="1"/>
  <c r="I1742" i="1" s="1"/>
  <c r="I1741" i="1" s="1"/>
  <c r="I1740" i="1" s="1"/>
  <c r="I1736" i="1"/>
  <c r="I1735" i="1" s="1"/>
  <c r="I1734" i="1" s="1"/>
  <c r="I1733" i="1" s="1"/>
  <c r="I1732" i="1" s="1"/>
  <c r="I1730" i="1"/>
  <c r="I1729" i="1" s="1"/>
  <c r="I1728" i="1" s="1"/>
  <c r="I1727" i="1" s="1"/>
  <c r="I1726" i="1" s="1"/>
  <c r="I1722" i="1"/>
  <c r="I1721" i="1" s="1"/>
  <c r="I1720" i="1" s="1"/>
  <c r="I1715" i="1"/>
  <c r="I1714" i="1" s="1"/>
  <c r="I1713" i="1" s="1"/>
  <c r="I1711" i="1"/>
  <c r="I1710" i="1" s="1"/>
  <c r="I1709" i="1" s="1"/>
  <c r="I1694" i="1"/>
  <c r="I1703" i="1"/>
  <c r="I1702" i="1" s="1"/>
  <c r="I1701" i="1" s="1"/>
  <c r="I1700" i="1" s="1"/>
  <c r="I1698" i="1"/>
  <c r="I1696" i="1"/>
  <c r="I1674" i="1"/>
  <c r="I1673" i="1" s="1"/>
  <c r="I1658" i="1"/>
  <c r="I1657" i="1" s="1"/>
  <c r="I1656" i="1" s="1"/>
  <c r="I1648" i="1"/>
  <c r="I1645" i="1" s="1"/>
  <c r="I1644" i="1" s="1"/>
  <c r="I1687" i="1"/>
  <c r="I1686" i="1" s="1"/>
  <c r="I1685" i="1" s="1"/>
  <c r="I1684" i="1" s="1"/>
  <c r="I1670" i="1"/>
  <c r="I1669" i="1" s="1"/>
  <c r="I1668" i="1" s="1"/>
  <c r="I1667" i="1" s="1"/>
  <c r="I1631" i="1"/>
  <c r="I1630" i="1" s="1"/>
  <c r="I1629" i="1" s="1"/>
  <c r="I1628" i="1" s="1"/>
  <c r="I1627" i="1" s="1"/>
  <c r="I1626" i="1" s="1"/>
  <c r="I1616" i="1"/>
  <c r="I1623" i="1"/>
  <c r="I1622" i="1" s="1"/>
  <c r="I1621" i="1" s="1"/>
  <c r="I1620" i="1" s="1"/>
  <c r="I1618" i="1"/>
  <c r="I1611" i="1"/>
  <c r="I1610" i="1" s="1"/>
  <c r="I1609" i="1" s="1"/>
  <c r="I1608" i="1" s="1"/>
  <c r="I1592" i="1"/>
  <c r="I1605" i="1"/>
  <c r="I1601" i="1"/>
  <c r="I1576" i="1"/>
  <c r="I1575" i="1" s="1"/>
  <c r="I1573" i="1"/>
  <c r="I1572" i="1" s="1"/>
  <c r="I1567" i="1"/>
  <c r="I1566" i="1" s="1"/>
  <c r="I1565" i="1" s="1"/>
  <c r="I1564" i="1" s="1"/>
  <c r="I1557" i="1"/>
  <c r="I1556" i="1" s="1"/>
  <c r="I1555" i="1" s="1"/>
  <c r="I1553" i="1"/>
  <c r="I1552" i="1" s="1"/>
  <c r="I1551" i="1" s="1"/>
  <c r="I1549" i="1"/>
  <c r="I1548" i="1" s="1"/>
  <c r="I1546" i="1"/>
  <c r="I1545" i="1" s="1"/>
  <c r="I1532" i="1"/>
  <c r="I1530" i="1"/>
  <c r="I1527" i="1"/>
  <c r="I1526" i="1" s="1"/>
  <c r="I1522" i="1"/>
  <c r="I1520" i="1"/>
  <c r="I1508" i="1"/>
  <c r="I1507" i="1" s="1"/>
  <c r="I1506" i="1" s="1"/>
  <c r="I1505" i="1" s="1"/>
  <c r="I1504" i="1" s="1"/>
  <c r="I1503" i="1" s="1"/>
  <c r="I1500" i="1"/>
  <c r="I1499" i="1" s="1"/>
  <c r="I1498" i="1" s="1"/>
  <c r="I1497" i="1" s="1"/>
  <c r="I1490" i="1"/>
  <c r="I1486" i="1"/>
  <c r="I1485" i="1" s="1"/>
  <c r="I1483" i="1"/>
  <c r="I1482" i="1" s="1"/>
  <c r="I1478" i="1"/>
  <c r="I1476" i="1"/>
  <c r="I1472" i="1"/>
  <c r="I1471" i="1" s="1"/>
  <c r="I1469" i="1"/>
  <c r="I1468" i="1" s="1"/>
  <c r="I1465" i="1"/>
  <c r="I1464" i="1" s="1"/>
  <c r="I1462" i="1"/>
  <c r="I1461" i="1" s="1"/>
  <c r="I1459" i="1"/>
  <c r="I1458" i="1" s="1"/>
  <c r="I1445" i="1"/>
  <c r="I1444" i="1" s="1"/>
  <c r="I1438" i="1"/>
  <c r="I1452" i="1"/>
  <c r="I1450" i="1"/>
  <c r="I1448" i="1"/>
  <c r="I1440" i="1"/>
  <c r="I1429" i="1"/>
  <c r="I1428" i="1" s="1"/>
  <c r="I1427" i="1" s="1"/>
  <c r="I1426" i="1" s="1"/>
  <c r="I1425" i="1" s="1"/>
  <c r="I1424" i="1" s="1"/>
  <c r="I1423" i="1" s="1"/>
  <c r="I1421" i="1"/>
  <c r="I1420" i="1" s="1"/>
  <c r="I1419" i="1" s="1"/>
  <c r="I1418" i="1" s="1"/>
  <c r="I1416" i="1"/>
  <c r="I1415" i="1" s="1"/>
  <c r="I1414" i="1" s="1"/>
  <c r="I1413" i="1" s="1"/>
  <c r="I1412" i="1" s="1"/>
  <c r="I1406" i="1"/>
  <c r="I1402" i="1"/>
  <c r="I1401" i="1" s="1"/>
  <c r="I1400" i="1" s="1"/>
  <c r="I1399" i="1" s="1"/>
  <c r="I1398" i="1" s="1"/>
  <c r="I1394" i="1"/>
  <c r="I1393" i="1" s="1"/>
  <c r="I1392" i="1" s="1"/>
  <c r="I1391" i="1" s="1"/>
  <c r="I1390" i="1" s="1"/>
  <c r="I1388" i="1"/>
  <c r="I1387" i="1" s="1"/>
  <c r="I1386" i="1" s="1"/>
  <c r="I1385" i="1" s="1"/>
  <c r="I1384" i="1" s="1"/>
  <c r="I1380" i="1"/>
  <c r="I1379" i="1" s="1"/>
  <c r="I1378" i="1" s="1"/>
  <c r="I1373" i="1"/>
  <c r="I1372" i="1" s="1"/>
  <c r="I1371" i="1" s="1"/>
  <c r="I1354" i="1"/>
  <c r="I1360" i="1"/>
  <c r="I1356" i="1"/>
  <c r="I1329" i="1"/>
  <c r="I1328" i="1" s="1"/>
  <c r="I1327" i="1" s="1"/>
  <c r="I1325" i="1"/>
  <c r="I1324" i="1" s="1"/>
  <c r="I1323" i="1" s="1"/>
  <c r="I1319" i="1"/>
  <c r="I1311" i="1"/>
  <c r="I1310" i="1" s="1"/>
  <c r="I1341" i="1"/>
  <c r="I1340" i="1" s="1"/>
  <c r="I1339" i="1" s="1"/>
  <c r="I1338" i="1" s="1"/>
  <c r="I1308" i="1"/>
  <c r="I1306" i="1"/>
  <c r="I1301" i="1"/>
  <c r="I1300" i="1" s="1"/>
  <c r="I1299" i="1" s="1"/>
  <c r="I1298" i="1" s="1"/>
  <c r="I1297" i="1" s="1"/>
  <c r="I1294" i="1"/>
  <c r="I1293" i="1" s="1"/>
  <c r="I1292" i="1" s="1"/>
  <c r="I1291" i="1" s="1"/>
  <c r="I1290" i="1" s="1"/>
  <c r="I1289" i="1" s="1"/>
  <c r="I1286" i="1"/>
  <c r="I1285" i="1" s="1"/>
  <c r="I1284" i="1" s="1"/>
  <c r="I1283" i="1" s="1"/>
  <c r="I1281" i="1"/>
  <c r="I1280" i="1" s="1"/>
  <c r="I1279" i="1" s="1"/>
  <c r="I1278" i="1" s="1"/>
  <c r="I1275" i="1"/>
  <c r="I1274" i="1" s="1"/>
  <c r="I1273" i="1" s="1"/>
  <c r="I1228" i="1"/>
  <c r="I1227" i="1" s="1"/>
  <c r="I1271" i="1"/>
  <c r="I1255" i="1"/>
  <c r="I1254" i="1" s="1"/>
  <c r="I1252" i="1"/>
  <c r="I1251" i="1" s="1"/>
  <c r="I1246" i="1"/>
  <c r="I1245" i="1" s="1"/>
  <c r="I1244" i="1" s="1"/>
  <c r="I1243" i="1" s="1"/>
  <c r="I1236" i="1"/>
  <c r="I1235" i="1" s="1"/>
  <c r="I1234" i="1" s="1"/>
  <c r="I1232" i="1"/>
  <c r="I1231" i="1" s="1"/>
  <c r="I1230" i="1" s="1"/>
  <c r="I1225" i="1"/>
  <c r="I1224" i="1" s="1"/>
  <c r="I1209" i="1"/>
  <c r="I1211" i="1"/>
  <c r="I1206" i="1"/>
  <c r="I1205" i="1" s="1"/>
  <c r="I1201" i="1"/>
  <c r="I1199" i="1"/>
  <c r="I1192" i="1"/>
  <c r="I1191" i="1" s="1"/>
  <c r="I1190" i="1" s="1"/>
  <c r="I1189" i="1" s="1"/>
  <c r="I1188" i="1" s="1"/>
  <c r="I1187" i="1" s="1"/>
  <c r="I1174" i="1"/>
  <c r="I1173" i="1" s="1"/>
  <c r="I1171" i="1"/>
  <c r="I1170" i="1" s="1"/>
  <c r="I1166" i="1"/>
  <c r="I1164" i="1"/>
  <c r="I1160" i="1"/>
  <c r="I1159" i="1" s="1"/>
  <c r="I1157" i="1"/>
  <c r="I1156" i="1" s="1"/>
  <c r="I1153" i="1"/>
  <c r="I1152" i="1" s="1"/>
  <c r="I1150" i="1"/>
  <c r="I1149" i="1" s="1"/>
  <c r="I1147" i="1"/>
  <c r="I1146" i="1" s="1"/>
  <c r="I1130" i="1"/>
  <c r="I1129" i="1" s="1"/>
  <c r="I1123" i="1"/>
  <c r="I1125" i="1"/>
  <c r="I1113" i="1"/>
  <c r="I1112" i="1" s="1"/>
  <c r="I1111" i="1" s="1"/>
  <c r="I1110" i="1" s="1"/>
  <c r="I1109" i="1" s="1"/>
  <c r="I1099" i="1"/>
  <c r="I1098" i="1" s="1"/>
  <c r="I1096" i="1"/>
  <c r="I1095" i="1" s="1"/>
  <c r="I1090" i="1"/>
  <c r="I1089" i="1" s="1"/>
  <c r="I1086" i="1"/>
  <c r="I1085" i="1" s="1"/>
  <c r="I1082" i="1"/>
  <c r="I1075" i="1"/>
  <c r="I1073" i="1"/>
  <c r="I1059" i="1"/>
  <c r="I1058" i="1" s="1"/>
  <c r="I1057" i="1" s="1"/>
  <c r="I1056" i="1" s="1"/>
  <c r="I1047" i="1"/>
  <c r="I1046" i="1" s="1"/>
  <c r="I1041" i="1"/>
  <c r="I1040" i="1" s="1"/>
  <c r="I1039" i="1" s="1"/>
  <c r="I1038" i="1" s="1"/>
  <c r="I1064" i="1"/>
  <c r="I1063" i="1" s="1"/>
  <c r="I1062" i="1" s="1"/>
  <c r="I1061" i="1" s="1"/>
  <c r="I1020" i="1"/>
  <c r="I1019" i="1" s="1"/>
  <c r="I1018" i="1" s="1"/>
  <c r="I1017" i="1" s="1"/>
  <c r="I935" i="1"/>
  <c r="I933" i="1"/>
  <c r="I922" i="1"/>
  <c r="I921" i="1" s="1"/>
  <c r="I920" i="1" s="1"/>
  <c r="I1007" i="1"/>
  <c r="I1006" i="1" s="1"/>
  <c r="I997" i="1"/>
  <c r="I996" i="1" s="1"/>
  <c r="I992" i="1"/>
  <c r="I987" i="1"/>
  <c r="I1010" i="1"/>
  <c r="I979" i="1"/>
  <c r="I978" i="1" s="1"/>
  <c r="I971" i="1"/>
  <c r="I966" i="1"/>
  <c r="I956" i="1"/>
  <c r="I954" i="1"/>
  <c r="I952" i="1"/>
  <c r="I948" i="1"/>
  <c r="I947" i="1" s="1"/>
  <c r="I945" i="1"/>
  <c r="I944" i="1" s="1"/>
  <c r="I941" i="1"/>
  <c r="I940" i="1" s="1"/>
  <c r="I938" i="1"/>
  <c r="I917" i="1"/>
  <c r="I2947" i="1"/>
  <c r="I2946" i="1" s="1"/>
  <c r="I2945" i="1" s="1"/>
  <c r="I2788" i="1"/>
  <c r="I2787" i="1" s="1"/>
  <c r="I931" i="1"/>
  <c r="I1054" i="1"/>
  <c r="I973" i="1"/>
  <c r="I964" i="1"/>
  <c r="I909" i="1"/>
  <c r="I908" i="1" s="1"/>
  <c r="I907" i="1" s="1"/>
  <c r="I906" i="1" s="1"/>
  <c r="I905" i="1" s="1"/>
  <c r="I902" i="1"/>
  <c r="I901" i="1" s="1"/>
  <c r="I900" i="1" s="1"/>
  <c r="I899" i="1" s="1"/>
  <c r="I898" i="1" s="1"/>
  <c r="I896" i="1"/>
  <c r="I895" i="1" s="1"/>
  <c r="I894" i="1" s="1"/>
  <c r="I893" i="1" s="1"/>
  <c r="I892" i="1" s="1"/>
  <c r="I888" i="1"/>
  <c r="I887" i="1" s="1"/>
  <c r="I886" i="1" s="1"/>
  <c r="I885" i="1" s="1"/>
  <c r="I884" i="1" s="1"/>
  <c r="I883" i="1" s="1"/>
  <c r="I875" i="1"/>
  <c r="I874" i="1" s="1"/>
  <c r="I872" i="1"/>
  <c r="I871" i="1" s="1"/>
  <c r="I844" i="1"/>
  <c r="I846" i="1"/>
  <c r="I838" i="1"/>
  <c r="I837" i="1" s="1"/>
  <c r="I835" i="1"/>
  <c r="I834" i="1" s="1"/>
  <c r="I832" i="1"/>
  <c r="I829" i="1"/>
  <c r="I825" i="1"/>
  <c r="I865" i="1"/>
  <c r="I864" i="1" s="1"/>
  <c r="I862" i="1"/>
  <c r="I861" i="1" s="1"/>
  <c r="I827" i="1"/>
  <c r="I819" i="1"/>
  <c r="I818" i="1" s="1"/>
  <c r="I817" i="1" s="1"/>
  <c r="I816" i="1" s="1"/>
  <c r="I815" i="1" s="1"/>
  <c r="I806" i="1"/>
  <c r="I805" i="1" s="1"/>
  <c r="I794" i="1"/>
  <c r="I793" i="1" s="1"/>
  <c r="I791" i="1"/>
  <c r="I790" i="1" s="1"/>
  <c r="I779" i="1"/>
  <c r="I778" i="1" s="1"/>
  <c r="I776" i="1"/>
  <c r="I775" i="1" s="1"/>
  <c r="I773" i="1"/>
  <c r="I772" i="1" s="1"/>
  <c r="I770" i="1"/>
  <c r="I769" i="1" s="1"/>
  <c r="I767" i="1"/>
  <c r="I766" i="1" s="1"/>
  <c r="I745" i="1"/>
  <c r="I744" i="1" s="1"/>
  <c r="I743" i="1" s="1"/>
  <c r="I741" i="1"/>
  <c r="I740" i="1" s="1"/>
  <c r="I739" i="1" s="1"/>
  <c r="I727" i="1"/>
  <c r="I726" i="1" s="1"/>
  <c r="I678" i="1"/>
  <c r="I677" i="1" s="1"/>
  <c r="I676" i="1" s="1"/>
  <c r="I671" i="1"/>
  <c r="I670" i="1" s="1"/>
  <c r="I668" i="1"/>
  <c r="I667" i="1" s="1"/>
  <c r="I664" i="1"/>
  <c r="I663" i="1" s="1"/>
  <c r="I662" i="1" s="1"/>
  <c r="I657" i="1"/>
  <c r="I656" i="1" s="1"/>
  <c r="I653" i="1"/>
  <c r="I651" i="1"/>
  <c r="I645" i="1"/>
  <c r="I643" i="1"/>
  <c r="I639" i="1"/>
  <c r="I632" i="1"/>
  <c r="I631" i="1" s="1"/>
  <c r="I620" i="1"/>
  <c r="I619" i="1" s="1"/>
  <c r="I606" i="1"/>
  <c r="I605" i="1" s="1"/>
  <c r="I604" i="1" s="1"/>
  <c r="I603" i="1" s="1"/>
  <c r="I602" i="1" s="1"/>
  <c r="I600" i="1"/>
  <c r="I599" i="1" s="1"/>
  <c r="I598" i="1" s="1"/>
  <c r="I597" i="1" s="1"/>
  <c r="I596" i="1" s="1"/>
  <c r="I587" i="1"/>
  <c r="I585" i="1"/>
  <c r="I582" i="1"/>
  <c r="I581" i="1" s="1"/>
  <c r="I577" i="1"/>
  <c r="I575" i="1"/>
  <c r="I563" i="1"/>
  <c r="I562" i="1" s="1"/>
  <c r="I561" i="1" s="1"/>
  <c r="I560" i="1" s="1"/>
  <c r="I558" i="1"/>
  <c r="I557" i="1" s="1"/>
  <c r="I556" i="1" s="1"/>
  <c r="I555" i="1" s="1"/>
  <c r="I552" i="1"/>
  <c r="I551" i="1" s="1"/>
  <c r="I550" i="1" s="1"/>
  <c r="I549" i="1" s="1"/>
  <c r="I547" i="1"/>
  <c r="I546" i="1" s="1"/>
  <c r="I545" i="1" s="1"/>
  <c r="I543" i="1"/>
  <c r="I542" i="1" s="1"/>
  <c r="I539" i="1"/>
  <c r="I538" i="1" s="1"/>
  <c r="I535" i="1"/>
  <c r="I534" i="1" s="1"/>
  <c r="I532" i="1"/>
  <c r="I531" i="1" s="1"/>
  <c r="I527" i="1"/>
  <c r="I526" i="1" s="1"/>
  <c r="I523" i="1"/>
  <c r="I522" i="1" s="1"/>
  <c r="I520" i="1"/>
  <c r="I519" i="1" s="1"/>
  <c r="I509" i="1"/>
  <c r="I508" i="1" s="1"/>
  <c r="I502" i="1"/>
  <c r="I501" i="1" s="1"/>
  <c r="I499" i="1"/>
  <c r="I498" i="1" s="1"/>
  <c r="I491" i="1"/>
  <c r="I490" i="1" s="1"/>
  <c r="I483" i="1"/>
  <c r="I482" i="1" s="1"/>
  <c r="I480" i="1"/>
  <c r="I478" i="1"/>
  <c r="I474" i="1"/>
  <c r="I473" i="1" s="1"/>
  <c r="I470" i="1"/>
  <c r="I469" i="1" s="1"/>
  <c r="I463" i="1"/>
  <c r="I461" i="1"/>
  <c r="I458" i="1"/>
  <c r="I457" i="1" s="1"/>
  <c r="I568" i="1"/>
  <c r="I567" i="1" s="1"/>
  <c r="I566" i="1" s="1"/>
  <c r="I446" i="1"/>
  <c r="I445" i="1" s="1"/>
  <c r="I444" i="1" s="1"/>
  <c r="I442" i="1"/>
  <c r="I441" i="1" s="1"/>
  <c r="I439" i="1"/>
  <c r="I437" i="1"/>
  <c r="I434" i="1"/>
  <c r="I433" i="1" s="1"/>
  <c r="I427" i="1"/>
  <c r="I426" i="1" s="1"/>
  <c r="I425" i="1" s="1"/>
  <c r="I1052" i="1"/>
  <c r="I1012" i="1"/>
  <c r="I994" i="1"/>
  <c r="I989" i="1"/>
  <c r="I422" i="1"/>
  <c r="I421" i="1" s="1"/>
  <c r="I420" i="1" s="1"/>
  <c r="I419" i="1" s="1"/>
  <c r="I418" i="1" s="1"/>
  <c r="I416" i="1"/>
  <c r="I415" i="1" s="1"/>
  <c r="I414" i="1" s="1"/>
  <c r="I413" i="1" s="1"/>
  <c r="I411" i="1"/>
  <c r="I410" i="1" s="1"/>
  <c r="I408" i="1"/>
  <c r="I406" i="1"/>
  <c r="I404" i="1"/>
  <c r="I398" i="1"/>
  <c r="I397" i="1" s="1"/>
  <c r="I392" i="1"/>
  <c r="I391" i="1" s="1"/>
  <c r="I390" i="1" s="1"/>
  <c r="I389" i="1" s="1"/>
  <c r="I388" i="1" s="1"/>
  <c r="I386" i="1"/>
  <c r="I385" i="1" s="1"/>
  <c r="I384" i="1" s="1"/>
  <c r="I383" i="1" s="1"/>
  <c r="I382" i="1" s="1"/>
  <c r="I379" i="1"/>
  <c r="I378" i="1" s="1"/>
  <c r="I377" i="1" s="1"/>
  <c r="I376" i="1" s="1"/>
  <c r="I375" i="1" s="1"/>
  <c r="I373" i="1"/>
  <c r="I372" i="1" s="1"/>
  <c r="I371" i="1" s="1"/>
  <c r="I369" i="1"/>
  <c r="I368" i="1" s="1"/>
  <c r="I366" i="1"/>
  <c r="I365" i="1" s="1"/>
  <c r="I360" i="1"/>
  <c r="I359" i="1" s="1"/>
  <c r="I355" i="1"/>
  <c r="I354" i="1" s="1"/>
  <c r="I352" i="1"/>
  <c r="I351" i="1" s="1"/>
  <c r="I343" i="1"/>
  <c r="M343" i="1" s="1"/>
  <c r="I337" i="1"/>
  <c r="I339" i="1"/>
  <c r="K339" i="1" s="1"/>
  <c r="I330" i="1"/>
  <c r="I326" i="1"/>
  <c r="K324" i="1"/>
  <c r="I328" i="1"/>
  <c r="I317" i="1"/>
  <c r="I312" i="1"/>
  <c r="I311" i="1" s="1"/>
  <c r="I315" i="1"/>
  <c r="I306" i="1"/>
  <c r="I299" i="1"/>
  <c r="I298" i="1" s="1"/>
  <c r="I297" i="1" s="1"/>
  <c r="I295" i="1"/>
  <c r="I294" i="1" s="1"/>
  <c r="I293" i="1" s="1"/>
  <c r="I291" i="1"/>
  <c r="I290" i="1" s="1"/>
  <c r="I289" i="1" s="1"/>
  <c r="I283" i="1"/>
  <c r="I282" i="1" s="1"/>
  <c r="I281" i="1" s="1"/>
  <c r="I279" i="1"/>
  <c r="I278" i="1" s="1"/>
  <c r="I276" i="1"/>
  <c r="I272" i="1"/>
  <c r="I268" i="1"/>
  <c r="I267" i="1" s="1"/>
  <c r="I266" i="1" s="1"/>
  <c r="I263" i="1"/>
  <c r="I262" i="1" s="1"/>
  <c r="I261" i="1" s="1"/>
  <c r="I260" i="1" s="1"/>
  <c r="I226" i="1"/>
  <c r="I196" i="1"/>
  <c r="I195" i="1" s="1"/>
  <c r="I194" i="1" s="1"/>
  <c r="I209" i="1"/>
  <c r="I208" i="1" s="1"/>
  <c r="I207" i="1" s="1"/>
  <c r="I206" i="1" s="1"/>
  <c r="I175" i="1"/>
  <c r="I174" i="1" s="1"/>
  <c r="I173" i="1" s="1"/>
  <c r="I171" i="1"/>
  <c r="I169" i="1"/>
  <c r="I167" i="1"/>
  <c r="I152" i="1"/>
  <c r="I150" i="1"/>
  <c r="I147" i="1"/>
  <c r="I146" i="1" s="1"/>
  <c r="I139" i="1"/>
  <c r="I138" i="1" s="1"/>
  <c r="I137" i="1" s="1"/>
  <c r="I136" i="1" s="1"/>
  <c r="I135" i="1" s="1"/>
  <c r="I134" i="1" s="1"/>
  <c r="I117" i="1"/>
  <c r="R117" i="1" s="1"/>
  <c r="I128" i="1"/>
  <c r="I127" i="1" s="1"/>
  <c r="I126" i="1" s="1"/>
  <c r="I125" i="1" s="1"/>
  <c r="I123" i="1"/>
  <c r="I122" i="1" s="1"/>
  <c r="I121" i="1" s="1"/>
  <c r="I93" i="1"/>
  <c r="I92" i="1" s="1"/>
  <c r="I100" i="1"/>
  <c r="I98" i="1"/>
  <c r="I96" i="1"/>
  <c r="I21" i="1"/>
  <c r="I85" i="1"/>
  <c r="I84" i="1" s="1"/>
  <c r="I83" i="1" s="1"/>
  <c r="I82" i="1" s="1"/>
  <c r="I81" i="1" s="1"/>
  <c r="I80" i="1" s="1"/>
  <c r="I79" i="1" s="1"/>
  <c r="I77" i="1"/>
  <c r="I76" i="1" s="1"/>
  <c r="I75" i="1" s="1"/>
  <c r="I74" i="1" s="1"/>
  <c r="I73" i="1" s="1"/>
  <c r="I72" i="1" s="1"/>
  <c r="I71" i="1" s="1"/>
  <c r="I42" i="1"/>
  <c r="I33" i="1"/>
  <c r="I50" i="1"/>
  <c r="I49" i="1" s="1"/>
  <c r="I48" i="1" s="1"/>
  <c r="I47" i="1" s="1"/>
  <c r="I23" i="1"/>
  <c r="I65" i="1"/>
  <c r="I64" i="1" s="1"/>
  <c r="I63" i="1" s="1"/>
  <c r="I62" i="1" s="1"/>
  <c r="I39" i="1"/>
  <c r="I35" i="1"/>
  <c r="I28" i="1"/>
  <c r="I27" i="1" s="1"/>
  <c r="I26" i="1" s="1"/>
  <c r="I44" i="1"/>
  <c r="I18" i="1"/>
  <c r="I17" i="1" s="1"/>
  <c r="I55" i="1"/>
  <c r="I54" i="1" s="1"/>
  <c r="I58" i="1"/>
  <c r="I111" i="1"/>
  <c r="I110" i="1" s="1"/>
  <c r="I109" i="1" s="1"/>
  <c r="I108" i="1" s="1"/>
  <c r="I107" i="1" s="1"/>
  <c r="I119" i="1"/>
  <c r="I179" i="1"/>
  <c r="I178" i="1" s="1"/>
  <c r="I182" i="1"/>
  <c r="I184" i="1"/>
  <c r="I192" i="1"/>
  <c r="I191" i="1" s="1"/>
  <c r="I190" i="1" s="1"/>
  <c r="I201" i="1"/>
  <c r="I200" i="1" s="1"/>
  <c r="I274" i="1"/>
  <c r="I307" i="1"/>
  <c r="K307" i="1" s="1"/>
  <c r="I334" i="1"/>
  <c r="I333" i="1" s="1"/>
  <c r="I505" i="1"/>
  <c r="I504" i="1" s="1"/>
  <c r="I616" i="1"/>
  <c r="I615" i="1" s="1"/>
  <c r="I637" i="1"/>
  <c r="I719" i="1"/>
  <c r="I718" i="1" s="1"/>
  <c r="I712" i="1"/>
  <c r="I711" i="1" s="1"/>
  <c r="I708" i="1"/>
  <c r="I707" i="1" s="1"/>
  <c r="I701" i="1"/>
  <c r="I700" i="1" s="1"/>
  <c r="I699" i="1" s="1"/>
  <c r="I698" i="1" s="1"/>
  <c r="I697" i="1" s="1"/>
  <c r="I756" i="1"/>
  <c r="I749" i="1" s="1"/>
  <c r="I764" i="1"/>
  <c r="I763" i="1" s="1"/>
  <c r="I1034" i="1"/>
  <c r="I1135" i="1"/>
  <c r="I1640" i="1"/>
  <c r="I1639" i="1" s="1"/>
  <c r="I1654" i="1"/>
  <c r="I1653" i="1" s="1"/>
  <c r="I1652" i="1" s="1"/>
  <c r="I1757" i="1"/>
  <c r="I1756" i="1" s="1"/>
  <c r="I1755" i="1" s="1"/>
  <c r="I1754" i="1" s="1"/>
  <c r="I1753" i="1" s="1"/>
  <c r="I1752" i="1" s="1"/>
  <c r="I1765" i="1"/>
  <c r="I1764" i="1" s="1"/>
  <c r="I1763" i="1" s="1"/>
  <c r="I1762" i="1" s="1"/>
  <c r="I1761" i="1" s="1"/>
  <c r="I1760" i="1" s="1"/>
  <c r="I1759" i="1" s="1"/>
  <c r="I2270" i="1"/>
  <c r="I2269" i="1" s="1"/>
  <c r="I2268" i="1" s="1"/>
  <c r="I2267" i="1" s="1"/>
  <c r="I2607" i="1"/>
  <c r="I2606" i="1" s="1"/>
  <c r="I2605" i="1" s="1"/>
  <c r="I2604" i="1" s="1"/>
  <c r="I2603" i="1" s="1"/>
  <c r="I2602" i="1" s="1"/>
  <c r="I2728" i="1"/>
  <c r="I2898" i="1"/>
  <c r="I2897" i="1" s="1"/>
  <c r="I2896" i="1" s="1"/>
  <c r="I2895" i="1" s="1"/>
  <c r="I3020" i="1"/>
  <c r="I3019" i="1" s="1"/>
  <c r="I3018" i="1" s="1"/>
  <c r="I3017" i="1" s="1"/>
  <c r="I3016" i="1" s="1"/>
  <c r="I3015" i="1" s="1"/>
  <c r="I3204" i="1"/>
  <c r="I3203" i="1" s="1"/>
  <c r="I3202" i="1" s="1"/>
  <c r="I3201" i="1" s="1"/>
  <c r="I3200" i="1" s="1"/>
  <c r="I3199" i="1" s="1"/>
  <c r="I3250" i="1"/>
  <c r="I3561" i="1"/>
  <c r="I3560" i="1" s="1"/>
  <c r="I3559" i="1" s="1"/>
  <c r="I3558" i="1" s="1"/>
  <c r="I3557" i="1" s="1"/>
  <c r="I3556" i="1" s="1"/>
  <c r="I3555" i="1" s="1"/>
  <c r="I3742" i="1"/>
  <c r="I3792" i="1"/>
  <c r="I3791" i="1" s="1"/>
  <c r="I3798" i="1"/>
  <c r="I3797" i="1" s="1"/>
  <c r="I3795" i="1"/>
  <c r="I3794" i="1" s="1"/>
  <c r="I3807" i="1"/>
  <c r="I3806" i="1" s="1"/>
  <c r="I3804" i="1"/>
  <c r="I3803" i="1" s="1"/>
  <c r="I3810" i="1"/>
  <c r="I3809" i="1" s="1"/>
  <c r="I3869" i="1"/>
  <c r="I3889" i="1"/>
  <c r="I3888" i="1" s="1"/>
  <c r="I3895" i="1"/>
  <c r="I3894" i="1" s="1"/>
  <c r="I3922" i="1"/>
  <c r="I3941" i="1"/>
  <c r="I3940" i="1" s="1"/>
  <c r="I3944" i="1"/>
  <c r="I3943" i="1" s="1"/>
  <c r="I3954" i="1"/>
  <c r="I3953" i="1" s="1"/>
  <c r="I3952" i="1" s="1"/>
  <c r="I3979" i="1"/>
  <c r="I3987" i="1"/>
  <c r="I4002" i="1"/>
  <c r="I4015" i="1"/>
  <c r="I4025" i="1"/>
  <c r="I4054" i="1"/>
  <c r="I4053" i="1" s="1"/>
  <c r="I4060" i="1"/>
  <c r="I4095" i="1"/>
  <c r="I4094" i="1" s="1"/>
  <c r="I4113" i="1"/>
  <c r="I4112" i="1" s="1"/>
  <c r="I4116" i="1"/>
  <c r="I4115" i="1" s="1"/>
  <c r="I4128" i="1"/>
  <c r="I4127" i="1" s="1"/>
  <c r="I4134" i="1"/>
  <c r="I4133" i="1" s="1"/>
  <c r="I4143" i="1"/>
  <c r="I4142" i="1" s="1"/>
  <c r="I4140" i="1"/>
  <c r="I4139" i="1" s="1"/>
  <c r="I4146" i="1"/>
  <c r="I4145" i="1" s="1"/>
  <c r="I4155" i="1"/>
  <c r="I4154" i="1" s="1"/>
  <c r="I4152" i="1"/>
  <c r="I4151" i="1" s="1"/>
  <c r="I4158" i="1"/>
  <c r="I4157" i="1" s="1"/>
  <c r="I4170" i="1"/>
  <c r="I4174" i="1"/>
  <c r="I4192" i="1"/>
  <c r="I4205" i="1"/>
  <c r="I4215" i="1"/>
  <c r="I4283" i="1"/>
  <c r="I4286" i="1"/>
  <c r="I4252" i="1"/>
  <c r="I4251" i="1" s="1"/>
  <c r="I4295" i="1"/>
  <c r="I4294" i="1" s="1"/>
  <c r="I4306" i="1"/>
  <c r="I4305" i="1" s="1"/>
  <c r="I4309" i="1"/>
  <c r="I4308" i="1" s="1"/>
  <c r="I4347" i="1"/>
  <c r="I4358" i="1"/>
  <c r="I4360" i="1"/>
  <c r="I4380" i="1"/>
  <c r="I4386" i="1"/>
  <c r="I4385" i="1" s="1"/>
  <c r="I4511" i="1"/>
  <c r="I4521" i="1"/>
  <c r="I4593" i="1"/>
  <c r="I4589" i="1"/>
  <c r="I4602" i="1"/>
  <c r="I4605" i="1"/>
  <c r="I4604" i="1" s="1"/>
  <c r="I4646" i="1"/>
  <c r="I4655" i="1"/>
  <c r="I4659" i="1"/>
  <c r="I4670" i="1"/>
  <c r="I4677" i="1"/>
  <c r="I4686" i="1"/>
  <c r="I4685" i="1" s="1"/>
  <c r="I4683" i="1"/>
  <c r="I4700" i="1"/>
  <c r="I4725" i="1"/>
  <c r="I4749" i="1"/>
  <c r="I4786" i="1"/>
  <c r="I4784" i="1"/>
  <c r="I4790" i="1"/>
  <c r="I4806" i="1"/>
  <c r="I4830" i="1"/>
  <c r="I4840" i="1"/>
  <c r="I4844" i="1"/>
  <c r="I4843" i="1" s="1"/>
  <c r="I4842" i="1" s="1"/>
  <c r="I4849" i="1"/>
  <c r="R4849" i="1" s="1"/>
  <c r="I4858" i="1"/>
  <c r="I4863" i="1"/>
  <c r="I4878" i="1"/>
  <c r="I4891" i="1"/>
  <c r="I4889" i="1"/>
  <c r="I4887" i="1"/>
  <c r="I4911" i="1"/>
  <c r="I4927" i="1"/>
  <c r="I4932" i="1"/>
  <c r="I4941" i="1"/>
  <c r="I4959" i="1"/>
  <c r="I4965" i="1"/>
  <c r="I4972" i="1"/>
  <c r="I4971" i="1" s="1"/>
  <c r="I4975" i="1"/>
  <c r="I4974" i="1" s="1"/>
  <c r="I4979" i="1"/>
  <c r="I4982" i="1"/>
  <c r="I4988" i="1"/>
  <c r="I4987" i="1" s="1"/>
  <c r="I4991" i="1"/>
  <c r="I4993" i="1"/>
  <c r="I5037" i="1"/>
  <c r="I5091" i="1"/>
  <c r="I5154" i="1"/>
  <c r="I5213" i="1"/>
  <c r="I5217" i="1"/>
  <c r="I5224" i="1"/>
  <c r="I5222" i="1"/>
  <c r="I5241" i="1"/>
  <c r="I5249" i="1"/>
  <c r="I5252" i="1"/>
  <c r="I5256" i="1"/>
  <c r="I5261" i="1"/>
  <c r="I5301" i="1"/>
  <c r="I5320" i="1"/>
  <c r="I5332" i="1"/>
  <c r="I5339" i="1"/>
  <c r="I5342" i="1"/>
  <c r="I5354" i="1"/>
  <c r="I5401" i="1"/>
  <c r="I5419" i="1"/>
  <c r="I5451" i="1"/>
  <c r="I5488" i="1"/>
  <c r="I5487" i="1" s="1"/>
  <c r="I5356" i="1"/>
  <c r="I5220" i="1"/>
  <c r="I4598" i="1"/>
  <c r="I4338" i="1"/>
  <c r="I4337" i="1" s="1"/>
  <c r="I4336" i="1" s="1"/>
  <c r="I4335" i="1" s="1"/>
  <c r="I4334" i="1" s="1"/>
  <c r="I3784" i="1"/>
  <c r="I3783" i="1" s="1"/>
  <c r="I3782" i="1" s="1"/>
  <c r="I3781" i="1" s="1"/>
  <c r="I3780" i="1" s="1"/>
  <c r="I3779" i="1" s="1"/>
  <c r="I3777" i="1"/>
  <c r="I3776" i="1" s="1"/>
  <c r="I3653" i="1"/>
  <c r="I3652" i="1" s="1"/>
  <c r="I3651" i="1" s="1"/>
  <c r="I3650" i="1" s="1"/>
  <c r="I3649" i="1" s="1"/>
  <c r="I859" i="1"/>
  <c r="I857" i="1"/>
  <c r="I852" i="1"/>
  <c r="I851" i="1" s="1"/>
  <c r="I850" i="1" s="1"/>
  <c r="I849" i="1" s="1"/>
  <c r="I486" i="1"/>
  <c r="I485" i="1" s="1"/>
  <c r="I3965" i="1"/>
  <c r="I5186" i="1"/>
  <c r="I4815" i="1"/>
  <c r="I4796" i="1"/>
  <c r="I4613" i="1"/>
  <c r="I4612" i="1" s="1"/>
  <c r="I4395" i="1"/>
  <c r="I3931" i="1"/>
  <c r="I3930" i="1" s="1"/>
  <c r="I1637" i="1"/>
  <c r="I1636" i="1" s="1"/>
  <c r="I2720" i="1"/>
  <c r="I2719" i="1" s="1"/>
  <c r="I2718" i="1" s="1"/>
  <c r="I2717" i="1" s="1"/>
  <c r="I2716" i="1" s="1"/>
  <c r="I2715" i="1" s="1"/>
  <c r="I4723" i="1"/>
  <c r="I5119" i="1"/>
  <c r="I4661" i="1"/>
  <c r="I4332" i="1"/>
  <c r="I4080" i="1"/>
  <c r="I3747" i="1"/>
  <c r="I3745" i="1"/>
  <c r="I1133" i="1"/>
  <c r="I1132" i="1" s="1"/>
  <c r="I5296" i="1"/>
  <c r="I5291" i="1"/>
  <c r="I5290" i="1" s="1"/>
  <c r="I5289" i="1" s="1"/>
  <c r="I5288" i="1" s="1"/>
  <c r="I5434" i="1"/>
  <c r="I4107" i="1"/>
  <c r="I4106" i="1" s="1"/>
  <c r="I4596" i="1"/>
  <c r="I4137" i="1"/>
  <c r="I4136" i="1" s="1"/>
  <c r="I204" i="1"/>
  <c r="I203" i="1" s="1"/>
  <c r="I5472" i="1"/>
  <c r="I4568" i="1"/>
  <c r="I4567" i="1" s="1"/>
  <c r="I4566" i="1" s="1"/>
  <c r="I4565" i="1" s="1"/>
  <c r="I4564" i="1" s="1"/>
  <c r="I4563" i="1" s="1"/>
  <c r="I4732" i="1"/>
  <c r="I1107" i="1"/>
  <c r="I1106" i="1" s="1"/>
  <c r="I1105" i="1" s="1"/>
  <c r="I1104" i="1" s="1"/>
  <c r="I1103" i="1" s="1"/>
  <c r="I1102" i="1" s="1"/>
  <c r="I60" i="1"/>
  <c r="M334" i="1"/>
  <c r="M333" i="1" s="1"/>
  <c r="M332" i="1" s="1"/>
  <c r="M330" i="1" s="1"/>
  <c r="M329" i="1" s="1"/>
  <c r="M328" i="1" s="1"/>
  <c r="M325" i="1"/>
  <c r="M324" i="1" s="1"/>
  <c r="M4522" i="1"/>
  <c r="M4521" i="1" s="1"/>
  <c r="M4520" i="1" s="1"/>
  <c r="M4519" i="1" s="1"/>
  <c r="M4517" i="1"/>
  <c r="M4515" i="1"/>
  <c r="M4513" i="1"/>
  <c r="M4511" i="1"/>
  <c r="M316" i="1"/>
  <c r="M308" i="1"/>
  <c r="M307" i="1" s="1"/>
  <c r="M306" i="1" s="1"/>
  <c r="M305" i="1" s="1"/>
  <c r="M303" i="1"/>
  <c r="M302" i="1" s="1"/>
  <c r="M300" i="1"/>
  <c r="M299" i="1" s="1"/>
  <c r="M295" i="1"/>
  <c r="M294" i="1" s="1"/>
  <c r="M293" i="1" s="1"/>
  <c r="M291" i="1"/>
  <c r="M290" i="1" s="1"/>
  <c r="M289" i="1" s="1"/>
  <c r="M287" i="1"/>
  <c r="M286" i="1" s="1"/>
  <c r="M284" i="1"/>
  <c r="M282" i="1"/>
  <c r="M279" i="1"/>
  <c r="M278" i="1" s="1"/>
  <c r="M275" i="1"/>
  <c r="M274" i="1" s="1"/>
  <c r="M273" i="1" s="1"/>
  <c r="M271" i="1"/>
  <c r="M269" i="1"/>
  <c r="M267" i="1"/>
  <c r="M226" i="1"/>
  <c r="M225" i="1" s="1"/>
  <c r="M224" i="1" s="1"/>
  <c r="M1612" i="3"/>
  <c r="K3" i="3"/>
  <c r="L3" i="3"/>
  <c r="M3" i="3"/>
  <c r="N3" i="3"/>
  <c r="O3" i="3"/>
  <c r="K4" i="3"/>
  <c r="L4" i="3"/>
  <c r="M4" i="3"/>
  <c r="N4" i="3"/>
  <c r="O4" i="3"/>
  <c r="K5" i="3"/>
  <c r="L5" i="3"/>
  <c r="M5" i="3"/>
  <c r="N5" i="3"/>
  <c r="O5" i="3"/>
  <c r="K6" i="3"/>
  <c r="L6" i="3"/>
  <c r="M6" i="3"/>
  <c r="N6" i="3"/>
  <c r="O6" i="3"/>
  <c r="K7" i="3"/>
  <c r="L7" i="3"/>
  <c r="M7" i="3"/>
  <c r="N7" i="3"/>
  <c r="O7" i="3"/>
  <c r="K8" i="3"/>
  <c r="L8" i="3"/>
  <c r="M8" i="3"/>
  <c r="N8" i="3"/>
  <c r="O8" i="3"/>
  <c r="K9" i="3"/>
  <c r="L9" i="3"/>
  <c r="M9" i="3"/>
  <c r="N9" i="3"/>
  <c r="O9" i="3"/>
  <c r="K10" i="3"/>
  <c r="L10" i="3"/>
  <c r="M10" i="3"/>
  <c r="N10" i="3"/>
  <c r="O10" i="3"/>
  <c r="K11" i="3"/>
  <c r="L11" i="3"/>
  <c r="M11" i="3"/>
  <c r="N11" i="3"/>
  <c r="O11" i="3"/>
  <c r="K12" i="3"/>
  <c r="L12" i="3"/>
  <c r="M12" i="3"/>
  <c r="N12" i="3"/>
  <c r="O12" i="3"/>
  <c r="K13" i="3"/>
  <c r="L13" i="3"/>
  <c r="M13" i="3"/>
  <c r="N13" i="3"/>
  <c r="O13" i="3"/>
  <c r="K14" i="3"/>
  <c r="L14" i="3"/>
  <c r="M14" i="3"/>
  <c r="N14" i="3"/>
  <c r="O14" i="3"/>
  <c r="K15" i="3"/>
  <c r="L15" i="3"/>
  <c r="M15" i="3"/>
  <c r="N15" i="3"/>
  <c r="O15" i="3"/>
  <c r="K16" i="3"/>
  <c r="L16" i="3"/>
  <c r="M16" i="3"/>
  <c r="N16" i="3"/>
  <c r="O16" i="3"/>
  <c r="K17" i="3"/>
  <c r="L17" i="3"/>
  <c r="M17" i="3"/>
  <c r="N17" i="3"/>
  <c r="O17" i="3"/>
  <c r="K18" i="3"/>
  <c r="L18" i="3"/>
  <c r="M18" i="3"/>
  <c r="N18" i="3"/>
  <c r="O18" i="3"/>
  <c r="K19" i="3"/>
  <c r="L19" i="3"/>
  <c r="M19" i="3"/>
  <c r="N19" i="3"/>
  <c r="O19" i="3"/>
  <c r="K20" i="3"/>
  <c r="L20" i="3"/>
  <c r="M20" i="3"/>
  <c r="N20" i="3"/>
  <c r="O20" i="3"/>
  <c r="K21" i="3"/>
  <c r="L21" i="3"/>
  <c r="M21" i="3"/>
  <c r="N21" i="3"/>
  <c r="O21" i="3"/>
  <c r="K22" i="3"/>
  <c r="L22" i="3"/>
  <c r="M22" i="3"/>
  <c r="N22" i="3"/>
  <c r="O22" i="3"/>
  <c r="K23" i="3"/>
  <c r="L23" i="3"/>
  <c r="M23" i="3"/>
  <c r="N23" i="3"/>
  <c r="O23" i="3"/>
  <c r="K24" i="3"/>
  <c r="L24" i="3"/>
  <c r="M24" i="3"/>
  <c r="N24" i="3"/>
  <c r="O24" i="3"/>
  <c r="K25" i="3"/>
  <c r="L25" i="3"/>
  <c r="M25" i="3"/>
  <c r="N25" i="3"/>
  <c r="O25" i="3"/>
  <c r="K26" i="3"/>
  <c r="L26" i="3"/>
  <c r="M26" i="3"/>
  <c r="N26" i="3"/>
  <c r="O26" i="3"/>
  <c r="K27" i="3"/>
  <c r="L27" i="3"/>
  <c r="M27" i="3"/>
  <c r="N27" i="3"/>
  <c r="O27" i="3"/>
  <c r="K28" i="3"/>
  <c r="L28" i="3"/>
  <c r="M28" i="3"/>
  <c r="N28" i="3"/>
  <c r="O28" i="3"/>
  <c r="K29" i="3"/>
  <c r="L29" i="3"/>
  <c r="M29" i="3"/>
  <c r="N29" i="3"/>
  <c r="O29" i="3"/>
  <c r="K30" i="3"/>
  <c r="L30" i="3"/>
  <c r="M30" i="3"/>
  <c r="N30" i="3"/>
  <c r="O30" i="3"/>
  <c r="K31" i="3"/>
  <c r="L31" i="3"/>
  <c r="M31" i="3"/>
  <c r="N31" i="3"/>
  <c r="O31" i="3"/>
  <c r="K32" i="3"/>
  <c r="L32" i="3"/>
  <c r="M32" i="3"/>
  <c r="N32" i="3"/>
  <c r="O32" i="3"/>
  <c r="K33" i="3"/>
  <c r="L33" i="3"/>
  <c r="M33" i="3"/>
  <c r="N33" i="3"/>
  <c r="O33" i="3"/>
  <c r="K34" i="3"/>
  <c r="L34" i="3"/>
  <c r="M34" i="3"/>
  <c r="N34" i="3"/>
  <c r="O34" i="3"/>
  <c r="K35" i="3"/>
  <c r="L35" i="3"/>
  <c r="M35" i="3"/>
  <c r="N35" i="3"/>
  <c r="O35" i="3"/>
  <c r="K36" i="3"/>
  <c r="L36" i="3"/>
  <c r="M36" i="3"/>
  <c r="N36" i="3"/>
  <c r="O36" i="3"/>
  <c r="K37" i="3"/>
  <c r="L37" i="3"/>
  <c r="M37" i="3"/>
  <c r="N37" i="3"/>
  <c r="O37" i="3"/>
  <c r="K38" i="3"/>
  <c r="L38" i="3"/>
  <c r="M38" i="3"/>
  <c r="N38" i="3"/>
  <c r="O38" i="3"/>
  <c r="K39" i="3"/>
  <c r="L39" i="3"/>
  <c r="M39" i="3"/>
  <c r="N39" i="3"/>
  <c r="O39" i="3"/>
  <c r="K40" i="3"/>
  <c r="L40" i="3"/>
  <c r="M40" i="3"/>
  <c r="N40" i="3"/>
  <c r="O40" i="3"/>
  <c r="K41" i="3"/>
  <c r="L41" i="3"/>
  <c r="M41" i="3"/>
  <c r="N41" i="3"/>
  <c r="O41" i="3"/>
  <c r="K42" i="3"/>
  <c r="L42" i="3"/>
  <c r="M42" i="3"/>
  <c r="N42" i="3"/>
  <c r="O42" i="3"/>
  <c r="K43" i="3"/>
  <c r="L43" i="3"/>
  <c r="M43" i="3"/>
  <c r="N43" i="3"/>
  <c r="O43" i="3"/>
  <c r="K44" i="3"/>
  <c r="L44" i="3"/>
  <c r="M44" i="3"/>
  <c r="N44" i="3"/>
  <c r="O44" i="3"/>
  <c r="K45" i="3"/>
  <c r="L45" i="3"/>
  <c r="M45" i="3"/>
  <c r="N45" i="3"/>
  <c r="O45" i="3"/>
  <c r="K46" i="3"/>
  <c r="L46" i="3"/>
  <c r="M46" i="3"/>
  <c r="N46" i="3"/>
  <c r="O46" i="3"/>
  <c r="K47" i="3"/>
  <c r="L47" i="3"/>
  <c r="M47" i="3"/>
  <c r="N47" i="3"/>
  <c r="O47" i="3"/>
  <c r="K48" i="3"/>
  <c r="L48" i="3"/>
  <c r="M48" i="3"/>
  <c r="N48" i="3"/>
  <c r="O48" i="3"/>
  <c r="K49" i="3"/>
  <c r="L49" i="3"/>
  <c r="M49" i="3"/>
  <c r="N49" i="3"/>
  <c r="O49" i="3"/>
  <c r="K50" i="3"/>
  <c r="L50" i="3"/>
  <c r="M50" i="3"/>
  <c r="N50" i="3"/>
  <c r="O50" i="3"/>
  <c r="K51" i="3"/>
  <c r="L51" i="3"/>
  <c r="M51" i="3"/>
  <c r="N51" i="3"/>
  <c r="O51" i="3"/>
  <c r="K52" i="3"/>
  <c r="L52" i="3"/>
  <c r="M52" i="3"/>
  <c r="N52" i="3"/>
  <c r="O52" i="3"/>
  <c r="K53" i="3"/>
  <c r="L53" i="3"/>
  <c r="M53" i="3"/>
  <c r="N53" i="3"/>
  <c r="O53" i="3"/>
  <c r="K54" i="3"/>
  <c r="L54" i="3"/>
  <c r="M54" i="3"/>
  <c r="N54" i="3"/>
  <c r="O54" i="3"/>
  <c r="K55" i="3"/>
  <c r="L55" i="3"/>
  <c r="M55" i="3"/>
  <c r="N55" i="3"/>
  <c r="O55" i="3"/>
  <c r="K56" i="3"/>
  <c r="L56" i="3"/>
  <c r="M56" i="3"/>
  <c r="N56" i="3"/>
  <c r="O56" i="3"/>
  <c r="K57" i="3"/>
  <c r="L57" i="3"/>
  <c r="M57" i="3"/>
  <c r="N57" i="3"/>
  <c r="O57" i="3"/>
  <c r="K58" i="3"/>
  <c r="L58" i="3"/>
  <c r="M58" i="3"/>
  <c r="N58" i="3"/>
  <c r="O58" i="3"/>
  <c r="K59" i="3"/>
  <c r="L59" i="3"/>
  <c r="M59" i="3"/>
  <c r="N59" i="3"/>
  <c r="O59" i="3"/>
  <c r="K60" i="3"/>
  <c r="L60" i="3"/>
  <c r="M60" i="3"/>
  <c r="N60" i="3"/>
  <c r="O60" i="3"/>
  <c r="K61" i="3"/>
  <c r="L61" i="3"/>
  <c r="M61" i="3"/>
  <c r="N61" i="3"/>
  <c r="O61" i="3"/>
  <c r="K62" i="3"/>
  <c r="L62" i="3"/>
  <c r="M62" i="3"/>
  <c r="N62" i="3"/>
  <c r="O62" i="3"/>
  <c r="K63" i="3"/>
  <c r="L63" i="3"/>
  <c r="M63" i="3"/>
  <c r="N63" i="3"/>
  <c r="O63" i="3"/>
  <c r="K64" i="3"/>
  <c r="L64" i="3"/>
  <c r="M64" i="3"/>
  <c r="N64" i="3"/>
  <c r="O64" i="3"/>
  <c r="K65" i="3"/>
  <c r="L65" i="3"/>
  <c r="M65" i="3"/>
  <c r="N65" i="3"/>
  <c r="O65" i="3"/>
  <c r="K66" i="3"/>
  <c r="L66" i="3"/>
  <c r="M66" i="3"/>
  <c r="N66" i="3"/>
  <c r="O66" i="3"/>
  <c r="K67" i="3"/>
  <c r="L67" i="3"/>
  <c r="M67" i="3"/>
  <c r="N67" i="3"/>
  <c r="O67" i="3"/>
  <c r="K68" i="3"/>
  <c r="L68" i="3"/>
  <c r="M68" i="3"/>
  <c r="N68" i="3"/>
  <c r="O68" i="3"/>
  <c r="K69" i="3"/>
  <c r="L69" i="3"/>
  <c r="M69" i="3"/>
  <c r="N69" i="3"/>
  <c r="O69" i="3"/>
  <c r="K70" i="3"/>
  <c r="L70" i="3"/>
  <c r="M70" i="3"/>
  <c r="N70" i="3"/>
  <c r="O70" i="3"/>
  <c r="K71" i="3"/>
  <c r="L71" i="3"/>
  <c r="M71" i="3"/>
  <c r="N71" i="3"/>
  <c r="O71" i="3"/>
  <c r="K72" i="3"/>
  <c r="L72" i="3"/>
  <c r="M72" i="3"/>
  <c r="N72" i="3"/>
  <c r="O72" i="3"/>
  <c r="K73" i="3"/>
  <c r="L73" i="3"/>
  <c r="M73" i="3"/>
  <c r="N73" i="3"/>
  <c r="O73" i="3"/>
  <c r="K74" i="3"/>
  <c r="L74" i="3"/>
  <c r="M74" i="3"/>
  <c r="N74" i="3"/>
  <c r="O74" i="3"/>
  <c r="K75" i="3"/>
  <c r="L75" i="3"/>
  <c r="M75" i="3"/>
  <c r="N75" i="3"/>
  <c r="O75" i="3"/>
  <c r="K76" i="3"/>
  <c r="L76" i="3"/>
  <c r="M76" i="3"/>
  <c r="N76" i="3"/>
  <c r="O76" i="3"/>
  <c r="K77" i="3"/>
  <c r="L77" i="3"/>
  <c r="M77" i="3"/>
  <c r="N77" i="3"/>
  <c r="O77" i="3"/>
  <c r="K78" i="3"/>
  <c r="L78" i="3"/>
  <c r="M78" i="3"/>
  <c r="N78" i="3"/>
  <c r="O78" i="3"/>
  <c r="K79" i="3"/>
  <c r="L79" i="3"/>
  <c r="M79" i="3"/>
  <c r="N79" i="3"/>
  <c r="O79" i="3"/>
  <c r="K80" i="3"/>
  <c r="L80" i="3"/>
  <c r="M80" i="3"/>
  <c r="N80" i="3"/>
  <c r="O80" i="3"/>
  <c r="K81" i="3"/>
  <c r="L81" i="3"/>
  <c r="M81" i="3"/>
  <c r="N81" i="3"/>
  <c r="O81" i="3"/>
  <c r="K82" i="3"/>
  <c r="L82" i="3"/>
  <c r="M82" i="3"/>
  <c r="N82" i="3"/>
  <c r="O82" i="3"/>
  <c r="K83" i="3"/>
  <c r="L83" i="3"/>
  <c r="M83" i="3"/>
  <c r="N83" i="3"/>
  <c r="O83" i="3"/>
  <c r="K84" i="3"/>
  <c r="L84" i="3"/>
  <c r="M84" i="3"/>
  <c r="N84" i="3"/>
  <c r="O84" i="3"/>
  <c r="K85" i="3"/>
  <c r="L85" i="3"/>
  <c r="M85" i="3"/>
  <c r="N85" i="3"/>
  <c r="O85" i="3"/>
  <c r="K86" i="3"/>
  <c r="L86" i="3"/>
  <c r="M86" i="3"/>
  <c r="N86" i="3"/>
  <c r="O86" i="3"/>
  <c r="K87" i="3"/>
  <c r="L87" i="3"/>
  <c r="M87" i="3"/>
  <c r="N87" i="3"/>
  <c r="O87" i="3"/>
  <c r="K88" i="3"/>
  <c r="L88" i="3"/>
  <c r="M88" i="3"/>
  <c r="N88" i="3"/>
  <c r="O88" i="3"/>
  <c r="K89" i="3"/>
  <c r="L89" i="3"/>
  <c r="M89" i="3"/>
  <c r="N89" i="3"/>
  <c r="O89" i="3"/>
  <c r="K90" i="3"/>
  <c r="L90" i="3"/>
  <c r="M90" i="3"/>
  <c r="N90" i="3"/>
  <c r="O90" i="3"/>
  <c r="K91" i="3"/>
  <c r="L91" i="3"/>
  <c r="M91" i="3"/>
  <c r="N91" i="3"/>
  <c r="O91" i="3"/>
  <c r="K92" i="3"/>
  <c r="L92" i="3"/>
  <c r="M92" i="3"/>
  <c r="N92" i="3"/>
  <c r="O92" i="3"/>
  <c r="K93" i="3"/>
  <c r="L93" i="3"/>
  <c r="M93" i="3"/>
  <c r="N93" i="3"/>
  <c r="O93" i="3"/>
  <c r="K94" i="3"/>
  <c r="L94" i="3"/>
  <c r="M94" i="3"/>
  <c r="N94" i="3"/>
  <c r="O94" i="3"/>
  <c r="K95" i="3"/>
  <c r="L95" i="3"/>
  <c r="M95" i="3"/>
  <c r="N95" i="3"/>
  <c r="O95" i="3"/>
  <c r="K96" i="3"/>
  <c r="L96" i="3"/>
  <c r="M96" i="3"/>
  <c r="N96" i="3"/>
  <c r="O96" i="3"/>
  <c r="K97" i="3"/>
  <c r="L97" i="3"/>
  <c r="M97" i="3"/>
  <c r="N97" i="3"/>
  <c r="O97" i="3"/>
  <c r="K98" i="3"/>
  <c r="L98" i="3"/>
  <c r="M98" i="3"/>
  <c r="N98" i="3"/>
  <c r="O98" i="3"/>
  <c r="K99" i="3"/>
  <c r="L99" i="3"/>
  <c r="M99" i="3"/>
  <c r="N99" i="3"/>
  <c r="O99" i="3"/>
  <c r="K100" i="3"/>
  <c r="L100" i="3"/>
  <c r="M100" i="3"/>
  <c r="N100" i="3"/>
  <c r="O100" i="3"/>
  <c r="K101" i="3"/>
  <c r="L101" i="3"/>
  <c r="M101" i="3"/>
  <c r="N101" i="3"/>
  <c r="O101" i="3"/>
  <c r="K102" i="3"/>
  <c r="L102" i="3"/>
  <c r="M102" i="3"/>
  <c r="N102" i="3"/>
  <c r="O102" i="3"/>
  <c r="K103" i="3"/>
  <c r="L103" i="3"/>
  <c r="M103" i="3"/>
  <c r="N103" i="3"/>
  <c r="O103" i="3"/>
  <c r="K104" i="3"/>
  <c r="L104" i="3"/>
  <c r="M104" i="3"/>
  <c r="N104" i="3"/>
  <c r="O104" i="3"/>
  <c r="K105" i="3"/>
  <c r="L105" i="3"/>
  <c r="M105" i="3"/>
  <c r="N105" i="3"/>
  <c r="O105" i="3"/>
  <c r="K106" i="3"/>
  <c r="L106" i="3"/>
  <c r="M106" i="3"/>
  <c r="N106" i="3"/>
  <c r="O106" i="3"/>
  <c r="K107" i="3"/>
  <c r="L107" i="3"/>
  <c r="M107" i="3"/>
  <c r="N107" i="3"/>
  <c r="O107" i="3"/>
  <c r="K108" i="3"/>
  <c r="L108" i="3"/>
  <c r="M108" i="3"/>
  <c r="N108" i="3"/>
  <c r="O108" i="3"/>
  <c r="K109" i="3"/>
  <c r="L109" i="3"/>
  <c r="M109" i="3"/>
  <c r="N109" i="3"/>
  <c r="O109" i="3"/>
  <c r="K110" i="3"/>
  <c r="L110" i="3"/>
  <c r="M110" i="3"/>
  <c r="N110" i="3"/>
  <c r="O110" i="3"/>
  <c r="K111" i="3"/>
  <c r="L111" i="3"/>
  <c r="M111" i="3"/>
  <c r="N111" i="3"/>
  <c r="O111" i="3"/>
  <c r="K112" i="3"/>
  <c r="L112" i="3"/>
  <c r="M112" i="3"/>
  <c r="N112" i="3"/>
  <c r="O112" i="3"/>
  <c r="K113" i="3"/>
  <c r="L113" i="3"/>
  <c r="M113" i="3"/>
  <c r="N113" i="3"/>
  <c r="O113" i="3"/>
  <c r="K114" i="3"/>
  <c r="L114" i="3"/>
  <c r="M114" i="3"/>
  <c r="N114" i="3"/>
  <c r="O114" i="3"/>
  <c r="K115" i="3"/>
  <c r="L115" i="3"/>
  <c r="M115" i="3"/>
  <c r="N115" i="3"/>
  <c r="O115" i="3"/>
  <c r="K116" i="3"/>
  <c r="L116" i="3"/>
  <c r="M116" i="3"/>
  <c r="N116" i="3"/>
  <c r="O116" i="3"/>
  <c r="K117" i="3"/>
  <c r="L117" i="3"/>
  <c r="M117" i="3"/>
  <c r="N117" i="3"/>
  <c r="O117" i="3"/>
  <c r="K118" i="3"/>
  <c r="L118" i="3"/>
  <c r="M118" i="3"/>
  <c r="N118" i="3"/>
  <c r="O118" i="3"/>
  <c r="K119" i="3"/>
  <c r="L119" i="3"/>
  <c r="M119" i="3"/>
  <c r="N119" i="3"/>
  <c r="O119" i="3"/>
  <c r="K120" i="3"/>
  <c r="L120" i="3"/>
  <c r="M120" i="3"/>
  <c r="N120" i="3"/>
  <c r="O120" i="3"/>
  <c r="K121" i="3"/>
  <c r="L121" i="3"/>
  <c r="M121" i="3"/>
  <c r="N121" i="3"/>
  <c r="O121" i="3"/>
  <c r="K122" i="3"/>
  <c r="L122" i="3"/>
  <c r="M122" i="3"/>
  <c r="N122" i="3"/>
  <c r="O122" i="3"/>
  <c r="K123" i="3"/>
  <c r="L123" i="3"/>
  <c r="M123" i="3"/>
  <c r="N123" i="3"/>
  <c r="O123" i="3"/>
  <c r="K124" i="3"/>
  <c r="L124" i="3"/>
  <c r="M124" i="3"/>
  <c r="N124" i="3"/>
  <c r="O124" i="3"/>
  <c r="K125" i="3"/>
  <c r="L125" i="3"/>
  <c r="M125" i="3"/>
  <c r="N125" i="3"/>
  <c r="O125" i="3"/>
  <c r="K126" i="3"/>
  <c r="L126" i="3"/>
  <c r="M126" i="3"/>
  <c r="N126" i="3"/>
  <c r="O126" i="3"/>
  <c r="K127" i="3"/>
  <c r="L127" i="3"/>
  <c r="M127" i="3"/>
  <c r="N127" i="3"/>
  <c r="O127" i="3"/>
  <c r="K128" i="3"/>
  <c r="L128" i="3"/>
  <c r="M128" i="3"/>
  <c r="N128" i="3"/>
  <c r="O128" i="3"/>
  <c r="K129" i="3"/>
  <c r="L129" i="3"/>
  <c r="M129" i="3"/>
  <c r="N129" i="3"/>
  <c r="O129" i="3"/>
  <c r="K130" i="3"/>
  <c r="L130" i="3"/>
  <c r="M130" i="3"/>
  <c r="N130" i="3"/>
  <c r="O130" i="3"/>
  <c r="K131" i="3"/>
  <c r="L131" i="3"/>
  <c r="M131" i="3"/>
  <c r="N131" i="3"/>
  <c r="O131" i="3"/>
  <c r="K132" i="3"/>
  <c r="L132" i="3"/>
  <c r="M132" i="3"/>
  <c r="N132" i="3"/>
  <c r="O132" i="3"/>
  <c r="K133" i="3"/>
  <c r="L133" i="3"/>
  <c r="M133" i="3"/>
  <c r="N133" i="3"/>
  <c r="O133" i="3"/>
  <c r="K134" i="3"/>
  <c r="L134" i="3"/>
  <c r="M134" i="3"/>
  <c r="N134" i="3"/>
  <c r="O134" i="3"/>
  <c r="K135" i="3"/>
  <c r="L135" i="3"/>
  <c r="M135" i="3"/>
  <c r="N135" i="3"/>
  <c r="O135" i="3"/>
  <c r="K136" i="3"/>
  <c r="L136" i="3"/>
  <c r="M136" i="3"/>
  <c r="N136" i="3"/>
  <c r="O136" i="3"/>
  <c r="K137" i="3"/>
  <c r="L137" i="3"/>
  <c r="M137" i="3"/>
  <c r="N137" i="3"/>
  <c r="O137" i="3"/>
  <c r="K138" i="3"/>
  <c r="L138" i="3"/>
  <c r="M138" i="3"/>
  <c r="N138" i="3"/>
  <c r="O138" i="3"/>
  <c r="K139" i="3"/>
  <c r="L139" i="3"/>
  <c r="M139" i="3"/>
  <c r="N139" i="3"/>
  <c r="O139" i="3"/>
  <c r="K140" i="3"/>
  <c r="L140" i="3"/>
  <c r="M140" i="3"/>
  <c r="N140" i="3"/>
  <c r="O140" i="3"/>
  <c r="K141" i="3"/>
  <c r="L141" i="3"/>
  <c r="M141" i="3"/>
  <c r="N141" i="3"/>
  <c r="O141" i="3"/>
  <c r="K142" i="3"/>
  <c r="L142" i="3"/>
  <c r="M142" i="3"/>
  <c r="N142" i="3"/>
  <c r="O142" i="3"/>
  <c r="K143" i="3"/>
  <c r="L143" i="3"/>
  <c r="M143" i="3"/>
  <c r="N143" i="3"/>
  <c r="O143" i="3"/>
  <c r="K144" i="3"/>
  <c r="L144" i="3"/>
  <c r="M144" i="3"/>
  <c r="N144" i="3"/>
  <c r="O144" i="3"/>
  <c r="K145" i="3"/>
  <c r="L145" i="3"/>
  <c r="M145" i="3"/>
  <c r="N145" i="3"/>
  <c r="O145" i="3"/>
  <c r="K146" i="3"/>
  <c r="L146" i="3"/>
  <c r="M146" i="3"/>
  <c r="N146" i="3"/>
  <c r="O146" i="3"/>
  <c r="K147" i="3"/>
  <c r="L147" i="3"/>
  <c r="M147" i="3"/>
  <c r="N147" i="3"/>
  <c r="O147" i="3"/>
  <c r="K148" i="3"/>
  <c r="L148" i="3"/>
  <c r="M148" i="3"/>
  <c r="N148" i="3"/>
  <c r="O148" i="3"/>
  <c r="K149" i="3"/>
  <c r="L149" i="3"/>
  <c r="M149" i="3"/>
  <c r="N149" i="3"/>
  <c r="O149" i="3"/>
  <c r="K150" i="3"/>
  <c r="L150" i="3"/>
  <c r="M150" i="3"/>
  <c r="N150" i="3"/>
  <c r="O150" i="3"/>
  <c r="K151" i="3"/>
  <c r="L151" i="3"/>
  <c r="M151" i="3"/>
  <c r="N151" i="3"/>
  <c r="O151" i="3"/>
  <c r="K152" i="3"/>
  <c r="L152" i="3"/>
  <c r="M152" i="3"/>
  <c r="N152" i="3"/>
  <c r="O152" i="3"/>
  <c r="K153" i="3"/>
  <c r="L153" i="3"/>
  <c r="M153" i="3"/>
  <c r="N153" i="3"/>
  <c r="O153" i="3"/>
  <c r="K154" i="3"/>
  <c r="L154" i="3"/>
  <c r="M154" i="3"/>
  <c r="N154" i="3"/>
  <c r="O154" i="3"/>
  <c r="K155" i="3"/>
  <c r="L155" i="3"/>
  <c r="M155" i="3"/>
  <c r="N155" i="3"/>
  <c r="O155" i="3"/>
  <c r="K156" i="3"/>
  <c r="L156" i="3"/>
  <c r="M156" i="3"/>
  <c r="N156" i="3"/>
  <c r="O156" i="3"/>
  <c r="K157" i="3"/>
  <c r="L157" i="3"/>
  <c r="M157" i="3"/>
  <c r="N157" i="3"/>
  <c r="O157" i="3"/>
  <c r="K158" i="3"/>
  <c r="L158" i="3"/>
  <c r="M158" i="3"/>
  <c r="N158" i="3"/>
  <c r="O158" i="3"/>
  <c r="K159" i="3"/>
  <c r="L159" i="3"/>
  <c r="M159" i="3"/>
  <c r="N159" i="3"/>
  <c r="O159" i="3"/>
  <c r="K160" i="3"/>
  <c r="L160" i="3"/>
  <c r="M160" i="3"/>
  <c r="N160" i="3"/>
  <c r="O160" i="3"/>
  <c r="K161" i="3"/>
  <c r="L161" i="3"/>
  <c r="M161" i="3"/>
  <c r="N161" i="3"/>
  <c r="O161" i="3"/>
  <c r="K162" i="3"/>
  <c r="L162" i="3"/>
  <c r="M162" i="3"/>
  <c r="N162" i="3"/>
  <c r="O162" i="3"/>
  <c r="K163" i="3"/>
  <c r="L163" i="3"/>
  <c r="M163" i="3"/>
  <c r="N163" i="3"/>
  <c r="O163" i="3"/>
  <c r="K164" i="3"/>
  <c r="L164" i="3"/>
  <c r="M164" i="3"/>
  <c r="N164" i="3"/>
  <c r="O164" i="3"/>
  <c r="K165" i="3"/>
  <c r="L165" i="3"/>
  <c r="M165" i="3"/>
  <c r="N165" i="3"/>
  <c r="O165" i="3"/>
  <c r="K166" i="3"/>
  <c r="L166" i="3"/>
  <c r="M166" i="3"/>
  <c r="N166" i="3"/>
  <c r="O166" i="3"/>
  <c r="K167" i="3"/>
  <c r="L167" i="3"/>
  <c r="M167" i="3"/>
  <c r="N167" i="3"/>
  <c r="O167" i="3"/>
  <c r="K168" i="3"/>
  <c r="L168" i="3"/>
  <c r="M168" i="3"/>
  <c r="N168" i="3"/>
  <c r="O168" i="3"/>
  <c r="K169" i="3"/>
  <c r="L169" i="3"/>
  <c r="M169" i="3"/>
  <c r="N169" i="3"/>
  <c r="O169" i="3"/>
  <c r="K170" i="3"/>
  <c r="L170" i="3"/>
  <c r="M170" i="3"/>
  <c r="N170" i="3"/>
  <c r="O170" i="3"/>
  <c r="K171" i="3"/>
  <c r="L171" i="3"/>
  <c r="M171" i="3"/>
  <c r="N171" i="3"/>
  <c r="O171" i="3"/>
  <c r="K172" i="3"/>
  <c r="L172" i="3"/>
  <c r="M172" i="3"/>
  <c r="N172" i="3"/>
  <c r="O172" i="3"/>
  <c r="K173" i="3"/>
  <c r="L173" i="3"/>
  <c r="M173" i="3"/>
  <c r="N173" i="3"/>
  <c r="O173" i="3"/>
  <c r="K174" i="3"/>
  <c r="L174" i="3"/>
  <c r="M174" i="3"/>
  <c r="N174" i="3"/>
  <c r="O174" i="3"/>
  <c r="K175" i="3"/>
  <c r="L175" i="3"/>
  <c r="M175" i="3"/>
  <c r="N175" i="3"/>
  <c r="O175" i="3"/>
  <c r="K176" i="3"/>
  <c r="L176" i="3"/>
  <c r="M176" i="3"/>
  <c r="N176" i="3"/>
  <c r="O176" i="3"/>
  <c r="K177" i="3"/>
  <c r="L177" i="3"/>
  <c r="M177" i="3"/>
  <c r="N177" i="3"/>
  <c r="O177" i="3"/>
  <c r="K178" i="3"/>
  <c r="L178" i="3"/>
  <c r="M178" i="3"/>
  <c r="N178" i="3"/>
  <c r="O178" i="3"/>
  <c r="K179" i="3"/>
  <c r="L179" i="3"/>
  <c r="M179" i="3"/>
  <c r="N179" i="3"/>
  <c r="O179" i="3"/>
  <c r="K180" i="3"/>
  <c r="L180" i="3"/>
  <c r="M180" i="3"/>
  <c r="N180" i="3"/>
  <c r="O180" i="3"/>
  <c r="K181" i="3"/>
  <c r="L181" i="3"/>
  <c r="M181" i="3"/>
  <c r="N181" i="3"/>
  <c r="O181" i="3"/>
  <c r="K182" i="3"/>
  <c r="L182" i="3"/>
  <c r="M182" i="3"/>
  <c r="N182" i="3"/>
  <c r="O182" i="3"/>
  <c r="K183" i="3"/>
  <c r="L183" i="3"/>
  <c r="M183" i="3"/>
  <c r="N183" i="3"/>
  <c r="O183" i="3"/>
  <c r="K184" i="3"/>
  <c r="L184" i="3"/>
  <c r="M184" i="3"/>
  <c r="N184" i="3"/>
  <c r="O184" i="3"/>
  <c r="K185" i="3"/>
  <c r="L185" i="3"/>
  <c r="M185" i="3"/>
  <c r="N185" i="3"/>
  <c r="O185" i="3"/>
  <c r="K186" i="3"/>
  <c r="L186" i="3"/>
  <c r="M186" i="3"/>
  <c r="N186" i="3"/>
  <c r="O186" i="3"/>
  <c r="K187" i="3"/>
  <c r="L187" i="3"/>
  <c r="M187" i="3"/>
  <c r="N187" i="3"/>
  <c r="O187" i="3"/>
  <c r="K188" i="3"/>
  <c r="L188" i="3"/>
  <c r="M188" i="3"/>
  <c r="N188" i="3"/>
  <c r="O188" i="3"/>
  <c r="K189" i="3"/>
  <c r="L189" i="3"/>
  <c r="M189" i="3"/>
  <c r="N189" i="3"/>
  <c r="O189" i="3"/>
  <c r="K190" i="3"/>
  <c r="L190" i="3"/>
  <c r="M190" i="3"/>
  <c r="N190" i="3"/>
  <c r="O190" i="3"/>
  <c r="K191" i="3"/>
  <c r="L191" i="3"/>
  <c r="M191" i="3"/>
  <c r="N191" i="3"/>
  <c r="O191" i="3"/>
  <c r="K192" i="3"/>
  <c r="L192" i="3"/>
  <c r="M192" i="3"/>
  <c r="N192" i="3"/>
  <c r="O192" i="3"/>
  <c r="K193" i="3"/>
  <c r="L193" i="3"/>
  <c r="M193" i="3"/>
  <c r="N193" i="3"/>
  <c r="O193" i="3"/>
  <c r="K194" i="3"/>
  <c r="L194" i="3"/>
  <c r="M194" i="3"/>
  <c r="N194" i="3"/>
  <c r="O194" i="3"/>
  <c r="K195" i="3"/>
  <c r="L195" i="3"/>
  <c r="M195" i="3"/>
  <c r="N195" i="3"/>
  <c r="O195" i="3"/>
  <c r="K196" i="3"/>
  <c r="L196" i="3"/>
  <c r="M196" i="3"/>
  <c r="N196" i="3"/>
  <c r="O196" i="3"/>
  <c r="K197" i="3"/>
  <c r="L197" i="3"/>
  <c r="M197" i="3"/>
  <c r="N197" i="3"/>
  <c r="O197" i="3"/>
  <c r="K198" i="3"/>
  <c r="L198" i="3"/>
  <c r="M198" i="3"/>
  <c r="N198" i="3"/>
  <c r="O198" i="3"/>
  <c r="K199" i="3"/>
  <c r="L199" i="3"/>
  <c r="M199" i="3"/>
  <c r="N199" i="3"/>
  <c r="O199" i="3"/>
  <c r="K200" i="3"/>
  <c r="L200" i="3"/>
  <c r="M200" i="3"/>
  <c r="N200" i="3"/>
  <c r="O200" i="3"/>
  <c r="K201" i="3"/>
  <c r="L201" i="3"/>
  <c r="M201" i="3"/>
  <c r="N201" i="3"/>
  <c r="O201" i="3"/>
  <c r="K202" i="3"/>
  <c r="L202" i="3"/>
  <c r="M202" i="3"/>
  <c r="N202" i="3"/>
  <c r="O202" i="3"/>
  <c r="K203" i="3"/>
  <c r="L203" i="3"/>
  <c r="M203" i="3"/>
  <c r="N203" i="3"/>
  <c r="O203" i="3"/>
  <c r="K204" i="3"/>
  <c r="L204" i="3"/>
  <c r="M204" i="3"/>
  <c r="N204" i="3"/>
  <c r="O204" i="3"/>
  <c r="K205" i="3"/>
  <c r="L205" i="3"/>
  <c r="M205" i="3"/>
  <c r="N205" i="3"/>
  <c r="O205" i="3"/>
  <c r="K206" i="3"/>
  <c r="L206" i="3"/>
  <c r="M206" i="3"/>
  <c r="N206" i="3"/>
  <c r="O206" i="3"/>
  <c r="K207" i="3"/>
  <c r="L207" i="3"/>
  <c r="M207" i="3"/>
  <c r="N207" i="3"/>
  <c r="O207" i="3"/>
  <c r="K208" i="3"/>
  <c r="L208" i="3"/>
  <c r="M208" i="3"/>
  <c r="N208" i="3"/>
  <c r="O208" i="3"/>
  <c r="K209" i="3"/>
  <c r="L209" i="3"/>
  <c r="M209" i="3"/>
  <c r="N209" i="3"/>
  <c r="O209" i="3"/>
  <c r="K210" i="3"/>
  <c r="L210" i="3"/>
  <c r="M210" i="3"/>
  <c r="N210" i="3"/>
  <c r="O210" i="3"/>
  <c r="K211" i="3"/>
  <c r="L211" i="3"/>
  <c r="M211" i="3"/>
  <c r="N211" i="3"/>
  <c r="O211" i="3"/>
  <c r="K212" i="3"/>
  <c r="L212" i="3"/>
  <c r="M212" i="3"/>
  <c r="N212" i="3"/>
  <c r="O212" i="3"/>
  <c r="K213" i="3"/>
  <c r="L213" i="3"/>
  <c r="M213" i="3"/>
  <c r="N213" i="3"/>
  <c r="O213" i="3"/>
  <c r="K214" i="3"/>
  <c r="L214" i="3"/>
  <c r="M214" i="3"/>
  <c r="N214" i="3"/>
  <c r="O214" i="3"/>
  <c r="K215" i="3"/>
  <c r="L215" i="3"/>
  <c r="M215" i="3"/>
  <c r="N215" i="3"/>
  <c r="O215" i="3"/>
  <c r="K216" i="3"/>
  <c r="L216" i="3"/>
  <c r="M216" i="3"/>
  <c r="N216" i="3"/>
  <c r="O216" i="3"/>
  <c r="K217" i="3"/>
  <c r="L217" i="3"/>
  <c r="M217" i="3"/>
  <c r="N217" i="3"/>
  <c r="O217" i="3"/>
  <c r="K218" i="3"/>
  <c r="L218" i="3"/>
  <c r="M218" i="3"/>
  <c r="N218" i="3"/>
  <c r="O218" i="3"/>
  <c r="K219" i="3"/>
  <c r="L219" i="3"/>
  <c r="M219" i="3"/>
  <c r="N219" i="3"/>
  <c r="O219" i="3"/>
  <c r="K220" i="3"/>
  <c r="L220" i="3"/>
  <c r="M220" i="3"/>
  <c r="N220" i="3"/>
  <c r="O220" i="3"/>
  <c r="K221" i="3"/>
  <c r="L221" i="3"/>
  <c r="M221" i="3"/>
  <c r="N221" i="3"/>
  <c r="O221" i="3"/>
  <c r="K222" i="3"/>
  <c r="L222" i="3"/>
  <c r="M222" i="3"/>
  <c r="N222" i="3"/>
  <c r="O222" i="3"/>
  <c r="K223" i="3"/>
  <c r="L223" i="3"/>
  <c r="M223" i="3"/>
  <c r="N223" i="3"/>
  <c r="O223" i="3"/>
  <c r="K224" i="3"/>
  <c r="L224" i="3"/>
  <c r="M224" i="3"/>
  <c r="N224" i="3"/>
  <c r="O224" i="3"/>
  <c r="K225" i="3"/>
  <c r="L225" i="3"/>
  <c r="M225" i="3"/>
  <c r="N225" i="3"/>
  <c r="O225" i="3"/>
  <c r="K226" i="3"/>
  <c r="L226" i="3"/>
  <c r="M226" i="3"/>
  <c r="N226" i="3"/>
  <c r="O226" i="3"/>
  <c r="K227" i="3"/>
  <c r="L227" i="3"/>
  <c r="M227" i="3"/>
  <c r="N227" i="3"/>
  <c r="O227" i="3"/>
  <c r="K228" i="3"/>
  <c r="L228" i="3"/>
  <c r="M228" i="3"/>
  <c r="N228" i="3"/>
  <c r="O228" i="3"/>
  <c r="K229" i="3"/>
  <c r="L229" i="3"/>
  <c r="M229" i="3"/>
  <c r="N229" i="3"/>
  <c r="O229" i="3"/>
  <c r="K230" i="3"/>
  <c r="L230" i="3"/>
  <c r="M230" i="3"/>
  <c r="N230" i="3"/>
  <c r="O230" i="3"/>
  <c r="K231" i="3"/>
  <c r="L231" i="3"/>
  <c r="M231" i="3"/>
  <c r="N231" i="3"/>
  <c r="O231" i="3"/>
  <c r="K232" i="3"/>
  <c r="L232" i="3"/>
  <c r="M232" i="3"/>
  <c r="N232" i="3"/>
  <c r="O232" i="3"/>
  <c r="K233" i="3"/>
  <c r="L233" i="3"/>
  <c r="M233" i="3"/>
  <c r="N233" i="3"/>
  <c r="O233" i="3"/>
  <c r="K234" i="3"/>
  <c r="L234" i="3"/>
  <c r="M234" i="3"/>
  <c r="N234" i="3"/>
  <c r="O234" i="3"/>
  <c r="K235" i="3"/>
  <c r="L235" i="3"/>
  <c r="M235" i="3"/>
  <c r="N235" i="3"/>
  <c r="O235" i="3"/>
  <c r="K236" i="3"/>
  <c r="L236" i="3"/>
  <c r="M236" i="3"/>
  <c r="N236" i="3"/>
  <c r="O236" i="3"/>
  <c r="K237" i="3"/>
  <c r="L237" i="3"/>
  <c r="M237" i="3"/>
  <c r="N237" i="3"/>
  <c r="O237" i="3"/>
  <c r="K238" i="3"/>
  <c r="L238" i="3"/>
  <c r="M238" i="3"/>
  <c r="N238" i="3"/>
  <c r="O238" i="3"/>
  <c r="K239" i="3"/>
  <c r="L239" i="3"/>
  <c r="M239" i="3"/>
  <c r="N239" i="3"/>
  <c r="O239" i="3"/>
  <c r="K240" i="3"/>
  <c r="L240" i="3"/>
  <c r="M240" i="3"/>
  <c r="N240" i="3"/>
  <c r="O240" i="3"/>
  <c r="K241" i="3"/>
  <c r="L241" i="3"/>
  <c r="M241" i="3"/>
  <c r="N241" i="3"/>
  <c r="O241" i="3"/>
  <c r="K242" i="3"/>
  <c r="L242" i="3"/>
  <c r="M242" i="3"/>
  <c r="N242" i="3"/>
  <c r="O242" i="3"/>
  <c r="K243" i="3"/>
  <c r="L243" i="3"/>
  <c r="M243" i="3"/>
  <c r="N243" i="3"/>
  <c r="O243" i="3"/>
  <c r="K244" i="3"/>
  <c r="L244" i="3"/>
  <c r="M244" i="3"/>
  <c r="N244" i="3"/>
  <c r="O244" i="3"/>
  <c r="K245" i="3"/>
  <c r="L245" i="3"/>
  <c r="M245" i="3"/>
  <c r="N245" i="3"/>
  <c r="O245" i="3"/>
  <c r="K246" i="3"/>
  <c r="L246" i="3"/>
  <c r="M246" i="3"/>
  <c r="N246" i="3"/>
  <c r="O246" i="3"/>
  <c r="K247" i="3"/>
  <c r="L247" i="3"/>
  <c r="M247" i="3"/>
  <c r="N247" i="3"/>
  <c r="O247" i="3"/>
  <c r="K248" i="3"/>
  <c r="L248" i="3"/>
  <c r="M248" i="3"/>
  <c r="N248" i="3"/>
  <c r="O248" i="3"/>
  <c r="K249" i="3"/>
  <c r="L249" i="3"/>
  <c r="M249" i="3"/>
  <c r="N249" i="3"/>
  <c r="O249" i="3"/>
  <c r="K250" i="3"/>
  <c r="L250" i="3"/>
  <c r="M250" i="3"/>
  <c r="N250" i="3"/>
  <c r="O250" i="3"/>
  <c r="K251" i="3"/>
  <c r="L251" i="3"/>
  <c r="M251" i="3"/>
  <c r="N251" i="3"/>
  <c r="O251" i="3"/>
  <c r="K252" i="3"/>
  <c r="L252" i="3"/>
  <c r="M252" i="3"/>
  <c r="N252" i="3"/>
  <c r="O252" i="3"/>
  <c r="K253" i="3"/>
  <c r="L253" i="3"/>
  <c r="M253" i="3"/>
  <c r="N253" i="3"/>
  <c r="O253" i="3"/>
  <c r="K254" i="3"/>
  <c r="L254" i="3"/>
  <c r="M254" i="3"/>
  <c r="N254" i="3"/>
  <c r="O254" i="3"/>
  <c r="K255" i="3"/>
  <c r="L255" i="3"/>
  <c r="M255" i="3"/>
  <c r="N255" i="3"/>
  <c r="O255" i="3"/>
  <c r="K256" i="3"/>
  <c r="L256" i="3"/>
  <c r="M256" i="3"/>
  <c r="N256" i="3"/>
  <c r="O256" i="3"/>
  <c r="K257" i="3"/>
  <c r="L257" i="3"/>
  <c r="M257" i="3"/>
  <c r="N257" i="3"/>
  <c r="O257" i="3"/>
  <c r="K258" i="3"/>
  <c r="L258" i="3"/>
  <c r="M258" i="3"/>
  <c r="N258" i="3"/>
  <c r="O258" i="3"/>
  <c r="K259" i="3"/>
  <c r="L259" i="3"/>
  <c r="M259" i="3"/>
  <c r="N259" i="3"/>
  <c r="O259" i="3"/>
  <c r="K260" i="3"/>
  <c r="L260" i="3"/>
  <c r="M260" i="3"/>
  <c r="N260" i="3"/>
  <c r="O260" i="3"/>
  <c r="K261" i="3"/>
  <c r="L261" i="3"/>
  <c r="M261" i="3"/>
  <c r="N261" i="3"/>
  <c r="O261" i="3"/>
  <c r="K262" i="3"/>
  <c r="L262" i="3"/>
  <c r="M262" i="3"/>
  <c r="N262" i="3"/>
  <c r="O262" i="3"/>
  <c r="K263" i="3"/>
  <c r="L263" i="3"/>
  <c r="M263" i="3"/>
  <c r="N263" i="3"/>
  <c r="O263" i="3"/>
  <c r="K264" i="3"/>
  <c r="L264" i="3"/>
  <c r="M264" i="3"/>
  <c r="N264" i="3"/>
  <c r="O264" i="3"/>
  <c r="K265" i="3"/>
  <c r="L265" i="3"/>
  <c r="M265" i="3"/>
  <c r="N265" i="3"/>
  <c r="O265" i="3"/>
  <c r="K266" i="3"/>
  <c r="L266" i="3"/>
  <c r="M266" i="3"/>
  <c r="N266" i="3"/>
  <c r="O266" i="3"/>
  <c r="K267" i="3"/>
  <c r="L267" i="3"/>
  <c r="M267" i="3"/>
  <c r="N267" i="3"/>
  <c r="O267" i="3"/>
  <c r="K268" i="3"/>
  <c r="L268" i="3"/>
  <c r="M268" i="3"/>
  <c r="N268" i="3"/>
  <c r="O268" i="3"/>
  <c r="K269" i="3"/>
  <c r="L269" i="3"/>
  <c r="M269" i="3"/>
  <c r="N269" i="3"/>
  <c r="O269" i="3"/>
  <c r="K270" i="3"/>
  <c r="L270" i="3"/>
  <c r="M270" i="3"/>
  <c r="N270" i="3"/>
  <c r="O270" i="3"/>
  <c r="K271" i="3"/>
  <c r="L271" i="3"/>
  <c r="M271" i="3"/>
  <c r="N271" i="3"/>
  <c r="O271" i="3"/>
  <c r="K272" i="3"/>
  <c r="L272" i="3"/>
  <c r="M272" i="3"/>
  <c r="N272" i="3"/>
  <c r="O272" i="3"/>
  <c r="K273" i="3"/>
  <c r="L273" i="3"/>
  <c r="M273" i="3"/>
  <c r="N273" i="3"/>
  <c r="O273" i="3"/>
  <c r="K274" i="3"/>
  <c r="L274" i="3"/>
  <c r="M274" i="3"/>
  <c r="N274" i="3"/>
  <c r="O274" i="3"/>
  <c r="K275" i="3"/>
  <c r="L275" i="3"/>
  <c r="M275" i="3"/>
  <c r="N275" i="3"/>
  <c r="O275" i="3"/>
  <c r="K276" i="3"/>
  <c r="L276" i="3"/>
  <c r="M276" i="3"/>
  <c r="N276" i="3"/>
  <c r="O276" i="3"/>
  <c r="K277" i="3"/>
  <c r="L277" i="3"/>
  <c r="M277" i="3"/>
  <c r="N277" i="3"/>
  <c r="O277" i="3"/>
  <c r="K278" i="3"/>
  <c r="L278" i="3"/>
  <c r="M278" i="3"/>
  <c r="N278" i="3"/>
  <c r="O278" i="3"/>
  <c r="K279" i="3"/>
  <c r="L279" i="3"/>
  <c r="M279" i="3"/>
  <c r="N279" i="3"/>
  <c r="O279" i="3"/>
  <c r="K280" i="3"/>
  <c r="L280" i="3"/>
  <c r="M280" i="3"/>
  <c r="N280" i="3"/>
  <c r="O280" i="3"/>
  <c r="K281" i="3"/>
  <c r="L281" i="3"/>
  <c r="M281" i="3"/>
  <c r="N281" i="3"/>
  <c r="O281" i="3"/>
  <c r="K282" i="3"/>
  <c r="L282" i="3"/>
  <c r="M282" i="3"/>
  <c r="N282" i="3"/>
  <c r="O282" i="3"/>
  <c r="K283" i="3"/>
  <c r="L283" i="3"/>
  <c r="M283" i="3"/>
  <c r="N283" i="3"/>
  <c r="O283" i="3"/>
  <c r="K284" i="3"/>
  <c r="L284" i="3"/>
  <c r="M284" i="3"/>
  <c r="N284" i="3"/>
  <c r="O284" i="3"/>
  <c r="K285" i="3"/>
  <c r="L285" i="3"/>
  <c r="M285" i="3"/>
  <c r="N285" i="3"/>
  <c r="O285" i="3"/>
  <c r="K286" i="3"/>
  <c r="L286" i="3"/>
  <c r="M286" i="3"/>
  <c r="N286" i="3"/>
  <c r="O286" i="3"/>
  <c r="K287" i="3"/>
  <c r="L287" i="3"/>
  <c r="M287" i="3"/>
  <c r="N287" i="3"/>
  <c r="O287" i="3"/>
  <c r="K288" i="3"/>
  <c r="L288" i="3"/>
  <c r="M288" i="3"/>
  <c r="N288" i="3"/>
  <c r="O288" i="3"/>
  <c r="K289" i="3"/>
  <c r="L289" i="3"/>
  <c r="M289" i="3"/>
  <c r="N289" i="3"/>
  <c r="O289" i="3"/>
  <c r="K290" i="3"/>
  <c r="L290" i="3"/>
  <c r="M290" i="3"/>
  <c r="N290" i="3"/>
  <c r="O290" i="3"/>
  <c r="K291" i="3"/>
  <c r="L291" i="3"/>
  <c r="M291" i="3"/>
  <c r="N291" i="3"/>
  <c r="O291" i="3"/>
  <c r="K292" i="3"/>
  <c r="L292" i="3"/>
  <c r="M292" i="3"/>
  <c r="N292" i="3"/>
  <c r="O292" i="3"/>
  <c r="K293" i="3"/>
  <c r="L293" i="3"/>
  <c r="M293" i="3"/>
  <c r="N293" i="3"/>
  <c r="O293" i="3"/>
  <c r="K294" i="3"/>
  <c r="L294" i="3"/>
  <c r="M294" i="3"/>
  <c r="N294" i="3"/>
  <c r="O294" i="3"/>
  <c r="K295" i="3"/>
  <c r="L295" i="3"/>
  <c r="M295" i="3"/>
  <c r="N295" i="3"/>
  <c r="O295" i="3"/>
  <c r="K296" i="3"/>
  <c r="L296" i="3"/>
  <c r="M296" i="3"/>
  <c r="N296" i="3"/>
  <c r="O296" i="3"/>
  <c r="K297" i="3"/>
  <c r="L297" i="3"/>
  <c r="M297" i="3"/>
  <c r="N297" i="3"/>
  <c r="O297" i="3"/>
  <c r="K298" i="3"/>
  <c r="L298" i="3"/>
  <c r="M298" i="3"/>
  <c r="N298" i="3"/>
  <c r="O298" i="3"/>
  <c r="K299" i="3"/>
  <c r="L299" i="3"/>
  <c r="M299" i="3"/>
  <c r="N299" i="3"/>
  <c r="O299" i="3"/>
  <c r="K300" i="3"/>
  <c r="L300" i="3"/>
  <c r="M300" i="3"/>
  <c r="N300" i="3"/>
  <c r="O300" i="3"/>
  <c r="K301" i="3"/>
  <c r="L301" i="3"/>
  <c r="M301" i="3"/>
  <c r="N301" i="3"/>
  <c r="O301" i="3"/>
  <c r="K302" i="3"/>
  <c r="L302" i="3"/>
  <c r="M302" i="3"/>
  <c r="N302" i="3"/>
  <c r="O302" i="3"/>
  <c r="K303" i="3"/>
  <c r="L303" i="3"/>
  <c r="M303" i="3"/>
  <c r="N303" i="3"/>
  <c r="O303" i="3"/>
  <c r="K304" i="3"/>
  <c r="L304" i="3"/>
  <c r="M304" i="3"/>
  <c r="N304" i="3"/>
  <c r="O304" i="3"/>
  <c r="K305" i="3"/>
  <c r="L305" i="3"/>
  <c r="M305" i="3"/>
  <c r="N305" i="3"/>
  <c r="O305" i="3"/>
  <c r="K306" i="3"/>
  <c r="L306" i="3"/>
  <c r="M306" i="3"/>
  <c r="N306" i="3"/>
  <c r="O306" i="3"/>
  <c r="K307" i="3"/>
  <c r="L307" i="3"/>
  <c r="M307" i="3"/>
  <c r="N307" i="3"/>
  <c r="O307" i="3"/>
  <c r="K308" i="3"/>
  <c r="L308" i="3"/>
  <c r="M308" i="3"/>
  <c r="N308" i="3"/>
  <c r="O308" i="3"/>
  <c r="K309" i="3"/>
  <c r="L309" i="3"/>
  <c r="M309" i="3"/>
  <c r="N309" i="3"/>
  <c r="O309" i="3"/>
  <c r="K310" i="3"/>
  <c r="L310" i="3"/>
  <c r="M310" i="3"/>
  <c r="N310" i="3"/>
  <c r="O310" i="3"/>
  <c r="K311" i="3"/>
  <c r="L311" i="3"/>
  <c r="M311" i="3"/>
  <c r="N311" i="3"/>
  <c r="O311" i="3"/>
  <c r="K312" i="3"/>
  <c r="L312" i="3"/>
  <c r="M312" i="3"/>
  <c r="N312" i="3"/>
  <c r="O312" i="3"/>
  <c r="K313" i="3"/>
  <c r="L313" i="3"/>
  <c r="M313" i="3"/>
  <c r="N313" i="3"/>
  <c r="O313" i="3"/>
  <c r="K314" i="3"/>
  <c r="L314" i="3"/>
  <c r="M314" i="3"/>
  <c r="N314" i="3"/>
  <c r="O314" i="3"/>
  <c r="K315" i="3"/>
  <c r="L315" i="3"/>
  <c r="M315" i="3"/>
  <c r="N315" i="3"/>
  <c r="O315" i="3"/>
  <c r="K316" i="3"/>
  <c r="L316" i="3"/>
  <c r="M316" i="3"/>
  <c r="N316" i="3"/>
  <c r="O316" i="3"/>
  <c r="K317" i="3"/>
  <c r="L317" i="3"/>
  <c r="M317" i="3"/>
  <c r="N317" i="3"/>
  <c r="O317" i="3"/>
  <c r="K318" i="3"/>
  <c r="L318" i="3"/>
  <c r="M318" i="3"/>
  <c r="N318" i="3"/>
  <c r="O318" i="3"/>
  <c r="K319" i="3"/>
  <c r="L319" i="3"/>
  <c r="M319" i="3"/>
  <c r="N319" i="3"/>
  <c r="O319" i="3"/>
  <c r="K320" i="3"/>
  <c r="L320" i="3"/>
  <c r="M320" i="3"/>
  <c r="N320" i="3"/>
  <c r="O320" i="3"/>
  <c r="K321" i="3"/>
  <c r="L321" i="3"/>
  <c r="M321" i="3"/>
  <c r="N321" i="3"/>
  <c r="O321" i="3"/>
  <c r="K322" i="3"/>
  <c r="L322" i="3"/>
  <c r="M322" i="3"/>
  <c r="N322" i="3"/>
  <c r="O322" i="3"/>
  <c r="K323" i="3"/>
  <c r="L323" i="3"/>
  <c r="M323" i="3"/>
  <c r="N323" i="3"/>
  <c r="O323" i="3"/>
  <c r="K324" i="3"/>
  <c r="L324" i="3"/>
  <c r="M324" i="3"/>
  <c r="N324" i="3"/>
  <c r="O324" i="3"/>
  <c r="K325" i="3"/>
  <c r="L325" i="3"/>
  <c r="M325" i="3"/>
  <c r="N325" i="3"/>
  <c r="O325" i="3"/>
  <c r="K326" i="3"/>
  <c r="L326" i="3"/>
  <c r="M326" i="3"/>
  <c r="N326" i="3"/>
  <c r="O326" i="3"/>
  <c r="K327" i="3"/>
  <c r="L327" i="3"/>
  <c r="M327" i="3"/>
  <c r="N327" i="3"/>
  <c r="O327" i="3"/>
  <c r="K328" i="3"/>
  <c r="L328" i="3"/>
  <c r="M328" i="3"/>
  <c r="N328" i="3"/>
  <c r="O328" i="3"/>
  <c r="K329" i="3"/>
  <c r="L329" i="3"/>
  <c r="M329" i="3"/>
  <c r="N329" i="3"/>
  <c r="O329" i="3"/>
  <c r="K330" i="3"/>
  <c r="L330" i="3"/>
  <c r="M330" i="3"/>
  <c r="N330" i="3"/>
  <c r="O330" i="3"/>
  <c r="K331" i="3"/>
  <c r="L331" i="3"/>
  <c r="M331" i="3"/>
  <c r="N331" i="3"/>
  <c r="O331" i="3"/>
  <c r="K332" i="3"/>
  <c r="L332" i="3"/>
  <c r="M332" i="3"/>
  <c r="N332" i="3"/>
  <c r="O332" i="3"/>
  <c r="K333" i="3"/>
  <c r="L333" i="3"/>
  <c r="M333" i="3"/>
  <c r="N333" i="3"/>
  <c r="O333" i="3"/>
  <c r="K334" i="3"/>
  <c r="L334" i="3"/>
  <c r="M334" i="3"/>
  <c r="N334" i="3"/>
  <c r="O334" i="3"/>
  <c r="K335" i="3"/>
  <c r="L335" i="3"/>
  <c r="M335" i="3"/>
  <c r="N335" i="3"/>
  <c r="O335" i="3"/>
  <c r="K336" i="3"/>
  <c r="L336" i="3"/>
  <c r="M336" i="3"/>
  <c r="N336" i="3"/>
  <c r="O336" i="3"/>
  <c r="K337" i="3"/>
  <c r="L337" i="3"/>
  <c r="M337" i="3"/>
  <c r="N337" i="3"/>
  <c r="O337" i="3"/>
  <c r="K338" i="3"/>
  <c r="L338" i="3"/>
  <c r="M338" i="3"/>
  <c r="N338" i="3"/>
  <c r="O338" i="3"/>
  <c r="K339" i="3"/>
  <c r="L339" i="3"/>
  <c r="M339" i="3"/>
  <c r="N339" i="3"/>
  <c r="O339" i="3"/>
  <c r="K340" i="3"/>
  <c r="L340" i="3"/>
  <c r="M340" i="3"/>
  <c r="N340" i="3"/>
  <c r="O340" i="3"/>
  <c r="K341" i="3"/>
  <c r="L341" i="3"/>
  <c r="M341" i="3"/>
  <c r="N341" i="3"/>
  <c r="O341" i="3"/>
  <c r="K342" i="3"/>
  <c r="L342" i="3"/>
  <c r="M342" i="3"/>
  <c r="N342" i="3"/>
  <c r="O342" i="3"/>
  <c r="K343" i="3"/>
  <c r="L343" i="3"/>
  <c r="M343" i="3"/>
  <c r="N343" i="3"/>
  <c r="O343" i="3"/>
  <c r="K344" i="3"/>
  <c r="L344" i="3"/>
  <c r="M344" i="3"/>
  <c r="N344" i="3"/>
  <c r="O344" i="3"/>
  <c r="K345" i="3"/>
  <c r="L345" i="3"/>
  <c r="M345" i="3"/>
  <c r="N345" i="3"/>
  <c r="O345" i="3"/>
  <c r="K346" i="3"/>
  <c r="L346" i="3"/>
  <c r="M346" i="3"/>
  <c r="N346" i="3"/>
  <c r="O346" i="3"/>
  <c r="K347" i="3"/>
  <c r="L347" i="3"/>
  <c r="M347" i="3"/>
  <c r="N347" i="3"/>
  <c r="O347" i="3"/>
  <c r="K348" i="3"/>
  <c r="L348" i="3"/>
  <c r="M348" i="3"/>
  <c r="N348" i="3"/>
  <c r="O348" i="3"/>
  <c r="K349" i="3"/>
  <c r="L349" i="3"/>
  <c r="M349" i="3"/>
  <c r="N349" i="3"/>
  <c r="O349" i="3"/>
  <c r="K350" i="3"/>
  <c r="L350" i="3"/>
  <c r="M350" i="3"/>
  <c r="N350" i="3"/>
  <c r="O350" i="3"/>
  <c r="K351" i="3"/>
  <c r="L351" i="3"/>
  <c r="M351" i="3"/>
  <c r="N351" i="3"/>
  <c r="O351" i="3"/>
  <c r="K352" i="3"/>
  <c r="L352" i="3"/>
  <c r="M352" i="3"/>
  <c r="N352" i="3"/>
  <c r="O352" i="3"/>
  <c r="K353" i="3"/>
  <c r="L353" i="3"/>
  <c r="M353" i="3"/>
  <c r="N353" i="3"/>
  <c r="O353" i="3"/>
  <c r="K354" i="3"/>
  <c r="L354" i="3"/>
  <c r="M354" i="3"/>
  <c r="N354" i="3"/>
  <c r="O354" i="3"/>
  <c r="K355" i="3"/>
  <c r="L355" i="3"/>
  <c r="M355" i="3"/>
  <c r="N355" i="3"/>
  <c r="O355" i="3"/>
  <c r="K356" i="3"/>
  <c r="L356" i="3"/>
  <c r="M356" i="3"/>
  <c r="N356" i="3"/>
  <c r="O356" i="3"/>
  <c r="K357" i="3"/>
  <c r="L357" i="3"/>
  <c r="M357" i="3"/>
  <c r="N357" i="3"/>
  <c r="O357" i="3"/>
  <c r="K358" i="3"/>
  <c r="L358" i="3"/>
  <c r="M358" i="3"/>
  <c r="N358" i="3"/>
  <c r="O358" i="3"/>
  <c r="K359" i="3"/>
  <c r="L359" i="3"/>
  <c r="M359" i="3"/>
  <c r="N359" i="3"/>
  <c r="O359" i="3"/>
  <c r="K360" i="3"/>
  <c r="L360" i="3"/>
  <c r="M360" i="3"/>
  <c r="N360" i="3"/>
  <c r="O360" i="3"/>
  <c r="K361" i="3"/>
  <c r="L361" i="3"/>
  <c r="M361" i="3"/>
  <c r="N361" i="3"/>
  <c r="O361" i="3"/>
  <c r="K362" i="3"/>
  <c r="L362" i="3"/>
  <c r="M362" i="3"/>
  <c r="N362" i="3"/>
  <c r="O362" i="3"/>
  <c r="K363" i="3"/>
  <c r="L363" i="3"/>
  <c r="M363" i="3"/>
  <c r="N363" i="3"/>
  <c r="O363" i="3"/>
  <c r="K364" i="3"/>
  <c r="L364" i="3"/>
  <c r="M364" i="3"/>
  <c r="N364" i="3"/>
  <c r="O364" i="3"/>
  <c r="K365" i="3"/>
  <c r="L365" i="3"/>
  <c r="M365" i="3"/>
  <c r="N365" i="3"/>
  <c r="O365" i="3"/>
  <c r="K366" i="3"/>
  <c r="L366" i="3"/>
  <c r="M366" i="3"/>
  <c r="N366" i="3"/>
  <c r="O366" i="3"/>
  <c r="K367" i="3"/>
  <c r="L367" i="3"/>
  <c r="M367" i="3"/>
  <c r="N367" i="3"/>
  <c r="O367" i="3"/>
  <c r="K368" i="3"/>
  <c r="L368" i="3"/>
  <c r="M368" i="3"/>
  <c r="N368" i="3"/>
  <c r="O368" i="3"/>
  <c r="K369" i="3"/>
  <c r="L369" i="3"/>
  <c r="M369" i="3"/>
  <c r="N369" i="3"/>
  <c r="O369" i="3"/>
  <c r="K370" i="3"/>
  <c r="L370" i="3"/>
  <c r="M370" i="3"/>
  <c r="N370" i="3"/>
  <c r="O370" i="3"/>
  <c r="K371" i="3"/>
  <c r="L371" i="3"/>
  <c r="M371" i="3"/>
  <c r="N371" i="3"/>
  <c r="O371" i="3"/>
  <c r="K372" i="3"/>
  <c r="L372" i="3"/>
  <c r="M372" i="3"/>
  <c r="N372" i="3"/>
  <c r="O372" i="3"/>
  <c r="K373" i="3"/>
  <c r="L373" i="3"/>
  <c r="M373" i="3"/>
  <c r="N373" i="3"/>
  <c r="O373" i="3"/>
  <c r="K374" i="3"/>
  <c r="L374" i="3"/>
  <c r="M374" i="3"/>
  <c r="N374" i="3"/>
  <c r="O374" i="3"/>
  <c r="K375" i="3"/>
  <c r="L375" i="3"/>
  <c r="M375" i="3"/>
  <c r="N375" i="3"/>
  <c r="O375" i="3"/>
  <c r="K376" i="3"/>
  <c r="L376" i="3"/>
  <c r="M376" i="3"/>
  <c r="N376" i="3"/>
  <c r="O376" i="3"/>
  <c r="K377" i="3"/>
  <c r="L377" i="3"/>
  <c r="M377" i="3"/>
  <c r="N377" i="3"/>
  <c r="O377" i="3"/>
  <c r="K378" i="3"/>
  <c r="L378" i="3"/>
  <c r="M378" i="3"/>
  <c r="N378" i="3"/>
  <c r="O378" i="3"/>
  <c r="K379" i="3"/>
  <c r="L379" i="3"/>
  <c r="M379" i="3"/>
  <c r="N379" i="3"/>
  <c r="O379" i="3"/>
  <c r="K380" i="3"/>
  <c r="L380" i="3"/>
  <c r="M380" i="3"/>
  <c r="N380" i="3"/>
  <c r="O380" i="3"/>
  <c r="K381" i="3"/>
  <c r="L381" i="3"/>
  <c r="M381" i="3"/>
  <c r="N381" i="3"/>
  <c r="O381" i="3"/>
  <c r="K382" i="3"/>
  <c r="L382" i="3"/>
  <c r="M382" i="3"/>
  <c r="N382" i="3"/>
  <c r="O382" i="3"/>
  <c r="K383" i="3"/>
  <c r="L383" i="3"/>
  <c r="M383" i="3"/>
  <c r="N383" i="3"/>
  <c r="O383" i="3"/>
  <c r="K384" i="3"/>
  <c r="L384" i="3"/>
  <c r="M384" i="3"/>
  <c r="N384" i="3"/>
  <c r="O384" i="3"/>
  <c r="K385" i="3"/>
  <c r="L385" i="3"/>
  <c r="M385" i="3"/>
  <c r="N385" i="3"/>
  <c r="O385" i="3"/>
  <c r="K386" i="3"/>
  <c r="L386" i="3"/>
  <c r="M386" i="3"/>
  <c r="N386" i="3"/>
  <c r="O386" i="3"/>
  <c r="K387" i="3"/>
  <c r="L387" i="3"/>
  <c r="M387" i="3"/>
  <c r="N387" i="3"/>
  <c r="O387" i="3"/>
  <c r="K388" i="3"/>
  <c r="L388" i="3"/>
  <c r="M388" i="3"/>
  <c r="N388" i="3"/>
  <c r="O388" i="3"/>
  <c r="K389" i="3"/>
  <c r="L389" i="3"/>
  <c r="M389" i="3"/>
  <c r="N389" i="3"/>
  <c r="O389" i="3"/>
  <c r="K390" i="3"/>
  <c r="L390" i="3"/>
  <c r="M390" i="3"/>
  <c r="N390" i="3"/>
  <c r="O390" i="3"/>
  <c r="K391" i="3"/>
  <c r="L391" i="3"/>
  <c r="M391" i="3"/>
  <c r="N391" i="3"/>
  <c r="O391" i="3"/>
  <c r="K392" i="3"/>
  <c r="L392" i="3"/>
  <c r="M392" i="3"/>
  <c r="N392" i="3"/>
  <c r="O392" i="3"/>
  <c r="K393" i="3"/>
  <c r="L393" i="3"/>
  <c r="M393" i="3"/>
  <c r="N393" i="3"/>
  <c r="O393" i="3"/>
  <c r="K394" i="3"/>
  <c r="L394" i="3"/>
  <c r="M394" i="3"/>
  <c r="N394" i="3"/>
  <c r="O394" i="3"/>
  <c r="K395" i="3"/>
  <c r="L395" i="3"/>
  <c r="M395" i="3"/>
  <c r="N395" i="3"/>
  <c r="O395" i="3"/>
  <c r="K396" i="3"/>
  <c r="L396" i="3"/>
  <c r="M396" i="3"/>
  <c r="N396" i="3"/>
  <c r="O396" i="3"/>
  <c r="K397" i="3"/>
  <c r="L397" i="3"/>
  <c r="M397" i="3"/>
  <c r="N397" i="3"/>
  <c r="O397" i="3"/>
  <c r="K398" i="3"/>
  <c r="L398" i="3"/>
  <c r="M398" i="3"/>
  <c r="N398" i="3"/>
  <c r="O398" i="3"/>
  <c r="K399" i="3"/>
  <c r="L399" i="3"/>
  <c r="M399" i="3"/>
  <c r="N399" i="3"/>
  <c r="O399" i="3"/>
  <c r="K400" i="3"/>
  <c r="L400" i="3"/>
  <c r="M400" i="3"/>
  <c r="N400" i="3"/>
  <c r="O400" i="3"/>
  <c r="K401" i="3"/>
  <c r="L401" i="3"/>
  <c r="M401" i="3"/>
  <c r="N401" i="3"/>
  <c r="O401" i="3"/>
  <c r="K402" i="3"/>
  <c r="L402" i="3"/>
  <c r="M402" i="3"/>
  <c r="N402" i="3"/>
  <c r="O402" i="3"/>
  <c r="K403" i="3"/>
  <c r="L403" i="3"/>
  <c r="M403" i="3"/>
  <c r="N403" i="3"/>
  <c r="O403" i="3"/>
  <c r="K404" i="3"/>
  <c r="L404" i="3"/>
  <c r="M404" i="3"/>
  <c r="N404" i="3"/>
  <c r="O404" i="3"/>
  <c r="K405" i="3"/>
  <c r="L405" i="3"/>
  <c r="M405" i="3"/>
  <c r="N405" i="3"/>
  <c r="O405" i="3"/>
  <c r="K406" i="3"/>
  <c r="L406" i="3"/>
  <c r="M406" i="3"/>
  <c r="N406" i="3"/>
  <c r="O406" i="3"/>
  <c r="K407" i="3"/>
  <c r="L407" i="3"/>
  <c r="M407" i="3"/>
  <c r="N407" i="3"/>
  <c r="O407" i="3"/>
  <c r="K408" i="3"/>
  <c r="L408" i="3"/>
  <c r="M408" i="3"/>
  <c r="N408" i="3"/>
  <c r="O408" i="3"/>
  <c r="K409" i="3"/>
  <c r="L409" i="3"/>
  <c r="M409" i="3"/>
  <c r="N409" i="3"/>
  <c r="O409" i="3"/>
  <c r="K410" i="3"/>
  <c r="L410" i="3"/>
  <c r="M410" i="3"/>
  <c r="N410" i="3"/>
  <c r="O410" i="3"/>
  <c r="K411" i="3"/>
  <c r="L411" i="3"/>
  <c r="M411" i="3"/>
  <c r="N411" i="3"/>
  <c r="O411" i="3"/>
  <c r="K412" i="3"/>
  <c r="L412" i="3"/>
  <c r="M412" i="3"/>
  <c r="N412" i="3"/>
  <c r="O412" i="3"/>
  <c r="K413" i="3"/>
  <c r="L413" i="3"/>
  <c r="M413" i="3"/>
  <c r="N413" i="3"/>
  <c r="O413" i="3"/>
  <c r="K414" i="3"/>
  <c r="L414" i="3"/>
  <c r="M414" i="3"/>
  <c r="N414" i="3"/>
  <c r="O414" i="3"/>
  <c r="K415" i="3"/>
  <c r="L415" i="3"/>
  <c r="M415" i="3"/>
  <c r="N415" i="3"/>
  <c r="O415" i="3"/>
  <c r="K416" i="3"/>
  <c r="L416" i="3"/>
  <c r="M416" i="3"/>
  <c r="N416" i="3"/>
  <c r="O416" i="3"/>
  <c r="K417" i="3"/>
  <c r="L417" i="3"/>
  <c r="M417" i="3"/>
  <c r="N417" i="3"/>
  <c r="O417" i="3"/>
  <c r="K418" i="3"/>
  <c r="L418" i="3"/>
  <c r="M418" i="3"/>
  <c r="N418" i="3"/>
  <c r="O418" i="3"/>
  <c r="K419" i="3"/>
  <c r="L419" i="3"/>
  <c r="M419" i="3"/>
  <c r="N419" i="3"/>
  <c r="O419" i="3"/>
  <c r="K420" i="3"/>
  <c r="L420" i="3"/>
  <c r="M420" i="3"/>
  <c r="N420" i="3"/>
  <c r="O420" i="3"/>
  <c r="K421" i="3"/>
  <c r="L421" i="3"/>
  <c r="M421" i="3"/>
  <c r="N421" i="3"/>
  <c r="O421" i="3"/>
  <c r="K422" i="3"/>
  <c r="L422" i="3"/>
  <c r="M422" i="3"/>
  <c r="N422" i="3"/>
  <c r="O422" i="3"/>
  <c r="K423" i="3"/>
  <c r="L423" i="3"/>
  <c r="M423" i="3"/>
  <c r="N423" i="3"/>
  <c r="O423" i="3"/>
  <c r="K424" i="3"/>
  <c r="L424" i="3"/>
  <c r="M424" i="3"/>
  <c r="N424" i="3"/>
  <c r="O424" i="3"/>
  <c r="K425" i="3"/>
  <c r="L425" i="3"/>
  <c r="M425" i="3"/>
  <c r="N425" i="3"/>
  <c r="O425" i="3"/>
  <c r="K426" i="3"/>
  <c r="L426" i="3"/>
  <c r="M426" i="3"/>
  <c r="N426" i="3"/>
  <c r="O426" i="3"/>
  <c r="K427" i="3"/>
  <c r="L427" i="3"/>
  <c r="M427" i="3"/>
  <c r="N427" i="3"/>
  <c r="O427" i="3"/>
  <c r="K428" i="3"/>
  <c r="L428" i="3"/>
  <c r="M428" i="3"/>
  <c r="N428" i="3"/>
  <c r="O428" i="3"/>
  <c r="K429" i="3"/>
  <c r="L429" i="3"/>
  <c r="M429" i="3"/>
  <c r="N429" i="3"/>
  <c r="O429" i="3"/>
  <c r="K430" i="3"/>
  <c r="L430" i="3"/>
  <c r="M430" i="3"/>
  <c r="N430" i="3"/>
  <c r="O430" i="3"/>
  <c r="K431" i="3"/>
  <c r="L431" i="3"/>
  <c r="M431" i="3"/>
  <c r="N431" i="3"/>
  <c r="O431" i="3"/>
  <c r="K432" i="3"/>
  <c r="L432" i="3"/>
  <c r="M432" i="3"/>
  <c r="N432" i="3"/>
  <c r="O432" i="3"/>
  <c r="K433" i="3"/>
  <c r="L433" i="3"/>
  <c r="M433" i="3"/>
  <c r="N433" i="3"/>
  <c r="O433" i="3"/>
  <c r="K434" i="3"/>
  <c r="L434" i="3"/>
  <c r="M434" i="3"/>
  <c r="N434" i="3"/>
  <c r="O434" i="3"/>
  <c r="K435" i="3"/>
  <c r="L435" i="3"/>
  <c r="M435" i="3"/>
  <c r="N435" i="3"/>
  <c r="O435" i="3"/>
  <c r="K436" i="3"/>
  <c r="L436" i="3"/>
  <c r="M436" i="3"/>
  <c r="N436" i="3"/>
  <c r="O436" i="3"/>
  <c r="K437" i="3"/>
  <c r="L437" i="3"/>
  <c r="M437" i="3"/>
  <c r="N437" i="3"/>
  <c r="O437" i="3"/>
  <c r="K438" i="3"/>
  <c r="L438" i="3"/>
  <c r="M438" i="3"/>
  <c r="N438" i="3"/>
  <c r="O438" i="3"/>
  <c r="K439" i="3"/>
  <c r="L439" i="3"/>
  <c r="M439" i="3"/>
  <c r="N439" i="3"/>
  <c r="O439" i="3"/>
  <c r="K440" i="3"/>
  <c r="L440" i="3"/>
  <c r="M440" i="3"/>
  <c r="N440" i="3"/>
  <c r="O440" i="3"/>
  <c r="K441" i="3"/>
  <c r="L441" i="3"/>
  <c r="M441" i="3"/>
  <c r="N441" i="3"/>
  <c r="O441" i="3"/>
  <c r="K442" i="3"/>
  <c r="L442" i="3"/>
  <c r="M442" i="3"/>
  <c r="N442" i="3"/>
  <c r="O442" i="3"/>
  <c r="K443" i="3"/>
  <c r="L443" i="3"/>
  <c r="M443" i="3"/>
  <c r="N443" i="3"/>
  <c r="O443" i="3"/>
  <c r="K444" i="3"/>
  <c r="L444" i="3"/>
  <c r="M444" i="3"/>
  <c r="N444" i="3"/>
  <c r="O444" i="3"/>
  <c r="K445" i="3"/>
  <c r="L445" i="3"/>
  <c r="M445" i="3"/>
  <c r="N445" i="3"/>
  <c r="O445" i="3"/>
  <c r="K446" i="3"/>
  <c r="L446" i="3"/>
  <c r="M446" i="3"/>
  <c r="N446" i="3"/>
  <c r="O446" i="3"/>
  <c r="K447" i="3"/>
  <c r="L447" i="3"/>
  <c r="M447" i="3"/>
  <c r="N447" i="3"/>
  <c r="O447" i="3"/>
  <c r="K448" i="3"/>
  <c r="L448" i="3"/>
  <c r="M448" i="3"/>
  <c r="N448" i="3"/>
  <c r="O448" i="3"/>
  <c r="K449" i="3"/>
  <c r="L449" i="3"/>
  <c r="M449" i="3"/>
  <c r="N449" i="3"/>
  <c r="O449" i="3"/>
  <c r="K450" i="3"/>
  <c r="L450" i="3"/>
  <c r="M450" i="3"/>
  <c r="N450" i="3"/>
  <c r="O450" i="3"/>
  <c r="K451" i="3"/>
  <c r="L451" i="3"/>
  <c r="M451" i="3"/>
  <c r="N451" i="3"/>
  <c r="O451" i="3"/>
  <c r="K452" i="3"/>
  <c r="L452" i="3"/>
  <c r="M452" i="3"/>
  <c r="N452" i="3"/>
  <c r="O452" i="3"/>
  <c r="K453" i="3"/>
  <c r="L453" i="3"/>
  <c r="M453" i="3"/>
  <c r="N453" i="3"/>
  <c r="O453" i="3"/>
  <c r="K454" i="3"/>
  <c r="L454" i="3"/>
  <c r="M454" i="3"/>
  <c r="N454" i="3"/>
  <c r="O454" i="3"/>
  <c r="K455" i="3"/>
  <c r="L455" i="3"/>
  <c r="M455" i="3"/>
  <c r="N455" i="3"/>
  <c r="O455" i="3"/>
  <c r="K456" i="3"/>
  <c r="L456" i="3"/>
  <c r="M456" i="3"/>
  <c r="N456" i="3"/>
  <c r="O456" i="3"/>
  <c r="K457" i="3"/>
  <c r="L457" i="3"/>
  <c r="M457" i="3"/>
  <c r="N457" i="3"/>
  <c r="O457" i="3"/>
  <c r="K458" i="3"/>
  <c r="L458" i="3"/>
  <c r="M458" i="3"/>
  <c r="N458" i="3"/>
  <c r="O458" i="3"/>
  <c r="K459" i="3"/>
  <c r="L459" i="3"/>
  <c r="M459" i="3"/>
  <c r="N459" i="3"/>
  <c r="O459" i="3"/>
  <c r="K460" i="3"/>
  <c r="L460" i="3"/>
  <c r="M460" i="3"/>
  <c r="N460" i="3"/>
  <c r="O460" i="3"/>
  <c r="K461" i="3"/>
  <c r="L461" i="3"/>
  <c r="M461" i="3"/>
  <c r="N461" i="3"/>
  <c r="O461" i="3"/>
  <c r="K462" i="3"/>
  <c r="L462" i="3"/>
  <c r="M462" i="3"/>
  <c r="N462" i="3"/>
  <c r="O462" i="3"/>
  <c r="K463" i="3"/>
  <c r="L463" i="3"/>
  <c r="M463" i="3"/>
  <c r="N463" i="3"/>
  <c r="O463" i="3"/>
  <c r="K464" i="3"/>
  <c r="L464" i="3"/>
  <c r="M464" i="3"/>
  <c r="N464" i="3"/>
  <c r="O464" i="3"/>
  <c r="K465" i="3"/>
  <c r="L465" i="3"/>
  <c r="M465" i="3"/>
  <c r="N465" i="3"/>
  <c r="O465" i="3"/>
  <c r="K466" i="3"/>
  <c r="L466" i="3"/>
  <c r="M466" i="3"/>
  <c r="N466" i="3"/>
  <c r="O466" i="3"/>
  <c r="K467" i="3"/>
  <c r="L467" i="3"/>
  <c r="M467" i="3"/>
  <c r="N467" i="3"/>
  <c r="O467" i="3"/>
  <c r="K468" i="3"/>
  <c r="L468" i="3"/>
  <c r="M468" i="3"/>
  <c r="N468" i="3"/>
  <c r="O468" i="3"/>
  <c r="K469" i="3"/>
  <c r="L469" i="3"/>
  <c r="M469" i="3"/>
  <c r="N469" i="3"/>
  <c r="O469" i="3"/>
  <c r="K470" i="3"/>
  <c r="L470" i="3"/>
  <c r="M470" i="3"/>
  <c r="N470" i="3"/>
  <c r="O470" i="3"/>
  <c r="K471" i="3"/>
  <c r="L471" i="3"/>
  <c r="M471" i="3"/>
  <c r="N471" i="3"/>
  <c r="O471" i="3"/>
  <c r="K472" i="3"/>
  <c r="L472" i="3"/>
  <c r="M472" i="3"/>
  <c r="N472" i="3"/>
  <c r="O472" i="3"/>
  <c r="K473" i="3"/>
  <c r="L473" i="3"/>
  <c r="M473" i="3"/>
  <c r="N473" i="3"/>
  <c r="O473" i="3"/>
  <c r="K474" i="3"/>
  <c r="L474" i="3"/>
  <c r="M474" i="3"/>
  <c r="N474" i="3"/>
  <c r="O474" i="3"/>
  <c r="K475" i="3"/>
  <c r="L475" i="3"/>
  <c r="M475" i="3"/>
  <c r="N475" i="3"/>
  <c r="O475" i="3"/>
  <c r="K476" i="3"/>
  <c r="L476" i="3"/>
  <c r="M476" i="3"/>
  <c r="N476" i="3"/>
  <c r="O476" i="3"/>
  <c r="K477" i="3"/>
  <c r="L477" i="3"/>
  <c r="M477" i="3"/>
  <c r="N477" i="3"/>
  <c r="O477" i="3"/>
  <c r="K478" i="3"/>
  <c r="L478" i="3"/>
  <c r="M478" i="3"/>
  <c r="N478" i="3"/>
  <c r="O478" i="3"/>
  <c r="K479" i="3"/>
  <c r="L479" i="3"/>
  <c r="M479" i="3"/>
  <c r="N479" i="3"/>
  <c r="O479" i="3"/>
  <c r="K480" i="3"/>
  <c r="L480" i="3"/>
  <c r="M480" i="3"/>
  <c r="N480" i="3"/>
  <c r="O480" i="3"/>
  <c r="K481" i="3"/>
  <c r="L481" i="3"/>
  <c r="M481" i="3"/>
  <c r="N481" i="3"/>
  <c r="O481" i="3"/>
  <c r="K482" i="3"/>
  <c r="L482" i="3"/>
  <c r="M482" i="3"/>
  <c r="N482" i="3"/>
  <c r="O482" i="3"/>
  <c r="K483" i="3"/>
  <c r="L483" i="3"/>
  <c r="M483" i="3"/>
  <c r="N483" i="3"/>
  <c r="O483" i="3"/>
  <c r="K484" i="3"/>
  <c r="L484" i="3"/>
  <c r="M484" i="3"/>
  <c r="N484" i="3"/>
  <c r="O484" i="3"/>
  <c r="K485" i="3"/>
  <c r="L485" i="3"/>
  <c r="M485" i="3"/>
  <c r="N485" i="3"/>
  <c r="O485" i="3"/>
  <c r="K486" i="3"/>
  <c r="L486" i="3"/>
  <c r="M486" i="3"/>
  <c r="N486" i="3"/>
  <c r="O486" i="3"/>
  <c r="K487" i="3"/>
  <c r="L487" i="3"/>
  <c r="M487" i="3"/>
  <c r="N487" i="3"/>
  <c r="O487" i="3"/>
  <c r="K488" i="3"/>
  <c r="L488" i="3"/>
  <c r="M488" i="3"/>
  <c r="N488" i="3"/>
  <c r="O488" i="3"/>
  <c r="K489" i="3"/>
  <c r="L489" i="3"/>
  <c r="M489" i="3"/>
  <c r="N489" i="3"/>
  <c r="O489" i="3"/>
  <c r="K490" i="3"/>
  <c r="L490" i="3"/>
  <c r="M490" i="3"/>
  <c r="N490" i="3"/>
  <c r="O490" i="3"/>
  <c r="K491" i="3"/>
  <c r="L491" i="3"/>
  <c r="M491" i="3"/>
  <c r="N491" i="3"/>
  <c r="O491" i="3"/>
  <c r="K492" i="3"/>
  <c r="L492" i="3"/>
  <c r="M492" i="3"/>
  <c r="N492" i="3"/>
  <c r="O492" i="3"/>
  <c r="K493" i="3"/>
  <c r="L493" i="3"/>
  <c r="M493" i="3"/>
  <c r="N493" i="3"/>
  <c r="O493" i="3"/>
  <c r="K494" i="3"/>
  <c r="L494" i="3"/>
  <c r="M494" i="3"/>
  <c r="N494" i="3"/>
  <c r="O494" i="3"/>
  <c r="K495" i="3"/>
  <c r="L495" i="3"/>
  <c r="M495" i="3"/>
  <c r="N495" i="3"/>
  <c r="O495" i="3"/>
  <c r="K496" i="3"/>
  <c r="L496" i="3"/>
  <c r="M496" i="3"/>
  <c r="N496" i="3"/>
  <c r="O496" i="3"/>
  <c r="K497" i="3"/>
  <c r="L497" i="3"/>
  <c r="M497" i="3"/>
  <c r="N497" i="3"/>
  <c r="O497" i="3"/>
  <c r="K498" i="3"/>
  <c r="L498" i="3"/>
  <c r="M498" i="3"/>
  <c r="N498" i="3"/>
  <c r="O498" i="3"/>
  <c r="K499" i="3"/>
  <c r="L499" i="3"/>
  <c r="M499" i="3"/>
  <c r="N499" i="3"/>
  <c r="O499" i="3"/>
  <c r="K500" i="3"/>
  <c r="L500" i="3"/>
  <c r="M500" i="3"/>
  <c r="N500" i="3"/>
  <c r="O500" i="3"/>
  <c r="K501" i="3"/>
  <c r="L501" i="3"/>
  <c r="M501" i="3"/>
  <c r="N501" i="3"/>
  <c r="O501" i="3"/>
  <c r="K502" i="3"/>
  <c r="L502" i="3"/>
  <c r="M502" i="3"/>
  <c r="N502" i="3"/>
  <c r="O502" i="3"/>
  <c r="K503" i="3"/>
  <c r="L503" i="3"/>
  <c r="M503" i="3"/>
  <c r="N503" i="3"/>
  <c r="O503" i="3"/>
  <c r="K504" i="3"/>
  <c r="L504" i="3"/>
  <c r="M504" i="3"/>
  <c r="N504" i="3"/>
  <c r="O504" i="3"/>
  <c r="K505" i="3"/>
  <c r="L505" i="3"/>
  <c r="M505" i="3"/>
  <c r="N505" i="3"/>
  <c r="O505" i="3"/>
  <c r="K506" i="3"/>
  <c r="L506" i="3"/>
  <c r="M506" i="3"/>
  <c r="N506" i="3"/>
  <c r="O506" i="3"/>
  <c r="K507" i="3"/>
  <c r="L507" i="3"/>
  <c r="M507" i="3"/>
  <c r="N507" i="3"/>
  <c r="O507" i="3"/>
  <c r="K508" i="3"/>
  <c r="L508" i="3"/>
  <c r="M508" i="3"/>
  <c r="N508" i="3"/>
  <c r="O508" i="3"/>
  <c r="K509" i="3"/>
  <c r="L509" i="3"/>
  <c r="M509" i="3"/>
  <c r="N509" i="3"/>
  <c r="O509" i="3"/>
  <c r="K510" i="3"/>
  <c r="L510" i="3"/>
  <c r="M510" i="3"/>
  <c r="N510" i="3"/>
  <c r="O510" i="3"/>
  <c r="K511" i="3"/>
  <c r="L511" i="3"/>
  <c r="M511" i="3"/>
  <c r="N511" i="3"/>
  <c r="O511" i="3"/>
  <c r="K512" i="3"/>
  <c r="L512" i="3"/>
  <c r="M512" i="3"/>
  <c r="N512" i="3"/>
  <c r="O512" i="3"/>
  <c r="K513" i="3"/>
  <c r="L513" i="3"/>
  <c r="M513" i="3"/>
  <c r="N513" i="3"/>
  <c r="O513" i="3"/>
  <c r="K514" i="3"/>
  <c r="L514" i="3"/>
  <c r="M514" i="3"/>
  <c r="N514" i="3"/>
  <c r="O514" i="3"/>
  <c r="K515" i="3"/>
  <c r="L515" i="3"/>
  <c r="M515" i="3"/>
  <c r="N515" i="3"/>
  <c r="O515" i="3"/>
  <c r="K516" i="3"/>
  <c r="L516" i="3"/>
  <c r="M516" i="3"/>
  <c r="N516" i="3"/>
  <c r="O516" i="3"/>
  <c r="K517" i="3"/>
  <c r="L517" i="3"/>
  <c r="M517" i="3"/>
  <c r="N517" i="3"/>
  <c r="O517" i="3"/>
  <c r="K518" i="3"/>
  <c r="L518" i="3"/>
  <c r="M518" i="3"/>
  <c r="N518" i="3"/>
  <c r="O518" i="3"/>
  <c r="K519" i="3"/>
  <c r="L519" i="3"/>
  <c r="M519" i="3"/>
  <c r="N519" i="3"/>
  <c r="O519" i="3"/>
  <c r="K520" i="3"/>
  <c r="L520" i="3"/>
  <c r="M520" i="3"/>
  <c r="N520" i="3"/>
  <c r="O520" i="3"/>
  <c r="K521" i="3"/>
  <c r="L521" i="3"/>
  <c r="M521" i="3"/>
  <c r="N521" i="3"/>
  <c r="O521" i="3"/>
  <c r="K522" i="3"/>
  <c r="L522" i="3"/>
  <c r="M522" i="3"/>
  <c r="N522" i="3"/>
  <c r="O522" i="3"/>
  <c r="K523" i="3"/>
  <c r="L523" i="3"/>
  <c r="M523" i="3"/>
  <c r="N523" i="3"/>
  <c r="O523" i="3"/>
  <c r="K524" i="3"/>
  <c r="L524" i="3"/>
  <c r="M524" i="3"/>
  <c r="N524" i="3"/>
  <c r="O524" i="3"/>
  <c r="K525" i="3"/>
  <c r="L525" i="3"/>
  <c r="M525" i="3"/>
  <c r="N525" i="3"/>
  <c r="O525" i="3"/>
  <c r="K526" i="3"/>
  <c r="L526" i="3"/>
  <c r="M526" i="3"/>
  <c r="N526" i="3"/>
  <c r="O526" i="3"/>
  <c r="K527" i="3"/>
  <c r="L527" i="3"/>
  <c r="M527" i="3"/>
  <c r="N527" i="3"/>
  <c r="O527" i="3"/>
  <c r="K528" i="3"/>
  <c r="L528" i="3"/>
  <c r="M528" i="3"/>
  <c r="N528" i="3"/>
  <c r="O528" i="3"/>
  <c r="K529" i="3"/>
  <c r="L529" i="3"/>
  <c r="M529" i="3"/>
  <c r="N529" i="3"/>
  <c r="O529" i="3"/>
  <c r="K530" i="3"/>
  <c r="L530" i="3"/>
  <c r="M530" i="3"/>
  <c r="N530" i="3"/>
  <c r="O530" i="3"/>
  <c r="K531" i="3"/>
  <c r="L531" i="3"/>
  <c r="M531" i="3"/>
  <c r="N531" i="3"/>
  <c r="O531" i="3"/>
  <c r="K532" i="3"/>
  <c r="L532" i="3"/>
  <c r="M532" i="3"/>
  <c r="N532" i="3"/>
  <c r="O532" i="3"/>
  <c r="K533" i="3"/>
  <c r="L533" i="3"/>
  <c r="M533" i="3"/>
  <c r="N533" i="3"/>
  <c r="O533" i="3"/>
  <c r="K534" i="3"/>
  <c r="L534" i="3"/>
  <c r="M534" i="3"/>
  <c r="N534" i="3"/>
  <c r="O534" i="3"/>
  <c r="K535" i="3"/>
  <c r="L535" i="3"/>
  <c r="M535" i="3"/>
  <c r="N535" i="3"/>
  <c r="O535" i="3"/>
  <c r="K536" i="3"/>
  <c r="L536" i="3"/>
  <c r="M536" i="3"/>
  <c r="N536" i="3"/>
  <c r="O536" i="3"/>
  <c r="K537" i="3"/>
  <c r="L537" i="3"/>
  <c r="M537" i="3"/>
  <c r="N537" i="3"/>
  <c r="O537" i="3"/>
  <c r="K538" i="3"/>
  <c r="L538" i="3"/>
  <c r="M538" i="3"/>
  <c r="N538" i="3"/>
  <c r="O538" i="3"/>
  <c r="K539" i="3"/>
  <c r="L539" i="3"/>
  <c r="M539" i="3"/>
  <c r="N539" i="3"/>
  <c r="O539" i="3"/>
  <c r="K540" i="3"/>
  <c r="L540" i="3"/>
  <c r="M540" i="3"/>
  <c r="N540" i="3"/>
  <c r="O540" i="3"/>
  <c r="K541" i="3"/>
  <c r="L541" i="3"/>
  <c r="M541" i="3"/>
  <c r="N541" i="3"/>
  <c r="O541" i="3"/>
  <c r="K542" i="3"/>
  <c r="L542" i="3"/>
  <c r="M542" i="3"/>
  <c r="N542" i="3"/>
  <c r="O542" i="3"/>
  <c r="K543" i="3"/>
  <c r="L543" i="3"/>
  <c r="M543" i="3"/>
  <c r="N543" i="3"/>
  <c r="O543" i="3"/>
  <c r="K544" i="3"/>
  <c r="L544" i="3"/>
  <c r="M544" i="3"/>
  <c r="N544" i="3"/>
  <c r="O544" i="3"/>
  <c r="K545" i="3"/>
  <c r="L545" i="3"/>
  <c r="M545" i="3"/>
  <c r="N545" i="3"/>
  <c r="O545" i="3"/>
  <c r="K546" i="3"/>
  <c r="L546" i="3"/>
  <c r="M546" i="3"/>
  <c r="N546" i="3"/>
  <c r="O546" i="3"/>
  <c r="K547" i="3"/>
  <c r="L547" i="3"/>
  <c r="M547" i="3"/>
  <c r="N547" i="3"/>
  <c r="O547" i="3"/>
  <c r="K548" i="3"/>
  <c r="L548" i="3"/>
  <c r="M548" i="3"/>
  <c r="N548" i="3"/>
  <c r="O548" i="3"/>
  <c r="K549" i="3"/>
  <c r="L549" i="3"/>
  <c r="M549" i="3"/>
  <c r="N549" i="3"/>
  <c r="O549" i="3"/>
  <c r="K550" i="3"/>
  <c r="L550" i="3"/>
  <c r="M550" i="3"/>
  <c r="N550" i="3"/>
  <c r="O550" i="3"/>
  <c r="K551" i="3"/>
  <c r="L551" i="3"/>
  <c r="M551" i="3"/>
  <c r="N551" i="3"/>
  <c r="O551" i="3"/>
  <c r="K552" i="3"/>
  <c r="L552" i="3"/>
  <c r="M552" i="3"/>
  <c r="N552" i="3"/>
  <c r="O552" i="3"/>
  <c r="K553" i="3"/>
  <c r="L553" i="3"/>
  <c r="M553" i="3"/>
  <c r="N553" i="3"/>
  <c r="O553" i="3"/>
  <c r="K554" i="3"/>
  <c r="L554" i="3"/>
  <c r="M554" i="3"/>
  <c r="N554" i="3"/>
  <c r="O554" i="3"/>
  <c r="K555" i="3"/>
  <c r="L555" i="3"/>
  <c r="M555" i="3"/>
  <c r="N555" i="3"/>
  <c r="O555" i="3"/>
  <c r="K556" i="3"/>
  <c r="L556" i="3"/>
  <c r="M556" i="3"/>
  <c r="N556" i="3"/>
  <c r="O556" i="3"/>
  <c r="K557" i="3"/>
  <c r="L557" i="3"/>
  <c r="M557" i="3"/>
  <c r="N557" i="3"/>
  <c r="O557" i="3"/>
  <c r="K558" i="3"/>
  <c r="L558" i="3"/>
  <c r="M558" i="3"/>
  <c r="N558" i="3"/>
  <c r="O558" i="3"/>
  <c r="K559" i="3"/>
  <c r="L559" i="3"/>
  <c r="M559" i="3"/>
  <c r="N559" i="3"/>
  <c r="O559" i="3"/>
  <c r="K560" i="3"/>
  <c r="L560" i="3"/>
  <c r="M560" i="3"/>
  <c r="N560" i="3"/>
  <c r="O560" i="3"/>
  <c r="K561" i="3"/>
  <c r="L561" i="3"/>
  <c r="M561" i="3"/>
  <c r="N561" i="3"/>
  <c r="O561" i="3"/>
  <c r="K562" i="3"/>
  <c r="L562" i="3"/>
  <c r="M562" i="3"/>
  <c r="N562" i="3"/>
  <c r="O562" i="3"/>
  <c r="K563" i="3"/>
  <c r="L563" i="3"/>
  <c r="M563" i="3"/>
  <c r="N563" i="3"/>
  <c r="O563" i="3"/>
  <c r="K564" i="3"/>
  <c r="L564" i="3"/>
  <c r="M564" i="3"/>
  <c r="N564" i="3"/>
  <c r="O564" i="3"/>
  <c r="K565" i="3"/>
  <c r="L565" i="3"/>
  <c r="M565" i="3"/>
  <c r="N565" i="3"/>
  <c r="O565" i="3"/>
  <c r="K566" i="3"/>
  <c r="L566" i="3"/>
  <c r="M566" i="3"/>
  <c r="N566" i="3"/>
  <c r="O566" i="3"/>
  <c r="K567" i="3"/>
  <c r="L567" i="3"/>
  <c r="M567" i="3"/>
  <c r="N567" i="3"/>
  <c r="O567" i="3"/>
  <c r="K568" i="3"/>
  <c r="L568" i="3"/>
  <c r="M568" i="3"/>
  <c r="N568" i="3"/>
  <c r="O568" i="3"/>
  <c r="K569" i="3"/>
  <c r="L569" i="3"/>
  <c r="M569" i="3"/>
  <c r="N569" i="3"/>
  <c r="O569" i="3"/>
  <c r="K570" i="3"/>
  <c r="L570" i="3"/>
  <c r="M570" i="3"/>
  <c r="N570" i="3"/>
  <c r="O570" i="3"/>
  <c r="K571" i="3"/>
  <c r="L571" i="3"/>
  <c r="M571" i="3"/>
  <c r="N571" i="3"/>
  <c r="O571" i="3"/>
  <c r="K572" i="3"/>
  <c r="L572" i="3"/>
  <c r="M572" i="3"/>
  <c r="N572" i="3"/>
  <c r="O572" i="3"/>
  <c r="K573" i="3"/>
  <c r="L573" i="3"/>
  <c r="M573" i="3"/>
  <c r="N573" i="3"/>
  <c r="O573" i="3"/>
  <c r="K574" i="3"/>
  <c r="L574" i="3"/>
  <c r="M574" i="3"/>
  <c r="N574" i="3"/>
  <c r="O574" i="3"/>
  <c r="K575" i="3"/>
  <c r="L575" i="3"/>
  <c r="M575" i="3"/>
  <c r="N575" i="3"/>
  <c r="O575" i="3"/>
  <c r="K576" i="3"/>
  <c r="L576" i="3"/>
  <c r="M576" i="3"/>
  <c r="N576" i="3"/>
  <c r="O576" i="3"/>
  <c r="K577" i="3"/>
  <c r="L577" i="3"/>
  <c r="M577" i="3"/>
  <c r="N577" i="3"/>
  <c r="O577" i="3"/>
  <c r="K578" i="3"/>
  <c r="L578" i="3"/>
  <c r="M578" i="3"/>
  <c r="N578" i="3"/>
  <c r="O578" i="3"/>
  <c r="K579" i="3"/>
  <c r="L579" i="3"/>
  <c r="M579" i="3"/>
  <c r="N579" i="3"/>
  <c r="O579" i="3"/>
  <c r="K580" i="3"/>
  <c r="L580" i="3"/>
  <c r="M580" i="3"/>
  <c r="N580" i="3"/>
  <c r="O580" i="3"/>
  <c r="K581" i="3"/>
  <c r="L581" i="3"/>
  <c r="M581" i="3"/>
  <c r="N581" i="3"/>
  <c r="O581" i="3"/>
  <c r="K582" i="3"/>
  <c r="L582" i="3"/>
  <c r="M582" i="3"/>
  <c r="N582" i="3"/>
  <c r="O582" i="3"/>
  <c r="K583" i="3"/>
  <c r="L583" i="3"/>
  <c r="M583" i="3"/>
  <c r="N583" i="3"/>
  <c r="O583" i="3"/>
  <c r="K584" i="3"/>
  <c r="L584" i="3"/>
  <c r="M584" i="3"/>
  <c r="N584" i="3"/>
  <c r="O584" i="3"/>
  <c r="K585" i="3"/>
  <c r="L585" i="3"/>
  <c r="M585" i="3"/>
  <c r="N585" i="3"/>
  <c r="O585" i="3"/>
  <c r="K586" i="3"/>
  <c r="L586" i="3"/>
  <c r="M586" i="3"/>
  <c r="N586" i="3"/>
  <c r="O586" i="3"/>
  <c r="K587" i="3"/>
  <c r="L587" i="3"/>
  <c r="M587" i="3"/>
  <c r="N587" i="3"/>
  <c r="O587" i="3"/>
  <c r="K588" i="3"/>
  <c r="L588" i="3"/>
  <c r="M588" i="3"/>
  <c r="N588" i="3"/>
  <c r="O588" i="3"/>
  <c r="K589" i="3"/>
  <c r="L589" i="3"/>
  <c r="M589" i="3"/>
  <c r="N589" i="3"/>
  <c r="O589" i="3"/>
  <c r="K590" i="3"/>
  <c r="L590" i="3"/>
  <c r="M590" i="3"/>
  <c r="N590" i="3"/>
  <c r="O590" i="3"/>
  <c r="K591" i="3"/>
  <c r="L591" i="3"/>
  <c r="M591" i="3"/>
  <c r="N591" i="3"/>
  <c r="O591" i="3"/>
  <c r="K592" i="3"/>
  <c r="L592" i="3"/>
  <c r="M592" i="3"/>
  <c r="N592" i="3"/>
  <c r="O592" i="3"/>
  <c r="K593" i="3"/>
  <c r="L593" i="3"/>
  <c r="M593" i="3"/>
  <c r="N593" i="3"/>
  <c r="O593" i="3"/>
  <c r="K594" i="3"/>
  <c r="L594" i="3"/>
  <c r="M594" i="3"/>
  <c r="N594" i="3"/>
  <c r="O594" i="3"/>
  <c r="K595" i="3"/>
  <c r="L595" i="3"/>
  <c r="M595" i="3"/>
  <c r="N595" i="3"/>
  <c r="O595" i="3"/>
  <c r="K596" i="3"/>
  <c r="L596" i="3"/>
  <c r="M596" i="3"/>
  <c r="N596" i="3"/>
  <c r="O596" i="3"/>
  <c r="K597" i="3"/>
  <c r="L597" i="3"/>
  <c r="M597" i="3"/>
  <c r="N597" i="3"/>
  <c r="O597" i="3"/>
  <c r="K598" i="3"/>
  <c r="L598" i="3"/>
  <c r="M598" i="3"/>
  <c r="N598" i="3"/>
  <c r="O598" i="3"/>
  <c r="K599" i="3"/>
  <c r="L599" i="3"/>
  <c r="M599" i="3"/>
  <c r="N599" i="3"/>
  <c r="O599" i="3"/>
  <c r="K600" i="3"/>
  <c r="L600" i="3"/>
  <c r="M600" i="3"/>
  <c r="N600" i="3"/>
  <c r="O600" i="3"/>
  <c r="K601" i="3"/>
  <c r="L601" i="3"/>
  <c r="M601" i="3"/>
  <c r="N601" i="3"/>
  <c r="O601" i="3"/>
  <c r="K602" i="3"/>
  <c r="L602" i="3"/>
  <c r="M602" i="3"/>
  <c r="N602" i="3"/>
  <c r="O602" i="3"/>
  <c r="K603" i="3"/>
  <c r="L603" i="3"/>
  <c r="M603" i="3"/>
  <c r="N603" i="3"/>
  <c r="O603" i="3"/>
  <c r="K604" i="3"/>
  <c r="L604" i="3"/>
  <c r="M604" i="3"/>
  <c r="N604" i="3"/>
  <c r="O604" i="3"/>
  <c r="K605" i="3"/>
  <c r="L605" i="3"/>
  <c r="M605" i="3"/>
  <c r="N605" i="3"/>
  <c r="O605" i="3"/>
  <c r="K606" i="3"/>
  <c r="L606" i="3"/>
  <c r="M606" i="3"/>
  <c r="N606" i="3"/>
  <c r="O606" i="3"/>
  <c r="K607" i="3"/>
  <c r="L607" i="3"/>
  <c r="M607" i="3"/>
  <c r="N607" i="3"/>
  <c r="O607" i="3"/>
  <c r="K608" i="3"/>
  <c r="L608" i="3"/>
  <c r="M608" i="3"/>
  <c r="N608" i="3"/>
  <c r="O608" i="3"/>
  <c r="K609" i="3"/>
  <c r="L609" i="3"/>
  <c r="M609" i="3"/>
  <c r="N609" i="3"/>
  <c r="O609" i="3"/>
  <c r="K610" i="3"/>
  <c r="L610" i="3"/>
  <c r="M610" i="3"/>
  <c r="N610" i="3"/>
  <c r="O610" i="3"/>
  <c r="K611" i="3"/>
  <c r="L611" i="3"/>
  <c r="M611" i="3"/>
  <c r="N611" i="3"/>
  <c r="O611" i="3"/>
  <c r="K612" i="3"/>
  <c r="L612" i="3"/>
  <c r="M612" i="3"/>
  <c r="N612" i="3"/>
  <c r="O612" i="3"/>
  <c r="K613" i="3"/>
  <c r="L613" i="3"/>
  <c r="M613" i="3"/>
  <c r="N613" i="3"/>
  <c r="O613" i="3"/>
  <c r="K614" i="3"/>
  <c r="L614" i="3"/>
  <c r="M614" i="3"/>
  <c r="N614" i="3"/>
  <c r="O614" i="3"/>
  <c r="K615" i="3"/>
  <c r="L615" i="3"/>
  <c r="M615" i="3"/>
  <c r="N615" i="3"/>
  <c r="O615" i="3"/>
  <c r="K616" i="3"/>
  <c r="L616" i="3"/>
  <c r="M616" i="3"/>
  <c r="N616" i="3"/>
  <c r="O616" i="3"/>
  <c r="K617" i="3"/>
  <c r="L617" i="3"/>
  <c r="M617" i="3"/>
  <c r="N617" i="3"/>
  <c r="O617" i="3"/>
  <c r="K618" i="3"/>
  <c r="L618" i="3"/>
  <c r="M618" i="3"/>
  <c r="N618" i="3"/>
  <c r="O618" i="3"/>
  <c r="K619" i="3"/>
  <c r="L619" i="3"/>
  <c r="M619" i="3"/>
  <c r="N619" i="3"/>
  <c r="O619" i="3"/>
  <c r="K620" i="3"/>
  <c r="L620" i="3"/>
  <c r="M620" i="3"/>
  <c r="N620" i="3"/>
  <c r="O620" i="3"/>
  <c r="K621" i="3"/>
  <c r="L621" i="3"/>
  <c r="M621" i="3"/>
  <c r="N621" i="3"/>
  <c r="O621" i="3"/>
  <c r="K622" i="3"/>
  <c r="L622" i="3"/>
  <c r="M622" i="3"/>
  <c r="N622" i="3"/>
  <c r="O622" i="3"/>
  <c r="K623" i="3"/>
  <c r="L623" i="3"/>
  <c r="M623" i="3"/>
  <c r="N623" i="3"/>
  <c r="O623" i="3"/>
  <c r="K624" i="3"/>
  <c r="L624" i="3"/>
  <c r="M624" i="3"/>
  <c r="N624" i="3"/>
  <c r="O624" i="3"/>
  <c r="K625" i="3"/>
  <c r="L625" i="3"/>
  <c r="M625" i="3"/>
  <c r="N625" i="3"/>
  <c r="O625" i="3"/>
  <c r="K626" i="3"/>
  <c r="L626" i="3"/>
  <c r="M626" i="3"/>
  <c r="N626" i="3"/>
  <c r="O626" i="3"/>
  <c r="K627" i="3"/>
  <c r="L627" i="3"/>
  <c r="M627" i="3"/>
  <c r="N627" i="3"/>
  <c r="O627" i="3"/>
  <c r="K628" i="3"/>
  <c r="L628" i="3"/>
  <c r="M628" i="3"/>
  <c r="N628" i="3"/>
  <c r="O628" i="3"/>
  <c r="K629" i="3"/>
  <c r="L629" i="3"/>
  <c r="M629" i="3"/>
  <c r="N629" i="3"/>
  <c r="O629" i="3"/>
  <c r="K630" i="3"/>
  <c r="L630" i="3"/>
  <c r="M630" i="3"/>
  <c r="N630" i="3"/>
  <c r="O630" i="3"/>
  <c r="K631" i="3"/>
  <c r="L631" i="3"/>
  <c r="M631" i="3"/>
  <c r="N631" i="3"/>
  <c r="O631" i="3"/>
  <c r="K632" i="3"/>
  <c r="L632" i="3"/>
  <c r="M632" i="3"/>
  <c r="N632" i="3"/>
  <c r="O632" i="3"/>
  <c r="K633" i="3"/>
  <c r="L633" i="3"/>
  <c r="M633" i="3"/>
  <c r="N633" i="3"/>
  <c r="O633" i="3"/>
  <c r="K634" i="3"/>
  <c r="L634" i="3"/>
  <c r="M634" i="3"/>
  <c r="N634" i="3"/>
  <c r="O634" i="3"/>
  <c r="K635" i="3"/>
  <c r="L635" i="3"/>
  <c r="M635" i="3"/>
  <c r="N635" i="3"/>
  <c r="O635" i="3"/>
  <c r="K636" i="3"/>
  <c r="L636" i="3"/>
  <c r="M636" i="3"/>
  <c r="N636" i="3"/>
  <c r="O636" i="3"/>
  <c r="K637" i="3"/>
  <c r="L637" i="3"/>
  <c r="M637" i="3"/>
  <c r="N637" i="3"/>
  <c r="O637" i="3"/>
  <c r="K638" i="3"/>
  <c r="L638" i="3"/>
  <c r="M638" i="3"/>
  <c r="N638" i="3"/>
  <c r="O638" i="3"/>
  <c r="K639" i="3"/>
  <c r="L639" i="3"/>
  <c r="M639" i="3"/>
  <c r="N639" i="3"/>
  <c r="O639" i="3"/>
  <c r="K640" i="3"/>
  <c r="L640" i="3"/>
  <c r="M640" i="3"/>
  <c r="N640" i="3"/>
  <c r="O640" i="3"/>
  <c r="K641" i="3"/>
  <c r="L641" i="3"/>
  <c r="M641" i="3"/>
  <c r="N641" i="3"/>
  <c r="O641" i="3"/>
  <c r="K642" i="3"/>
  <c r="L642" i="3"/>
  <c r="M642" i="3"/>
  <c r="N642" i="3"/>
  <c r="O642" i="3"/>
  <c r="K643" i="3"/>
  <c r="L643" i="3"/>
  <c r="M643" i="3"/>
  <c r="N643" i="3"/>
  <c r="O643" i="3"/>
  <c r="K644" i="3"/>
  <c r="L644" i="3"/>
  <c r="M644" i="3"/>
  <c r="N644" i="3"/>
  <c r="O644" i="3"/>
  <c r="K645" i="3"/>
  <c r="L645" i="3"/>
  <c r="M645" i="3"/>
  <c r="N645" i="3"/>
  <c r="O645" i="3"/>
  <c r="K646" i="3"/>
  <c r="L646" i="3"/>
  <c r="M646" i="3"/>
  <c r="N646" i="3"/>
  <c r="O646" i="3"/>
  <c r="K647" i="3"/>
  <c r="L647" i="3"/>
  <c r="M647" i="3"/>
  <c r="N647" i="3"/>
  <c r="O647" i="3"/>
  <c r="K648" i="3"/>
  <c r="L648" i="3"/>
  <c r="M648" i="3"/>
  <c r="N648" i="3"/>
  <c r="O648" i="3"/>
  <c r="K649" i="3"/>
  <c r="L649" i="3"/>
  <c r="M649" i="3"/>
  <c r="N649" i="3"/>
  <c r="O649" i="3"/>
  <c r="K650" i="3"/>
  <c r="L650" i="3"/>
  <c r="M650" i="3"/>
  <c r="N650" i="3"/>
  <c r="O650" i="3"/>
  <c r="K651" i="3"/>
  <c r="L651" i="3"/>
  <c r="M651" i="3"/>
  <c r="N651" i="3"/>
  <c r="O651" i="3"/>
  <c r="K652" i="3"/>
  <c r="L652" i="3"/>
  <c r="M652" i="3"/>
  <c r="N652" i="3"/>
  <c r="O652" i="3"/>
  <c r="K653" i="3"/>
  <c r="L653" i="3"/>
  <c r="M653" i="3"/>
  <c r="N653" i="3"/>
  <c r="O653" i="3"/>
  <c r="K654" i="3"/>
  <c r="L654" i="3"/>
  <c r="M654" i="3"/>
  <c r="N654" i="3"/>
  <c r="O654" i="3"/>
  <c r="K655" i="3"/>
  <c r="L655" i="3"/>
  <c r="M655" i="3"/>
  <c r="N655" i="3"/>
  <c r="O655" i="3"/>
  <c r="K656" i="3"/>
  <c r="L656" i="3"/>
  <c r="M656" i="3"/>
  <c r="N656" i="3"/>
  <c r="O656" i="3"/>
  <c r="K657" i="3"/>
  <c r="L657" i="3"/>
  <c r="M657" i="3"/>
  <c r="N657" i="3"/>
  <c r="O657" i="3"/>
  <c r="K658" i="3"/>
  <c r="L658" i="3"/>
  <c r="M658" i="3"/>
  <c r="N658" i="3"/>
  <c r="O658" i="3"/>
  <c r="K659" i="3"/>
  <c r="L659" i="3"/>
  <c r="M659" i="3"/>
  <c r="N659" i="3"/>
  <c r="O659" i="3"/>
  <c r="K660" i="3"/>
  <c r="L660" i="3"/>
  <c r="M660" i="3"/>
  <c r="N660" i="3"/>
  <c r="O660" i="3"/>
  <c r="K661" i="3"/>
  <c r="L661" i="3"/>
  <c r="M661" i="3"/>
  <c r="N661" i="3"/>
  <c r="O661" i="3"/>
  <c r="K662" i="3"/>
  <c r="L662" i="3"/>
  <c r="M662" i="3"/>
  <c r="N662" i="3"/>
  <c r="O662" i="3"/>
  <c r="K663" i="3"/>
  <c r="L663" i="3"/>
  <c r="M663" i="3"/>
  <c r="N663" i="3"/>
  <c r="O663" i="3"/>
  <c r="K664" i="3"/>
  <c r="L664" i="3"/>
  <c r="M664" i="3"/>
  <c r="N664" i="3"/>
  <c r="O664" i="3"/>
  <c r="K665" i="3"/>
  <c r="L665" i="3"/>
  <c r="M665" i="3"/>
  <c r="N665" i="3"/>
  <c r="O665" i="3"/>
  <c r="K666" i="3"/>
  <c r="L666" i="3"/>
  <c r="M666" i="3"/>
  <c r="N666" i="3"/>
  <c r="O666" i="3"/>
  <c r="K667" i="3"/>
  <c r="L667" i="3"/>
  <c r="M667" i="3"/>
  <c r="N667" i="3"/>
  <c r="O667" i="3"/>
  <c r="K668" i="3"/>
  <c r="L668" i="3"/>
  <c r="M668" i="3"/>
  <c r="N668" i="3"/>
  <c r="O668" i="3"/>
  <c r="K669" i="3"/>
  <c r="L669" i="3"/>
  <c r="M669" i="3"/>
  <c r="N669" i="3"/>
  <c r="O669" i="3"/>
  <c r="K670" i="3"/>
  <c r="L670" i="3"/>
  <c r="M670" i="3"/>
  <c r="N670" i="3"/>
  <c r="O670" i="3"/>
  <c r="K671" i="3"/>
  <c r="L671" i="3"/>
  <c r="M671" i="3"/>
  <c r="N671" i="3"/>
  <c r="O671" i="3"/>
  <c r="K672" i="3"/>
  <c r="L672" i="3"/>
  <c r="M672" i="3"/>
  <c r="N672" i="3"/>
  <c r="O672" i="3"/>
  <c r="K673" i="3"/>
  <c r="L673" i="3"/>
  <c r="M673" i="3"/>
  <c r="N673" i="3"/>
  <c r="O673" i="3"/>
  <c r="K674" i="3"/>
  <c r="L674" i="3"/>
  <c r="M674" i="3"/>
  <c r="N674" i="3"/>
  <c r="O674" i="3"/>
  <c r="K675" i="3"/>
  <c r="L675" i="3"/>
  <c r="M675" i="3"/>
  <c r="N675" i="3"/>
  <c r="O675" i="3"/>
  <c r="K676" i="3"/>
  <c r="L676" i="3"/>
  <c r="M676" i="3"/>
  <c r="N676" i="3"/>
  <c r="O676" i="3"/>
  <c r="K677" i="3"/>
  <c r="L677" i="3"/>
  <c r="M677" i="3"/>
  <c r="N677" i="3"/>
  <c r="O677" i="3"/>
  <c r="K678" i="3"/>
  <c r="L678" i="3"/>
  <c r="M678" i="3"/>
  <c r="N678" i="3"/>
  <c r="O678" i="3"/>
  <c r="K679" i="3"/>
  <c r="L679" i="3"/>
  <c r="M679" i="3"/>
  <c r="N679" i="3"/>
  <c r="O679" i="3"/>
  <c r="K680" i="3"/>
  <c r="L680" i="3"/>
  <c r="M680" i="3"/>
  <c r="N680" i="3"/>
  <c r="O680" i="3"/>
  <c r="K681" i="3"/>
  <c r="L681" i="3"/>
  <c r="M681" i="3"/>
  <c r="N681" i="3"/>
  <c r="O681" i="3"/>
  <c r="K682" i="3"/>
  <c r="L682" i="3"/>
  <c r="M682" i="3"/>
  <c r="N682" i="3"/>
  <c r="O682" i="3"/>
  <c r="K683" i="3"/>
  <c r="L683" i="3"/>
  <c r="M683" i="3"/>
  <c r="N683" i="3"/>
  <c r="O683" i="3"/>
  <c r="K684" i="3"/>
  <c r="L684" i="3"/>
  <c r="M684" i="3"/>
  <c r="N684" i="3"/>
  <c r="O684" i="3"/>
  <c r="K685" i="3"/>
  <c r="L685" i="3"/>
  <c r="M685" i="3"/>
  <c r="N685" i="3"/>
  <c r="O685" i="3"/>
  <c r="K686" i="3"/>
  <c r="L686" i="3"/>
  <c r="M686" i="3"/>
  <c r="N686" i="3"/>
  <c r="O686" i="3"/>
  <c r="K687" i="3"/>
  <c r="L687" i="3"/>
  <c r="M687" i="3"/>
  <c r="N687" i="3"/>
  <c r="O687" i="3"/>
  <c r="K688" i="3"/>
  <c r="L688" i="3"/>
  <c r="M688" i="3"/>
  <c r="N688" i="3"/>
  <c r="O688" i="3"/>
  <c r="K689" i="3"/>
  <c r="L689" i="3"/>
  <c r="M689" i="3"/>
  <c r="N689" i="3"/>
  <c r="O689" i="3"/>
  <c r="K690" i="3"/>
  <c r="L690" i="3"/>
  <c r="M690" i="3"/>
  <c r="N690" i="3"/>
  <c r="O690" i="3"/>
  <c r="K691" i="3"/>
  <c r="L691" i="3"/>
  <c r="M691" i="3"/>
  <c r="N691" i="3"/>
  <c r="O691" i="3"/>
  <c r="K692" i="3"/>
  <c r="L692" i="3"/>
  <c r="M692" i="3"/>
  <c r="N692" i="3"/>
  <c r="O692" i="3"/>
  <c r="K693" i="3"/>
  <c r="L693" i="3"/>
  <c r="M693" i="3"/>
  <c r="N693" i="3"/>
  <c r="O693" i="3"/>
  <c r="K694" i="3"/>
  <c r="L694" i="3"/>
  <c r="M694" i="3"/>
  <c r="N694" i="3"/>
  <c r="O694" i="3"/>
  <c r="K695" i="3"/>
  <c r="L695" i="3"/>
  <c r="M695" i="3"/>
  <c r="N695" i="3"/>
  <c r="O695" i="3"/>
  <c r="K696" i="3"/>
  <c r="L696" i="3"/>
  <c r="M696" i="3"/>
  <c r="N696" i="3"/>
  <c r="O696" i="3"/>
  <c r="K697" i="3"/>
  <c r="L697" i="3"/>
  <c r="M697" i="3"/>
  <c r="N697" i="3"/>
  <c r="O697" i="3"/>
  <c r="K698" i="3"/>
  <c r="L698" i="3"/>
  <c r="M698" i="3"/>
  <c r="N698" i="3"/>
  <c r="O698" i="3"/>
  <c r="K699" i="3"/>
  <c r="L699" i="3"/>
  <c r="M699" i="3"/>
  <c r="N699" i="3"/>
  <c r="O699" i="3"/>
  <c r="K700" i="3"/>
  <c r="L700" i="3"/>
  <c r="M700" i="3"/>
  <c r="N700" i="3"/>
  <c r="O700" i="3"/>
  <c r="K701" i="3"/>
  <c r="L701" i="3"/>
  <c r="M701" i="3"/>
  <c r="N701" i="3"/>
  <c r="O701" i="3"/>
  <c r="K702" i="3"/>
  <c r="L702" i="3"/>
  <c r="M702" i="3"/>
  <c r="N702" i="3"/>
  <c r="O702" i="3"/>
  <c r="K703" i="3"/>
  <c r="L703" i="3"/>
  <c r="M703" i="3"/>
  <c r="N703" i="3"/>
  <c r="O703" i="3"/>
  <c r="K704" i="3"/>
  <c r="L704" i="3"/>
  <c r="M704" i="3"/>
  <c r="N704" i="3"/>
  <c r="O704" i="3"/>
  <c r="K705" i="3"/>
  <c r="L705" i="3"/>
  <c r="M705" i="3"/>
  <c r="N705" i="3"/>
  <c r="O705" i="3"/>
  <c r="K706" i="3"/>
  <c r="L706" i="3"/>
  <c r="M706" i="3"/>
  <c r="N706" i="3"/>
  <c r="O706" i="3"/>
  <c r="K707" i="3"/>
  <c r="L707" i="3"/>
  <c r="M707" i="3"/>
  <c r="N707" i="3"/>
  <c r="O707" i="3"/>
  <c r="K708" i="3"/>
  <c r="L708" i="3"/>
  <c r="M708" i="3"/>
  <c r="N708" i="3"/>
  <c r="O708" i="3"/>
  <c r="K709" i="3"/>
  <c r="L709" i="3"/>
  <c r="M709" i="3"/>
  <c r="N709" i="3"/>
  <c r="O709" i="3"/>
  <c r="K710" i="3"/>
  <c r="L710" i="3"/>
  <c r="M710" i="3"/>
  <c r="N710" i="3"/>
  <c r="O710" i="3"/>
  <c r="K711" i="3"/>
  <c r="L711" i="3"/>
  <c r="M711" i="3"/>
  <c r="N711" i="3"/>
  <c r="O711" i="3"/>
  <c r="K712" i="3"/>
  <c r="L712" i="3"/>
  <c r="M712" i="3"/>
  <c r="N712" i="3"/>
  <c r="O712" i="3"/>
  <c r="K713" i="3"/>
  <c r="L713" i="3"/>
  <c r="M713" i="3"/>
  <c r="N713" i="3"/>
  <c r="O713" i="3"/>
  <c r="K714" i="3"/>
  <c r="L714" i="3"/>
  <c r="M714" i="3"/>
  <c r="N714" i="3"/>
  <c r="O714" i="3"/>
  <c r="K715" i="3"/>
  <c r="L715" i="3"/>
  <c r="M715" i="3"/>
  <c r="N715" i="3"/>
  <c r="O715" i="3"/>
  <c r="K716" i="3"/>
  <c r="L716" i="3"/>
  <c r="M716" i="3"/>
  <c r="N716" i="3"/>
  <c r="O716" i="3"/>
  <c r="K717" i="3"/>
  <c r="L717" i="3"/>
  <c r="M717" i="3"/>
  <c r="N717" i="3"/>
  <c r="O717" i="3"/>
  <c r="K718" i="3"/>
  <c r="L718" i="3"/>
  <c r="M718" i="3"/>
  <c r="N718" i="3"/>
  <c r="O718" i="3"/>
  <c r="K719" i="3"/>
  <c r="L719" i="3"/>
  <c r="M719" i="3"/>
  <c r="N719" i="3"/>
  <c r="O719" i="3"/>
  <c r="K720" i="3"/>
  <c r="L720" i="3"/>
  <c r="M720" i="3"/>
  <c r="N720" i="3"/>
  <c r="O720" i="3"/>
  <c r="K721" i="3"/>
  <c r="L721" i="3"/>
  <c r="M721" i="3"/>
  <c r="N721" i="3"/>
  <c r="O721" i="3"/>
  <c r="K722" i="3"/>
  <c r="L722" i="3"/>
  <c r="M722" i="3"/>
  <c r="N722" i="3"/>
  <c r="O722" i="3"/>
  <c r="K723" i="3"/>
  <c r="L723" i="3"/>
  <c r="M723" i="3"/>
  <c r="N723" i="3"/>
  <c r="O723" i="3"/>
  <c r="K724" i="3"/>
  <c r="L724" i="3"/>
  <c r="M724" i="3"/>
  <c r="N724" i="3"/>
  <c r="O724" i="3"/>
  <c r="K725" i="3"/>
  <c r="L725" i="3"/>
  <c r="M725" i="3"/>
  <c r="N725" i="3"/>
  <c r="O725" i="3"/>
  <c r="K726" i="3"/>
  <c r="L726" i="3"/>
  <c r="M726" i="3"/>
  <c r="N726" i="3"/>
  <c r="O726" i="3"/>
  <c r="K727" i="3"/>
  <c r="L727" i="3"/>
  <c r="M727" i="3"/>
  <c r="N727" i="3"/>
  <c r="O727" i="3"/>
  <c r="K728" i="3"/>
  <c r="L728" i="3"/>
  <c r="M728" i="3"/>
  <c r="N728" i="3"/>
  <c r="O728" i="3"/>
  <c r="K729" i="3"/>
  <c r="L729" i="3"/>
  <c r="M729" i="3"/>
  <c r="N729" i="3"/>
  <c r="O729" i="3"/>
  <c r="K730" i="3"/>
  <c r="L730" i="3"/>
  <c r="M730" i="3"/>
  <c r="N730" i="3"/>
  <c r="O730" i="3"/>
  <c r="K731" i="3"/>
  <c r="L731" i="3"/>
  <c r="M731" i="3"/>
  <c r="N731" i="3"/>
  <c r="O731" i="3"/>
  <c r="K732" i="3"/>
  <c r="L732" i="3"/>
  <c r="M732" i="3"/>
  <c r="N732" i="3"/>
  <c r="O732" i="3"/>
  <c r="K733" i="3"/>
  <c r="L733" i="3"/>
  <c r="M733" i="3"/>
  <c r="N733" i="3"/>
  <c r="O733" i="3"/>
  <c r="K734" i="3"/>
  <c r="L734" i="3"/>
  <c r="M734" i="3"/>
  <c r="N734" i="3"/>
  <c r="O734" i="3"/>
  <c r="K735" i="3"/>
  <c r="L735" i="3"/>
  <c r="M735" i="3"/>
  <c r="N735" i="3"/>
  <c r="O735" i="3"/>
  <c r="K736" i="3"/>
  <c r="L736" i="3"/>
  <c r="M736" i="3"/>
  <c r="N736" i="3"/>
  <c r="O736" i="3"/>
  <c r="K737" i="3"/>
  <c r="L737" i="3"/>
  <c r="M737" i="3"/>
  <c r="N737" i="3"/>
  <c r="O737" i="3"/>
  <c r="K738" i="3"/>
  <c r="L738" i="3"/>
  <c r="M738" i="3"/>
  <c r="N738" i="3"/>
  <c r="O738" i="3"/>
  <c r="K739" i="3"/>
  <c r="L739" i="3"/>
  <c r="M739" i="3"/>
  <c r="N739" i="3"/>
  <c r="O739" i="3"/>
  <c r="K740" i="3"/>
  <c r="L740" i="3"/>
  <c r="M740" i="3"/>
  <c r="N740" i="3"/>
  <c r="O740" i="3"/>
  <c r="K741" i="3"/>
  <c r="L741" i="3"/>
  <c r="M741" i="3"/>
  <c r="N741" i="3"/>
  <c r="O741" i="3"/>
  <c r="K742" i="3"/>
  <c r="L742" i="3"/>
  <c r="M742" i="3"/>
  <c r="N742" i="3"/>
  <c r="O742" i="3"/>
  <c r="K743" i="3"/>
  <c r="L743" i="3"/>
  <c r="M743" i="3"/>
  <c r="N743" i="3"/>
  <c r="O743" i="3"/>
  <c r="K744" i="3"/>
  <c r="L744" i="3"/>
  <c r="M744" i="3"/>
  <c r="N744" i="3"/>
  <c r="O744" i="3"/>
  <c r="K745" i="3"/>
  <c r="L745" i="3"/>
  <c r="M745" i="3"/>
  <c r="N745" i="3"/>
  <c r="O745" i="3"/>
  <c r="K746" i="3"/>
  <c r="L746" i="3"/>
  <c r="M746" i="3"/>
  <c r="N746" i="3"/>
  <c r="O746" i="3"/>
  <c r="K747" i="3"/>
  <c r="L747" i="3"/>
  <c r="M747" i="3"/>
  <c r="N747" i="3"/>
  <c r="O747" i="3"/>
  <c r="K748" i="3"/>
  <c r="L748" i="3"/>
  <c r="M748" i="3"/>
  <c r="N748" i="3"/>
  <c r="O748" i="3"/>
  <c r="K749" i="3"/>
  <c r="L749" i="3"/>
  <c r="M749" i="3"/>
  <c r="N749" i="3"/>
  <c r="O749" i="3"/>
  <c r="K750" i="3"/>
  <c r="L750" i="3"/>
  <c r="M750" i="3"/>
  <c r="N750" i="3"/>
  <c r="O750" i="3"/>
  <c r="K751" i="3"/>
  <c r="L751" i="3"/>
  <c r="M751" i="3"/>
  <c r="N751" i="3"/>
  <c r="O751" i="3"/>
  <c r="K752" i="3"/>
  <c r="L752" i="3"/>
  <c r="M752" i="3"/>
  <c r="N752" i="3"/>
  <c r="O752" i="3"/>
  <c r="K753" i="3"/>
  <c r="L753" i="3"/>
  <c r="M753" i="3"/>
  <c r="N753" i="3"/>
  <c r="O753" i="3"/>
  <c r="K754" i="3"/>
  <c r="L754" i="3"/>
  <c r="M754" i="3"/>
  <c r="N754" i="3"/>
  <c r="O754" i="3"/>
  <c r="K755" i="3"/>
  <c r="L755" i="3"/>
  <c r="M755" i="3"/>
  <c r="N755" i="3"/>
  <c r="O755" i="3"/>
  <c r="K756" i="3"/>
  <c r="L756" i="3"/>
  <c r="M756" i="3"/>
  <c r="N756" i="3"/>
  <c r="O756" i="3"/>
  <c r="K757" i="3"/>
  <c r="L757" i="3"/>
  <c r="M757" i="3"/>
  <c r="N757" i="3"/>
  <c r="O757" i="3"/>
  <c r="K758" i="3"/>
  <c r="L758" i="3"/>
  <c r="M758" i="3"/>
  <c r="N758" i="3"/>
  <c r="O758" i="3"/>
  <c r="K759" i="3"/>
  <c r="L759" i="3"/>
  <c r="M759" i="3"/>
  <c r="N759" i="3"/>
  <c r="O759" i="3"/>
  <c r="K760" i="3"/>
  <c r="L760" i="3"/>
  <c r="M760" i="3"/>
  <c r="N760" i="3"/>
  <c r="O760" i="3"/>
  <c r="K761" i="3"/>
  <c r="L761" i="3"/>
  <c r="M761" i="3"/>
  <c r="N761" i="3"/>
  <c r="O761" i="3"/>
  <c r="K762" i="3"/>
  <c r="L762" i="3"/>
  <c r="M762" i="3"/>
  <c r="N762" i="3"/>
  <c r="O762" i="3"/>
  <c r="K763" i="3"/>
  <c r="L763" i="3"/>
  <c r="M763" i="3"/>
  <c r="N763" i="3"/>
  <c r="O763" i="3"/>
  <c r="K764" i="3"/>
  <c r="L764" i="3"/>
  <c r="M764" i="3"/>
  <c r="N764" i="3"/>
  <c r="O764" i="3"/>
  <c r="K765" i="3"/>
  <c r="L765" i="3"/>
  <c r="M765" i="3"/>
  <c r="N765" i="3"/>
  <c r="O765" i="3"/>
  <c r="K766" i="3"/>
  <c r="L766" i="3"/>
  <c r="M766" i="3"/>
  <c r="N766" i="3"/>
  <c r="O766" i="3"/>
  <c r="K767" i="3"/>
  <c r="L767" i="3"/>
  <c r="M767" i="3"/>
  <c r="N767" i="3"/>
  <c r="O767" i="3"/>
  <c r="K768" i="3"/>
  <c r="L768" i="3"/>
  <c r="M768" i="3"/>
  <c r="N768" i="3"/>
  <c r="O768" i="3"/>
  <c r="K769" i="3"/>
  <c r="L769" i="3"/>
  <c r="M769" i="3"/>
  <c r="N769" i="3"/>
  <c r="O769" i="3"/>
  <c r="K770" i="3"/>
  <c r="L770" i="3"/>
  <c r="M770" i="3"/>
  <c r="N770" i="3"/>
  <c r="O770" i="3"/>
  <c r="K771" i="3"/>
  <c r="L771" i="3"/>
  <c r="M771" i="3"/>
  <c r="N771" i="3"/>
  <c r="O771" i="3"/>
  <c r="K772" i="3"/>
  <c r="L772" i="3"/>
  <c r="M772" i="3"/>
  <c r="N772" i="3"/>
  <c r="O772" i="3"/>
  <c r="K773" i="3"/>
  <c r="L773" i="3"/>
  <c r="M773" i="3"/>
  <c r="N773" i="3"/>
  <c r="O773" i="3"/>
  <c r="K774" i="3"/>
  <c r="L774" i="3"/>
  <c r="M774" i="3"/>
  <c r="N774" i="3"/>
  <c r="O774" i="3"/>
  <c r="K775" i="3"/>
  <c r="L775" i="3"/>
  <c r="M775" i="3"/>
  <c r="N775" i="3"/>
  <c r="O775" i="3"/>
  <c r="K776" i="3"/>
  <c r="L776" i="3"/>
  <c r="M776" i="3"/>
  <c r="N776" i="3"/>
  <c r="O776" i="3"/>
  <c r="K777" i="3"/>
  <c r="L777" i="3"/>
  <c r="M777" i="3"/>
  <c r="N777" i="3"/>
  <c r="O777" i="3"/>
  <c r="K778" i="3"/>
  <c r="L778" i="3"/>
  <c r="M778" i="3"/>
  <c r="N778" i="3"/>
  <c r="O778" i="3"/>
  <c r="K779" i="3"/>
  <c r="L779" i="3"/>
  <c r="M779" i="3"/>
  <c r="N779" i="3"/>
  <c r="O779" i="3"/>
  <c r="K780" i="3"/>
  <c r="L780" i="3"/>
  <c r="M780" i="3"/>
  <c r="N780" i="3"/>
  <c r="O780" i="3"/>
  <c r="K781" i="3"/>
  <c r="L781" i="3"/>
  <c r="M781" i="3"/>
  <c r="N781" i="3"/>
  <c r="O781" i="3"/>
  <c r="K782" i="3"/>
  <c r="L782" i="3"/>
  <c r="M782" i="3"/>
  <c r="N782" i="3"/>
  <c r="O782" i="3"/>
  <c r="K783" i="3"/>
  <c r="L783" i="3"/>
  <c r="M783" i="3"/>
  <c r="N783" i="3"/>
  <c r="O783" i="3"/>
  <c r="K784" i="3"/>
  <c r="L784" i="3"/>
  <c r="M784" i="3"/>
  <c r="N784" i="3"/>
  <c r="O784" i="3"/>
  <c r="K785" i="3"/>
  <c r="L785" i="3"/>
  <c r="M785" i="3"/>
  <c r="N785" i="3"/>
  <c r="O785" i="3"/>
  <c r="K786" i="3"/>
  <c r="L786" i="3"/>
  <c r="M786" i="3"/>
  <c r="N786" i="3"/>
  <c r="O786" i="3"/>
  <c r="K787" i="3"/>
  <c r="L787" i="3"/>
  <c r="M787" i="3"/>
  <c r="N787" i="3"/>
  <c r="O787" i="3"/>
  <c r="K788" i="3"/>
  <c r="L788" i="3"/>
  <c r="M788" i="3"/>
  <c r="N788" i="3"/>
  <c r="O788" i="3"/>
  <c r="K789" i="3"/>
  <c r="L789" i="3"/>
  <c r="M789" i="3"/>
  <c r="N789" i="3"/>
  <c r="O789" i="3"/>
  <c r="K790" i="3"/>
  <c r="L790" i="3"/>
  <c r="M790" i="3"/>
  <c r="N790" i="3"/>
  <c r="O790" i="3"/>
  <c r="K791" i="3"/>
  <c r="L791" i="3"/>
  <c r="M791" i="3"/>
  <c r="N791" i="3"/>
  <c r="O791" i="3"/>
  <c r="K792" i="3"/>
  <c r="L792" i="3"/>
  <c r="M792" i="3"/>
  <c r="N792" i="3"/>
  <c r="O792" i="3"/>
  <c r="K793" i="3"/>
  <c r="L793" i="3"/>
  <c r="M793" i="3"/>
  <c r="N793" i="3"/>
  <c r="O793" i="3"/>
  <c r="K794" i="3"/>
  <c r="L794" i="3"/>
  <c r="M794" i="3"/>
  <c r="N794" i="3"/>
  <c r="O794" i="3"/>
  <c r="K795" i="3"/>
  <c r="L795" i="3"/>
  <c r="M795" i="3"/>
  <c r="N795" i="3"/>
  <c r="O795" i="3"/>
  <c r="K796" i="3"/>
  <c r="L796" i="3"/>
  <c r="M796" i="3"/>
  <c r="N796" i="3"/>
  <c r="O796" i="3"/>
  <c r="K797" i="3"/>
  <c r="L797" i="3"/>
  <c r="M797" i="3"/>
  <c r="N797" i="3"/>
  <c r="O797" i="3"/>
  <c r="K798" i="3"/>
  <c r="L798" i="3"/>
  <c r="M798" i="3"/>
  <c r="N798" i="3"/>
  <c r="O798" i="3"/>
  <c r="K799" i="3"/>
  <c r="L799" i="3"/>
  <c r="M799" i="3"/>
  <c r="N799" i="3"/>
  <c r="O799" i="3"/>
  <c r="K800" i="3"/>
  <c r="L800" i="3"/>
  <c r="M800" i="3"/>
  <c r="N800" i="3"/>
  <c r="O800" i="3"/>
  <c r="K801" i="3"/>
  <c r="L801" i="3"/>
  <c r="M801" i="3"/>
  <c r="N801" i="3"/>
  <c r="O801" i="3"/>
  <c r="K802" i="3"/>
  <c r="L802" i="3"/>
  <c r="M802" i="3"/>
  <c r="N802" i="3"/>
  <c r="O802" i="3"/>
  <c r="K803" i="3"/>
  <c r="L803" i="3"/>
  <c r="M803" i="3"/>
  <c r="N803" i="3"/>
  <c r="O803" i="3"/>
  <c r="K804" i="3"/>
  <c r="L804" i="3"/>
  <c r="M804" i="3"/>
  <c r="N804" i="3"/>
  <c r="O804" i="3"/>
  <c r="K805" i="3"/>
  <c r="L805" i="3"/>
  <c r="M805" i="3"/>
  <c r="N805" i="3"/>
  <c r="O805" i="3"/>
  <c r="K806" i="3"/>
  <c r="L806" i="3"/>
  <c r="M806" i="3"/>
  <c r="N806" i="3"/>
  <c r="O806" i="3"/>
  <c r="K807" i="3"/>
  <c r="L807" i="3"/>
  <c r="M807" i="3"/>
  <c r="N807" i="3"/>
  <c r="O807" i="3"/>
  <c r="K808" i="3"/>
  <c r="L808" i="3"/>
  <c r="M808" i="3"/>
  <c r="N808" i="3"/>
  <c r="O808" i="3"/>
  <c r="K809" i="3"/>
  <c r="L809" i="3"/>
  <c r="M809" i="3"/>
  <c r="N809" i="3"/>
  <c r="O809" i="3"/>
  <c r="K810" i="3"/>
  <c r="L810" i="3"/>
  <c r="M810" i="3"/>
  <c r="N810" i="3"/>
  <c r="O810" i="3"/>
  <c r="K811" i="3"/>
  <c r="L811" i="3"/>
  <c r="M811" i="3"/>
  <c r="N811" i="3"/>
  <c r="O811" i="3"/>
  <c r="K812" i="3"/>
  <c r="L812" i="3"/>
  <c r="M812" i="3"/>
  <c r="N812" i="3"/>
  <c r="O812" i="3"/>
  <c r="K813" i="3"/>
  <c r="L813" i="3"/>
  <c r="M813" i="3"/>
  <c r="N813" i="3"/>
  <c r="O813" i="3"/>
  <c r="K814" i="3"/>
  <c r="L814" i="3"/>
  <c r="M814" i="3"/>
  <c r="N814" i="3"/>
  <c r="O814" i="3"/>
  <c r="K815" i="3"/>
  <c r="L815" i="3"/>
  <c r="M815" i="3"/>
  <c r="N815" i="3"/>
  <c r="O815" i="3"/>
  <c r="K816" i="3"/>
  <c r="L816" i="3"/>
  <c r="M816" i="3"/>
  <c r="N816" i="3"/>
  <c r="O816" i="3"/>
  <c r="K817" i="3"/>
  <c r="L817" i="3"/>
  <c r="M817" i="3"/>
  <c r="N817" i="3"/>
  <c r="O817" i="3"/>
  <c r="K818" i="3"/>
  <c r="L818" i="3"/>
  <c r="M818" i="3"/>
  <c r="N818" i="3"/>
  <c r="O818" i="3"/>
  <c r="K819" i="3"/>
  <c r="L819" i="3"/>
  <c r="M819" i="3"/>
  <c r="N819" i="3"/>
  <c r="O819" i="3"/>
  <c r="K820" i="3"/>
  <c r="L820" i="3"/>
  <c r="M820" i="3"/>
  <c r="N820" i="3"/>
  <c r="O820" i="3"/>
  <c r="K821" i="3"/>
  <c r="L821" i="3"/>
  <c r="M821" i="3"/>
  <c r="N821" i="3"/>
  <c r="O821" i="3"/>
  <c r="K822" i="3"/>
  <c r="L822" i="3"/>
  <c r="M822" i="3"/>
  <c r="N822" i="3"/>
  <c r="O822" i="3"/>
  <c r="K823" i="3"/>
  <c r="L823" i="3"/>
  <c r="M823" i="3"/>
  <c r="N823" i="3"/>
  <c r="O823" i="3"/>
  <c r="K824" i="3"/>
  <c r="L824" i="3"/>
  <c r="M824" i="3"/>
  <c r="N824" i="3"/>
  <c r="O824" i="3"/>
  <c r="K825" i="3"/>
  <c r="L825" i="3"/>
  <c r="M825" i="3"/>
  <c r="N825" i="3"/>
  <c r="O825" i="3"/>
  <c r="K826" i="3"/>
  <c r="L826" i="3"/>
  <c r="M826" i="3"/>
  <c r="N826" i="3"/>
  <c r="O826" i="3"/>
  <c r="K827" i="3"/>
  <c r="L827" i="3"/>
  <c r="M827" i="3"/>
  <c r="N827" i="3"/>
  <c r="O827" i="3"/>
  <c r="K828" i="3"/>
  <c r="L828" i="3"/>
  <c r="M828" i="3"/>
  <c r="N828" i="3"/>
  <c r="O828" i="3"/>
  <c r="K829" i="3"/>
  <c r="L829" i="3"/>
  <c r="M829" i="3"/>
  <c r="N829" i="3"/>
  <c r="O829" i="3"/>
  <c r="K830" i="3"/>
  <c r="L830" i="3"/>
  <c r="M830" i="3"/>
  <c r="N830" i="3"/>
  <c r="O830" i="3"/>
  <c r="K831" i="3"/>
  <c r="L831" i="3"/>
  <c r="M831" i="3"/>
  <c r="N831" i="3"/>
  <c r="O831" i="3"/>
  <c r="K832" i="3"/>
  <c r="L832" i="3"/>
  <c r="M832" i="3"/>
  <c r="N832" i="3"/>
  <c r="O832" i="3"/>
  <c r="K833" i="3"/>
  <c r="L833" i="3"/>
  <c r="M833" i="3"/>
  <c r="N833" i="3"/>
  <c r="O833" i="3"/>
  <c r="K834" i="3"/>
  <c r="L834" i="3"/>
  <c r="M834" i="3"/>
  <c r="N834" i="3"/>
  <c r="O834" i="3"/>
  <c r="K835" i="3"/>
  <c r="L835" i="3"/>
  <c r="M835" i="3"/>
  <c r="N835" i="3"/>
  <c r="O835" i="3"/>
  <c r="K836" i="3"/>
  <c r="L836" i="3"/>
  <c r="M836" i="3"/>
  <c r="N836" i="3"/>
  <c r="O836" i="3"/>
  <c r="K837" i="3"/>
  <c r="L837" i="3"/>
  <c r="M837" i="3"/>
  <c r="N837" i="3"/>
  <c r="O837" i="3"/>
  <c r="K838" i="3"/>
  <c r="L838" i="3"/>
  <c r="M838" i="3"/>
  <c r="N838" i="3"/>
  <c r="O838" i="3"/>
  <c r="K839" i="3"/>
  <c r="L839" i="3"/>
  <c r="M839" i="3"/>
  <c r="N839" i="3"/>
  <c r="O839" i="3"/>
  <c r="K840" i="3"/>
  <c r="L840" i="3"/>
  <c r="M840" i="3"/>
  <c r="N840" i="3"/>
  <c r="O840" i="3"/>
  <c r="K841" i="3"/>
  <c r="L841" i="3"/>
  <c r="M841" i="3"/>
  <c r="N841" i="3"/>
  <c r="O841" i="3"/>
  <c r="K842" i="3"/>
  <c r="L842" i="3"/>
  <c r="M842" i="3"/>
  <c r="N842" i="3"/>
  <c r="O842" i="3"/>
  <c r="K843" i="3"/>
  <c r="L843" i="3"/>
  <c r="M843" i="3"/>
  <c r="N843" i="3"/>
  <c r="O843" i="3"/>
  <c r="K844" i="3"/>
  <c r="L844" i="3"/>
  <c r="M844" i="3"/>
  <c r="N844" i="3"/>
  <c r="O844" i="3"/>
  <c r="K845" i="3"/>
  <c r="L845" i="3"/>
  <c r="M845" i="3"/>
  <c r="N845" i="3"/>
  <c r="O845" i="3"/>
  <c r="K846" i="3"/>
  <c r="L846" i="3"/>
  <c r="M846" i="3"/>
  <c r="N846" i="3"/>
  <c r="O846" i="3"/>
  <c r="K847" i="3"/>
  <c r="L847" i="3"/>
  <c r="M847" i="3"/>
  <c r="N847" i="3"/>
  <c r="O847" i="3"/>
  <c r="K848" i="3"/>
  <c r="L848" i="3"/>
  <c r="M848" i="3"/>
  <c r="N848" i="3"/>
  <c r="O848" i="3"/>
  <c r="K849" i="3"/>
  <c r="L849" i="3"/>
  <c r="M849" i="3"/>
  <c r="N849" i="3"/>
  <c r="O849" i="3"/>
  <c r="K850" i="3"/>
  <c r="L850" i="3"/>
  <c r="M850" i="3"/>
  <c r="N850" i="3"/>
  <c r="O850" i="3"/>
  <c r="K851" i="3"/>
  <c r="L851" i="3"/>
  <c r="M851" i="3"/>
  <c r="N851" i="3"/>
  <c r="O851" i="3"/>
  <c r="K852" i="3"/>
  <c r="L852" i="3"/>
  <c r="M852" i="3"/>
  <c r="N852" i="3"/>
  <c r="O852" i="3"/>
  <c r="K853" i="3"/>
  <c r="L853" i="3"/>
  <c r="M853" i="3"/>
  <c r="N853" i="3"/>
  <c r="O853" i="3"/>
  <c r="K854" i="3"/>
  <c r="L854" i="3"/>
  <c r="M854" i="3"/>
  <c r="N854" i="3"/>
  <c r="O854" i="3"/>
  <c r="K855" i="3"/>
  <c r="L855" i="3"/>
  <c r="M855" i="3"/>
  <c r="N855" i="3"/>
  <c r="O855" i="3"/>
  <c r="K856" i="3"/>
  <c r="L856" i="3"/>
  <c r="M856" i="3"/>
  <c r="N856" i="3"/>
  <c r="O856" i="3"/>
  <c r="K857" i="3"/>
  <c r="L857" i="3"/>
  <c r="M857" i="3"/>
  <c r="N857" i="3"/>
  <c r="O857" i="3"/>
  <c r="K858" i="3"/>
  <c r="L858" i="3"/>
  <c r="M858" i="3"/>
  <c r="N858" i="3"/>
  <c r="O858" i="3"/>
  <c r="K859" i="3"/>
  <c r="L859" i="3"/>
  <c r="M859" i="3"/>
  <c r="N859" i="3"/>
  <c r="O859" i="3"/>
  <c r="K860" i="3"/>
  <c r="L860" i="3"/>
  <c r="M860" i="3"/>
  <c r="N860" i="3"/>
  <c r="O860" i="3"/>
  <c r="K861" i="3"/>
  <c r="L861" i="3"/>
  <c r="M861" i="3"/>
  <c r="N861" i="3"/>
  <c r="O861" i="3"/>
  <c r="K862" i="3"/>
  <c r="L862" i="3"/>
  <c r="M862" i="3"/>
  <c r="N862" i="3"/>
  <c r="O862" i="3"/>
  <c r="K863" i="3"/>
  <c r="L863" i="3"/>
  <c r="M863" i="3"/>
  <c r="N863" i="3"/>
  <c r="O863" i="3"/>
  <c r="K864" i="3"/>
  <c r="L864" i="3"/>
  <c r="M864" i="3"/>
  <c r="N864" i="3"/>
  <c r="O864" i="3"/>
  <c r="K865" i="3"/>
  <c r="L865" i="3"/>
  <c r="M865" i="3"/>
  <c r="N865" i="3"/>
  <c r="O865" i="3"/>
  <c r="K866" i="3"/>
  <c r="L866" i="3"/>
  <c r="M866" i="3"/>
  <c r="N866" i="3"/>
  <c r="O866" i="3"/>
  <c r="K867" i="3"/>
  <c r="L867" i="3"/>
  <c r="M867" i="3"/>
  <c r="N867" i="3"/>
  <c r="O867" i="3"/>
  <c r="K868" i="3"/>
  <c r="L868" i="3"/>
  <c r="M868" i="3"/>
  <c r="N868" i="3"/>
  <c r="O868" i="3"/>
  <c r="K869" i="3"/>
  <c r="L869" i="3"/>
  <c r="M869" i="3"/>
  <c r="N869" i="3"/>
  <c r="O869" i="3"/>
  <c r="K870" i="3"/>
  <c r="L870" i="3"/>
  <c r="M870" i="3"/>
  <c r="N870" i="3"/>
  <c r="O870" i="3"/>
  <c r="K871" i="3"/>
  <c r="L871" i="3"/>
  <c r="M871" i="3"/>
  <c r="N871" i="3"/>
  <c r="O871" i="3"/>
  <c r="K872" i="3"/>
  <c r="L872" i="3"/>
  <c r="M872" i="3"/>
  <c r="N872" i="3"/>
  <c r="O872" i="3"/>
  <c r="K873" i="3"/>
  <c r="L873" i="3"/>
  <c r="M873" i="3"/>
  <c r="N873" i="3"/>
  <c r="O873" i="3"/>
  <c r="K874" i="3"/>
  <c r="L874" i="3"/>
  <c r="M874" i="3"/>
  <c r="N874" i="3"/>
  <c r="O874" i="3"/>
  <c r="K875" i="3"/>
  <c r="L875" i="3"/>
  <c r="M875" i="3"/>
  <c r="N875" i="3"/>
  <c r="O875" i="3"/>
  <c r="K876" i="3"/>
  <c r="L876" i="3"/>
  <c r="M876" i="3"/>
  <c r="N876" i="3"/>
  <c r="O876" i="3"/>
  <c r="K877" i="3"/>
  <c r="L877" i="3"/>
  <c r="M877" i="3"/>
  <c r="N877" i="3"/>
  <c r="O877" i="3"/>
  <c r="K878" i="3"/>
  <c r="L878" i="3"/>
  <c r="M878" i="3"/>
  <c r="N878" i="3"/>
  <c r="O878" i="3"/>
  <c r="K879" i="3"/>
  <c r="L879" i="3"/>
  <c r="M879" i="3"/>
  <c r="N879" i="3"/>
  <c r="O879" i="3"/>
  <c r="K880" i="3"/>
  <c r="L880" i="3"/>
  <c r="M880" i="3"/>
  <c r="N880" i="3"/>
  <c r="O880" i="3"/>
  <c r="K881" i="3"/>
  <c r="L881" i="3"/>
  <c r="M881" i="3"/>
  <c r="N881" i="3"/>
  <c r="O881" i="3"/>
  <c r="K882" i="3"/>
  <c r="L882" i="3"/>
  <c r="M882" i="3"/>
  <c r="N882" i="3"/>
  <c r="O882" i="3"/>
  <c r="K883" i="3"/>
  <c r="L883" i="3"/>
  <c r="M883" i="3"/>
  <c r="N883" i="3"/>
  <c r="O883" i="3"/>
  <c r="K884" i="3"/>
  <c r="L884" i="3"/>
  <c r="M884" i="3"/>
  <c r="N884" i="3"/>
  <c r="O884" i="3"/>
  <c r="K885" i="3"/>
  <c r="L885" i="3"/>
  <c r="M885" i="3"/>
  <c r="N885" i="3"/>
  <c r="O885" i="3"/>
  <c r="K886" i="3"/>
  <c r="L886" i="3"/>
  <c r="M886" i="3"/>
  <c r="N886" i="3"/>
  <c r="O886" i="3"/>
  <c r="K887" i="3"/>
  <c r="L887" i="3"/>
  <c r="M887" i="3"/>
  <c r="N887" i="3"/>
  <c r="O887" i="3"/>
  <c r="K888" i="3"/>
  <c r="L888" i="3"/>
  <c r="M888" i="3"/>
  <c r="N888" i="3"/>
  <c r="O888" i="3"/>
  <c r="K889" i="3"/>
  <c r="L889" i="3"/>
  <c r="M889" i="3"/>
  <c r="N889" i="3"/>
  <c r="O889" i="3"/>
  <c r="K890" i="3"/>
  <c r="L890" i="3"/>
  <c r="M890" i="3"/>
  <c r="N890" i="3"/>
  <c r="O890" i="3"/>
  <c r="K891" i="3"/>
  <c r="L891" i="3"/>
  <c r="M891" i="3"/>
  <c r="N891" i="3"/>
  <c r="O891" i="3"/>
  <c r="K892" i="3"/>
  <c r="L892" i="3"/>
  <c r="M892" i="3"/>
  <c r="N892" i="3"/>
  <c r="O892" i="3"/>
  <c r="K893" i="3"/>
  <c r="L893" i="3"/>
  <c r="M893" i="3"/>
  <c r="N893" i="3"/>
  <c r="O893" i="3"/>
  <c r="K894" i="3"/>
  <c r="L894" i="3"/>
  <c r="M894" i="3"/>
  <c r="N894" i="3"/>
  <c r="O894" i="3"/>
  <c r="K895" i="3"/>
  <c r="L895" i="3"/>
  <c r="M895" i="3"/>
  <c r="N895" i="3"/>
  <c r="O895" i="3"/>
  <c r="K896" i="3"/>
  <c r="L896" i="3"/>
  <c r="M896" i="3"/>
  <c r="N896" i="3"/>
  <c r="O896" i="3"/>
  <c r="K897" i="3"/>
  <c r="L897" i="3"/>
  <c r="M897" i="3"/>
  <c r="N897" i="3"/>
  <c r="O897" i="3"/>
  <c r="K898" i="3"/>
  <c r="L898" i="3"/>
  <c r="M898" i="3"/>
  <c r="N898" i="3"/>
  <c r="O898" i="3"/>
  <c r="K899" i="3"/>
  <c r="L899" i="3"/>
  <c r="M899" i="3"/>
  <c r="N899" i="3"/>
  <c r="O899" i="3"/>
  <c r="K900" i="3"/>
  <c r="L900" i="3"/>
  <c r="M900" i="3"/>
  <c r="N900" i="3"/>
  <c r="O900" i="3"/>
  <c r="K901" i="3"/>
  <c r="L901" i="3"/>
  <c r="M901" i="3"/>
  <c r="N901" i="3"/>
  <c r="O901" i="3"/>
  <c r="K902" i="3"/>
  <c r="L902" i="3"/>
  <c r="M902" i="3"/>
  <c r="N902" i="3"/>
  <c r="O902" i="3"/>
  <c r="K903" i="3"/>
  <c r="L903" i="3"/>
  <c r="M903" i="3"/>
  <c r="N903" i="3"/>
  <c r="O903" i="3"/>
  <c r="K904" i="3"/>
  <c r="L904" i="3"/>
  <c r="M904" i="3"/>
  <c r="N904" i="3"/>
  <c r="O904" i="3"/>
  <c r="K905" i="3"/>
  <c r="L905" i="3"/>
  <c r="M905" i="3"/>
  <c r="N905" i="3"/>
  <c r="O905" i="3"/>
  <c r="K906" i="3"/>
  <c r="L906" i="3"/>
  <c r="M906" i="3"/>
  <c r="N906" i="3"/>
  <c r="O906" i="3"/>
  <c r="K907" i="3"/>
  <c r="L907" i="3"/>
  <c r="M907" i="3"/>
  <c r="N907" i="3"/>
  <c r="O907" i="3"/>
  <c r="K908" i="3"/>
  <c r="L908" i="3"/>
  <c r="M908" i="3"/>
  <c r="N908" i="3"/>
  <c r="O908" i="3"/>
  <c r="K909" i="3"/>
  <c r="L909" i="3"/>
  <c r="M909" i="3"/>
  <c r="N909" i="3"/>
  <c r="O909" i="3"/>
  <c r="K910" i="3"/>
  <c r="L910" i="3"/>
  <c r="M910" i="3"/>
  <c r="N910" i="3"/>
  <c r="O910" i="3"/>
  <c r="K911" i="3"/>
  <c r="L911" i="3"/>
  <c r="M911" i="3"/>
  <c r="N911" i="3"/>
  <c r="O911" i="3"/>
  <c r="K912" i="3"/>
  <c r="L912" i="3"/>
  <c r="M912" i="3"/>
  <c r="N912" i="3"/>
  <c r="O912" i="3"/>
  <c r="K913" i="3"/>
  <c r="L913" i="3"/>
  <c r="M913" i="3"/>
  <c r="N913" i="3"/>
  <c r="O913" i="3"/>
  <c r="K914" i="3"/>
  <c r="L914" i="3"/>
  <c r="M914" i="3"/>
  <c r="N914" i="3"/>
  <c r="O914" i="3"/>
  <c r="K915" i="3"/>
  <c r="L915" i="3"/>
  <c r="M915" i="3"/>
  <c r="N915" i="3"/>
  <c r="O915" i="3"/>
  <c r="K916" i="3"/>
  <c r="L916" i="3"/>
  <c r="M916" i="3"/>
  <c r="N916" i="3"/>
  <c r="O916" i="3"/>
  <c r="K917" i="3"/>
  <c r="L917" i="3"/>
  <c r="M917" i="3"/>
  <c r="N917" i="3"/>
  <c r="O917" i="3"/>
  <c r="K918" i="3"/>
  <c r="L918" i="3"/>
  <c r="M918" i="3"/>
  <c r="N918" i="3"/>
  <c r="O918" i="3"/>
  <c r="K919" i="3"/>
  <c r="L919" i="3"/>
  <c r="M919" i="3"/>
  <c r="N919" i="3"/>
  <c r="O919" i="3"/>
  <c r="K920" i="3"/>
  <c r="L920" i="3"/>
  <c r="M920" i="3"/>
  <c r="N920" i="3"/>
  <c r="O920" i="3"/>
  <c r="K921" i="3"/>
  <c r="L921" i="3"/>
  <c r="M921" i="3"/>
  <c r="N921" i="3"/>
  <c r="O921" i="3"/>
  <c r="K922" i="3"/>
  <c r="L922" i="3"/>
  <c r="M922" i="3"/>
  <c r="N922" i="3"/>
  <c r="O922" i="3"/>
  <c r="K923" i="3"/>
  <c r="L923" i="3"/>
  <c r="M923" i="3"/>
  <c r="N923" i="3"/>
  <c r="O923" i="3"/>
  <c r="K924" i="3"/>
  <c r="L924" i="3"/>
  <c r="M924" i="3"/>
  <c r="N924" i="3"/>
  <c r="O924" i="3"/>
  <c r="K925" i="3"/>
  <c r="L925" i="3"/>
  <c r="M925" i="3"/>
  <c r="N925" i="3"/>
  <c r="O925" i="3"/>
  <c r="K926" i="3"/>
  <c r="L926" i="3"/>
  <c r="M926" i="3"/>
  <c r="N926" i="3"/>
  <c r="O926" i="3"/>
  <c r="K927" i="3"/>
  <c r="L927" i="3"/>
  <c r="M927" i="3"/>
  <c r="N927" i="3"/>
  <c r="O927" i="3"/>
  <c r="K928" i="3"/>
  <c r="L928" i="3"/>
  <c r="M928" i="3"/>
  <c r="N928" i="3"/>
  <c r="O928" i="3"/>
  <c r="K929" i="3"/>
  <c r="L929" i="3"/>
  <c r="M929" i="3"/>
  <c r="N929" i="3"/>
  <c r="O929" i="3"/>
  <c r="K930" i="3"/>
  <c r="L930" i="3"/>
  <c r="M930" i="3"/>
  <c r="N930" i="3"/>
  <c r="O930" i="3"/>
  <c r="K931" i="3"/>
  <c r="L931" i="3"/>
  <c r="M931" i="3"/>
  <c r="N931" i="3"/>
  <c r="O931" i="3"/>
  <c r="K932" i="3"/>
  <c r="L932" i="3"/>
  <c r="M932" i="3"/>
  <c r="N932" i="3"/>
  <c r="O932" i="3"/>
  <c r="K933" i="3"/>
  <c r="L933" i="3"/>
  <c r="M933" i="3"/>
  <c r="N933" i="3"/>
  <c r="O933" i="3"/>
  <c r="K934" i="3"/>
  <c r="L934" i="3"/>
  <c r="M934" i="3"/>
  <c r="N934" i="3"/>
  <c r="O934" i="3"/>
  <c r="K935" i="3"/>
  <c r="L935" i="3"/>
  <c r="M935" i="3"/>
  <c r="N935" i="3"/>
  <c r="O935" i="3"/>
  <c r="K936" i="3"/>
  <c r="L936" i="3"/>
  <c r="M936" i="3"/>
  <c r="N936" i="3"/>
  <c r="O936" i="3"/>
  <c r="K937" i="3"/>
  <c r="L937" i="3"/>
  <c r="M937" i="3"/>
  <c r="N937" i="3"/>
  <c r="O937" i="3"/>
  <c r="K938" i="3"/>
  <c r="L938" i="3"/>
  <c r="M938" i="3"/>
  <c r="N938" i="3"/>
  <c r="O938" i="3"/>
  <c r="K939" i="3"/>
  <c r="L939" i="3"/>
  <c r="M939" i="3"/>
  <c r="N939" i="3"/>
  <c r="O939" i="3"/>
  <c r="K940" i="3"/>
  <c r="L940" i="3"/>
  <c r="M940" i="3"/>
  <c r="N940" i="3"/>
  <c r="O940" i="3"/>
  <c r="K941" i="3"/>
  <c r="L941" i="3"/>
  <c r="M941" i="3"/>
  <c r="N941" i="3"/>
  <c r="O941" i="3"/>
  <c r="K942" i="3"/>
  <c r="L942" i="3"/>
  <c r="M942" i="3"/>
  <c r="N942" i="3"/>
  <c r="O942" i="3"/>
  <c r="K943" i="3"/>
  <c r="L943" i="3"/>
  <c r="M943" i="3"/>
  <c r="N943" i="3"/>
  <c r="O943" i="3"/>
  <c r="K944" i="3"/>
  <c r="L944" i="3"/>
  <c r="M944" i="3"/>
  <c r="N944" i="3"/>
  <c r="O944" i="3"/>
  <c r="K945" i="3"/>
  <c r="L945" i="3"/>
  <c r="M945" i="3"/>
  <c r="N945" i="3"/>
  <c r="O945" i="3"/>
  <c r="K946" i="3"/>
  <c r="L946" i="3"/>
  <c r="M946" i="3"/>
  <c r="N946" i="3"/>
  <c r="O946" i="3"/>
  <c r="K947" i="3"/>
  <c r="L947" i="3"/>
  <c r="M947" i="3"/>
  <c r="N947" i="3"/>
  <c r="O947" i="3"/>
  <c r="K948" i="3"/>
  <c r="L948" i="3"/>
  <c r="M948" i="3"/>
  <c r="N948" i="3"/>
  <c r="O948" i="3"/>
  <c r="K949" i="3"/>
  <c r="L949" i="3"/>
  <c r="M949" i="3"/>
  <c r="N949" i="3"/>
  <c r="O949" i="3"/>
  <c r="K950" i="3"/>
  <c r="L950" i="3"/>
  <c r="M950" i="3"/>
  <c r="N950" i="3"/>
  <c r="O950" i="3"/>
  <c r="K951" i="3"/>
  <c r="L951" i="3"/>
  <c r="M951" i="3"/>
  <c r="N951" i="3"/>
  <c r="O951" i="3"/>
  <c r="K952" i="3"/>
  <c r="L952" i="3"/>
  <c r="M952" i="3"/>
  <c r="N952" i="3"/>
  <c r="O952" i="3"/>
  <c r="K953" i="3"/>
  <c r="L953" i="3"/>
  <c r="M953" i="3"/>
  <c r="N953" i="3"/>
  <c r="O953" i="3"/>
  <c r="K954" i="3"/>
  <c r="L954" i="3"/>
  <c r="M954" i="3"/>
  <c r="N954" i="3"/>
  <c r="O954" i="3"/>
  <c r="K955" i="3"/>
  <c r="L955" i="3"/>
  <c r="M955" i="3"/>
  <c r="N955" i="3"/>
  <c r="O955" i="3"/>
  <c r="K956" i="3"/>
  <c r="L956" i="3"/>
  <c r="M956" i="3"/>
  <c r="N956" i="3"/>
  <c r="O956" i="3"/>
  <c r="K957" i="3"/>
  <c r="L957" i="3"/>
  <c r="M957" i="3"/>
  <c r="N957" i="3"/>
  <c r="O957" i="3"/>
  <c r="K958" i="3"/>
  <c r="L958" i="3"/>
  <c r="M958" i="3"/>
  <c r="N958" i="3"/>
  <c r="O958" i="3"/>
  <c r="K959" i="3"/>
  <c r="L959" i="3"/>
  <c r="M959" i="3"/>
  <c r="N959" i="3"/>
  <c r="O959" i="3"/>
  <c r="K960" i="3"/>
  <c r="L960" i="3"/>
  <c r="M960" i="3"/>
  <c r="N960" i="3"/>
  <c r="O960" i="3"/>
  <c r="K961" i="3"/>
  <c r="L961" i="3"/>
  <c r="M961" i="3"/>
  <c r="N961" i="3"/>
  <c r="O961" i="3"/>
  <c r="K962" i="3"/>
  <c r="L962" i="3"/>
  <c r="M962" i="3"/>
  <c r="N962" i="3"/>
  <c r="O962" i="3"/>
  <c r="K963" i="3"/>
  <c r="L963" i="3"/>
  <c r="M963" i="3"/>
  <c r="N963" i="3"/>
  <c r="O963" i="3"/>
  <c r="K964" i="3"/>
  <c r="L964" i="3"/>
  <c r="M964" i="3"/>
  <c r="N964" i="3"/>
  <c r="O964" i="3"/>
  <c r="K965" i="3"/>
  <c r="L965" i="3"/>
  <c r="M965" i="3"/>
  <c r="N965" i="3"/>
  <c r="O965" i="3"/>
  <c r="K966" i="3"/>
  <c r="L966" i="3"/>
  <c r="M966" i="3"/>
  <c r="N966" i="3"/>
  <c r="O966" i="3"/>
  <c r="K967" i="3"/>
  <c r="L967" i="3"/>
  <c r="M967" i="3"/>
  <c r="N967" i="3"/>
  <c r="O967" i="3"/>
  <c r="K968" i="3"/>
  <c r="L968" i="3"/>
  <c r="M968" i="3"/>
  <c r="N968" i="3"/>
  <c r="O968" i="3"/>
  <c r="K969" i="3"/>
  <c r="L969" i="3"/>
  <c r="M969" i="3"/>
  <c r="N969" i="3"/>
  <c r="O969" i="3"/>
  <c r="K970" i="3"/>
  <c r="L970" i="3"/>
  <c r="M970" i="3"/>
  <c r="N970" i="3"/>
  <c r="O970" i="3"/>
  <c r="K971" i="3"/>
  <c r="L971" i="3"/>
  <c r="M971" i="3"/>
  <c r="N971" i="3"/>
  <c r="O971" i="3"/>
  <c r="K972" i="3"/>
  <c r="L972" i="3"/>
  <c r="M972" i="3"/>
  <c r="N972" i="3"/>
  <c r="O972" i="3"/>
  <c r="K973" i="3"/>
  <c r="L973" i="3"/>
  <c r="M973" i="3"/>
  <c r="N973" i="3"/>
  <c r="O973" i="3"/>
  <c r="K974" i="3"/>
  <c r="L974" i="3"/>
  <c r="M974" i="3"/>
  <c r="N974" i="3"/>
  <c r="O974" i="3"/>
  <c r="K975" i="3"/>
  <c r="L975" i="3"/>
  <c r="M975" i="3"/>
  <c r="N975" i="3"/>
  <c r="O975" i="3"/>
  <c r="K976" i="3"/>
  <c r="L976" i="3"/>
  <c r="M976" i="3"/>
  <c r="N976" i="3"/>
  <c r="O976" i="3"/>
  <c r="K977" i="3"/>
  <c r="L977" i="3"/>
  <c r="M977" i="3"/>
  <c r="N977" i="3"/>
  <c r="O977" i="3"/>
  <c r="K978" i="3"/>
  <c r="L978" i="3"/>
  <c r="M978" i="3"/>
  <c r="N978" i="3"/>
  <c r="O978" i="3"/>
  <c r="K979" i="3"/>
  <c r="L979" i="3"/>
  <c r="M979" i="3"/>
  <c r="N979" i="3"/>
  <c r="O979" i="3"/>
  <c r="K980" i="3"/>
  <c r="L980" i="3"/>
  <c r="M980" i="3"/>
  <c r="N980" i="3"/>
  <c r="O980" i="3"/>
  <c r="K981" i="3"/>
  <c r="L981" i="3"/>
  <c r="M981" i="3"/>
  <c r="N981" i="3"/>
  <c r="O981" i="3"/>
  <c r="K982" i="3"/>
  <c r="L982" i="3"/>
  <c r="M982" i="3"/>
  <c r="N982" i="3"/>
  <c r="O982" i="3"/>
  <c r="K983" i="3"/>
  <c r="L983" i="3"/>
  <c r="M983" i="3"/>
  <c r="N983" i="3"/>
  <c r="O983" i="3"/>
  <c r="K984" i="3"/>
  <c r="L984" i="3"/>
  <c r="M984" i="3"/>
  <c r="N984" i="3"/>
  <c r="O984" i="3"/>
  <c r="K985" i="3"/>
  <c r="L985" i="3"/>
  <c r="M985" i="3"/>
  <c r="N985" i="3"/>
  <c r="O985" i="3"/>
  <c r="K986" i="3"/>
  <c r="L986" i="3"/>
  <c r="M986" i="3"/>
  <c r="N986" i="3"/>
  <c r="O986" i="3"/>
  <c r="K987" i="3"/>
  <c r="L987" i="3"/>
  <c r="M987" i="3"/>
  <c r="N987" i="3"/>
  <c r="O987" i="3"/>
  <c r="K988" i="3"/>
  <c r="L988" i="3"/>
  <c r="M988" i="3"/>
  <c r="N988" i="3"/>
  <c r="O988" i="3"/>
  <c r="K989" i="3"/>
  <c r="L989" i="3"/>
  <c r="M989" i="3"/>
  <c r="N989" i="3"/>
  <c r="O989" i="3"/>
  <c r="K990" i="3"/>
  <c r="L990" i="3"/>
  <c r="M990" i="3"/>
  <c r="N990" i="3"/>
  <c r="O990" i="3"/>
  <c r="K991" i="3"/>
  <c r="L991" i="3"/>
  <c r="M991" i="3"/>
  <c r="N991" i="3"/>
  <c r="O991" i="3"/>
  <c r="K992" i="3"/>
  <c r="L992" i="3"/>
  <c r="M992" i="3"/>
  <c r="N992" i="3"/>
  <c r="O992" i="3"/>
  <c r="K993" i="3"/>
  <c r="L993" i="3"/>
  <c r="M993" i="3"/>
  <c r="N993" i="3"/>
  <c r="O993" i="3"/>
  <c r="K994" i="3"/>
  <c r="L994" i="3"/>
  <c r="M994" i="3"/>
  <c r="N994" i="3"/>
  <c r="O994" i="3"/>
  <c r="K995" i="3"/>
  <c r="L995" i="3"/>
  <c r="M995" i="3"/>
  <c r="N995" i="3"/>
  <c r="O995" i="3"/>
  <c r="K996" i="3"/>
  <c r="L996" i="3"/>
  <c r="M996" i="3"/>
  <c r="N996" i="3"/>
  <c r="O996" i="3"/>
  <c r="K997" i="3"/>
  <c r="L997" i="3"/>
  <c r="M997" i="3"/>
  <c r="N997" i="3"/>
  <c r="O997" i="3"/>
  <c r="K998" i="3"/>
  <c r="L998" i="3"/>
  <c r="M998" i="3"/>
  <c r="N998" i="3"/>
  <c r="O998" i="3"/>
  <c r="K999" i="3"/>
  <c r="L999" i="3"/>
  <c r="M999" i="3"/>
  <c r="N999" i="3"/>
  <c r="O999" i="3"/>
  <c r="K1000" i="3"/>
  <c r="L1000" i="3"/>
  <c r="M1000" i="3"/>
  <c r="N1000" i="3"/>
  <c r="O1000" i="3"/>
  <c r="K1001" i="3"/>
  <c r="L1001" i="3"/>
  <c r="M1001" i="3"/>
  <c r="N1001" i="3"/>
  <c r="O1001" i="3"/>
  <c r="K1002" i="3"/>
  <c r="L1002" i="3"/>
  <c r="M1002" i="3"/>
  <c r="N1002" i="3"/>
  <c r="O1002" i="3"/>
  <c r="K1003" i="3"/>
  <c r="L1003" i="3"/>
  <c r="M1003" i="3"/>
  <c r="N1003" i="3"/>
  <c r="O1003" i="3"/>
  <c r="K1004" i="3"/>
  <c r="L1004" i="3"/>
  <c r="M1004" i="3"/>
  <c r="N1004" i="3"/>
  <c r="O1004" i="3"/>
  <c r="K1005" i="3"/>
  <c r="L1005" i="3"/>
  <c r="M1005" i="3"/>
  <c r="N1005" i="3"/>
  <c r="O1005" i="3"/>
  <c r="K1006" i="3"/>
  <c r="L1006" i="3"/>
  <c r="M1006" i="3"/>
  <c r="N1006" i="3"/>
  <c r="O1006" i="3"/>
  <c r="K1007" i="3"/>
  <c r="L1007" i="3"/>
  <c r="M1007" i="3"/>
  <c r="N1007" i="3"/>
  <c r="O1007" i="3"/>
  <c r="K1008" i="3"/>
  <c r="L1008" i="3"/>
  <c r="M1008" i="3"/>
  <c r="N1008" i="3"/>
  <c r="O1008" i="3"/>
  <c r="K1009" i="3"/>
  <c r="L1009" i="3"/>
  <c r="M1009" i="3"/>
  <c r="N1009" i="3"/>
  <c r="O1009" i="3"/>
  <c r="K1010" i="3"/>
  <c r="L1010" i="3"/>
  <c r="M1010" i="3"/>
  <c r="N1010" i="3"/>
  <c r="O1010" i="3"/>
  <c r="K1011" i="3"/>
  <c r="L1011" i="3"/>
  <c r="M1011" i="3"/>
  <c r="N1011" i="3"/>
  <c r="O1011" i="3"/>
  <c r="K1012" i="3"/>
  <c r="L1012" i="3"/>
  <c r="M1012" i="3"/>
  <c r="N1012" i="3"/>
  <c r="O1012" i="3"/>
  <c r="K1013" i="3"/>
  <c r="L1013" i="3"/>
  <c r="M1013" i="3"/>
  <c r="N1013" i="3"/>
  <c r="O1013" i="3"/>
  <c r="K1014" i="3"/>
  <c r="L1014" i="3"/>
  <c r="M1014" i="3"/>
  <c r="N1014" i="3"/>
  <c r="O1014" i="3"/>
  <c r="K1015" i="3"/>
  <c r="L1015" i="3"/>
  <c r="M1015" i="3"/>
  <c r="N1015" i="3"/>
  <c r="O1015" i="3"/>
  <c r="K1016" i="3"/>
  <c r="L1016" i="3"/>
  <c r="M1016" i="3"/>
  <c r="N1016" i="3"/>
  <c r="O1016" i="3"/>
  <c r="K1017" i="3"/>
  <c r="L1017" i="3"/>
  <c r="M1017" i="3"/>
  <c r="N1017" i="3"/>
  <c r="O1017" i="3"/>
  <c r="K1018" i="3"/>
  <c r="L1018" i="3"/>
  <c r="M1018" i="3"/>
  <c r="N1018" i="3"/>
  <c r="O1018" i="3"/>
  <c r="K1019" i="3"/>
  <c r="L1019" i="3"/>
  <c r="M1019" i="3"/>
  <c r="N1019" i="3"/>
  <c r="O1019" i="3"/>
  <c r="K1020" i="3"/>
  <c r="L1020" i="3"/>
  <c r="M1020" i="3"/>
  <c r="N1020" i="3"/>
  <c r="O1020" i="3"/>
  <c r="K1021" i="3"/>
  <c r="L1021" i="3"/>
  <c r="M1021" i="3"/>
  <c r="N1021" i="3"/>
  <c r="O1021" i="3"/>
  <c r="K1022" i="3"/>
  <c r="L1022" i="3"/>
  <c r="M1022" i="3"/>
  <c r="N1022" i="3"/>
  <c r="O1022" i="3"/>
  <c r="K1023" i="3"/>
  <c r="L1023" i="3"/>
  <c r="M1023" i="3"/>
  <c r="N1023" i="3"/>
  <c r="O1023" i="3"/>
  <c r="K1024" i="3"/>
  <c r="L1024" i="3"/>
  <c r="M1024" i="3"/>
  <c r="N1024" i="3"/>
  <c r="O1024" i="3"/>
  <c r="K1025" i="3"/>
  <c r="L1025" i="3"/>
  <c r="M1025" i="3"/>
  <c r="N1025" i="3"/>
  <c r="O1025" i="3"/>
  <c r="K1026" i="3"/>
  <c r="L1026" i="3"/>
  <c r="M1026" i="3"/>
  <c r="N1026" i="3"/>
  <c r="O1026" i="3"/>
  <c r="K1027" i="3"/>
  <c r="L1027" i="3"/>
  <c r="M1027" i="3"/>
  <c r="N1027" i="3"/>
  <c r="O1027" i="3"/>
  <c r="K1028" i="3"/>
  <c r="L1028" i="3"/>
  <c r="M1028" i="3"/>
  <c r="N1028" i="3"/>
  <c r="O1028" i="3"/>
  <c r="K1029" i="3"/>
  <c r="L1029" i="3"/>
  <c r="M1029" i="3"/>
  <c r="N1029" i="3"/>
  <c r="O1029" i="3"/>
  <c r="K1030" i="3"/>
  <c r="L1030" i="3"/>
  <c r="M1030" i="3"/>
  <c r="N1030" i="3"/>
  <c r="O1030" i="3"/>
  <c r="K1031" i="3"/>
  <c r="L1031" i="3"/>
  <c r="M1031" i="3"/>
  <c r="N1031" i="3"/>
  <c r="O1031" i="3"/>
  <c r="K1032" i="3"/>
  <c r="L1032" i="3"/>
  <c r="M1032" i="3"/>
  <c r="N1032" i="3"/>
  <c r="O1032" i="3"/>
  <c r="K1033" i="3"/>
  <c r="L1033" i="3"/>
  <c r="M1033" i="3"/>
  <c r="N1033" i="3"/>
  <c r="O1033" i="3"/>
  <c r="K1034" i="3"/>
  <c r="L1034" i="3"/>
  <c r="M1034" i="3"/>
  <c r="N1034" i="3"/>
  <c r="O1034" i="3"/>
  <c r="K1035" i="3"/>
  <c r="L1035" i="3"/>
  <c r="M1035" i="3"/>
  <c r="N1035" i="3"/>
  <c r="O1035" i="3"/>
  <c r="K1036" i="3"/>
  <c r="L1036" i="3"/>
  <c r="M1036" i="3"/>
  <c r="N1036" i="3"/>
  <c r="O1036" i="3"/>
  <c r="K1037" i="3"/>
  <c r="L1037" i="3"/>
  <c r="M1037" i="3"/>
  <c r="N1037" i="3"/>
  <c r="O1037" i="3"/>
  <c r="K1038" i="3"/>
  <c r="L1038" i="3"/>
  <c r="M1038" i="3"/>
  <c r="N1038" i="3"/>
  <c r="O1038" i="3"/>
  <c r="K1039" i="3"/>
  <c r="L1039" i="3"/>
  <c r="M1039" i="3"/>
  <c r="N1039" i="3"/>
  <c r="O1039" i="3"/>
  <c r="K1040" i="3"/>
  <c r="L1040" i="3"/>
  <c r="M1040" i="3"/>
  <c r="N1040" i="3"/>
  <c r="O1040" i="3"/>
  <c r="K1041" i="3"/>
  <c r="L1041" i="3"/>
  <c r="M1041" i="3"/>
  <c r="N1041" i="3"/>
  <c r="O1041" i="3"/>
  <c r="K1042" i="3"/>
  <c r="L1042" i="3"/>
  <c r="M1042" i="3"/>
  <c r="N1042" i="3"/>
  <c r="O1042" i="3"/>
  <c r="K1043" i="3"/>
  <c r="L1043" i="3"/>
  <c r="M1043" i="3"/>
  <c r="N1043" i="3"/>
  <c r="O1043" i="3"/>
  <c r="K1044" i="3"/>
  <c r="L1044" i="3"/>
  <c r="M1044" i="3"/>
  <c r="N1044" i="3"/>
  <c r="O1044" i="3"/>
  <c r="K1045" i="3"/>
  <c r="L1045" i="3"/>
  <c r="M1045" i="3"/>
  <c r="N1045" i="3"/>
  <c r="O1045" i="3"/>
  <c r="K1046" i="3"/>
  <c r="L1046" i="3"/>
  <c r="M1046" i="3"/>
  <c r="N1046" i="3"/>
  <c r="O1046" i="3"/>
  <c r="K1047" i="3"/>
  <c r="L1047" i="3"/>
  <c r="M1047" i="3"/>
  <c r="N1047" i="3"/>
  <c r="O1047" i="3"/>
  <c r="K1048" i="3"/>
  <c r="L1048" i="3"/>
  <c r="M1048" i="3"/>
  <c r="N1048" i="3"/>
  <c r="O1048" i="3"/>
  <c r="K1049" i="3"/>
  <c r="L1049" i="3"/>
  <c r="M1049" i="3"/>
  <c r="N1049" i="3"/>
  <c r="O1049" i="3"/>
  <c r="K1050" i="3"/>
  <c r="L1050" i="3"/>
  <c r="M1050" i="3"/>
  <c r="N1050" i="3"/>
  <c r="O1050" i="3"/>
  <c r="K1051" i="3"/>
  <c r="L1051" i="3"/>
  <c r="M1051" i="3"/>
  <c r="N1051" i="3"/>
  <c r="O1051" i="3"/>
  <c r="K1052" i="3"/>
  <c r="L1052" i="3"/>
  <c r="M1052" i="3"/>
  <c r="N1052" i="3"/>
  <c r="O1052" i="3"/>
  <c r="K1053" i="3"/>
  <c r="L1053" i="3"/>
  <c r="M1053" i="3"/>
  <c r="N1053" i="3"/>
  <c r="O1053" i="3"/>
  <c r="K1054" i="3"/>
  <c r="L1054" i="3"/>
  <c r="M1054" i="3"/>
  <c r="N1054" i="3"/>
  <c r="O1054" i="3"/>
  <c r="K1055" i="3"/>
  <c r="L1055" i="3"/>
  <c r="M1055" i="3"/>
  <c r="N1055" i="3"/>
  <c r="O1055" i="3"/>
  <c r="K1056" i="3"/>
  <c r="L1056" i="3"/>
  <c r="M1056" i="3"/>
  <c r="N1056" i="3"/>
  <c r="O1056" i="3"/>
  <c r="K1057" i="3"/>
  <c r="L1057" i="3"/>
  <c r="M1057" i="3"/>
  <c r="N1057" i="3"/>
  <c r="O1057" i="3"/>
  <c r="K1058" i="3"/>
  <c r="L1058" i="3"/>
  <c r="M1058" i="3"/>
  <c r="N1058" i="3"/>
  <c r="O1058" i="3"/>
  <c r="K1059" i="3"/>
  <c r="L1059" i="3"/>
  <c r="M1059" i="3"/>
  <c r="N1059" i="3"/>
  <c r="O1059" i="3"/>
  <c r="K1060" i="3"/>
  <c r="L1060" i="3"/>
  <c r="M1060" i="3"/>
  <c r="N1060" i="3"/>
  <c r="O1060" i="3"/>
  <c r="K1061" i="3"/>
  <c r="L1061" i="3"/>
  <c r="M1061" i="3"/>
  <c r="N1061" i="3"/>
  <c r="O1061" i="3"/>
  <c r="K1062" i="3"/>
  <c r="L1062" i="3"/>
  <c r="M1062" i="3"/>
  <c r="N1062" i="3"/>
  <c r="O1062" i="3"/>
  <c r="K1063" i="3"/>
  <c r="L1063" i="3"/>
  <c r="M1063" i="3"/>
  <c r="N1063" i="3"/>
  <c r="O1063" i="3"/>
  <c r="K1064" i="3"/>
  <c r="L1064" i="3"/>
  <c r="M1064" i="3"/>
  <c r="N1064" i="3"/>
  <c r="O1064" i="3"/>
  <c r="K1065" i="3"/>
  <c r="L1065" i="3"/>
  <c r="M1065" i="3"/>
  <c r="N1065" i="3"/>
  <c r="O1065" i="3"/>
  <c r="K1066" i="3"/>
  <c r="L1066" i="3"/>
  <c r="M1066" i="3"/>
  <c r="N1066" i="3"/>
  <c r="O1066" i="3"/>
  <c r="K1067" i="3"/>
  <c r="L1067" i="3"/>
  <c r="M1067" i="3"/>
  <c r="N1067" i="3"/>
  <c r="O1067" i="3"/>
  <c r="K1068" i="3"/>
  <c r="L1068" i="3"/>
  <c r="M1068" i="3"/>
  <c r="N1068" i="3"/>
  <c r="O1068" i="3"/>
  <c r="K1069" i="3"/>
  <c r="L1069" i="3"/>
  <c r="M1069" i="3"/>
  <c r="N1069" i="3"/>
  <c r="O1069" i="3"/>
  <c r="K1070" i="3"/>
  <c r="L1070" i="3"/>
  <c r="M1070" i="3"/>
  <c r="N1070" i="3"/>
  <c r="O1070" i="3"/>
  <c r="K1071" i="3"/>
  <c r="L1071" i="3"/>
  <c r="M1071" i="3"/>
  <c r="N1071" i="3"/>
  <c r="O1071" i="3"/>
  <c r="K1072" i="3"/>
  <c r="L1072" i="3"/>
  <c r="M1072" i="3"/>
  <c r="N1072" i="3"/>
  <c r="O1072" i="3"/>
  <c r="K1073" i="3"/>
  <c r="L1073" i="3"/>
  <c r="M1073" i="3"/>
  <c r="N1073" i="3"/>
  <c r="O1073" i="3"/>
  <c r="K1074" i="3"/>
  <c r="L1074" i="3"/>
  <c r="M1074" i="3"/>
  <c r="N1074" i="3"/>
  <c r="O1074" i="3"/>
  <c r="K1075" i="3"/>
  <c r="L1075" i="3"/>
  <c r="M1075" i="3"/>
  <c r="N1075" i="3"/>
  <c r="O1075" i="3"/>
  <c r="K1076" i="3"/>
  <c r="L1076" i="3"/>
  <c r="M1076" i="3"/>
  <c r="N1076" i="3"/>
  <c r="O1076" i="3"/>
  <c r="K1077" i="3"/>
  <c r="L1077" i="3"/>
  <c r="M1077" i="3"/>
  <c r="N1077" i="3"/>
  <c r="O1077" i="3"/>
  <c r="K1078" i="3"/>
  <c r="L1078" i="3"/>
  <c r="M1078" i="3"/>
  <c r="N1078" i="3"/>
  <c r="O1078" i="3"/>
  <c r="K1079" i="3"/>
  <c r="L1079" i="3"/>
  <c r="M1079" i="3"/>
  <c r="N1079" i="3"/>
  <c r="O1079" i="3"/>
  <c r="K1080" i="3"/>
  <c r="L1080" i="3"/>
  <c r="M1080" i="3"/>
  <c r="N1080" i="3"/>
  <c r="O1080" i="3"/>
  <c r="K1081" i="3"/>
  <c r="L1081" i="3"/>
  <c r="M1081" i="3"/>
  <c r="N1081" i="3"/>
  <c r="O1081" i="3"/>
  <c r="K1082" i="3"/>
  <c r="L1082" i="3"/>
  <c r="M1082" i="3"/>
  <c r="N1082" i="3"/>
  <c r="O1082" i="3"/>
  <c r="K1083" i="3"/>
  <c r="L1083" i="3"/>
  <c r="M1083" i="3"/>
  <c r="N1083" i="3"/>
  <c r="O1083" i="3"/>
  <c r="K1084" i="3"/>
  <c r="L1084" i="3"/>
  <c r="M1084" i="3"/>
  <c r="N1084" i="3"/>
  <c r="O1084" i="3"/>
  <c r="K1085" i="3"/>
  <c r="L1085" i="3"/>
  <c r="M1085" i="3"/>
  <c r="N1085" i="3"/>
  <c r="O1085" i="3"/>
  <c r="K1086" i="3"/>
  <c r="L1086" i="3"/>
  <c r="M1086" i="3"/>
  <c r="N1086" i="3"/>
  <c r="O1086" i="3"/>
  <c r="K1087" i="3"/>
  <c r="L1087" i="3"/>
  <c r="M1087" i="3"/>
  <c r="N1087" i="3"/>
  <c r="O1087" i="3"/>
  <c r="K1088" i="3"/>
  <c r="L1088" i="3"/>
  <c r="M1088" i="3"/>
  <c r="N1088" i="3"/>
  <c r="O1088" i="3"/>
  <c r="K1089" i="3"/>
  <c r="L1089" i="3"/>
  <c r="M1089" i="3"/>
  <c r="N1089" i="3"/>
  <c r="O1089" i="3"/>
  <c r="K1090" i="3"/>
  <c r="L1090" i="3"/>
  <c r="M1090" i="3"/>
  <c r="N1090" i="3"/>
  <c r="O1090" i="3"/>
  <c r="K1091" i="3"/>
  <c r="L1091" i="3"/>
  <c r="M1091" i="3"/>
  <c r="N1091" i="3"/>
  <c r="O1091" i="3"/>
  <c r="K1092" i="3"/>
  <c r="L1092" i="3"/>
  <c r="M1092" i="3"/>
  <c r="N1092" i="3"/>
  <c r="O1092" i="3"/>
  <c r="K1093" i="3"/>
  <c r="L1093" i="3"/>
  <c r="M1093" i="3"/>
  <c r="N1093" i="3"/>
  <c r="O1093" i="3"/>
  <c r="K1094" i="3"/>
  <c r="L1094" i="3"/>
  <c r="M1094" i="3"/>
  <c r="N1094" i="3"/>
  <c r="O1094" i="3"/>
  <c r="K1095" i="3"/>
  <c r="L1095" i="3"/>
  <c r="M1095" i="3"/>
  <c r="N1095" i="3"/>
  <c r="O1095" i="3"/>
  <c r="K1096" i="3"/>
  <c r="L1096" i="3"/>
  <c r="M1096" i="3"/>
  <c r="N1096" i="3"/>
  <c r="O1096" i="3"/>
  <c r="K1097" i="3"/>
  <c r="L1097" i="3"/>
  <c r="M1097" i="3"/>
  <c r="N1097" i="3"/>
  <c r="O1097" i="3"/>
  <c r="K1098" i="3"/>
  <c r="L1098" i="3"/>
  <c r="M1098" i="3"/>
  <c r="N1098" i="3"/>
  <c r="O1098" i="3"/>
  <c r="K1099" i="3"/>
  <c r="L1099" i="3"/>
  <c r="M1099" i="3"/>
  <c r="N1099" i="3"/>
  <c r="O1099" i="3"/>
  <c r="K1100" i="3"/>
  <c r="L1100" i="3"/>
  <c r="M1100" i="3"/>
  <c r="N1100" i="3"/>
  <c r="O1100" i="3"/>
  <c r="K1101" i="3"/>
  <c r="L1101" i="3"/>
  <c r="M1101" i="3"/>
  <c r="N1101" i="3"/>
  <c r="O1101" i="3"/>
  <c r="K1102" i="3"/>
  <c r="L1102" i="3"/>
  <c r="M1102" i="3"/>
  <c r="N1102" i="3"/>
  <c r="O1102" i="3"/>
  <c r="K1103" i="3"/>
  <c r="L1103" i="3"/>
  <c r="M1103" i="3"/>
  <c r="N1103" i="3"/>
  <c r="O1103" i="3"/>
  <c r="K1104" i="3"/>
  <c r="L1104" i="3"/>
  <c r="M1104" i="3"/>
  <c r="N1104" i="3"/>
  <c r="O1104" i="3"/>
  <c r="K1105" i="3"/>
  <c r="L1105" i="3"/>
  <c r="M1105" i="3"/>
  <c r="N1105" i="3"/>
  <c r="O1105" i="3"/>
  <c r="K1106" i="3"/>
  <c r="L1106" i="3"/>
  <c r="M1106" i="3"/>
  <c r="N1106" i="3"/>
  <c r="O1106" i="3"/>
  <c r="K1107" i="3"/>
  <c r="L1107" i="3"/>
  <c r="M1107" i="3"/>
  <c r="N1107" i="3"/>
  <c r="O1107" i="3"/>
  <c r="K1108" i="3"/>
  <c r="L1108" i="3"/>
  <c r="M1108" i="3"/>
  <c r="N1108" i="3"/>
  <c r="O1108" i="3"/>
  <c r="K1109" i="3"/>
  <c r="L1109" i="3"/>
  <c r="M1109" i="3"/>
  <c r="N1109" i="3"/>
  <c r="O1109" i="3"/>
  <c r="K1110" i="3"/>
  <c r="L1110" i="3"/>
  <c r="M1110" i="3"/>
  <c r="N1110" i="3"/>
  <c r="O1110" i="3"/>
  <c r="K1111" i="3"/>
  <c r="L1111" i="3"/>
  <c r="M1111" i="3"/>
  <c r="N1111" i="3"/>
  <c r="O1111" i="3"/>
  <c r="K1112" i="3"/>
  <c r="L1112" i="3"/>
  <c r="M1112" i="3"/>
  <c r="N1112" i="3"/>
  <c r="O1112" i="3"/>
  <c r="K1113" i="3"/>
  <c r="L1113" i="3"/>
  <c r="M1113" i="3"/>
  <c r="N1113" i="3"/>
  <c r="O1113" i="3"/>
  <c r="K1114" i="3"/>
  <c r="L1114" i="3"/>
  <c r="M1114" i="3"/>
  <c r="N1114" i="3"/>
  <c r="O1114" i="3"/>
  <c r="K1115" i="3"/>
  <c r="L1115" i="3"/>
  <c r="M1115" i="3"/>
  <c r="N1115" i="3"/>
  <c r="O1115" i="3"/>
  <c r="K1116" i="3"/>
  <c r="L1116" i="3"/>
  <c r="M1116" i="3"/>
  <c r="N1116" i="3"/>
  <c r="O1116" i="3"/>
  <c r="K1117" i="3"/>
  <c r="L1117" i="3"/>
  <c r="M1117" i="3"/>
  <c r="N1117" i="3"/>
  <c r="O1117" i="3"/>
  <c r="K1118" i="3"/>
  <c r="L1118" i="3"/>
  <c r="M1118" i="3"/>
  <c r="N1118" i="3"/>
  <c r="O1118" i="3"/>
  <c r="K1119" i="3"/>
  <c r="L1119" i="3"/>
  <c r="M1119" i="3"/>
  <c r="N1119" i="3"/>
  <c r="O1119" i="3"/>
  <c r="K1120" i="3"/>
  <c r="L1120" i="3"/>
  <c r="M1120" i="3"/>
  <c r="N1120" i="3"/>
  <c r="O1120" i="3"/>
  <c r="K1121" i="3"/>
  <c r="L1121" i="3"/>
  <c r="M1121" i="3"/>
  <c r="N1121" i="3"/>
  <c r="O1121" i="3"/>
  <c r="K1122" i="3"/>
  <c r="L1122" i="3"/>
  <c r="M1122" i="3"/>
  <c r="N1122" i="3"/>
  <c r="O1122" i="3"/>
  <c r="K1123" i="3"/>
  <c r="L1123" i="3"/>
  <c r="M1123" i="3"/>
  <c r="N1123" i="3"/>
  <c r="O1123" i="3"/>
  <c r="K1124" i="3"/>
  <c r="L1124" i="3"/>
  <c r="M1124" i="3"/>
  <c r="N1124" i="3"/>
  <c r="O1124" i="3"/>
  <c r="K1125" i="3"/>
  <c r="L1125" i="3"/>
  <c r="M1125" i="3"/>
  <c r="N1125" i="3"/>
  <c r="O1125" i="3"/>
  <c r="K1126" i="3"/>
  <c r="L1126" i="3"/>
  <c r="M1126" i="3"/>
  <c r="N1126" i="3"/>
  <c r="O1126" i="3"/>
  <c r="K1127" i="3"/>
  <c r="L1127" i="3"/>
  <c r="M1127" i="3"/>
  <c r="N1127" i="3"/>
  <c r="O1127" i="3"/>
  <c r="K1128" i="3"/>
  <c r="L1128" i="3"/>
  <c r="M1128" i="3"/>
  <c r="N1128" i="3"/>
  <c r="O1128" i="3"/>
  <c r="K1129" i="3"/>
  <c r="L1129" i="3"/>
  <c r="M1129" i="3"/>
  <c r="N1129" i="3"/>
  <c r="O1129" i="3"/>
  <c r="K1130" i="3"/>
  <c r="L1130" i="3"/>
  <c r="M1130" i="3"/>
  <c r="N1130" i="3"/>
  <c r="O1130" i="3"/>
  <c r="K1131" i="3"/>
  <c r="L1131" i="3"/>
  <c r="M1131" i="3"/>
  <c r="N1131" i="3"/>
  <c r="O1131" i="3"/>
  <c r="K1132" i="3"/>
  <c r="L1132" i="3"/>
  <c r="M1132" i="3"/>
  <c r="N1132" i="3"/>
  <c r="O1132" i="3"/>
  <c r="K1133" i="3"/>
  <c r="L1133" i="3"/>
  <c r="M1133" i="3"/>
  <c r="N1133" i="3"/>
  <c r="O1133" i="3"/>
  <c r="K1134" i="3"/>
  <c r="L1134" i="3"/>
  <c r="M1134" i="3"/>
  <c r="N1134" i="3"/>
  <c r="O1134" i="3"/>
  <c r="K1135" i="3"/>
  <c r="L1135" i="3"/>
  <c r="M1135" i="3"/>
  <c r="N1135" i="3"/>
  <c r="O1135" i="3"/>
  <c r="K1136" i="3"/>
  <c r="L1136" i="3"/>
  <c r="M1136" i="3"/>
  <c r="N1136" i="3"/>
  <c r="O1136" i="3"/>
  <c r="K1137" i="3"/>
  <c r="L1137" i="3"/>
  <c r="M1137" i="3"/>
  <c r="N1137" i="3"/>
  <c r="O1137" i="3"/>
  <c r="K1138" i="3"/>
  <c r="L1138" i="3"/>
  <c r="M1138" i="3"/>
  <c r="N1138" i="3"/>
  <c r="O1138" i="3"/>
  <c r="K1139" i="3"/>
  <c r="L1139" i="3"/>
  <c r="M1139" i="3"/>
  <c r="N1139" i="3"/>
  <c r="O1139" i="3"/>
  <c r="K1140" i="3"/>
  <c r="L1140" i="3"/>
  <c r="M1140" i="3"/>
  <c r="N1140" i="3"/>
  <c r="O1140" i="3"/>
  <c r="K1141" i="3"/>
  <c r="L1141" i="3"/>
  <c r="M1141" i="3"/>
  <c r="N1141" i="3"/>
  <c r="O1141" i="3"/>
  <c r="K1142" i="3"/>
  <c r="L1142" i="3"/>
  <c r="M1142" i="3"/>
  <c r="N1142" i="3"/>
  <c r="O1142" i="3"/>
  <c r="K1143" i="3"/>
  <c r="L1143" i="3"/>
  <c r="M1143" i="3"/>
  <c r="N1143" i="3"/>
  <c r="O1143" i="3"/>
  <c r="K1144" i="3"/>
  <c r="L1144" i="3"/>
  <c r="M1144" i="3"/>
  <c r="N1144" i="3"/>
  <c r="O1144" i="3"/>
  <c r="K1145" i="3"/>
  <c r="L1145" i="3"/>
  <c r="M1145" i="3"/>
  <c r="N1145" i="3"/>
  <c r="O1145" i="3"/>
  <c r="K1146" i="3"/>
  <c r="L1146" i="3"/>
  <c r="M1146" i="3"/>
  <c r="N1146" i="3"/>
  <c r="O1146" i="3"/>
  <c r="K1147" i="3"/>
  <c r="L1147" i="3"/>
  <c r="M1147" i="3"/>
  <c r="N1147" i="3"/>
  <c r="O1147" i="3"/>
  <c r="K1148" i="3"/>
  <c r="L1148" i="3"/>
  <c r="M1148" i="3"/>
  <c r="N1148" i="3"/>
  <c r="O1148" i="3"/>
  <c r="K1149" i="3"/>
  <c r="L1149" i="3"/>
  <c r="M1149" i="3"/>
  <c r="N1149" i="3"/>
  <c r="O1149" i="3"/>
  <c r="K1150" i="3"/>
  <c r="L1150" i="3"/>
  <c r="M1150" i="3"/>
  <c r="N1150" i="3"/>
  <c r="O1150" i="3"/>
  <c r="K1151" i="3"/>
  <c r="L1151" i="3"/>
  <c r="M1151" i="3"/>
  <c r="N1151" i="3"/>
  <c r="O1151" i="3"/>
  <c r="K1152" i="3"/>
  <c r="L1152" i="3"/>
  <c r="M1152" i="3"/>
  <c r="N1152" i="3"/>
  <c r="O1152" i="3"/>
  <c r="K1153" i="3"/>
  <c r="L1153" i="3"/>
  <c r="M1153" i="3"/>
  <c r="N1153" i="3"/>
  <c r="O1153" i="3"/>
  <c r="K1154" i="3"/>
  <c r="L1154" i="3"/>
  <c r="M1154" i="3"/>
  <c r="N1154" i="3"/>
  <c r="O1154" i="3"/>
  <c r="K1155" i="3"/>
  <c r="L1155" i="3"/>
  <c r="M1155" i="3"/>
  <c r="N1155" i="3"/>
  <c r="O1155" i="3"/>
  <c r="K1156" i="3"/>
  <c r="L1156" i="3"/>
  <c r="M1156" i="3"/>
  <c r="N1156" i="3"/>
  <c r="O1156" i="3"/>
  <c r="K1157" i="3"/>
  <c r="L1157" i="3"/>
  <c r="M1157" i="3"/>
  <c r="N1157" i="3"/>
  <c r="O1157" i="3"/>
  <c r="K1158" i="3"/>
  <c r="L1158" i="3"/>
  <c r="M1158" i="3"/>
  <c r="N1158" i="3"/>
  <c r="O1158" i="3"/>
  <c r="K1159" i="3"/>
  <c r="L1159" i="3"/>
  <c r="M1159" i="3"/>
  <c r="N1159" i="3"/>
  <c r="O1159" i="3"/>
  <c r="K1160" i="3"/>
  <c r="L1160" i="3"/>
  <c r="M1160" i="3"/>
  <c r="N1160" i="3"/>
  <c r="O1160" i="3"/>
  <c r="K1161" i="3"/>
  <c r="L1161" i="3"/>
  <c r="M1161" i="3"/>
  <c r="N1161" i="3"/>
  <c r="O1161" i="3"/>
  <c r="K1162" i="3"/>
  <c r="L1162" i="3"/>
  <c r="M1162" i="3"/>
  <c r="N1162" i="3"/>
  <c r="O1162" i="3"/>
  <c r="K1163" i="3"/>
  <c r="L1163" i="3"/>
  <c r="M1163" i="3"/>
  <c r="N1163" i="3"/>
  <c r="O1163" i="3"/>
  <c r="K1164" i="3"/>
  <c r="L1164" i="3"/>
  <c r="M1164" i="3"/>
  <c r="N1164" i="3"/>
  <c r="O1164" i="3"/>
  <c r="K1165" i="3"/>
  <c r="L1165" i="3"/>
  <c r="M1165" i="3"/>
  <c r="N1165" i="3"/>
  <c r="O1165" i="3"/>
  <c r="K1166" i="3"/>
  <c r="L1166" i="3"/>
  <c r="M1166" i="3"/>
  <c r="N1166" i="3"/>
  <c r="O1166" i="3"/>
  <c r="K1167" i="3"/>
  <c r="L1167" i="3"/>
  <c r="M1167" i="3"/>
  <c r="N1167" i="3"/>
  <c r="O1167" i="3"/>
  <c r="K1168" i="3"/>
  <c r="L1168" i="3"/>
  <c r="M1168" i="3"/>
  <c r="N1168" i="3"/>
  <c r="O1168" i="3"/>
  <c r="K1169" i="3"/>
  <c r="L1169" i="3"/>
  <c r="M1169" i="3"/>
  <c r="N1169" i="3"/>
  <c r="O1169" i="3"/>
  <c r="K1170" i="3"/>
  <c r="L1170" i="3"/>
  <c r="M1170" i="3"/>
  <c r="N1170" i="3"/>
  <c r="O1170" i="3"/>
  <c r="K1171" i="3"/>
  <c r="L1171" i="3"/>
  <c r="M1171" i="3"/>
  <c r="N1171" i="3"/>
  <c r="O1171" i="3"/>
  <c r="K1172" i="3"/>
  <c r="L1172" i="3"/>
  <c r="M1172" i="3"/>
  <c r="N1172" i="3"/>
  <c r="O1172" i="3"/>
  <c r="K1173" i="3"/>
  <c r="L1173" i="3"/>
  <c r="M1173" i="3"/>
  <c r="N1173" i="3"/>
  <c r="O1173" i="3"/>
  <c r="K1174" i="3"/>
  <c r="L1174" i="3"/>
  <c r="M1174" i="3"/>
  <c r="N1174" i="3"/>
  <c r="O1174" i="3"/>
  <c r="K1175" i="3"/>
  <c r="L1175" i="3"/>
  <c r="M1175" i="3"/>
  <c r="N1175" i="3"/>
  <c r="O1175" i="3"/>
  <c r="K1176" i="3"/>
  <c r="L1176" i="3"/>
  <c r="M1176" i="3"/>
  <c r="N1176" i="3"/>
  <c r="O1176" i="3"/>
  <c r="K1177" i="3"/>
  <c r="L1177" i="3"/>
  <c r="M1177" i="3"/>
  <c r="N1177" i="3"/>
  <c r="O1177" i="3"/>
  <c r="K1178" i="3"/>
  <c r="L1178" i="3"/>
  <c r="M1178" i="3"/>
  <c r="N1178" i="3"/>
  <c r="O1178" i="3"/>
  <c r="K1179" i="3"/>
  <c r="L1179" i="3"/>
  <c r="M1179" i="3"/>
  <c r="N1179" i="3"/>
  <c r="O1179" i="3"/>
  <c r="K1180" i="3"/>
  <c r="L1180" i="3"/>
  <c r="M1180" i="3"/>
  <c r="N1180" i="3"/>
  <c r="O1180" i="3"/>
  <c r="K1181" i="3"/>
  <c r="L1181" i="3"/>
  <c r="M1181" i="3"/>
  <c r="N1181" i="3"/>
  <c r="O1181" i="3"/>
  <c r="K1182" i="3"/>
  <c r="L1182" i="3"/>
  <c r="M1182" i="3"/>
  <c r="N1182" i="3"/>
  <c r="O1182" i="3"/>
  <c r="K1183" i="3"/>
  <c r="L1183" i="3"/>
  <c r="M1183" i="3"/>
  <c r="N1183" i="3"/>
  <c r="O1183" i="3"/>
  <c r="K1184" i="3"/>
  <c r="L1184" i="3"/>
  <c r="M1184" i="3"/>
  <c r="N1184" i="3"/>
  <c r="O1184" i="3"/>
  <c r="K1185" i="3"/>
  <c r="L1185" i="3"/>
  <c r="M1185" i="3"/>
  <c r="N1185" i="3"/>
  <c r="O1185" i="3"/>
  <c r="K1186" i="3"/>
  <c r="L1186" i="3"/>
  <c r="M1186" i="3"/>
  <c r="N1186" i="3"/>
  <c r="O1186" i="3"/>
  <c r="K1187" i="3"/>
  <c r="L1187" i="3"/>
  <c r="M1187" i="3"/>
  <c r="N1187" i="3"/>
  <c r="O1187" i="3"/>
  <c r="K1188" i="3"/>
  <c r="L1188" i="3"/>
  <c r="M1188" i="3"/>
  <c r="N1188" i="3"/>
  <c r="O1188" i="3"/>
  <c r="K1189" i="3"/>
  <c r="L1189" i="3"/>
  <c r="M1189" i="3"/>
  <c r="N1189" i="3"/>
  <c r="O1189" i="3"/>
  <c r="K1190" i="3"/>
  <c r="L1190" i="3"/>
  <c r="M1190" i="3"/>
  <c r="N1190" i="3"/>
  <c r="O1190" i="3"/>
  <c r="K1191" i="3"/>
  <c r="L1191" i="3"/>
  <c r="M1191" i="3"/>
  <c r="N1191" i="3"/>
  <c r="O1191" i="3"/>
  <c r="K1192" i="3"/>
  <c r="L1192" i="3"/>
  <c r="M1192" i="3"/>
  <c r="N1192" i="3"/>
  <c r="O1192" i="3"/>
  <c r="K1193" i="3"/>
  <c r="L1193" i="3"/>
  <c r="M1193" i="3"/>
  <c r="N1193" i="3"/>
  <c r="O1193" i="3"/>
  <c r="K1194" i="3"/>
  <c r="L1194" i="3"/>
  <c r="M1194" i="3"/>
  <c r="N1194" i="3"/>
  <c r="O1194" i="3"/>
  <c r="K1195" i="3"/>
  <c r="L1195" i="3"/>
  <c r="M1195" i="3"/>
  <c r="N1195" i="3"/>
  <c r="O1195" i="3"/>
  <c r="K1196" i="3"/>
  <c r="L1196" i="3"/>
  <c r="M1196" i="3"/>
  <c r="N1196" i="3"/>
  <c r="O1196" i="3"/>
  <c r="K1197" i="3"/>
  <c r="L1197" i="3"/>
  <c r="M1197" i="3"/>
  <c r="N1197" i="3"/>
  <c r="O1197" i="3"/>
  <c r="K1198" i="3"/>
  <c r="L1198" i="3"/>
  <c r="M1198" i="3"/>
  <c r="N1198" i="3"/>
  <c r="O1198" i="3"/>
  <c r="K1199" i="3"/>
  <c r="L1199" i="3"/>
  <c r="M1199" i="3"/>
  <c r="N1199" i="3"/>
  <c r="O1199" i="3"/>
  <c r="K1200" i="3"/>
  <c r="L1200" i="3"/>
  <c r="M1200" i="3"/>
  <c r="N1200" i="3"/>
  <c r="O1200" i="3"/>
  <c r="K1201" i="3"/>
  <c r="L1201" i="3"/>
  <c r="M1201" i="3"/>
  <c r="N1201" i="3"/>
  <c r="O1201" i="3"/>
  <c r="K1202" i="3"/>
  <c r="L1202" i="3"/>
  <c r="M1202" i="3"/>
  <c r="N1202" i="3"/>
  <c r="O1202" i="3"/>
  <c r="K1203" i="3"/>
  <c r="L1203" i="3"/>
  <c r="M1203" i="3"/>
  <c r="N1203" i="3"/>
  <c r="O1203" i="3"/>
  <c r="K1204" i="3"/>
  <c r="L1204" i="3"/>
  <c r="M1204" i="3"/>
  <c r="N1204" i="3"/>
  <c r="O1204" i="3"/>
  <c r="K1205" i="3"/>
  <c r="L1205" i="3"/>
  <c r="M1205" i="3"/>
  <c r="N1205" i="3"/>
  <c r="O1205" i="3"/>
  <c r="K1206" i="3"/>
  <c r="L1206" i="3"/>
  <c r="M1206" i="3"/>
  <c r="N1206" i="3"/>
  <c r="O1206" i="3"/>
  <c r="K1207" i="3"/>
  <c r="L1207" i="3"/>
  <c r="M1207" i="3"/>
  <c r="N1207" i="3"/>
  <c r="O1207" i="3"/>
  <c r="K1208" i="3"/>
  <c r="L1208" i="3"/>
  <c r="M1208" i="3"/>
  <c r="N1208" i="3"/>
  <c r="O1208" i="3"/>
  <c r="K1209" i="3"/>
  <c r="L1209" i="3"/>
  <c r="M1209" i="3"/>
  <c r="N1209" i="3"/>
  <c r="O1209" i="3"/>
  <c r="K1210" i="3"/>
  <c r="L1210" i="3"/>
  <c r="M1210" i="3"/>
  <c r="N1210" i="3"/>
  <c r="O1210" i="3"/>
  <c r="K1211" i="3"/>
  <c r="L1211" i="3"/>
  <c r="M1211" i="3"/>
  <c r="N1211" i="3"/>
  <c r="O1211" i="3"/>
  <c r="K1212" i="3"/>
  <c r="L1212" i="3"/>
  <c r="M1212" i="3"/>
  <c r="N1212" i="3"/>
  <c r="O1212" i="3"/>
  <c r="K1213" i="3"/>
  <c r="L1213" i="3"/>
  <c r="M1213" i="3"/>
  <c r="N1213" i="3"/>
  <c r="O1213" i="3"/>
  <c r="K1214" i="3"/>
  <c r="L1214" i="3"/>
  <c r="M1214" i="3"/>
  <c r="N1214" i="3"/>
  <c r="O1214" i="3"/>
  <c r="K1215" i="3"/>
  <c r="L1215" i="3"/>
  <c r="M1215" i="3"/>
  <c r="N1215" i="3"/>
  <c r="O1215" i="3"/>
  <c r="K1216" i="3"/>
  <c r="L1216" i="3"/>
  <c r="M1216" i="3"/>
  <c r="N1216" i="3"/>
  <c r="O1216" i="3"/>
  <c r="K1217" i="3"/>
  <c r="L1217" i="3"/>
  <c r="M1217" i="3"/>
  <c r="N1217" i="3"/>
  <c r="O1217" i="3"/>
  <c r="K1218" i="3"/>
  <c r="L1218" i="3"/>
  <c r="M1218" i="3"/>
  <c r="N1218" i="3"/>
  <c r="O1218" i="3"/>
  <c r="K1219" i="3"/>
  <c r="L1219" i="3"/>
  <c r="M1219" i="3"/>
  <c r="N1219" i="3"/>
  <c r="O1219" i="3"/>
  <c r="K1220" i="3"/>
  <c r="L1220" i="3"/>
  <c r="M1220" i="3"/>
  <c r="N1220" i="3"/>
  <c r="O1220" i="3"/>
  <c r="K1221" i="3"/>
  <c r="L1221" i="3"/>
  <c r="M1221" i="3"/>
  <c r="N1221" i="3"/>
  <c r="O1221" i="3"/>
  <c r="K1222" i="3"/>
  <c r="L1222" i="3"/>
  <c r="M1222" i="3"/>
  <c r="N1222" i="3"/>
  <c r="O1222" i="3"/>
  <c r="K1223" i="3"/>
  <c r="L1223" i="3"/>
  <c r="M1223" i="3"/>
  <c r="N1223" i="3"/>
  <c r="O1223" i="3"/>
  <c r="K1224" i="3"/>
  <c r="L1224" i="3"/>
  <c r="M1224" i="3"/>
  <c r="N1224" i="3"/>
  <c r="O1224" i="3"/>
  <c r="K1225" i="3"/>
  <c r="L1225" i="3"/>
  <c r="M1225" i="3"/>
  <c r="N1225" i="3"/>
  <c r="O1225" i="3"/>
  <c r="K1226" i="3"/>
  <c r="L1226" i="3"/>
  <c r="M1226" i="3"/>
  <c r="N1226" i="3"/>
  <c r="O1226" i="3"/>
  <c r="K1227" i="3"/>
  <c r="L1227" i="3"/>
  <c r="M1227" i="3"/>
  <c r="N1227" i="3"/>
  <c r="O1227" i="3"/>
  <c r="K1228" i="3"/>
  <c r="L1228" i="3"/>
  <c r="M1228" i="3"/>
  <c r="N1228" i="3"/>
  <c r="O1228" i="3"/>
  <c r="K1229" i="3"/>
  <c r="L1229" i="3"/>
  <c r="M1229" i="3"/>
  <c r="N1229" i="3"/>
  <c r="O1229" i="3"/>
  <c r="K1230" i="3"/>
  <c r="L1230" i="3"/>
  <c r="M1230" i="3"/>
  <c r="N1230" i="3"/>
  <c r="O1230" i="3"/>
  <c r="K1231" i="3"/>
  <c r="L1231" i="3"/>
  <c r="M1231" i="3"/>
  <c r="N1231" i="3"/>
  <c r="O1231" i="3"/>
  <c r="K1232" i="3"/>
  <c r="L1232" i="3"/>
  <c r="M1232" i="3"/>
  <c r="N1232" i="3"/>
  <c r="O1232" i="3"/>
  <c r="K1233" i="3"/>
  <c r="L1233" i="3"/>
  <c r="M1233" i="3"/>
  <c r="N1233" i="3"/>
  <c r="O1233" i="3"/>
  <c r="K1234" i="3"/>
  <c r="L1234" i="3"/>
  <c r="M1234" i="3"/>
  <c r="N1234" i="3"/>
  <c r="O1234" i="3"/>
  <c r="K1235" i="3"/>
  <c r="L1235" i="3"/>
  <c r="M1235" i="3"/>
  <c r="N1235" i="3"/>
  <c r="O1235" i="3"/>
  <c r="K1236" i="3"/>
  <c r="L1236" i="3"/>
  <c r="M1236" i="3"/>
  <c r="N1236" i="3"/>
  <c r="O1236" i="3"/>
  <c r="K1237" i="3"/>
  <c r="L1237" i="3"/>
  <c r="M1237" i="3"/>
  <c r="N1237" i="3"/>
  <c r="O1237" i="3"/>
  <c r="K1238" i="3"/>
  <c r="L1238" i="3"/>
  <c r="M1238" i="3"/>
  <c r="N1238" i="3"/>
  <c r="O1238" i="3"/>
  <c r="K1239" i="3"/>
  <c r="L1239" i="3"/>
  <c r="M1239" i="3"/>
  <c r="N1239" i="3"/>
  <c r="O1239" i="3"/>
  <c r="K1240" i="3"/>
  <c r="L1240" i="3"/>
  <c r="M1240" i="3"/>
  <c r="N1240" i="3"/>
  <c r="O1240" i="3"/>
  <c r="K1241" i="3"/>
  <c r="L1241" i="3"/>
  <c r="M1241" i="3"/>
  <c r="N1241" i="3"/>
  <c r="O1241" i="3"/>
  <c r="K1242" i="3"/>
  <c r="L1242" i="3"/>
  <c r="M1242" i="3"/>
  <c r="N1242" i="3"/>
  <c r="O1242" i="3"/>
  <c r="K1243" i="3"/>
  <c r="L1243" i="3"/>
  <c r="M1243" i="3"/>
  <c r="N1243" i="3"/>
  <c r="O1243" i="3"/>
  <c r="K1244" i="3"/>
  <c r="L1244" i="3"/>
  <c r="M1244" i="3"/>
  <c r="N1244" i="3"/>
  <c r="O1244" i="3"/>
  <c r="K1245" i="3"/>
  <c r="L1245" i="3"/>
  <c r="M1245" i="3"/>
  <c r="N1245" i="3"/>
  <c r="O1245" i="3"/>
  <c r="K1246" i="3"/>
  <c r="L1246" i="3"/>
  <c r="M1246" i="3"/>
  <c r="N1246" i="3"/>
  <c r="O1246" i="3"/>
  <c r="K1247" i="3"/>
  <c r="L1247" i="3"/>
  <c r="M1247" i="3"/>
  <c r="N1247" i="3"/>
  <c r="O1247" i="3"/>
  <c r="K1248" i="3"/>
  <c r="L1248" i="3"/>
  <c r="M1248" i="3"/>
  <c r="N1248" i="3"/>
  <c r="O1248" i="3"/>
  <c r="K1249" i="3"/>
  <c r="L1249" i="3"/>
  <c r="M1249" i="3"/>
  <c r="N1249" i="3"/>
  <c r="O1249" i="3"/>
  <c r="K1250" i="3"/>
  <c r="L1250" i="3"/>
  <c r="M1250" i="3"/>
  <c r="N1250" i="3"/>
  <c r="O1250" i="3"/>
  <c r="K1251" i="3"/>
  <c r="L1251" i="3"/>
  <c r="M1251" i="3"/>
  <c r="N1251" i="3"/>
  <c r="O1251" i="3"/>
  <c r="K1252" i="3"/>
  <c r="L1252" i="3"/>
  <c r="M1252" i="3"/>
  <c r="N1252" i="3"/>
  <c r="O1252" i="3"/>
  <c r="K1253" i="3"/>
  <c r="L1253" i="3"/>
  <c r="M1253" i="3"/>
  <c r="N1253" i="3"/>
  <c r="O1253" i="3"/>
  <c r="K1254" i="3"/>
  <c r="L1254" i="3"/>
  <c r="M1254" i="3"/>
  <c r="N1254" i="3"/>
  <c r="O1254" i="3"/>
  <c r="K1255" i="3"/>
  <c r="L1255" i="3"/>
  <c r="M1255" i="3"/>
  <c r="N1255" i="3"/>
  <c r="O1255" i="3"/>
  <c r="K1256" i="3"/>
  <c r="L1256" i="3"/>
  <c r="M1256" i="3"/>
  <c r="N1256" i="3"/>
  <c r="O1256" i="3"/>
  <c r="K1257" i="3"/>
  <c r="L1257" i="3"/>
  <c r="M1257" i="3"/>
  <c r="N1257" i="3"/>
  <c r="O1257" i="3"/>
  <c r="K1258" i="3"/>
  <c r="L1258" i="3"/>
  <c r="M1258" i="3"/>
  <c r="N1258" i="3"/>
  <c r="O1258" i="3"/>
  <c r="K1259" i="3"/>
  <c r="L1259" i="3"/>
  <c r="M1259" i="3"/>
  <c r="N1259" i="3"/>
  <c r="O1259" i="3"/>
  <c r="K1260" i="3"/>
  <c r="L1260" i="3"/>
  <c r="M1260" i="3"/>
  <c r="N1260" i="3"/>
  <c r="O1260" i="3"/>
  <c r="K1261" i="3"/>
  <c r="L1261" i="3"/>
  <c r="M1261" i="3"/>
  <c r="N1261" i="3"/>
  <c r="O1261" i="3"/>
  <c r="K1262" i="3"/>
  <c r="L1262" i="3"/>
  <c r="M1262" i="3"/>
  <c r="N1262" i="3"/>
  <c r="O1262" i="3"/>
  <c r="K1263" i="3"/>
  <c r="L1263" i="3"/>
  <c r="M1263" i="3"/>
  <c r="N1263" i="3"/>
  <c r="O1263" i="3"/>
  <c r="K1264" i="3"/>
  <c r="L1264" i="3"/>
  <c r="M1264" i="3"/>
  <c r="N1264" i="3"/>
  <c r="O1264" i="3"/>
  <c r="K1265" i="3"/>
  <c r="L1265" i="3"/>
  <c r="M1265" i="3"/>
  <c r="N1265" i="3"/>
  <c r="O1265" i="3"/>
  <c r="K1266" i="3"/>
  <c r="L1266" i="3"/>
  <c r="M1266" i="3"/>
  <c r="N1266" i="3"/>
  <c r="O1266" i="3"/>
  <c r="K1267" i="3"/>
  <c r="L1267" i="3"/>
  <c r="M1267" i="3"/>
  <c r="N1267" i="3"/>
  <c r="O1267" i="3"/>
  <c r="K1268" i="3"/>
  <c r="L1268" i="3"/>
  <c r="M1268" i="3"/>
  <c r="N1268" i="3"/>
  <c r="O1268" i="3"/>
  <c r="K1269" i="3"/>
  <c r="L1269" i="3"/>
  <c r="M1269" i="3"/>
  <c r="N1269" i="3"/>
  <c r="O1269" i="3"/>
  <c r="K1270" i="3"/>
  <c r="L1270" i="3"/>
  <c r="M1270" i="3"/>
  <c r="N1270" i="3"/>
  <c r="O1270" i="3"/>
  <c r="K1271" i="3"/>
  <c r="L1271" i="3"/>
  <c r="M1271" i="3"/>
  <c r="N1271" i="3"/>
  <c r="O1271" i="3"/>
  <c r="K1272" i="3"/>
  <c r="L1272" i="3"/>
  <c r="M1272" i="3"/>
  <c r="N1272" i="3"/>
  <c r="O1272" i="3"/>
  <c r="K1273" i="3"/>
  <c r="L1273" i="3"/>
  <c r="M1273" i="3"/>
  <c r="N1273" i="3"/>
  <c r="O1273" i="3"/>
  <c r="K1274" i="3"/>
  <c r="L1274" i="3"/>
  <c r="M1274" i="3"/>
  <c r="N1274" i="3"/>
  <c r="O1274" i="3"/>
  <c r="K1275" i="3"/>
  <c r="L1275" i="3"/>
  <c r="M1275" i="3"/>
  <c r="N1275" i="3"/>
  <c r="O1275" i="3"/>
  <c r="K1276" i="3"/>
  <c r="L1276" i="3"/>
  <c r="M1276" i="3"/>
  <c r="N1276" i="3"/>
  <c r="O1276" i="3"/>
  <c r="K1277" i="3"/>
  <c r="L1277" i="3"/>
  <c r="M1277" i="3"/>
  <c r="N1277" i="3"/>
  <c r="O1277" i="3"/>
  <c r="K1278" i="3"/>
  <c r="L1278" i="3"/>
  <c r="M1278" i="3"/>
  <c r="N1278" i="3"/>
  <c r="O1278" i="3"/>
  <c r="K1279" i="3"/>
  <c r="L1279" i="3"/>
  <c r="M1279" i="3"/>
  <c r="N1279" i="3"/>
  <c r="O1279" i="3"/>
  <c r="K1280" i="3"/>
  <c r="L1280" i="3"/>
  <c r="M1280" i="3"/>
  <c r="N1280" i="3"/>
  <c r="O1280" i="3"/>
  <c r="K1281" i="3"/>
  <c r="L1281" i="3"/>
  <c r="M1281" i="3"/>
  <c r="N1281" i="3"/>
  <c r="O1281" i="3"/>
  <c r="K1282" i="3"/>
  <c r="L1282" i="3"/>
  <c r="M1282" i="3"/>
  <c r="N1282" i="3"/>
  <c r="O1282" i="3"/>
  <c r="K1283" i="3"/>
  <c r="L1283" i="3"/>
  <c r="M1283" i="3"/>
  <c r="N1283" i="3"/>
  <c r="O1283" i="3"/>
  <c r="K1284" i="3"/>
  <c r="L1284" i="3"/>
  <c r="M1284" i="3"/>
  <c r="N1284" i="3"/>
  <c r="O1284" i="3"/>
  <c r="K1285" i="3"/>
  <c r="L1285" i="3"/>
  <c r="M1285" i="3"/>
  <c r="N1285" i="3"/>
  <c r="O1285" i="3"/>
  <c r="K1286" i="3"/>
  <c r="L1286" i="3"/>
  <c r="M1286" i="3"/>
  <c r="N1286" i="3"/>
  <c r="O1286" i="3"/>
  <c r="K1287" i="3"/>
  <c r="L1287" i="3"/>
  <c r="M1287" i="3"/>
  <c r="N1287" i="3"/>
  <c r="O1287" i="3"/>
  <c r="K1288" i="3"/>
  <c r="L1288" i="3"/>
  <c r="M1288" i="3"/>
  <c r="N1288" i="3"/>
  <c r="O1288" i="3"/>
  <c r="K1289" i="3"/>
  <c r="L1289" i="3"/>
  <c r="M1289" i="3"/>
  <c r="N1289" i="3"/>
  <c r="O1289" i="3"/>
  <c r="K1290" i="3"/>
  <c r="L1290" i="3"/>
  <c r="M1290" i="3"/>
  <c r="N1290" i="3"/>
  <c r="O1290" i="3"/>
  <c r="K1291" i="3"/>
  <c r="L1291" i="3"/>
  <c r="M1291" i="3"/>
  <c r="N1291" i="3"/>
  <c r="O1291" i="3"/>
  <c r="K1292" i="3"/>
  <c r="L1292" i="3"/>
  <c r="M1292" i="3"/>
  <c r="N1292" i="3"/>
  <c r="O1292" i="3"/>
  <c r="K1293" i="3"/>
  <c r="L1293" i="3"/>
  <c r="M1293" i="3"/>
  <c r="N1293" i="3"/>
  <c r="O1293" i="3"/>
  <c r="K1294" i="3"/>
  <c r="L1294" i="3"/>
  <c r="M1294" i="3"/>
  <c r="N1294" i="3"/>
  <c r="O1294" i="3"/>
  <c r="K1295" i="3"/>
  <c r="L1295" i="3"/>
  <c r="M1295" i="3"/>
  <c r="N1295" i="3"/>
  <c r="O1295" i="3"/>
  <c r="K1296" i="3"/>
  <c r="L1296" i="3"/>
  <c r="M1296" i="3"/>
  <c r="N1296" i="3"/>
  <c r="O1296" i="3"/>
  <c r="K1297" i="3"/>
  <c r="L1297" i="3"/>
  <c r="M1297" i="3"/>
  <c r="N1297" i="3"/>
  <c r="O1297" i="3"/>
  <c r="K1298" i="3"/>
  <c r="L1298" i="3"/>
  <c r="M1298" i="3"/>
  <c r="N1298" i="3"/>
  <c r="O1298" i="3"/>
  <c r="K1299" i="3"/>
  <c r="L1299" i="3"/>
  <c r="M1299" i="3"/>
  <c r="N1299" i="3"/>
  <c r="O1299" i="3"/>
  <c r="K1300" i="3"/>
  <c r="L1300" i="3"/>
  <c r="M1300" i="3"/>
  <c r="N1300" i="3"/>
  <c r="O1300" i="3"/>
  <c r="K1301" i="3"/>
  <c r="L1301" i="3"/>
  <c r="M1301" i="3"/>
  <c r="N1301" i="3"/>
  <c r="O1301" i="3"/>
  <c r="K1302" i="3"/>
  <c r="L1302" i="3"/>
  <c r="M1302" i="3"/>
  <c r="N1302" i="3"/>
  <c r="O1302" i="3"/>
  <c r="K1303" i="3"/>
  <c r="L1303" i="3"/>
  <c r="M1303" i="3"/>
  <c r="N1303" i="3"/>
  <c r="O1303" i="3"/>
  <c r="K1304" i="3"/>
  <c r="L1304" i="3"/>
  <c r="M1304" i="3"/>
  <c r="N1304" i="3"/>
  <c r="O1304" i="3"/>
  <c r="K1305" i="3"/>
  <c r="L1305" i="3"/>
  <c r="M1305" i="3"/>
  <c r="N1305" i="3"/>
  <c r="O1305" i="3"/>
  <c r="K1306" i="3"/>
  <c r="L1306" i="3"/>
  <c r="M1306" i="3"/>
  <c r="N1306" i="3"/>
  <c r="O1306" i="3"/>
  <c r="K1307" i="3"/>
  <c r="L1307" i="3"/>
  <c r="M1307" i="3"/>
  <c r="N1307" i="3"/>
  <c r="O1307" i="3"/>
  <c r="K1308" i="3"/>
  <c r="L1308" i="3"/>
  <c r="M1308" i="3"/>
  <c r="N1308" i="3"/>
  <c r="O1308" i="3"/>
  <c r="K1309" i="3"/>
  <c r="L1309" i="3"/>
  <c r="M1309" i="3"/>
  <c r="N1309" i="3"/>
  <c r="O1309" i="3"/>
  <c r="K1310" i="3"/>
  <c r="L1310" i="3"/>
  <c r="M1310" i="3"/>
  <c r="N1310" i="3"/>
  <c r="O1310" i="3"/>
  <c r="K1311" i="3"/>
  <c r="L1311" i="3"/>
  <c r="M1311" i="3"/>
  <c r="N1311" i="3"/>
  <c r="O1311" i="3"/>
  <c r="K1312" i="3"/>
  <c r="L1312" i="3"/>
  <c r="M1312" i="3"/>
  <c r="N1312" i="3"/>
  <c r="O1312" i="3"/>
  <c r="K1313" i="3"/>
  <c r="L1313" i="3"/>
  <c r="M1313" i="3"/>
  <c r="N1313" i="3"/>
  <c r="O1313" i="3"/>
  <c r="K1314" i="3"/>
  <c r="L1314" i="3"/>
  <c r="M1314" i="3"/>
  <c r="N1314" i="3"/>
  <c r="O1314" i="3"/>
  <c r="K1315" i="3"/>
  <c r="L1315" i="3"/>
  <c r="M1315" i="3"/>
  <c r="N1315" i="3"/>
  <c r="O1315" i="3"/>
  <c r="K1316" i="3"/>
  <c r="L1316" i="3"/>
  <c r="M1316" i="3"/>
  <c r="N1316" i="3"/>
  <c r="O1316" i="3"/>
  <c r="K1317" i="3"/>
  <c r="L1317" i="3"/>
  <c r="M1317" i="3"/>
  <c r="N1317" i="3"/>
  <c r="O1317" i="3"/>
  <c r="K1318" i="3"/>
  <c r="L1318" i="3"/>
  <c r="M1318" i="3"/>
  <c r="N1318" i="3"/>
  <c r="O1318" i="3"/>
  <c r="K1319" i="3"/>
  <c r="L1319" i="3"/>
  <c r="M1319" i="3"/>
  <c r="N1319" i="3"/>
  <c r="O1319" i="3"/>
  <c r="K1320" i="3"/>
  <c r="L1320" i="3"/>
  <c r="M1320" i="3"/>
  <c r="N1320" i="3"/>
  <c r="O1320" i="3"/>
  <c r="K1321" i="3"/>
  <c r="L1321" i="3"/>
  <c r="M1321" i="3"/>
  <c r="N1321" i="3"/>
  <c r="O1321" i="3"/>
  <c r="K1322" i="3"/>
  <c r="L1322" i="3"/>
  <c r="M1322" i="3"/>
  <c r="N1322" i="3"/>
  <c r="O1322" i="3"/>
  <c r="K1323" i="3"/>
  <c r="L1323" i="3"/>
  <c r="M1323" i="3"/>
  <c r="N1323" i="3"/>
  <c r="O1323" i="3"/>
  <c r="K1324" i="3"/>
  <c r="L1324" i="3"/>
  <c r="M1324" i="3"/>
  <c r="N1324" i="3"/>
  <c r="O1324" i="3"/>
  <c r="K1325" i="3"/>
  <c r="L1325" i="3"/>
  <c r="M1325" i="3"/>
  <c r="N1325" i="3"/>
  <c r="O1325" i="3"/>
  <c r="K1326" i="3"/>
  <c r="L1326" i="3"/>
  <c r="M1326" i="3"/>
  <c r="N1326" i="3"/>
  <c r="O1326" i="3"/>
  <c r="K1327" i="3"/>
  <c r="L1327" i="3"/>
  <c r="M1327" i="3"/>
  <c r="N1327" i="3"/>
  <c r="O1327" i="3"/>
  <c r="K1328" i="3"/>
  <c r="L1328" i="3"/>
  <c r="M1328" i="3"/>
  <c r="N1328" i="3"/>
  <c r="O1328" i="3"/>
  <c r="K1329" i="3"/>
  <c r="L1329" i="3"/>
  <c r="M1329" i="3"/>
  <c r="N1329" i="3"/>
  <c r="O1329" i="3"/>
  <c r="K1330" i="3"/>
  <c r="L1330" i="3"/>
  <c r="M1330" i="3"/>
  <c r="N1330" i="3"/>
  <c r="O1330" i="3"/>
  <c r="K1331" i="3"/>
  <c r="L1331" i="3"/>
  <c r="M1331" i="3"/>
  <c r="N1331" i="3"/>
  <c r="O1331" i="3"/>
  <c r="K1332" i="3"/>
  <c r="L1332" i="3"/>
  <c r="M1332" i="3"/>
  <c r="N1332" i="3"/>
  <c r="O1332" i="3"/>
  <c r="K1333" i="3"/>
  <c r="L1333" i="3"/>
  <c r="M1333" i="3"/>
  <c r="N1333" i="3"/>
  <c r="O1333" i="3"/>
  <c r="K1334" i="3"/>
  <c r="L1334" i="3"/>
  <c r="M1334" i="3"/>
  <c r="N1334" i="3"/>
  <c r="O1334" i="3"/>
  <c r="K1335" i="3"/>
  <c r="L1335" i="3"/>
  <c r="M1335" i="3"/>
  <c r="N1335" i="3"/>
  <c r="O1335" i="3"/>
  <c r="K1336" i="3"/>
  <c r="L1336" i="3"/>
  <c r="M1336" i="3"/>
  <c r="N1336" i="3"/>
  <c r="O1336" i="3"/>
  <c r="K1337" i="3"/>
  <c r="L1337" i="3"/>
  <c r="M1337" i="3"/>
  <c r="N1337" i="3"/>
  <c r="O1337" i="3"/>
  <c r="K1338" i="3"/>
  <c r="L1338" i="3"/>
  <c r="M1338" i="3"/>
  <c r="N1338" i="3"/>
  <c r="O1338" i="3"/>
  <c r="K1339" i="3"/>
  <c r="L1339" i="3"/>
  <c r="M1339" i="3"/>
  <c r="N1339" i="3"/>
  <c r="O1339" i="3"/>
  <c r="K1340" i="3"/>
  <c r="L1340" i="3"/>
  <c r="M1340" i="3"/>
  <c r="N1340" i="3"/>
  <c r="O1340" i="3"/>
  <c r="K1341" i="3"/>
  <c r="L1341" i="3"/>
  <c r="M1341" i="3"/>
  <c r="N1341" i="3"/>
  <c r="O1341" i="3"/>
  <c r="K1342" i="3"/>
  <c r="L1342" i="3"/>
  <c r="M1342" i="3"/>
  <c r="N1342" i="3"/>
  <c r="O1342" i="3"/>
  <c r="K1343" i="3"/>
  <c r="L1343" i="3"/>
  <c r="M1343" i="3"/>
  <c r="N1343" i="3"/>
  <c r="O1343" i="3"/>
  <c r="K1344" i="3"/>
  <c r="L1344" i="3"/>
  <c r="M1344" i="3"/>
  <c r="N1344" i="3"/>
  <c r="O1344" i="3"/>
  <c r="K1345" i="3"/>
  <c r="L1345" i="3"/>
  <c r="M1345" i="3"/>
  <c r="N1345" i="3"/>
  <c r="O1345" i="3"/>
  <c r="K1346" i="3"/>
  <c r="L1346" i="3"/>
  <c r="M1346" i="3"/>
  <c r="N1346" i="3"/>
  <c r="O1346" i="3"/>
  <c r="K1347" i="3"/>
  <c r="L1347" i="3"/>
  <c r="M1347" i="3"/>
  <c r="N1347" i="3"/>
  <c r="O1347" i="3"/>
  <c r="K1348" i="3"/>
  <c r="L1348" i="3"/>
  <c r="M1348" i="3"/>
  <c r="N1348" i="3"/>
  <c r="O1348" i="3"/>
  <c r="K1349" i="3"/>
  <c r="L1349" i="3"/>
  <c r="M1349" i="3"/>
  <c r="N1349" i="3"/>
  <c r="O1349" i="3"/>
  <c r="K1350" i="3"/>
  <c r="L1350" i="3"/>
  <c r="M1350" i="3"/>
  <c r="N1350" i="3"/>
  <c r="O1350" i="3"/>
  <c r="K1351" i="3"/>
  <c r="L1351" i="3"/>
  <c r="M1351" i="3"/>
  <c r="N1351" i="3"/>
  <c r="O1351" i="3"/>
  <c r="K1352" i="3"/>
  <c r="L1352" i="3"/>
  <c r="M1352" i="3"/>
  <c r="N1352" i="3"/>
  <c r="O1352" i="3"/>
  <c r="K1353" i="3"/>
  <c r="L1353" i="3"/>
  <c r="M1353" i="3"/>
  <c r="N1353" i="3"/>
  <c r="O1353" i="3"/>
  <c r="K1354" i="3"/>
  <c r="L1354" i="3"/>
  <c r="M1354" i="3"/>
  <c r="N1354" i="3"/>
  <c r="O1354" i="3"/>
  <c r="K1355" i="3"/>
  <c r="L1355" i="3"/>
  <c r="M1355" i="3"/>
  <c r="N1355" i="3"/>
  <c r="O1355" i="3"/>
  <c r="K1356" i="3"/>
  <c r="L1356" i="3"/>
  <c r="M1356" i="3"/>
  <c r="N1356" i="3"/>
  <c r="O1356" i="3"/>
  <c r="K1357" i="3"/>
  <c r="L1357" i="3"/>
  <c r="M1357" i="3"/>
  <c r="N1357" i="3"/>
  <c r="O1357" i="3"/>
  <c r="K1358" i="3"/>
  <c r="L1358" i="3"/>
  <c r="M1358" i="3"/>
  <c r="N1358" i="3"/>
  <c r="O1358" i="3"/>
  <c r="K1359" i="3"/>
  <c r="L1359" i="3"/>
  <c r="M1359" i="3"/>
  <c r="N1359" i="3"/>
  <c r="O1359" i="3"/>
  <c r="K1360" i="3"/>
  <c r="L1360" i="3"/>
  <c r="M1360" i="3"/>
  <c r="N1360" i="3"/>
  <c r="O1360" i="3"/>
  <c r="K1361" i="3"/>
  <c r="L1361" i="3"/>
  <c r="M1361" i="3"/>
  <c r="N1361" i="3"/>
  <c r="O1361" i="3"/>
  <c r="K1362" i="3"/>
  <c r="L1362" i="3"/>
  <c r="M1362" i="3"/>
  <c r="N1362" i="3"/>
  <c r="O1362" i="3"/>
  <c r="K1363" i="3"/>
  <c r="L1363" i="3"/>
  <c r="M1363" i="3"/>
  <c r="N1363" i="3"/>
  <c r="O1363" i="3"/>
  <c r="K1364" i="3"/>
  <c r="L1364" i="3"/>
  <c r="M1364" i="3"/>
  <c r="N1364" i="3"/>
  <c r="O1364" i="3"/>
  <c r="K1365" i="3"/>
  <c r="L1365" i="3"/>
  <c r="M1365" i="3"/>
  <c r="N1365" i="3"/>
  <c r="O1365" i="3"/>
  <c r="K1366" i="3"/>
  <c r="L1366" i="3"/>
  <c r="M1366" i="3"/>
  <c r="N1366" i="3"/>
  <c r="O1366" i="3"/>
  <c r="K1367" i="3"/>
  <c r="L1367" i="3"/>
  <c r="M1367" i="3"/>
  <c r="N1367" i="3"/>
  <c r="O1367" i="3"/>
  <c r="K1368" i="3"/>
  <c r="L1368" i="3"/>
  <c r="M1368" i="3"/>
  <c r="N1368" i="3"/>
  <c r="O1368" i="3"/>
  <c r="K1369" i="3"/>
  <c r="L1369" i="3"/>
  <c r="M1369" i="3"/>
  <c r="N1369" i="3"/>
  <c r="O1369" i="3"/>
  <c r="K1370" i="3"/>
  <c r="L1370" i="3"/>
  <c r="M1370" i="3"/>
  <c r="N1370" i="3"/>
  <c r="O1370" i="3"/>
  <c r="K1371" i="3"/>
  <c r="L1371" i="3"/>
  <c r="M1371" i="3"/>
  <c r="N1371" i="3"/>
  <c r="O1371" i="3"/>
  <c r="K1372" i="3"/>
  <c r="L1372" i="3"/>
  <c r="M1372" i="3"/>
  <c r="N1372" i="3"/>
  <c r="O1372" i="3"/>
  <c r="K1373" i="3"/>
  <c r="L1373" i="3"/>
  <c r="M1373" i="3"/>
  <c r="N1373" i="3"/>
  <c r="O1373" i="3"/>
  <c r="K1374" i="3"/>
  <c r="L1374" i="3"/>
  <c r="M1374" i="3"/>
  <c r="N1374" i="3"/>
  <c r="O1374" i="3"/>
  <c r="K1375" i="3"/>
  <c r="L1375" i="3"/>
  <c r="M1375" i="3"/>
  <c r="N1375" i="3"/>
  <c r="O1375" i="3"/>
  <c r="K1376" i="3"/>
  <c r="L1376" i="3"/>
  <c r="M1376" i="3"/>
  <c r="N1376" i="3"/>
  <c r="O1376" i="3"/>
  <c r="K1377" i="3"/>
  <c r="L1377" i="3"/>
  <c r="M1377" i="3"/>
  <c r="N1377" i="3"/>
  <c r="O1377" i="3"/>
  <c r="K1378" i="3"/>
  <c r="L1378" i="3"/>
  <c r="M1378" i="3"/>
  <c r="N1378" i="3"/>
  <c r="O1378" i="3"/>
  <c r="K1379" i="3"/>
  <c r="L1379" i="3"/>
  <c r="M1379" i="3"/>
  <c r="N1379" i="3"/>
  <c r="O1379" i="3"/>
  <c r="K1380" i="3"/>
  <c r="L1380" i="3"/>
  <c r="M1380" i="3"/>
  <c r="N1380" i="3"/>
  <c r="O1380" i="3"/>
  <c r="K1381" i="3"/>
  <c r="L1381" i="3"/>
  <c r="M1381" i="3"/>
  <c r="N1381" i="3"/>
  <c r="O1381" i="3"/>
  <c r="K1382" i="3"/>
  <c r="L1382" i="3"/>
  <c r="M1382" i="3"/>
  <c r="N1382" i="3"/>
  <c r="O1382" i="3"/>
  <c r="K1383" i="3"/>
  <c r="L1383" i="3"/>
  <c r="M1383" i="3"/>
  <c r="N1383" i="3"/>
  <c r="O1383" i="3"/>
  <c r="K1384" i="3"/>
  <c r="L1384" i="3"/>
  <c r="M1384" i="3"/>
  <c r="N1384" i="3"/>
  <c r="O1384" i="3"/>
  <c r="K1385" i="3"/>
  <c r="L1385" i="3"/>
  <c r="M1385" i="3"/>
  <c r="N1385" i="3"/>
  <c r="O1385" i="3"/>
  <c r="K1386" i="3"/>
  <c r="L1386" i="3"/>
  <c r="M1386" i="3"/>
  <c r="N1386" i="3"/>
  <c r="O1386" i="3"/>
  <c r="K1387" i="3"/>
  <c r="L1387" i="3"/>
  <c r="M1387" i="3"/>
  <c r="N1387" i="3"/>
  <c r="O1387" i="3"/>
  <c r="K1388" i="3"/>
  <c r="L1388" i="3"/>
  <c r="M1388" i="3"/>
  <c r="N1388" i="3"/>
  <c r="O1388" i="3"/>
  <c r="K1389" i="3"/>
  <c r="L1389" i="3"/>
  <c r="M1389" i="3"/>
  <c r="N1389" i="3"/>
  <c r="O1389" i="3"/>
  <c r="K1390" i="3"/>
  <c r="L1390" i="3"/>
  <c r="M1390" i="3"/>
  <c r="N1390" i="3"/>
  <c r="O1390" i="3"/>
  <c r="K1391" i="3"/>
  <c r="L1391" i="3"/>
  <c r="M1391" i="3"/>
  <c r="N1391" i="3"/>
  <c r="O1391" i="3"/>
  <c r="K1392" i="3"/>
  <c r="L1392" i="3"/>
  <c r="M1392" i="3"/>
  <c r="N1392" i="3"/>
  <c r="O1392" i="3"/>
  <c r="K1393" i="3"/>
  <c r="L1393" i="3"/>
  <c r="M1393" i="3"/>
  <c r="N1393" i="3"/>
  <c r="O1393" i="3"/>
  <c r="K1394" i="3"/>
  <c r="L1394" i="3"/>
  <c r="M1394" i="3"/>
  <c r="N1394" i="3"/>
  <c r="O1394" i="3"/>
  <c r="K1395" i="3"/>
  <c r="L1395" i="3"/>
  <c r="M1395" i="3"/>
  <c r="N1395" i="3"/>
  <c r="O1395" i="3"/>
  <c r="K1396" i="3"/>
  <c r="L1396" i="3"/>
  <c r="M1396" i="3"/>
  <c r="N1396" i="3"/>
  <c r="O1396" i="3"/>
  <c r="K1397" i="3"/>
  <c r="L1397" i="3"/>
  <c r="M1397" i="3"/>
  <c r="N1397" i="3"/>
  <c r="O1397" i="3"/>
  <c r="K1398" i="3"/>
  <c r="L1398" i="3"/>
  <c r="M1398" i="3"/>
  <c r="N1398" i="3"/>
  <c r="O1398" i="3"/>
  <c r="K1399" i="3"/>
  <c r="L1399" i="3"/>
  <c r="M1399" i="3"/>
  <c r="N1399" i="3"/>
  <c r="O1399" i="3"/>
  <c r="K1400" i="3"/>
  <c r="L1400" i="3"/>
  <c r="M1400" i="3"/>
  <c r="N1400" i="3"/>
  <c r="O1400" i="3"/>
  <c r="K1401" i="3"/>
  <c r="L1401" i="3"/>
  <c r="M1401" i="3"/>
  <c r="N1401" i="3"/>
  <c r="O1401" i="3"/>
  <c r="K1402" i="3"/>
  <c r="L1402" i="3"/>
  <c r="M1402" i="3"/>
  <c r="N1402" i="3"/>
  <c r="O1402" i="3"/>
  <c r="K1403" i="3"/>
  <c r="L1403" i="3"/>
  <c r="M1403" i="3"/>
  <c r="N1403" i="3"/>
  <c r="O1403" i="3"/>
  <c r="K1404" i="3"/>
  <c r="L1404" i="3"/>
  <c r="M1404" i="3"/>
  <c r="N1404" i="3"/>
  <c r="O1404" i="3"/>
  <c r="K1405" i="3"/>
  <c r="L1405" i="3"/>
  <c r="M1405" i="3"/>
  <c r="N1405" i="3"/>
  <c r="O1405" i="3"/>
  <c r="K1406" i="3"/>
  <c r="L1406" i="3"/>
  <c r="M1406" i="3"/>
  <c r="N1406" i="3"/>
  <c r="O1406" i="3"/>
  <c r="K1407" i="3"/>
  <c r="L1407" i="3"/>
  <c r="M1407" i="3"/>
  <c r="N1407" i="3"/>
  <c r="O1407" i="3"/>
  <c r="K1408" i="3"/>
  <c r="L1408" i="3"/>
  <c r="M1408" i="3"/>
  <c r="N1408" i="3"/>
  <c r="O1408" i="3"/>
  <c r="K1409" i="3"/>
  <c r="L1409" i="3"/>
  <c r="M1409" i="3"/>
  <c r="N1409" i="3"/>
  <c r="O1409" i="3"/>
  <c r="K1410" i="3"/>
  <c r="L1410" i="3"/>
  <c r="M1410" i="3"/>
  <c r="N1410" i="3"/>
  <c r="O1410" i="3"/>
  <c r="K1411" i="3"/>
  <c r="L1411" i="3"/>
  <c r="M1411" i="3"/>
  <c r="N1411" i="3"/>
  <c r="O1411" i="3"/>
  <c r="K1412" i="3"/>
  <c r="L1412" i="3"/>
  <c r="M1412" i="3"/>
  <c r="N1412" i="3"/>
  <c r="O1412" i="3"/>
  <c r="K1413" i="3"/>
  <c r="L1413" i="3"/>
  <c r="M1413" i="3"/>
  <c r="N1413" i="3"/>
  <c r="O1413" i="3"/>
  <c r="K1414" i="3"/>
  <c r="L1414" i="3"/>
  <c r="M1414" i="3"/>
  <c r="N1414" i="3"/>
  <c r="O1414" i="3"/>
  <c r="K1415" i="3"/>
  <c r="L1415" i="3"/>
  <c r="M1415" i="3"/>
  <c r="N1415" i="3"/>
  <c r="O1415" i="3"/>
  <c r="K1416" i="3"/>
  <c r="L1416" i="3"/>
  <c r="M1416" i="3"/>
  <c r="N1416" i="3"/>
  <c r="O1416" i="3"/>
  <c r="K1417" i="3"/>
  <c r="L1417" i="3"/>
  <c r="M1417" i="3"/>
  <c r="N1417" i="3"/>
  <c r="O1417" i="3"/>
  <c r="K1418" i="3"/>
  <c r="L1418" i="3"/>
  <c r="M1418" i="3"/>
  <c r="N1418" i="3"/>
  <c r="O1418" i="3"/>
  <c r="K1419" i="3"/>
  <c r="L1419" i="3"/>
  <c r="M1419" i="3"/>
  <c r="N1419" i="3"/>
  <c r="O1419" i="3"/>
  <c r="K1420" i="3"/>
  <c r="L1420" i="3"/>
  <c r="M1420" i="3"/>
  <c r="N1420" i="3"/>
  <c r="O1420" i="3"/>
  <c r="K1421" i="3"/>
  <c r="L1421" i="3"/>
  <c r="M1421" i="3"/>
  <c r="N1421" i="3"/>
  <c r="O1421" i="3"/>
  <c r="K1422" i="3"/>
  <c r="L1422" i="3"/>
  <c r="M1422" i="3"/>
  <c r="N1422" i="3"/>
  <c r="O1422" i="3"/>
  <c r="K1423" i="3"/>
  <c r="L1423" i="3"/>
  <c r="M1423" i="3"/>
  <c r="N1423" i="3"/>
  <c r="O1423" i="3"/>
  <c r="K1424" i="3"/>
  <c r="L1424" i="3"/>
  <c r="M1424" i="3"/>
  <c r="N1424" i="3"/>
  <c r="O1424" i="3"/>
  <c r="K1425" i="3"/>
  <c r="L1425" i="3"/>
  <c r="M1425" i="3"/>
  <c r="N1425" i="3"/>
  <c r="O1425" i="3"/>
  <c r="K1426" i="3"/>
  <c r="L1426" i="3"/>
  <c r="M1426" i="3"/>
  <c r="N1426" i="3"/>
  <c r="O1426" i="3"/>
  <c r="K1427" i="3"/>
  <c r="L1427" i="3"/>
  <c r="M1427" i="3"/>
  <c r="N1427" i="3"/>
  <c r="O1427" i="3"/>
  <c r="K1428" i="3"/>
  <c r="L1428" i="3"/>
  <c r="M1428" i="3"/>
  <c r="N1428" i="3"/>
  <c r="O1428" i="3"/>
  <c r="K1429" i="3"/>
  <c r="L1429" i="3"/>
  <c r="M1429" i="3"/>
  <c r="N1429" i="3"/>
  <c r="O1429" i="3"/>
  <c r="K1430" i="3"/>
  <c r="L1430" i="3"/>
  <c r="M1430" i="3"/>
  <c r="N1430" i="3"/>
  <c r="O1430" i="3"/>
  <c r="K1431" i="3"/>
  <c r="L1431" i="3"/>
  <c r="M1431" i="3"/>
  <c r="N1431" i="3"/>
  <c r="O1431" i="3"/>
  <c r="K1432" i="3"/>
  <c r="L1432" i="3"/>
  <c r="M1432" i="3"/>
  <c r="N1432" i="3"/>
  <c r="O1432" i="3"/>
  <c r="K1433" i="3"/>
  <c r="L1433" i="3"/>
  <c r="M1433" i="3"/>
  <c r="N1433" i="3"/>
  <c r="O1433" i="3"/>
  <c r="K1434" i="3"/>
  <c r="L1434" i="3"/>
  <c r="M1434" i="3"/>
  <c r="N1434" i="3"/>
  <c r="O1434" i="3"/>
  <c r="K1435" i="3"/>
  <c r="L1435" i="3"/>
  <c r="M1435" i="3"/>
  <c r="N1435" i="3"/>
  <c r="O1435" i="3"/>
  <c r="K1436" i="3"/>
  <c r="L1436" i="3"/>
  <c r="M1436" i="3"/>
  <c r="N1436" i="3"/>
  <c r="O1436" i="3"/>
  <c r="K1437" i="3"/>
  <c r="L1437" i="3"/>
  <c r="M1437" i="3"/>
  <c r="N1437" i="3"/>
  <c r="O1437" i="3"/>
  <c r="K1438" i="3"/>
  <c r="L1438" i="3"/>
  <c r="M1438" i="3"/>
  <c r="N1438" i="3"/>
  <c r="O1438" i="3"/>
  <c r="K1439" i="3"/>
  <c r="L1439" i="3"/>
  <c r="M1439" i="3"/>
  <c r="N1439" i="3"/>
  <c r="O1439" i="3"/>
  <c r="K1440" i="3"/>
  <c r="L1440" i="3"/>
  <c r="M1440" i="3"/>
  <c r="N1440" i="3"/>
  <c r="O1440" i="3"/>
  <c r="K1441" i="3"/>
  <c r="L1441" i="3"/>
  <c r="M1441" i="3"/>
  <c r="N1441" i="3"/>
  <c r="O1441" i="3"/>
  <c r="K1442" i="3"/>
  <c r="L1442" i="3"/>
  <c r="M1442" i="3"/>
  <c r="N1442" i="3"/>
  <c r="O1442" i="3"/>
  <c r="K1443" i="3"/>
  <c r="L1443" i="3"/>
  <c r="M1443" i="3"/>
  <c r="N1443" i="3"/>
  <c r="O1443" i="3"/>
  <c r="K1444" i="3"/>
  <c r="L1444" i="3"/>
  <c r="M1444" i="3"/>
  <c r="N1444" i="3"/>
  <c r="O1444" i="3"/>
  <c r="K1445" i="3"/>
  <c r="L1445" i="3"/>
  <c r="M1445" i="3"/>
  <c r="N1445" i="3"/>
  <c r="O1445" i="3"/>
  <c r="K1446" i="3"/>
  <c r="L1446" i="3"/>
  <c r="M1446" i="3"/>
  <c r="N1446" i="3"/>
  <c r="O1446" i="3"/>
  <c r="K1447" i="3"/>
  <c r="L1447" i="3"/>
  <c r="M1447" i="3"/>
  <c r="N1447" i="3"/>
  <c r="O1447" i="3"/>
  <c r="K1448" i="3"/>
  <c r="L1448" i="3"/>
  <c r="M1448" i="3"/>
  <c r="N1448" i="3"/>
  <c r="O1448" i="3"/>
  <c r="K1449" i="3"/>
  <c r="L1449" i="3"/>
  <c r="M1449" i="3"/>
  <c r="N1449" i="3"/>
  <c r="O1449" i="3"/>
  <c r="K1450" i="3"/>
  <c r="L1450" i="3"/>
  <c r="M1450" i="3"/>
  <c r="N1450" i="3"/>
  <c r="O1450" i="3"/>
  <c r="K1451" i="3"/>
  <c r="L1451" i="3"/>
  <c r="M1451" i="3"/>
  <c r="N1451" i="3"/>
  <c r="O1451" i="3"/>
  <c r="K1452" i="3"/>
  <c r="L1452" i="3"/>
  <c r="M1452" i="3"/>
  <c r="N1452" i="3"/>
  <c r="O1452" i="3"/>
  <c r="K1453" i="3"/>
  <c r="L1453" i="3"/>
  <c r="M1453" i="3"/>
  <c r="N1453" i="3"/>
  <c r="O1453" i="3"/>
  <c r="K1454" i="3"/>
  <c r="L1454" i="3"/>
  <c r="M1454" i="3"/>
  <c r="N1454" i="3"/>
  <c r="O1454" i="3"/>
  <c r="K1455" i="3"/>
  <c r="L1455" i="3"/>
  <c r="M1455" i="3"/>
  <c r="N1455" i="3"/>
  <c r="O1455" i="3"/>
  <c r="K1456" i="3"/>
  <c r="L1456" i="3"/>
  <c r="M1456" i="3"/>
  <c r="N1456" i="3"/>
  <c r="O1456" i="3"/>
  <c r="K1457" i="3"/>
  <c r="L1457" i="3"/>
  <c r="M1457" i="3"/>
  <c r="N1457" i="3"/>
  <c r="O1457" i="3"/>
  <c r="K1458" i="3"/>
  <c r="L1458" i="3"/>
  <c r="M1458" i="3"/>
  <c r="N1458" i="3"/>
  <c r="O1458" i="3"/>
  <c r="K1459" i="3"/>
  <c r="L1459" i="3"/>
  <c r="M1459" i="3"/>
  <c r="N1459" i="3"/>
  <c r="O1459" i="3"/>
  <c r="K1460" i="3"/>
  <c r="L1460" i="3"/>
  <c r="M1460" i="3"/>
  <c r="N1460" i="3"/>
  <c r="O1460" i="3"/>
  <c r="K1461" i="3"/>
  <c r="L1461" i="3"/>
  <c r="M1461" i="3"/>
  <c r="N1461" i="3"/>
  <c r="O1461" i="3"/>
  <c r="K1462" i="3"/>
  <c r="L1462" i="3"/>
  <c r="M1462" i="3"/>
  <c r="N1462" i="3"/>
  <c r="O1462" i="3"/>
  <c r="K1463" i="3"/>
  <c r="L1463" i="3"/>
  <c r="M1463" i="3"/>
  <c r="N1463" i="3"/>
  <c r="O1463" i="3"/>
  <c r="K1464" i="3"/>
  <c r="L1464" i="3"/>
  <c r="M1464" i="3"/>
  <c r="N1464" i="3"/>
  <c r="O1464" i="3"/>
  <c r="K1465" i="3"/>
  <c r="L1465" i="3"/>
  <c r="M1465" i="3"/>
  <c r="N1465" i="3"/>
  <c r="O1465" i="3"/>
  <c r="K1466" i="3"/>
  <c r="L1466" i="3"/>
  <c r="M1466" i="3"/>
  <c r="N1466" i="3"/>
  <c r="O1466" i="3"/>
  <c r="K1467" i="3"/>
  <c r="L1467" i="3"/>
  <c r="M1467" i="3"/>
  <c r="N1467" i="3"/>
  <c r="O1467" i="3"/>
  <c r="K1468" i="3"/>
  <c r="L1468" i="3"/>
  <c r="M1468" i="3"/>
  <c r="N1468" i="3"/>
  <c r="O1468" i="3"/>
  <c r="K1469" i="3"/>
  <c r="L1469" i="3"/>
  <c r="M1469" i="3"/>
  <c r="N1469" i="3"/>
  <c r="O1469" i="3"/>
  <c r="K1470" i="3"/>
  <c r="L1470" i="3"/>
  <c r="M1470" i="3"/>
  <c r="N1470" i="3"/>
  <c r="O1470" i="3"/>
  <c r="K1471" i="3"/>
  <c r="L1471" i="3"/>
  <c r="M1471" i="3"/>
  <c r="N1471" i="3"/>
  <c r="O1471" i="3"/>
  <c r="K1472" i="3"/>
  <c r="L1472" i="3"/>
  <c r="M1472" i="3"/>
  <c r="N1472" i="3"/>
  <c r="O1472" i="3"/>
  <c r="K1473" i="3"/>
  <c r="L1473" i="3"/>
  <c r="M1473" i="3"/>
  <c r="N1473" i="3"/>
  <c r="O1473" i="3"/>
  <c r="K1474" i="3"/>
  <c r="L1474" i="3"/>
  <c r="M1474" i="3"/>
  <c r="N1474" i="3"/>
  <c r="O1474" i="3"/>
  <c r="K1475" i="3"/>
  <c r="L1475" i="3"/>
  <c r="M1475" i="3"/>
  <c r="N1475" i="3"/>
  <c r="O1475" i="3"/>
  <c r="K1476" i="3"/>
  <c r="L1476" i="3"/>
  <c r="M1476" i="3"/>
  <c r="N1476" i="3"/>
  <c r="O1476" i="3"/>
  <c r="K1477" i="3"/>
  <c r="L1477" i="3"/>
  <c r="M1477" i="3"/>
  <c r="N1477" i="3"/>
  <c r="O1477" i="3"/>
  <c r="K1478" i="3"/>
  <c r="L1478" i="3"/>
  <c r="M1478" i="3"/>
  <c r="N1478" i="3"/>
  <c r="O1478" i="3"/>
  <c r="K1479" i="3"/>
  <c r="L1479" i="3"/>
  <c r="M1479" i="3"/>
  <c r="N1479" i="3"/>
  <c r="O1479" i="3"/>
  <c r="K1480" i="3"/>
  <c r="L1480" i="3"/>
  <c r="M1480" i="3"/>
  <c r="N1480" i="3"/>
  <c r="O1480" i="3"/>
  <c r="K1481" i="3"/>
  <c r="L1481" i="3"/>
  <c r="M1481" i="3"/>
  <c r="N1481" i="3"/>
  <c r="O1481" i="3"/>
  <c r="K1482" i="3"/>
  <c r="L1482" i="3"/>
  <c r="M1482" i="3"/>
  <c r="N1482" i="3"/>
  <c r="O1482" i="3"/>
  <c r="K1483" i="3"/>
  <c r="L1483" i="3"/>
  <c r="M1483" i="3"/>
  <c r="N1483" i="3"/>
  <c r="O1483" i="3"/>
  <c r="K1484" i="3"/>
  <c r="L1484" i="3"/>
  <c r="M1484" i="3"/>
  <c r="N1484" i="3"/>
  <c r="O1484" i="3"/>
  <c r="K1485" i="3"/>
  <c r="L1485" i="3"/>
  <c r="M1485" i="3"/>
  <c r="N1485" i="3"/>
  <c r="O1485" i="3"/>
  <c r="K1486" i="3"/>
  <c r="L1486" i="3"/>
  <c r="M1486" i="3"/>
  <c r="N1486" i="3"/>
  <c r="O1486" i="3"/>
  <c r="K1487" i="3"/>
  <c r="L1487" i="3"/>
  <c r="M1487" i="3"/>
  <c r="N1487" i="3"/>
  <c r="O1487" i="3"/>
  <c r="K1488" i="3"/>
  <c r="L1488" i="3"/>
  <c r="M1488" i="3"/>
  <c r="N1488" i="3"/>
  <c r="O1488" i="3"/>
  <c r="K1489" i="3"/>
  <c r="L1489" i="3"/>
  <c r="M1489" i="3"/>
  <c r="N1489" i="3"/>
  <c r="O1489" i="3"/>
  <c r="K1490" i="3"/>
  <c r="L1490" i="3"/>
  <c r="M1490" i="3"/>
  <c r="N1490" i="3"/>
  <c r="O1490" i="3"/>
  <c r="K1491" i="3"/>
  <c r="L1491" i="3"/>
  <c r="M1491" i="3"/>
  <c r="N1491" i="3"/>
  <c r="O1491" i="3"/>
  <c r="K1492" i="3"/>
  <c r="L1492" i="3"/>
  <c r="M1492" i="3"/>
  <c r="N1492" i="3"/>
  <c r="O1492" i="3"/>
  <c r="K1493" i="3"/>
  <c r="L1493" i="3"/>
  <c r="M1493" i="3"/>
  <c r="N1493" i="3"/>
  <c r="O1493" i="3"/>
  <c r="K1494" i="3"/>
  <c r="L1494" i="3"/>
  <c r="M1494" i="3"/>
  <c r="N1494" i="3"/>
  <c r="O1494" i="3"/>
  <c r="K1495" i="3"/>
  <c r="L1495" i="3"/>
  <c r="M1495" i="3"/>
  <c r="N1495" i="3"/>
  <c r="O1495" i="3"/>
  <c r="K1496" i="3"/>
  <c r="L1496" i="3"/>
  <c r="M1496" i="3"/>
  <c r="N1496" i="3"/>
  <c r="O1496" i="3"/>
  <c r="K1497" i="3"/>
  <c r="L1497" i="3"/>
  <c r="M1497" i="3"/>
  <c r="N1497" i="3"/>
  <c r="O1497" i="3"/>
  <c r="K1498" i="3"/>
  <c r="L1498" i="3"/>
  <c r="M1498" i="3"/>
  <c r="N1498" i="3"/>
  <c r="O1498" i="3"/>
  <c r="K1499" i="3"/>
  <c r="L1499" i="3"/>
  <c r="M1499" i="3"/>
  <c r="N1499" i="3"/>
  <c r="O1499" i="3"/>
  <c r="K1500" i="3"/>
  <c r="L1500" i="3"/>
  <c r="M1500" i="3"/>
  <c r="N1500" i="3"/>
  <c r="O1500" i="3"/>
  <c r="K1501" i="3"/>
  <c r="L1501" i="3"/>
  <c r="M1501" i="3"/>
  <c r="N1501" i="3"/>
  <c r="O1501" i="3"/>
  <c r="K1502" i="3"/>
  <c r="L1502" i="3"/>
  <c r="M1502" i="3"/>
  <c r="N1502" i="3"/>
  <c r="O1502" i="3"/>
  <c r="K1503" i="3"/>
  <c r="L1503" i="3"/>
  <c r="M1503" i="3"/>
  <c r="N1503" i="3"/>
  <c r="O1503" i="3"/>
  <c r="K1504" i="3"/>
  <c r="L1504" i="3"/>
  <c r="M1504" i="3"/>
  <c r="N1504" i="3"/>
  <c r="O1504" i="3"/>
  <c r="K1505" i="3"/>
  <c r="L1505" i="3"/>
  <c r="M1505" i="3"/>
  <c r="N1505" i="3"/>
  <c r="O1505" i="3"/>
  <c r="K1506" i="3"/>
  <c r="L1506" i="3"/>
  <c r="M1506" i="3"/>
  <c r="N1506" i="3"/>
  <c r="O1506" i="3"/>
  <c r="K1507" i="3"/>
  <c r="L1507" i="3"/>
  <c r="M1507" i="3"/>
  <c r="N1507" i="3"/>
  <c r="O1507" i="3"/>
  <c r="K1508" i="3"/>
  <c r="L1508" i="3"/>
  <c r="M1508" i="3"/>
  <c r="N1508" i="3"/>
  <c r="O1508" i="3"/>
  <c r="K1509" i="3"/>
  <c r="L1509" i="3"/>
  <c r="M1509" i="3"/>
  <c r="N1509" i="3"/>
  <c r="O1509" i="3"/>
  <c r="K1510" i="3"/>
  <c r="L1510" i="3"/>
  <c r="M1510" i="3"/>
  <c r="N1510" i="3"/>
  <c r="O1510" i="3"/>
  <c r="K1511" i="3"/>
  <c r="L1511" i="3"/>
  <c r="M1511" i="3"/>
  <c r="N1511" i="3"/>
  <c r="O1511" i="3"/>
  <c r="K1512" i="3"/>
  <c r="L1512" i="3"/>
  <c r="M1512" i="3"/>
  <c r="N1512" i="3"/>
  <c r="O1512" i="3"/>
  <c r="K1513" i="3"/>
  <c r="L1513" i="3"/>
  <c r="M1513" i="3"/>
  <c r="N1513" i="3"/>
  <c r="O1513" i="3"/>
  <c r="K1514" i="3"/>
  <c r="L1514" i="3"/>
  <c r="M1514" i="3"/>
  <c r="N1514" i="3"/>
  <c r="O1514" i="3"/>
  <c r="K1515" i="3"/>
  <c r="L1515" i="3"/>
  <c r="M1515" i="3"/>
  <c r="N1515" i="3"/>
  <c r="O1515" i="3"/>
  <c r="K1516" i="3"/>
  <c r="L1516" i="3"/>
  <c r="M1516" i="3"/>
  <c r="N1516" i="3"/>
  <c r="O1516" i="3"/>
  <c r="K1517" i="3"/>
  <c r="L1517" i="3"/>
  <c r="M1517" i="3"/>
  <c r="N1517" i="3"/>
  <c r="O1517" i="3"/>
  <c r="K1518" i="3"/>
  <c r="L1518" i="3"/>
  <c r="M1518" i="3"/>
  <c r="N1518" i="3"/>
  <c r="O1518" i="3"/>
  <c r="K1519" i="3"/>
  <c r="L1519" i="3"/>
  <c r="M1519" i="3"/>
  <c r="N1519" i="3"/>
  <c r="O1519" i="3"/>
  <c r="K1520" i="3"/>
  <c r="L1520" i="3"/>
  <c r="M1520" i="3"/>
  <c r="N1520" i="3"/>
  <c r="O1520" i="3"/>
  <c r="K1521" i="3"/>
  <c r="L1521" i="3"/>
  <c r="M1521" i="3"/>
  <c r="N1521" i="3"/>
  <c r="O1521" i="3"/>
  <c r="K1522" i="3"/>
  <c r="L1522" i="3"/>
  <c r="M1522" i="3"/>
  <c r="N1522" i="3"/>
  <c r="O1522" i="3"/>
  <c r="K1523" i="3"/>
  <c r="L1523" i="3"/>
  <c r="M1523" i="3"/>
  <c r="N1523" i="3"/>
  <c r="O1523" i="3"/>
  <c r="K1524" i="3"/>
  <c r="L1524" i="3"/>
  <c r="M1524" i="3"/>
  <c r="N1524" i="3"/>
  <c r="O1524" i="3"/>
  <c r="K1525" i="3"/>
  <c r="L1525" i="3"/>
  <c r="M1525" i="3"/>
  <c r="N1525" i="3"/>
  <c r="O1525" i="3"/>
  <c r="K1526" i="3"/>
  <c r="L1526" i="3"/>
  <c r="M1526" i="3"/>
  <c r="N1526" i="3"/>
  <c r="O1526" i="3"/>
  <c r="K1527" i="3"/>
  <c r="L1527" i="3"/>
  <c r="M1527" i="3"/>
  <c r="N1527" i="3"/>
  <c r="O1527" i="3"/>
  <c r="K1528" i="3"/>
  <c r="L1528" i="3"/>
  <c r="M1528" i="3"/>
  <c r="N1528" i="3"/>
  <c r="O1528" i="3"/>
  <c r="K1529" i="3"/>
  <c r="L1529" i="3"/>
  <c r="M1529" i="3"/>
  <c r="N1529" i="3"/>
  <c r="O1529" i="3"/>
  <c r="K1530" i="3"/>
  <c r="L1530" i="3"/>
  <c r="M1530" i="3"/>
  <c r="N1530" i="3"/>
  <c r="O1530" i="3"/>
  <c r="K1531" i="3"/>
  <c r="L1531" i="3"/>
  <c r="M1531" i="3"/>
  <c r="N1531" i="3"/>
  <c r="O1531" i="3"/>
  <c r="K1532" i="3"/>
  <c r="L1532" i="3"/>
  <c r="M1532" i="3"/>
  <c r="N1532" i="3"/>
  <c r="O1532" i="3"/>
  <c r="K1533" i="3"/>
  <c r="L1533" i="3"/>
  <c r="M1533" i="3"/>
  <c r="N1533" i="3"/>
  <c r="O1533" i="3"/>
  <c r="K1534" i="3"/>
  <c r="L1534" i="3"/>
  <c r="M1534" i="3"/>
  <c r="N1534" i="3"/>
  <c r="O1534" i="3"/>
  <c r="K1535" i="3"/>
  <c r="L1535" i="3"/>
  <c r="M1535" i="3"/>
  <c r="N1535" i="3"/>
  <c r="O1535" i="3"/>
  <c r="K1536" i="3"/>
  <c r="L1536" i="3"/>
  <c r="M1536" i="3"/>
  <c r="N1536" i="3"/>
  <c r="O1536" i="3"/>
  <c r="K1537" i="3"/>
  <c r="L1537" i="3"/>
  <c r="M1537" i="3"/>
  <c r="N1537" i="3"/>
  <c r="O1537" i="3"/>
  <c r="K1538" i="3"/>
  <c r="L1538" i="3"/>
  <c r="M1538" i="3"/>
  <c r="N1538" i="3"/>
  <c r="O1538" i="3"/>
  <c r="K1539" i="3"/>
  <c r="L1539" i="3"/>
  <c r="M1539" i="3"/>
  <c r="N1539" i="3"/>
  <c r="O1539" i="3"/>
  <c r="K1540" i="3"/>
  <c r="L1540" i="3"/>
  <c r="M1540" i="3"/>
  <c r="N1540" i="3"/>
  <c r="O1540" i="3"/>
  <c r="K1541" i="3"/>
  <c r="L1541" i="3"/>
  <c r="M1541" i="3"/>
  <c r="N1541" i="3"/>
  <c r="O1541" i="3"/>
  <c r="K1542" i="3"/>
  <c r="L1542" i="3"/>
  <c r="M1542" i="3"/>
  <c r="N1542" i="3"/>
  <c r="O1542" i="3"/>
  <c r="K1543" i="3"/>
  <c r="L1543" i="3"/>
  <c r="M1543" i="3"/>
  <c r="N1543" i="3"/>
  <c r="O1543" i="3"/>
  <c r="K1544" i="3"/>
  <c r="L1544" i="3"/>
  <c r="M1544" i="3"/>
  <c r="N1544" i="3"/>
  <c r="O1544" i="3"/>
  <c r="K1545" i="3"/>
  <c r="L1545" i="3"/>
  <c r="M1545" i="3"/>
  <c r="N1545" i="3"/>
  <c r="O1545" i="3"/>
  <c r="K1546" i="3"/>
  <c r="L1546" i="3"/>
  <c r="M1546" i="3"/>
  <c r="N1546" i="3"/>
  <c r="O1546" i="3"/>
  <c r="K1547" i="3"/>
  <c r="L1547" i="3"/>
  <c r="M1547" i="3"/>
  <c r="N1547" i="3"/>
  <c r="O1547" i="3"/>
  <c r="K1548" i="3"/>
  <c r="L1548" i="3"/>
  <c r="M1548" i="3"/>
  <c r="N1548" i="3"/>
  <c r="O1548" i="3"/>
  <c r="K1549" i="3"/>
  <c r="L1549" i="3"/>
  <c r="M1549" i="3"/>
  <c r="N1549" i="3"/>
  <c r="O1549" i="3"/>
  <c r="K1550" i="3"/>
  <c r="L1550" i="3"/>
  <c r="M1550" i="3"/>
  <c r="N1550" i="3"/>
  <c r="O1550" i="3"/>
  <c r="K1551" i="3"/>
  <c r="L1551" i="3"/>
  <c r="M1551" i="3"/>
  <c r="N1551" i="3"/>
  <c r="O1551" i="3"/>
  <c r="K1552" i="3"/>
  <c r="L1552" i="3"/>
  <c r="M1552" i="3"/>
  <c r="N1552" i="3"/>
  <c r="O1552" i="3"/>
  <c r="K1553" i="3"/>
  <c r="L1553" i="3"/>
  <c r="M1553" i="3"/>
  <c r="N1553" i="3"/>
  <c r="O1553" i="3"/>
  <c r="K1554" i="3"/>
  <c r="L1554" i="3"/>
  <c r="M1554" i="3"/>
  <c r="N1554" i="3"/>
  <c r="O1554" i="3"/>
  <c r="K1555" i="3"/>
  <c r="L1555" i="3"/>
  <c r="M1555" i="3"/>
  <c r="N1555" i="3"/>
  <c r="O1555" i="3"/>
  <c r="K1556" i="3"/>
  <c r="L1556" i="3"/>
  <c r="M1556" i="3"/>
  <c r="N1556" i="3"/>
  <c r="O1556" i="3"/>
  <c r="K1557" i="3"/>
  <c r="L1557" i="3"/>
  <c r="M1557" i="3"/>
  <c r="N1557" i="3"/>
  <c r="O1557" i="3"/>
  <c r="K1558" i="3"/>
  <c r="L1558" i="3"/>
  <c r="M1558" i="3"/>
  <c r="N1558" i="3"/>
  <c r="O1558" i="3"/>
  <c r="K1559" i="3"/>
  <c r="L1559" i="3"/>
  <c r="M1559" i="3"/>
  <c r="N1559" i="3"/>
  <c r="O1559" i="3"/>
  <c r="K1560" i="3"/>
  <c r="L1560" i="3"/>
  <c r="M1560" i="3"/>
  <c r="N1560" i="3"/>
  <c r="O1560" i="3"/>
  <c r="K1561" i="3"/>
  <c r="L1561" i="3"/>
  <c r="M1561" i="3"/>
  <c r="N1561" i="3"/>
  <c r="O1561" i="3"/>
  <c r="K1562" i="3"/>
  <c r="L1562" i="3"/>
  <c r="M1562" i="3"/>
  <c r="N1562" i="3"/>
  <c r="O1562" i="3"/>
  <c r="K1563" i="3"/>
  <c r="L1563" i="3"/>
  <c r="M1563" i="3"/>
  <c r="N1563" i="3"/>
  <c r="O1563" i="3"/>
  <c r="K1564" i="3"/>
  <c r="L1564" i="3"/>
  <c r="M1564" i="3"/>
  <c r="N1564" i="3"/>
  <c r="O1564" i="3"/>
  <c r="K1565" i="3"/>
  <c r="L1565" i="3"/>
  <c r="M1565" i="3"/>
  <c r="N1565" i="3"/>
  <c r="O1565" i="3"/>
  <c r="K1566" i="3"/>
  <c r="L1566" i="3"/>
  <c r="M1566" i="3"/>
  <c r="N1566" i="3"/>
  <c r="O1566" i="3"/>
  <c r="K1567" i="3"/>
  <c r="L1567" i="3"/>
  <c r="M1567" i="3"/>
  <c r="N1567" i="3"/>
  <c r="O1567" i="3"/>
  <c r="K1568" i="3"/>
  <c r="L1568" i="3"/>
  <c r="M1568" i="3"/>
  <c r="N1568" i="3"/>
  <c r="O1568" i="3"/>
  <c r="K1569" i="3"/>
  <c r="L1569" i="3"/>
  <c r="M1569" i="3"/>
  <c r="N1569" i="3"/>
  <c r="O1569" i="3"/>
  <c r="K1570" i="3"/>
  <c r="L1570" i="3"/>
  <c r="M1570" i="3"/>
  <c r="N1570" i="3"/>
  <c r="O1570" i="3"/>
  <c r="K1571" i="3"/>
  <c r="L1571" i="3"/>
  <c r="M1571" i="3"/>
  <c r="N1571" i="3"/>
  <c r="O1571" i="3"/>
  <c r="K1572" i="3"/>
  <c r="L1572" i="3"/>
  <c r="M1572" i="3"/>
  <c r="N1572" i="3"/>
  <c r="O1572" i="3"/>
  <c r="K1573" i="3"/>
  <c r="L1573" i="3"/>
  <c r="M1573" i="3"/>
  <c r="N1573" i="3"/>
  <c r="O1573" i="3"/>
  <c r="K1574" i="3"/>
  <c r="L1574" i="3"/>
  <c r="M1574" i="3"/>
  <c r="N1574" i="3"/>
  <c r="O1574" i="3"/>
  <c r="K1575" i="3"/>
  <c r="L1575" i="3"/>
  <c r="M1575" i="3"/>
  <c r="N1575" i="3"/>
  <c r="O1575" i="3"/>
  <c r="K1576" i="3"/>
  <c r="L1576" i="3"/>
  <c r="M1576" i="3"/>
  <c r="N1576" i="3"/>
  <c r="O1576" i="3"/>
  <c r="K1577" i="3"/>
  <c r="L1577" i="3"/>
  <c r="M1577" i="3"/>
  <c r="N1577" i="3"/>
  <c r="O1577" i="3"/>
  <c r="K1578" i="3"/>
  <c r="L1578" i="3"/>
  <c r="M1578" i="3"/>
  <c r="N1578" i="3"/>
  <c r="O1578" i="3"/>
  <c r="K1579" i="3"/>
  <c r="L1579" i="3"/>
  <c r="M1579" i="3"/>
  <c r="N1579" i="3"/>
  <c r="O1579" i="3"/>
  <c r="K1580" i="3"/>
  <c r="L1580" i="3"/>
  <c r="M1580" i="3"/>
  <c r="N1580" i="3"/>
  <c r="O1580" i="3"/>
  <c r="K1581" i="3"/>
  <c r="L1581" i="3"/>
  <c r="M1581" i="3"/>
  <c r="N1581" i="3"/>
  <c r="O1581" i="3"/>
  <c r="K1582" i="3"/>
  <c r="L1582" i="3"/>
  <c r="M1582" i="3"/>
  <c r="N1582" i="3"/>
  <c r="O1582" i="3"/>
  <c r="K1583" i="3"/>
  <c r="L1583" i="3"/>
  <c r="M1583" i="3"/>
  <c r="N1583" i="3"/>
  <c r="O1583" i="3"/>
  <c r="K1584" i="3"/>
  <c r="L1584" i="3"/>
  <c r="M1584" i="3"/>
  <c r="N1584" i="3"/>
  <c r="O1584" i="3"/>
  <c r="K1585" i="3"/>
  <c r="L1585" i="3"/>
  <c r="M1585" i="3"/>
  <c r="N1585" i="3"/>
  <c r="O1585" i="3"/>
  <c r="K1586" i="3"/>
  <c r="L1586" i="3"/>
  <c r="M1586" i="3"/>
  <c r="N1586" i="3"/>
  <c r="O1586" i="3"/>
  <c r="K1587" i="3"/>
  <c r="L1587" i="3"/>
  <c r="M1587" i="3"/>
  <c r="N1587" i="3"/>
  <c r="O1587" i="3"/>
  <c r="K1588" i="3"/>
  <c r="L1588" i="3"/>
  <c r="M1588" i="3"/>
  <c r="N1588" i="3"/>
  <c r="O1588" i="3"/>
  <c r="K1589" i="3"/>
  <c r="L1589" i="3"/>
  <c r="M1589" i="3"/>
  <c r="N1589" i="3"/>
  <c r="O1589" i="3"/>
  <c r="K1590" i="3"/>
  <c r="L1590" i="3"/>
  <c r="M1590" i="3"/>
  <c r="N1590" i="3"/>
  <c r="O1590" i="3"/>
  <c r="K1591" i="3"/>
  <c r="L1591" i="3"/>
  <c r="M1591" i="3"/>
  <c r="N1591" i="3"/>
  <c r="O1591" i="3"/>
  <c r="K1592" i="3"/>
  <c r="L1592" i="3"/>
  <c r="M1592" i="3"/>
  <c r="N1592" i="3"/>
  <c r="O1592" i="3"/>
  <c r="K1593" i="3"/>
  <c r="L1593" i="3"/>
  <c r="M1593" i="3"/>
  <c r="N1593" i="3"/>
  <c r="O1593" i="3"/>
  <c r="K1594" i="3"/>
  <c r="L1594" i="3"/>
  <c r="M1594" i="3"/>
  <c r="N1594" i="3"/>
  <c r="O1594" i="3"/>
  <c r="K1595" i="3"/>
  <c r="L1595" i="3"/>
  <c r="M1595" i="3"/>
  <c r="N1595" i="3"/>
  <c r="O1595" i="3"/>
  <c r="K1596" i="3"/>
  <c r="L1596" i="3"/>
  <c r="M1596" i="3"/>
  <c r="N1596" i="3"/>
  <c r="O1596" i="3"/>
  <c r="K1597" i="3"/>
  <c r="L1597" i="3"/>
  <c r="M1597" i="3"/>
  <c r="N1597" i="3"/>
  <c r="O1597" i="3"/>
  <c r="K1598" i="3"/>
  <c r="L1598" i="3"/>
  <c r="M1598" i="3"/>
  <c r="N1598" i="3"/>
  <c r="O1598" i="3"/>
  <c r="K1599" i="3"/>
  <c r="L1599" i="3"/>
  <c r="M1599" i="3"/>
  <c r="N1599" i="3"/>
  <c r="O1599" i="3"/>
  <c r="K1600" i="3"/>
  <c r="L1600" i="3"/>
  <c r="M1600" i="3"/>
  <c r="N1600" i="3"/>
  <c r="O1600" i="3"/>
  <c r="K1601" i="3"/>
  <c r="L1601" i="3"/>
  <c r="M1601" i="3"/>
  <c r="N1601" i="3"/>
  <c r="O1601" i="3"/>
  <c r="K1602" i="3"/>
  <c r="L1602" i="3"/>
  <c r="M1602" i="3"/>
  <c r="N1602" i="3"/>
  <c r="O1602" i="3"/>
  <c r="K1603" i="3"/>
  <c r="L1603" i="3"/>
  <c r="M1603" i="3"/>
  <c r="N1603" i="3"/>
  <c r="O1603" i="3"/>
  <c r="K1604" i="3"/>
  <c r="L1604" i="3"/>
  <c r="M1604" i="3"/>
  <c r="N1604" i="3"/>
  <c r="O1604" i="3"/>
  <c r="K1605" i="3"/>
  <c r="L1605" i="3"/>
  <c r="M1605" i="3"/>
  <c r="N1605" i="3"/>
  <c r="O1605" i="3"/>
  <c r="K1606" i="3"/>
  <c r="L1606" i="3"/>
  <c r="M1606" i="3"/>
  <c r="N1606" i="3"/>
  <c r="O1606" i="3"/>
  <c r="K1607" i="3"/>
  <c r="L1607" i="3"/>
  <c r="M1607" i="3"/>
  <c r="N1607" i="3"/>
  <c r="O1607" i="3"/>
  <c r="K1608" i="3"/>
  <c r="L1608" i="3"/>
  <c r="M1608" i="3"/>
  <c r="N1608" i="3"/>
  <c r="O1608" i="3"/>
  <c r="K1609" i="3"/>
  <c r="L1609" i="3"/>
  <c r="M1609" i="3"/>
  <c r="N1609" i="3"/>
  <c r="O1609" i="3"/>
  <c r="K1610" i="3"/>
  <c r="L1610" i="3"/>
  <c r="M1610" i="3"/>
  <c r="N1610" i="3"/>
  <c r="O1610" i="3"/>
  <c r="K1611" i="3"/>
  <c r="L1611" i="3"/>
  <c r="M1611" i="3"/>
  <c r="N1611" i="3"/>
  <c r="O1611" i="3"/>
  <c r="K1612" i="3"/>
  <c r="L1612" i="3"/>
  <c r="N1612" i="3"/>
  <c r="O1612" i="3"/>
  <c r="K1613" i="3"/>
  <c r="L1613" i="3"/>
  <c r="M1613" i="3"/>
  <c r="N1613" i="3"/>
  <c r="O1613" i="3"/>
  <c r="K1614" i="3"/>
  <c r="L1614" i="3"/>
  <c r="M1614" i="3"/>
  <c r="N1614" i="3"/>
  <c r="O1614" i="3"/>
  <c r="K1615" i="3"/>
  <c r="L1615" i="3"/>
  <c r="M1615" i="3"/>
  <c r="N1615" i="3"/>
  <c r="O1615" i="3"/>
  <c r="K1616" i="3"/>
  <c r="L1616" i="3"/>
  <c r="M1616" i="3"/>
  <c r="N1616" i="3"/>
  <c r="O1616" i="3"/>
  <c r="K1617" i="3"/>
  <c r="L1617" i="3"/>
  <c r="M1617" i="3"/>
  <c r="N1617" i="3"/>
  <c r="O1617" i="3"/>
  <c r="K1618" i="3"/>
  <c r="L1618" i="3"/>
  <c r="M1618" i="3"/>
  <c r="N1618" i="3"/>
  <c r="O1618" i="3"/>
  <c r="K1619" i="3"/>
  <c r="L1619" i="3"/>
  <c r="M1619" i="3"/>
  <c r="N1619" i="3"/>
  <c r="O1619" i="3"/>
  <c r="K1620" i="3"/>
  <c r="L1620" i="3"/>
  <c r="M1620" i="3"/>
  <c r="N1620" i="3"/>
  <c r="O1620" i="3"/>
  <c r="K1621" i="3"/>
  <c r="L1621" i="3"/>
  <c r="M1621" i="3"/>
  <c r="N1621" i="3"/>
  <c r="O1621" i="3"/>
  <c r="K1622" i="3"/>
  <c r="L1622" i="3"/>
  <c r="M1622" i="3"/>
  <c r="N1622" i="3"/>
  <c r="O1622" i="3"/>
  <c r="K1623" i="3"/>
  <c r="L1623" i="3"/>
  <c r="M1623" i="3"/>
  <c r="N1623" i="3"/>
  <c r="O1623" i="3"/>
  <c r="K1624" i="3"/>
  <c r="L1624" i="3"/>
  <c r="M1624" i="3"/>
  <c r="N1624" i="3"/>
  <c r="O1624" i="3"/>
  <c r="K1625" i="3"/>
  <c r="L1625" i="3"/>
  <c r="M1625" i="3"/>
  <c r="N1625" i="3"/>
  <c r="O1625" i="3"/>
  <c r="K1626" i="3"/>
  <c r="L1626" i="3"/>
  <c r="M1626" i="3"/>
  <c r="N1626" i="3"/>
  <c r="O1626" i="3"/>
  <c r="K1627" i="3"/>
  <c r="L1627" i="3"/>
  <c r="M1627" i="3"/>
  <c r="N1627" i="3"/>
  <c r="O1627" i="3"/>
  <c r="K1628" i="3"/>
  <c r="L1628" i="3"/>
  <c r="M1628" i="3"/>
  <c r="N1628" i="3"/>
  <c r="O1628" i="3"/>
  <c r="K1629" i="3"/>
  <c r="L1629" i="3"/>
  <c r="M1629" i="3"/>
  <c r="N1629" i="3"/>
  <c r="O1629" i="3"/>
  <c r="K1630" i="3"/>
  <c r="L1630" i="3"/>
  <c r="M1630" i="3"/>
  <c r="N1630" i="3"/>
  <c r="O1630" i="3"/>
  <c r="K1631" i="3"/>
  <c r="L1631" i="3"/>
  <c r="M1631" i="3"/>
  <c r="N1631" i="3"/>
  <c r="O1631" i="3"/>
  <c r="K1632" i="3"/>
  <c r="L1632" i="3"/>
  <c r="M1632" i="3"/>
  <c r="N1632" i="3"/>
  <c r="O1632" i="3"/>
  <c r="K1633" i="3"/>
  <c r="L1633" i="3"/>
  <c r="M1633" i="3"/>
  <c r="N1633" i="3"/>
  <c r="O1633" i="3"/>
  <c r="K1634" i="3"/>
  <c r="L1634" i="3"/>
  <c r="M1634" i="3"/>
  <c r="N1634" i="3"/>
  <c r="O1634" i="3"/>
  <c r="K1635" i="3"/>
  <c r="L1635" i="3"/>
  <c r="M1635" i="3"/>
  <c r="N1635" i="3"/>
  <c r="O1635" i="3"/>
  <c r="K1636" i="3"/>
  <c r="L1636" i="3"/>
  <c r="M1636" i="3"/>
  <c r="N1636" i="3"/>
  <c r="O1636" i="3"/>
  <c r="K1637" i="3"/>
  <c r="L1637" i="3"/>
  <c r="M1637" i="3"/>
  <c r="N1637" i="3"/>
  <c r="O1637" i="3"/>
  <c r="K1638" i="3"/>
  <c r="L1638" i="3"/>
  <c r="M1638" i="3"/>
  <c r="N1638" i="3"/>
  <c r="O1638" i="3"/>
  <c r="K1639" i="3"/>
  <c r="L1639" i="3"/>
  <c r="M1639" i="3"/>
  <c r="N1639" i="3"/>
  <c r="O1639" i="3"/>
  <c r="K1640" i="3"/>
  <c r="L1640" i="3"/>
  <c r="M1640" i="3"/>
  <c r="N1640" i="3"/>
  <c r="O1640" i="3"/>
  <c r="K1641" i="3"/>
  <c r="L1641" i="3"/>
  <c r="M1641" i="3"/>
  <c r="N1641" i="3"/>
  <c r="O1641" i="3"/>
  <c r="K1642" i="3"/>
  <c r="L1642" i="3"/>
  <c r="M1642" i="3"/>
  <c r="N1642" i="3"/>
  <c r="O1642" i="3"/>
  <c r="K1643" i="3"/>
  <c r="L1643" i="3"/>
  <c r="M1643" i="3"/>
  <c r="N1643" i="3"/>
  <c r="O1643" i="3"/>
  <c r="K1644" i="3"/>
  <c r="L1644" i="3"/>
  <c r="M1644" i="3"/>
  <c r="N1644" i="3"/>
  <c r="O1644" i="3"/>
  <c r="K1645" i="3"/>
  <c r="L1645" i="3"/>
  <c r="M1645" i="3"/>
  <c r="N1645" i="3"/>
  <c r="O1645" i="3"/>
  <c r="K1646" i="3"/>
  <c r="L1646" i="3"/>
  <c r="M1646" i="3"/>
  <c r="N1646" i="3"/>
  <c r="O1646" i="3"/>
  <c r="K1647" i="3"/>
  <c r="L1647" i="3"/>
  <c r="M1647" i="3"/>
  <c r="N1647" i="3"/>
  <c r="O1647" i="3"/>
  <c r="K1648" i="3"/>
  <c r="L1648" i="3"/>
  <c r="M1648" i="3"/>
  <c r="N1648" i="3"/>
  <c r="O1648" i="3"/>
  <c r="K1649" i="3"/>
  <c r="L1649" i="3"/>
  <c r="M1649" i="3"/>
  <c r="N1649" i="3"/>
  <c r="O1649" i="3"/>
  <c r="K1650" i="3"/>
  <c r="L1650" i="3"/>
  <c r="M1650" i="3"/>
  <c r="N1650" i="3"/>
  <c r="O1650" i="3"/>
  <c r="K1651" i="3"/>
  <c r="L1651" i="3"/>
  <c r="M1651" i="3"/>
  <c r="N1651" i="3"/>
  <c r="O1651" i="3"/>
  <c r="K1652" i="3"/>
  <c r="L1652" i="3"/>
  <c r="M1652" i="3"/>
  <c r="N1652" i="3"/>
  <c r="O1652" i="3"/>
  <c r="K1653" i="3"/>
  <c r="L1653" i="3"/>
  <c r="M1653" i="3"/>
  <c r="N1653" i="3"/>
  <c r="O1653" i="3"/>
  <c r="K1654" i="3"/>
  <c r="L1654" i="3"/>
  <c r="M1654" i="3"/>
  <c r="N1654" i="3"/>
  <c r="O1654" i="3"/>
  <c r="K1655" i="3"/>
  <c r="L1655" i="3"/>
  <c r="M1655" i="3"/>
  <c r="N1655" i="3"/>
  <c r="O1655" i="3"/>
  <c r="K1656" i="3"/>
  <c r="L1656" i="3"/>
  <c r="M1656" i="3"/>
  <c r="N1656" i="3"/>
  <c r="O1656" i="3"/>
  <c r="K1657" i="3"/>
  <c r="L1657" i="3"/>
  <c r="M1657" i="3"/>
  <c r="N1657" i="3"/>
  <c r="O1657" i="3"/>
  <c r="K1658" i="3"/>
  <c r="L1658" i="3"/>
  <c r="M1658" i="3"/>
  <c r="N1658" i="3"/>
  <c r="O1658" i="3"/>
  <c r="K1659" i="3"/>
  <c r="L1659" i="3"/>
  <c r="M1659" i="3"/>
  <c r="N1659" i="3"/>
  <c r="O1659" i="3"/>
  <c r="K1660" i="3"/>
  <c r="L1660" i="3"/>
  <c r="M1660" i="3"/>
  <c r="N1660" i="3"/>
  <c r="O1660" i="3"/>
  <c r="K1661" i="3"/>
  <c r="L1661" i="3"/>
  <c r="M1661" i="3"/>
  <c r="N1661" i="3"/>
  <c r="O1661" i="3"/>
  <c r="K1662" i="3"/>
  <c r="L1662" i="3"/>
  <c r="M1662" i="3"/>
  <c r="N1662" i="3"/>
  <c r="O1662" i="3"/>
  <c r="K1663" i="3"/>
  <c r="L1663" i="3"/>
  <c r="M1663" i="3"/>
  <c r="N1663" i="3"/>
  <c r="O1663" i="3"/>
  <c r="K1664" i="3"/>
  <c r="L1664" i="3"/>
  <c r="M1664" i="3"/>
  <c r="N1664" i="3"/>
  <c r="O1664" i="3"/>
  <c r="K1665" i="3"/>
  <c r="L1665" i="3"/>
  <c r="M1665" i="3"/>
  <c r="N1665" i="3"/>
  <c r="O1665" i="3"/>
  <c r="K1666" i="3"/>
  <c r="L1666" i="3"/>
  <c r="M1666" i="3"/>
  <c r="N1666" i="3"/>
  <c r="O1666" i="3"/>
  <c r="K1667" i="3"/>
  <c r="L1667" i="3"/>
  <c r="M1667" i="3"/>
  <c r="N1667" i="3"/>
  <c r="O1667" i="3"/>
  <c r="K1668" i="3"/>
  <c r="L1668" i="3"/>
  <c r="M1668" i="3"/>
  <c r="N1668" i="3"/>
  <c r="O1668" i="3"/>
  <c r="K1669" i="3"/>
  <c r="L1669" i="3"/>
  <c r="M1669" i="3"/>
  <c r="N1669" i="3"/>
  <c r="O1669" i="3"/>
  <c r="K1670" i="3"/>
  <c r="L1670" i="3"/>
  <c r="M1670" i="3"/>
  <c r="N1670" i="3"/>
  <c r="O1670" i="3"/>
  <c r="K1671" i="3"/>
  <c r="L1671" i="3"/>
  <c r="M1671" i="3"/>
  <c r="N1671" i="3"/>
  <c r="O1671" i="3"/>
  <c r="K1672" i="3"/>
  <c r="L1672" i="3"/>
  <c r="M1672" i="3"/>
  <c r="N1672" i="3"/>
  <c r="O1672" i="3"/>
  <c r="K1673" i="3"/>
  <c r="L1673" i="3"/>
  <c r="M1673" i="3"/>
  <c r="N1673" i="3"/>
  <c r="O1673" i="3"/>
  <c r="K1674" i="3"/>
  <c r="L1674" i="3"/>
  <c r="M1674" i="3"/>
  <c r="N1674" i="3"/>
  <c r="O1674" i="3"/>
  <c r="K1675" i="3"/>
  <c r="L1675" i="3"/>
  <c r="M1675" i="3"/>
  <c r="N1675" i="3"/>
  <c r="O1675" i="3"/>
  <c r="K1676" i="3"/>
  <c r="L1676" i="3"/>
  <c r="M1676" i="3"/>
  <c r="N1676" i="3"/>
  <c r="O1676" i="3"/>
  <c r="K1677" i="3"/>
  <c r="L1677" i="3"/>
  <c r="M1677" i="3"/>
  <c r="N1677" i="3"/>
  <c r="O1677" i="3"/>
  <c r="K1678" i="3"/>
  <c r="L1678" i="3"/>
  <c r="M1678" i="3"/>
  <c r="N1678" i="3"/>
  <c r="O1678" i="3"/>
  <c r="K1679" i="3"/>
  <c r="L1679" i="3"/>
  <c r="M1679" i="3"/>
  <c r="N1679" i="3"/>
  <c r="O1679" i="3"/>
  <c r="K1680" i="3"/>
  <c r="L1680" i="3"/>
  <c r="M1680" i="3"/>
  <c r="N1680" i="3"/>
  <c r="O1680" i="3"/>
  <c r="K1681" i="3"/>
  <c r="L1681" i="3"/>
  <c r="M1681" i="3"/>
  <c r="N1681" i="3"/>
  <c r="O1681" i="3"/>
  <c r="K1682" i="3"/>
  <c r="L1682" i="3"/>
  <c r="M1682" i="3"/>
  <c r="N1682" i="3"/>
  <c r="O1682" i="3"/>
  <c r="K1683" i="3"/>
  <c r="L1683" i="3"/>
  <c r="M1683" i="3"/>
  <c r="N1683" i="3"/>
  <c r="O1683" i="3"/>
  <c r="K1684" i="3"/>
  <c r="L1684" i="3"/>
  <c r="M1684" i="3"/>
  <c r="N1684" i="3"/>
  <c r="O1684" i="3"/>
  <c r="K1685" i="3"/>
  <c r="L1685" i="3"/>
  <c r="M1685" i="3"/>
  <c r="N1685" i="3"/>
  <c r="O1685" i="3"/>
  <c r="K1686" i="3"/>
  <c r="L1686" i="3"/>
  <c r="M1686" i="3"/>
  <c r="N1686" i="3"/>
  <c r="O1686" i="3"/>
  <c r="K1687" i="3"/>
  <c r="L1687" i="3"/>
  <c r="M1687" i="3"/>
  <c r="N1687" i="3"/>
  <c r="O1687" i="3"/>
  <c r="K1688" i="3"/>
  <c r="L1688" i="3"/>
  <c r="M1688" i="3"/>
  <c r="N1688" i="3"/>
  <c r="O1688" i="3"/>
  <c r="K1689" i="3"/>
  <c r="L1689" i="3"/>
  <c r="M1689" i="3"/>
  <c r="N1689" i="3"/>
  <c r="O1689" i="3"/>
  <c r="K1690" i="3"/>
  <c r="L1690" i="3"/>
  <c r="M1690" i="3"/>
  <c r="N1690" i="3"/>
  <c r="O1690" i="3"/>
  <c r="K1691" i="3"/>
  <c r="L1691" i="3"/>
  <c r="M1691" i="3"/>
  <c r="N1691" i="3"/>
  <c r="O1691" i="3"/>
  <c r="K1692" i="3"/>
  <c r="L1692" i="3"/>
  <c r="M1692" i="3"/>
  <c r="N1692" i="3"/>
  <c r="O1692" i="3"/>
  <c r="K1693" i="3"/>
  <c r="L1693" i="3"/>
  <c r="M1693" i="3"/>
  <c r="N1693" i="3"/>
  <c r="O1693" i="3"/>
  <c r="K1694" i="3"/>
  <c r="L1694" i="3"/>
  <c r="M1694" i="3"/>
  <c r="N1694" i="3"/>
  <c r="O1694" i="3"/>
  <c r="K1695" i="3"/>
  <c r="L1695" i="3"/>
  <c r="M1695" i="3"/>
  <c r="N1695" i="3"/>
  <c r="O1695" i="3"/>
  <c r="K1696" i="3"/>
  <c r="L1696" i="3"/>
  <c r="M1696" i="3"/>
  <c r="N1696" i="3"/>
  <c r="O1696" i="3"/>
  <c r="K1697" i="3"/>
  <c r="L1697" i="3"/>
  <c r="M1697" i="3"/>
  <c r="N1697" i="3"/>
  <c r="O1697" i="3"/>
  <c r="K1698" i="3"/>
  <c r="L1698" i="3"/>
  <c r="M1698" i="3"/>
  <c r="N1698" i="3"/>
  <c r="O1698" i="3"/>
  <c r="K1699" i="3"/>
  <c r="L1699" i="3"/>
  <c r="M1699" i="3"/>
  <c r="N1699" i="3"/>
  <c r="O1699" i="3"/>
  <c r="K1700" i="3"/>
  <c r="L1700" i="3"/>
  <c r="M1700" i="3"/>
  <c r="N1700" i="3"/>
  <c r="O1700" i="3"/>
  <c r="K1701" i="3"/>
  <c r="L1701" i="3"/>
  <c r="M1701" i="3"/>
  <c r="N1701" i="3"/>
  <c r="O1701" i="3"/>
  <c r="K1702" i="3"/>
  <c r="L1702" i="3"/>
  <c r="M1702" i="3"/>
  <c r="N1702" i="3"/>
  <c r="O1702" i="3"/>
  <c r="K1703" i="3"/>
  <c r="L1703" i="3"/>
  <c r="M1703" i="3"/>
  <c r="N1703" i="3"/>
  <c r="O1703" i="3"/>
  <c r="K1704" i="3"/>
  <c r="L1704" i="3"/>
  <c r="M1704" i="3"/>
  <c r="N1704" i="3"/>
  <c r="O1704" i="3"/>
  <c r="K1705" i="3"/>
  <c r="L1705" i="3"/>
  <c r="M1705" i="3"/>
  <c r="N1705" i="3"/>
  <c r="O1705" i="3"/>
  <c r="K1706" i="3"/>
  <c r="L1706" i="3"/>
  <c r="M1706" i="3"/>
  <c r="N1706" i="3"/>
  <c r="O1706" i="3"/>
  <c r="K1707" i="3"/>
  <c r="L1707" i="3"/>
  <c r="M1707" i="3"/>
  <c r="N1707" i="3"/>
  <c r="O1707" i="3"/>
  <c r="K1708" i="3"/>
  <c r="L1708" i="3"/>
  <c r="M1708" i="3"/>
  <c r="N1708" i="3"/>
  <c r="O1708" i="3"/>
  <c r="K1709" i="3"/>
  <c r="L1709" i="3"/>
  <c r="M1709" i="3"/>
  <c r="N1709" i="3"/>
  <c r="O1709" i="3"/>
  <c r="K1710" i="3"/>
  <c r="L1710" i="3"/>
  <c r="M1710" i="3"/>
  <c r="N1710" i="3"/>
  <c r="O1710" i="3"/>
  <c r="K1711" i="3"/>
  <c r="L1711" i="3"/>
  <c r="M1711" i="3"/>
  <c r="N1711" i="3"/>
  <c r="O1711" i="3"/>
  <c r="K1712" i="3"/>
  <c r="L1712" i="3"/>
  <c r="M1712" i="3"/>
  <c r="N1712" i="3"/>
  <c r="O1712" i="3"/>
  <c r="K1713" i="3"/>
  <c r="L1713" i="3"/>
  <c r="M1713" i="3"/>
  <c r="N1713" i="3"/>
  <c r="O1713" i="3"/>
  <c r="K1714" i="3"/>
  <c r="L1714" i="3"/>
  <c r="M1714" i="3"/>
  <c r="N1714" i="3"/>
  <c r="O1714" i="3"/>
  <c r="K1715" i="3"/>
  <c r="L1715" i="3"/>
  <c r="M1715" i="3"/>
  <c r="N1715" i="3"/>
  <c r="O1715" i="3"/>
  <c r="K1716" i="3"/>
  <c r="L1716" i="3"/>
  <c r="M1716" i="3"/>
  <c r="N1716" i="3"/>
  <c r="O1716" i="3"/>
  <c r="K1717" i="3"/>
  <c r="L1717" i="3"/>
  <c r="M1717" i="3"/>
  <c r="N1717" i="3"/>
  <c r="O1717" i="3"/>
  <c r="K1718" i="3"/>
  <c r="L1718" i="3"/>
  <c r="M1718" i="3"/>
  <c r="N1718" i="3"/>
  <c r="O1718" i="3"/>
  <c r="K1719" i="3"/>
  <c r="L1719" i="3"/>
  <c r="M1719" i="3"/>
  <c r="N1719" i="3"/>
  <c r="O1719" i="3"/>
  <c r="K1720" i="3"/>
  <c r="L1720" i="3"/>
  <c r="M1720" i="3"/>
  <c r="N1720" i="3"/>
  <c r="O1720" i="3"/>
  <c r="K1721" i="3"/>
  <c r="L1721" i="3"/>
  <c r="M1721" i="3"/>
  <c r="N1721" i="3"/>
  <c r="O1721" i="3"/>
  <c r="K1722" i="3"/>
  <c r="L1722" i="3"/>
  <c r="M1722" i="3"/>
  <c r="N1722" i="3"/>
  <c r="O1722" i="3"/>
  <c r="K1723" i="3"/>
  <c r="L1723" i="3"/>
  <c r="M1723" i="3"/>
  <c r="N1723" i="3"/>
  <c r="O1723" i="3"/>
  <c r="K1724" i="3"/>
  <c r="L1724" i="3"/>
  <c r="M1724" i="3"/>
  <c r="N1724" i="3"/>
  <c r="O1724" i="3"/>
  <c r="K1725" i="3"/>
  <c r="L1725" i="3"/>
  <c r="M1725" i="3"/>
  <c r="N1725" i="3"/>
  <c r="O1725" i="3"/>
  <c r="K1726" i="3"/>
  <c r="L1726" i="3"/>
  <c r="M1726" i="3"/>
  <c r="N1726" i="3"/>
  <c r="O1726" i="3"/>
  <c r="K1727" i="3"/>
  <c r="L1727" i="3"/>
  <c r="M1727" i="3"/>
  <c r="N1727" i="3"/>
  <c r="O1727" i="3"/>
  <c r="K1728" i="3"/>
  <c r="L1728" i="3"/>
  <c r="M1728" i="3"/>
  <c r="N1728" i="3"/>
  <c r="O1728" i="3"/>
  <c r="K1729" i="3"/>
  <c r="L1729" i="3"/>
  <c r="M1729" i="3"/>
  <c r="N1729" i="3"/>
  <c r="O1729" i="3"/>
  <c r="K1730" i="3"/>
  <c r="L1730" i="3"/>
  <c r="M1730" i="3"/>
  <c r="N1730" i="3"/>
  <c r="O1730" i="3"/>
  <c r="K1731" i="3"/>
  <c r="L1731" i="3"/>
  <c r="M1731" i="3"/>
  <c r="N1731" i="3"/>
  <c r="O1731" i="3"/>
  <c r="K1732" i="3"/>
  <c r="L1732" i="3"/>
  <c r="M1732" i="3"/>
  <c r="N1732" i="3"/>
  <c r="O1732" i="3"/>
  <c r="K1733" i="3"/>
  <c r="L1733" i="3"/>
  <c r="M1733" i="3"/>
  <c r="N1733" i="3"/>
  <c r="O1733" i="3"/>
  <c r="K1734" i="3"/>
  <c r="L1734" i="3"/>
  <c r="M1734" i="3"/>
  <c r="N1734" i="3"/>
  <c r="O1734" i="3"/>
  <c r="K1735" i="3"/>
  <c r="L1735" i="3"/>
  <c r="M1735" i="3"/>
  <c r="N1735" i="3"/>
  <c r="O1735" i="3"/>
  <c r="K1736" i="3"/>
  <c r="L1736" i="3"/>
  <c r="M1736" i="3"/>
  <c r="N1736" i="3"/>
  <c r="O1736" i="3"/>
  <c r="K1737" i="3"/>
  <c r="L1737" i="3"/>
  <c r="M1737" i="3"/>
  <c r="N1737" i="3"/>
  <c r="O1737" i="3"/>
  <c r="K1738" i="3"/>
  <c r="L1738" i="3"/>
  <c r="M1738" i="3"/>
  <c r="N1738" i="3"/>
  <c r="O1738" i="3"/>
  <c r="K1739" i="3"/>
  <c r="L1739" i="3"/>
  <c r="M1739" i="3"/>
  <c r="N1739" i="3"/>
  <c r="O1739" i="3"/>
  <c r="K1740" i="3"/>
  <c r="L1740" i="3"/>
  <c r="M1740" i="3"/>
  <c r="N1740" i="3"/>
  <c r="O1740" i="3"/>
  <c r="K1741" i="3"/>
  <c r="L1741" i="3"/>
  <c r="M1741" i="3"/>
  <c r="N1741" i="3"/>
  <c r="O1741" i="3"/>
  <c r="K1742" i="3"/>
  <c r="L1742" i="3"/>
  <c r="M1742" i="3"/>
  <c r="N1742" i="3"/>
  <c r="O1742" i="3"/>
  <c r="K1743" i="3"/>
  <c r="L1743" i="3"/>
  <c r="M1743" i="3"/>
  <c r="N1743" i="3"/>
  <c r="O1743" i="3"/>
  <c r="K1744" i="3"/>
  <c r="L1744" i="3"/>
  <c r="M1744" i="3"/>
  <c r="N1744" i="3"/>
  <c r="O1744" i="3"/>
  <c r="K1745" i="3"/>
  <c r="L1745" i="3"/>
  <c r="M1745" i="3"/>
  <c r="N1745" i="3"/>
  <c r="O1745" i="3"/>
  <c r="K1746" i="3"/>
  <c r="L1746" i="3"/>
  <c r="M1746" i="3"/>
  <c r="N1746" i="3"/>
  <c r="O1746" i="3"/>
  <c r="K1747" i="3"/>
  <c r="L1747" i="3"/>
  <c r="M1747" i="3"/>
  <c r="N1747" i="3"/>
  <c r="O1747" i="3"/>
  <c r="K1748" i="3"/>
  <c r="L1748" i="3"/>
  <c r="M1748" i="3"/>
  <c r="N1748" i="3"/>
  <c r="O1748" i="3"/>
  <c r="K1749" i="3"/>
  <c r="L1749" i="3"/>
  <c r="M1749" i="3"/>
  <c r="N1749" i="3"/>
  <c r="O1749" i="3"/>
  <c r="K1750" i="3"/>
  <c r="L1750" i="3"/>
  <c r="M1750" i="3"/>
  <c r="N1750" i="3"/>
  <c r="O1750" i="3"/>
  <c r="K1751" i="3"/>
  <c r="L1751" i="3"/>
  <c r="M1751" i="3"/>
  <c r="N1751" i="3"/>
  <c r="O1751" i="3"/>
  <c r="K1752" i="3"/>
  <c r="L1752" i="3"/>
  <c r="M1752" i="3"/>
  <c r="N1752" i="3"/>
  <c r="O1752" i="3"/>
  <c r="K1753" i="3"/>
  <c r="L1753" i="3"/>
  <c r="M1753" i="3"/>
  <c r="N1753" i="3"/>
  <c r="O1753" i="3"/>
  <c r="K1754" i="3"/>
  <c r="L1754" i="3"/>
  <c r="M1754" i="3"/>
  <c r="N1754" i="3"/>
  <c r="O1754" i="3"/>
  <c r="K1755" i="3"/>
  <c r="L1755" i="3"/>
  <c r="M1755" i="3"/>
  <c r="N1755" i="3"/>
  <c r="O1755" i="3"/>
  <c r="K1756" i="3"/>
  <c r="L1756" i="3"/>
  <c r="M1756" i="3"/>
  <c r="N1756" i="3"/>
  <c r="O1756" i="3"/>
  <c r="K1757" i="3"/>
  <c r="L1757" i="3"/>
  <c r="M1757" i="3"/>
  <c r="N1757" i="3"/>
  <c r="O1757" i="3"/>
  <c r="K1758" i="3"/>
  <c r="L1758" i="3"/>
  <c r="M1758" i="3"/>
  <c r="N1758" i="3"/>
  <c r="O1758" i="3"/>
  <c r="K1759" i="3"/>
  <c r="L1759" i="3"/>
  <c r="M1759" i="3"/>
  <c r="N1759" i="3"/>
  <c r="O1759" i="3"/>
  <c r="K1760" i="3"/>
  <c r="L1760" i="3"/>
  <c r="M1760" i="3"/>
  <c r="N1760" i="3"/>
  <c r="O1760" i="3"/>
  <c r="K1761" i="3"/>
  <c r="L1761" i="3"/>
  <c r="M1761" i="3"/>
  <c r="N1761" i="3"/>
  <c r="O1761" i="3"/>
  <c r="K1762" i="3"/>
  <c r="L1762" i="3"/>
  <c r="M1762" i="3"/>
  <c r="N1762" i="3"/>
  <c r="O1762" i="3"/>
  <c r="K1763" i="3"/>
  <c r="L1763" i="3"/>
  <c r="M1763" i="3"/>
  <c r="N1763" i="3"/>
  <c r="O1763" i="3"/>
  <c r="K1764" i="3"/>
  <c r="L1764" i="3"/>
  <c r="M1764" i="3"/>
  <c r="N1764" i="3"/>
  <c r="O1764" i="3"/>
  <c r="K1765" i="3"/>
  <c r="L1765" i="3"/>
  <c r="M1765" i="3"/>
  <c r="N1765" i="3"/>
  <c r="O1765" i="3"/>
  <c r="K1766" i="3"/>
  <c r="L1766" i="3"/>
  <c r="M1766" i="3"/>
  <c r="N1766" i="3"/>
  <c r="O1766" i="3"/>
  <c r="K1767" i="3"/>
  <c r="L1767" i="3"/>
  <c r="M1767" i="3"/>
  <c r="N1767" i="3"/>
  <c r="O1767" i="3"/>
  <c r="K1768" i="3"/>
  <c r="L1768" i="3"/>
  <c r="M1768" i="3"/>
  <c r="N1768" i="3"/>
  <c r="O1768" i="3"/>
  <c r="K1769" i="3"/>
  <c r="L1769" i="3"/>
  <c r="M1769" i="3"/>
  <c r="N1769" i="3"/>
  <c r="O1769" i="3"/>
  <c r="K1770" i="3"/>
  <c r="L1770" i="3"/>
  <c r="M1770" i="3"/>
  <c r="N1770" i="3"/>
  <c r="O1770" i="3"/>
  <c r="K1771" i="3"/>
  <c r="L1771" i="3"/>
  <c r="M1771" i="3"/>
  <c r="N1771" i="3"/>
  <c r="O1771" i="3"/>
  <c r="K1772" i="3"/>
  <c r="L1772" i="3"/>
  <c r="M1772" i="3"/>
  <c r="N1772" i="3"/>
  <c r="O1772" i="3"/>
  <c r="K1773" i="3"/>
  <c r="L1773" i="3"/>
  <c r="M1773" i="3"/>
  <c r="N1773" i="3"/>
  <c r="O1773" i="3"/>
  <c r="K1774" i="3"/>
  <c r="L1774" i="3"/>
  <c r="M1774" i="3"/>
  <c r="N1774" i="3"/>
  <c r="O1774" i="3"/>
  <c r="K1775" i="3"/>
  <c r="L1775" i="3"/>
  <c r="M1775" i="3"/>
  <c r="N1775" i="3"/>
  <c r="O1775" i="3"/>
  <c r="K1776" i="3"/>
  <c r="L1776" i="3"/>
  <c r="M1776" i="3"/>
  <c r="N1776" i="3"/>
  <c r="O1776" i="3"/>
  <c r="K1777" i="3"/>
  <c r="L1777" i="3"/>
  <c r="M1777" i="3"/>
  <c r="N1777" i="3"/>
  <c r="O1777" i="3"/>
  <c r="K1778" i="3"/>
  <c r="L1778" i="3"/>
  <c r="M1778" i="3"/>
  <c r="N1778" i="3"/>
  <c r="O1778" i="3"/>
  <c r="K1779" i="3"/>
  <c r="L1779" i="3"/>
  <c r="M1779" i="3"/>
  <c r="N1779" i="3"/>
  <c r="O1779" i="3"/>
  <c r="K1780" i="3"/>
  <c r="L1780" i="3"/>
  <c r="M1780" i="3"/>
  <c r="N1780" i="3"/>
  <c r="O1780" i="3"/>
  <c r="K1781" i="3"/>
  <c r="L1781" i="3"/>
  <c r="M1781" i="3"/>
  <c r="N1781" i="3"/>
  <c r="O1781" i="3"/>
  <c r="K1782" i="3"/>
  <c r="L1782" i="3"/>
  <c r="M1782" i="3"/>
  <c r="N1782" i="3"/>
  <c r="O1782" i="3"/>
  <c r="K1783" i="3"/>
  <c r="L1783" i="3"/>
  <c r="M1783" i="3"/>
  <c r="N1783" i="3"/>
  <c r="O1783" i="3"/>
  <c r="K1784" i="3"/>
  <c r="L1784" i="3"/>
  <c r="M1784" i="3"/>
  <c r="N1784" i="3"/>
  <c r="O1784" i="3"/>
  <c r="K1785" i="3"/>
  <c r="L1785" i="3"/>
  <c r="M1785" i="3"/>
  <c r="N1785" i="3"/>
  <c r="O1785" i="3"/>
  <c r="K1786" i="3"/>
  <c r="L1786" i="3"/>
  <c r="M1786" i="3"/>
  <c r="N1786" i="3"/>
  <c r="O1786" i="3"/>
  <c r="K1787" i="3"/>
  <c r="L1787" i="3"/>
  <c r="M1787" i="3"/>
  <c r="N1787" i="3"/>
  <c r="O1787" i="3"/>
  <c r="K1788" i="3"/>
  <c r="L1788" i="3"/>
  <c r="M1788" i="3"/>
  <c r="N1788" i="3"/>
  <c r="O1788" i="3"/>
  <c r="K1789" i="3"/>
  <c r="L1789" i="3"/>
  <c r="M1789" i="3"/>
  <c r="N1789" i="3"/>
  <c r="O1789" i="3"/>
  <c r="K1790" i="3"/>
  <c r="L1790" i="3"/>
  <c r="M1790" i="3"/>
  <c r="N1790" i="3"/>
  <c r="O1790" i="3"/>
  <c r="K1791" i="3"/>
  <c r="L1791" i="3"/>
  <c r="M1791" i="3"/>
  <c r="N1791" i="3"/>
  <c r="O1791" i="3"/>
  <c r="K1792" i="3"/>
  <c r="L1792" i="3"/>
  <c r="M1792" i="3"/>
  <c r="N1792" i="3"/>
  <c r="O1792" i="3"/>
  <c r="K1793" i="3"/>
  <c r="L1793" i="3"/>
  <c r="M1793" i="3"/>
  <c r="N1793" i="3"/>
  <c r="O1793" i="3"/>
  <c r="K1794" i="3"/>
  <c r="L1794" i="3"/>
  <c r="M1794" i="3"/>
  <c r="N1794" i="3"/>
  <c r="O1794" i="3"/>
  <c r="K1795" i="3"/>
  <c r="L1795" i="3"/>
  <c r="M1795" i="3"/>
  <c r="N1795" i="3"/>
  <c r="O1795" i="3"/>
  <c r="K1796" i="3"/>
  <c r="L1796" i="3"/>
  <c r="M1796" i="3"/>
  <c r="N1796" i="3"/>
  <c r="O1796" i="3"/>
  <c r="K1797" i="3"/>
  <c r="L1797" i="3"/>
  <c r="M1797" i="3"/>
  <c r="N1797" i="3"/>
  <c r="O1797" i="3"/>
  <c r="K1798" i="3"/>
  <c r="L1798" i="3"/>
  <c r="M1798" i="3"/>
  <c r="N1798" i="3"/>
  <c r="O1798" i="3"/>
  <c r="K1799" i="3"/>
  <c r="L1799" i="3"/>
  <c r="M1799" i="3"/>
  <c r="N1799" i="3"/>
  <c r="O1799" i="3"/>
  <c r="K1800" i="3"/>
  <c r="L1800" i="3"/>
  <c r="M1800" i="3"/>
  <c r="N1800" i="3"/>
  <c r="O1800" i="3"/>
  <c r="K1801" i="3"/>
  <c r="L1801" i="3"/>
  <c r="M1801" i="3"/>
  <c r="N1801" i="3"/>
  <c r="O1801" i="3"/>
  <c r="K1802" i="3"/>
  <c r="L1802" i="3"/>
  <c r="M1802" i="3"/>
  <c r="N1802" i="3"/>
  <c r="O1802" i="3"/>
  <c r="K1803" i="3"/>
  <c r="L1803" i="3"/>
  <c r="M1803" i="3"/>
  <c r="N1803" i="3"/>
  <c r="O1803" i="3"/>
  <c r="K1804" i="3"/>
  <c r="L1804" i="3"/>
  <c r="M1804" i="3"/>
  <c r="N1804" i="3"/>
  <c r="O1804" i="3"/>
  <c r="K1805" i="3"/>
  <c r="L1805" i="3"/>
  <c r="M1805" i="3"/>
  <c r="N1805" i="3"/>
  <c r="O1805" i="3"/>
  <c r="K1806" i="3"/>
  <c r="L1806" i="3"/>
  <c r="M1806" i="3"/>
  <c r="N1806" i="3"/>
  <c r="O1806" i="3"/>
  <c r="K1807" i="3"/>
  <c r="L1807" i="3"/>
  <c r="M1807" i="3"/>
  <c r="N1807" i="3"/>
  <c r="O1807" i="3"/>
  <c r="K1808" i="3"/>
  <c r="L1808" i="3"/>
  <c r="M1808" i="3"/>
  <c r="N1808" i="3"/>
  <c r="O1808" i="3"/>
  <c r="K1809" i="3"/>
  <c r="L1809" i="3"/>
  <c r="M1809" i="3"/>
  <c r="N1809" i="3"/>
  <c r="O1809" i="3"/>
  <c r="K1810" i="3"/>
  <c r="L1810" i="3"/>
  <c r="M1810" i="3"/>
  <c r="N1810" i="3"/>
  <c r="O1810" i="3"/>
  <c r="K1811" i="3"/>
  <c r="L1811" i="3"/>
  <c r="M1811" i="3"/>
  <c r="N1811" i="3"/>
  <c r="O1811" i="3"/>
  <c r="K1812" i="3"/>
  <c r="L1812" i="3"/>
  <c r="M1812" i="3"/>
  <c r="N1812" i="3"/>
  <c r="O1812" i="3"/>
  <c r="K1813" i="3"/>
  <c r="L1813" i="3"/>
  <c r="M1813" i="3"/>
  <c r="N1813" i="3"/>
  <c r="O1813" i="3"/>
  <c r="K1814" i="3"/>
  <c r="L1814" i="3"/>
  <c r="M1814" i="3"/>
  <c r="N1814" i="3"/>
  <c r="O1814" i="3"/>
  <c r="K1815" i="3"/>
  <c r="L1815" i="3"/>
  <c r="M1815" i="3"/>
  <c r="N1815" i="3"/>
  <c r="O1815" i="3"/>
  <c r="K1816" i="3"/>
  <c r="L1816" i="3"/>
  <c r="M1816" i="3"/>
  <c r="N1816" i="3"/>
  <c r="O1816" i="3"/>
  <c r="K1817" i="3"/>
  <c r="L1817" i="3"/>
  <c r="M1817" i="3"/>
  <c r="N1817" i="3"/>
  <c r="O1817" i="3"/>
  <c r="K1818" i="3"/>
  <c r="L1818" i="3"/>
  <c r="M1818" i="3"/>
  <c r="N1818" i="3"/>
  <c r="O1818" i="3"/>
  <c r="K1819" i="3"/>
  <c r="L1819" i="3"/>
  <c r="M1819" i="3"/>
  <c r="N1819" i="3"/>
  <c r="O1819" i="3"/>
  <c r="K1820" i="3"/>
  <c r="L1820" i="3"/>
  <c r="M1820" i="3"/>
  <c r="N1820" i="3"/>
  <c r="O1820" i="3"/>
  <c r="K1821" i="3"/>
  <c r="L1821" i="3"/>
  <c r="M1821" i="3"/>
  <c r="N1821" i="3"/>
  <c r="O1821" i="3"/>
  <c r="K1822" i="3"/>
  <c r="L1822" i="3"/>
  <c r="M1822" i="3"/>
  <c r="N1822" i="3"/>
  <c r="O1822" i="3"/>
  <c r="K1823" i="3"/>
  <c r="L1823" i="3"/>
  <c r="M1823" i="3"/>
  <c r="N1823" i="3"/>
  <c r="O1823" i="3"/>
  <c r="K1824" i="3"/>
  <c r="L1824" i="3"/>
  <c r="M1824" i="3"/>
  <c r="N1824" i="3"/>
  <c r="O1824" i="3"/>
  <c r="K1825" i="3"/>
  <c r="L1825" i="3"/>
  <c r="M1825" i="3"/>
  <c r="N1825" i="3"/>
  <c r="O1825" i="3"/>
  <c r="K1826" i="3"/>
  <c r="L1826" i="3"/>
  <c r="M1826" i="3"/>
  <c r="N1826" i="3"/>
  <c r="O1826" i="3"/>
  <c r="K1827" i="3"/>
  <c r="L1827" i="3"/>
  <c r="M1827" i="3"/>
  <c r="N1827" i="3"/>
  <c r="O1827" i="3"/>
  <c r="K1828" i="3"/>
  <c r="L1828" i="3"/>
  <c r="M1828" i="3"/>
  <c r="N1828" i="3"/>
  <c r="O1828" i="3"/>
  <c r="K1829" i="3"/>
  <c r="L1829" i="3"/>
  <c r="M1829" i="3"/>
  <c r="N1829" i="3"/>
  <c r="O1829" i="3"/>
  <c r="K1830" i="3"/>
  <c r="L1830" i="3"/>
  <c r="M1830" i="3"/>
  <c r="N1830" i="3"/>
  <c r="O1830" i="3"/>
  <c r="K1831" i="3"/>
  <c r="L1831" i="3"/>
  <c r="M1831" i="3"/>
  <c r="N1831" i="3"/>
  <c r="O1831" i="3"/>
  <c r="K1832" i="3"/>
  <c r="L1832" i="3"/>
  <c r="M1832" i="3"/>
  <c r="N1832" i="3"/>
  <c r="O1832" i="3"/>
  <c r="K1833" i="3"/>
  <c r="L1833" i="3"/>
  <c r="M1833" i="3"/>
  <c r="N1833" i="3"/>
  <c r="O1833" i="3"/>
  <c r="K1834" i="3"/>
  <c r="L1834" i="3"/>
  <c r="M1834" i="3"/>
  <c r="N1834" i="3"/>
  <c r="O1834" i="3"/>
  <c r="K1835" i="3"/>
  <c r="L1835" i="3"/>
  <c r="M1835" i="3"/>
  <c r="N1835" i="3"/>
  <c r="O1835" i="3"/>
  <c r="K1836" i="3"/>
  <c r="L1836" i="3"/>
  <c r="M1836" i="3"/>
  <c r="N1836" i="3"/>
  <c r="O1836" i="3"/>
  <c r="K1837" i="3"/>
  <c r="L1837" i="3"/>
  <c r="M1837" i="3"/>
  <c r="N1837" i="3"/>
  <c r="O1837" i="3"/>
  <c r="K1838" i="3"/>
  <c r="L1838" i="3"/>
  <c r="M1838" i="3"/>
  <c r="N1838" i="3"/>
  <c r="O1838" i="3"/>
  <c r="K1839" i="3"/>
  <c r="L1839" i="3"/>
  <c r="M1839" i="3"/>
  <c r="N1839" i="3"/>
  <c r="O1839" i="3"/>
  <c r="K1840" i="3"/>
  <c r="L1840" i="3"/>
  <c r="M1840" i="3"/>
  <c r="N1840" i="3"/>
  <c r="O1840" i="3"/>
  <c r="K1841" i="3"/>
  <c r="L1841" i="3"/>
  <c r="M1841" i="3"/>
  <c r="N1841" i="3"/>
  <c r="O1841" i="3"/>
  <c r="K1842" i="3"/>
  <c r="L1842" i="3"/>
  <c r="M1842" i="3"/>
  <c r="N1842" i="3"/>
  <c r="O1842" i="3"/>
  <c r="K1843" i="3"/>
  <c r="L1843" i="3"/>
  <c r="M1843" i="3"/>
  <c r="N1843" i="3"/>
  <c r="O1843" i="3"/>
  <c r="K1844" i="3"/>
  <c r="L1844" i="3"/>
  <c r="M1844" i="3"/>
  <c r="N1844" i="3"/>
  <c r="O1844" i="3"/>
  <c r="K1845" i="3"/>
  <c r="L1845" i="3"/>
  <c r="M1845" i="3"/>
  <c r="N1845" i="3"/>
  <c r="O1845" i="3"/>
  <c r="K1846" i="3"/>
  <c r="L1846" i="3"/>
  <c r="M1846" i="3"/>
  <c r="N1846" i="3"/>
  <c r="O1846" i="3"/>
  <c r="K1847" i="3"/>
  <c r="L1847" i="3"/>
  <c r="M1847" i="3"/>
  <c r="N1847" i="3"/>
  <c r="O1847" i="3"/>
  <c r="K1848" i="3"/>
  <c r="L1848" i="3"/>
  <c r="M1848" i="3"/>
  <c r="N1848" i="3"/>
  <c r="O1848" i="3"/>
  <c r="K1849" i="3"/>
  <c r="L1849" i="3"/>
  <c r="M1849" i="3"/>
  <c r="N1849" i="3"/>
  <c r="O1849" i="3"/>
  <c r="K1850" i="3"/>
  <c r="L1850" i="3"/>
  <c r="M1850" i="3"/>
  <c r="N1850" i="3"/>
  <c r="O1850" i="3"/>
  <c r="K1851" i="3"/>
  <c r="L1851" i="3"/>
  <c r="M1851" i="3"/>
  <c r="N1851" i="3"/>
  <c r="O1851" i="3"/>
  <c r="K1852" i="3"/>
  <c r="L1852" i="3"/>
  <c r="M1852" i="3"/>
  <c r="N1852" i="3"/>
  <c r="O1852" i="3"/>
  <c r="K1853" i="3"/>
  <c r="L1853" i="3"/>
  <c r="M1853" i="3"/>
  <c r="N1853" i="3"/>
  <c r="O1853" i="3"/>
  <c r="K1854" i="3"/>
  <c r="L1854" i="3"/>
  <c r="M1854" i="3"/>
  <c r="N1854" i="3"/>
  <c r="O1854" i="3"/>
  <c r="K1855" i="3"/>
  <c r="L1855" i="3"/>
  <c r="M1855" i="3"/>
  <c r="N1855" i="3"/>
  <c r="O1855" i="3"/>
  <c r="K1856" i="3"/>
  <c r="L1856" i="3"/>
  <c r="M1856" i="3"/>
  <c r="N1856" i="3"/>
  <c r="O1856" i="3"/>
  <c r="K1857" i="3"/>
  <c r="L1857" i="3"/>
  <c r="M1857" i="3"/>
  <c r="N1857" i="3"/>
  <c r="O1857" i="3"/>
  <c r="K1858" i="3"/>
  <c r="L1858" i="3"/>
  <c r="M1858" i="3"/>
  <c r="N1858" i="3"/>
  <c r="O1858" i="3"/>
  <c r="K1859" i="3"/>
  <c r="L1859" i="3"/>
  <c r="M1859" i="3"/>
  <c r="N1859" i="3"/>
  <c r="O1859" i="3"/>
  <c r="K1860" i="3"/>
  <c r="L1860" i="3"/>
  <c r="M1860" i="3"/>
  <c r="N1860" i="3"/>
  <c r="O1860" i="3"/>
  <c r="K1861" i="3"/>
  <c r="L1861" i="3"/>
  <c r="M1861" i="3"/>
  <c r="N1861" i="3"/>
  <c r="O1861" i="3"/>
  <c r="K1862" i="3"/>
  <c r="L1862" i="3"/>
  <c r="M1862" i="3"/>
  <c r="N1862" i="3"/>
  <c r="O1862" i="3"/>
  <c r="K1863" i="3"/>
  <c r="L1863" i="3"/>
  <c r="M1863" i="3"/>
  <c r="N1863" i="3"/>
  <c r="O1863" i="3"/>
  <c r="K1864" i="3"/>
  <c r="L1864" i="3"/>
  <c r="M1864" i="3"/>
  <c r="N1864" i="3"/>
  <c r="O1864" i="3"/>
  <c r="K1865" i="3"/>
  <c r="L1865" i="3"/>
  <c r="M1865" i="3"/>
  <c r="N1865" i="3"/>
  <c r="O1865" i="3"/>
  <c r="K1866" i="3"/>
  <c r="L1866" i="3"/>
  <c r="M1866" i="3"/>
  <c r="N1866" i="3"/>
  <c r="O1866" i="3"/>
  <c r="K1867" i="3"/>
  <c r="L1867" i="3"/>
  <c r="M1867" i="3"/>
  <c r="N1867" i="3"/>
  <c r="O1867" i="3"/>
  <c r="K1868" i="3"/>
  <c r="L1868" i="3"/>
  <c r="M1868" i="3"/>
  <c r="N1868" i="3"/>
  <c r="O1868" i="3"/>
  <c r="K1869" i="3"/>
  <c r="L1869" i="3"/>
  <c r="M1869" i="3"/>
  <c r="N1869" i="3"/>
  <c r="O1869" i="3"/>
  <c r="K1870" i="3"/>
  <c r="L1870" i="3"/>
  <c r="M1870" i="3"/>
  <c r="N1870" i="3"/>
  <c r="O1870" i="3"/>
  <c r="K1871" i="3"/>
  <c r="L1871" i="3"/>
  <c r="M1871" i="3"/>
  <c r="N1871" i="3"/>
  <c r="O1871" i="3"/>
  <c r="K1872" i="3"/>
  <c r="L1872" i="3"/>
  <c r="M1872" i="3"/>
  <c r="N1872" i="3"/>
  <c r="O1872" i="3"/>
  <c r="K1873" i="3"/>
  <c r="L1873" i="3"/>
  <c r="M1873" i="3"/>
  <c r="N1873" i="3"/>
  <c r="O1873" i="3"/>
  <c r="K1874" i="3"/>
  <c r="L1874" i="3"/>
  <c r="M1874" i="3"/>
  <c r="N1874" i="3"/>
  <c r="O1874" i="3"/>
  <c r="K1875" i="3"/>
  <c r="L1875" i="3"/>
  <c r="M1875" i="3"/>
  <c r="N1875" i="3"/>
  <c r="O1875" i="3"/>
  <c r="K1876" i="3"/>
  <c r="L1876" i="3"/>
  <c r="M1876" i="3"/>
  <c r="N1876" i="3"/>
  <c r="O1876" i="3"/>
  <c r="K1877" i="3"/>
  <c r="L1877" i="3"/>
  <c r="M1877" i="3"/>
  <c r="N1877" i="3"/>
  <c r="O1877" i="3"/>
  <c r="K1878" i="3"/>
  <c r="L1878" i="3"/>
  <c r="M1878" i="3"/>
  <c r="N1878" i="3"/>
  <c r="O1878" i="3"/>
  <c r="K1879" i="3"/>
  <c r="L1879" i="3"/>
  <c r="M1879" i="3"/>
  <c r="N1879" i="3"/>
  <c r="O1879" i="3"/>
  <c r="K1880" i="3"/>
  <c r="L1880" i="3"/>
  <c r="M1880" i="3"/>
  <c r="N1880" i="3"/>
  <c r="O1880" i="3"/>
  <c r="K1881" i="3"/>
  <c r="L1881" i="3"/>
  <c r="M1881" i="3"/>
  <c r="N1881" i="3"/>
  <c r="O1881" i="3"/>
  <c r="K1882" i="3"/>
  <c r="L1882" i="3"/>
  <c r="M1882" i="3"/>
  <c r="N1882" i="3"/>
  <c r="O1882" i="3"/>
  <c r="K1883" i="3"/>
  <c r="L1883" i="3"/>
  <c r="M1883" i="3"/>
  <c r="N1883" i="3"/>
  <c r="O1883" i="3"/>
  <c r="K1884" i="3"/>
  <c r="L1884" i="3"/>
  <c r="M1884" i="3"/>
  <c r="N1884" i="3"/>
  <c r="O1884" i="3"/>
  <c r="K1885" i="3"/>
  <c r="L1885" i="3"/>
  <c r="M1885" i="3"/>
  <c r="N1885" i="3"/>
  <c r="O1885" i="3"/>
  <c r="K1886" i="3"/>
  <c r="L1886" i="3"/>
  <c r="M1886" i="3"/>
  <c r="N1886" i="3"/>
  <c r="O1886" i="3"/>
  <c r="K1887" i="3"/>
  <c r="L1887" i="3"/>
  <c r="M1887" i="3"/>
  <c r="N1887" i="3"/>
  <c r="O1887" i="3"/>
  <c r="K1888" i="3"/>
  <c r="L1888" i="3"/>
  <c r="M1888" i="3"/>
  <c r="N1888" i="3"/>
  <c r="O1888" i="3"/>
  <c r="K1889" i="3"/>
  <c r="L1889" i="3"/>
  <c r="M1889" i="3"/>
  <c r="N1889" i="3"/>
  <c r="O1889" i="3"/>
  <c r="K1890" i="3"/>
  <c r="L1890" i="3"/>
  <c r="M1890" i="3"/>
  <c r="N1890" i="3"/>
  <c r="O1890" i="3"/>
  <c r="K1891" i="3"/>
  <c r="L1891" i="3"/>
  <c r="M1891" i="3"/>
  <c r="N1891" i="3"/>
  <c r="O1891" i="3"/>
  <c r="K1892" i="3"/>
  <c r="L1892" i="3"/>
  <c r="M1892" i="3"/>
  <c r="N1892" i="3"/>
  <c r="O1892" i="3"/>
  <c r="K1893" i="3"/>
  <c r="L1893" i="3"/>
  <c r="M1893" i="3"/>
  <c r="N1893" i="3"/>
  <c r="O1893" i="3"/>
  <c r="K1894" i="3"/>
  <c r="L1894" i="3"/>
  <c r="M1894" i="3"/>
  <c r="N1894" i="3"/>
  <c r="O1894" i="3"/>
  <c r="K1895" i="3"/>
  <c r="L1895" i="3"/>
  <c r="M1895" i="3"/>
  <c r="N1895" i="3"/>
  <c r="O1895" i="3"/>
  <c r="K1896" i="3"/>
  <c r="L1896" i="3"/>
  <c r="M1896" i="3"/>
  <c r="N1896" i="3"/>
  <c r="O1896" i="3"/>
  <c r="K1897" i="3"/>
  <c r="L1897" i="3"/>
  <c r="M1897" i="3"/>
  <c r="N1897" i="3"/>
  <c r="O1897" i="3"/>
  <c r="K1898" i="3"/>
  <c r="L1898" i="3"/>
  <c r="M1898" i="3"/>
  <c r="N1898" i="3"/>
  <c r="O1898" i="3"/>
  <c r="K1899" i="3"/>
  <c r="L1899" i="3"/>
  <c r="M1899" i="3"/>
  <c r="N1899" i="3"/>
  <c r="O1899" i="3"/>
  <c r="K1900" i="3"/>
  <c r="L1900" i="3"/>
  <c r="M1900" i="3"/>
  <c r="N1900" i="3"/>
  <c r="O1900" i="3"/>
  <c r="K1901" i="3"/>
  <c r="L1901" i="3"/>
  <c r="M1901" i="3"/>
  <c r="N1901" i="3"/>
  <c r="O1901" i="3"/>
  <c r="K1902" i="3"/>
  <c r="L1902" i="3"/>
  <c r="M1902" i="3"/>
  <c r="N1902" i="3"/>
  <c r="O1902" i="3"/>
  <c r="K1903" i="3"/>
  <c r="L1903" i="3"/>
  <c r="M1903" i="3"/>
  <c r="N1903" i="3"/>
  <c r="O1903" i="3"/>
  <c r="K1904" i="3"/>
  <c r="L1904" i="3"/>
  <c r="M1904" i="3"/>
  <c r="N1904" i="3"/>
  <c r="O1904" i="3"/>
  <c r="K1905" i="3"/>
  <c r="L1905" i="3"/>
  <c r="M1905" i="3"/>
  <c r="N1905" i="3"/>
  <c r="O1905" i="3"/>
  <c r="K1906" i="3"/>
  <c r="L1906" i="3"/>
  <c r="M1906" i="3"/>
  <c r="N1906" i="3"/>
  <c r="O1906" i="3"/>
  <c r="K1907" i="3"/>
  <c r="L1907" i="3"/>
  <c r="M1907" i="3"/>
  <c r="N1907" i="3"/>
  <c r="O1907" i="3"/>
  <c r="K1908" i="3"/>
  <c r="L1908" i="3"/>
  <c r="M1908" i="3"/>
  <c r="N1908" i="3"/>
  <c r="O1908" i="3"/>
  <c r="K1909" i="3"/>
  <c r="L1909" i="3"/>
  <c r="M1909" i="3"/>
  <c r="N1909" i="3"/>
  <c r="O1909" i="3"/>
  <c r="K1910" i="3"/>
  <c r="L1910" i="3"/>
  <c r="M1910" i="3"/>
  <c r="N1910" i="3"/>
  <c r="O1910" i="3"/>
  <c r="K1911" i="3"/>
  <c r="L1911" i="3"/>
  <c r="M1911" i="3"/>
  <c r="N1911" i="3"/>
  <c r="O1911" i="3"/>
  <c r="K1912" i="3"/>
  <c r="L1912" i="3"/>
  <c r="M1912" i="3"/>
  <c r="N1912" i="3"/>
  <c r="O1912" i="3"/>
  <c r="K1913" i="3"/>
  <c r="L1913" i="3"/>
  <c r="M1913" i="3"/>
  <c r="N1913" i="3"/>
  <c r="O1913" i="3"/>
  <c r="K1914" i="3"/>
  <c r="L1914" i="3"/>
  <c r="M1914" i="3"/>
  <c r="N1914" i="3"/>
  <c r="O1914" i="3"/>
  <c r="K1915" i="3"/>
  <c r="L1915" i="3"/>
  <c r="M1915" i="3"/>
  <c r="N1915" i="3"/>
  <c r="O1915" i="3"/>
  <c r="K1916" i="3"/>
  <c r="L1916" i="3"/>
  <c r="M1916" i="3"/>
  <c r="N1916" i="3"/>
  <c r="O1916" i="3"/>
  <c r="K1917" i="3"/>
  <c r="L1917" i="3"/>
  <c r="M1917" i="3"/>
  <c r="N1917" i="3"/>
  <c r="O1917" i="3"/>
  <c r="K1918" i="3"/>
  <c r="L1918" i="3"/>
  <c r="M1918" i="3"/>
  <c r="N1918" i="3"/>
  <c r="O1918" i="3"/>
  <c r="K1919" i="3"/>
  <c r="L1919" i="3"/>
  <c r="M1919" i="3"/>
  <c r="N1919" i="3"/>
  <c r="O1919" i="3"/>
  <c r="K1920" i="3"/>
  <c r="L1920" i="3"/>
  <c r="M1920" i="3"/>
  <c r="N1920" i="3"/>
  <c r="O1920" i="3"/>
  <c r="K1921" i="3"/>
  <c r="L1921" i="3"/>
  <c r="M1921" i="3"/>
  <c r="N1921" i="3"/>
  <c r="O1921" i="3"/>
  <c r="K1922" i="3"/>
  <c r="L1922" i="3"/>
  <c r="M1922" i="3"/>
  <c r="N1922" i="3"/>
  <c r="O1922" i="3"/>
  <c r="K1923" i="3"/>
  <c r="L1923" i="3"/>
  <c r="M1923" i="3"/>
  <c r="N1923" i="3"/>
  <c r="O1923" i="3"/>
  <c r="K1924" i="3"/>
  <c r="L1924" i="3"/>
  <c r="M1924" i="3"/>
  <c r="N1924" i="3"/>
  <c r="O1924" i="3"/>
  <c r="K1925" i="3"/>
  <c r="L1925" i="3"/>
  <c r="M1925" i="3"/>
  <c r="N1925" i="3"/>
  <c r="O1925" i="3"/>
  <c r="K1926" i="3"/>
  <c r="L1926" i="3"/>
  <c r="M1926" i="3"/>
  <c r="N1926" i="3"/>
  <c r="O1926" i="3"/>
  <c r="K1927" i="3"/>
  <c r="L1927" i="3"/>
  <c r="M1927" i="3"/>
  <c r="N1927" i="3"/>
  <c r="O1927" i="3"/>
  <c r="K1928" i="3"/>
  <c r="L1928" i="3"/>
  <c r="M1928" i="3"/>
  <c r="N1928" i="3"/>
  <c r="O1928" i="3"/>
  <c r="K1929" i="3"/>
  <c r="L1929" i="3"/>
  <c r="M1929" i="3"/>
  <c r="N1929" i="3"/>
  <c r="O1929" i="3"/>
  <c r="K1930" i="3"/>
  <c r="L1930" i="3"/>
  <c r="M1930" i="3"/>
  <c r="N1930" i="3"/>
  <c r="O1930" i="3"/>
  <c r="K1931" i="3"/>
  <c r="L1931" i="3"/>
  <c r="M1931" i="3"/>
  <c r="N1931" i="3"/>
  <c r="O1931" i="3"/>
  <c r="K1932" i="3"/>
  <c r="L1932" i="3"/>
  <c r="M1932" i="3"/>
  <c r="N1932" i="3"/>
  <c r="O1932" i="3"/>
  <c r="K1933" i="3"/>
  <c r="L1933" i="3"/>
  <c r="M1933" i="3"/>
  <c r="N1933" i="3"/>
  <c r="O1933" i="3"/>
  <c r="K1934" i="3"/>
  <c r="L1934" i="3"/>
  <c r="M1934" i="3"/>
  <c r="N1934" i="3"/>
  <c r="O1934" i="3"/>
  <c r="K1935" i="3"/>
  <c r="L1935" i="3"/>
  <c r="M1935" i="3"/>
  <c r="N1935" i="3"/>
  <c r="O1935" i="3"/>
  <c r="K1936" i="3"/>
  <c r="L1936" i="3"/>
  <c r="M1936" i="3"/>
  <c r="N1936" i="3"/>
  <c r="O1936" i="3"/>
  <c r="K1937" i="3"/>
  <c r="L1937" i="3"/>
  <c r="M1937" i="3"/>
  <c r="N1937" i="3"/>
  <c r="O1937" i="3"/>
  <c r="K1938" i="3"/>
  <c r="L1938" i="3"/>
  <c r="M1938" i="3"/>
  <c r="N1938" i="3"/>
  <c r="O1938" i="3"/>
  <c r="K1939" i="3"/>
  <c r="L1939" i="3"/>
  <c r="M1939" i="3"/>
  <c r="N1939" i="3"/>
  <c r="O1939" i="3"/>
  <c r="K1940" i="3"/>
  <c r="L1940" i="3"/>
  <c r="M1940" i="3"/>
  <c r="N1940" i="3"/>
  <c r="O1940" i="3"/>
  <c r="K1941" i="3"/>
  <c r="L1941" i="3"/>
  <c r="M1941" i="3"/>
  <c r="N1941" i="3"/>
  <c r="O1941" i="3"/>
  <c r="K1942" i="3"/>
  <c r="L1942" i="3"/>
  <c r="M1942" i="3"/>
  <c r="N1942" i="3"/>
  <c r="O1942" i="3"/>
  <c r="K1943" i="3"/>
  <c r="L1943" i="3"/>
  <c r="M1943" i="3"/>
  <c r="N1943" i="3"/>
  <c r="O1943" i="3"/>
  <c r="K1944" i="3"/>
  <c r="L1944" i="3"/>
  <c r="M1944" i="3"/>
  <c r="N1944" i="3"/>
  <c r="O1944" i="3"/>
  <c r="K1945" i="3"/>
  <c r="L1945" i="3"/>
  <c r="M1945" i="3"/>
  <c r="N1945" i="3"/>
  <c r="O1945" i="3"/>
  <c r="K1946" i="3"/>
  <c r="L1946" i="3"/>
  <c r="M1946" i="3"/>
  <c r="N1946" i="3"/>
  <c r="O1946" i="3"/>
  <c r="K1947" i="3"/>
  <c r="L1947" i="3"/>
  <c r="M1947" i="3"/>
  <c r="N1947" i="3"/>
  <c r="O1947" i="3"/>
  <c r="K1948" i="3"/>
  <c r="L1948" i="3"/>
  <c r="M1948" i="3"/>
  <c r="N1948" i="3"/>
  <c r="O1948" i="3"/>
  <c r="K1949" i="3"/>
  <c r="L1949" i="3"/>
  <c r="M1949" i="3"/>
  <c r="N1949" i="3"/>
  <c r="O1949" i="3"/>
  <c r="K1950" i="3"/>
  <c r="L1950" i="3"/>
  <c r="M1950" i="3"/>
  <c r="N1950" i="3"/>
  <c r="O1950" i="3"/>
  <c r="K1951" i="3"/>
  <c r="L1951" i="3"/>
  <c r="M1951" i="3"/>
  <c r="N1951" i="3"/>
  <c r="O1951" i="3"/>
  <c r="K1952" i="3"/>
  <c r="L1952" i="3"/>
  <c r="M1952" i="3"/>
  <c r="N1952" i="3"/>
  <c r="O1952" i="3"/>
  <c r="K1953" i="3"/>
  <c r="L1953" i="3"/>
  <c r="M1953" i="3"/>
  <c r="N1953" i="3"/>
  <c r="O1953" i="3"/>
  <c r="K1954" i="3"/>
  <c r="L1954" i="3"/>
  <c r="M1954" i="3"/>
  <c r="N1954" i="3"/>
  <c r="O1954" i="3"/>
  <c r="K1955" i="3"/>
  <c r="L1955" i="3"/>
  <c r="M1955" i="3"/>
  <c r="N1955" i="3"/>
  <c r="O1955" i="3"/>
  <c r="K1956" i="3"/>
  <c r="L1956" i="3"/>
  <c r="M1956" i="3"/>
  <c r="N1956" i="3"/>
  <c r="O1956" i="3"/>
  <c r="K1957" i="3"/>
  <c r="L1957" i="3"/>
  <c r="M1957" i="3"/>
  <c r="N1957" i="3"/>
  <c r="O1957" i="3"/>
  <c r="K1958" i="3"/>
  <c r="L1958" i="3"/>
  <c r="M1958" i="3"/>
  <c r="N1958" i="3"/>
  <c r="O1958" i="3"/>
  <c r="K1959" i="3"/>
  <c r="L1959" i="3"/>
  <c r="M1959" i="3"/>
  <c r="N1959" i="3"/>
  <c r="O1959" i="3"/>
  <c r="K1960" i="3"/>
  <c r="L1960" i="3"/>
  <c r="M1960" i="3"/>
  <c r="N1960" i="3"/>
  <c r="O1960" i="3"/>
  <c r="K1961" i="3"/>
  <c r="L1961" i="3"/>
  <c r="M1961" i="3"/>
  <c r="N1961" i="3"/>
  <c r="O1961" i="3"/>
  <c r="K1962" i="3"/>
  <c r="L1962" i="3"/>
  <c r="M1962" i="3"/>
  <c r="N1962" i="3"/>
  <c r="O1962" i="3"/>
  <c r="K1963" i="3"/>
  <c r="L1963" i="3"/>
  <c r="M1963" i="3"/>
  <c r="N1963" i="3"/>
  <c r="O1963" i="3"/>
  <c r="K1964" i="3"/>
  <c r="L1964" i="3"/>
  <c r="M1964" i="3"/>
  <c r="N1964" i="3"/>
  <c r="O1964" i="3"/>
  <c r="K1965" i="3"/>
  <c r="L1965" i="3"/>
  <c r="M1965" i="3"/>
  <c r="N1965" i="3"/>
  <c r="O1965" i="3"/>
  <c r="K1966" i="3"/>
  <c r="L1966" i="3"/>
  <c r="M1966" i="3"/>
  <c r="N1966" i="3"/>
  <c r="O1966" i="3"/>
  <c r="K1967" i="3"/>
  <c r="L1967" i="3"/>
  <c r="M1967" i="3"/>
  <c r="N1967" i="3"/>
  <c r="O1967" i="3"/>
  <c r="K1968" i="3"/>
  <c r="L1968" i="3"/>
  <c r="M1968" i="3"/>
  <c r="N1968" i="3"/>
  <c r="O1968" i="3"/>
  <c r="K1969" i="3"/>
  <c r="L1969" i="3"/>
  <c r="M1969" i="3"/>
  <c r="N1969" i="3"/>
  <c r="O1969" i="3"/>
  <c r="K1970" i="3"/>
  <c r="L1970" i="3"/>
  <c r="M1970" i="3"/>
  <c r="N1970" i="3"/>
  <c r="O1970" i="3"/>
  <c r="K1971" i="3"/>
  <c r="L1971" i="3"/>
  <c r="M1971" i="3"/>
  <c r="N1971" i="3"/>
  <c r="O1971" i="3"/>
  <c r="K1972" i="3"/>
  <c r="L1972" i="3"/>
  <c r="M1972" i="3"/>
  <c r="N1972" i="3"/>
  <c r="O1972" i="3"/>
  <c r="K1973" i="3"/>
  <c r="L1973" i="3"/>
  <c r="M1973" i="3"/>
  <c r="N1973" i="3"/>
  <c r="O1973" i="3"/>
  <c r="K1974" i="3"/>
  <c r="L1974" i="3"/>
  <c r="M1974" i="3"/>
  <c r="N1974" i="3"/>
  <c r="O1974" i="3"/>
  <c r="K1975" i="3"/>
  <c r="L1975" i="3"/>
  <c r="M1975" i="3"/>
  <c r="N1975" i="3"/>
  <c r="O1975" i="3"/>
  <c r="K1976" i="3"/>
  <c r="L1976" i="3"/>
  <c r="M1976" i="3"/>
  <c r="N1976" i="3"/>
  <c r="O1976" i="3"/>
  <c r="K1977" i="3"/>
  <c r="L1977" i="3"/>
  <c r="M1977" i="3"/>
  <c r="N1977" i="3"/>
  <c r="O1977" i="3"/>
  <c r="K1978" i="3"/>
  <c r="L1978" i="3"/>
  <c r="M1978" i="3"/>
  <c r="N1978" i="3"/>
  <c r="O1978" i="3"/>
  <c r="K1979" i="3"/>
  <c r="L1979" i="3"/>
  <c r="M1979" i="3"/>
  <c r="N1979" i="3"/>
  <c r="O1979" i="3"/>
  <c r="K1980" i="3"/>
  <c r="L1980" i="3"/>
  <c r="M1980" i="3"/>
  <c r="N1980" i="3"/>
  <c r="O1980" i="3"/>
  <c r="K1981" i="3"/>
  <c r="L1981" i="3"/>
  <c r="M1981" i="3"/>
  <c r="N1981" i="3"/>
  <c r="O1981" i="3"/>
  <c r="K1982" i="3"/>
  <c r="L1982" i="3"/>
  <c r="M1982" i="3"/>
  <c r="N1982" i="3"/>
  <c r="O1982" i="3"/>
  <c r="K1983" i="3"/>
  <c r="L1983" i="3"/>
  <c r="M1983" i="3"/>
  <c r="N1983" i="3"/>
  <c r="O1983" i="3"/>
  <c r="K1984" i="3"/>
  <c r="L1984" i="3"/>
  <c r="M1984" i="3"/>
  <c r="N1984" i="3"/>
  <c r="O1984" i="3"/>
  <c r="K1985" i="3"/>
  <c r="L1985" i="3"/>
  <c r="M1985" i="3"/>
  <c r="N1985" i="3"/>
  <c r="O1985" i="3"/>
  <c r="K1986" i="3"/>
  <c r="L1986" i="3"/>
  <c r="M1986" i="3"/>
  <c r="N1986" i="3"/>
  <c r="O1986" i="3"/>
  <c r="K1987" i="3"/>
  <c r="L1987" i="3"/>
  <c r="M1987" i="3"/>
  <c r="N1987" i="3"/>
  <c r="O1987" i="3"/>
  <c r="K1988" i="3"/>
  <c r="L1988" i="3"/>
  <c r="M1988" i="3"/>
  <c r="N1988" i="3"/>
  <c r="O1988" i="3"/>
  <c r="K1989" i="3"/>
  <c r="L1989" i="3"/>
  <c r="M1989" i="3"/>
  <c r="N1989" i="3"/>
  <c r="O1989" i="3"/>
  <c r="K1990" i="3"/>
  <c r="L1990" i="3"/>
  <c r="M1990" i="3"/>
  <c r="N1990" i="3"/>
  <c r="O1990" i="3"/>
  <c r="K1991" i="3"/>
  <c r="L1991" i="3"/>
  <c r="M1991" i="3"/>
  <c r="N1991" i="3"/>
  <c r="O1991" i="3"/>
  <c r="K1992" i="3"/>
  <c r="L1992" i="3"/>
  <c r="M1992" i="3"/>
  <c r="N1992" i="3"/>
  <c r="O1992" i="3"/>
  <c r="K1993" i="3"/>
  <c r="L1993" i="3"/>
  <c r="M1993" i="3"/>
  <c r="N1993" i="3"/>
  <c r="O1993" i="3"/>
  <c r="K1994" i="3"/>
  <c r="L1994" i="3"/>
  <c r="M1994" i="3"/>
  <c r="N1994" i="3"/>
  <c r="O1994" i="3"/>
  <c r="K1995" i="3"/>
  <c r="L1995" i="3"/>
  <c r="M1995" i="3"/>
  <c r="N1995" i="3"/>
  <c r="O1995" i="3"/>
  <c r="K1996" i="3"/>
  <c r="L1996" i="3"/>
  <c r="M1996" i="3"/>
  <c r="N1996" i="3"/>
  <c r="O1996" i="3"/>
  <c r="K1997" i="3"/>
  <c r="L1997" i="3"/>
  <c r="M1997" i="3"/>
  <c r="N1997" i="3"/>
  <c r="O1997" i="3"/>
  <c r="K1998" i="3"/>
  <c r="L1998" i="3"/>
  <c r="M1998" i="3"/>
  <c r="N1998" i="3"/>
  <c r="O1998" i="3"/>
  <c r="K1999" i="3"/>
  <c r="L1999" i="3"/>
  <c r="M1999" i="3"/>
  <c r="N1999" i="3"/>
  <c r="O1999" i="3"/>
  <c r="K2000" i="3"/>
  <c r="L2000" i="3"/>
  <c r="M2000" i="3"/>
  <c r="N2000" i="3"/>
  <c r="O2000" i="3"/>
  <c r="K2001" i="3"/>
  <c r="L2001" i="3"/>
  <c r="M2001" i="3"/>
  <c r="N2001" i="3"/>
  <c r="O2001" i="3"/>
  <c r="K2002" i="3"/>
  <c r="L2002" i="3"/>
  <c r="M2002" i="3"/>
  <c r="N2002" i="3"/>
  <c r="O2002" i="3"/>
  <c r="K2003" i="3"/>
  <c r="L2003" i="3"/>
  <c r="M2003" i="3"/>
  <c r="N2003" i="3"/>
  <c r="O2003" i="3"/>
  <c r="K2004" i="3"/>
  <c r="L2004" i="3"/>
  <c r="M2004" i="3"/>
  <c r="N2004" i="3"/>
  <c r="O2004" i="3"/>
  <c r="K2005" i="3"/>
  <c r="L2005" i="3"/>
  <c r="M2005" i="3"/>
  <c r="N2005" i="3"/>
  <c r="O2005" i="3"/>
  <c r="K2006" i="3"/>
  <c r="L2006" i="3"/>
  <c r="M2006" i="3"/>
  <c r="N2006" i="3"/>
  <c r="O2006" i="3"/>
  <c r="K2007" i="3"/>
  <c r="L2007" i="3"/>
  <c r="M2007" i="3"/>
  <c r="N2007" i="3"/>
  <c r="O2007" i="3"/>
  <c r="K2008" i="3"/>
  <c r="L2008" i="3"/>
  <c r="M2008" i="3"/>
  <c r="N2008" i="3"/>
  <c r="O2008" i="3"/>
  <c r="K2009" i="3"/>
  <c r="L2009" i="3"/>
  <c r="M2009" i="3"/>
  <c r="N2009" i="3"/>
  <c r="O2009" i="3"/>
  <c r="K2010" i="3"/>
  <c r="L2010" i="3"/>
  <c r="M2010" i="3"/>
  <c r="N2010" i="3"/>
  <c r="O2010" i="3"/>
  <c r="K2011" i="3"/>
  <c r="L2011" i="3"/>
  <c r="M2011" i="3"/>
  <c r="N2011" i="3"/>
  <c r="O2011" i="3"/>
  <c r="K2012" i="3"/>
  <c r="L2012" i="3"/>
  <c r="M2012" i="3"/>
  <c r="N2012" i="3"/>
  <c r="O2012" i="3"/>
  <c r="K2013" i="3"/>
  <c r="L2013" i="3"/>
  <c r="M2013" i="3"/>
  <c r="N2013" i="3"/>
  <c r="O2013" i="3"/>
  <c r="K2014" i="3"/>
  <c r="L2014" i="3"/>
  <c r="M2014" i="3"/>
  <c r="N2014" i="3"/>
  <c r="O2014" i="3"/>
  <c r="K2015" i="3"/>
  <c r="L2015" i="3"/>
  <c r="M2015" i="3"/>
  <c r="N2015" i="3"/>
  <c r="O2015" i="3"/>
  <c r="K2016" i="3"/>
  <c r="L2016" i="3"/>
  <c r="M2016" i="3"/>
  <c r="N2016" i="3"/>
  <c r="O2016" i="3"/>
  <c r="K2017" i="3"/>
  <c r="L2017" i="3"/>
  <c r="M2017" i="3"/>
  <c r="N2017" i="3"/>
  <c r="O2017" i="3"/>
  <c r="K2018" i="3"/>
  <c r="L2018" i="3"/>
  <c r="M2018" i="3"/>
  <c r="N2018" i="3"/>
  <c r="O2018" i="3"/>
  <c r="K2019" i="3"/>
  <c r="L2019" i="3"/>
  <c r="M2019" i="3"/>
  <c r="N2019" i="3"/>
  <c r="O2019" i="3"/>
  <c r="K2020" i="3"/>
  <c r="L2020" i="3"/>
  <c r="M2020" i="3"/>
  <c r="N2020" i="3"/>
  <c r="O2020" i="3"/>
  <c r="K2021" i="3"/>
  <c r="L2021" i="3"/>
  <c r="M2021" i="3"/>
  <c r="N2021" i="3"/>
  <c r="O2021" i="3"/>
  <c r="K2022" i="3"/>
  <c r="L2022" i="3"/>
  <c r="M2022" i="3"/>
  <c r="N2022" i="3"/>
  <c r="O2022" i="3"/>
  <c r="K2023" i="3"/>
  <c r="L2023" i="3"/>
  <c r="M2023" i="3"/>
  <c r="N2023" i="3"/>
  <c r="O2023" i="3"/>
  <c r="K2024" i="3"/>
  <c r="L2024" i="3"/>
  <c r="M2024" i="3"/>
  <c r="N2024" i="3"/>
  <c r="O2024" i="3"/>
  <c r="K2025" i="3"/>
  <c r="L2025" i="3"/>
  <c r="M2025" i="3"/>
  <c r="N2025" i="3"/>
  <c r="O2025" i="3"/>
  <c r="K2026" i="3"/>
  <c r="L2026" i="3"/>
  <c r="M2026" i="3"/>
  <c r="N2026" i="3"/>
  <c r="O2026" i="3"/>
  <c r="K2027" i="3"/>
  <c r="L2027" i="3"/>
  <c r="M2027" i="3"/>
  <c r="N2027" i="3"/>
  <c r="O2027" i="3"/>
  <c r="K2028" i="3"/>
  <c r="L2028" i="3"/>
  <c r="M2028" i="3"/>
  <c r="N2028" i="3"/>
  <c r="O2028" i="3"/>
  <c r="K2029" i="3"/>
  <c r="L2029" i="3"/>
  <c r="M2029" i="3"/>
  <c r="N2029" i="3"/>
  <c r="O2029" i="3"/>
  <c r="K2030" i="3"/>
  <c r="L2030" i="3"/>
  <c r="M2030" i="3"/>
  <c r="N2030" i="3"/>
  <c r="O2030" i="3"/>
  <c r="K2031" i="3"/>
  <c r="L2031" i="3"/>
  <c r="M2031" i="3"/>
  <c r="N2031" i="3"/>
  <c r="O2031" i="3"/>
  <c r="K2032" i="3"/>
  <c r="L2032" i="3"/>
  <c r="M2032" i="3"/>
  <c r="N2032" i="3"/>
  <c r="O2032" i="3"/>
  <c r="K2033" i="3"/>
  <c r="L2033" i="3"/>
  <c r="M2033" i="3"/>
  <c r="N2033" i="3"/>
  <c r="O2033" i="3"/>
  <c r="K2034" i="3"/>
  <c r="L2034" i="3"/>
  <c r="M2034" i="3"/>
  <c r="N2034" i="3"/>
  <c r="O2034" i="3"/>
  <c r="K2035" i="3"/>
  <c r="L2035" i="3"/>
  <c r="M2035" i="3"/>
  <c r="N2035" i="3"/>
  <c r="O2035" i="3"/>
  <c r="K2036" i="3"/>
  <c r="L2036" i="3"/>
  <c r="M2036" i="3"/>
  <c r="N2036" i="3"/>
  <c r="O2036" i="3"/>
  <c r="K2037" i="3"/>
  <c r="L2037" i="3"/>
  <c r="M2037" i="3"/>
  <c r="N2037" i="3"/>
  <c r="O2037" i="3"/>
  <c r="K2038" i="3"/>
  <c r="L2038" i="3"/>
  <c r="M2038" i="3"/>
  <c r="N2038" i="3"/>
  <c r="O2038" i="3"/>
  <c r="K2039" i="3"/>
  <c r="L2039" i="3"/>
  <c r="M2039" i="3"/>
  <c r="N2039" i="3"/>
  <c r="O2039" i="3"/>
  <c r="K2040" i="3"/>
  <c r="L2040" i="3"/>
  <c r="M2040" i="3"/>
  <c r="N2040" i="3"/>
  <c r="O2040" i="3"/>
  <c r="K2041" i="3"/>
  <c r="L2041" i="3"/>
  <c r="M2041" i="3"/>
  <c r="N2041" i="3"/>
  <c r="O2041" i="3"/>
  <c r="K2042" i="3"/>
  <c r="L2042" i="3"/>
  <c r="M2042" i="3"/>
  <c r="N2042" i="3"/>
  <c r="O2042" i="3"/>
  <c r="K2043" i="3"/>
  <c r="L2043" i="3"/>
  <c r="M2043" i="3"/>
  <c r="N2043" i="3"/>
  <c r="O2043" i="3"/>
  <c r="K2044" i="3"/>
  <c r="L2044" i="3"/>
  <c r="M2044" i="3"/>
  <c r="N2044" i="3"/>
  <c r="O2044" i="3"/>
  <c r="K2045" i="3"/>
  <c r="L2045" i="3"/>
  <c r="M2045" i="3"/>
  <c r="N2045" i="3"/>
  <c r="O2045" i="3"/>
  <c r="K2046" i="3"/>
  <c r="L2046" i="3"/>
  <c r="M2046" i="3"/>
  <c r="N2046" i="3"/>
  <c r="O2046" i="3"/>
  <c r="K2047" i="3"/>
  <c r="L2047" i="3"/>
  <c r="M2047" i="3"/>
  <c r="N2047" i="3"/>
  <c r="O2047" i="3"/>
  <c r="K2048" i="3"/>
  <c r="L2048" i="3"/>
  <c r="M2048" i="3"/>
  <c r="N2048" i="3"/>
  <c r="O2048" i="3"/>
  <c r="K2049" i="3"/>
  <c r="L2049" i="3"/>
  <c r="M2049" i="3"/>
  <c r="N2049" i="3"/>
  <c r="O2049" i="3"/>
  <c r="K2050" i="3"/>
  <c r="L2050" i="3"/>
  <c r="M2050" i="3"/>
  <c r="N2050" i="3"/>
  <c r="O2050" i="3"/>
  <c r="K2051" i="3"/>
  <c r="L2051" i="3"/>
  <c r="M2051" i="3"/>
  <c r="N2051" i="3"/>
  <c r="O2051" i="3"/>
  <c r="K2052" i="3"/>
  <c r="L2052" i="3"/>
  <c r="M2052" i="3"/>
  <c r="N2052" i="3"/>
  <c r="O2052" i="3"/>
  <c r="K2053" i="3"/>
  <c r="L2053" i="3"/>
  <c r="M2053" i="3"/>
  <c r="N2053" i="3"/>
  <c r="O2053" i="3"/>
  <c r="K2054" i="3"/>
  <c r="L2054" i="3"/>
  <c r="M2054" i="3"/>
  <c r="N2054" i="3"/>
  <c r="O2054" i="3"/>
  <c r="K2055" i="3"/>
  <c r="L2055" i="3"/>
  <c r="M2055" i="3"/>
  <c r="N2055" i="3"/>
  <c r="O2055" i="3"/>
  <c r="K2056" i="3"/>
  <c r="L2056" i="3"/>
  <c r="M2056" i="3"/>
  <c r="N2056" i="3"/>
  <c r="O2056" i="3"/>
  <c r="N2" i="3"/>
  <c r="O2" i="3"/>
  <c r="L2" i="3"/>
  <c r="M2" i="3"/>
  <c r="K2" i="3"/>
  <c r="I4214" i="1" l="1"/>
  <c r="I4213" i="1" s="1"/>
  <c r="O4214" i="1"/>
  <c r="O4213" i="1" s="1"/>
  <c r="K4214" i="1"/>
  <c r="K4213" i="1" s="1"/>
  <c r="M4214" i="1"/>
  <c r="M4213" i="1" s="1"/>
  <c r="L4214" i="1"/>
  <c r="L4213" i="1" s="1"/>
  <c r="J4214" i="1"/>
  <c r="J4213" i="1" s="1"/>
  <c r="M3091" i="1"/>
  <c r="M3090" i="1" s="1"/>
  <c r="M3089" i="1" s="1"/>
  <c r="L3091" i="1"/>
  <c r="L3090" i="1" s="1"/>
  <c r="L3089" i="1" s="1"/>
  <c r="K3091" i="1"/>
  <c r="K3090" i="1" s="1"/>
  <c r="K3089" i="1" s="1"/>
  <c r="J3091" i="1"/>
  <c r="J3090" i="1" s="1"/>
  <c r="J3089" i="1" s="1"/>
  <c r="N3091" i="1"/>
  <c r="N3090" i="1" s="1"/>
  <c r="N3089" i="1" s="1"/>
  <c r="N3985" i="1"/>
  <c r="N2305" i="1"/>
  <c r="N2304" i="1" s="1"/>
  <c r="J2305" i="1"/>
  <c r="J2304" i="1" s="1"/>
  <c r="L2305" i="1"/>
  <c r="L2304" i="1" s="1"/>
  <c r="K2305" i="1"/>
  <c r="K2304" i="1" s="1"/>
  <c r="M2305" i="1"/>
  <c r="M2304" i="1" s="1"/>
  <c r="I2305" i="1"/>
  <c r="I2304" i="1" s="1"/>
  <c r="J3985" i="1"/>
  <c r="J3984" i="1" s="1"/>
  <c r="J3983" i="1" s="1"/>
  <c r="K3985" i="1"/>
  <c r="M3985" i="1"/>
  <c r="L3985" i="1"/>
  <c r="I5184" i="1"/>
  <c r="R5184" i="1" s="1"/>
  <c r="R5185" i="1"/>
  <c r="I4428" i="1"/>
  <c r="I4427" i="1" s="1"/>
  <c r="I4426" i="1" s="1"/>
  <c r="I4425" i="1" s="1"/>
  <c r="R4429" i="1"/>
  <c r="I4811" i="1"/>
  <c r="I4810" i="1" s="1"/>
  <c r="R4812" i="1"/>
  <c r="I1869" i="1"/>
  <c r="R1870" i="1"/>
  <c r="I3353" i="1"/>
  <c r="R3353" i="1" s="1"/>
  <c r="R3354" i="1"/>
  <c r="K306" i="1"/>
  <c r="R306" i="1"/>
  <c r="R44" i="1"/>
  <c r="R272" i="1"/>
  <c r="R575" i="1"/>
  <c r="R587" i="1"/>
  <c r="R844" i="1"/>
  <c r="R1448" i="1"/>
  <c r="R1861" i="1"/>
  <c r="R2107" i="1"/>
  <c r="R2260" i="1"/>
  <c r="R2332" i="1"/>
  <c r="R2506" i="1"/>
  <c r="R2661" i="1"/>
  <c r="R2751" i="1"/>
  <c r="R3183" i="1"/>
  <c r="R3320" i="1"/>
  <c r="R3690" i="1"/>
  <c r="R4190" i="1"/>
  <c r="R4440" i="1"/>
  <c r="R4582" i="1"/>
  <c r="R4776" i="1"/>
  <c r="R4804" i="1"/>
  <c r="R4903" i="1"/>
  <c r="O27" i="1"/>
  <c r="R42" i="1"/>
  <c r="R58" i="1"/>
  <c r="O84" i="1"/>
  <c r="R85" i="1"/>
  <c r="R100" i="1"/>
  <c r="O127" i="1"/>
  <c r="R128" i="1"/>
  <c r="R152" i="1"/>
  <c r="O174" i="1"/>
  <c r="R175" i="1"/>
  <c r="O191" i="1"/>
  <c r="R192" i="1"/>
  <c r="O208" i="1"/>
  <c r="R209" i="1"/>
  <c r="O267" i="1"/>
  <c r="R268" i="1"/>
  <c r="O278" i="1"/>
  <c r="R278" i="1" s="1"/>
  <c r="R279" i="1"/>
  <c r="O298" i="1"/>
  <c r="R299" i="1"/>
  <c r="R315" i="1"/>
  <c r="O342" i="1"/>
  <c r="O365" i="1"/>
  <c r="R365" i="1" s="1"/>
  <c r="R366" i="1"/>
  <c r="O385" i="1"/>
  <c r="R386" i="1"/>
  <c r="R406" i="1"/>
  <c r="O421" i="1"/>
  <c r="R422" i="1"/>
  <c r="R439" i="1"/>
  <c r="R461" i="1"/>
  <c r="R478" i="1"/>
  <c r="O490" i="1"/>
  <c r="R490" i="1" s="1"/>
  <c r="R491" i="1"/>
  <c r="O508" i="1"/>
  <c r="R508" i="1" s="1"/>
  <c r="R509" i="1"/>
  <c r="O531" i="1"/>
  <c r="R531" i="1" s="1"/>
  <c r="R532" i="1"/>
  <c r="O546" i="1"/>
  <c r="R547" i="1"/>
  <c r="O567" i="1"/>
  <c r="R568" i="1"/>
  <c r="R585" i="1"/>
  <c r="O615" i="1"/>
  <c r="R615" i="1" s="1"/>
  <c r="R616" i="1"/>
  <c r="R637" i="1"/>
  <c r="R651" i="1"/>
  <c r="O663" i="1"/>
  <c r="O700" i="1"/>
  <c r="R701" i="1"/>
  <c r="O722" i="1"/>
  <c r="O756" i="1"/>
  <c r="R757" i="1"/>
  <c r="O772" i="1"/>
  <c r="O793" i="1"/>
  <c r="R793" i="1" s="1"/>
  <c r="R794" i="1"/>
  <c r="R827" i="1"/>
  <c r="O837" i="1"/>
  <c r="R837" i="1" s="1"/>
  <c r="R838" i="1"/>
  <c r="R857" i="1"/>
  <c r="O871" i="1"/>
  <c r="R871" i="1" s="1"/>
  <c r="R872" i="1"/>
  <c r="O901" i="1"/>
  <c r="R902" i="1"/>
  <c r="O921" i="1"/>
  <c r="R922" i="1"/>
  <c r="R935" i="1"/>
  <c r="O947" i="1"/>
  <c r="R964" i="1"/>
  <c r="O978" i="1"/>
  <c r="R978" i="1" s="1"/>
  <c r="R979" i="1"/>
  <c r="R994" i="1"/>
  <c r="R1012" i="1"/>
  <c r="O1046" i="1"/>
  <c r="R1046" i="1" s="1"/>
  <c r="R1047" i="1"/>
  <c r="O1063" i="1"/>
  <c r="R1064" i="1"/>
  <c r="O1085" i="1"/>
  <c r="R1085" i="1" s="1"/>
  <c r="R1086" i="1"/>
  <c r="O1106" i="1"/>
  <c r="R1107" i="1"/>
  <c r="O1129" i="1"/>
  <c r="R1129" i="1" s="1"/>
  <c r="R1130" i="1"/>
  <c r="O1149" i="1"/>
  <c r="R1149" i="1" s="1"/>
  <c r="R1150" i="1"/>
  <c r="R1164" i="1"/>
  <c r="O1191" i="1"/>
  <c r="R1192" i="1"/>
  <c r="R1209" i="1"/>
  <c r="O1231" i="1"/>
  <c r="R1232" i="1"/>
  <c r="O1254" i="1"/>
  <c r="R1254" i="1" s="1"/>
  <c r="R1255" i="1"/>
  <c r="O1285" i="1"/>
  <c r="R1286" i="1"/>
  <c r="O1328" i="1"/>
  <c r="R1329" i="1"/>
  <c r="O1393" i="1"/>
  <c r="R1394" i="1"/>
  <c r="O1420" i="1"/>
  <c r="O1444" i="1"/>
  <c r="R1444" i="1" s="1"/>
  <c r="R1445" i="1"/>
  <c r="O1458" i="1"/>
  <c r="R1458" i="1" s="1"/>
  <c r="R1459" i="1"/>
  <c r="O1471" i="1"/>
  <c r="R1471" i="1" s="1"/>
  <c r="R1472" i="1"/>
  <c r="O1485" i="1"/>
  <c r="R1485" i="1" s="1"/>
  <c r="R1486" i="1"/>
  <c r="R1520" i="1"/>
  <c r="O1529" i="1"/>
  <c r="R1532" i="1"/>
  <c r="O1556" i="1"/>
  <c r="R1557" i="1"/>
  <c r="R1592" i="1"/>
  <c r="R1616" i="1"/>
  <c r="O1636" i="1"/>
  <c r="R1636" i="1" s="1"/>
  <c r="R1637" i="1"/>
  <c r="O1657" i="1"/>
  <c r="R1658" i="1"/>
  <c r="R1694" i="1"/>
  <c r="O1710" i="1"/>
  <c r="R1711" i="1"/>
  <c r="O1735" i="1"/>
  <c r="R1736" i="1"/>
  <c r="O1756" i="1"/>
  <c r="O1780" i="1"/>
  <c r="R1780" i="1" s="1"/>
  <c r="R1781" i="1"/>
  <c r="O1799" i="1"/>
  <c r="R1799" i="1" s="1"/>
  <c r="R1800" i="1"/>
  <c r="O1812" i="1"/>
  <c r="R1812" i="1" s="1"/>
  <c r="R1813" i="1"/>
  <c r="O1829" i="1"/>
  <c r="R1829" i="1" s="1"/>
  <c r="R1830" i="1"/>
  <c r="R1859" i="1"/>
  <c r="R1871" i="1"/>
  <c r="O1889" i="1"/>
  <c r="R1890" i="1"/>
  <c r="R1925" i="1"/>
  <c r="R1938" i="1"/>
  <c r="O1959" i="1"/>
  <c r="R1960" i="1"/>
  <c r="O1987" i="1"/>
  <c r="R1987" i="1" s="1"/>
  <c r="R1988" i="1"/>
  <c r="O2017" i="1"/>
  <c r="R2018" i="1"/>
  <c r="R2035" i="1"/>
  <c r="O2055" i="1"/>
  <c r="R2056" i="1"/>
  <c r="R2082" i="1"/>
  <c r="R2105" i="1"/>
  <c r="R2117" i="1"/>
  <c r="O2138" i="1"/>
  <c r="R2138" i="1" s="1"/>
  <c r="R2139" i="1"/>
  <c r="O2152" i="1"/>
  <c r="R2152" i="1" s="1"/>
  <c r="R2153" i="1"/>
  <c r="O2180" i="1"/>
  <c r="R2180" i="1" s="1"/>
  <c r="R2181" i="1"/>
  <c r="O2204" i="1"/>
  <c r="R2204" i="1" s="1"/>
  <c r="R2205" i="1"/>
  <c r="O2225" i="1"/>
  <c r="R2226" i="1"/>
  <c r="O2255" i="1"/>
  <c r="R2256" i="1"/>
  <c r="O2295" i="1"/>
  <c r="R2295" i="1" s="1"/>
  <c r="R2296" i="1"/>
  <c r="O2320" i="1"/>
  <c r="R2320" i="1" s="1"/>
  <c r="R2321" i="1"/>
  <c r="O2348" i="1"/>
  <c r="O2373" i="1"/>
  <c r="R2374" i="1"/>
  <c r="O2394" i="1"/>
  <c r="I1489" i="1"/>
  <c r="I1488" i="1" s="1"/>
  <c r="R1490" i="1"/>
  <c r="O17" i="1"/>
  <c r="R17" i="1" s="1"/>
  <c r="R18" i="1"/>
  <c r="R33" i="1"/>
  <c r="R60" i="1"/>
  <c r="O92" i="1"/>
  <c r="R92" i="1" s="1"/>
  <c r="R93" i="1"/>
  <c r="O110" i="1"/>
  <c r="R111" i="1"/>
  <c r="O138" i="1"/>
  <c r="R139" i="1"/>
  <c r="R167" i="1"/>
  <c r="O178" i="1"/>
  <c r="R178" i="1" s="1"/>
  <c r="R179" i="1"/>
  <c r="O195" i="1"/>
  <c r="R196" i="1"/>
  <c r="O282" i="1"/>
  <c r="R283" i="1"/>
  <c r="R317" i="1"/>
  <c r="O333" i="1"/>
  <c r="O351" i="1"/>
  <c r="R351" i="1" s="1"/>
  <c r="R352" i="1"/>
  <c r="O368" i="1"/>
  <c r="R368" i="1" s="1"/>
  <c r="R369" i="1"/>
  <c r="O391" i="1"/>
  <c r="R392" i="1"/>
  <c r="R408" i="1"/>
  <c r="O426" i="1"/>
  <c r="R427" i="1"/>
  <c r="O441" i="1"/>
  <c r="R441" i="1" s="1"/>
  <c r="R442" i="1"/>
  <c r="R463" i="1"/>
  <c r="R480" i="1"/>
  <c r="O498" i="1"/>
  <c r="R498" i="1" s="1"/>
  <c r="R499" i="1"/>
  <c r="O519" i="1"/>
  <c r="O534" i="1"/>
  <c r="R534" i="1" s="1"/>
  <c r="R535" i="1"/>
  <c r="O551" i="1"/>
  <c r="R552" i="1"/>
  <c r="O619" i="1"/>
  <c r="R619" i="1" s="1"/>
  <c r="R620" i="1"/>
  <c r="R639" i="1"/>
  <c r="R653" i="1"/>
  <c r="O667" i="1"/>
  <c r="R667" i="1" s="1"/>
  <c r="R668" i="1"/>
  <c r="O707" i="1"/>
  <c r="R707" i="1" s="1"/>
  <c r="R708" i="1"/>
  <c r="O726" i="1"/>
  <c r="R726" i="1" s="1"/>
  <c r="R727" i="1"/>
  <c r="O763" i="1"/>
  <c r="O775" i="1"/>
  <c r="O805" i="1"/>
  <c r="R805" i="1" s="1"/>
  <c r="R806" i="1"/>
  <c r="R829" i="1"/>
  <c r="R859" i="1"/>
  <c r="O874" i="1"/>
  <c r="R874" i="1" s="1"/>
  <c r="R875" i="1"/>
  <c r="O908" i="1"/>
  <c r="R909" i="1"/>
  <c r="O925" i="1"/>
  <c r="R938" i="1"/>
  <c r="R952" i="1"/>
  <c r="R966" i="1"/>
  <c r="R987" i="1"/>
  <c r="O996" i="1"/>
  <c r="R996" i="1" s="1"/>
  <c r="R997" i="1"/>
  <c r="O1019" i="1"/>
  <c r="R1020" i="1"/>
  <c r="R1052" i="1"/>
  <c r="R1073" i="1"/>
  <c r="O1089" i="1"/>
  <c r="R1089" i="1" s="1"/>
  <c r="R1090" i="1"/>
  <c r="O1112" i="1"/>
  <c r="R1113" i="1"/>
  <c r="O1132" i="1"/>
  <c r="R1132" i="1" s="1"/>
  <c r="R1133" i="1"/>
  <c r="O1152" i="1"/>
  <c r="R1152" i="1" s="1"/>
  <c r="R1153" i="1"/>
  <c r="R1166" i="1"/>
  <c r="R1199" i="1"/>
  <c r="R1211" i="1"/>
  <c r="O1235" i="1"/>
  <c r="R1236" i="1"/>
  <c r="R1271" i="1"/>
  <c r="O1293" i="1"/>
  <c r="R1294" i="1"/>
  <c r="O1310" i="1"/>
  <c r="R1310" i="1" s="1"/>
  <c r="R1311" i="1"/>
  <c r="O1340" i="1"/>
  <c r="R1341" i="1"/>
  <c r="O1372" i="1"/>
  <c r="O1401" i="1"/>
  <c r="O1428" i="1"/>
  <c r="R1429" i="1"/>
  <c r="O1461" i="1"/>
  <c r="R1461" i="1" s="1"/>
  <c r="R1462" i="1"/>
  <c r="R1476" i="1"/>
  <c r="O1488" i="1"/>
  <c r="R1489" i="1"/>
  <c r="R1522" i="1"/>
  <c r="O1545" i="1"/>
  <c r="R1545" i="1" s="1"/>
  <c r="R1546" i="1"/>
  <c r="O1566" i="1"/>
  <c r="R1567" i="1"/>
  <c r="R1601" i="1"/>
  <c r="R1618" i="1"/>
  <c r="O1639" i="1"/>
  <c r="R1639" i="1" s="1"/>
  <c r="R1640" i="1"/>
  <c r="O1669" i="1"/>
  <c r="R1696" i="1"/>
  <c r="O1714" i="1"/>
  <c r="O1743" i="1"/>
  <c r="R1744" i="1"/>
  <c r="O1764" i="1"/>
  <c r="R1765" i="1"/>
  <c r="R1784" i="1"/>
  <c r="O1802" i="1"/>
  <c r="R1802" i="1" s="1"/>
  <c r="R1803" i="1"/>
  <c r="R1817" i="1"/>
  <c r="O1833" i="1"/>
  <c r="O1878" i="1"/>
  <c r="R1878" i="1" s="1"/>
  <c r="R1879" i="1"/>
  <c r="O1899" i="1"/>
  <c r="R1900" i="1"/>
  <c r="O1929" i="1"/>
  <c r="R1930" i="1"/>
  <c r="O1943" i="1"/>
  <c r="R1944" i="1"/>
  <c r="O1964" i="1"/>
  <c r="R1965" i="1"/>
  <c r="R1996" i="1"/>
  <c r="R2022" i="1"/>
  <c r="O2063" i="1"/>
  <c r="R2064" i="1"/>
  <c r="R2084" i="1"/>
  <c r="O2128" i="1"/>
  <c r="R2128" i="1" s="1"/>
  <c r="R2129" i="1"/>
  <c r="O2141" i="1"/>
  <c r="R2141" i="1" s="1"/>
  <c r="R2142" i="1"/>
  <c r="O2155" i="1"/>
  <c r="R2155" i="1" s="1"/>
  <c r="R2156" i="1"/>
  <c r="O2185" i="1"/>
  <c r="R2185" i="1" s="1"/>
  <c r="R2186" i="1"/>
  <c r="O2207" i="1"/>
  <c r="R2207" i="1" s="1"/>
  <c r="R2208" i="1"/>
  <c r="O2231" i="1"/>
  <c r="O2284" i="1"/>
  <c r="R2285" i="1"/>
  <c r="O2301" i="1"/>
  <c r="O2352" i="1"/>
  <c r="O2381" i="1"/>
  <c r="R2382" i="1"/>
  <c r="O2402" i="1"/>
  <c r="R2403" i="1"/>
  <c r="O2422" i="1"/>
  <c r="R2422" i="1" s="1"/>
  <c r="R2423" i="1"/>
  <c r="O2437" i="1"/>
  <c r="R2437" i="1" s="1"/>
  <c r="R2438" i="1"/>
  <c r="R2452" i="1"/>
  <c r="O2465" i="1"/>
  <c r="R2466" i="1"/>
  <c r="O2488" i="1"/>
  <c r="R2489" i="1"/>
  <c r="O2530" i="1"/>
  <c r="R2531" i="1"/>
  <c r="R2566" i="1"/>
  <c r="O2587" i="1"/>
  <c r="O2615" i="1"/>
  <c r="R2615" i="1" s="1"/>
  <c r="R2616" i="1"/>
  <c r="O2643" i="1"/>
  <c r="R2644" i="1"/>
  <c r="O2686" i="1"/>
  <c r="R2687" i="1"/>
  <c r="O2712" i="1"/>
  <c r="R2713" i="1"/>
  <c r="R2739" i="1"/>
  <c r="O2772" i="1"/>
  <c r="R2773" i="1"/>
  <c r="O2787" i="1"/>
  <c r="R2787" i="1" s="1"/>
  <c r="R2788" i="1"/>
  <c r="O2817" i="1"/>
  <c r="R2818" i="1"/>
  <c r="O2839" i="1"/>
  <c r="R2839" i="1" s="1"/>
  <c r="R2840" i="1"/>
  <c r="O2863" i="1"/>
  <c r="O2891" i="1"/>
  <c r="R2892" i="1"/>
  <c r="O2924" i="1"/>
  <c r="R2925" i="1"/>
  <c r="O2946" i="1"/>
  <c r="R2947" i="1"/>
  <c r="R2967" i="1"/>
  <c r="O3000" i="1"/>
  <c r="R3001" i="1"/>
  <c r="O3027" i="1"/>
  <c r="R3028" i="1"/>
  <c r="R3051" i="1"/>
  <c r="O3073" i="1"/>
  <c r="R3073" i="1" s="1"/>
  <c r="R3074" i="1"/>
  <c r="R3092" i="1"/>
  <c r="O3114" i="1"/>
  <c r="R3115" i="1"/>
  <c r="O3130" i="1"/>
  <c r="R3130" i="1" s="1"/>
  <c r="R3131" i="1"/>
  <c r="O3154" i="1"/>
  <c r="O3210" i="1"/>
  <c r="R3211" i="1"/>
  <c r="O3234" i="1"/>
  <c r="R3235" i="1"/>
  <c r="R3250" i="1"/>
  <c r="O3276" i="1"/>
  <c r="R3277" i="1"/>
  <c r="R3297" i="1"/>
  <c r="R3332" i="1"/>
  <c r="O3348" i="1"/>
  <c r="R3348" i="1" s="1"/>
  <c r="R3349" i="1"/>
  <c r="O3368" i="1"/>
  <c r="R3369" i="1"/>
  <c r="O3396" i="1"/>
  <c r="R3397" i="1"/>
  <c r="O3419" i="1"/>
  <c r="R3420" i="1"/>
  <c r="O3457" i="1"/>
  <c r="R3458" i="1"/>
  <c r="O3473" i="1"/>
  <c r="R3474" i="1"/>
  <c r="R3494" i="1"/>
  <c r="O3512" i="1"/>
  <c r="R3513" i="1"/>
  <c r="O3539" i="1"/>
  <c r="O3568" i="1"/>
  <c r="R3569" i="1"/>
  <c r="O3615" i="1"/>
  <c r="O3629" i="1"/>
  <c r="R3630" i="1"/>
  <c r="O3652" i="1"/>
  <c r="R3673" i="1"/>
  <c r="R3702" i="1"/>
  <c r="O3733" i="1"/>
  <c r="R3734" i="1"/>
  <c r="R3747" i="1"/>
  <c r="O3769" i="1"/>
  <c r="R3770" i="1"/>
  <c r="O3791" i="1"/>
  <c r="R3791" i="1" s="1"/>
  <c r="R3792" i="1"/>
  <c r="O3803" i="1"/>
  <c r="O3816" i="1"/>
  <c r="R3817" i="1"/>
  <c r="O3834" i="1"/>
  <c r="R3835" i="1"/>
  <c r="O3859" i="1"/>
  <c r="R3860" i="1"/>
  <c r="O3874" i="1"/>
  <c r="R3875" i="1"/>
  <c r="O3891" i="1"/>
  <c r="R3892" i="1"/>
  <c r="O3903" i="1"/>
  <c r="O3915" i="1"/>
  <c r="R3916" i="1"/>
  <c r="O3927" i="1"/>
  <c r="R3927" i="1" s="1"/>
  <c r="R3928" i="1"/>
  <c r="O3943" i="1"/>
  <c r="O3957" i="1"/>
  <c r="R3958" i="1"/>
  <c r="O3986" i="1"/>
  <c r="R3987" i="1"/>
  <c r="O3998" i="1"/>
  <c r="O4014" i="1"/>
  <c r="R4015" i="1"/>
  <c r="O4045" i="1"/>
  <c r="R4045" i="1" s="1"/>
  <c r="R4046" i="1"/>
  <c r="O4059" i="1"/>
  <c r="R4060" i="1"/>
  <c r="O4075" i="1"/>
  <c r="R4076" i="1"/>
  <c r="O4094" i="1"/>
  <c r="O4115" i="1"/>
  <c r="O4130" i="1"/>
  <c r="R4131" i="1"/>
  <c r="O4142" i="1"/>
  <c r="R4142" i="1" s="1"/>
  <c r="R4143" i="1"/>
  <c r="O4154" i="1"/>
  <c r="O4166" i="1"/>
  <c r="R4167" i="1"/>
  <c r="O4204" i="1"/>
  <c r="R4205" i="1"/>
  <c r="R4217" i="1"/>
  <c r="O4239" i="1"/>
  <c r="R4239" i="1" s="1"/>
  <c r="R4240" i="1"/>
  <c r="O4254" i="1"/>
  <c r="R4254" i="1" s="1"/>
  <c r="R4255" i="1"/>
  <c r="O4272" i="1"/>
  <c r="R4272" i="1" s="1"/>
  <c r="R4273" i="1"/>
  <c r="O4285" i="1"/>
  <c r="R4286" i="1"/>
  <c r="O4299" i="1"/>
  <c r="R4300" i="1"/>
  <c r="O4312" i="1"/>
  <c r="R4313" i="1"/>
  <c r="O4328" i="1"/>
  <c r="R4329" i="1"/>
  <c r="R4347" i="1"/>
  <c r="R4360" i="1"/>
  <c r="O4388" i="1"/>
  <c r="R4389" i="1"/>
  <c r="O4427" i="1"/>
  <c r="R4428" i="1"/>
  <c r="O4473" i="1"/>
  <c r="R4474" i="1"/>
  <c r="O4490" i="1"/>
  <c r="R4513" i="1"/>
  <c r="O4535" i="1"/>
  <c r="R4536" i="1"/>
  <c r="O4560" i="1"/>
  <c r="R4561" i="1"/>
  <c r="O4607" i="1"/>
  <c r="O4622" i="1"/>
  <c r="R4623" i="1"/>
  <c r="R4644" i="1"/>
  <c r="R4670" i="1"/>
  <c r="O4685" i="1"/>
  <c r="R4685" i="1" s="1"/>
  <c r="R4686" i="1"/>
  <c r="O4702" i="1"/>
  <c r="R4703" i="1"/>
  <c r="O4717" i="1"/>
  <c r="R4718" i="1"/>
  <c r="R4732" i="1"/>
  <c r="R4749" i="1"/>
  <c r="O4789" i="1"/>
  <c r="R4790" i="1"/>
  <c r="R4815" i="1"/>
  <c r="O4839" i="1"/>
  <c r="R4840" i="1"/>
  <c r="O4857" i="1"/>
  <c r="R4858" i="1"/>
  <c r="O4883" i="1"/>
  <c r="R4884" i="1"/>
  <c r="R4930" i="1"/>
  <c r="O4946" i="1"/>
  <c r="R4947" i="1"/>
  <c r="R4959" i="1"/>
  <c r="O4974" i="1"/>
  <c r="O4987" i="1"/>
  <c r="R4987" i="1" s="1"/>
  <c r="R4988" i="1"/>
  <c r="O4998" i="1"/>
  <c r="R4999" i="1"/>
  <c r="O5029" i="1"/>
  <c r="R5030" i="1"/>
  <c r="O5069" i="1"/>
  <c r="R5070" i="1"/>
  <c r="O5086" i="1"/>
  <c r="R5087" i="1"/>
  <c r="O5115" i="1"/>
  <c r="R5116" i="1"/>
  <c r="O5137" i="1"/>
  <c r="R5138" i="1"/>
  <c r="O5161" i="1"/>
  <c r="R5162" i="1"/>
  <c r="O5177" i="1"/>
  <c r="R5177" i="1" s="1"/>
  <c r="R5178" i="1"/>
  <c r="R5194" i="1"/>
  <c r="O5216" i="1"/>
  <c r="R5217" i="1"/>
  <c r="O5231" i="1"/>
  <c r="R5232" i="1"/>
  <c r="O5248" i="1"/>
  <c r="R5249" i="1"/>
  <c r="R5261" i="1"/>
  <c r="O5282" i="1"/>
  <c r="R5283" i="1"/>
  <c r="R5301" i="1"/>
  <c r="O5322" i="1"/>
  <c r="O5338" i="1"/>
  <c r="R5339" i="1"/>
  <c r="R5354" i="1"/>
  <c r="R5369" i="1"/>
  <c r="R5392" i="1"/>
  <c r="O5408" i="1"/>
  <c r="R5453" i="1"/>
  <c r="O5474" i="1"/>
  <c r="R5475" i="1"/>
  <c r="O5495" i="1"/>
  <c r="R5496" i="1"/>
  <c r="R21" i="1"/>
  <c r="R35" i="1"/>
  <c r="O49" i="1"/>
  <c r="R50" i="1"/>
  <c r="O64" i="1"/>
  <c r="R65" i="1"/>
  <c r="R96" i="1"/>
  <c r="R119" i="1"/>
  <c r="O146" i="1"/>
  <c r="R146" i="1" s="1"/>
  <c r="R147" i="1"/>
  <c r="R169" i="1"/>
  <c r="R182" i="1"/>
  <c r="O200" i="1"/>
  <c r="R200" i="1" s="1"/>
  <c r="R201" i="1"/>
  <c r="R226" i="1"/>
  <c r="R274" i="1"/>
  <c r="O290" i="1"/>
  <c r="R291" i="1"/>
  <c r="R307" i="1"/>
  <c r="O354" i="1"/>
  <c r="R354" i="1" s="1"/>
  <c r="R355" i="1"/>
  <c r="O372" i="1"/>
  <c r="R373" i="1"/>
  <c r="O397" i="1"/>
  <c r="R397" i="1" s="1"/>
  <c r="R398" i="1"/>
  <c r="O410" i="1"/>
  <c r="R410" i="1" s="1"/>
  <c r="R411" i="1"/>
  <c r="O433" i="1"/>
  <c r="R433" i="1" s="1"/>
  <c r="R434" i="1"/>
  <c r="O445" i="1"/>
  <c r="R446" i="1"/>
  <c r="O469" i="1"/>
  <c r="R469" i="1" s="1"/>
  <c r="R470" i="1"/>
  <c r="O482" i="1"/>
  <c r="R482" i="1" s="1"/>
  <c r="R483" i="1"/>
  <c r="O501" i="1"/>
  <c r="R501" i="1" s="1"/>
  <c r="R502" i="1"/>
  <c r="O522" i="1"/>
  <c r="R522" i="1" s="1"/>
  <c r="R523" i="1"/>
  <c r="O538" i="1"/>
  <c r="R538" i="1" s="1"/>
  <c r="R539" i="1"/>
  <c r="O557" i="1"/>
  <c r="R558" i="1"/>
  <c r="R577" i="1"/>
  <c r="O599" i="1"/>
  <c r="R600" i="1"/>
  <c r="O627" i="1"/>
  <c r="R643" i="1"/>
  <c r="O670" i="1"/>
  <c r="R670" i="1" s="1"/>
  <c r="R671" i="1"/>
  <c r="O711" i="1"/>
  <c r="R711" i="1" s="1"/>
  <c r="R712" i="1"/>
  <c r="O740" i="1"/>
  <c r="R741" i="1"/>
  <c r="O766" i="1"/>
  <c r="O778" i="1"/>
  <c r="R778" i="1" s="1"/>
  <c r="R779" i="1"/>
  <c r="O818" i="1"/>
  <c r="R832" i="1"/>
  <c r="R846" i="1"/>
  <c r="O861" i="1"/>
  <c r="R861" i="1" s="1"/>
  <c r="R862" i="1"/>
  <c r="O887" i="1"/>
  <c r="R888" i="1"/>
  <c r="O914" i="1"/>
  <c r="R931" i="1"/>
  <c r="O940" i="1"/>
  <c r="R940" i="1" s="1"/>
  <c r="R941" i="1"/>
  <c r="R954" i="1"/>
  <c r="R971" i="1"/>
  <c r="R989" i="1"/>
  <c r="O1006" i="1"/>
  <c r="R1006" i="1" s="1"/>
  <c r="R1007" i="1"/>
  <c r="R1034" i="1"/>
  <c r="R1054" i="1"/>
  <c r="R1075" i="1"/>
  <c r="O1095" i="1"/>
  <c r="R1095" i="1" s="1"/>
  <c r="R1096" i="1"/>
  <c r="R1123" i="1"/>
  <c r="R1135" i="1"/>
  <c r="O1156" i="1"/>
  <c r="R1156" i="1" s="1"/>
  <c r="R1157" i="1"/>
  <c r="O1170" i="1"/>
  <c r="R1170" i="1" s="1"/>
  <c r="R1171" i="1"/>
  <c r="R1201" i="1"/>
  <c r="O1224" i="1"/>
  <c r="R1224" i="1" s="1"/>
  <c r="R1225" i="1"/>
  <c r="O1245" i="1"/>
  <c r="R1246" i="1"/>
  <c r="O1274" i="1"/>
  <c r="R1275" i="1"/>
  <c r="O1300" i="1"/>
  <c r="R1301" i="1"/>
  <c r="R1319" i="1"/>
  <c r="R1354" i="1"/>
  <c r="O1379" i="1"/>
  <c r="R1380" i="1"/>
  <c r="R1406" i="1"/>
  <c r="R1438" i="1"/>
  <c r="R1450" i="1"/>
  <c r="O1464" i="1"/>
  <c r="R1464" i="1" s="1"/>
  <c r="R1465" i="1"/>
  <c r="R1478" i="1"/>
  <c r="O1499" i="1"/>
  <c r="R1500" i="1"/>
  <c r="O1526" i="1"/>
  <c r="R1526" i="1" s="1"/>
  <c r="R1527" i="1"/>
  <c r="O1548" i="1"/>
  <c r="R1548" i="1" s="1"/>
  <c r="R1549" i="1"/>
  <c r="O1572" i="1"/>
  <c r="R1605" i="1"/>
  <c r="O1622" i="1"/>
  <c r="R1623" i="1"/>
  <c r="O1645" i="1"/>
  <c r="R1648" i="1"/>
  <c r="O1673" i="1"/>
  <c r="R1673" i="1" s="1"/>
  <c r="R1674" i="1"/>
  <c r="R1698" i="1"/>
  <c r="O1721" i="1"/>
  <c r="R1722" i="1"/>
  <c r="R1748" i="1"/>
  <c r="R1774" i="1"/>
  <c r="R1786" i="1"/>
  <c r="O1805" i="1"/>
  <c r="R1805" i="1" s="1"/>
  <c r="R1806" i="1"/>
  <c r="R1819" i="1"/>
  <c r="O1841" i="1"/>
  <c r="R1842" i="1"/>
  <c r="O1865" i="1"/>
  <c r="R1865" i="1" s="1"/>
  <c r="R1866" i="1"/>
  <c r="O1881" i="1"/>
  <c r="R1881" i="1" s="1"/>
  <c r="R1882" i="1"/>
  <c r="O1905" i="1"/>
  <c r="R1934" i="1"/>
  <c r="O1949" i="1"/>
  <c r="R1950" i="1"/>
  <c r="O1979" i="1"/>
  <c r="R1980" i="1"/>
  <c r="O2001" i="1"/>
  <c r="R2002" i="1"/>
  <c r="R2026" i="1"/>
  <c r="O2044" i="1"/>
  <c r="R2045" i="1"/>
  <c r="O2069" i="1"/>
  <c r="R2070" i="1"/>
  <c r="O2091" i="1"/>
  <c r="R2092" i="1"/>
  <c r="O2111" i="1"/>
  <c r="R2112" i="1"/>
  <c r="O2131" i="1"/>
  <c r="R2131" i="1" s="1"/>
  <c r="R2132" i="1"/>
  <c r="R2146" i="1"/>
  <c r="O2168" i="1"/>
  <c r="R2169" i="1"/>
  <c r="R2189" i="1"/>
  <c r="O2211" i="1"/>
  <c r="R2212" i="1"/>
  <c r="O2234" i="1"/>
  <c r="R2234" i="1" s="1"/>
  <c r="R2235" i="1"/>
  <c r="R2264" i="1"/>
  <c r="R2291" i="1"/>
  <c r="O2307" i="1"/>
  <c r="R2308" i="1"/>
  <c r="R2334" i="1"/>
  <c r="O2359" i="1"/>
  <c r="R2360" i="1"/>
  <c r="R2386" i="1"/>
  <c r="O2406" i="1"/>
  <c r="R2407" i="1"/>
  <c r="R2426" i="1"/>
  <c r="O2440" i="1"/>
  <c r="R2440" i="1" s="1"/>
  <c r="R2441" i="1"/>
  <c r="R2454" i="1"/>
  <c r="O2470" i="1"/>
  <c r="R2471" i="1"/>
  <c r="O2495" i="1"/>
  <c r="R2496" i="1"/>
  <c r="O2519" i="1"/>
  <c r="R2519" i="1" s="1"/>
  <c r="R2520" i="1"/>
  <c r="O2540" i="1"/>
  <c r="R2541" i="1"/>
  <c r="R2575" i="1"/>
  <c r="O2593" i="1"/>
  <c r="O2621" i="1"/>
  <c r="R2624" i="1"/>
  <c r="R2648" i="1"/>
  <c r="R2663" i="1"/>
  <c r="O2694" i="1"/>
  <c r="R2695" i="1"/>
  <c r="O2719" i="1"/>
  <c r="O2743" i="1"/>
  <c r="R2744" i="1"/>
  <c r="O2762" i="1"/>
  <c r="R2763" i="1"/>
  <c r="O2775" i="1"/>
  <c r="R2775" i="1" s="1"/>
  <c r="R2776" i="1"/>
  <c r="O2800" i="1"/>
  <c r="R2801" i="1"/>
  <c r="R2821" i="1"/>
  <c r="O2843" i="1"/>
  <c r="R2844" i="1"/>
  <c r="O2866" i="1"/>
  <c r="R2867" i="1"/>
  <c r="O2897" i="1"/>
  <c r="R2898" i="1"/>
  <c r="O2929" i="1"/>
  <c r="R2930" i="1"/>
  <c r="O2950" i="1"/>
  <c r="R2951" i="1"/>
  <c r="O2979" i="1"/>
  <c r="O3008" i="1"/>
  <c r="R3009" i="1"/>
  <c r="O3031" i="1"/>
  <c r="R3032" i="1"/>
  <c r="R3053" i="1"/>
  <c r="O3077" i="1"/>
  <c r="R3078" i="1"/>
  <c r="O3094" i="1"/>
  <c r="O3090" i="1" s="1"/>
  <c r="R3095" i="1"/>
  <c r="R3118" i="1"/>
  <c r="O3134" i="1"/>
  <c r="R3135" i="1"/>
  <c r="O3157" i="1"/>
  <c r="R3158" i="1"/>
  <c r="R3185" i="1"/>
  <c r="O3215" i="1"/>
  <c r="R3216" i="1"/>
  <c r="R3239" i="1"/>
  <c r="O3257" i="1"/>
  <c r="O3282" i="1"/>
  <c r="R3283" i="1"/>
  <c r="O3304" i="1"/>
  <c r="R3305" i="1"/>
  <c r="O3324" i="1"/>
  <c r="R3325" i="1"/>
  <c r="O3338" i="1"/>
  <c r="R3339" i="1"/>
  <c r="O3352" i="1"/>
  <c r="R3376" i="1"/>
  <c r="O3399" i="1"/>
  <c r="O3395" i="1" s="1"/>
  <c r="R3400" i="1"/>
  <c r="O3432" i="1"/>
  <c r="R3433" i="1"/>
  <c r="R3463" i="1"/>
  <c r="O3477" i="1"/>
  <c r="R3478" i="1"/>
  <c r="R3496" i="1"/>
  <c r="O3520" i="1"/>
  <c r="R3521" i="1"/>
  <c r="O3547" i="1"/>
  <c r="R3548" i="1"/>
  <c r="R3573" i="1"/>
  <c r="O3606" i="1"/>
  <c r="R3606" i="1" s="1"/>
  <c r="R3607" i="1"/>
  <c r="O3618" i="1"/>
  <c r="O3633" i="1"/>
  <c r="R3633" i="1" s="1"/>
  <c r="R3634" i="1"/>
  <c r="O3658" i="1"/>
  <c r="R3675" i="1"/>
  <c r="R3692" i="1"/>
  <c r="R3704" i="1"/>
  <c r="O3736" i="1"/>
  <c r="R3757" i="1"/>
  <c r="O3773" i="1"/>
  <c r="R3774" i="1"/>
  <c r="O3794" i="1"/>
  <c r="R3794" i="1" s="1"/>
  <c r="R3795" i="1"/>
  <c r="O3806" i="1"/>
  <c r="R3806" i="1" s="1"/>
  <c r="R3807" i="1"/>
  <c r="O3820" i="1"/>
  <c r="R3821" i="1"/>
  <c r="O3850" i="1"/>
  <c r="R3851" i="1"/>
  <c r="O3865" i="1"/>
  <c r="O3877" i="1"/>
  <c r="R3878" i="1"/>
  <c r="O3894" i="1"/>
  <c r="R3894" i="1" s="1"/>
  <c r="R3895" i="1"/>
  <c r="O3906" i="1"/>
  <c r="O3918" i="1"/>
  <c r="R3919" i="1"/>
  <c r="O3930" i="1"/>
  <c r="O3946" i="1"/>
  <c r="R3946" i="1" s="1"/>
  <c r="R3947" i="1"/>
  <c r="O3964" i="1"/>
  <c r="R3965" i="1"/>
  <c r="O3989" i="1"/>
  <c r="R3990" i="1"/>
  <c r="O4001" i="1"/>
  <c r="R4002" i="1"/>
  <c r="R4023" i="1"/>
  <c r="O4048" i="1"/>
  <c r="R4048" i="1" s="1"/>
  <c r="R4049" i="1"/>
  <c r="O4062" i="1"/>
  <c r="O4079" i="1"/>
  <c r="R4080" i="1"/>
  <c r="O4103" i="1"/>
  <c r="R4104" i="1"/>
  <c r="O4118" i="1"/>
  <c r="O4133" i="1"/>
  <c r="O4145" i="1"/>
  <c r="O4157" i="1"/>
  <c r="O4169" i="1"/>
  <c r="R4170" i="1"/>
  <c r="R4192" i="1"/>
  <c r="O4207" i="1"/>
  <c r="R4208" i="1"/>
  <c r="O4221" i="1"/>
  <c r="R4222" i="1"/>
  <c r="O4243" i="1"/>
  <c r="O4258" i="1"/>
  <c r="O4276" i="1"/>
  <c r="R4277" i="1"/>
  <c r="O4288" i="1"/>
  <c r="O4302" i="1"/>
  <c r="R4302" i="1" s="1"/>
  <c r="R4303" i="1"/>
  <c r="O4315" i="1"/>
  <c r="R4315" i="1" s="1"/>
  <c r="R4316" i="1"/>
  <c r="O4331" i="1"/>
  <c r="R4332" i="1"/>
  <c r="R4349" i="1"/>
  <c r="O4379" i="1"/>
  <c r="R4380" i="1"/>
  <c r="O4394" i="1"/>
  <c r="R4395" i="1"/>
  <c r="O4432" i="1"/>
  <c r="R4433" i="1"/>
  <c r="O4444" i="1"/>
  <c r="R4445" i="1"/>
  <c r="O4476" i="1"/>
  <c r="R4477" i="1"/>
  <c r="O4493" i="1"/>
  <c r="O4489" i="1" s="1"/>
  <c r="R4496" i="1"/>
  <c r="O4540" i="1"/>
  <c r="R4541" i="1"/>
  <c r="O4567" i="1"/>
  <c r="R4587" i="1"/>
  <c r="R4598" i="1"/>
  <c r="O4612" i="1"/>
  <c r="R4612" i="1" s="1"/>
  <c r="R4613" i="1"/>
  <c r="R4632" i="1"/>
  <c r="R4646" i="1"/>
  <c r="R4659" i="1"/>
  <c r="O4676" i="1"/>
  <c r="R4677" i="1"/>
  <c r="O4689" i="1"/>
  <c r="R4690" i="1"/>
  <c r="O4705" i="1"/>
  <c r="R4706" i="1"/>
  <c r="R4723" i="1"/>
  <c r="R4738" i="1"/>
  <c r="R4751" i="1"/>
  <c r="R4778" i="1"/>
  <c r="R4794" i="1"/>
  <c r="R4806" i="1"/>
  <c r="O4826" i="1"/>
  <c r="O4843" i="1"/>
  <c r="R4844" i="1"/>
  <c r="R4861" i="1"/>
  <c r="R4887" i="1"/>
  <c r="R4905" i="1"/>
  <c r="O4919" i="1"/>
  <c r="R4920" i="1"/>
  <c r="R4932" i="1"/>
  <c r="R4952" i="1"/>
  <c r="O4964" i="1"/>
  <c r="R4965" i="1"/>
  <c r="O4978" i="1"/>
  <c r="R4979" i="1"/>
  <c r="R4991" i="1"/>
  <c r="O5001" i="1"/>
  <c r="R5002" i="1"/>
  <c r="O5036" i="1"/>
  <c r="R5037" i="1"/>
  <c r="O5073" i="1"/>
  <c r="R5074" i="1"/>
  <c r="O5090" i="1"/>
  <c r="R5091" i="1"/>
  <c r="O5118" i="1"/>
  <c r="R5119" i="1"/>
  <c r="O5142" i="1"/>
  <c r="R5143" i="1"/>
  <c r="O5164" i="1"/>
  <c r="R5165" i="1"/>
  <c r="R5196" i="1"/>
  <c r="R5220" i="1"/>
  <c r="O5235" i="1"/>
  <c r="R5236" i="1"/>
  <c r="O5251" i="1"/>
  <c r="O5247" i="1" s="1"/>
  <c r="R5252" i="1"/>
  <c r="O5271" i="1"/>
  <c r="R5272" i="1"/>
  <c r="O5290" i="1"/>
  <c r="R5291" i="1"/>
  <c r="R5303" i="1"/>
  <c r="O5328" i="1"/>
  <c r="R5329" i="1"/>
  <c r="O5341" i="1"/>
  <c r="R5342" i="1"/>
  <c r="R5356" i="1"/>
  <c r="O5381" i="1"/>
  <c r="R5382" i="1"/>
  <c r="O5397" i="1"/>
  <c r="R5398" i="1"/>
  <c r="O5415" i="1"/>
  <c r="R5416" i="1"/>
  <c r="R5434" i="1"/>
  <c r="O5457" i="1"/>
  <c r="R5458" i="1"/>
  <c r="R5482" i="1"/>
  <c r="O5498" i="1"/>
  <c r="R5498" i="1" s="1"/>
  <c r="R5499" i="1"/>
  <c r="R23" i="1"/>
  <c r="R39" i="1"/>
  <c r="O54" i="1"/>
  <c r="R54" i="1" s="1"/>
  <c r="R55" i="1"/>
  <c r="O76" i="1"/>
  <c r="R77" i="1"/>
  <c r="R98" i="1"/>
  <c r="O122" i="1"/>
  <c r="R123" i="1"/>
  <c r="R150" i="1"/>
  <c r="R171" i="1"/>
  <c r="O203" i="1"/>
  <c r="R203" i="1" s="1"/>
  <c r="R204" i="1"/>
  <c r="O262" i="1"/>
  <c r="R263" i="1"/>
  <c r="R276" i="1"/>
  <c r="O294" i="1"/>
  <c r="R295" i="1"/>
  <c r="O311" i="1"/>
  <c r="R311" i="1" s="1"/>
  <c r="R312" i="1"/>
  <c r="R2418" i="1"/>
  <c r="O2434" i="1"/>
  <c r="R2434" i="1" s="1"/>
  <c r="R2435" i="1"/>
  <c r="O2447" i="1"/>
  <c r="R2447" i="1" s="1"/>
  <c r="R2448" i="1"/>
  <c r="O2461" i="1"/>
  <c r="R2461" i="1" s="1"/>
  <c r="R2462" i="1"/>
  <c r="O2483" i="1"/>
  <c r="R2484" i="1"/>
  <c r="R2504" i="1"/>
  <c r="O2526" i="1"/>
  <c r="R2527" i="1"/>
  <c r="O2549" i="1"/>
  <c r="R2549" i="1" s="1"/>
  <c r="R2550" i="1"/>
  <c r="O2582" i="1"/>
  <c r="R2583" i="1"/>
  <c r="O2612" i="1"/>
  <c r="R2612" i="1" s="1"/>
  <c r="R2613" i="1"/>
  <c r="O2633" i="1"/>
  <c r="R2634" i="1"/>
  <c r="R2659" i="1"/>
  <c r="O2679" i="1"/>
  <c r="O2708" i="1"/>
  <c r="R2709" i="1"/>
  <c r="R2737" i="1"/>
  <c r="R2749" i="1"/>
  <c r="O2768" i="1"/>
  <c r="R2768" i="1" s="1"/>
  <c r="R2769" i="1"/>
  <c r="O2784" i="1"/>
  <c r="R2784" i="1" s="1"/>
  <c r="R2785" i="1"/>
  <c r="O2812" i="1"/>
  <c r="R2813" i="1"/>
  <c r="O2836" i="1"/>
  <c r="R2837" i="1"/>
  <c r="O2857" i="1"/>
  <c r="R2858" i="1"/>
  <c r="O2887" i="1"/>
  <c r="R2888" i="1"/>
  <c r="O2917" i="1"/>
  <c r="R2918" i="1"/>
  <c r="R2941" i="1"/>
  <c r="R2965" i="1"/>
  <c r="O2994" i="1"/>
  <c r="R2995" i="1"/>
  <c r="O3019" i="1"/>
  <c r="O3047" i="1"/>
  <c r="R3048" i="1"/>
  <c r="O3070" i="1"/>
  <c r="R3071" i="1"/>
  <c r="R3085" i="1"/>
  <c r="O3109" i="1"/>
  <c r="R3110" i="1"/>
  <c r="O3127" i="1"/>
  <c r="R3128" i="1"/>
  <c r="O3148" i="1"/>
  <c r="R3149" i="1"/>
  <c r="O3178" i="1"/>
  <c r="R3179" i="1"/>
  <c r="O3203" i="1"/>
  <c r="R3204" i="1"/>
  <c r="O3224" i="1"/>
  <c r="R3248" i="1"/>
  <c r="O3268" i="1"/>
  <c r="R3269" i="1"/>
  <c r="R3295" i="1"/>
  <c r="R3318" i="1"/>
  <c r="R3330" i="1"/>
  <c r="O3345" i="1"/>
  <c r="R3346" i="1"/>
  <c r="O3360" i="1"/>
  <c r="R3361" i="1"/>
  <c r="O3382" i="1"/>
  <c r="R3383" i="1"/>
  <c r="O3413" i="1"/>
  <c r="R3414" i="1"/>
  <c r="O3442" i="1"/>
  <c r="R3443" i="1"/>
  <c r="O3467" i="1"/>
  <c r="R3468" i="1"/>
  <c r="O3486" i="1"/>
  <c r="R3487" i="1"/>
  <c r="O3505" i="1"/>
  <c r="O3532" i="1"/>
  <c r="R3533" i="1"/>
  <c r="O3560" i="1"/>
  <c r="O3577" i="1"/>
  <c r="O3612" i="1"/>
  <c r="R3612" i="1" s="1"/>
  <c r="R3613" i="1"/>
  <c r="O3626" i="1"/>
  <c r="O3625" i="1" s="1"/>
  <c r="R3627" i="1"/>
  <c r="O3645" i="1"/>
  <c r="R3646" i="1"/>
  <c r="O3668" i="1"/>
  <c r="O3684" i="1"/>
  <c r="R3684" i="1" s="1"/>
  <c r="R3685" i="1"/>
  <c r="O3725" i="1"/>
  <c r="R3726" i="1"/>
  <c r="R3745" i="1"/>
  <c r="R3761" i="1"/>
  <c r="O3783" i="1"/>
  <c r="R3784" i="1"/>
  <c r="O3800" i="1"/>
  <c r="R3800" i="1" s="1"/>
  <c r="R3801" i="1"/>
  <c r="O3812" i="1"/>
  <c r="O3830" i="1"/>
  <c r="O3856" i="1"/>
  <c r="R3857" i="1"/>
  <c r="O3871" i="1"/>
  <c r="R3871" i="1" s="1"/>
  <c r="R3872" i="1"/>
  <c r="O3888" i="1"/>
  <c r="R3888" i="1" s="1"/>
  <c r="R3889" i="1"/>
  <c r="O3900" i="1"/>
  <c r="R3901" i="1"/>
  <c r="O3912" i="1"/>
  <c r="R3912" i="1" s="1"/>
  <c r="R3913" i="1"/>
  <c r="O3924" i="1"/>
  <c r="R3925" i="1"/>
  <c r="O3940" i="1"/>
  <c r="R3940" i="1" s="1"/>
  <c r="R3941" i="1"/>
  <c r="O3953" i="1"/>
  <c r="O3978" i="1"/>
  <c r="R3979" i="1"/>
  <c r="O3995" i="1"/>
  <c r="O4007" i="1"/>
  <c r="R4007" i="1" s="1"/>
  <c r="R4008" i="1"/>
  <c r="O4056" i="1"/>
  <c r="R4056" i="1" s="1"/>
  <c r="R4057" i="1"/>
  <c r="O4072" i="1"/>
  <c r="R4073" i="1"/>
  <c r="O4091" i="1"/>
  <c r="R4092" i="1"/>
  <c r="O4112" i="1"/>
  <c r="O4127" i="1"/>
  <c r="R4127" i="1" s="1"/>
  <c r="R4128" i="1"/>
  <c r="O4139" i="1"/>
  <c r="R4139" i="1" s="1"/>
  <c r="R4140" i="1"/>
  <c r="O4151" i="1"/>
  <c r="R4151" i="1" s="1"/>
  <c r="R4152" i="1"/>
  <c r="O4163" i="1"/>
  <c r="R4163" i="1" s="1"/>
  <c r="R4164" i="1"/>
  <c r="O4177" i="1"/>
  <c r="R4178" i="1"/>
  <c r="O4200" i="1"/>
  <c r="R4201" i="1"/>
  <c r="R4215" i="1"/>
  <c r="O4236" i="1"/>
  <c r="R4237" i="1"/>
  <c r="O4251" i="1"/>
  <c r="R4251" i="1" s="1"/>
  <c r="R4252" i="1"/>
  <c r="O4282" i="1"/>
  <c r="R4283" i="1"/>
  <c r="O4294" i="1"/>
  <c r="O4308" i="1"/>
  <c r="R4308" i="1" s="1"/>
  <c r="R4309" i="1"/>
  <c r="O4324" i="1"/>
  <c r="R4325" i="1"/>
  <c r="R4345" i="1"/>
  <c r="R4358" i="1"/>
  <c r="O4385" i="1"/>
  <c r="R4385" i="1" s="1"/>
  <c r="R4386" i="1"/>
  <c r="R4404" i="1"/>
  <c r="R4438" i="1"/>
  <c r="O4461" i="1"/>
  <c r="R4461" i="1" s="1"/>
  <c r="R4462" i="1"/>
  <c r="O4482" i="1"/>
  <c r="R4483" i="1"/>
  <c r="R4511" i="1"/>
  <c r="R4523" i="1"/>
  <c r="R4546" i="1"/>
  <c r="R4593" i="1"/>
  <c r="O4604" i="1"/>
  <c r="R4618" i="1"/>
  <c r="R4642" i="1"/>
  <c r="R4668" i="1"/>
  <c r="O4682" i="1"/>
  <c r="R4683" i="1"/>
  <c r="O4699" i="1"/>
  <c r="R4700" i="1"/>
  <c r="O4712" i="1"/>
  <c r="R4713" i="1"/>
  <c r="R4730" i="1"/>
  <c r="O4745" i="1"/>
  <c r="R4746" i="1"/>
  <c r="O4767" i="1"/>
  <c r="R4768" i="1"/>
  <c r="R4786" i="1"/>
  <c r="R4798" i="1"/>
  <c r="R4813" i="1"/>
  <c r="O4832" i="1"/>
  <c r="O4852" i="1"/>
  <c r="R4853" i="1"/>
  <c r="O4877" i="1"/>
  <c r="R4878" i="1"/>
  <c r="R4891" i="1"/>
  <c r="O4910" i="1"/>
  <c r="R4911" i="1"/>
  <c r="R4927" i="1"/>
  <c r="O4940" i="1"/>
  <c r="R4941" i="1"/>
  <c r="R4956" i="1"/>
  <c r="O4971" i="1"/>
  <c r="O4984" i="1"/>
  <c r="R4984" i="1" s="1"/>
  <c r="R4985" i="1"/>
  <c r="O4995" i="1"/>
  <c r="R4996" i="1"/>
  <c r="O5014" i="1"/>
  <c r="R5015" i="1"/>
  <c r="O5060" i="1"/>
  <c r="R5061" i="1"/>
  <c r="O5082" i="1"/>
  <c r="R5083" i="1"/>
  <c r="O5109" i="1"/>
  <c r="R5110" i="1"/>
  <c r="R5131" i="1"/>
  <c r="O5153" i="1"/>
  <c r="R5154" i="1"/>
  <c r="O5174" i="1"/>
  <c r="R5175" i="1"/>
  <c r="O5190" i="1"/>
  <c r="R5191" i="1"/>
  <c r="O5212" i="1"/>
  <c r="R5213" i="1"/>
  <c r="R5224" i="1"/>
  <c r="R5241" i="1"/>
  <c r="R5259" i="1"/>
  <c r="O5277" i="1"/>
  <c r="R5278" i="1"/>
  <c r="R5299" i="1"/>
  <c r="O5319" i="1"/>
  <c r="R5320" i="1"/>
  <c r="R5334" i="1"/>
  <c r="R5349" i="1"/>
  <c r="R5365" i="1"/>
  <c r="R5390" i="1"/>
  <c r="O5403" i="1"/>
  <c r="R5404" i="1"/>
  <c r="O5425" i="1"/>
  <c r="R5426" i="1"/>
  <c r="R5451" i="1"/>
  <c r="R5472" i="1"/>
  <c r="O5490" i="1"/>
  <c r="O3230" i="1"/>
  <c r="R3231" i="1"/>
  <c r="O359" i="1"/>
  <c r="R359" i="1" s="1"/>
  <c r="R360" i="1"/>
  <c r="O378" i="1"/>
  <c r="R404" i="1"/>
  <c r="O415" i="1"/>
  <c r="R416" i="1"/>
  <c r="R437" i="1"/>
  <c r="O457" i="1"/>
  <c r="R457" i="1" s="1"/>
  <c r="R458" i="1"/>
  <c r="O473" i="1"/>
  <c r="R473" i="1" s="1"/>
  <c r="R474" i="1"/>
  <c r="O485" i="1"/>
  <c r="O504" i="1"/>
  <c r="R504" i="1" s="1"/>
  <c r="R505" i="1"/>
  <c r="O526" i="1"/>
  <c r="R526" i="1" s="1"/>
  <c r="R527" i="1"/>
  <c r="O542" i="1"/>
  <c r="O562" i="1"/>
  <c r="R563" i="1"/>
  <c r="O581" i="1"/>
  <c r="R581" i="1" s="1"/>
  <c r="R582" i="1"/>
  <c r="O605" i="1"/>
  <c r="R606" i="1"/>
  <c r="O631" i="1"/>
  <c r="R631" i="1" s="1"/>
  <c r="R632" i="1"/>
  <c r="R645" i="1"/>
  <c r="O677" i="1"/>
  <c r="R678" i="1"/>
  <c r="O718" i="1"/>
  <c r="R718" i="1" s="1"/>
  <c r="R719" i="1"/>
  <c r="O744" i="1"/>
  <c r="R745" i="1"/>
  <c r="O769" i="1"/>
  <c r="O790" i="1"/>
  <c r="R790" i="1" s="1"/>
  <c r="R791" i="1"/>
  <c r="R825" i="1"/>
  <c r="O834" i="1"/>
  <c r="R834" i="1" s="1"/>
  <c r="R835" i="1"/>
  <c r="O851" i="1"/>
  <c r="O864" i="1"/>
  <c r="R864" i="1" s="1"/>
  <c r="R865" i="1"/>
  <c r="O895" i="1"/>
  <c r="R896" i="1"/>
  <c r="R917" i="1"/>
  <c r="R933" i="1"/>
  <c r="O944" i="1"/>
  <c r="R944" i="1" s="1"/>
  <c r="R945" i="1"/>
  <c r="R956" i="1"/>
  <c r="R973" i="1"/>
  <c r="R992" i="1"/>
  <c r="R1010" i="1"/>
  <c r="O1040" i="1"/>
  <c r="R1041" i="1"/>
  <c r="O1058" i="1"/>
  <c r="R1059" i="1"/>
  <c r="O1082" i="1"/>
  <c r="R1082" i="1" s="1"/>
  <c r="R1083" i="1"/>
  <c r="O1098" i="1"/>
  <c r="R1098" i="1" s="1"/>
  <c r="R1099" i="1"/>
  <c r="R1125" i="1"/>
  <c r="O1146" i="1"/>
  <c r="R1146" i="1" s="1"/>
  <c r="R1147" i="1"/>
  <c r="O1159" i="1"/>
  <c r="R1159" i="1" s="1"/>
  <c r="R1160" i="1"/>
  <c r="O1173" i="1"/>
  <c r="R1173" i="1" s="1"/>
  <c r="R1174" i="1"/>
  <c r="O1205" i="1"/>
  <c r="R1205" i="1" s="1"/>
  <c r="R1206" i="1"/>
  <c r="O1227" i="1"/>
  <c r="R1227" i="1" s="1"/>
  <c r="R1228" i="1"/>
  <c r="O1251" i="1"/>
  <c r="O1280" i="1"/>
  <c r="R1281" i="1"/>
  <c r="R1306" i="1"/>
  <c r="O1324" i="1"/>
  <c r="R1325" i="1"/>
  <c r="R1356" i="1"/>
  <c r="O1387" i="1"/>
  <c r="R1388" i="1"/>
  <c r="O1415" i="1"/>
  <c r="R1416" i="1"/>
  <c r="R1440" i="1"/>
  <c r="R1452" i="1"/>
  <c r="O1468" i="1"/>
  <c r="R1468" i="1" s="1"/>
  <c r="R1469" i="1"/>
  <c r="O1482" i="1"/>
  <c r="R1482" i="1" s="1"/>
  <c r="R1483" i="1"/>
  <c r="O1507" i="1"/>
  <c r="R1508" i="1"/>
  <c r="R1530" i="1"/>
  <c r="O1552" i="1"/>
  <c r="R1553" i="1"/>
  <c r="O1575" i="1"/>
  <c r="R1575" i="1" s="1"/>
  <c r="R1576" i="1"/>
  <c r="O1610" i="1"/>
  <c r="R1611" i="1"/>
  <c r="O1630" i="1"/>
  <c r="R1631" i="1"/>
  <c r="O1653" i="1"/>
  <c r="R1654" i="1"/>
  <c r="O1686" i="1"/>
  <c r="R1687" i="1"/>
  <c r="O1702" i="1"/>
  <c r="R1703" i="1"/>
  <c r="O1729" i="1"/>
  <c r="R1730" i="1"/>
  <c r="R1750" i="1"/>
  <c r="R1776" i="1"/>
  <c r="R1788" i="1"/>
  <c r="O1809" i="1"/>
  <c r="R1809" i="1" s="1"/>
  <c r="R1810" i="1"/>
  <c r="O1826" i="1"/>
  <c r="R1826" i="1" s="1"/>
  <c r="R1827" i="1"/>
  <c r="O1846" i="1"/>
  <c r="R1869" i="1"/>
  <c r="O1885" i="1"/>
  <c r="R1886" i="1"/>
  <c r="O1908" i="1"/>
  <c r="R1908" i="1" s="1"/>
  <c r="R1909" i="1"/>
  <c r="R1936" i="1"/>
  <c r="O1953" i="1"/>
  <c r="R1954" i="1"/>
  <c r="O1984" i="1"/>
  <c r="R1984" i="1" s="1"/>
  <c r="R1985" i="1"/>
  <c r="O2005" i="1"/>
  <c r="R2006" i="1"/>
  <c r="R2033" i="1"/>
  <c r="O2048" i="1"/>
  <c r="O2077" i="1"/>
  <c r="R2078" i="1"/>
  <c r="O2095" i="1"/>
  <c r="R2096" i="1"/>
  <c r="R2115" i="1"/>
  <c r="O2134" i="1"/>
  <c r="R2134" i="1" s="1"/>
  <c r="R2135" i="1"/>
  <c r="R2148" i="1"/>
  <c r="O2173" i="1"/>
  <c r="R2174" i="1"/>
  <c r="R2191" i="1"/>
  <c r="O2215" i="1"/>
  <c r="R2216" i="1"/>
  <c r="R2251" i="1"/>
  <c r="O2269" i="1"/>
  <c r="R2270" i="1"/>
  <c r="O2311" i="1"/>
  <c r="R2312" i="1"/>
  <c r="R2336" i="1"/>
  <c r="O2367" i="1"/>
  <c r="R2368" i="1"/>
  <c r="R2388" i="1"/>
  <c r="R2416" i="1"/>
  <c r="R2428" i="1"/>
  <c r="O2444" i="1"/>
  <c r="R2444" i="1" s="1"/>
  <c r="R2445" i="1"/>
  <c r="O2458" i="1"/>
  <c r="R2458" i="1" s="1"/>
  <c r="R2459" i="1"/>
  <c r="O2478" i="1"/>
  <c r="R2479" i="1"/>
  <c r="O2500" i="1"/>
  <c r="R2500" i="1" s="1"/>
  <c r="R2501" i="1"/>
  <c r="O2522" i="1"/>
  <c r="R2522" i="1" s="1"/>
  <c r="R2523" i="1"/>
  <c r="O2546" i="1"/>
  <c r="R2577" i="1"/>
  <c r="O2606" i="1"/>
  <c r="R2607" i="1"/>
  <c r="O2629" i="1"/>
  <c r="R2630" i="1"/>
  <c r="O2675" i="1"/>
  <c r="O2700" i="1"/>
  <c r="R2701" i="1"/>
  <c r="O2727" i="1"/>
  <c r="R2728" i="1"/>
  <c r="R2747" i="1"/>
  <c r="O2765" i="1"/>
  <c r="R2766" i="1"/>
  <c r="O2779" i="1"/>
  <c r="R2780" i="1"/>
  <c r="O2805" i="1"/>
  <c r="R2806" i="1"/>
  <c r="R2823" i="1"/>
  <c r="O2847" i="1"/>
  <c r="R2848" i="1"/>
  <c r="R2883" i="1"/>
  <c r="R2903" i="1"/>
  <c r="O2932" i="1"/>
  <c r="R2933" i="1"/>
  <c r="R2963" i="1"/>
  <c r="O2986" i="1"/>
  <c r="R2987" i="1"/>
  <c r="O3012" i="1"/>
  <c r="R3013" i="1"/>
  <c r="R3043" i="1"/>
  <c r="O3067" i="1"/>
  <c r="R3068" i="1"/>
  <c r="O3080" i="1"/>
  <c r="R3080" i="1" s="1"/>
  <c r="R3081" i="1"/>
  <c r="O3102" i="1"/>
  <c r="R3103" i="1"/>
  <c r="R3120" i="1"/>
  <c r="O3138" i="1"/>
  <c r="R3139" i="1"/>
  <c r="R3174" i="1"/>
  <c r="O3190" i="1"/>
  <c r="R3191" i="1"/>
  <c r="O3218" i="1"/>
  <c r="R3219" i="1"/>
  <c r="R3241" i="1"/>
  <c r="O3261" i="1"/>
  <c r="O3290" i="1"/>
  <c r="R3291" i="1"/>
  <c r="O3308" i="1"/>
  <c r="R3309" i="1"/>
  <c r="R3328" i="1"/>
  <c r="O3341" i="1"/>
  <c r="R3341" i="1" s="1"/>
  <c r="R3342" i="1"/>
  <c r="O3357" i="1"/>
  <c r="R3357" i="1" s="1"/>
  <c r="R3358" i="1"/>
  <c r="R3378" i="1"/>
  <c r="O3403" i="1"/>
  <c r="R3404" i="1"/>
  <c r="O3436" i="1"/>
  <c r="R3465" i="1"/>
  <c r="O3482" i="1"/>
  <c r="R3483" i="1"/>
  <c r="R3498" i="1"/>
  <c r="O3528" i="1"/>
  <c r="R3529" i="1"/>
  <c r="O3551" i="1"/>
  <c r="R3552" i="1"/>
  <c r="R3575" i="1"/>
  <c r="O3609" i="1"/>
  <c r="O3622" i="1"/>
  <c r="R3623" i="1"/>
  <c r="O3636" i="1"/>
  <c r="R3636" i="1" s="1"/>
  <c r="R3637" i="1"/>
  <c r="O3663" i="1"/>
  <c r="R3664" i="1"/>
  <c r="O3681" i="1"/>
  <c r="R3681" i="1" s="1"/>
  <c r="R3682" i="1"/>
  <c r="R3694" i="1"/>
  <c r="R3713" i="1"/>
  <c r="O3741" i="1"/>
  <c r="R3742" i="1"/>
  <c r="R3759" i="1"/>
  <c r="O3776" i="1"/>
  <c r="R3776" i="1" s="1"/>
  <c r="R3777" i="1"/>
  <c r="O3797" i="1"/>
  <c r="O3809" i="1"/>
  <c r="O3823" i="1"/>
  <c r="R3823" i="1" s="1"/>
  <c r="R3826" i="1"/>
  <c r="O3853" i="1"/>
  <c r="R3853" i="1" s="1"/>
  <c r="R3854" i="1"/>
  <c r="O3868" i="1"/>
  <c r="R3869" i="1"/>
  <c r="O3881" i="1"/>
  <c r="R3882" i="1"/>
  <c r="O3897" i="1"/>
  <c r="R3898" i="1"/>
  <c r="O3909" i="1"/>
  <c r="R3909" i="1" s="1"/>
  <c r="R3910" i="1"/>
  <c r="O3921" i="1"/>
  <c r="R3922" i="1"/>
  <c r="O3933" i="1"/>
  <c r="O3949" i="1"/>
  <c r="R3950" i="1"/>
  <c r="O3971" i="1"/>
  <c r="R3972" i="1"/>
  <c r="O3992" i="1"/>
  <c r="R3993" i="1"/>
  <c r="O4004" i="1"/>
  <c r="R4004" i="1" s="1"/>
  <c r="R4005" i="1"/>
  <c r="R4025" i="1"/>
  <c r="O4053" i="1"/>
  <c r="O4069" i="1"/>
  <c r="R4070" i="1"/>
  <c r="O4082" i="1"/>
  <c r="R4083" i="1"/>
  <c r="O4106" i="1"/>
  <c r="O4124" i="1"/>
  <c r="O4136" i="1"/>
  <c r="O4148" i="1"/>
  <c r="R4148" i="1" s="1"/>
  <c r="R4149" i="1"/>
  <c r="O4160" i="1"/>
  <c r="O4173" i="1"/>
  <c r="R4174" i="1"/>
  <c r="R4196" i="1"/>
  <c r="O4210" i="1"/>
  <c r="R4210" i="1" s="1"/>
  <c r="R4211" i="1"/>
  <c r="O4233" i="1"/>
  <c r="R4234" i="1"/>
  <c r="O4246" i="1"/>
  <c r="R4246" i="1" s="1"/>
  <c r="R4247" i="1"/>
  <c r="O4263" i="1"/>
  <c r="R4264" i="1"/>
  <c r="O4279" i="1"/>
  <c r="R4280" i="1"/>
  <c r="O4291" i="1"/>
  <c r="O4305" i="1"/>
  <c r="R4305" i="1" s="1"/>
  <c r="R4306" i="1"/>
  <c r="O4321" i="1"/>
  <c r="R4321" i="1" s="1"/>
  <c r="R4322" i="1"/>
  <c r="O4337" i="1"/>
  <c r="R4338" i="1"/>
  <c r="O4354" i="1"/>
  <c r="R4355" i="1"/>
  <c r="O4382" i="1"/>
  <c r="R4383" i="1"/>
  <c r="R4402" i="1"/>
  <c r="R4436" i="1"/>
  <c r="O4455" i="1"/>
  <c r="R4455" i="1" s="1"/>
  <c r="R4456" i="1"/>
  <c r="O4479" i="1"/>
  <c r="R4480" i="1"/>
  <c r="R4509" i="1"/>
  <c r="R4521" i="1"/>
  <c r="R4544" i="1"/>
  <c r="O4575" i="1"/>
  <c r="R4576" i="1"/>
  <c r="R4589" i="1"/>
  <c r="O4601" i="1"/>
  <c r="R4602" i="1"/>
  <c r="R4616" i="1"/>
  <c r="R4634" i="1"/>
  <c r="O4649" i="1"/>
  <c r="R4649" i="1" s="1"/>
  <c r="R4650" i="1"/>
  <c r="R4661" i="1"/>
  <c r="O4679" i="1"/>
  <c r="R4680" i="1"/>
  <c r="O4696" i="1"/>
  <c r="R4697" i="1"/>
  <c r="O4709" i="1"/>
  <c r="R4710" i="1"/>
  <c r="R4725" i="1"/>
  <c r="R4740" i="1"/>
  <c r="O4755" i="1"/>
  <c r="R4756" i="1"/>
  <c r="R4796" i="1"/>
  <c r="O4829" i="1"/>
  <c r="R4830" i="1"/>
  <c r="O4847" i="1"/>
  <c r="R4863" i="1"/>
  <c r="R4889" i="1"/>
  <c r="O4907" i="1"/>
  <c r="R4925" i="1"/>
  <c r="O4934" i="1"/>
  <c r="R4934" i="1" s="1"/>
  <c r="R4935" i="1"/>
  <c r="R4954" i="1"/>
  <c r="O4968" i="1"/>
  <c r="R4969" i="1"/>
  <c r="O4981" i="1"/>
  <c r="R4982" i="1"/>
  <c r="O5011" i="1"/>
  <c r="R5012" i="1"/>
  <c r="O5045" i="1"/>
  <c r="R5046" i="1"/>
  <c r="O5077" i="1"/>
  <c r="R5078" i="1"/>
  <c r="O5104" i="1"/>
  <c r="R5105" i="1"/>
  <c r="R5127" i="1"/>
  <c r="O5150" i="1"/>
  <c r="R5150" i="1" s="1"/>
  <c r="R5151" i="1"/>
  <c r="O5167" i="1"/>
  <c r="R5167" i="1" s="1"/>
  <c r="R5168" i="1"/>
  <c r="R5186" i="1"/>
  <c r="O5200" i="1"/>
  <c r="R5201" i="1"/>
  <c r="R5222" i="1"/>
  <c r="O5255" i="1"/>
  <c r="R5256" i="1"/>
  <c r="O5274" i="1"/>
  <c r="R5275" i="1"/>
  <c r="O5295" i="1"/>
  <c r="R5296" i="1"/>
  <c r="O5307" i="1"/>
  <c r="R5308" i="1"/>
  <c r="R5332" i="1"/>
  <c r="R5347" i="1"/>
  <c r="R5363" i="1"/>
  <c r="O5386" i="1"/>
  <c r="R5387" i="1"/>
  <c r="O5400" i="1"/>
  <c r="R5401" i="1"/>
  <c r="O5418" i="1"/>
  <c r="R5419" i="1"/>
  <c r="O5447" i="1"/>
  <c r="R5448" i="1"/>
  <c r="R5470" i="1"/>
  <c r="O5487" i="1"/>
  <c r="R5487" i="1" s="1"/>
  <c r="R5488" i="1"/>
  <c r="N5126" i="1"/>
  <c r="J5126" i="1"/>
  <c r="J5114" i="1" s="1"/>
  <c r="O5126" i="1"/>
  <c r="K5126" i="1"/>
  <c r="K5114" i="1" s="1"/>
  <c r="L5126" i="1"/>
  <c r="M5126" i="1"/>
  <c r="M5114" i="1" s="1"/>
  <c r="I5126" i="1"/>
  <c r="K4454" i="1"/>
  <c r="K4453" i="1" s="1"/>
  <c r="K4452" i="1" s="1"/>
  <c r="K4451" i="1" s="1"/>
  <c r="J2274" i="1"/>
  <c r="J2273" i="1" s="1"/>
  <c r="J2272" i="1" s="1"/>
  <c r="J2266" i="1" s="1"/>
  <c r="O2274" i="1"/>
  <c r="L2274" i="1"/>
  <c r="L2273" i="1" s="1"/>
  <c r="L2272" i="1" s="1"/>
  <c r="L2266" i="1" s="1"/>
  <c r="N2274" i="1"/>
  <c r="N2273" i="1" s="1"/>
  <c r="N2272" i="1" s="1"/>
  <c r="N2266" i="1" s="1"/>
  <c r="J1837" i="1"/>
  <c r="I2274" i="1"/>
  <c r="I2273" i="1" s="1"/>
  <c r="I2272" i="1" s="1"/>
  <c r="I2266" i="1" s="1"/>
  <c r="K2274" i="1"/>
  <c r="K2273" i="1" s="1"/>
  <c r="K2272" i="1" s="1"/>
  <c r="K2266" i="1" s="1"/>
  <c r="M2274" i="1"/>
  <c r="M2273" i="1" s="1"/>
  <c r="M2272" i="1" s="1"/>
  <c r="M2266" i="1" s="1"/>
  <c r="M1837" i="1"/>
  <c r="I1837" i="1"/>
  <c r="N1837" i="1"/>
  <c r="I614" i="1"/>
  <c r="J5157" i="1"/>
  <c r="J5156" i="1" s="1"/>
  <c r="L5157" i="1"/>
  <c r="L5156" i="1" s="1"/>
  <c r="M5157" i="1"/>
  <c r="M5156" i="1" s="1"/>
  <c r="N5157" i="1"/>
  <c r="N5156" i="1" s="1"/>
  <c r="K5157" i="1"/>
  <c r="K5156" i="1" s="1"/>
  <c r="K5081" i="1"/>
  <c r="M5081" i="1"/>
  <c r="N5081" i="1"/>
  <c r="L5081" i="1"/>
  <c r="J5081" i="1"/>
  <c r="I358" i="1"/>
  <c r="I357" i="1" s="1"/>
  <c r="L358" i="1"/>
  <c r="L357" i="1" s="1"/>
  <c r="N358" i="1"/>
  <c r="N357" i="1" s="1"/>
  <c r="J358" i="1"/>
  <c r="J357" i="1" s="1"/>
  <c r="K358" i="1"/>
  <c r="K357" i="1" s="1"/>
  <c r="M358" i="1"/>
  <c r="M357" i="1" s="1"/>
  <c r="J1877" i="1"/>
  <c r="J1876" i="1" s="1"/>
  <c r="J1875" i="1" s="1"/>
  <c r="J511" i="1"/>
  <c r="I3701" i="1"/>
  <c r="J4375" i="1"/>
  <c r="M4375" i="1"/>
  <c r="N4375" i="1"/>
  <c r="L4375" i="1"/>
  <c r="K4375" i="1"/>
  <c r="J314" i="1"/>
  <c r="J310" i="1" s="1"/>
  <c r="J309" i="1" s="1"/>
  <c r="I314" i="1"/>
  <c r="I310" i="1" s="1"/>
  <c r="I309" i="1" s="1"/>
  <c r="O314" i="1"/>
  <c r="J4860" i="1"/>
  <c r="J4856" i="1" s="1"/>
  <c r="J4855" i="1" s="1"/>
  <c r="K4860" i="1"/>
  <c r="K4856" i="1" s="1"/>
  <c r="K4855" i="1" s="1"/>
  <c r="N4860" i="1"/>
  <c r="N4856" i="1" s="1"/>
  <c r="N4855" i="1" s="1"/>
  <c r="L4860" i="1"/>
  <c r="L4856" i="1" s="1"/>
  <c r="L4855" i="1" s="1"/>
  <c r="I4860" i="1"/>
  <c r="O4860" i="1"/>
  <c r="M4860" i="1"/>
  <c r="M4856" i="1" s="1"/>
  <c r="M4855" i="1" s="1"/>
  <c r="L3701" i="1"/>
  <c r="L3697" i="1" s="1"/>
  <c r="L3696" i="1" s="1"/>
  <c r="O4543" i="1"/>
  <c r="I4543" i="1"/>
  <c r="J3701" i="1"/>
  <c r="J3697" i="1" s="1"/>
  <c r="J3696" i="1" s="1"/>
  <c r="J4543" i="1"/>
  <c r="J4539" i="1" s="1"/>
  <c r="J4538" i="1" s="1"/>
  <c r="J4532" i="1" s="1"/>
  <c r="K3701" i="1"/>
  <c r="K3697" i="1" s="1"/>
  <c r="K3696" i="1" s="1"/>
  <c r="M3701" i="1"/>
  <c r="M3697" i="1" s="1"/>
  <c r="M3696" i="1" s="1"/>
  <c r="M149" i="1"/>
  <c r="M145" i="1" s="1"/>
  <c r="M144" i="1" s="1"/>
  <c r="K4543" i="1"/>
  <c r="K4539" i="1" s="1"/>
  <c r="K4538" i="1" s="1"/>
  <c r="K4532" i="1" s="1"/>
  <c r="L1009" i="1"/>
  <c r="L1005" i="1" s="1"/>
  <c r="L1004" i="1" s="1"/>
  <c r="L4543" i="1"/>
  <c r="L4539" i="1" s="1"/>
  <c r="L4538" i="1" s="1"/>
  <c r="L4532" i="1" s="1"/>
  <c r="M4543" i="1"/>
  <c r="M4539" i="1" s="1"/>
  <c r="M4538" i="1" s="1"/>
  <c r="M4532" i="1" s="1"/>
  <c r="N4543" i="1"/>
  <c r="N4539" i="1" s="1"/>
  <c r="N4538" i="1" s="1"/>
  <c r="N4532" i="1" s="1"/>
  <c r="O3701" i="1"/>
  <c r="N3701" i="1"/>
  <c r="N3697" i="1" s="1"/>
  <c r="N3696" i="1" s="1"/>
  <c r="L3597" i="1"/>
  <c r="L3596" i="1" s="1"/>
  <c r="O3597" i="1"/>
  <c r="N3597" i="1"/>
  <c r="N3596" i="1" s="1"/>
  <c r="J3597" i="1"/>
  <c r="J3596" i="1" s="1"/>
  <c r="J3591" i="1" s="1"/>
  <c r="K3597" i="1"/>
  <c r="K3596" i="1" s="1"/>
  <c r="M3597" i="1"/>
  <c r="M3596" i="1" s="1"/>
  <c r="I2259" i="1"/>
  <c r="I2258" i="1" s="1"/>
  <c r="O2259" i="1"/>
  <c r="J2880" i="1"/>
  <c r="J2879" i="1" s="1"/>
  <c r="J2878" i="1" s="1"/>
  <c r="J2877" i="1" s="1"/>
  <c r="O2880" i="1"/>
  <c r="L2880" i="1"/>
  <c r="L2879" i="1" s="1"/>
  <c r="L2878" i="1" s="1"/>
  <c r="L2877" i="1" s="1"/>
  <c r="K2880" i="1"/>
  <c r="K2879" i="1" s="1"/>
  <c r="K2878" i="1" s="1"/>
  <c r="K2877" i="1" s="1"/>
  <c r="M2880" i="1"/>
  <c r="M2879" i="1" s="1"/>
  <c r="M2878" i="1" s="1"/>
  <c r="M2877" i="1" s="1"/>
  <c r="N2880" i="1"/>
  <c r="N2879" i="1" s="1"/>
  <c r="N2878" i="1" s="1"/>
  <c r="N2877" i="1" s="1"/>
  <c r="I2880" i="1"/>
  <c r="I2879" i="1" s="1"/>
  <c r="I2878" i="1" s="1"/>
  <c r="I2877" i="1" s="1"/>
  <c r="J721" i="1"/>
  <c r="O1009" i="1"/>
  <c r="M1009" i="1"/>
  <c r="M1005" i="1" s="1"/>
  <c r="M1004" i="1" s="1"/>
  <c r="J2259" i="1"/>
  <c r="J2258" i="1" s="1"/>
  <c r="L2259" i="1"/>
  <c r="L2258" i="1" s="1"/>
  <c r="N1009" i="1"/>
  <c r="N1005" i="1" s="1"/>
  <c r="N1004" i="1" s="1"/>
  <c r="N1600" i="1"/>
  <c r="N1599" i="1" s="1"/>
  <c r="N2259" i="1"/>
  <c r="N2258" i="1" s="1"/>
  <c r="K2259" i="1"/>
  <c r="K2258" i="1" s="1"/>
  <c r="M2259" i="1"/>
  <c r="M2258" i="1" s="1"/>
  <c r="I1877" i="1"/>
  <c r="I1876" i="1" s="1"/>
  <c r="I1875" i="1" s="1"/>
  <c r="O1600" i="1"/>
  <c r="J1600" i="1"/>
  <c r="J1599" i="1" s="1"/>
  <c r="K1600" i="1"/>
  <c r="K1599" i="1" s="1"/>
  <c r="M1600" i="1"/>
  <c r="M1599" i="1" s="1"/>
  <c r="L1600" i="1"/>
  <c r="L1599" i="1" s="1"/>
  <c r="I1600" i="1"/>
  <c r="I1599" i="1" s="1"/>
  <c r="I1009" i="1"/>
  <c r="I1005" i="1" s="1"/>
  <c r="I1004" i="1" s="1"/>
  <c r="K1589" i="1"/>
  <c r="K1588" i="1" s="1"/>
  <c r="K1587" i="1" s="1"/>
  <c r="K1586" i="1" s="1"/>
  <c r="J1589" i="1"/>
  <c r="J1588" i="1" s="1"/>
  <c r="J1587" i="1" s="1"/>
  <c r="J1586" i="1" s="1"/>
  <c r="M1589" i="1"/>
  <c r="M1588" i="1" s="1"/>
  <c r="M1587" i="1" s="1"/>
  <c r="M1586" i="1" s="1"/>
  <c r="O1589" i="1"/>
  <c r="L1589" i="1"/>
  <c r="L1588" i="1" s="1"/>
  <c r="L1587" i="1" s="1"/>
  <c r="L1586" i="1" s="1"/>
  <c r="N1589" i="1"/>
  <c r="N1588" i="1" s="1"/>
  <c r="N1587" i="1" s="1"/>
  <c r="N1586" i="1" s="1"/>
  <c r="I1589" i="1"/>
  <c r="I1588" i="1" s="1"/>
  <c r="I1587" i="1" s="1"/>
  <c r="I1586" i="1" s="1"/>
  <c r="J149" i="1"/>
  <c r="J145" i="1" s="1"/>
  <c r="J144" i="1" s="1"/>
  <c r="M614" i="1"/>
  <c r="M721" i="1"/>
  <c r="N721" i="1"/>
  <c r="L721" i="1"/>
  <c r="J1009" i="1"/>
  <c r="J1005" i="1" s="1"/>
  <c r="J1004" i="1" s="1"/>
  <c r="K614" i="1"/>
  <c r="K1009" i="1"/>
  <c r="K1005" i="1" s="1"/>
  <c r="K1004" i="1" s="1"/>
  <c r="J614" i="1"/>
  <c r="L614" i="1"/>
  <c r="N614" i="1"/>
  <c r="I511" i="1"/>
  <c r="L149" i="1"/>
  <c r="L145" i="1" s="1"/>
  <c r="L144" i="1" s="1"/>
  <c r="I149" i="1"/>
  <c r="I145" i="1" s="1"/>
  <c r="I144" i="1" s="1"/>
  <c r="O149" i="1"/>
  <c r="K149" i="1"/>
  <c r="K145" i="1" s="1"/>
  <c r="K144" i="1" s="1"/>
  <c r="N149" i="1"/>
  <c r="N145" i="1" s="1"/>
  <c r="N144" i="1" s="1"/>
  <c r="J4090" i="1"/>
  <c r="J4089" i="1" s="1"/>
  <c r="K4090" i="1"/>
  <c r="K4089" i="1" s="1"/>
  <c r="M4090" i="1"/>
  <c r="M4089" i="1" s="1"/>
  <c r="L4090" i="1"/>
  <c r="L4089" i="1" s="1"/>
  <c r="N4090" i="1"/>
  <c r="N4089" i="1" s="1"/>
  <c r="L3605" i="1"/>
  <c r="I3605" i="1"/>
  <c r="N3605" i="1"/>
  <c r="J3605" i="1"/>
  <c r="K3605" i="1"/>
  <c r="M3605" i="1"/>
  <c r="K786" i="1"/>
  <c r="K785" i="1" s="1"/>
  <c r="M977" i="1"/>
  <c r="M976" i="1" s="1"/>
  <c r="M975" i="1" s="1"/>
  <c r="N977" i="1"/>
  <c r="N976" i="1" s="1"/>
  <c r="N975" i="1" s="1"/>
  <c r="I977" i="1"/>
  <c r="I976" i="1" s="1"/>
  <c r="I975" i="1" s="1"/>
  <c r="K977" i="1"/>
  <c r="K976" i="1" s="1"/>
  <c r="K975" i="1" s="1"/>
  <c r="L977" i="1"/>
  <c r="L976" i="1" s="1"/>
  <c r="L975" i="1" s="1"/>
  <c r="J977" i="1"/>
  <c r="J976" i="1" s="1"/>
  <c r="J975" i="1" s="1"/>
  <c r="N706" i="1"/>
  <c r="I786" i="1"/>
  <c r="I785" i="1" s="1"/>
  <c r="L786" i="1"/>
  <c r="L785" i="1" s="1"/>
  <c r="J706" i="1"/>
  <c r="K706" i="1"/>
  <c r="M786" i="1"/>
  <c r="M785" i="1" s="1"/>
  <c r="N786" i="1"/>
  <c r="N785" i="1" s="1"/>
  <c r="J786" i="1"/>
  <c r="J785" i="1" s="1"/>
  <c r="L706" i="1"/>
  <c r="I706" i="1"/>
  <c r="M706" i="1"/>
  <c r="J489" i="1"/>
  <c r="K489" i="1"/>
  <c r="M489" i="1"/>
  <c r="I489" i="1"/>
  <c r="L489" i="1"/>
  <c r="N489" i="1"/>
  <c r="I915" i="1"/>
  <c r="I914" i="1" s="1"/>
  <c r="I913" i="1" s="1"/>
  <c r="I912" i="1" s="1"/>
  <c r="K916" i="1"/>
  <c r="K915" i="1" s="1"/>
  <c r="K914" i="1" s="1"/>
  <c r="K913" i="1" s="1"/>
  <c r="K912" i="1" s="1"/>
  <c r="O336" i="1"/>
  <c r="J336" i="1"/>
  <c r="I336" i="1"/>
  <c r="L336" i="1"/>
  <c r="P298" i="1"/>
  <c r="P297" i="1" s="1"/>
  <c r="P263" i="1" s="1"/>
  <c r="P262" i="1" s="1"/>
  <c r="P261" i="1" s="1"/>
  <c r="P301" i="1"/>
  <c r="P285" i="1" s="1"/>
  <c r="P231" i="1" s="1"/>
  <c r="I3067" i="1"/>
  <c r="I3114" i="1"/>
  <c r="I3396" i="1"/>
  <c r="I3820" i="1"/>
  <c r="I3881" i="1"/>
  <c r="I3915" i="1"/>
  <c r="I4082" i="1"/>
  <c r="I4276" i="1"/>
  <c r="I4388" i="1"/>
  <c r="I4473" i="1"/>
  <c r="I4968" i="1"/>
  <c r="I4967" i="1" s="1"/>
  <c r="I5045" i="1"/>
  <c r="I5104" i="1"/>
  <c r="I5164" i="1"/>
  <c r="I5397" i="1"/>
  <c r="I5425" i="1"/>
  <c r="I5495" i="1"/>
  <c r="I5494" i="1" s="1"/>
  <c r="I3230" i="1"/>
  <c r="I4444" i="1"/>
  <c r="I4476" i="1"/>
  <c r="I4517" i="1"/>
  <c r="R4517" i="1" s="1"/>
  <c r="I4540" i="1"/>
  <c r="I4709" i="1"/>
  <c r="I4755" i="1"/>
  <c r="I4852" i="1"/>
  <c r="I5011" i="1"/>
  <c r="I5060" i="1"/>
  <c r="I5077" i="1"/>
  <c r="I5115" i="1"/>
  <c r="I5142" i="1"/>
  <c r="I5190" i="1"/>
  <c r="I5231" i="1"/>
  <c r="I5282" i="1"/>
  <c r="I5328" i="1"/>
  <c r="I5386" i="1"/>
  <c r="I5403" i="1"/>
  <c r="I5447" i="1"/>
  <c r="I5474" i="1"/>
  <c r="I5216" i="1"/>
  <c r="I4981" i="1"/>
  <c r="I4964" i="1"/>
  <c r="I4601" i="1"/>
  <c r="I4600" i="1" s="1"/>
  <c r="I4059" i="1"/>
  <c r="I4001" i="1"/>
  <c r="I3741" i="1"/>
  <c r="I2772" i="1"/>
  <c r="I2771" i="1" s="1"/>
  <c r="I3138" i="1"/>
  <c r="I3457" i="1"/>
  <c r="I5073" i="1"/>
  <c r="I5338" i="1"/>
  <c r="I4978" i="1"/>
  <c r="I4910" i="1"/>
  <c r="I4877" i="1"/>
  <c r="I4204" i="1"/>
  <c r="I3986" i="1"/>
  <c r="I3868" i="1"/>
  <c r="I2762" i="1"/>
  <c r="I2812" i="1"/>
  <c r="I2857" i="1"/>
  <c r="I2950" i="1"/>
  <c r="I3127" i="1"/>
  <c r="I3126" i="1" s="1"/>
  <c r="I3148" i="1"/>
  <c r="I3210" i="1"/>
  <c r="I3304" i="1"/>
  <c r="I3399" i="1"/>
  <c r="I4354" i="1"/>
  <c r="I5295" i="1"/>
  <c r="I4079" i="1"/>
  <c r="I4394" i="1"/>
  <c r="I5400" i="1"/>
  <c r="I5255" i="1"/>
  <c r="I5153" i="1"/>
  <c r="I5149" i="1" s="1"/>
  <c r="I4940" i="1"/>
  <c r="I4839" i="1"/>
  <c r="I4789" i="1"/>
  <c r="I4676" i="1"/>
  <c r="I4379" i="1"/>
  <c r="I4285" i="1"/>
  <c r="I3978" i="1"/>
  <c r="I3921" i="1"/>
  <c r="I2727" i="1"/>
  <c r="I2765" i="1"/>
  <c r="I2779" i="1"/>
  <c r="I2817" i="1"/>
  <c r="I2932" i="1"/>
  <c r="I3008" i="1"/>
  <c r="I3215" i="1"/>
  <c r="I3290" i="1"/>
  <c r="I3308" i="1"/>
  <c r="I3324" i="1"/>
  <c r="I3345" i="1"/>
  <c r="I3528" i="1"/>
  <c r="I3626" i="1"/>
  <c r="I3645" i="1"/>
  <c r="I3698" i="1"/>
  <c r="R3698" i="1" s="1"/>
  <c r="I3733" i="1"/>
  <c r="I3856" i="1"/>
  <c r="I3874" i="1"/>
  <c r="I3897" i="1"/>
  <c r="I3924" i="1"/>
  <c r="I3949" i="1"/>
  <c r="I3939" i="1" s="1"/>
  <c r="I3992" i="1"/>
  <c r="I4072" i="1"/>
  <c r="I4103" i="1"/>
  <c r="I4130" i="1"/>
  <c r="I4207" i="1"/>
  <c r="I4233" i="1"/>
  <c r="I4312" i="1"/>
  <c r="I4311" i="1" s="1"/>
  <c r="I4324" i="1"/>
  <c r="I4320" i="1" s="1"/>
  <c r="I4479" i="1"/>
  <c r="I4696" i="1"/>
  <c r="I4712" i="1"/>
  <c r="I4995" i="1"/>
  <c r="I5014" i="1"/>
  <c r="I5109" i="1"/>
  <c r="I5082" i="1"/>
  <c r="I5174" i="1"/>
  <c r="I5173" i="1" s="1"/>
  <c r="I5235" i="1"/>
  <c r="I5271" i="1"/>
  <c r="I5341" i="1"/>
  <c r="I5248" i="1"/>
  <c r="I5036" i="1"/>
  <c r="I4848" i="1"/>
  <c r="R4848" i="1" s="1"/>
  <c r="I4682" i="1"/>
  <c r="I4169" i="1"/>
  <c r="I2743" i="1"/>
  <c r="I2805" i="1"/>
  <c r="I3027" i="1"/>
  <c r="I3419" i="1"/>
  <c r="I3773" i="1"/>
  <c r="I3772" i="1" s="1"/>
  <c r="I3850" i="1"/>
  <c r="I3971" i="1"/>
  <c r="I4299" i="1"/>
  <c r="I4298" i="1" s="1"/>
  <c r="I4432" i="1"/>
  <c r="I4560" i="1"/>
  <c r="I4679" i="1"/>
  <c r="I4705" i="1"/>
  <c r="I5001" i="1"/>
  <c r="I5200" i="1"/>
  <c r="I5277" i="1"/>
  <c r="I5381" i="1"/>
  <c r="I5118" i="1"/>
  <c r="I5418" i="1"/>
  <c r="I5212" i="1"/>
  <c r="I2836" i="1"/>
  <c r="I3070" i="1"/>
  <c r="I3109" i="1"/>
  <c r="I3234" i="1"/>
  <c r="I3338" i="1"/>
  <c r="I3477" i="1"/>
  <c r="I3547" i="1"/>
  <c r="I3725" i="1"/>
  <c r="I3891" i="1"/>
  <c r="I3918" i="1"/>
  <c r="I3989" i="1"/>
  <c r="I4069" i="1"/>
  <c r="I4091" i="1"/>
  <c r="I4166" i="1"/>
  <c r="I4200" i="1"/>
  <c r="I4221" i="1"/>
  <c r="I4263" i="1"/>
  <c r="I4279" i="1"/>
  <c r="I4328" i="1"/>
  <c r="I4331" i="1"/>
  <c r="I3964" i="1"/>
  <c r="I5319" i="1"/>
  <c r="I5251" i="1"/>
  <c r="I5090" i="1"/>
  <c r="I4857" i="1"/>
  <c r="I4856" i="1" s="1"/>
  <c r="I4855" i="1" s="1"/>
  <c r="I4829" i="1"/>
  <c r="I4825" i="1" s="1"/>
  <c r="I4699" i="1"/>
  <c r="I4282" i="1"/>
  <c r="I4173" i="1"/>
  <c r="I4014" i="1"/>
  <c r="I2800" i="1"/>
  <c r="I2866" i="1"/>
  <c r="I2929" i="1"/>
  <c r="I3012" i="1"/>
  <c r="I3047" i="1"/>
  <c r="I3077" i="1"/>
  <c r="I3094" i="1"/>
  <c r="I3090" i="1" s="1"/>
  <c r="I3134" i="1"/>
  <c r="I3157" i="1"/>
  <c r="I3218" i="1"/>
  <c r="I3360" i="1"/>
  <c r="I3356" i="1" s="1"/>
  <c r="I3382" i="1"/>
  <c r="I3413" i="1"/>
  <c r="I3467" i="1"/>
  <c r="I3486" i="1"/>
  <c r="I3505" i="1"/>
  <c r="I3532" i="1"/>
  <c r="I3568" i="1"/>
  <c r="I3629" i="1"/>
  <c r="I3663" i="1"/>
  <c r="I3710" i="1"/>
  <c r="I3859" i="1"/>
  <c r="I3877" i="1"/>
  <c r="I3900" i="1"/>
  <c r="I3957" i="1"/>
  <c r="I4075" i="1"/>
  <c r="I4236" i="1"/>
  <c r="I4382" i="1"/>
  <c r="I4493" i="1"/>
  <c r="I4489" i="1" s="1"/>
  <c r="I4482" i="1"/>
  <c r="I4622" i="1"/>
  <c r="I4702" i="1"/>
  <c r="I4745" i="1"/>
  <c r="I4883" i="1"/>
  <c r="I4919" i="1"/>
  <c r="I4946" i="1"/>
  <c r="I4998" i="1"/>
  <c r="I5029" i="1"/>
  <c r="I5069" i="1"/>
  <c r="I5086" i="1"/>
  <c r="I5161" i="1"/>
  <c r="I5274" i="1"/>
  <c r="I5307" i="1"/>
  <c r="I5415" i="1"/>
  <c r="I5457" i="1"/>
  <c r="K5362" i="1"/>
  <c r="K5361" i="1" s="1"/>
  <c r="K5360" i="1" s="1"/>
  <c r="K5359" i="1" s="1"/>
  <c r="K5358" i="1" s="1"/>
  <c r="I5362" i="1"/>
  <c r="I5361" i="1" s="1"/>
  <c r="O5362" i="1"/>
  <c r="N5362" i="1"/>
  <c r="N5361" i="1" s="1"/>
  <c r="N5360" i="1" s="1"/>
  <c r="N5359" i="1" s="1"/>
  <c r="N5358" i="1" s="1"/>
  <c r="J5362" i="1"/>
  <c r="J5361" i="1" s="1"/>
  <c r="J5360" i="1" s="1"/>
  <c r="J5359" i="1" s="1"/>
  <c r="J5358" i="1" s="1"/>
  <c r="L5362" i="1"/>
  <c r="L5361" i="1" s="1"/>
  <c r="L5360" i="1" s="1"/>
  <c r="L5359" i="1" s="1"/>
  <c r="L5358" i="1" s="1"/>
  <c r="M5362" i="1"/>
  <c r="M5361" i="1" s="1"/>
  <c r="M5360" i="1" s="1"/>
  <c r="M5359" i="1" s="1"/>
  <c r="M5358" i="1" s="1"/>
  <c r="I4586" i="1"/>
  <c r="M4586" i="1"/>
  <c r="N4586" i="1"/>
  <c r="L4586" i="1"/>
  <c r="J4586" i="1"/>
  <c r="O4586" i="1"/>
  <c r="K4586" i="1"/>
  <c r="L4472" i="1"/>
  <c r="L4471" i="1" s="1"/>
  <c r="L4470" i="1" s="1"/>
  <c r="K4472" i="1"/>
  <c r="K4471" i="1" s="1"/>
  <c r="K4470" i="1" s="1"/>
  <c r="M4472" i="1"/>
  <c r="M4471" i="1" s="1"/>
  <c r="M4470" i="1" s="1"/>
  <c r="N4472" i="1"/>
  <c r="N4471" i="1" s="1"/>
  <c r="N4470" i="1" s="1"/>
  <c r="J4472" i="1"/>
  <c r="J4471" i="1" s="1"/>
  <c r="J4470" i="1" s="1"/>
  <c r="L4401" i="1"/>
  <c r="L4400" i="1" s="1"/>
  <c r="K4401" i="1"/>
  <c r="K4400" i="1" s="1"/>
  <c r="J4401" i="1"/>
  <c r="J4400" i="1" s="1"/>
  <c r="I4401" i="1"/>
  <c r="O4401" i="1"/>
  <c r="M4401" i="1"/>
  <c r="M4400" i="1" s="1"/>
  <c r="N4401" i="1"/>
  <c r="N4400" i="1" s="1"/>
  <c r="K4189" i="1"/>
  <c r="K4188" i="1" s="1"/>
  <c r="K4187" i="1" s="1"/>
  <c r="M4189" i="1"/>
  <c r="M4188" i="1" s="1"/>
  <c r="M4187" i="1" s="1"/>
  <c r="N4189" i="1"/>
  <c r="N4188" i="1" s="1"/>
  <c r="N4187" i="1" s="1"/>
  <c r="J4189" i="1"/>
  <c r="J4188" i="1" s="1"/>
  <c r="J4187" i="1" s="1"/>
  <c r="I4189" i="1"/>
  <c r="O4189" i="1"/>
  <c r="L4189" i="1"/>
  <c r="L4188" i="1" s="1"/>
  <c r="L4187" i="1" s="1"/>
  <c r="L3849" i="1"/>
  <c r="L3848" i="1" s="1"/>
  <c r="L3847" i="1" s="1"/>
  <c r="L3846" i="1" s="1"/>
  <c r="K3849" i="1"/>
  <c r="K3848" i="1" s="1"/>
  <c r="K3847" i="1" s="1"/>
  <c r="K3846" i="1" s="1"/>
  <c r="J3849" i="1"/>
  <c r="J3848" i="1" s="1"/>
  <c r="J3847" i="1" s="1"/>
  <c r="J3846" i="1" s="1"/>
  <c r="M3849" i="1"/>
  <c r="M3848" i="1" s="1"/>
  <c r="M3847" i="1" s="1"/>
  <c r="M3846" i="1" s="1"/>
  <c r="N3849" i="1"/>
  <c r="N3848" i="1" s="1"/>
  <c r="N3847" i="1" s="1"/>
  <c r="N3846" i="1" s="1"/>
  <c r="O3710" i="1"/>
  <c r="K3710" i="1"/>
  <c r="K3709" i="1" s="1"/>
  <c r="K3708" i="1" s="1"/>
  <c r="M3710" i="1"/>
  <c r="M3709" i="1" s="1"/>
  <c r="M3708" i="1" s="1"/>
  <c r="L3710" i="1"/>
  <c r="L3709" i="1" s="1"/>
  <c r="L3708" i="1" s="1"/>
  <c r="J3710" i="1"/>
  <c r="J3709" i="1" s="1"/>
  <c r="J3708" i="1" s="1"/>
  <c r="N3710" i="1"/>
  <c r="N3709" i="1" s="1"/>
  <c r="N3708" i="1" s="1"/>
  <c r="I3171" i="1"/>
  <c r="I3170" i="1" s="1"/>
  <c r="I3169" i="1" s="1"/>
  <c r="I3168" i="1" s="1"/>
  <c r="O3171" i="1"/>
  <c r="N3171" i="1"/>
  <c r="N3170" i="1" s="1"/>
  <c r="N3169" i="1" s="1"/>
  <c r="N3168" i="1" s="1"/>
  <c r="J3171" i="1"/>
  <c r="J3170" i="1" s="1"/>
  <c r="J3169" i="1" s="1"/>
  <c r="J3168" i="1" s="1"/>
  <c r="K3171" i="1"/>
  <c r="K3170" i="1" s="1"/>
  <c r="K3169" i="1" s="1"/>
  <c r="K3168" i="1" s="1"/>
  <c r="M3171" i="1"/>
  <c r="M3170" i="1" s="1"/>
  <c r="M3169" i="1" s="1"/>
  <c r="M3168" i="1" s="1"/>
  <c r="L3171" i="1"/>
  <c r="L3170" i="1" s="1"/>
  <c r="L3169" i="1" s="1"/>
  <c r="L3168" i="1" s="1"/>
  <c r="I2938" i="1"/>
  <c r="I2937" i="1" s="1"/>
  <c r="I2936" i="1" s="1"/>
  <c r="I2935" i="1" s="1"/>
  <c r="N2938" i="1"/>
  <c r="N2937" i="1" s="1"/>
  <c r="N2936" i="1" s="1"/>
  <c r="N2935" i="1" s="1"/>
  <c r="J2938" i="1"/>
  <c r="J2937" i="1" s="1"/>
  <c r="J2936" i="1" s="1"/>
  <c r="J2935" i="1" s="1"/>
  <c r="K2938" i="1"/>
  <c r="K2937" i="1" s="1"/>
  <c r="K2936" i="1" s="1"/>
  <c r="K2935" i="1" s="1"/>
  <c r="M2938" i="1"/>
  <c r="M2937" i="1" s="1"/>
  <c r="M2936" i="1" s="1"/>
  <c r="M2935" i="1" s="1"/>
  <c r="L2938" i="1"/>
  <c r="L2937" i="1" s="1"/>
  <c r="L2936" i="1" s="1"/>
  <c r="L2935" i="1" s="1"/>
  <c r="O2938" i="1"/>
  <c r="L2647" i="1"/>
  <c r="L2646" i="1" s="1"/>
  <c r="O2647" i="1"/>
  <c r="N2647" i="1"/>
  <c r="N2646" i="1" s="1"/>
  <c r="K2647" i="1"/>
  <c r="K2646" i="1" s="1"/>
  <c r="M2647" i="1"/>
  <c r="M2646" i="1" s="1"/>
  <c r="I2647" i="1"/>
  <c r="I2646" i="1" s="1"/>
  <c r="J2647" i="1"/>
  <c r="J2646" i="1" s="1"/>
  <c r="L2579" i="1"/>
  <c r="I2579" i="1"/>
  <c r="J2579" i="1"/>
  <c r="I2619" i="1"/>
  <c r="I2618" i="1" s="1"/>
  <c r="K2579" i="1"/>
  <c r="N2579" i="1"/>
  <c r="M2579" i="1"/>
  <c r="K2563" i="1"/>
  <c r="K2562" i="1" s="1"/>
  <c r="K2561" i="1" s="1"/>
  <c r="K2560" i="1" s="1"/>
  <c r="N2563" i="1"/>
  <c r="N2562" i="1" s="1"/>
  <c r="N2561" i="1" s="1"/>
  <c r="N2560" i="1" s="1"/>
  <c r="J2563" i="1"/>
  <c r="J2562" i="1" s="1"/>
  <c r="J2561" i="1" s="1"/>
  <c r="J2560" i="1" s="1"/>
  <c r="M2563" i="1"/>
  <c r="M2562" i="1" s="1"/>
  <c r="M2561" i="1" s="1"/>
  <c r="M2560" i="1" s="1"/>
  <c r="L2563" i="1"/>
  <c r="L2562" i="1" s="1"/>
  <c r="L2561" i="1" s="1"/>
  <c r="L2560" i="1" s="1"/>
  <c r="I2563" i="1"/>
  <c r="I2562" i="1" s="1"/>
  <c r="I2561" i="1" s="1"/>
  <c r="I2560" i="1" s="1"/>
  <c r="O2563" i="1"/>
  <c r="I2319" i="1"/>
  <c r="J2319" i="1"/>
  <c r="K2319" i="1"/>
  <c r="M2319" i="1"/>
  <c r="L2319" i="1"/>
  <c r="N2319" i="1"/>
  <c r="O2248" i="1"/>
  <c r="J2248" i="1"/>
  <c r="J2247" i="1" s="1"/>
  <c r="J2246" i="1" s="1"/>
  <c r="J2245" i="1" s="1"/>
  <c r="K2248" i="1"/>
  <c r="K2247" i="1" s="1"/>
  <c r="K2246" i="1" s="1"/>
  <c r="K2245" i="1" s="1"/>
  <c r="M2248" i="1"/>
  <c r="M2247" i="1" s="1"/>
  <c r="M2246" i="1" s="1"/>
  <c r="M2245" i="1" s="1"/>
  <c r="L2248" i="1"/>
  <c r="L2247" i="1" s="1"/>
  <c r="L2246" i="1" s="1"/>
  <c r="L2245" i="1" s="1"/>
  <c r="N2248" i="1"/>
  <c r="N2247" i="1" s="1"/>
  <c r="N2246" i="1" s="1"/>
  <c r="N2245" i="1" s="1"/>
  <c r="I2248" i="1"/>
  <c r="I2247" i="1" s="1"/>
  <c r="I2246" i="1" s="1"/>
  <c r="I2245" i="1" s="1"/>
  <c r="N2021" i="1"/>
  <c r="N2020" i="1" s="1"/>
  <c r="I2021" i="1"/>
  <c r="I2020" i="1" s="1"/>
  <c r="J2021" i="1"/>
  <c r="J2020" i="1" s="1"/>
  <c r="L2021" i="1"/>
  <c r="L2020" i="1" s="1"/>
  <c r="M2021" i="1"/>
  <c r="M2020" i="1" s="1"/>
  <c r="K2021" i="1"/>
  <c r="K2020" i="1" s="1"/>
  <c r="O2021" i="1"/>
  <c r="I1993" i="1"/>
  <c r="I1992" i="1" s="1"/>
  <c r="I1991" i="1" s="1"/>
  <c r="I1990" i="1" s="1"/>
  <c r="J1993" i="1"/>
  <c r="J1992" i="1" s="1"/>
  <c r="J1991" i="1" s="1"/>
  <c r="J1990" i="1" s="1"/>
  <c r="L1993" i="1"/>
  <c r="L1992" i="1" s="1"/>
  <c r="L1991" i="1" s="1"/>
  <c r="L1990" i="1" s="1"/>
  <c r="N1993" i="1"/>
  <c r="N1992" i="1" s="1"/>
  <c r="N1991" i="1" s="1"/>
  <c r="N1990" i="1" s="1"/>
  <c r="M1993" i="1"/>
  <c r="M1992" i="1" s="1"/>
  <c r="M1991" i="1" s="1"/>
  <c r="M1990" i="1" s="1"/>
  <c r="K1993" i="1"/>
  <c r="K1992" i="1" s="1"/>
  <c r="K1991" i="1" s="1"/>
  <c r="K1990" i="1" s="1"/>
  <c r="O1993" i="1"/>
  <c r="K1922" i="1"/>
  <c r="K1921" i="1" s="1"/>
  <c r="K1920" i="1" s="1"/>
  <c r="M1922" i="1"/>
  <c r="M1921" i="1" s="1"/>
  <c r="M1920" i="1" s="1"/>
  <c r="M1919" i="1" s="1"/>
  <c r="O1922" i="1"/>
  <c r="I1922" i="1"/>
  <c r="I1921" i="1" s="1"/>
  <c r="I1920" i="1" s="1"/>
  <c r="I1919" i="1" s="1"/>
  <c r="J1922" i="1"/>
  <c r="J1921" i="1" s="1"/>
  <c r="J1920" i="1" s="1"/>
  <c r="J1919" i="1" s="1"/>
  <c r="L1922" i="1"/>
  <c r="L1921" i="1" s="1"/>
  <c r="L1920" i="1" s="1"/>
  <c r="N1922" i="1"/>
  <c r="N1921" i="1" s="1"/>
  <c r="N1920" i="1" s="1"/>
  <c r="N1919" i="1" s="1"/>
  <c r="M1783" i="1"/>
  <c r="M1779" i="1" s="1"/>
  <c r="M1778" i="1" s="1"/>
  <c r="J1783" i="1"/>
  <c r="J1779" i="1" s="1"/>
  <c r="J1778" i="1" s="1"/>
  <c r="N1783" i="1"/>
  <c r="N1779" i="1" s="1"/>
  <c r="N1778" i="1" s="1"/>
  <c r="I1783" i="1"/>
  <c r="I1779" i="1" s="1"/>
  <c r="I1778" i="1" s="1"/>
  <c r="K1783" i="1"/>
  <c r="K1779" i="1" s="1"/>
  <c r="K1778" i="1" s="1"/>
  <c r="L1783" i="1"/>
  <c r="L1779" i="1" s="1"/>
  <c r="L1778" i="1" s="1"/>
  <c r="O1783" i="1"/>
  <c r="J1672" i="1"/>
  <c r="N1672" i="1"/>
  <c r="I1672" i="1"/>
  <c r="K1672" i="1"/>
  <c r="M1672" i="1"/>
  <c r="L1672" i="1"/>
  <c r="J1645" i="1"/>
  <c r="J1644" i="1" s="1"/>
  <c r="J1643" i="1" s="1"/>
  <c r="J1642" i="1" s="1"/>
  <c r="J1405" i="1"/>
  <c r="J1404" i="1" s="1"/>
  <c r="J1397" i="1" s="1"/>
  <c r="J1396" i="1" s="1"/>
  <c r="N1405" i="1"/>
  <c r="N1404" i="1" s="1"/>
  <c r="N1397" i="1" s="1"/>
  <c r="N1396" i="1" s="1"/>
  <c r="O1405" i="1"/>
  <c r="I1405" i="1"/>
  <c r="I1404" i="1" s="1"/>
  <c r="I1397" i="1" s="1"/>
  <c r="I1396" i="1" s="1"/>
  <c r="K1405" i="1"/>
  <c r="K1404" i="1" s="1"/>
  <c r="K1397" i="1" s="1"/>
  <c r="K1396" i="1" s="1"/>
  <c r="M1405" i="1"/>
  <c r="M1404" i="1" s="1"/>
  <c r="M1397" i="1" s="1"/>
  <c r="M1396" i="1" s="1"/>
  <c r="L1405" i="1"/>
  <c r="L1404" i="1" s="1"/>
  <c r="L1397" i="1" s="1"/>
  <c r="L1396" i="1" s="1"/>
  <c r="O1353" i="1"/>
  <c r="J1353" i="1"/>
  <c r="J1352" i="1" s="1"/>
  <c r="J1351" i="1" s="1"/>
  <c r="J1350" i="1" s="1"/>
  <c r="J1349" i="1" s="1"/>
  <c r="N1353" i="1"/>
  <c r="N1352" i="1" s="1"/>
  <c r="N1351" i="1" s="1"/>
  <c r="N1350" i="1" s="1"/>
  <c r="N1349" i="1" s="1"/>
  <c r="I1353" i="1"/>
  <c r="I1352" i="1" s="1"/>
  <c r="I1351" i="1" s="1"/>
  <c r="I1350" i="1" s="1"/>
  <c r="I1349" i="1" s="1"/>
  <c r="K1353" i="1"/>
  <c r="K1352" i="1" s="1"/>
  <c r="K1351" i="1" s="1"/>
  <c r="K1350" i="1" s="1"/>
  <c r="K1349" i="1" s="1"/>
  <c r="M1353" i="1"/>
  <c r="M1352" i="1" s="1"/>
  <c r="M1351" i="1" s="1"/>
  <c r="M1350" i="1" s="1"/>
  <c r="M1349" i="1" s="1"/>
  <c r="L1353" i="1"/>
  <c r="L1352" i="1" s="1"/>
  <c r="L1351" i="1" s="1"/>
  <c r="L1350" i="1" s="1"/>
  <c r="L1349" i="1" s="1"/>
  <c r="I1316" i="1"/>
  <c r="I1315" i="1" s="1"/>
  <c r="I1314" i="1" s="1"/>
  <c r="I1313" i="1" s="1"/>
  <c r="J1316" i="1"/>
  <c r="J1315" i="1" s="1"/>
  <c r="J1314" i="1" s="1"/>
  <c r="J1313" i="1" s="1"/>
  <c r="N1316" i="1"/>
  <c r="N1315" i="1" s="1"/>
  <c r="N1314" i="1" s="1"/>
  <c r="N1313" i="1" s="1"/>
  <c r="O1316" i="1"/>
  <c r="K1316" i="1"/>
  <c r="K1315" i="1" s="1"/>
  <c r="K1314" i="1" s="1"/>
  <c r="K1313" i="1" s="1"/>
  <c r="M1316" i="1"/>
  <c r="M1315" i="1" s="1"/>
  <c r="M1314" i="1" s="1"/>
  <c r="M1313" i="1" s="1"/>
  <c r="L1316" i="1"/>
  <c r="L1315" i="1" s="1"/>
  <c r="L1314" i="1" s="1"/>
  <c r="L1313" i="1" s="1"/>
  <c r="N1268" i="1"/>
  <c r="N1267" i="1" s="1"/>
  <c r="N1266" i="1" s="1"/>
  <c r="N1265" i="1" s="1"/>
  <c r="K1268" i="1"/>
  <c r="K1267" i="1" s="1"/>
  <c r="K1266" i="1" s="1"/>
  <c r="K1265" i="1" s="1"/>
  <c r="M1268" i="1"/>
  <c r="M1267" i="1" s="1"/>
  <c r="M1266" i="1" s="1"/>
  <c r="M1265" i="1" s="1"/>
  <c r="L1268" i="1"/>
  <c r="L1267" i="1" s="1"/>
  <c r="L1266" i="1" s="1"/>
  <c r="L1265" i="1" s="1"/>
  <c r="J1268" i="1"/>
  <c r="J1267" i="1" s="1"/>
  <c r="J1266" i="1" s="1"/>
  <c r="J1265" i="1" s="1"/>
  <c r="O1268" i="1"/>
  <c r="I1268" i="1"/>
  <c r="I1267" i="1" s="1"/>
  <c r="I1266" i="1" s="1"/>
  <c r="I1265" i="1" s="1"/>
  <c r="J1031" i="1"/>
  <c r="J1030" i="1" s="1"/>
  <c r="J1029" i="1" s="1"/>
  <c r="J1028" i="1" s="1"/>
  <c r="K1031" i="1"/>
  <c r="K1030" i="1" s="1"/>
  <c r="K1029" i="1" s="1"/>
  <c r="K1028" i="1" s="1"/>
  <c r="O1031" i="1"/>
  <c r="L1031" i="1"/>
  <c r="L1030" i="1" s="1"/>
  <c r="L1029" i="1" s="1"/>
  <c r="L1028" i="1" s="1"/>
  <c r="M1031" i="1"/>
  <c r="M1030" i="1" s="1"/>
  <c r="M1029" i="1" s="1"/>
  <c r="M1028" i="1" s="1"/>
  <c r="N1031" i="1"/>
  <c r="N1030" i="1" s="1"/>
  <c r="N1029" i="1" s="1"/>
  <c r="N1028" i="1" s="1"/>
  <c r="I1031" i="1"/>
  <c r="I1030" i="1" s="1"/>
  <c r="I1029" i="1" s="1"/>
  <c r="I1028" i="1" s="1"/>
  <c r="L666" i="1"/>
  <c r="L661" i="1" s="1"/>
  <c r="I666" i="1"/>
  <c r="I661" i="1" s="1"/>
  <c r="K666" i="1"/>
  <c r="K661" i="1" s="1"/>
  <c r="M666" i="1"/>
  <c r="M661" i="1" s="1"/>
  <c r="N666" i="1"/>
  <c r="N661" i="1" s="1"/>
  <c r="J666" i="1"/>
  <c r="J661" i="1" s="1"/>
  <c r="G5243" i="1"/>
  <c r="N32" i="1"/>
  <c r="N25" i="1" s="1"/>
  <c r="O32" i="1"/>
  <c r="J32" i="1"/>
  <c r="I32" i="1"/>
  <c r="M32" i="1"/>
  <c r="K4266" i="1"/>
  <c r="M4266" i="1"/>
  <c r="M4454" i="1"/>
  <c r="M4453" i="1" s="1"/>
  <c r="M4452" i="1" s="1"/>
  <c r="M4451" i="1" s="1"/>
  <c r="K5318" i="1"/>
  <c r="G2601" i="1"/>
  <c r="G5314" i="1"/>
  <c r="G1625" i="1"/>
  <c r="G3845" i="1"/>
  <c r="G1432" i="1"/>
  <c r="G2689" i="1"/>
  <c r="G1836" i="1"/>
  <c r="G3003" i="1"/>
  <c r="G610" i="1"/>
  <c r="G3786" i="1"/>
  <c r="G2989" i="1"/>
  <c r="G1738" i="1"/>
  <c r="G1768" i="1"/>
  <c r="G1724" i="1"/>
  <c r="G3363" i="1"/>
  <c r="G4555" i="1"/>
  <c r="G1117" i="1"/>
  <c r="G1026" i="1"/>
  <c r="G285" i="1"/>
  <c r="G5226" i="1"/>
  <c r="G2039" i="1"/>
  <c r="G12" i="1"/>
  <c r="G4626" i="1"/>
  <c r="G346" i="1"/>
  <c r="G3385" i="1"/>
  <c r="G4663" i="1"/>
  <c r="G3523" i="1"/>
  <c r="G1967" i="1"/>
  <c r="G1101" i="1"/>
  <c r="G5055" i="1"/>
  <c r="G5376" i="1"/>
  <c r="G452" i="1"/>
  <c r="G71" i="1"/>
  <c r="G215" i="1"/>
  <c r="G1423" i="1"/>
  <c r="G3445" i="1"/>
  <c r="G2099" i="1"/>
  <c r="G3097" i="1"/>
  <c r="G4503" i="1"/>
  <c r="G2397" i="1"/>
  <c r="G1396" i="1"/>
  <c r="G1288" i="1"/>
  <c r="G87" i="1"/>
  <c r="G3022" i="1"/>
  <c r="G3035" i="1"/>
  <c r="G4228" i="1"/>
  <c r="G5464" i="1"/>
  <c r="G4570" i="1"/>
  <c r="F64" i="1"/>
  <c r="G2825" i="1"/>
  <c r="G4873" i="1"/>
  <c r="G1534" i="1"/>
  <c r="G3271" i="1"/>
  <c r="G2473" i="1"/>
  <c r="G3285" i="1"/>
  <c r="G2670" i="1"/>
  <c r="G4770" i="1"/>
  <c r="G2508" i="1"/>
  <c r="G1502" i="1"/>
  <c r="G3122" i="1"/>
  <c r="G4027" i="1"/>
  <c r="G3981" i="1"/>
  <c r="G3252" i="1"/>
  <c r="G3555" i="1"/>
  <c r="G3563" i="1"/>
  <c r="G5207" i="1"/>
  <c r="G2974" i="1"/>
  <c r="G1705" i="1"/>
  <c r="G3515" i="1"/>
  <c r="G2343" i="1"/>
  <c r="G3299" i="1"/>
  <c r="F27" i="1"/>
  <c r="G4468" i="1"/>
  <c r="G2912" i="1"/>
  <c r="G1873" i="1"/>
  <c r="G2362" i="1"/>
  <c r="G2410" i="1"/>
  <c r="G2376" i="1"/>
  <c r="G1382" i="1"/>
  <c r="G1213" i="1"/>
  <c r="G3500" i="1"/>
  <c r="G232" i="1"/>
  <c r="G2722" i="1"/>
  <c r="G1410" i="1"/>
  <c r="G2178" i="1"/>
  <c r="G1759" i="1"/>
  <c r="G1367" i="1"/>
  <c r="G79" i="1"/>
  <c r="G5064" i="1"/>
  <c r="G3720" i="1"/>
  <c r="G2795" i="1"/>
  <c r="G2731" i="1"/>
  <c r="G3542" i="1"/>
  <c r="G3198" i="1"/>
  <c r="G1186" i="1"/>
  <c r="G2193" i="1"/>
  <c r="G3312" i="1"/>
  <c r="G2086" i="1"/>
  <c r="G2072" i="1"/>
  <c r="G2703" i="1"/>
  <c r="G594" i="1"/>
  <c r="G2058" i="1"/>
  <c r="G5040" i="1"/>
  <c r="G3764" i="1"/>
  <c r="G2279" i="1"/>
  <c r="G161" i="1"/>
  <c r="M5318" i="1"/>
  <c r="N5318" i="1"/>
  <c r="L5318" i="1"/>
  <c r="J5318" i="1"/>
  <c r="L3887" i="1"/>
  <c r="L4266" i="1"/>
  <c r="L4454" i="1"/>
  <c r="L4453" i="1" s="1"/>
  <c r="L4452" i="1" s="1"/>
  <c r="L4451" i="1" s="1"/>
  <c r="N4454" i="1"/>
  <c r="N4453" i="1" s="1"/>
  <c r="N4452" i="1" s="1"/>
  <c r="N4451" i="1" s="1"/>
  <c r="I4454" i="1"/>
  <c r="J4454" i="1"/>
  <c r="J4453" i="1" s="1"/>
  <c r="J4452" i="1" s="1"/>
  <c r="J4451" i="1" s="1"/>
  <c r="N4266" i="1"/>
  <c r="J4266" i="1"/>
  <c r="I4266" i="1"/>
  <c r="N4031" i="1"/>
  <c r="O4031" i="1"/>
  <c r="L4031" i="1"/>
  <c r="J4031" i="1"/>
  <c r="M4031" i="1"/>
  <c r="K4031" i="1"/>
  <c r="I4031" i="1"/>
  <c r="K3887" i="1"/>
  <c r="N3887" i="1"/>
  <c r="J3887" i="1"/>
  <c r="M3887" i="1"/>
  <c r="I305" i="1"/>
  <c r="K305" i="1" s="1"/>
  <c r="I628" i="1"/>
  <c r="I627" i="1" s="1"/>
  <c r="I626" i="1" s="1"/>
  <c r="M511" i="1"/>
  <c r="L511" i="1"/>
  <c r="K511" i="1"/>
  <c r="N511" i="1"/>
  <c r="I723" i="1"/>
  <c r="I722" i="1" s="1"/>
  <c r="I721" i="1" s="1"/>
  <c r="K338" i="1"/>
  <c r="K337" i="1" s="1"/>
  <c r="K336" i="1" s="1"/>
  <c r="K323" i="1" s="1"/>
  <c r="K322" i="1" s="1"/>
  <c r="K321" i="1" s="1"/>
  <c r="K312" i="1" s="1"/>
  <c r="K311" i="1" s="1"/>
  <c r="K310" i="1" s="1"/>
  <c r="K4429" i="1"/>
  <c r="K4428" i="1" s="1"/>
  <c r="K4427" i="1" s="1"/>
  <c r="K4426" i="1" s="1"/>
  <c r="K4425" i="1" s="1"/>
  <c r="I5431" i="1"/>
  <c r="R5431" i="1" s="1"/>
  <c r="K230" i="1"/>
  <c r="K228" i="1" s="1"/>
  <c r="K1122" i="1"/>
  <c r="K1121" i="1" s="1"/>
  <c r="K1120" i="1" s="1"/>
  <c r="K1119" i="1" s="1"/>
  <c r="K1529" i="1"/>
  <c r="K1525" i="1" s="1"/>
  <c r="K1524" i="1" s="1"/>
  <c r="K5431" i="1"/>
  <c r="K5430" i="1" s="1"/>
  <c r="K5429" i="1" s="1"/>
  <c r="K5428" i="1" s="1"/>
  <c r="K5421" i="1" s="1"/>
  <c r="I1529" i="1"/>
  <c r="I1525" i="1" s="1"/>
  <c r="I1524" i="1" s="1"/>
  <c r="K628" i="1"/>
  <c r="K627" i="1" s="1"/>
  <c r="K626" i="1" s="1"/>
  <c r="N3337" i="1"/>
  <c r="N4489" i="1"/>
  <c r="N4488" i="1" s="1"/>
  <c r="N4555" i="1"/>
  <c r="N4595" i="1"/>
  <c r="N5414" i="1"/>
  <c r="N5413" i="1" s="1"/>
  <c r="N5412" i="1" s="1"/>
  <c r="N5411" i="1" s="1"/>
  <c r="J1250" i="1"/>
  <c r="J1249" i="1" s="1"/>
  <c r="J1248" i="1" s="1"/>
  <c r="J1277" i="1"/>
  <c r="J1305" i="1"/>
  <c r="J1304" i="1" s="1"/>
  <c r="J1303" i="1" s="1"/>
  <c r="J1383" i="1"/>
  <c r="J1382" i="1" s="1"/>
  <c r="J1651" i="1"/>
  <c r="J1650" i="1" s="1"/>
  <c r="J2545" i="1"/>
  <c r="J2544" i="1" s="1"/>
  <c r="J2543" i="1" s="1"/>
  <c r="O843" i="1"/>
  <c r="O963" i="1"/>
  <c r="O1615" i="1"/>
  <c r="O4722" i="1"/>
  <c r="O4737" i="1"/>
  <c r="O5238" i="1"/>
  <c r="O5331" i="1"/>
  <c r="O5346" i="1"/>
  <c r="O5469" i="1"/>
  <c r="K436" i="1"/>
  <c r="K432" i="1" s="1"/>
  <c r="K431" i="1" s="1"/>
  <c r="K430" i="1" s="1"/>
  <c r="K429" i="1" s="1"/>
  <c r="O2081" i="1"/>
  <c r="O2104" i="1"/>
  <c r="O2736" i="1"/>
  <c r="O3294" i="1"/>
  <c r="M1045" i="1"/>
  <c r="M1044" i="1" s="1"/>
  <c r="M1037" i="1" s="1"/>
  <c r="J4555" i="1"/>
  <c r="J5183" i="1"/>
  <c r="J5182" i="1" s="1"/>
  <c r="J5181" i="1" s="1"/>
  <c r="J5414" i="1"/>
  <c r="J5413" i="1" s="1"/>
  <c r="J5412" i="1" s="1"/>
  <c r="J5411" i="1" s="1"/>
  <c r="J5481" i="1"/>
  <c r="J5480" i="1" s="1"/>
  <c r="J5479" i="1" s="1"/>
  <c r="I2783" i="1"/>
  <c r="I2782" i="1" s="1"/>
  <c r="L1122" i="1"/>
  <c r="L1121" i="1" s="1"/>
  <c r="L1120" i="1" s="1"/>
  <c r="L1119" i="1" s="1"/>
  <c r="N1277" i="1"/>
  <c r="J1868" i="1"/>
  <c r="J1864" i="1" s="1"/>
  <c r="J1863" i="1" s="1"/>
  <c r="L1868" i="1"/>
  <c r="L1864" i="1" s="1"/>
  <c r="L1863" i="1" s="1"/>
  <c r="L1437" i="1"/>
  <c r="L1436" i="1" s="1"/>
  <c r="L1435" i="1" s="1"/>
  <c r="L1434" i="1" s="1"/>
  <c r="I41" i="1"/>
  <c r="N2457" i="1"/>
  <c r="N2456" i="1" s="1"/>
  <c r="N3004" i="1"/>
  <c r="N3003" i="1" s="1"/>
  <c r="N3238" i="1"/>
  <c r="N3237" i="1" s="1"/>
  <c r="N3375" i="1"/>
  <c r="N3374" i="1" s="1"/>
  <c r="N3373" i="1" s="1"/>
  <c r="N3372" i="1" s="1"/>
  <c r="N3371" i="1" s="1"/>
  <c r="N3363" i="1" s="1"/>
  <c r="N3572" i="1"/>
  <c r="N3571" i="1" s="1"/>
  <c r="N3566" i="1" s="1"/>
  <c r="N3772" i="1"/>
  <c r="N3767" i="1" s="1"/>
  <c r="N3766" i="1" s="1"/>
  <c r="N3765" i="1" s="1"/>
  <c r="N3764" i="1" s="1"/>
  <c r="N3680" i="1"/>
  <c r="N3679" i="1" s="1"/>
  <c r="N4631" i="1"/>
  <c r="N4630" i="1" s="1"/>
  <c r="N4629" i="1" s="1"/>
  <c r="N4628" i="1" s="1"/>
  <c r="N4627" i="1" s="1"/>
  <c r="N4626" i="1" s="1"/>
  <c r="N1643" i="1"/>
  <c r="N1642" i="1" s="1"/>
  <c r="M281" i="1"/>
  <c r="M277" i="1" s="1"/>
  <c r="J181" i="1"/>
  <c r="J177" i="1" s="1"/>
  <c r="J2203" i="1"/>
  <c r="J2202" i="1" s="1"/>
  <c r="J2201" i="1" s="1"/>
  <c r="J4298" i="1"/>
  <c r="J4311" i="1"/>
  <c r="J4520" i="1"/>
  <c r="J4516" i="1" s="1"/>
  <c r="J4515" i="1" s="1"/>
  <c r="J5173" i="1"/>
  <c r="J5172" i="1" s="1"/>
  <c r="J5171" i="1" s="1"/>
  <c r="J5170" i="1" s="1"/>
  <c r="O436" i="1"/>
  <c r="O1122" i="1"/>
  <c r="O1437" i="1"/>
  <c r="O1747" i="1"/>
  <c r="O1773" i="1"/>
  <c r="O3238" i="1"/>
  <c r="O4652" i="1"/>
  <c r="O4667" i="1"/>
  <c r="K460" i="1"/>
  <c r="K456" i="1" s="1"/>
  <c r="K455" i="1" s="1"/>
  <c r="K454" i="1" s="1"/>
  <c r="M584" i="1"/>
  <c r="M580" i="1" s="1"/>
  <c r="M579" i="1" s="1"/>
  <c r="K1635" i="1"/>
  <c r="K1634" i="1" s="1"/>
  <c r="M1519" i="1"/>
  <c r="M1518" i="1" s="1"/>
  <c r="M1517" i="1" s="1"/>
  <c r="M1516" i="1" s="1"/>
  <c r="K2690" i="1"/>
  <c r="K2689" i="1" s="1"/>
  <c r="M2783" i="1"/>
  <c r="M2782" i="1" s="1"/>
  <c r="K3247" i="1"/>
  <c r="K3246" i="1" s="1"/>
  <c r="K3245" i="1" s="1"/>
  <c r="K3244" i="1" s="1"/>
  <c r="K3243" i="1" s="1"/>
  <c r="M3672" i="1"/>
  <c r="M3671" i="1" s="1"/>
  <c r="K3744" i="1"/>
  <c r="K3740" i="1" s="1"/>
  <c r="K3739" i="1" s="1"/>
  <c r="K4298" i="1"/>
  <c r="M4044" i="1"/>
  <c r="M4043" i="1" s="1"/>
  <c r="M4708" i="1"/>
  <c r="M4846" i="1"/>
  <c r="M181" i="1"/>
  <c r="M177" i="1" s="1"/>
  <c r="K4595" i="1"/>
  <c r="M4579" i="1"/>
  <c r="M4578" i="1" s="1"/>
  <c r="M4573" i="1" s="1"/>
  <c r="K4924" i="1"/>
  <c r="L856" i="1"/>
  <c r="L855" i="1" s="1"/>
  <c r="L854" i="1" s="1"/>
  <c r="L848" i="1" s="1"/>
  <c r="L870" i="1"/>
  <c r="L869" i="1" s="1"/>
  <c r="L868" i="1" s="1"/>
  <c r="L867" i="1" s="1"/>
  <c r="L1635" i="1"/>
  <c r="L1634" i="1" s="1"/>
  <c r="L1725" i="1"/>
  <c r="L1724" i="1" s="1"/>
  <c r="L2087" i="1"/>
  <c r="L2086" i="1" s="1"/>
  <c r="L2145" i="1"/>
  <c r="L2144" i="1" s="1"/>
  <c r="L2290" i="1"/>
  <c r="L2289" i="1" s="1"/>
  <c r="L2288" i="1" s="1"/>
  <c r="L3272" i="1"/>
  <c r="L3271" i="1" s="1"/>
  <c r="N116" i="1"/>
  <c r="N115" i="1" s="1"/>
  <c r="N114" i="1" s="1"/>
  <c r="N113" i="1" s="1"/>
  <c r="N843" i="1"/>
  <c r="N1128" i="1"/>
  <c r="N1127" i="1" s="1"/>
  <c r="N1858" i="1"/>
  <c r="N1857" i="1" s="1"/>
  <c r="N1856" i="1" s="1"/>
  <c r="N1855" i="1" s="1"/>
  <c r="N2658" i="1"/>
  <c r="N2657" i="1" s="1"/>
  <c r="N2656" i="1" s="1"/>
  <c r="N2655" i="1" s="1"/>
  <c r="N2654" i="1" s="1"/>
  <c r="N2990" i="1"/>
  <c r="N2989" i="1" s="1"/>
  <c r="N3503" i="1"/>
  <c r="N3502" i="1" s="1"/>
  <c r="N3501" i="1" s="1"/>
  <c r="N3500" i="1" s="1"/>
  <c r="N3625" i="1"/>
  <c r="N3744" i="1"/>
  <c r="N3740" i="1" s="1"/>
  <c r="N3739" i="1" s="1"/>
  <c r="N4708" i="1"/>
  <c r="I5346" i="1"/>
  <c r="J1198" i="1"/>
  <c r="J1197" i="1" s="1"/>
  <c r="J1196" i="1" s="1"/>
  <c r="J1195" i="1" s="1"/>
  <c r="J2230" i="1"/>
  <c r="J2229" i="1" s="1"/>
  <c r="J2228" i="1" s="1"/>
  <c r="J2398" i="1"/>
  <c r="J2397" i="1" s="1"/>
  <c r="J2395" i="1" s="1"/>
  <c r="J2394" i="1" s="1"/>
  <c r="J2393" i="1" s="1"/>
  <c r="J2392" i="1" s="1"/>
  <c r="J2391" i="1" s="1"/>
  <c r="J2390" i="1" s="1"/>
  <c r="J2388" i="1" s="1"/>
  <c r="J2385" i="1" s="1"/>
  <c r="J2384" i="1" s="1"/>
  <c r="J2377" i="1" s="1"/>
  <c r="J2376" i="1" s="1"/>
  <c r="J2374" i="1" s="1"/>
  <c r="J2373" i="1" s="1"/>
  <c r="J2372" i="1" s="1"/>
  <c r="J2371" i="1" s="1"/>
  <c r="J2370" i="1" s="1"/>
  <c r="J2368" i="1" s="1"/>
  <c r="J2367" i="1" s="1"/>
  <c r="J2366" i="1" s="1"/>
  <c r="J2365" i="1" s="1"/>
  <c r="J2364" i="1" s="1"/>
  <c r="J2363" i="1" s="1"/>
  <c r="J2362" i="1" s="1"/>
  <c r="J2360" i="1" s="1"/>
  <c r="J2359" i="1" s="1"/>
  <c r="J2358" i="1" s="1"/>
  <c r="J2353" i="1" s="1"/>
  <c r="J2352" i="1" s="1"/>
  <c r="M2127" i="1"/>
  <c r="L1693" i="1"/>
  <c r="L1692" i="1" s="1"/>
  <c r="L1691" i="1" s="1"/>
  <c r="L1690" i="1" s="1"/>
  <c r="L1689" i="1" s="1"/>
  <c r="N3756" i="1"/>
  <c r="N3755" i="1" s="1"/>
  <c r="N3754" i="1" s="1"/>
  <c r="N4810" i="1"/>
  <c r="N4809" i="1" s="1"/>
  <c r="N4808" i="1" s="1"/>
  <c r="M4803" i="1"/>
  <c r="M5469" i="1"/>
  <c r="M5468" i="1" s="1"/>
  <c r="M5467" i="1" s="1"/>
  <c r="M5466" i="1" s="1"/>
  <c r="M5465" i="1" s="1"/>
  <c r="K5270" i="1"/>
  <c r="K5269" i="1" s="1"/>
  <c r="K5268" i="1" s="1"/>
  <c r="L1198" i="1"/>
  <c r="L1197" i="1" s="1"/>
  <c r="L1196" i="1" s="1"/>
  <c r="L1195" i="1" s="1"/>
  <c r="L1370" i="1"/>
  <c r="L1369" i="1" s="1"/>
  <c r="L1368" i="1" s="1"/>
  <c r="L1367" i="1" s="1"/>
  <c r="L1447" i="1"/>
  <c r="L1443" i="1" s="1"/>
  <c r="L1442" i="1" s="1"/>
  <c r="L1475" i="1"/>
  <c r="L1474" i="1" s="1"/>
  <c r="L1816" i="1"/>
  <c r="L1815" i="1" s="1"/>
  <c r="L2114" i="1"/>
  <c r="L2110" i="1" s="1"/>
  <c r="L2109" i="1" s="1"/>
  <c r="L3672" i="1"/>
  <c r="L3671" i="1" s="1"/>
  <c r="N3214" i="1"/>
  <c r="N3213" i="1" s="1"/>
  <c r="N3395" i="1"/>
  <c r="N3394" i="1" s="1"/>
  <c r="N3493" i="1"/>
  <c r="N3492" i="1" s="1"/>
  <c r="N3491" i="1" s="1"/>
  <c r="N3490" i="1" s="1"/>
  <c r="N3489" i="1" s="1"/>
  <c r="N3689" i="1"/>
  <c r="N3688" i="1" s="1"/>
  <c r="N3687" i="1" s="1"/>
  <c r="N4044" i="1"/>
  <c r="N4043" i="1" s="1"/>
  <c r="N4641" i="1"/>
  <c r="N4640" i="1" s="1"/>
  <c r="N4886" i="1"/>
  <c r="N4882" i="1" s="1"/>
  <c r="N4881" i="1" s="1"/>
  <c r="N4880" i="1" s="1"/>
  <c r="N5247" i="1"/>
  <c r="N5430" i="1"/>
  <c r="N5429" i="1" s="1"/>
  <c r="N5428" i="1" s="1"/>
  <c r="N5421" i="1" s="1"/>
  <c r="K843" i="1"/>
  <c r="M1094" i="1"/>
  <c r="M1093" i="1" s="1"/>
  <c r="K1113" i="1"/>
  <c r="K1112" i="1" s="1"/>
  <c r="K1111" i="1" s="1"/>
  <c r="K1110" i="1" s="1"/>
  <c r="K1109" i="1" s="1"/>
  <c r="K1101" i="1" s="1"/>
  <c r="M1370" i="1"/>
  <c r="M1369" i="1" s="1"/>
  <c r="M1368" i="1" s="1"/>
  <c r="M1367" i="1" s="1"/>
  <c r="K2087" i="1"/>
  <c r="K2086" i="1" s="1"/>
  <c r="K2137" i="1"/>
  <c r="M2230" i="1"/>
  <c r="M2229" i="1" s="1"/>
  <c r="M2228" i="1" s="1"/>
  <c r="M2545" i="1"/>
  <c r="M2544" i="1" s="1"/>
  <c r="M2543" i="1" s="1"/>
  <c r="K2928" i="1"/>
  <c r="K2927" i="1" s="1"/>
  <c r="K3004" i="1"/>
  <c r="K3003" i="1" s="1"/>
  <c r="M2928" i="1"/>
  <c r="M2927" i="1" s="1"/>
  <c r="M2977" i="1"/>
  <c r="M2976" i="1" s="1"/>
  <c r="M2975" i="1" s="1"/>
  <c r="M2974" i="1" s="1"/>
  <c r="K2820" i="1"/>
  <c r="K2816" i="1" s="1"/>
  <c r="K2815" i="1" s="1"/>
  <c r="K2808" i="1" s="1"/>
  <c r="K3214" i="1"/>
  <c r="K3213" i="1" s="1"/>
  <c r="K3300" i="1"/>
  <c r="K3299" i="1" s="1"/>
  <c r="M3214" i="1"/>
  <c r="M3213" i="1" s="1"/>
  <c r="M3238" i="1"/>
  <c r="M3237" i="1" s="1"/>
  <c r="M3300" i="1"/>
  <c r="M3299" i="1" s="1"/>
  <c r="K3375" i="1"/>
  <c r="K3374" i="1" s="1"/>
  <c r="K3373" i="1" s="1"/>
  <c r="K3372" i="1" s="1"/>
  <c r="K3371" i="1" s="1"/>
  <c r="K3363" i="1" s="1"/>
  <c r="K3524" i="1"/>
  <c r="K3523" i="1" s="1"/>
  <c r="M3356" i="1"/>
  <c r="M3355" i="1" s="1"/>
  <c r="M3524" i="1"/>
  <c r="M3523" i="1" s="1"/>
  <c r="K3680" i="1"/>
  <c r="K3679" i="1" s="1"/>
  <c r="K3772" i="1"/>
  <c r="K3767" i="1" s="1"/>
  <c r="K3766" i="1" s="1"/>
  <c r="K3765" i="1" s="1"/>
  <c r="K3764" i="1" s="1"/>
  <c r="K4068" i="1"/>
  <c r="N4320" i="1"/>
  <c r="N5481" i="1"/>
  <c r="N5480" i="1" s="1"/>
  <c r="N5479" i="1" s="1"/>
  <c r="I4250" i="1"/>
  <c r="I4249" i="1" s="1"/>
  <c r="I4579" i="1"/>
  <c r="O3572" i="1"/>
  <c r="K4242" i="1"/>
  <c r="N2363" i="1"/>
  <c r="N2362" i="1" s="1"/>
  <c r="N2415" i="1"/>
  <c r="N2414" i="1" s="1"/>
  <c r="N2413" i="1" s="1"/>
  <c r="N2412" i="1" s="1"/>
  <c r="N2443" i="1"/>
  <c r="I4022" i="1"/>
  <c r="I584" i="1"/>
  <c r="I580" i="1" s="1"/>
  <c r="I579" i="1" s="1"/>
  <c r="I2415" i="1"/>
  <c r="I2414" i="1" s="1"/>
  <c r="I2413" i="1" s="1"/>
  <c r="I2412" i="1" s="1"/>
  <c r="I2545" i="1"/>
  <c r="I2544" i="1" s="1"/>
  <c r="I2543" i="1" s="1"/>
  <c r="I2611" i="1"/>
  <c r="I2610" i="1" s="1"/>
  <c r="I2902" i="1"/>
  <c r="I4737" i="1"/>
  <c r="N3790" i="1"/>
  <c r="I4902" i="1"/>
  <c r="I5450" i="1"/>
  <c r="I4929" i="1"/>
  <c r="I4520" i="1"/>
  <c r="J41" i="1"/>
  <c r="J57" i="1"/>
  <c r="J53" i="1" s="1"/>
  <c r="J52" i="1" s="1"/>
  <c r="J554" i="1"/>
  <c r="J595" i="1"/>
  <c r="J594" i="1" s="1"/>
  <c r="J626" i="1"/>
  <c r="J642" i="1"/>
  <c r="J641" i="1" s="1"/>
  <c r="J656" i="1"/>
  <c r="J655" i="1" s="1"/>
  <c r="J1437" i="1"/>
  <c r="J1436" i="1" s="1"/>
  <c r="J1435" i="1" s="1"/>
  <c r="J1434" i="1" s="1"/>
  <c r="J1946" i="1"/>
  <c r="J1940" i="1" s="1"/>
  <c r="J2042" i="1"/>
  <c r="J2041" i="1" s="1"/>
  <c r="J2040" i="1" s="1"/>
  <c r="J2039" i="1" s="1"/>
  <c r="J2290" i="1"/>
  <c r="J2289" i="1" s="1"/>
  <c r="J2288" i="1" s="1"/>
  <c r="J2331" i="1"/>
  <c r="J2330" i="1" s="1"/>
  <c r="J2329" i="1" s="1"/>
  <c r="J2328" i="1" s="1"/>
  <c r="J2327" i="1" s="1"/>
  <c r="J2796" i="1"/>
  <c r="J3023" i="1"/>
  <c r="J3022" i="1" s="1"/>
  <c r="J5193" i="1"/>
  <c r="J5189" i="1" s="1"/>
  <c r="J5188" i="1" s="1"/>
  <c r="J5247" i="1"/>
  <c r="J5337" i="1"/>
  <c r="O477" i="1"/>
  <c r="O636" i="1"/>
  <c r="O856" i="1"/>
  <c r="O1868" i="1"/>
  <c r="O4595" i="1"/>
  <c r="M58" i="1"/>
  <c r="M54" i="1" s="1"/>
  <c r="M53" i="1" s="1"/>
  <c r="K403" i="1"/>
  <c r="K574" i="1"/>
  <c r="K573" i="1" s="1"/>
  <c r="K572" i="1" s="1"/>
  <c r="K991" i="1"/>
  <c r="K1041" i="1"/>
  <c r="K1040" i="1" s="1"/>
  <c r="K1039" i="1" s="1"/>
  <c r="K1038" i="1" s="1"/>
  <c r="K1208" i="1"/>
  <c r="K1204" i="1" s="1"/>
  <c r="K1203" i="1" s="1"/>
  <c r="M2331" i="1"/>
  <c r="M2330" i="1" s="1"/>
  <c r="M2329" i="1" s="1"/>
  <c r="M2328" i="1" s="1"/>
  <c r="M2327" i="1" s="1"/>
  <c r="K2433" i="1"/>
  <c r="K2658" i="1"/>
  <c r="K2657" i="1" s="1"/>
  <c r="K2656" i="1" s="1"/>
  <c r="K2655" i="1" s="1"/>
  <c r="K2654" i="1" s="1"/>
  <c r="M2425" i="1"/>
  <c r="M2421" i="1" s="1"/>
  <c r="M2420" i="1" s="1"/>
  <c r="K2746" i="1"/>
  <c r="K2742" i="1" s="1"/>
  <c r="K2741" i="1" s="1"/>
  <c r="M2746" i="1"/>
  <c r="M2742" i="1" s="1"/>
  <c r="M2741" i="1" s="1"/>
  <c r="M2944" i="1"/>
  <c r="M2943" i="1" s="1"/>
  <c r="K3050" i="1"/>
  <c r="K3046" i="1" s="1"/>
  <c r="K3045" i="1" s="1"/>
  <c r="K3255" i="1"/>
  <c r="K3254" i="1" s="1"/>
  <c r="K3253" i="1" s="1"/>
  <c r="K3252" i="1" s="1"/>
  <c r="K3272" i="1"/>
  <c r="K3271" i="1" s="1"/>
  <c r="M3066" i="1"/>
  <c r="M3153" i="1"/>
  <c r="M3152" i="1" s="1"/>
  <c r="M3151" i="1" s="1"/>
  <c r="M3255" i="1"/>
  <c r="M3254" i="1" s="1"/>
  <c r="M3253" i="1" s="1"/>
  <c r="M3252" i="1" s="1"/>
  <c r="K3632" i="1"/>
  <c r="K3756" i="1"/>
  <c r="K3755" i="1" s="1"/>
  <c r="K3754" i="1" s="1"/>
  <c r="K3790" i="1"/>
  <c r="M3828" i="1"/>
  <c r="M3939" i="1"/>
  <c r="K4275" i="1"/>
  <c r="M4078" i="1"/>
  <c r="K4489" i="1"/>
  <c r="K4488" i="1" s="1"/>
  <c r="K4652" i="1"/>
  <c r="K4648" i="1" s="1"/>
  <c r="K4667" i="1"/>
  <c r="K4666" i="1" s="1"/>
  <c r="K4665" i="1" s="1"/>
  <c r="K4664" i="1" s="1"/>
  <c r="M4729" i="1"/>
  <c r="M4728" i="1" s="1"/>
  <c r="M4727" i="1" s="1"/>
  <c r="I5481" i="1"/>
  <c r="I4615" i="1"/>
  <c r="J1798" i="1"/>
  <c r="J2137" i="1"/>
  <c r="J2151" i="1"/>
  <c r="J2150" i="1" s="1"/>
  <c r="J3126" i="1"/>
  <c r="J3125" i="1" s="1"/>
  <c r="J3124" i="1" s="1"/>
  <c r="J3317" i="1"/>
  <c r="J3316" i="1" s="1"/>
  <c r="J3315" i="1" s="1"/>
  <c r="J3314" i="1" s="1"/>
  <c r="J4250" i="1"/>
  <c r="J4249" i="1" s="1"/>
  <c r="O57" i="1"/>
  <c r="O1072" i="1"/>
  <c r="O2451" i="1"/>
  <c r="O4803" i="1"/>
  <c r="O4902" i="1"/>
  <c r="O4929" i="1"/>
  <c r="O4958" i="1"/>
  <c r="O5389" i="1"/>
  <c r="M17" i="1"/>
  <c r="M16" i="1" s="1"/>
  <c r="M15" i="1" s="1"/>
  <c r="M14" i="1" s="1"/>
  <c r="M13" i="1" s="1"/>
  <c r="M12" i="1" s="1"/>
  <c r="M11" i="1" s="1"/>
  <c r="K650" i="1"/>
  <c r="K649" i="1" s="1"/>
  <c r="K951" i="1"/>
  <c r="K943" i="1" s="1"/>
  <c r="M636" i="1"/>
  <c r="M635" i="1" s="1"/>
  <c r="M986" i="1"/>
  <c r="K1155" i="1"/>
  <c r="K1169" i="1"/>
  <c r="K1168" i="1" s="1"/>
  <c r="M1223" i="1"/>
  <c r="M1222" i="1" s="1"/>
  <c r="M1221" i="1" s="1"/>
  <c r="K1519" i="1"/>
  <c r="K1518" i="1" s="1"/>
  <c r="K1517" i="1" s="1"/>
  <c r="K1516" i="1" s="1"/>
  <c r="K1615" i="1"/>
  <c r="K1614" i="1" s="1"/>
  <c r="K1613" i="1" s="1"/>
  <c r="K1607" i="1" s="1"/>
  <c r="M1635" i="1"/>
  <c r="M1634" i="1" s="1"/>
  <c r="K1808" i="1"/>
  <c r="K1877" i="1"/>
  <c r="K1876" i="1" s="1"/>
  <c r="K1875" i="1" s="1"/>
  <c r="K1983" i="1"/>
  <c r="K1982" i="1" s="1"/>
  <c r="K2230" i="1"/>
  <c r="K2229" i="1" s="1"/>
  <c r="K2228" i="1" s="1"/>
  <c r="M2704" i="1"/>
  <c r="M2703" i="1" s="1"/>
  <c r="K2415" i="1"/>
  <c r="K2414" i="1" s="1"/>
  <c r="K2413" i="1" s="1"/>
  <c r="K2412" i="1" s="1"/>
  <c r="K2783" i="1"/>
  <c r="K2782" i="1" s="1"/>
  <c r="M2736" i="1"/>
  <c r="M2735" i="1" s="1"/>
  <c r="M2734" i="1" s="1"/>
  <c r="M2733" i="1" s="1"/>
  <c r="M2962" i="1"/>
  <c r="M2961" i="1" s="1"/>
  <c r="M2960" i="1" s="1"/>
  <c r="M2959" i="1" s="1"/>
  <c r="M2958" i="1" s="1"/>
  <c r="K2736" i="1"/>
  <c r="K2735" i="1" s="1"/>
  <c r="K2734" i="1" s="1"/>
  <c r="K2733" i="1" s="1"/>
  <c r="M3503" i="1"/>
  <c r="M3502" i="1" s="1"/>
  <c r="M3501" i="1" s="1"/>
  <c r="M3500" i="1" s="1"/>
  <c r="K3625" i="1"/>
  <c r="M3632" i="1"/>
  <c r="M3772" i="1"/>
  <c r="M3767" i="1" s="1"/>
  <c r="M3766" i="1" s="1"/>
  <c r="M3765" i="1" s="1"/>
  <c r="M3764" i="1" s="1"/>
  <c r="M3819" i="1"/>
  <c r="K4203" i="1"/>
  <c r="K4022" i="1"/>
  <c r="K4021" i="1" s="1"/>
  <c r="K4020" i="1" s="1"/>
  <c r="K4019" i="1" s="1"/>
  <c r="K4018" i="1" s="1"/>
  <c r="K4837" i="1"/>
  <c r="L4555" i="1"/>
  <c r="K4708" i="1"/>
  <c r="K4748" i="1"/>
  <c r="K4744" i="1" s="1"/>
  <c r="K4743" i="1" s="1"/>
  <c r="K4579" i="1"/>
  <c r="K4578" i="1" s="1"/>
  <c r="K4573" i="1" s="1"/>
  <c r="M4615" i="1"/>
  <c r="M4611" i="1" s="1"/>
  <c r="M4610" i="1" s="1"/>
  <c r="K4902" i="1"/>
  <c r="K4901" i="1" s="1"/>
  <c r="K4900" i="1" s="1"/>
  <c r="K4929" i="1"/>
  <c r="K4958" i="1"/>
  <c r="K5238" i="1"/>
  <c r="K5234" i="1" s="1"/>
  <c r="K5229" i="1" s="1"/>
  <c r="K5228" i="1" s="1"/>
  <c r="K5227" i="1" s="1"/>
  <c r="K5226" i="1" s="1"/>
  <c r="N4748" i="1"/>
  <c r="N4744" i="1" s="1"/>
  <c r="N4743" i="1" s="1"/>
  <c r="N350" i="1"/>
  <c r="N349" i="1" s="1"/>
  <c r="N1544" i="1"/>
  <c r="N1543" i="1" s="1"/>
  <c r="N1542" i="1" s="1"/>
  <c r="N1798" i="1"/>
  <c r="N1816" i="1"/>
  <c r="N1815" i="1" s="1"/>
  <c r="N3228" i="1"/>
  <c r="N3227" i="1" s="1"/>
  <c r="N3247" i="1"/>
  <c r="N3246" i="1" s="1"/>
  <c r="N3245" i="1" s="1"/>
  <c r="N3244" i="1" s="1"/>
  <c r="N3243" i="1" s="1"/>
  <c r="N3344" i="1"/>
  <c r="M3744" i="1"/>
  <c r="M3740" i="1" s="1"/>
  <c r="M3739" i="1" s="1"/>
  <c r="I2230" i="1"/>
  <c r="I2229" i="1" s="1"/>
  <c r="I2228" i="1" s="1"/>
  <c r="N4311" i="1"/>
  <c r="N4344" i="1"/>
  <c r="N4343" i="1" s="1"/>
  <c r="N4342" i="1" s="1"/>
  <c r="N4341" i="1" s="1"/>
  <c r="N4357" i="1"/>
  <c r="N4353" i="1" s="1"/>
  <c r="N4352" i="1" s="1"/>
  <c r="N4510" i="1"/>
  <c r="N4509" i="1" s="1"/>
  <c r="N4508" i="1" s="1"/>
  <c r="N4507" i="1" s="1"/>
  <c r="N4506" i="1" s="1"/>
  <c r="N4505" i="1" s="1"/>
  <c r="N4504" i="1" s="1"/>
  <c r="N4793" i="1"/>
  <c r="N4803" i="1"/>
  <c r="I3572" i="1"/>
  <c r="K3117" i="1"/>
  <c r="K3113" i="1" s="1"/>
  <c r="K3112" i="1" s="1"/>
  <c r="K3105" i="1" s="1"/>
  <c r="K3097" i="1" s="1"/>
  <c r="M3756" i="1"/>
  <c r="M3755" i="1" s="1"/>
  <c r="M3754" i="1" s="1"/>
  <c r="M4722" i="1"/>
  <c r="M4721" i="1" s="1"/>
  <c r="M4720" i="1" s="1"/>
  <c r="K4803" i="1"/>
  <c r="K5494" i="1"/>
  <c r="K5493" i="1" s="1"/>
  <c r="M5219" i="1"/>
  <c r="M5215" i="1" s="1"/>
  <c r="M5210" i="1" s="1"/>
  <c r="M5209" i="1" s="1"/>
  <c r="M5208" i="1" s="1"/>
  <c r="M5207" i="1" s="1"/>
  <c r="M5247" i="1"/>
  <c r="L1708" i="1"/>
  <c r="L1707" i="1" s="1"/>
  <c r="L1706" i="1" s="1"/>
  <c r="L1705" i="1" s="1"/>
  <c r="M2081" i="1"/>
  <c r="M2080" i="1" s="1"/>
  <c r="M2073" i="1" s="1"/>
  <c r="M2072" i="1" s="1"/>
  <c r="N2518" i="1"/>
  <c r="N2517" i="1" s="1"/>
  <c r="N2516" i="1" s="1"/>
  <c r="N2574" i="1"/>
  <c r="N2573" i="1" s="1"/>
  <c r="N2796" i="1"/>
  <c r="N2944" i="1"/>
  <c r="N2943" i="1" s="1"/>
  <c r="N3732" i="1"/>
  <c r="N3731" i="1" s="1"/>
  <c r="M223" i="1"/>
  <c r="M219" i="1" s="1"/>
  <c r="M218" i="1" s="1"/>
  <c r="M217" i="1" s="1"/>
  <c r="M216" i="1" s="1"/>
  <c r="M215" i="1" s="1"/>
  <c r="I4722" i="1"/>
  <c r="I738" i="1"/>
  <c r="I951" i="1"/>
  <c r="I943" i="1" s="1"/>
  <c r="I2627" i="1"/>
  <c r="I2626" i="1" s="1"/>
  <c r="I2145" i="1"/>
  <c r="I2144" i="1" s="1"/>
  <c r="O4748" i="1"/>
  <c r="O4783" i="1"/>
  <c r="O4924" i="1"/>
  <c r="O5183" i="1"/>
  <c r="O5193" i="1"/>
  <c r="O5219" i="1"/>
  <c r="O5430" i="1"/>
  <c r="M34" i="1"/>
  <c r="K350" i="1"/>
  <c r="K349" i="1" s="1"/>
  <c r="K584" i="1"/>
  <c r="K580" i="1" s="1"/>
  <c r="K579" i="1" s="1"/>
  <c r="M350" i="1"/>
  <c r="M349" i="1" s="1"/>
  <c r="M574" i="1"/>
  <c r="M573" i="1" s="1"/>
  <c r="M572" i="1" s="1"/>
  <c r="K656" i="1"/>
  <c r="K655" i="1" s="1"/>
  <c r="K986" i="1"/>
  <c r="K1094" i="1"/>
  <c r="K1093" i="1" s="1"/>
  <c r="M626" i="1"/>
  <c r="M642" i="1"/>
  <c r="M641" i="1" s="1"/>
  <c r="M656" i="1"/>
  <c r="M655" i="1" s="1"/>
  <c r="M843" i="1"/>
  <c r="M856" i="1"/>
  <c r="M855" i="1" s="1"/>
  <c r="M854" i="1" s="1"/>
  <c r="M848" i="1" s="1"/>
  <c r="M919" i="1"/>
  <c r="M970" i="1"/>
  <c r="M969" i="1" s="1"/>
  <c r="M968" i="1" s="1"/>
  <c r="M991" i="1"/>
  <c r="K642" i="1"/>
  <c r="K641" i="1" s="1"/>
  <c r="K738" i="1"/>
  <c r="K970" i="1"/>
  <c r="K969" i="1" s="1"/>
  <c r="K968" i="1" s="1"/>
  <c r="K1145" i="1"/>
  <c r="K1223" i="1"/>
  <c r="K1222" i="1" s="1"/>
  <c r="K1221" i="1" s="1"/>
  <c r="K1277" i="1"/>
  <c r="K1305" i="1"/>
  <c r="K1304" i="1" s="1"/>
  <c r="K1303" i="1" s="1"/>
  <c r="K1322" i="1"/>
  <c r="K1321" i="1" s="1"/>
  <c r="M1128" i="1"/>
  <c r="M1127" i="1" s="1"/>
  <c r="M1163" i="1"/>
  <c r="M1162" i="1" s="1"/>
  <c r="M1383" i="1"/>
  <c r="M1382" i="1" s="1"/>
  <c r="K1447" i="1"/>
  <c r="K1443" i="1" s="1"/>
  <c r="K1442" i="1" s="1"/>
  <c r="K1475" i="1"/>
  <c r="K1474" i="1" s="1"/>
  <c r="M1437" i="1"/>
  <c r="M1436" i="1" s="1"/>
  <c r="M1435" i="1" s="1"/>
  <c r="M1434" i="1" s="1"/>
  <c r="M1457" i="1"/>
  <c r="M1475" i="1"/>
  <c r="M1474" i="1" s="1"/>
  <c r="M1544" i="1"/>
  <c r="M1543" i="1" s="1"/>
  <c r="M1542" i="1" s="1"/>
  <c r="M1708" i="1"/>
  <c r="M1707" i="1" s="1"/>
  <c r="M1706" i="1" s="1"/>
  <c r="M1705" i="1" s="1"/>
  <c r="K1773" i="1"/>
  <c r="K1772" i="1" s="1"/>
  <c r="K1771" i="1" s="1"/>
  <c r="K1770" i="1" s="1"/>
  <c r="K2059" i="1"/>
  <c r="K2058" i="1" s="1"/>
  <c r="K2081" i="1"/>
  <c r="K2080" i="1" s="1"/>
  <c r="K2073" i="1" s="1"/>
  <c r="K2072" i="1" s="1"/>
  <c r="K2145" i="1"/>
  <c r="K2144" i="1" s="1"/>
  <c r="K2164" i="1"/>
  <c r="M2104" i="1"/>
  <c r="M2103" i="1" s="1"/>
  <c r="M2102" i="1" s="1"/>
  <c r="M2101" i="1" s="1"/>
  <c r="M2137" i="1"/>
  <c r="M2203" i="1"/>
  <c r="M2202" i="1" s="1"/>
  <c r="M2201" i="1" s="1"/>
  <c r="K2457" i="1"/>
  <c r="K2456" i="1" s="1"/>
  <c r="M2658" i="1"/>
  <c r="M2657" i="1" s="1"/>
  <c r="M2656" i="1" s="1"/>
  <c r="M2655" i="1" s="1"/>
  <c r="M2654" i="1" s="1"/>
  <c r="L1223" i="1"/>
  <c r="L1222" i="1" s="1"/>
  <c r="L1221" i="1" s="1"/>
  <c r="L5389" i="1"/>
  <c r="L5385" i="1" s="1"/>
  <c r="N3632" i="1"/>
  <c r="N4775" i="1"/>
  <c r="K2862" i="1"/>
  <c r="K2861" i="1" s="1"/>
  <c r="K2860" i="1" s="1"/>
  <c r="K3023" i="1"/>
  <c r="K3022" i="1" s="1"/>
  <c r="M2990" i="1"/>
  <c r="M2989" i="1" s="1"/>
  <c r="M3023" i="1"/>
  <c r="M3022" i="1" s="1"/>
  <c r="K3066" i="1"/>
  <c r="K3076" i="1"/>
  <c r="K3182" i="1"/>
  <c r="K3181" i="1" s="1"/>
  <c r="K3294" i="1"/>
  <c r="K3293" i="1" s="1"/>
  <c r="K3286" i="1" s="1"/>
  <c r="K3285" i="1" s="1"/>
  <c r="M3040" i="1"/>
  <c r="M3039" i="1" s="1"/>
  <c r="M3038" i="1" s="1"/>
  <c r="M3037" i="1" s="1"/>
  <c r="M3050" i="1"/>
  <c r="M3046" i="1" s="1"/>
  <c r="M3045" i="1" s="1"/>
  <c r="M3076" i="1"/>
  <c r="M3126" i="1"/>
  <c r="M3125" i="1" s="1"/>
  <c r="M3124" i="1" s="1"/>
  <c r="M3182" i="1"/>
  <c r="M3181" i="1" s="1"/>
  <c r="M3272" i="1"/>
  <c r="M3271" i="1" s="1"/>
  <c r="K3317" i="1"/>
  <c r="K3316" i="1" s="1"/>
  <c r="K3315" i="1" s="1"/>
  <c r="K3314" i="1" s="1"/>
  <c r="K3655" i="1"/>
  <c r="K3672" i="1"/>
  <c r="K3671" i="1" s="1"/>
  <c r="K3689" i="1"/>
  <c r="K3688" i="1" s="1"/>
  <c r="K3687" i="1" s="1"/>
  <c r="M3572" i="1"/>
  <c r="M3571" i="1" s="1"/>
  <c r="M3566" i="1" s="1"/>
  <c r="M3625" i="1"/>
  <c r="M3655" i="1"/>
  <c r="M3689" i="1"/>
  <c r="M3688" i="1" s="1"/>
  <c r="M3687" i="1" s="1"/>
  <c r="K3732" i="1"/>
  <c r="K3731" i="1" s="1"/>
  <c r="K3828" i="1"/>
  <c r="K3939" i="1"/>
  <c r="K3984" i="1"/>
  <c r="K3983" i="1" s="1"/>
  <c r="M4327" i="1"/>
  <c r="L403" i="1"/>
  <c r="L396" i="1" s="1"/>
  <c r="L477" i="1"/>
  <c r="L468" i="1" s="1"/>
  <c r="L467" i="1" s="1"/>
  <c r="L584" i="1"/>
  <c r="L580" i="1" s="1"/>
  <c r="L579" i="1" s="1"/>
  <c r="L636" i="1"/>
  <c r="L635" i="1" s="1"/>
  <c r="L650" i="1"/>
  <c r="L649" i="1" s="1"/>
  <c r="L824" i="1"/>
  <c r="L914" i="1"/>
  <c r="L913" i="1" s="1"/>
  <c r="L912" i="1" s="1"/>
  <c r="L951" i="1"/>
  <c r="L943" i="1" s="1"/>
  <c r="L991" i="1"/>
  <c r="L1041" i="1"/>
  <c r="L1040" i="1" s="1"/>
  <c r="L1039" i="1" s="1"/>
  <c r="L1038" i="1" s="1"/>
  <c r="L1128" i="1"/>
  <c r="L1127" i="1" s="1"/>
  <c r="L1163" i="1"/>
  <c r="L1162" i="1" s="1"/>
  <c r="L1250" i="1"/>
  <c r="L1249" i="1" s="1"/>
  <c r="L1248" i="1" s="1"/>
  <c r="L1277" i="1"/>
  <c r="L1305" i="1"/>
  <c r="L1304" i="1" s="1"/>
  <c r="L1303" i="1" s="1"/>
  <c r="L1383" i="1"/>
  <c r="L1382" i="1" s="1"/>
  <c r="L1411" i="1"/>
  <c r="L1410" i="1" s="1"/>
  <c r="L1519" i="1"/>
  <c r="L1518" i="1" s="1"/>
  <c r="L1517" i="1" s="1"/>
  <c r="L1516" i="1" s="1"/>
  <c r="L1615" i="1"/>
  <c r="L1614" i="1" s="1"/>
  <c r="L1613" i="1" s="1"/>
  <c r="L1607" i="1" s="1"/>
  <c r="L1651" i="1"/>
  <c r="L1650" i="1" s="1"/>
  <c r="L1877" i="1"/>
  <c r="L1876" i="1" s="1"/>
  <c r="L1875" i="1" s="1"/>
  <c r="L1941" i="1"/>
  <c r="L2127" i="1"/>
  <c r="L2137" i="1"/>
  <c r="L2203" i="1"/>
  <c r="L2202" i="1" s="1"/>
  <c r="L2201" i="1" s="1"/>
  <c r="L2503" i="1"/>
  <c r="L2499" i="1" s="1"/>
  <c r="L2498" i="1" s="1"/>
  <c r="L2491" i="1" s="1"/>
  <c r="L2611" i="1"/>
  <c r="L2610" i="1" s="1"/>
  <c r="L2658" i="1"/>
  <c r="L2657" i="1" s="1"/>
  <c r="L2656" i="1" s="1"/>
  <c r="L2655" i="1" s="1"/>
  <c r="L2654" i="1" s="1"/>
  <c r="L2736" i="1"/>
  <c r="L2735" i="1" s="1"/>
  <c r="L2734" i="1" s="1"/>
  <c r="L2733" i="1" s="1"/>
  <c r="L2862" i="1"/>
  <c r="L2861" i="1" s="1"/>
  <c r="L2860" i="1" s="1"/>
  <c r="L3126" i="1"/>
  <c r="L3125" i="1" s="1"/>
  <c r="L3124" i="1" s="1"/>
  <c r="L3317" i="1"/>
  <c r="L3316" i="1" s="1"/>
  <c r="L3315" i="1" s="1"/>
  <c r="L3314" i="1" s="1"/>
  <c r="L3344" i="1"/>
  <c r="L4729" i="1"/>
  <c r="L4728" i="1" s="1"/>
  <c r="L4727" i="1" s="1"/>
  <c r="L4783" i="1"/>
  <c r="L4902" i="1"/>
  <c r="L4901" i="1" s="1"/>
  <c r="L4900" i="1" s="1"/>
  <c r="N3828" i="1"/>
  <c r="N4658" i="1"/>
  <c r="N4657" i="1" s="1"/>
  <c r="M930" i="1"/>
  <c r="M929" i="1" s="1"/>
  <c r="M1571" i="1"/>
  <c r="M1570" i="1" s="1"/>
  <c r="M1569" i="1" s="1"/>
  <c r="M1747" i="1"/>
  <c r="M1746" i="1" s="1"/>
  <c r="M1739" i="1" s="1"/>
  <c r="M1738" i="1" s="1"/>
  <c r="M4783" i="1"/>
  <c r="M4555" i="1"/>
  <c r="M4595" i="1"/>
  <c r="M4990" i="1"/>
  <c r="M4977" i="1" s="1"/>
  <c r="K5149" i="1"/>
  <c r="K5148" i="1" s="1"/>
  <c r="M5183" i="1"/>
  <c r="M5182" i="1" s="1"/>
  <c r="M5181" i="1" s="1"/>
  <c r="K5331" i="1"/>
  <c r="K5353" i="1"/>
  <c r="K5352" i="1" s="1"/>
  <c r="M5430" i="1"/>
  <c r="M5429" i="1" s="1"/>
  <c r="M5428" i="1" s="1"/>
  <c r="M5421" i="1" s="1"/>
  <c r="L199" i="1"/>
  <c r="L198" i="1" s="1"/>
  <c r="K1643" i="1"/>
  <c r="K1642" i="1" s="1"/>
  <c r="I4658" i="1"/>
  <c r="I4657" i="1" s="1"/>
  <c r="I2736" i="1"/>
  <c r="J4846" i="1"/>
  <c r="J4924" i="1"/>
  <c r="O4615" i="1"/>
  <c r="O4631" i="1"/>
  <c r="K1467" i="1"/>
  <c r="K1481" i="1"/>
  <c r="K1480" i="1" s="1"/>
  <c r="N3939" i="1"/>
  <c r="N3984" i="1"/>
  <c r="N3983" i="1" s="1"/>
  <c r="N4022" i="1"/>
  <c r="N4021" i="1" s="1"/>
  <c r="N4020" i="1" s="1"/>
  <c r="N4019" i="1" s="1"/>
  <c r="N4018" i="1" s="1"/>
  <c r="N4052" i="1"/>
  <c r="N4051" i="1" s="1"/>
  <c r="N4078" i="1"/>
  <c r="I5353" i="1"/>
  <c r="M266" i="1"/>
  <c r="I870" i="1"/>
  <c r="I869" i="1" s="1"/>
  <c r="I868" i="1" s="1"/>
  <c r="I867" i="1" s="1"/>
  <c r="I1983" i="1"/>
  <c r="I1982" i="1" s="1"/>
  <c r="I2137" i="1"/>
  <c r="I2385" i="1"/>
  <c r="I2384" i="1" s="1"/>
  <c r="I2377" i="1" s="1"/>
  <c r="I2376" i="1" s="1"/>
  <c r="I2425" i="1"/>
  <c r="I2421" i="1" s="1"/>
  <c r="I2420" i="1" s="1"/>
  <c r="I3040" i="1"/>
  <c r="I3272" i="1"/>
  <c r="I3271" i="1" s="1"/>
  <c r="I4044" i="1"/>
  <c r="I4043" i="1" s="1"/>
  <c r="I4242" i="1"/>
  <c r="K3493" i="1"/>
  <c r="K3492" i="1" s="1"/>
  <c r="K3491" i="1" s="1"/>
  <c r="K3490" i="1" s="1"/>
  <c r="K3489" i="1" s="1"/>
  <c r="L4357" i="1"/>
  <c r="L4353" i="1" s="1"/>
  <c r="L4352" i="1" s="1"/>
  <c r="L4793" i="1"/>
  <c r="N313" i="1"/>
  <c r="N312" i="1" s="1"/>
  <c r="N311" i="1" s="1"/>
  <c r="N310" i="1" s="1"/>
  <c r="N1122" i="1"/>
  <c r="N1121" i="1" s="1"/>
  <c r="N1120" i="1" s="1"/>
  <c r="N1119" i="1" s="1"/>
  <c r="N1169" i="1"/>
  <c r="N1168" i="1" s="1"/>
  <c r="N3294" i="1"/>
  <c r="N3293" i="1" s="1"/>
  <c r="N3286" i="1" s="1"/>
  <c r="N3285" i="1" s="1"/>
  <c r="N3317" i="1"/>
  <c r="N3316" i="1" s="1"/>
  <c r="N3315" i="1" s="1"/>
  <c r="N3314" i="1" s="1"/>
  <c r="I1101" i="1"/>
  <c r="I1635" i="1"/>
  <c r="I1634" i="1" s="1"/>
  <c r="I3294" i="1"/>
  <c r="O4729" i="1"/>
  <c r="M2451" i="1"/>
  <c r="M2450" i="1" s="1"/>
  <c r="M2835" i="1"/>
  <c r="M2834" i="1" s="1"/>
  <c r="M2833" i="1" s="1"/>
  <c r="K5183" i="1"/>
  <c r="K5182" i="1" s="1"/>
  <c r="K5181" i="1" s="1"/>
  <c r="L2928" i="1"/>
  <c r="L2927" i="1" s="1"/>
  <c r="L3084" i="1"/>
  <c r="L3083" i="1" s="1"/>
  <c r="L5414" i="1"/>
  <c r="L5413" i="1" s="1"/>
  <c r="L5412" i="1" s="1"/>
  <c r="L5411" i="1" s="1"/>
  <c r="N2474" i="1"/>
  <c r="N2862" i="1"/>
  <c r="N2861" i="1" s="1"/>
  <c r="N2860" i="1" s="1"/>
  <c r="N3524" i="1"/>
  <c r="N3523" i="1" s="1"/>
  <c r="N5469" i="1"/>
  <c r="N5468" i="1" s="1"/>
  <c r="N5467" i="1" s="1"/>
  <c r="N5466" i="1" s="1"/>
  <c r="N5465" i="1" s="1"/>
  <c r="I4775" i="1"/>
  <c r="I4958" i="1"/>
  <c r="K25" i="1"/>
  <c r="K17" i="1"/>
  <c r="K16" i="1" s="1"/>
  <c r="K15" i="1" s="1"/>
  <c r="M530" i="1"/>
  <c r="M529" i="1" s="1"/>
  <c r="M554" i="1"/>
  <c r="K1064" i="1"/>
  <c r="K1063" i="1" s="1"/>
  <c r="K1062" i="1" s="1"/>
  <c r="K1061" i="1" s="1"/>
  <c r="J4810" i="1"/>
  <c r="J4809" i="1" s="1"/>
  <c r="J4808" i="1" s="1"/>
  <c r="J4967" i="1"/>
  <c r="O4520" i="1"/>
  <c r="O4708" i="1"/>
  <c r="M1773" i="1"/>
  <c r="M1772" i="1" s="1"/>
  <c r="M1771" i="1" s="1"/>
  <c r="M1770" i="1" s="1"/>
  <c r="N460" i="1"/>
  <c r="N456" i="1" s="1"/>
  <c r="N455" i="1" s="1"/>
  <c r="N454" i="1" s="1"/>
  <c r="N477" i="1"/>
  <c r="N468" i="1" s="1"/>
  <c r="N467" i="1" s="1"/>
  <c r="N2771" i="1"/>
  <c r="N2835" i="1"/>
  <c r="N2834" i="1" s="1"/>
  <c r="N2833" i="1" s="1"/>
  <c r="I4729" i="1"/>
  <c r="I4990" i="1"/>
  <c r="J2928" i="1"/>
  <c r="J2927" i="1" s="1"/>
  <c r="J3756" i="1"/>
  <c r="J3755" i="1" s="1"/>
  <c r="J3754" i="1" s="1"/>
  <c r="I3084" i="1"/>
  <c r="J4044" i="1"/>
  <c r="J4043" i="1" s="1"/>
  <c r="J4357" i="1"/>
  <c r="J4353" i="1" s="1"/>
  <c r="J4352" i="1" s="1"/>
  <c r="K2398" i="1"/>
  <c r="K2397" i="1" s="1"/>
  <c r="K2395" i="1" s="1"/>
  <c r="K2394" i="1" s="1"/>
  <c r="K2393" i="1" s="1"/>
  <c r="K2392" i="1" s="1"/>
  <c r="K2391" i="1" s="1"/>
  <c r="K2390" i="1" s="1"/>
  <c r="K2388" i="1" s="1"/>
  <c r="K2385" i="1" s="1"/>
  <c r="K2384" i="1" s="1"/>
  <c r="K2377" i="1" s="1"/>
  <c r="K2376" i="1" s="1"/>
  <c r="K2374" i="1" s="1"/>
  <c r="K2373" i="1" s="1"/>
  <c r="K2372" i="1" s="1"/>
  <c r="K2371" i="1" s="1"/>
  <c r="K2370" i="1" s="1"/>
  <c r="K2368" i="1" s="1"/>
  <c r="K2367" i="1" s="1"/>
  <c r="K2366" i="1" s="1"/>
  <c r="K2365" i="1" s="1"/>
  <c r="K2364" i="1" s="1"/>
  <c r="K2363" i="1" s="1"/>
  <c r="K2362" i="1" s="1"/>
  <c r="K2360" i="1" s="1"/>
  <c r="K2359" i="1" s="1"/>
  <c r="K2358" i="1" s="1"/>
  <c r="K2353" i="1" s="1"/>
  <c r="K2352" i="1" s="1"/>
  <c r="M2145" i="1"/>
  <c r="M2144" i="1" s="1"/>
  <c r="M2164" i="1"/>
  <c r="M2188" i="1"/>
  <c r="M2184" i="1" s="1"/>
  <c r="M2183" i="1" s="1"/>
  <c r="M2179" i="1" s="1"/>
  <c r="M2178" i="1" s="1"/>
  <c r="M2177" i="1" s="1"/>
  <c r="M2176" i="1" s="1"/>
  <c r="K3084" i="1"/>
  <c r="K3083" i="1" s="1"/>
  <c r="I2690" i="1"/>
  <c r="I2689" i="1" s="1"/>
  <c r="I3050" i="1"/>
  <c r="I3117" i="1"/>
  <c r="I3182" i="1"/>
  <c r="I3181" i="1" s="1"/>
  <c r="I3238" i="1"/>
  <c r="I3255" i="1"/>
  <c r="I3254" i="1" s="1"/>
  <c r="I3253" i="1" s="1"/>
  <c r="I3252" i="1" s="1"/>
  <c r="I3493" i="1"/>
  <c r="I3672" i="1"/>
  <c r="I3671" i="1" s="1"/>
  <c r="I3680" i="1"/>
  <c r="I3679" i="1" s="1"/>
  <c r="I3689" i="1"/>
  <c r="I3828" i="1"/>
  <c r="O986" i="1"/>
  <c r="K1047" i="1"/>
  <c r="K1046" i="1" s="1"/>
  <c r="L3732" i="1"/>
  <c r="L3731" i="1" s="1"/>
  <c r="M1983" i="1"/>
  <c r="M1982" i="1" s="1"/>
  <c r="N574" i="1"/>
  <c r="N573" i="1" s="1"/>
  <c r="N572" i="1" s="1"/>
  <c r="N951" i="1"/>
  <c r="N943" i="1" s="1"/>
  <c r="N991" i="1"/>
  <c r="N1163" i="1"/>
  <c r="N1162" i="1" s="1"/>
  <c r="N1571" i="1"/>
  <c r="N1570" i="1" s="1"/>
  <c r="N1569" i="1" s="1"/>
  <c r="N1747" i="1"/>
  <c r="N1746" i="1" s="1"/>
  <c r="N1739" i="1" s="1"/>
  <c r="N1738" i="1" s="1"/>
  <c r="N1773" i="1"/>
  <c r="N1772" i="1" s="1"/>
  <c r="N1771" i="1" s="1"/>
  <c r="N1770" i="1" s="1"/>
  <c r="N3327" i="1"/>
  <c r="N3323" i="1" s="1"/>
  <c r="N3322" i="1" s="1"/>
  <c r="N4924" i="1"/>
  <c r="I1475" i="1"/>
  <c r="I1474" i="1" s="1"/>
  <c r="I1725" i="1"/>
  <c r="I1724" i="1" s="1"/>
  <c r="I2451" i="1"/>
  <c r="I2450" i="1" s="1"/>
  <c r="I2704" i="1"/>
  <c r="I2703" i="1" s="1"/>
  <c r="I2820" i="1"/>
  <c r="J2771" i="1"/>
  <c r="J2820" i="1"/>
  <c r="J2816" i="1" s="1"/>
  <c r="J2815" i="1" s="1"/>
  <c r="J2808" i="1" s="1"/>
  <c r="J2862" i="1"/>
  <c r="J2861" i="1" s="1"/>
  <c r="J2860" i="1" s="1"/>
  <c r="J3337" i="1"/>
  <c r="J3543" i="1"/>
  <c r="J3542" i="1" s="1"/>
  <c r="J3572" i="1"/>
  <c r="J3571" i="1" s="1"/>
  <c r="J3566" i="1" s="1"/>
  <c r="J3632" i="1"/>
  <c r="J4990" i="1"/>
  <c r="J4977" i="1" s="1"/>
  <c r="J5353" i="1"/>
  <c r="J5352" i="1" s="1"/>
  <c r="J5430" i="1"/>
  <c r="J5429" i="1" s="1"/>
  <c r="J5428" i="1" s="1"/>
  <c r="J5421" i="1" s="1"/>
  <c r="O5353" i="1"/>
  <c r="M1277" i="1"/>
  <c r="M1651" i="1"/>
  <c r="M1650" i="1" s="1"/>
  <c r="K1858" i="1"/>
  <c r="K1857" i="1" s="1"/>
  <c r="K1856" i="1" s="1"/>
  <c r="K1855" i="1" s="1"/>
  <c r="K1933" i="1"/>
  <c r="K1932" i="1" s="1"/>
  <c r="K1999" i="1"/>
  <c r="K1998" i="1" s="1"/>
  <c r="K2545" i="1"/>
  <c r="K2544" i="1" s="1"/>
  <c r="K2543" i="1" s="1"/>
  <c r="K2627" i="1"/>
  <c r="K2626" i="1" s="1"/>
  <c r="M2574" i="1"/>
  <c r="M2573" i="1" s="1"/>
  <c r="M2690" i="1"/>
  <c r="M2689" i="1" s="1"/>
  <c r="K2796" i="1"/>
  <c r="K3337" i="1"/>
  <c r="K3462" i="1"/>
  <c r="K3461" i="1" s="1"/>
  <c r="K3460" i="1" s="1"/>
  <c r="K3543" i="1"/>
  <c r="K3542" i="1" s="1"/>
  <c r="M3337" i="1"/>
  <c r="M3375" i="1"/>
  <c r="M3374" i="1" s="1"/>
  <c r="M3373" i="1" s="1"/>
  <c r="M3372" i="1" s="1"/>
  <c r="M3371" i="1" s="1"/>
  <c r="M3363" i="1" s="1"/>
  <c r="M3543" i="1"/>
  <c r="M3542" i="1" s="1"/>
  <c r="K3572" i="1"/>
  <c r="K3571" i="1" s="1"/>
  <c r="K3566" i="1" s="1"/>
  <c r="M5149" i="1"/>
  <c r="M5148" i="1" s="1"/>
  <c r="L1155" i="1"/>
  <c r="N2545" i="1"/>
  <c r="N2544" i="1" s="1"/>
  <c r="N2543" i="1" s="1"/>
  <c r="N2673" i="1"/>
  <c r="N2672" i="1" s="1"/>
  <c r="N2671" i="1" s="1"/>
  <c r="N2670" i="1" s="1"/>
  <c r="N2902" i="1"/>
  <c r="N2901" i="1" s="1"/>
  <c r="N2900" i="1" s="1"/>
  <c r="I1643" i="1"/>
  <c r="I1642" i="1" s="1"/>
  <c r="I4951" i="1"/>
  <c r="I2032" i="1"/>
  <c r="I2031" i="1" s="1"/>
  <c r="I2030" i="1" s="1"/>
  <c r="I2029" i="1" s="1"/>
  <c r="I2028" i="1" s="1"/>
  <c r="I1999" i="1"/>
  <c r="I1998" i="1" s="1"/>
  <c r="I2104" i="1"/>
  <c r="I2103" i="1" s="1"/>
  <c r="I2102" i="1" s="1"/>
  <c r="I2101" i="1" s="1"/>
  <c r="I2290" i="1"/>
  <c r="I2289" i="1" s="1"/>
  <c r="I2288" i="1" s="1"/>
  <c r="I2287" i="1" s="1"/>
  <c r="I2962" i="1"/>
  <c r="I4595" i="1"/>
  <c r="I3744" i="1"/>
  <c r="I5258" i="1"/>
  <c r="I4793" i="1"/>
  <c r="I4783" i="1"/>
  <c r="J271" i="1"/>
  <c r="J270" i="1" s="1"/>
  <c r="J265" i="1" s="1"/>
  <c r="J259" i="1" s="1"/>
  <c r="I1708" i="1"/>
  <c r="I1707" i="1" s="1"/>
  <c r="I1706" i="1" s="1"/>
  <c r="I1705" i="1" s="1"/>
  <c r="J2761" i="1"/>
  <c r="I5193" i="1"/>
  <c r="I5389" i="1"/>
  <c r="J288" i="1"/>
  <c r="J287" i="1" s="1"/>
  <c r="J286" i="1" s="1"/>
  <c r="J325" i="1"/>
  <c r="J436" i="1"/>
  <c r="J432" i="1" s="1"/>
  <c r="J431" i="1" s="1"/>
  <c r="J430" i="1" s="1"/>
  <c r="J429" i="1" s="1"/>
  <c r="J650" i="1"/>
  <c r="J649" i="1" s="1"/>
  <c r="J1155" i="1"/>
  <c r="J1169" i="1"/>
  <c r="J1168" i="1" s="1"/>
  <c r="J1447" i="1"/>
  <c r="J1443" i="1" s="1"/>
  <c r="J1442" i="1" s="1"/>
  <c r="J1475" i="1"/>
  <c r="J1474" i="1" s="1"/>
  <c r="J1816" i="1"/>
  <c r="J1815" i="1" s="1"/>
  <c r="J2611" i="1"/>
  <c r="J2610" i="1" s="1"/>
  <c r="J3228" i="1"/>
  <c r="J3227" i="1" s="1"/>
  <c r="J3247" i="1"/>
  <c r="J3246" i="1" s="1"/>
  <c r="J3245" i="1" s="1"/>
  <c r="J3244" i="1" s="1"/>
  <c r="J3243" i="1" s="1"/>
  <c r="J3294" i="1"/>
  <c r="J3293" i="1" s="1"/>
  <c r="J3286" i="1" s="1"/>
  <c r="J3285" i="1" s="1"/>
  <c r="J3503" i="1"/>
  <c r="J3502" i="1" s="1"/>
  <c r="J3501" i="1" s="1"/>
  <c r="J3500" i="1" s="1"/>
  <c r="J3625" i="1"/>
  <c r="J3744" i="1"/>
  <c r="J3740" i="1" s="1"/>
  <c r="J3739" i="1" s="1"/>
  <c r="J3828" i="1"/>
  <c r="J4615" i="1"/>
  <c r="J4611" i="1" s="1"/>
  <c r="J4610" i="1" s="1"/>
  <c r="J4837" i="1"/>
  <c r="J4902" i="1"/>
  <c r="J4901" i="1" s="1"/>
  <c r="J4900" i="1" s="1"/>
  <c r="J4929" i="1"/>
  <c r="J5238" i="1"/>
  <c r="J5234" i="1" s="1"/>
  <c r="J5229" i="1" s="1"/>
  <c r="J5228" i="1" s="1"/>
  <c r="J5227" i="1" s="1"/>
  <c r="J5226" i="1" s="1"/>
  <c r="J5331" i="1"/>
  <c r="J5346" i="1"/>
  <c r="J5345" i="1" s="1"/>
  <c r="J5344" i="1" s="1"/>
  <c r="J5469" i="1"/>
  <c r="J5468" i="1" s="1"/>
  <c r="J5467" i="1" s="1"/>
  <c r="J5466" i="1" s="1"/>
  <c r="J5465" i="1" s="1"/>
  <c r="O41" i="1"/>
  <c r="O656" i="1"/>
  <c r="O1198" i="1"/>
  <c r="O1858" i="1"/>
  <c r="O2145" i="1"/>
  <c r="O2385" i="1"/>
  <c r="O3317" i="1"/>
  <c r="O5258" i="1"/>
  <c r="O5298" i="1"/>
  <c r="O5450" i="1"/>
  <c r="K4510" i="1"/>
  <c r="K4509" i="1" s="1"/>
  <c r="K4508" i="1" s="1"/>
  <c r="K4507" i="1" s="1"/>
  <c r="K4506" i="1" s="1"/>
  <c r="K4505" i="1" s="1"/>
  <c r="K4504" i="1" s="1"/>
  <c r="M824" i="1"/>
  <c r="K1051" i="1"/>
  <c r="K1198" i="1"/>
  <c r="K1197" i="1" s="1"/>
  <c r="K1196" i="1" s="1"/>
  <c r="K1195" i="1" s="1"/>
  <c r="K1370" i="1"/>
  <c r="K1369" i="1" s="1"/>
  <c r="K1368" i="1" s="1"/>
  <c r="K1367" i="1" s="1"/>
  <c r="K2032" i="1"/>
  <c r="K2031" i="1" s="1"/>
  <c r="K2030" i="1" s="1"/>
  <c r="K2029" i="1" s="1"/>
  <c r="K2028" i="1" s="1"/>
  <c r="K2114" i="1"/>
  <c r="K2110" i="1" s="1"/>
  <c r="K2109" i="1" s="1"/>
  <c r="K3819" i="1"/>
  <c r="L1169" i="1"/>
  <c r="L1168" i="1" s="1"/>
  <c r="L2990" i="1"/>
  <c r="L2989" i="1" s="1"/>
  <c r="L3680" i="1"/>
  <c r="L3679" i="1" s="1"/>
  <c r="L4078" i="1"/>
  <c r="L4311" i="1"/>
  <c r="N4068" i="1"/>
  <c r="J4344" i="1"/>
  <c r="J4343" i="1" s="1"/>
  <c r="J4342" i="1" s="1"/>
  <c r="J4341" i="1" s="1"/>
  <c r="J4775" i="1"/>
  <c r="M1411" i="1"/>
  <c r="M1410" i="1" s="1"/>
  <c r="K1457" i="1"/>
  <c r="M1447" i="1"/>
  <c r="M1443" i="1" s="1"/>
  <c r="M1442" i="1" s="1"/>
  <c r="K4825" i="1"/>
  <c r="K4824" i="1" s="1"/>
  <c r="K4823" i="1" s="1"/>
  <c r="K4822" i="1" s="1"/>
  <c r="J1858" i="1"/>
  <c r="J1857" i="1" s="1"/>
  <c r="J1856" i="1" s="1"/>
  <c r="J1855" i="1" s="1"/>
  <c r="O584" i="1"/>
  <c r="O650" i="1"/>
  <c r="K1128" i="1"/>
  <c r="K1127" i="1" s="1"/>
  <c r="K1163" i="1"/>
  <c r="K1162" i="1" s="1"/>
  <c r="M1250" i="1"/>
  <c r="M1249" i="1" s="1"/>
  <c r="M1248" i="1" s="1"/>
  <c r="K4658" i="1"/>
  <c r="K4657" i="1" s="1"/>
  <c r="K4675" i="1"/>
  <c r="K4674" i="1" s="1"/>
  <c r="K4673" i="1" s="1"/>
  <c r="K4672" i="1" s="1"/>
  <c r="K4722" i="1"/>
  <c r="K4721" i="1" s="1"/>
  <c r="K4720" i="1" s="1"/>
  <c r="M4631" i="1"/>
  <c r="M4630" i="1" s="1"/>
  <c r="M4629" i="1" s="1"/>
  <c r="M4628" i="1" s="1"/>
  <c r="M4627" i="1" s="1"/>
  <c r="M4626" i="1" s="1"/>
  <c r="M4658" i="1"/>
  <c r="M4657" i="1" s="1"/>
  <c r="M4737" i="1"/>
  <c r="M4736" i="1" s="1"/>
  <c r="M4735" i="1" s="1"/>
  <c r="M4734" i="1" s="1"/>
  <c r="L1094" i="1"/>
  <c r="L1093" i="1" s="1"/>
  <c r="L3238" i="1"/>
  <c r="L3237" i="1" s="1"/>
  <c r="L3395" i="1"/>
  <c r="L3394" i="1" s="1"/>
  <c r="N1383" i="1"/>
  <c r="N1382" i="1" s="1"/>
  <c r="N2188" i="1"/>
  <c r="N2184" i="1" s="1"/>
  <c r="N2183" i="1" s="1"/>
  <c r="N2179" i="1" s="1"/>
  <c r="N2178" i="1" s="1"/>
  <c r="N2177" i="1" s="1"/>
  <c r="N2176" i="1" s="1"/>
  <c r="N2690" i="1"/>
  <c r="N2689" i="1" s="1"/>
  <c r="N2736" i="1"/>
  <c r="N2735" i="1" s="1"/>
  <c r="N2734" i="1" s="1"/>
  <c r="N2733" i="1" s="1"/>
  <c r="N2761" i="1"/>
  <c r="N2820" i="1"/>
  <c r="N2816" i="1" s="1"/>
  <c r="N2815" i="1" s="1"/>
  <c r="N2808" i="1" s="1"/>
  <c r="M3247" i="1"/>
  <c r="M3246" i="1" s="1"/>
  <c r="M3245" i="1" s="1"/>
  <c r="M3244" i="1" s="1"/>
  <c r="M3243" i="1" s="1"/>
  <c r="M3294" i="1"/>
  <c r="M3293" i="1" s="1"/>
  <c r="M3286" i="1" s="1"/>
  <c r="M3285" i="1" s="1"/>
  <c r="K3228" i="1"/>
  <c r="K3227" i="1" s="1"/>
  <c r="M3395" i="1"/>
  <c r="M3394" i="1" s="1"/>
  <c r="M3471" i="1"/>
  <c r="M3470" i="1" s="1"/>
  <c r="K4232" i="1"/>
  <c r="K4311" i="1"/>
  <c r="K4357" i="1"/>
  <c r="K4353" i="1" s="1"/>
  <c r="K4352" i="1" s="1"/>
  <c r="K4435" i="1"/>
  <c r="K4431" i="1" s="1"/>
  <c r="K4430" i="1" s="1"/>
  <c r="M4775" i="1"/>
  <c r="M4793" i="1"/>
  <c r="M4810" i="1"/>
  <c r="M4809" i="1" s="1"/>
  <c r="M4808" i="1" s="1"/>
  <c r="M4825" i="1"/>
  <c r="M4824" i="1" s="1"/>
  <c r="M4823" i="1" s="1"/>
  <c r="M4822" i="1" s="1"/>
  <c r="M4837" i="1"/>
  <c r="K181" i="1"/>
  <c r="K177" i="1" s="1"/>
  <c r="K199" i="1"/>
  <c r="K198" i="1" s="1"/>
  <c r="K4600" i="1"/>
  <c r="K4615" i="1"/>
  <c r="K4611" i="1" s="1"/>
  <c r="K4610" i="1" s="1"/>
  <c r="K4990" i="1"/>
  <c r="K4977" i="1" s="1"/>
  <c r="M4886" i="1"/>
  <c r="M4882" i="1" s="1"/>
  <c r="M4881" i="1" s="1"/>
  <c r="M4880" i="1" s="1"/>
  <c r="K5068" i="1"/>
  <c r="L2518" i="1"/>
  <c r="L2517" i="1" s="1"/>
  <c r="L2516" i="1" s="1"/>
  <c r="L2574" i="1"/>
  <c r="L2573" i="1" s="1"/>
  <c r="L2690" i="1"/>
  <c r="L2689" i="1" s="1"/>
  <c r="L2796" i="1"/>
  <c r="L3828" i="1"/>
  <c r="L4232" i="1"/>
  <c r="L5247" i="1"/>
  <c r="L5353" i="1"/>
  <c r="L5352" i="1" s="1"/>
  <c r="N1198" i="1"/>
  <c r="N1197" i="1" s="1"/>
  <c r="N1196" i="1" s="1"/>
  <c r="N1195" i="1" s="1"/>
  <c r="N1615" i="1"/>
  <c r="N1614" i="1" s="1"/>
  <c r="N1613" i="1" s="1"/>
  <c r="N1607" i="1" s="1"/>
  <c r="K1411" i="1"/>
  <c r="K1410" i="1" s="1"/>
  <c r="M1198" i="1"/>
  <c r="M1197" i="1" s="1"/>
  <c r="M1196" i="1" s="1"/>
  <c r="M1195" i="1" s="1"/>
  <c r="M2346" i="1"/>
  <c r="M2345" i="1" s="1"/>
  <c r="M2344" i="1" s="1"/>
  <c r="M2343" i="1" s="1"/>
  <c r="K4729" i="1"/>
  <c r="K4728" i="1" s="1"/>
  <c r="K4727" i="1" s="1"/>
  <c r="K4793" i="1"/>
  <c r="K4810" i="1"/>
  <c r="K4809" i="1" s="1"/>
  <c r="K4808" i="1" s="1"/>
  <c r="M5353" i="1"/>
  <c r="M5352" i="1" s="1"/>
  <c r="K5450" i="1"/>
  <c r="K5446" i="1" s="1"/>
  <c r="K5445" i="1" s="1"/>
  <c r="K116" i="1"/>
  <c r="K115" i="1" s="1"/>
  <c r="K114" i="1" s="1"/>
  <c r="K113" i="1" s="1"/>
  <c r="L17" i="1"/>
  <c r="L16" i="1" s="1"/>
  <c r="L15" i="1" s="1"/>
  <c r="L436" i="1"/>
  <c r="L432" i="1" s="1"/>
  <c r="L431" i="1" s="1"/>
  <c r="L430" i="1" s="1"/>
  <c r="L429" i="1" s="1"/>
  <c r="L574" i="1"/>
  <c r="L573" i="1" s="1"/>
  <c r="L572" i="1" s="1"/>
  <c r="L595" i="1"/>
  <c r="L594" i="1" s="1"/>
  <c r="L626" i="1"/>
  <c r="L642" i="1"/>
  <c r="L641" i="1" s="1"/>
  <c r="L738" i="1"/>
  <c r="L1075" i="1"/>
  <c r="L1072" i="1" s="1"/>
  <c r="L1071" i="1" s="1"/>
  <c r="L1070" i="1" s="1"/>
  <c r="L1069" i="1" s="1"/>
  <c r="L1068" i="1" s="1"/>
  <c r="L1081" i="1"/>
  <c r="L1080" i="1" s="1"/>
  <c r="L1113" i="1"/>
  <c r="L1112" i="1" s="1"/>
  <c r="L1111" i="1" s="1"/>
  <c r="L1110" i="1" s="1"/>
  <c r="L1109" i="1" s="1"/>
  <c r="L1101" i="1" s="1"/>
  <c r="L1145" i="1"/>
  <c r="L1322" i="1"/>
  <c r="L1321" i="1" s="1"/>
  <c r="L1747" i="1"/>
  <c r="L1746" i="1" s="1"/>
  <c r="L1739" i="1" s="1"/>
  <c r="L1738" i="1" s="1"/>
  <c r="L1858" i="1"/>
  <c r="L1857" i="1" s="1"/>
  <c r="L1856" i="1" s="1"/>
  <c r="L1855" i="1" s="1"/>
  <c r="L1983" i="1"/>
  <c r="L1982" i="1" s="1"/>
  <c r="L2032" i="1"/>
  <c r="L2031" i="1" s="1"/>
  <c r="L2030" i="1" s="1"/>
  <c r="L2029" i="1" s="1"/>
  <c r="L2028" i="1" s="1"/>
  <c r="L2081" i="1"/>
  <c r="L2080" i="1" s="1"/>
  <c r="L2073" i="1" s="1"/>
  <c r="L2072" i="1" s="1"/>
  <c r="L2104" i="1"/>
  <c r="L2103" i="1" s="1"/>
  <c r="L2102" i="1" s="1"/>
  <c r="L2101" i="1" s="1"/>
  <c r="L2151" i="1"/>
  <c r="L2150" i="1" s="1"/>
  <c r="L2704" i="1"/>
  <c r="L2703" i="1" s="1"/>
  <c r="L3214" i="1"/>
  <c r="L3213" i="1" s="1"/>
  <c r="N1447" i="1"/>
  <c r="N1443" i="1" s="1"/>
  <c r="N1442" i="1" s="1"/>
  <c r="N1475" i="1"/>
  <c r="N1474" i="1" s="1"/>
  <c r="N4837" i="1"/>
  <c r="I4344" i="1"/>
  <c r="I2746" i="1"/>
  <c r="I4435" i="1"/>
  <c r="O3672" i="1"/>
  <c r="I342" i="1"/>
  <c r="I271" i="1"/>
  <c r="I270" i="1" s="1"/>
  <c r="I350" i="1"/>
  <c r="I349" i="1" s="1"/>
  <c r="I930" i="1"/>
  <c r="I929" i="1" s="1"/>
  <c r="I1198" i="1"/>
  <c r="I1197" i="1" s="1"/>
  <c r="I1196" i="1" s="1"/>
  <c r="I1195" i="1" s="1"/>
  <c r="I1277" i="1"/>
  <c r="I1305" i="1"/>
  <c r="I1304" i="1" s="1"/>
  <c r="I1303" i="1" s="1"/>
  <c r="J1322" i="1"/>
  <c r="J1321" i="1" s="1"/>
  <c r="J1825" i="1"/>
  <c r="J1824" i="1" s="1"/>
  <c r="J1933" i="1"/>
  <c r="J1932" i="1" s="1"/>
  <c r="O1305" i="1"/>
  <c r="K4631" i="1"/>
  <c r="K4630" i="1" s="1"/>
  <c r="K4629" i="1" s="1"/>
  <c r="K4628" i="1" s="1"/>
  <c r="K4627" i="1" s="1"/>
  <c r="K4626" i="1" s="1"/>
  <c r="L843" i="1"/>
  <c r="L986" i="1"/>
  <c r="N403" i="1"/>
  <c r="I5219" i="1"/>
  <c r="O642" i="1"/>
  <c r="K1437" i="1"/>
  <c r="K1436" i="1" s="1"/>
  <c r="K1435" i="1" s="1"/>
  <c r="K1434" i="1" s="1"/>
  <c r="K1544" i="1"/>
  <c r="K1543" i="1" s="1"/>
  <c r="K1542" i="1" s="1"/>
  <c r="K1571" i="1"/>
  <c r="K1570" i="1" s="1"/>
  <c r="K1569" i="1" s="1"/>
  <c r="K1747" i="1"/>
  <c r="K1746" i="1" s="1"/>
  <c r="K1739" i="1" s="1"/>
  <c r="K1738" i="1" s="1"/>
  <c r="K1798" i="1"/>
  <c r="K1816" i="1"/>
  <c r="K1815" i="1" s="1"/>
  <c r="L5193" i="1"/>
  <c r="L5189" i="1" s="1"/>
  <c r="L5188" i="1" s="1"/>
  <c r="L5337" i="1"/>
  <c r="M1858" i="1"/>
  <c r="M1857" i="1" s="1"/>
  <c r="M1856" i="1" s="1"/>
  <c r="M1855" i="1" s="1"/>
  <c r="N5389" i="1"/>
  <c r="I4924" i="1"/>
  <c r="I4667" i="1"/>
  <c r="I636" i="1"/>
  <c r="I635" i="1" s="1"/>
  <c r="I824" i="1"/>
  <c r="I1122" i="1"/>
  <c r="I1121" i="1" s="1"/>
  <c r="I1120" i="1" s="1"/>
  <c r="I1119" i="1" s="1"/>
  <c r="I1169" i="1"/>
  <c r="I1168" i="1" s="1"/>
  <c r="I1250" i="1"/>
  <c r="I1249" i="1" s="1"/>
  <c r="I1248" i="1" s="1"/>
  <c r="I1615" i="1"/>
  <c r="I1614" i="1" s="1"/>
  <c r="I1613" i="1" s="1"/>
  <c r="I1607" i="1" s="1"/>
  <c r="I1868" i="1"/>
  <c r="I1864" i="1" s="1"/>
  <c r="I1863" i="1" s="1"/>
  <c r="I1933" i="1"/>
  <c r="I1932" i="1" s="1"/>
  <c r="I2363" i="1"/>
  <c r="I2362" i="1" s="1"/>
  <c r="I2503" i="1"/>
  <c r="I2499" i="1" s="1"/>
  <c r="I2498" i="1" s="1"/>
  <c r="I2491" i="1" s="1"/>
  <c r="I2673" i="1"/>
  <c r="I2672" i="1" s="1"/>
  <c r="I2671" i="1" s="1"/>
  <c r="I2670" i="1" s="1"/>
  <c r="M1169" i="1"/>
  <c r="M1168" i="1" s="1"/>
  <c r="K2611" i="1"/>
  <c r="K2610" i="1" s="1"/>
  <c r="K2673" i="1"/>
  <c r="K2672" i="1" s="1"/>
  <c r="K2671" i="1" s="1"/>
  <c r="K2670" i="1" s="1"/>
  <c r="K2704" i="1"/>
  <c r="K2703" i="1" s="1"/>
  <c r="M2415" i="1"/>
  <c r="M2414" i="1" s="1"/>
  <c r="M2413" i="1" s="1"/>
  <c r="M2412" i="1" s="1"/>
  <c r="M2443" i="1"/>
  <c r="M2627" i="1"/>
  <c r="M2626" i="1" s="1"/>
  <c r="M2673" i="1"/>
  <c r="M2672" i="1" s="1"/>
  <c r="M2671" i="1" s="1"/>
  <c r="M2670" i="1" s="1"/>
  <c r="K2503" i="1"/>
  <c r="K2499" i="1" s="1"/>
  <c r="K2498" i="1" s="1"/>
  <c r="K2491" i="1" s="1"/>
  <c r="K2761" i="1"/>
  <c r="K2902" i="1"/>
  <c r="K2901" i="1" s="1"/>
  <c r="K2900" i="1" s="1"/>
  <c r="K2962" i="1"/>
  <c r="K2961" i="1" s="1"/>
  <c r="K2960" i="1" s="1"/>
  <c r="K2959" i="1" s="1"/>
  <c r="K2958" i="1" s="1"/>
  <c r="M2761" i="1"/>
  <c r="M2796" i="1"/>
  <c r="M2820" i="1"/>
  <c r="M2816" i="1" s="1"/>
  <c r="M2815" i="1" s="1"/>
  <c r="M2808" i="1" s="1"/>
  <c r="K3153" i="1"/>
  <c r="K3152" i="1" s="1"/>
  <c r="K3151" i="1" s="1"/>
  <c r="N1525" i="1"/>
  <c r="N1524" i="1" s="1"/>
  <c r="N2137" i="1"/>
  <c r="N5337" i="1"/>
  <c r="J1571" i="1"/>
  <c r="J1570" i="1" s="1"/>
  <c r="J1569" i="1" s="1"/>
  <c r="J1693" i="1"/>
  <c r="J1692" i="1" s="1"/>
  <c r="J1691" i="1" s="1"/>
  <c r="J1690" i="1" s="1"/>
  <c r="J1689" i="1" s="1"/>
  <c r="J3076" i="1"/>
  <c r="J3153" i="1"/>
  <c r="J3152" i="1" s="1"/>
  <c r="J3151" i="1" s="1"/>
  <c r="J3182" i="1"/>
  <c r="J3181" i="1" s="1"/>
  <c r="J3395" i="1"/>
  <c r="J3394" i="1" s="1"/>
  <c r="J3689" i="1"/>
  <c r="J3688" i="1" s="1"/>
  <c r="J3687" i="1" s="1"/>
  <c r="J3939" i="1"/>
  <c r="J4275" i="1"/>
  <c r="J4320" i="1"/>
  <c r="J4579" i="1"/>
  <c r="J4578" i="1" s="1"/>
  <c r="J4573" i="1" s="1"/>
  <c r="J4729" i="1"/>
  <c r="J4728" i="1" s="1"/>
  <c r="J4727" i="1" s="1"/>
  <c r="J4783" i="1"/>
  <c r="J4793" i="1"/>
  <c r="J4825" i="1"/>
  <c r="J4824" i="1" s="1"/>
  <c r="J4823" i="1" s="1"/>
  <c r="J4822" i="1" s="1"/>
  <c r="J4951" i="1"/>
  <c r="J5219" i="1"/>
  <c r="J5215" i="1" s="1"/>
  <c r="J5210" i="1" s="1"/>
  <c r="J5209" i="1" s="1"/>
  <c r="J5208" i="1" s="1"/>
  <c r="J5207" i="1" s="1"/>
  <c r="J5258" i="1"/>
  <c r="J5254" i="1" s="1"/>
  <c r="J5270" i="1"/>
  <c r="J5269" i="1" s="1"/>
  <c r="J5268" i="1" s="1"/>
  <c r="J5298" i="1"/>
  <c r="J5294" i="1" s="1"/>
  <c r="J5293" i="1" s="1"/>
  <c r="J5287" i="1" s="1"/>
  <c r="J5286" i="1" s="1"/>
  <c r="J5389" i="1"/>
  <c r="J5450" i="1"/>
  <c r="J5446" i="1" s="1"/>
  <c r="J5445" i="1" s="1"/>
  <c r="O325" i="1"/>
  <c r="O574" i="1"/>
  <c r="O930" i="1"/>
  <c r="O970" i="1"/>
  <c r="O1051" i="1"/>
  <c r="O1163" i="1"/>
  <c r="O1447" i="1"/>
  <c r="O1693" i="1"/>
  <c r="O2032" i="1"/>
  <c r="O2114" i="1"/>
  <c r="O2188" i="1"/>
  <c r="O2425" i="1"/>
  <c r="O2820" i="1"/>
  <c r="O4508" i="1"/>
  <c r="O4579" i="1"/>
  <c r="O4641" i="1"/>
  <c r="K2042" i="1"/>
  <c r="K2041" i="1" s="1"/>
  <c r="K2040" i="1" s="1"/>
  <c r="K2039" i="1" s="1"/>
  <c r="K2331" i="1"/>
  <c r="K2330" i="1" s="1"/>
  <c r="K2329" i="1" s="1"/>
  <c r="K2328" i="1" s="1"/>
  <c r="K2327" i="1" s="1"/>
  <c r="M2114" i="1"/>
  <c r="M2110" i="1" s="1"/>
  <c r="M2109" i="1" s="1"/>
  <c r="M2290" i="1"/>
  <c r="M2289" i="1" s="1"/>
  <c r="M2288" i="1" s="1"/>
  <c r="M2385" i="1"/>
  <c r="M2384" i="1" s="1"/>
  <c r="M2377" i="1" s="1"/>
  <c r="M2376" i="1" s="1"/>
  <c r="M2611" i="1"/>
  <c r="M2610" i="1" s="1"/>
  <c r="L2443" i="1"/>
  <c r="L2457" i="1"/>
  <c r="L2456" i="1" s="1"/>
  <c r="L2474" i="1"/>
  <c r="L2545" i="1"/>
  <c r="L2544" i="1" s="1"/>
  <c r="L2543" i="1" s="1"/>
  <c r="L2627" i="1"/>
  <c r="L2626" i="1" s="1"/>
  <c r="L2902" i="1"/>
  <c r="L2901" i="1" s="1"/>
  <c r="L2894" i="1" s="1"/>
  <c r="L2944" i="1"/>
  <c r="L2943" i="1" s="1"/>
  <c r="L2962" i="1"/>
  <c r="L2961" i="1" s="1"/>
  <c r="L2960" i="1" s="1"/>
  <c r="L2959" i="1" s="1"/>
  <c r="L2958" i="1" s="1"/>
  <c r="L3182" i="1"/>
  <c r="L3181" i="1" s="1"/>
  <c r="L3327" i="1"/>
  <c r="L3323" i="1" s="1"/>
  <c r="L3322" i="1" s="1"/>
  <c r="L3655" i="1"/>
  <c r="L3939" i="1"/>
  <c r="L3984" i="1"/>
  <c r="L3983" i="1" s="1"/>
  <c r="L4068" i="1"/>
  <c r="L4203" i="1"/>
  <c r="L4675" i="1"/>
  <c r="L4674" i="1" s="1"/>
  <c r="L4673" i="1" s="1"/>
  <c r="L4672" i="1" s="1"/>
  <c r="L4967" i="1"/>
  <c r="L4990" i="1"/>
  <c r="L4977" i="1" s="1"/>
  <c r="L5068" i="1"/>
  <c r="L5173" i="1"/>
  <c r="L5172" i="1" s="1"/>
  <c r="L5171" i="1" s="1"/>
  <c r="L5170" i="1" s="1"/>
  <c r="L5258" i="1"/>
  <c r="L5254" i="1" s="1"/>
  <c r="M1808" i="1"/>
  <c r="M1825" i="1"/>
  <c r="M1824" i="1" s="1"/>
  <c r="M1868" i="1"/>
  <c r="M1864" i="1" s="1"/>
  <c r="M1863" i="1" s="1"/>
  <c r="M1933" i="1"/>
  <c r="M1932" i="1" s="1"/>
  <c r="M1946" i="1"/>
  <c r="M1940" i="1" s="1"/>
  <c r="M1999" i="1"/>
  <c r="M1998" i="1" s="1"/>
  <c r="M2087" i="1"/>
  <c r="M2086" i="1" s="1"/>
  <c r="N181" i="1"/>
  <c r="N177" i="1" s="1"/>
  <c r="N281" i="1"/>
  <c r="N277" i="1" s="1"/>
  <c r="N970" i="1"/>
  <c r="N969" i="1" s="1"/>
  <c r="N968" i="1" s="1"/>
  <c r="N1145" i="1"/>
  <c r="N1305" i="1"/>
  <c r="N1304" i="1" s="1"/>
  <c r="N1303" i="1" s="1"/>
  <c r="I2574" i="1"/>
  <c r="I2573" i="1" s="1"/>
  <c r="I3317" i="1"/>
  <c r="I3327" i="1"/>
  <c r="I3632" i="1"/>
  <c r="J2081" i="1"/>
  <c r="J2080" i="1" s="1"/>
  <c r="J2073" i="1" s="1"/>
  <c r="J2072" i="1" s="1"/>
  <c r="J2104" i="1"/>
  <c r="J2103" i="1" s="1"/>
  <c r="J2102" i="1" s="1"/>
  <c r="J2101" i="1" s="1"/>
  <c r="J2783" i="1"/>
  <c r="J2782" i="1" s="1"/>
  <c r="J2835" i="1"/>
  <c r="J2834" i="1" s="1"/>
  <c r="J2833" i="1" s="1"/>
  <c r="J3040" i="1"/>
  <c r="J3039" i="1" s="1"/>
  <c r="J3038" i="1" s="1"/>
  <c r="J3037" i="1" s="1"/>
  <c r="M870" i="1"/>
  <c r="M869" i="1" s="1"/>
  <c r="M868" i="1" s="1"/>
  <c r="M867" i="1" s="1"/>
  <c r="M3790" i="1"/>
  <c r="L266" i="1"/>
  <c r="L3772" i="1"/>
  <c r="L3767" i="1" s="1"/>
  <c r="L3766" i="1" s="1"/>
  <c r="L3765" i="1" s="1"/>
  <c r="L3764" i="1" s="1"/>
  <c r="N266" i="1"/>
  <c r="N1101" i="1"/>
  <c r="N3356" i="1"/>
  <c r="N3355" i="1" s="1"/>
  <c r="N4958" i="1"/>
  <c r="N5258" i="1"/>
  <c r="N5254" i="1" s="1"/>
  <c r="N5298" i="1"/>
  <c r="N5294" i="1" s="1"/>
  <c r="N5293" i="1" s="1"/>
  <c r="N5287" i="1" s="1"/>
  <c r="N5286" i="1" s="1"/>
  <c r="I1128" i="1"/>
  <c r="I1127" i="1" s="1"/>
  <c r="I986" i="1"/>
  <c r="J116" i="1"/>
  <c r="J115" i="1" s="1"/>
  <c r="J114" i="1" s="1"/>
  <c r="J113" i="1" s="1"/>
  <c r="J166" i="1"/>
  <c r="J165" i="1" s="1"/>
  <c r="J223" i="1"/>
  <c r="J219" i="1" s="1"/>
  <c r="J403" i="1"/>
  <c r="J636" i="1"/>
  <c r="J635" i="1" s="1"/>
  <c r="I554" i="1"/>
  <c r="I642" i="1"/>
  <c r="I641" i="1" s="1"/>
  <c r="I655" i="1"/>
  <c r="I1467" i="1"/>
  <c r="I1571" i="1"/>
  <c r="I1570" i="1" s="1"/>
  <c r="I1569" i="1" s="1"/>
  <c r="M1643" i="1"/>
  <c r="M1642" i="1" s="1"/>
  <c r="I1081" i="1"/>
  <c r="I1080" i="1" s="1"/>
  <c r="I1155" i="1"/>
  <c r="I1163" i="1"/>
  <c r="I1162" i="1" s="1"/>
  <c r="I1519" i="1"/>
  <c r="I1518" i="1" s="1"/>
  <c r="I1517" i="1" s="1"/>
  <c r="I1516" i="1" s="1"/>
  <c r="I1747" i="1"/>
  <c r="I1746" i="1" s="1"/>
  <c r="I1739" i="1" s="1"/>
  <c r="I1738" i="1" s="1"/>
  <c r="I2081" i="1"/>
  <c r="I2080" i="1" s="1"/>
  <c r="I2073" i="1" s="1"/>
  <c r="I2072" i="1" s="1"/>
  <c r="I3756" i="1"/>
  <c r="O4435" i="1"/>
  <c r="O4775" i="1"/>
  <c r="O4793" i="1"/>
  <c r="O4810" i="1"/>
  <c r="I5469" i="1"/>
  <c r="I2443" i="1"/>
  <c r="M1525" i="1"/>
  <c r="M1524" i="1" s="1"/>
  <c r="J1051" i="1"/>
  <c r="J1045" i="1" s="1"/>
  <c r="J1044" i="1" s="1"/>
  <c r="J1037" i="1" s="1"/>
  <c r="J1072" i="1"/>
  <c r="J1071" i="1" s="1"/>
  <c r="J1070" i="1" s="1"/>
  <c r="J1069" i="1" s="1"/>
  <c r="J1068" i="1" s="1"/>
  <c r="J1101" i="1"/>
  <c r="J1128" i="1"/>
  <c r="J1127" i="1" s="1"/>
  <c r="J1163" i="1"/>
  <c r="J1162" i="1" s="1"/>
  <c r="J1208" i="1"/>
  <c r="J1204" i="1" s="1"/>
  <c r="J1203" i="1" s="1"/>
  <c r="J1370" i="1"/>
  <c r="J1369" i="1" s="1"/>
  <c r="J1368" i="1" s="1"/>
  <c r="J1367" i="1" s="1"/>
  <c r="J1457" i="1"/>
  <c r="J1519" i="1"/>
  <c r="J1518" i="1" s="1"/>
  <c r="J1517" i="1" s="1"/>
  <c r="J1516" i="1" s="1"/>
  <c r="J1544" i="1"/>
  <c r="J1543" i="1" s="1"/>
  <c r="J1542" i="1" s="1"/>
  <c r="J1615" i="1"/>
  <c r="J1614" i="1" s="1"/>
  <c r="J1613" i="1" s="1"/>
  <c r="J1607" i="1" s="1"/>
  <c r="J1635" i="1"/>
  <c r="J1634" i="1" s="1"/>
  <c r="J1708" i="1"/>
  <c r="J1707" i="1" s="1"/>
  <c r="J1706" i="1" s="1"/>
  <c r="J1705" i="1" s="1"/>
  <c r="J1983" i="1"/>
  <c r="J1982" i="1" s="1"/>
  <c r="J2059" i="1"/>
  <c r="J2058" i="1" s="1"/>
  <c r="J2087" i="1"/>
  <c r="J2086" i="1" s="1"/>
  <c r="J2188" i="1"/>
  <c r="J2184" i="1" s="1"/>
  <c r="J2183" i="1" s="1"/>
  <c r="J2179" i="1" s="1"/>
  <c r="J2178" i="1" s="1"/>
  <c r="J2177" i="1" s="1"/>
  <c r="J2176" i="1" s="1"/>
  <c r="J2425" i="1"/>
  <c r="J2421" i="1" s="1"/>
  <c r="J2420" i="1" s="1"/>
  <c r="J2503" i="1"/>
  <c r="J2499" i="1" s="1"/>
  <c r="J2498" i="1" s="1"/>
  <c r="J2491" i="1" s="1"/>
  <c r="J2902" i="1"/>
  <c r="J2901" i="1" s="1"/>
  <c r="J2900" i="1" s="1"/>
  <c r="J2962" i="1"/>
  <c r="J2961" i="1" s="1"/>
  <c r="J2960" i="1" s="1"/>
  <c r="J2959" i="1" s="1"/>
  <c r="J2958" i="1" s="1"/>
  <c r="J3004" i="1"/>
  <c r="J3003" i="1" s="1"/>
  <c r="J3050" i="1"/>
  <c r="J3046" i="1" s="1"/>
  <c r="J3045" i="1" s="1"/>
  <c r="J3066" i="1"/>
  <c r="O3344" i="1"/>
  <c r="O3689" i="1"/>
  <c r="O3756" i="1"/>
  <c r="M951" i="1"/>
  <c r="M943" i="1" s="1"/>
  <c r="K1075" i="1"/>
  <c r="K1072" i="1" s="1"/>
  <c r="K1071" i="1" s="1"/>
  <c r="K1070" i="1" s="1"/>
  <c r="K1069" i="1" s="1"/>
  <c r="K1068" i="1" s="1"/>
  <c r="K1250" i="1"/>
  <c r="K1249" i="1" s="1"/>
  <c r="K1248" i="1" s="1"/>
  <c r="M1122" i="1"/>
  <c r="M1121" i="1" s="1"/>
  <c r="M1120" i="1" s="1"/>
  <c r="M1119" i="1" s="1"/>
  <c r="M1155" i="1"/>
  <c r="M1208" i="1"/>
  <c r="M1204" i="1" s="1"/>
  <c r="M1203" i="1" s="1"/>
  <c r="M1305" i="1"/>
  <c r="M1304" i="1" s="1"/>
  <c r="M1303" i="1" s="1"/>
  <c r="M3084" i="1"/>
  <c r="M3083" i="1" s="1"/>
  <c r="M4311" i="1"/>
  <c r="K5389" i="1"/>
  <c r="L4052" i="1"/>
  <c r="L4051" i="1" s="1"/>
  <c r="J3117" i="1"/>
  <c r="J3113" i="1" s="1"/>
  <c r="J3112" i="1" s="1"/>
  <c r="J3105" i="1" s="1"/>
  <c r="J3097" i="1" s="1"/>
  <c r="J3327" i="1"/>
  <c r="J3323" i="1" s="1"/>
  <c r="J3322" i="1" s="1"/>
  <c r="J3375" i="1"/>
  <c r="J3374" i="1" s="1"/>
  <c r="J3373" i="1" s="1"/>
  <c r="J3372" i="1" s="1"/>
  <c r="J3371" i="1" s="1"/>
  <c r="J3363" i="1" s="1"/>
  <c r="J3493" i="1"/>
  <c r="J3492" i="1" s="1"/>
  <c r="J3491" i="1" s="1"/>
  <c r="J3490" i="1" s="1"/>
  <c r="J3489" i="1" s="1"/>
  <c r="J4595" i="1"/>
  <c r="O20" i="1"/>
  <c r="O824" i="1"/>
  <c r="O870" i="1"/>
  <c r="O991" i="1"/>
  <c r="O2415" i="1"/>
  <c r="O3117" i="1"/>
  <c r="M1467" i="1"/>
  <c r="M1725" i="1"/>
  <c r="M1724" i="1" s="1"/>
  <c r="K4044" i="1"/>
  <c r="K4043" i="1" s="1"/>
  <c r="M5389" i="1"/>
  <c r="K5337" i="1"/>
  <c r="K5414" i="1"/>
  <c r="K5413" i="1" s="1"/>
  <c r="K5412" i="1" s="1"/>
  <c r="K5411" i="1" s="1"/>
  <c r="K5258" i="1"/>
  <c r="K5254" i="1" s="1"/>
  <c r="K95" i="1"/>
  <c r="K91" i="1" s="1"/>
  <c r="K90" i="1" s="1"/>
  <c r="K89" i="1" s="1"/>
  <c r="L95" i="1"/>
  <c r="L91" i="1" s="1"/>
  <c r="L90" i="1" s="1"/>
  <c r="L89" i="1" s="1"/>
  <c r="L2230" i="1"/>
  <c r="L2229" i="1" s="1"/>
  <c r="L2228" i="1" s="1"/>
  <c r="L3294" i="1"/>
  <c r="L3293" i="1" s="1"/>
  <c r="L3286" i="1" s="1"/>
  <c r="L3285" i="1" s="1"/>
  <c r="L3524" i="1"/>
  <c r="L3523" i="1" s="1"/>
  <c r="L4579" i="1"/>
  <c r="L4578" i="1" s="1"/>
  <c r="L4573" i="1" s="1"/>
  <c r="L4641" i="1"/>
  <c r="L4640" i="1" s="1"/>
  <c r="L4667" i="1"/>
  <c r="L4666" i="1" s="1"/>
  <c r="L4665" i="1" s="1"/>
  <c r="L4664" i="1" s="1"/>
  <c r="L4695" i="1"/>
  <c r="L5270" i="1"/>
  <c r="L5269" i="1" s="1"/>
  <c r="L5268" i="1" s="1"/>
  <c r="M1904" i="1"/>
  <c r="M1903" i="1" s="1"/>
  <c r="M1902" i="1" s="1"/>
  <c r="N58" i="1"/>
  <c r="N54" i="1" s="1"/>
  <c r="N53" i="1" s="1"/>
  <c r="N95" i="1"/>
  <c r="N91" i="1" s="1"/>
  <c r="N90" i="1" s="1"/>
  <c r="N89" i="1" s="1"/>
  <c r="N166" i="1"/>
  <c r="N165" i="1" s="1"/>
  <c r="N1933" i="1"/>
  <c r="N1932" i="1" s="1"/>
  <c r="N1946" i="1"/>
  <c r="N1940" i="1" s="1"/>
  <c r="N2385" i="1"/>
  <c r="N2384" i="1" s="1"/>
  <c r="N2377" i="1" s="1"/>
  <c r="N2376" i="1" s="1"/>
  <c r="N2425" i="1"/>
  <c r="N2421" i="1" s="1"/>
  <c r="N2420" i="1" s="1"/>
  <c r="N4615" i="1"/>
  <c r="N4611" i="1" s="1"/>
  <c r="N4610" i="1" s="1"/>
  <c r="N4846" i="1"/>
  <c r="J1094" i="1"/>
  <c r="J1093" i="1" s="1"/>
  <c r="J1122" i="1"/>
  <c r="J1121" i="1" s="1"/>
  <c r="J1120" i="1" s="1"/>
  <c r="J1119" i="1" s="1"/>
  <c r="J2518" i="1"/>
  <c r="J2517" i="1" s="1"/>
  <c r="J2516" i="1" s="1"/>
  <c r="J4327" i="1"/>
  <c r="J5149" i="1"/>
  <c r="J5148" i="1" s="1"/>
  <c r="J5494" i="1"/>
  <c r="J5493" i="1" s="1"/>
  <c r="O1519" i="1"/>
  <c r="O4658" i="1"/>
  <c r="K266" i="1"/>
  <c r="K265" i="1" s="1"/>
  <c r="K259" i="1" s="1"/>
  <c r="K40" i="1"/>
  <c r="K477" i="1"/>
  <c r="K468" i="1" s="1"/>
  <c r="K467" i="1" s="1"/>
  <c r="M436" i="1"/>
  <c r="M432" i="1" s="1"/>
  <c r="M431" i="1" s="1"/>
  <c r="M430" i="1" s="1"/>
  <c r="M429" i="1" s="1"/>
  <c r="M595" i="1"/>
  <c r="M594" i="1" s="1"/>
  <c r="K856" i="1"/>
  <c r="K855" i="1" s="1"/>
  <c r="K854" i="1" s="1"/>
  <c r="K848" i="1" s="1"/>
  <c r="K930" i="1"/>
  <c r="K929" i="1" s="1"/>
  <c r="M650" i="1"/>
  <c r="M649" i="1" s="1"/>
  <c r="M1615" i="1"/>
  <c r="M1614" i="1" s="1"/>
  <c r="M1613" i="1" s="1"/>
  <c r="M1607" i="1" s="1"/>
  <c r="M1693" i="1"/>
  <c r="M1692" i="1" s="1"/>
  <c r="M1691" i="1" s="1"/>
  <c r="M1690" i="1" s="1"/>
  <c r="M1689" i="1" s="1"/>
  <c r="K1825" i="1"/>
  <c r="K1824" i="1" s="1"/>
  <c r="M2398" i="1"/>
  <c r="M2397" i="1" s="1"/>
  <c r="K2771" i="1"/>
  <c r="M2862" i="1"/>
  <c r="M2861" i="1" s="1"/>
  <c r="M2860" i="1" s="1"/>
  <c r="M4022" i="1"/>
  <c r="M4021" i="1" s="1"/>
  <c r="M4020" i="1" s="1"/>
  <c r="M4019" i="1" s="1"/>
  <c r="M4018" i="1" s="1"/>
  <c r="K4783" i="1"/>
  <c r="K5173" i="1"/>
  <c r="K5172" i="1" s="1"/>
  <c r="K5171" i="1" s="1"/>
  <c r="K5170" i="1" s="1"/>
  <c r="M5173" i="1"/>
  <c r="M5172" i="1" s="1"/>
  <c r="M5171" i="1" s="1"/>
  <c r="M5170" i="1" s="1"/>
  <c r="K5110" i="1"/>
  <c r="K5109" i="1" s="1"/>
  <c r="K5108" i="1" s="1"/>
  <c r="K5298" i="1"/>
  <c r="K5294" i="1" s="1"/>
  <c r="K5293" i="1" s="1"/>
  <c r="K5287" i="1" s="1"/>
  <c r="K5286" i="1" s="1"/>
  <c r="K5481" i="1"/>
  <c r="K5480" i="1" s="1"/>
  <c r="K5479" i="1" s="1"/>
  <c r="L2188" i="1"/>
  <c r="L2184" i="1" s="1"/>
  <c r="L2183" i="1" s="1"/>
  <c r="L2179" i="1" s="1"/>
  <c r="L2178" i="1" s="1"/>
  <c r="L2177" i="1" s="1"/>
  <c r="L2176" i="1" s="1"/>
  <c r="L5430" i="1"/>
  <c r="L5429" i="1" s="1"/>
  <c r="L5428" i="1" s="1"/>
  <c r="L5421" i="1" s="1"/>
  <c r="N595" i="1"/>
  <c r="N594" i="1" s="1"/>
  <c r="N642" i="1"/>
  <c r="N641" i="1" s="1"/>
  <c r="N656" i="1"/>
  <c r="N655" i="1" s="1"/>
  <c r="N824" i="1"/>
  <c r="N870" i="1"/>
  <c r="N869" i="1" s="1"/>
  <c r="N868" i="1" s="1"/>
  <c r="N867" i="1" s="1"/>
  <c r="N986" i="1"/>
  <c r="N1155" i="1"/>
  <c r="N4967" i="1"/>
  <c r="N4990" i="1"/>
  <c r="N4977" i="1" s="1"/>
  <c r="N5149" i="1"/>
  <c r="N5148" i="1" s="1"/>
  <c r="N5219" i="1"/>
  <c r="N5215" i="1" s="1"/>
  <c r="N5210" i="1" s="1"/>
  <c r="N5209" i="1" s="1"/>
  <c r="N5208" i="1" s="1"/>
  <c r="N5207" i="1" s="1"/>
  <c r="N5238" i="1"/>
  <c r="N5234" i="1" s="1"/>
  <c r="N5229" i="1" s="1"/>
  <c r="N5228" i="1" s="1"/>
  <c r="N5227" i="1" s="1"/>
  <c r="N5226" i="1" s="1"/>
  <c r="N5353" i="1"/>
  <c r="N5352" i="1" s="1"/>
  <c r="N5450" i="1"/>
  <c r="N5446" i="1" s="1"/>
  <c r="N5445" i="1" s="1"/>
  <c r="M2032" i="1"/>
  <c r="M2031" i="1" s="1"/>
  <c r="M2030" i="1" s="1"/>
  <c r="M2029" i="1" s="1"/>
  <c r="M2028" i="1" s="1"/>
  <c r="N2611" i="1"/>
  <c r="N2610" i="1" s="1"/>
  <c r="N2746" i="1"/>
  <c r="N2742" i="1" s="1"/>
  <c r="N2741" i="1" s="1"/>
  <c r="N2783" i="1"/>
  <c r="N2782" i="1" s="1"/>
  <c r="N4232" i="1"/>
  <c r="L3023" i="1"/>
  <c r="L3022" i="1" s="1"/>
  <c r="L3117" i="1"/>
  <c r="L3113" i="1" s="1"/>
  <c r="L3112" i="1" s="1"/>
  <c r="L3105" i="1" s="1"/>
  <c r="L3097" i="1" s="1"/>
  <c r="L3255" i="1"/>
  <c r="L3254" i="1" s="1"/>
  <c r="L3253" i="1" s="1"/>
  <c r="L3252" i="1" s="1"/>
  <c r="L3300" i="1"/>
  <c r="L3299" i="1" s="1"/>
  <c r="L3337" i="1"/>
  <c r="L3471" i="1"/>
  <c r="L3470" i="1" s="1"/>
  <c r="L3689" i="1"/>
  <c r="L3688" i="1" s="1"/>
  <c r="L3687" i="1" s="1"/>
  <c r="L4044" i="1"/>
  <c r="L4043" i="1" s="1"/>
  <c r="L4320" i="1"/>
  <c r="L4825" i="1"/>
  <c r="L4824" i="1" s="1"/>
  <c r="L4823" i="1" s="1"/>
  <c r="L4822" i="1" s="1"/>
  <c r="L4886" i="1"/>
  <c r="L4882" i="1" s="1"/>
  <c r="L4881" i="1" s="1"/>
  <c r="L4880" i="1" s="1"/>
  <c r="L5149" i="1"/>
  <c r="L5148" i="1" s="1"/>
  <c r="L5219" i="1"/>
  <c r="L5215" i="1" s="1"/>
  <c r="L5210" i="1" s="1"/>
  <c r="L5209" i="1" s="1"/>
  <c r="L5208" i="1" s="1"/>
  <c r="L5207" i="1" s="1"/>
  <c r="L5238" i="1"/>
  <c r="L5234" i="1" s="1"/>
  <c r="L5229" i="1" s="1"/>
  <c r="L5228" i="1" s="1"/>
  <c r="L5227" i="1" s="1"/>
  <c r="L5226" i="1" s="1"/>
  <c r="L5450" i="1"/>
  <c r="L5446" i="1" s="1"/>
  <c r="L5445" i="1" s="1"/>
  <c r="L5469" i="1"/>
  <c r="L5468" i="1" s="1"/>
  <c r="L5467" i="1" s="1"/>
  <c r="L5466" i="1" s="1"/>
  <c r="L5465" i="1" s="1"/>
  <c r="L5481" i="1"/>
  <c r="L5480" i="1" s="1"/>
  <c r="L5479" i="1" s="1"/>
  <c r="L5494" i="1"/>
  <c r="L5493" i="1" s="1"/>
  <c r="M1816" i="1"/>
  <c r="M1815" i="1" s="1"/>
  <c r="N17" i="1"/>
  <c r="N16" i="1" s="1"/>
  <c r="N15" i="1" s="1"/>
  <c r="N2145" i="1"/>
  <c r="N2144" i="1" s="1"/>
  <c r="N5183" i="1"/>
  <c r="N5182" i="1" s="1"/>
  <c r="N5181" i="1" s="1"/>
  <c r="N421" i="1"/>
  <c r="N420" i="1" s="1"/>
  <c r="N419" i="1" s="1"/>
  <c r="N418" i="1" s="1"/>
  <c r="N327" i="1"/>
  <c r="L1643" i="1"/>
  <c r="L1642" i="1" s="1"/>
  <c r="L305" i="1"/>
  <c r="J304" i="1"/>
  <c r="L304" i="1" s="1"/>
  <c r="L303" i="1" s="1"/>
  <c r="L302" i="1" s="1"/>
  <c r="L301" i="1" s="1"/>
  <c r="L285" i="1" s="1"/>
  <c r="J3300" i="1"/>
  <c r="J3299" i="1" s="1"/>
  <c r="J3462" i="1"/>
  <c r="J3461" i="1" s="1"/>
  <c r="J3460" i="1" s="1"/>
  <c r="J3672" i="1"/>
  <c r="J3671" i="1" s="1"/>
  <c r="M5068" i="1"/>
  <c r="M5298" i="1"/>
  <c r="M5294" i="1" s="1"/>
  <c r="M5293" i="1" s="1"/>
  <c r="M5287" i="1" s="1"/>
  <c r="M5286" i="1" s="1"/>
  <c r="M5346" i="1"/>
  <c r="M5345" i="1" s="1"/>
  <c r="M5344" i="1" s="1"/>
  <c r="K5469" i="1"/>
  <c r="K5468" i="1" s="1"/>
  <c r="K5467" i="1" s="1"/>
  <c r="K5466" i="1" s="1"/>
  <c r="K5465" i="1" s="1"/>
  <c r="L116" i="1"/>
  <c r="L115" i="1" s="1"/>
  <c r="L114" i="1" s="1"/>
  <c r="L113" i="1" s="1"/>
  <c r="L350" i="1"/>
  <c r="L349" i="1" s="1"/>
  <c r="N306" i="1"/>
  <c r="N305" i="1" s="1"/>
  <c r="N5068" i="1"/>
  <c r="N5270" i="1"/>
  <c r="N5269" i="1" s="1"/>
  <c r="N5268" i="1" s="1"/>
  <c r="I2433" i="1"/>
  <c r="J3084" i="1"/>
  <c r="J3083" i="1" s="1"/>
  <c r="O1475" i="1"/>
  <c r="M2902" i="1"/>
  <c r="M2901" i="1" s="1"/>
  <c r="M2894" i="1" s="1"/>
  <c r="I1447" i="1"/>
  <c r="I1443" i="1" s="1"/>
  <c r="I1442" i="1" s="1"/>
  <c r="I1457" i="1"/>
  <c r="I1946" i="1"/>
  <c r="I1940" i="1" s="1"/>
  <c r="J1773" i="1"/>
  <c r="J1772" i="1" s="1"/>
  <c r="J1771" i="1" s="1"/>
  <c r="J1770" i="1" s="1"/>
  <c r="J2451" i="1"/>
  <c r="J2450" i="1" s="1"/>
  <c r="M2433" i="1"/>
  <c r="I325" i="1"/>
  <c r="I1322" i="1"/>
  <c r="I1321" i="1" s="1"/>
  <c r="I1825" i="1"/>
  <c r="I1824" i="1" s="1"/>
  <c r="J4695" i="1"/>
  <c r="O951" i="1"/>
  <c r="M3004" i="1"/>
  <c r="M3003" i="1" s="1"/>
  <c r="K4250" i="1"/>
  <c r="K4249" i="1" s="1"/>
  <c r="M4052" i="1"/>
  <c r="M4051" i="1" s="1"/>
  <c r="M4275" i="1"/>
  <c r="M4924" i="1"/>
  <c r="L4737" i="1"/>
  <c r="L4736" i="1" s="1"/>
  <c r="L4735" i="1" s="1"/>
  <c r="L4734" i="1" s="1"/>
  <c r="L4775" i="1"/>
  <c r="M298" i="1"/>
  <c r="M297" i="1" s="1"/>
  <c r="I595" i="1"/>
  <c r="I594" i="1" s="1"/>
  <c r="I2188" i="1"/>
  <c r="I2184" i="1" s="1"/>
  <c r="I2183" i="1" s="1"/>
  <c r="I2179" i="1" s="1"/>
  <c r="I2178" i="1" s="1"/>
  <c r="I2177" i="1" s="1"/>
  <c r="I2176" i="1" s="1"/>
  <c r="I2203" i="1"/>
  <c r="I2202" i="1" s="1"/>
  <c r="I2201" i="1" s="1"/>
  <c r="J20" i="1"/>
  <c r="J16" i="1" s="1"/>
  <c r="J15" i="1" s="1"/>
  <c r="J870" i="1"/>
  <c r="J869" i="1" s="1"/>
  <c r="J868" i="1" s="1"/>
  <c r="J867" i="1" s="1"/>
  <c r="J919" i="1"/>
  <c r="J963" i="1"/>
  <c r="J962" i="1" s="1"/>
  <c r="J991" i="1"/>
  <c r="J1223" i="1"/>
  <c r="J1222" i="1" s="1"/>
  <c r="J1221" i="1" s="1"/>
  <c r="J1725" i="1"/>
  <c r="J1724" i="1" s="1"/>
  <c r="J1747" i="1"/>
  <c r="J1746" i="1" s="1"/>
  <c r="J1739" i="1" s="1"/>
  <c r="J1738" i="1" s="1"/>
  <c r="J2114" i="1"/>
  <c r="J2110" i="1" s="1"/>
  <c r="J2109" i="1" s="1"/>
  <c r="J2415" i="1"/>
  <c r="J2414" i="1" s="1"/>
  <c r="J2413" i="1" s="1"/>
  <c r="J2412" i="1" s="1"/>
  <c r="J2433" i="1"/>
  <c r="J2443" i="1"/>
  <c r="J2457" i="1"/>
  <c r="J2456" i="1" s="1"/>
  <c r="J2474" i="1"/>
  <c r="J2574" i="1"/>
  <c r="J2573" i="1" s="1"/>
  <c r="J2944" i="1"/>
  <c r="J2943" i="1" s="1"/>
  <c r="J3819" i="1"/>
  <c r="J4489" i="1"/>
  <c r="J4488" i="1" s="1"/>
  <c r="J4631" i="1"/>
  <c r="J4630" i="1" s="1"/>
  <c r="J4629" i="1" s="1"/>
  <c r="J4628" i="1" s="1"/>
  <c r="J4627" i="1" s="1"/>
  <c r="J4626" i="1" s="1"/>
  <c r="J4658" i="1"/>
  <c r="J4657" i="1" s="1"/>
  <c r="J4675" i="1"/>
  <c r="J4674" i="1" s="1"/>
  <c r="J4673" i="1" s="1"/>
  <c r="J4672" i="1" s="1"/>
  <c r="O95" i="1"/>
  <c r="O166" i="1"/>
  <c r="O181" i="1"/>
  <c r="O223" i="1"/>
  <c r="O271" i="1"/>
  <c r="O304" i="1"/>
  <c r="O403" i="1"/>
  <c r="O460" i="1"/>
  <c r="O1635" i="1"/>
  <c r="O2962" i="1"/>
  <c r="O3040" i="1"/>
  <c r="O3050" i="1"/>
  <c r="O3247" i="1"/>
  <c r="O3327" i="1"/>
  <c r="O3375" i="1"/>
  <c r="K2151" i="1"/>
  <c r="K2150" i="1" s="1"/>
  <c r="M2457" i="1"/>
  <c r="M2456" i="1" s="1"/>
  <c r="M2474" i="1"/>
  <c r="K3238" i="1"/>
  <c r="K3237" i="1" s="1"/>
  <c r="M4242" i="1"/>
  <c r="M4675" i="1"/>
  <c r="M4674" i="1" s="1"/>
  <c r="M4673" i="1" s="1"/>
  <c r="M4672" i="1" s="1"/>
  <c r="L2042" i="1"/>
  <c r="L2041" i="1" s="1"/>
  <c r="L2040" i="1" s="1"/>
  <c r="L2039" i="1" s="1"/>
  <c r="L2771" i="1"/>
  <c r="L3228" i="1"/>
  <c r="L3227" i="1" s="1"/>
  <c r="L3247" i="1"/>
  <c r="L3246" i="1" s="1"/>
  <c r="L3245" i="1" s="1"/>
  <c r="L3244" i="1" s="1"/>
  <c r="L3243" i="1" s="1"/>
  <c r="N2977" i="1"/>
  <c r="N2976" i="1" s="1"/>
  <c r="N2975" i="1" s="1"/>
  <c r="N2974" i="1" s="1"/>
  <c r="N2059" i="1"/>
  <c r="N2058" i="1" s="1"/>
  <c r="N2127" i="1"/>
  <c r="N2151" i="1"/>
  <c r="N2150" i="1" s="1"/>
  <c r="N2346" i="1"/>
  <c r="N2345" i="1" s="1"/>
  <c r="N2344" i="1" s="1"/>
  <c r="N2343" i="1" s="1"/>
  <c r="N4600" i="1"/>
  <c r="N4951" i="1"/>
  <c r="O3462" i="1"/>
  <c r="O3493" i="1"/>
  <c r="O4886" i="1"/>
  <c r="O4951" i="1"/>
  <c r="O4990" i="1"/>
  <c r="K530" i="1"/>
  <c r="K529" i="1" s="1"/>
  <c r="K554" i="1"/>
  <c r="K595" i="1"/>
  <c r="K594" i="1" s="1"/>
  <c r="M403" i="1"/>
  <c r="M460" i="1"/>
  <c r="M456" i="1" s="1"/>
  <c r="M455" i="1" s="1"/>
  <c r="M454" i="1" s="1"/>
  <c r="M477" i="1"/>
  <c r="M468" i="1" s="1"/>
  <c r="M467" i="1" s="1"/>
  <c r="K762" i="1"/>
  <c r="K748" i="1" s="1"/>
  <c r="K824" i="1"/>
  <c r="K870" i="1"/>
  <c r="K869" i="1" s="1"/>
  <c r="K868" i="1" s="1"/>
  <c r="K867" i="1" s="1"/>
  <c r="K1651" i="1"/>
  <c r="K1650" i="1" s="1"/>
  <c r="K1725" i="1"/>
  <c r="K1724" i="1" s="1"/>
  <c r="K3327" i="1"/>
  <c r="K3323" i="1" s="1"/>
  <c r="K3322" i="1" s="1"/>
  <c r="K3344" i="1"/>
  <c r="K3471" i="1"/>
  <c r="K3470" i="1" s="1"/>
  <c r="M3317" i="1"/>
  <c r="M3316" i="1" s="1"/>
  <c r="M3315" i="1" s="1"/>
  <c r="M3314" i="1" s="1"/>
  <c r="M3327" i="1"/>
  <c r="M3323" i="1" s="1"/>
  <c r="M3322" i="1" s="1"/>
  <c r="M3344" i="1"/>
  <c r="M3462" i="1"/>
  <c r="M3461" i="1" s="1"/>
  <c r="M3460" i="1" s="1"/>
  <c r="M3493" i="1"/>
  <c r="M3492" i="1" s="1"/>
  <c r="M3491" i="1" s="1"/>
  <c r="M3490" i="1" s="1"/>
  <c r="M3489" i="1" s="1"/>
  <c r="M3680" i="1"/>
  <c r="M3679" i="1" s="1"/>
  <c r="K4327" i="1"/>
  <c r="M4489" i="1"/>
  <c r="M4488" i="1" s="1"/>
  <c r="K4695" i="1"/>
  <c r="K4737" i="1"/>
  <c r="K4736" i="1" s="1"/>
  <c r="K4735" i="1" s="1"/>
  <c r="K4734" i="1" s="1"/>
  <c r="M4641" i="1"/>
  <c r="M4640" i="1" s="1"/>
  <c r="M4652" i="1"/>
  <c r="M4648" i="1" s="1"/>
  <c r="M4667" i="1"/>
  <c r="M4666" i="1" s="1"/>
  <c r="M4665" i="1" s="1"/>
  <c r="M4664" i="1" s="1"/>
  <c r="M4695" i="1"/>
  <c r="M4929" i="1"/>
  <c r="M5331" i="1"/>
  <c r="M5337" i="1"/>
  <c r="M5414" i="1"/>
  <c r="M5413" i="1" s="1"/>
  <c r="M5412" i="1" s="1"/>
  <c r="M5411" i="1" s="1"/>
  <c r="M5238" i="1"/>
  <c r="M5234" i="1" s="1"/>
  <c r="M5229" i="1" s="1"/>
  <c r="M5228" i="1" s="1"/>
  <c r="M5227" i="1" s="1"/>
  <c r="M5226" i="1" s="1"/>
  <c r="M95" i="1"/>
  <c r="M91" i="1" s="1"/>
  <c r="M90" i="1" s="1"/>
  <c r="M89" i="1" s="1"/>
  <c r="L656" i="1"/>
  <c r="L655" i="1" s="1"/>
  <c r="L762" i="1"/>
  <c r="L748" i="1" s="1"/>
  <c r="L919" i="1"/>
  <c r="L930" i="1"/>
  <c r="L929" i="1" s="1"/>
  <c r="L970" i="1"/>
  <c r="L969" i="1" s="1"/>
  <c r="L968" i="1" s="1"/>
  <c r="L1208" i="1"/>
  <c r="L1204" i="1" s="1"/>
  <c r="L1203" i="1" s="1"/>
  <c r="L1457" i="1"/>
  <c r="L1525" i="1"/>
  <c r="L1524" i="1" s="1"/>
  <c r="L1544" i="1"/>
  <c r="L1543" i="1" s="1"/>
  <c r="L1542" i="1" s="1"/>
  <c r="L1571" i="1"/>
  <c r="L1570" i="1" s="1"/>
  <c r="L1569" i="1" s="1"/>
  <c r="L1773" i="1"/>
  <c r="L1772" i="1" s="1"/>
  <c r="L1771" i="1" s="1"/>
  <c r="L1770" i="1" s="1"/>
  <c r="L1798" i="1"/>
  <c r="L1999" i="1"/>
  <c r="L1998" i="1" s="1"/>
  <c r="L2783" i="1"/>
  <c r="L2782" i="1" s="1"/>
  <c r="L3004" i="1"/>
  <c r="L3003" i="1" s="1"/>
  <c r="L3744" i="1"/>
  <c r="L3740" i="1" s="1"/>
  <c r="L3739" i="1" s="1"/>
  <c r="L3756" i="1"/>
  <c r="L3755" i="1" s="1"/>
  <c r="L3754" i="1" s="1"/>
  <c r="L4242" i="1"/>
  <c r="N436" i="1"/>
  <c r="N432" i="1" s="1"/>
  <c r="N431" i="1" s="1"/>
  <c r="N430" i="1" s="1"/>
  <c r="N429" i="1" s="1"/>
  <c r="N1370" i="1"/>
  <c r="N1369" i="1" s="1"/>
  <c r="N1368" i="1" s="1"/>
  <c r="N1367" i="1" s="1"/>
  <c r="N1725" i="1"/>
  <c r="N1724" i="1" s="1"/>
  <c r="N2087" i="1"/>
  <c r="N2086" i="1" s="1"/>
  <c r="N3084" i="1"/>
  <c r="N3083" i="1" s="1"/>
  <c r="N4783" i="1"/>
  <c r="L2820" i="1"/>
  <c r="L2816" i="1" s="1"/>
  <c r="L2815" i="1" s="1"/>
  <c r="L2808" i="1" s="1"/>
  <c r="L3493" i="1"/>
  <c r="L3492" i="1" s="1"/>
  <c r="L3491" i="1" s="1"/>
  <c r="L3490" i="1" s="1"/>
  <c r="L3489" i="1" s="1"/>
  <c r="L4722" i="1"/>
  <c r="L4721" i="1" s="1"/>
  <c r="L4720" i="1" s="1"/>
  <c r="N1877" i="1"/>
  <c r="N1876" i="1" s="1"/>
  <c r="N1875" i="1" s="1"/>
  <c r="N2398" i="1"/>
  <c r="N2397" i="1" s="1"/>
  <c r="N3040" i="1"/>
  <c r="N3039" i="1" s="1"/>
  <c r="N3038" i="1" s="1"/>
  <c r="N3037" i="1" s="1"/>
  <c r="N3272" i="1"/>
  <c r="N3271" i="1" s="1"/>
  <c r="N3471" i="1"/>
  <c r="N3470" i="1" s="1"/>
  <c r="N3819" i="1"/>
  <c r="N4667" i="1"/>
  <c r="N4666" i="1" s="1"/>
  <c r="N4665" i="1" s="1"/>
  <c r="N4664" i="1" s="1"/>
  <c r="N4675" i="1"/>
  <c r="N4674" i="1" s="1"/>
  <c r="N4673" i="1" s="1"/>
  <c r="N4672" i="1" s="1"/>
  <c r="N4722" i="1"/>
  <c r="N4721" i="1" s="1"/>
  <c r="N4720" i="1" s="1"/>
  <c r="N4737" i="1"/>
  <c r="N4736" i="1" s="1"/>
  <c r="N4735" i="1" s="1"/>
  <c r="N4734" i="1" s="1"/>
  <c r="N4929" i="1"/>
  <c r="I963" i="1"/>
  <c r="I962" i="1" s="1"/>
  <c r="I1051" i="1"/>
  <c r="I1045" i="1" s="1"/>
  <c r="I1044" i="1" s="1"/>
  <c r="I1037" i="1" s="1"/>
  <c r="I2658" i="1"/>
  <c r="I2657" i="1" s="1"/>
  <c r="I2656" i="1" s="1"/>
  <c r="I2655" i="1" s="1"/>
  <c r="I2654" i="1" s="1"/>
  <c r="I856" i="1"/>
  <c r="I855" i="1" s="1"/>
  <c r="I854" i="1" s="1"/>
  <c r="I848" i="1" s="1"/>
  <c r="I991" i="1"/>
  <c r="I574" i="1"/>
  <c r="I573" i="1" s="1"/>
  <c r="I572" i="1" s="1"/>
  <c r="I650" i="1"/>
  <c r="I649" i="1" s="1"/>
  <c r="I1370" i="1"/>
  <c r="I1369" i="1" s="1"/>
  <c r="I1368" i="1" s="1"/>
  <c r="I1367" i="1" s="1"/>
  <c r="I2977" i="1"/>
  <c r="I2976" i="1" s="1"/>
  <c r="I2975" i="1" s="1"/>
  <c r="I2974" i="1" s="1"/>
  <c r="I3375" i="1"/>
  <c r="I3462" i="1"/>
  <c r="J1808" i="1"/>
  <c r="J2127" i="1"/>
  <c r="J2145" i="1"/>
  <c r="J2144" i="1" s="1"/>
  <c r="J2164" i="1"/>
  <c r="I1437" i="1"/>
  <c r="I1436" i="1" s="1"/>
  <c r="I1435" i="1" s="1"/>
  <c r="I1434" i="1" s="1"/>
  <c r="I1693" i="1"/>
  <c r="I1692" i="1" s="1"/>
  <c r="I1691" i="1" s="1"/>
  <c r="I1690" i="1" s="1"/>
  <c r="I1689" i="1" s="1"/>
  <c r="I1798" i="1"/>
  <c r="I2151" i="1"/>
  <c r="I2150" i="1" s="1"/>
  <c r="I2331" i="1"/>
  <c r="I2330" i="1" s="1"/>
  <c r="I2329" i="1" s="1"/>
  <c r="I2328" i="1" s="1"/>
  <c r="I2327" i="1" s="1"/>
  <c r="J930" i="1"/>
  <c r="J929" i="1" s="1"/>
  <c r="J1081" i="1"/>
  <c r="J1080" i="1" s="1"/>
  <c r="I181" i="1"/>
  <c r="I177" i="1" s="1"/>
  <c r="I116" i="1"/>
  <c r="I115" i="1" s="1"/>
  <c r="I114" i="1" s="1"/>
  <c r="I113" i="1" s="1"/>
  <c r="I1094" i="1"/>
  <c r="I1093" i="1" s="1"/>
  <c r="I1208" i="1"/>
  <c r="I1204" i="1" s="1"/>
  <c r="I1203" i="1" s="1"/>
  <c r="I1411" i="1"/>
  <c r="I1410" i="1" s="1"/>
  <c r="I1773" i="1"/>
  <c r="I1772" i="1" s="1"/>
  <c r="I1771" i="1" s="1"/>
  <c r="I1770" i="1" s="1"/>
  <c r="I1816" i="1"/>
  <c r="I1815" i="1" s="1"/>
  <c r="I2114" i="1"/>
  <c r="I2110" i="1" s="1"/>
  <c r="I2109" i="1" s="1"/>
  <c r="I2398" i="1"/>
  <c r="I2397" i="1" s="1"/>
  <c r="J1999" i="1"/>
  <c r="J1998" i="1" s="1"/>
  <c r="J2673" i="1"/>
  <c r="J2672" i="1" s="1"/>
  <c r="J2671" i="1" s="1"/>
  <c r="J2670" i="1" s="1"/>
  <c r="J2690" i="1"/>
  <c r="J2689" i="1" s="1"/>
  <c r="J2990" i="1"/>
  <c r="J2989" i="1" s="1"/>
  <c r="J3344" i="1"/>
  <c r="J3772" i="1"/>
  <c r="J3767" i="1" s="1"/>
  <c r="J3766" i="1" s="1"/>
  <c r="J3765" i="1" s="1"/>
  <c r="J3764" i="1" s="1"/>
  <c r="J4022" i="1"/>
  <c r="J4021" i="1" s="1"/>
  <c r="J4020" i="1" s="1"/>
  <c r="J4019" i="1" s="1"/>
  <c r="J4018" i="1" s="1"/>
  <c r="J4052" i="1"/>
  <c r="J4051" i="1" s="1"/>
  <c r="J4068" i="1"/>
  <c r="J4078" i="1"/>
  <c r="J4203" i="1"/>
  <c r="J4232" i="1"/>
  <c r="J4242" i="1"/>
  <c r="J4435" i="1"/>
  <c r="J4431" i="1" s="1"/>
  <c r="J4430" i="1" s="1"/>
  <c r="J4508" i="1"/>
  <c r="J4507" i="1" s="1"/>
  <c r="J4506" i="1" s="1"/>
  <c r="J4600" i="1"/>
  <c r="J4748" i="1"/>
  <c r="J4744" i="1" s="1"/>
  <c r="J4743" i="1" s="1"/>
  <c r="O3084" i="1"/>
  <c r="M762" i="1"/>
  <c r="M748" i="1" s="1"/>
  <c r="M1145" i="1"/>
  <c r="K2518" i="1"/>
  <c r="K2517" i="1" s="1"/>
  <c r="K2516" i="1" s="1"/>
  <c r="K4846" i="1"/>
  <c r="K4951" i="1"/>
  <c r="L530" i="1"/>
  <c r="L529" i="1" s="1"/>
  <c r="L2433" i="1"/>
  <c r="L3076" i="1"/>
  <c r="J2658" i="1"/>
  <c r="J2657" i="1" s="1"/>
  <c r="J2656" i="1" s="1"/>
  <c r="J2655" i="1" s="1"/>
  <c r="J2654" i="1" s="1"/>
  <c r="J3255" i="1"/>
  <c r="J3254" i="1" s="1"/>
  <c r="J3253" i="1" s="1"/>
  <c r="J3252" i="1" s="1"/>
  <c r="O2902" i="1"/>
  <c r="O5481" i="1"/>
  <c r="K4555" i="1"/>
  <c r="L25" i="1"/>
  <c r="L1481" i="1"/>
  <c r="L1480" i="1" s="1"/>
  <c r="L4344" i="1"/>
  <c r="L4343" i="1" s="1"/>
  <c r="L4342" i="1" s="1"/>
  <c r="L4341" i="1" s="1"/>
  <c r="L4435" i="1"/>
  <c r="L4431" i="1" s="1"/>
  <c r="L4430" i="1" s="1"/>
  <c r="I2518" i="1"/>
  <c r="I2517" i="1" s="1"/>
  <c r="I2516" i="1" s="1"/>
  <c r="J350" i="1"/>
  <c r="J349" i="1" s="1"/>
  <c r="J460" i="1"/>
  <c r="J456" i="1" s="1"/>
  <c r="J455" i="1" s="1"/>
  <c r="J454" i="1" s="1"/>
  <c r="J477" i="1"/>
  <c r="J468" i="1" s="1"/>
  <c r="J467" i="1" s="1"/>
  <c r="J574" i="1"/>
  <c r="J573" i="1" s="1"/>
  <c r="J572" i="1" s="1"/>
  <c r="J584" i="1"/>
  <c r="J580" i="1" s="1"/>
  <c r="J579" i="1" s="1"/>
  <c r="J738" i="1"/>
  <c r="J843" i="1"/>
  <c r="J856" i="1"/>
  <c r="J855" i="1" s="1"/>
  <c r="J854" i="1" s="1"/>
  <c r="J848" i="1" s="1"/>
  <c r="J1411" i="1"/>
  <c r="J1410" i="1" s="1"/>
  <c r="J1467" i="1"/>
  <c r="J1481" i="1"/>
  <c r="J1480" i="1" s="1"/>
  <c r="J2032" i="1"/>
  <c r="J2031" i="1" s="1"/>
  <c r="J2030" i="1" s="1"/>
  <c r="J2029" i="1" s="1"/>
  <c r="J2028" i="1" s="1"/>
  <c r="J2704" i="1"/>
  <c r="J2703" i="1" s="1"/>
  <c r="J3524" i="1"/>
  <c r="J3523" i="1" s="1"/>
  <c r="J4652" i="1"/>
  <c r="J4648" i="1" s="1"/>
  <c r="J4667" i="1"/>
  <c r="J4666" i="1" s="1"/>
  <c r="J4665" i="1" s="1"/>
  <c r="J4664" i="1" s="1"/>
  <c r="J4803" i="1"/>
  <c r="O116" i="1"/>
  <c r="O1933" i="1"/>
  <c r="O2290" i="1"/>
  <c r="O2331" i="1"/>
  <c r="O2503" i="1"/>
  <c r="O2746" i="1"/>
  <c r="O3182" i="1"/>
  <c r="O4022" i="1"/>
  <c r="O4344" i="1"/>
  <c r="O4357" i="1"/>
  <c r="K636" i="1"/>
  <c r="K635" i="1" s="1"/>
  <c r="K1081" i="1"/>
  <c r="K1080" i="1" s="1"/>
  <c r="K2443" i="1"/>
  <c r="K3503" i="1"/>
  <c r="K3502" i="1" s="1"/>
  <c r="K3501" i="1" s="1"/>
  <c r="K3500" i="1" s="1"/>
  <c r="M3732" i="1"/>
  <c r="M3731" i="1" s="1"/>
  <c r="L1051" i="1"/>
  <c r="L1064" i="1"/>
  <c r="L1063" i="1" s="1"/>
  <c r="L1062" i="1" s="1"/>
  <c r="L1061" i="1" s="1"/>
  <c r="L2059" i="1"/>
  <c r="L2058" i="1" s="1"/>
  <c r="L2761" i="1"/>
  <c r="L2835" i="1"/>
  <c r="L2834" i="1" s="1"/>
  <c r="L2833" i="1" s="1"/>
  <c r="L3066" i="1"/>
  <c r="L3153" i="1"/>
  <c r="L3152" i="1" s="1"/>
  <c r="L3151" i="1" s="1"/>
  <c r="L4275" i="1"/>
  <c r="K1383" i="1"/>
  <c r="K1382" i="1" s="1"/>
  <c r="M1322" i="1"/>
  <c r="M1321" i="1" s="1"/>
  <c r="K1693" i="1"/>
  <c r="K1692" i="1" s="1"/>
  <c r="K1691" i="1" s="1"/>
  <c r="K1690" i="1" s="1"/>
  <c r="K1689" i="1" s="1"/>
  <c r="K1708" i="1"/>
  <c r="K1707" i="1" s="1"/>
  <c r="K1706" i="1" s="1"/>
  <c r="K1705" i="1" s="1"/>
  <c r="M2363" i="1"/>
  <c r="M2362" i="1" s="1"/>
  <c r="K2188" i="1"/>
  <c r="K2184" i="1" s="1"/>
  <c r="K2183" i="1" s="1"/>
  <c r="K2179" i="1" s="1"/>
  <c r="K2178" i="1" s="1"/>
  <c r="K2177" i="1" s="1"/>
  <c r="K2176" i="1" s="1"/>
  <c r="K2425" i="1"/>
  <c r="K2421" i="1" s="1"/>
  <c r="K2420" i="1" s="1"/>
  <c r="K2451" i="1"/>
  <c r="K2450" i="1" s="1"/>
  <c r="K2474" i="1"/>
  <c r="K2574" i="1"/>
  <c r="K2573" i="1" s="1"/>
  <c r="M2503" i="1"/>
  <c r="M2499" i="1" s="1"/>
  <c r="M2498" i="1" s="1"/>
  <c r="M2491" i="1" s="1"/>
  <c r="K2977" i="1"/>
  <c r="K2976" i="1" s="1"/>
  <c r="K2975" i="1" s="1"/>
  <c r="K2974" i="1" s="1"/>
  <c r="M3228" i="1"/>
  <c r="M3227" i="1" s="1"/>
  <c r="K3395" i="1"/>
  <c r="K3394" i="1" s="1"/>
  <c r="M4298" i="1"/>
  <c r="M4320" i="1"/>
  <c r="M4600" i="1"/>
  <c r="K4886" i="1"/>
  <c r="K4882" i="1" s="1"/>
  <c r="K4881" i="1" s="1"/>
  <c r="K4880" i="1" s="1"/>
  <c r="M4951" i="1"/>
  <c r="M4958" i="1"/>
  <c r="M5270" i="1"/>
  <c r="M5269" i="1" s="1"/>
  <c r="M5268" i="1" s="1"/>
  <c r="L166" i="1"/>
  <c r="L165" i="1" s="1"/>
  <c r="L181" i="1"/>
  <c r="L177" i="1" s="1"/>
  <c r="L223" i="1"/>
  <c r="L219" i="1" s="1"/>
  <c r="L460" i="1"/>
  <c r="L456" i="1" s="1"/>
  <c r="L455" i="1" s="1"/>
  <c r="L454" i="1" s="1"/>
  <c r="L1047" i="1"/>
  <c r="L1046" i="1" s="1"/>
  <c r="L1467" i="1"/>
  <c r="L1808" i="1"/>
  <c r="L1825" i="1"/>
  <c r="L1824" i="1" s="1"/>
  <c r="L1933" i="1"/>
  <c r="L1932" i="1" s="1"/>
  <c r="L2331" i="1"/>
  <c r="L2330" i="1" s="1"/>
  <c r="L2329" i="1" s="1"/>
  <c r="L2328" i="1" s="1"/>
  <c r="L2327" i="1" s="1"/>
  <c r="L2398" i="1"/>
  <c r="L2397" i="1" s="1"/>
  <c r="L2395" i="1" s="1"/>
  <c r="L2394" i="1" s="1"/>
  <c r="L2393" i="1" s="1"/>
  <c r="L2392" i="1" s="1"/>
  <c r="L2391" i="1" s="1"/>
  <c r="L2390" i="1" s="1"/>
  <c r="L2388" i="1" s="1"/>
  <c r="L2385" i="1" s="1"/>
  <c r="L2384" i="1" s="1"/>
  <c r="L2377" i="1" s="1"/>
  <c r="L2376" i="1" s="1"/>
  <c r="L2374" i="1" s="1"/>
  <c r="L2373" i="1" s="1"/>
  <c r="L2372" i="1" s="1"/>
  <c r="L2371" i="1" s="1"/>
  <c r="L2370" i="1" s="1"/>
  <c r="L2368" i="1" s="1"/>
  <c r="L2367" i="1" s="1"/>
  <c r="L2366" i="1" s="1"/>
  <c r="L2365" i="1" s="1"/>
  <c r="L2364" i="1" s="1"/>
  <c r="L2363" i="1" s="1"/>
  <c r="L2362" i="1" s="1"/>
  <c r="L2360" i="1" s="1"/>
  <c r="L2359" i="1" s="1"/>
  <c r="L2358" i="1" s="1"/>
  <c r="L2353" i="1" s="1"/>
  <c r="L2352" i="1" s="1"/>
  <c r="L2415" i="1"/>
  <c r="L2414" i="1" s="1"/>
  <c r="L2413" i="1" s="1"/>
  <c r="L2412" i="1" s="1"/>
  <c r="L2425" i="1"/>
  <c r="L2421" i="1" s="1"/>
  <c r="L2420" i="1" s="1"/>
  <c r="L2451" i="1"/>
  <c r="L2450" i="1" s="1"/>
  <c r="L2673" i="1"/>
  <c r="L2672" i="1" s="1"/>
  <c r="L2671" i="1" s="1"/>
  <c r="L2670" i="1" s="1"/>
  <c r="L2746" i="1"/>
  <c r="L2742" i="1" s="1"/>
  <c r="L2741" i="1" s="1"/>
  <c r="L3050" i="1"/>
  <c r="L3046" i="1" s="1"/>
  <c r="L3045" i="1" s="1"/>
  <c r="L4658" i="1"/>
  <c r="L4657" i="1" s="1"/>
  <c r="M1101" i="1"/>
  <c r="K2127" i="1"/>
  <c r="K2203" i="1"/>
  <c r="K2202" i="1" s="1"/>
  <c r="K2201" i="1" s="1"/>
  <c r="K2290" i="1"/>
  <c r="K2289" i="1" s="1"/>
  <c r="K2288" i="1" s="1"/>
  <c r="K2944" i="1"/>
  <c r="K2943" i="1" s="1"/>
  <c r="M3117" i="1"/>
  <c r="M3113" i="1" s="1"/>
  <c r="M3112" i="1" s="1"/>
  <c r="M3105" i="1" s="1"/>
  <c r="M3097" i="1" s="1"/>
  <c r="K4078" i="1"/>
  <c r="K4320" i="1"/>
  <c r="K4344" i="1"/>
  <c r="K4343" i="1" s="1"/>
  <c r="K4342" i="1" s="1"/>
  <c r="K4341" i="1" s="1"/>
  <c r="M4435" i="1"/>
  <c r="M4431" i="1" s="1"/>
  <c r="M4430" i="1" s="1"/>
  <c r="M4748" i="1"/>
  <c r="M4744" i="1" s="1"/>
  <c r="M4743" i="1" s="1"/>
  <c r="K4641" i="1"/>
  <c r="K4640" i="1" s="1"/>
  <c r="K4775" i="1"/>
  <c r="K166" i="1"/>
  <c r="K165" i="1" s="1"/>
  <c r="M166" i="1"/>
  <c r="M165" i="1" s="1"/>
  <c r="M199" i="1"/>
  <c r="M198" i="1" s="1"/>
  <c r="L2164" i="1"/>
  <c r="L4510" i="1"/>
  <c r="L4509" i="1" s="1"/>
  <c r="L4508" i="1" s="1"/>
  <c r="L4507" i="1" s="1"/>
  <c r="L4506" i="1" s="1"/>
  <c r="L4505" i="1" s="1"/>
  <c r="L4504" i="1" s="1"/>
  <c r="L4595" i="1"/>
  <c r="L4600" i="1"/>
  <c r="L4652" i="1"/>
  <c r="L4648" i="1" s="1"/>
  <c r="L4708" i="1"/>
  <c r="N1999" i="1"/>
  <c r="N1998" i="1" s="1"/>
  <c r="N2042" i="1"/>
  <c r="N2041" i="1" s="1"/>
  <c r="N2040" i="1" s="1"/>
  <c r="N2039" i="1" s="1"/>
  <c r="N3126" i="1"/>
  <c r="N3125" i="1" s="1"/>
  <c r="N3124" i="1" s="1"/>
  <c r="L4924" i="1"/>
  <c r="L4951" i="1"/>
  <c r="L5298" i="1"/>
  <c r="L5294" i="1" s="1"/>
  <c r="L5293" i="1" s="1"/>
  <c r="L5287" i="1" s="1"/>
  <c r="L5286" i="1" s="1"/>
  <c r="M1877" i="1"/>
  <c r="M1876" i="1" s="1"/>
  <c r="M1875" i="1" s="1"/>
  <c r="N34" i="1"/>
  <c r="N1693" i="1"/>
  <c r="N1692" i="1" s="1"/>
  <c r="N1691" i="1" s="1"/>
  <c r="N1690" i="1" s="1"/>
  <c r="N1689" i="1" s="1"/>
  <c r="N2433" i="1"/>
  <c r="N2962" i="1"/>
  <c r="N2961" i="1" s="1"/>
  <c r="N2960" i="1" s="1"/>
  <c r="N2959" i="1" s="1"/>
  <c r="N2958" i="1" s="1"/>
  <c r="N3023" i="1"/>
  <c r="N3022" i="1" s="1"/>
  <c r="N3117" i="1"/>
  <c r="N3113" i="1" s="1"/>
  <c r="N3112" i="1" s="1"/>
  <c r="N3105" i="1" s="1"/>
  <c r="N3097" i="1" s="1"/>
  <c r="N3655" i="1"/>
  <c r="N199" i="1"/>
  <c r="N198" i="1" s="1"/>
  <c r="N1983" i="1"/>
  <c r="N1982" i="1" s="1"/>
  <c r="N3050" i="1"/>
  <c r="N3046" i="1" s="1"/>
  <c r="N3045" i="1" s="1"/>
  <c r="N3182" i="1"/>
  <c r="N3181" i="1" s="1"/>
  <c r="M2059" i="1"/>
  <c r="M2058" i="1" s="1"/>
  <c r="N231" i="1"/>
  <c r="N636" i="1"/>
  <c r="N635" i="1" s="1"/>
  <c r="N650" i="1"/>
  <c r="N649" i="1" s="1"/>
  <c r="N856" i="1"/>
  <c r="N855" i="1" s="1"/>
  <c r="N854" i="1" s="1"/>
  <c r="N848" i="1" s="1"/>
  <c r="N1223" i="1"/>
  <c r="N1222" i="1" s="1"/>
  <c r="N1221" i="1" s="1"/>
  <c r="N1868" i="1"/>
  <c r="N1864" i="1" s="1"/>
  <c r="N1863" i="1" s="1"/>
  <c r="N2081" i="1"/>
  <c r="N2080" i="1" s="1"/>
  <c r="N2073" i="1" s="1"/>
  <c r="N2072" i="1" s="1"/>
  <c r="N2104" i="1"/>
  <c r="N2103" i="1" s="1"/>
  <c r="N2102" i="1" s="1"/>
  <c r="N2101" i="1" s="1"/>
  <c r="N2203" i="1"/>
  <c r="N2202" i="1" s="1"/>
  <c r="N2201" i="1" s="1"/>
  <c r="N2230" i="1"/>
  <c r="N2229" i="1" s="1"/>
  <c r="N2228" i="1" s="1"/>
  <c r="N2451" i="1"/>
  <c r="N2450" i="1" s="1"/>
  <c r="N2503" i="1"/>
  <c r="N2499" i="1" s="1"/>
  <c r="N2498" i="1" s="1"/>
  <c r="N2491" i="1" s="1"/>
  <c r="N2704" i="1"/>
  <c r="N2703" i="1" s="1"/>
  <c r="N2928" i="1"/>
  <c r="N2927" i="1" s="1"/>
  <c r="N3153" i="1"/>
  <c r="N3152" i="1" s="1"/>
  <c r="N3151" i="1" s="1"/>
  <c r="N4652" i="1"/>
  <c r="N4648" i="1" s="1"/>
  <c r="I2346" i="1"/>
  <c r="I2345" i="1" s="1"/>
  <c r="I2344" i="1" s="1"/>
  <c r="I2343" i="1" s="1"/>
  <c r="I1858" i="1"/>
  <c r="I1857" i="1" s="1"/>
  <c r="I1856" i="1" s="1"/>
  <c r="I1855" i="1" s="1"/>
  <c r="I970" i="1"/>
  <c r="I969" i="1" s="1"/>
  <c r="I968" i="1" s="1"/>
  <c r="I1383" i="1"/>
  <c r="I1382" i="1" s="1"/>
  <c r="I4886" i="1"/>
  <c r="I1223" i="1"/>
  <c r="I1222" i="1" s="1"/>
  <c r="I1221" i="1" s="1"/>
  <c r="I4652" i="1"/>
  <c r="I4648" i="1" s="1"/>
  <c r="J762" i="1"/>
  <c r="J748" i="1" s="1"/>
  <c r="J824" i="1"/>
  <c r="J2627" i="1"/>
  <c r="J2626" i="1" s="1"/>
  <c r="J4641" i="1"/>
  <c r="J4640" i="1" s="1"/>
  <c r="I5331" i="1"/>
  <c r="I20" i="1"/>
  <c r="I16" i="1" s="1"/>
  <c r="I15" i="1" s="1"/>
  <c r="I166" i="1"/>
  <c r="I165" i="1" s="1"/>
  <c r="I843" i="1"/>
  <c r="I1481" i="1"/>
  <c r="I1480" i="1" s="1"/>
  <c r="I1544" i="1"/>
  <c r="I1543" i="1" s="1"/>
  <c r="I1542" i="1" s="1"/>
  <c r="I2059" i="1"/>
  <c r="I2058" i="1" s="1"/>
  <c r="I2127" i="1"/>
  <c r="I4641" i="1"/>
  <c r="I4640" i="1" s="1"/>
  <c r="J3214" i="1"/>
  <c r="J3213" i="1" s="1"/>
  <c r="J3238" i="1"/>
  <c r="J3237" i="1" s="1"/>
  <c r="J3272" i="1"/>
  <c r="J3271" i="1" s="1"/>
  <c r="J3356" i="1"/>
  <c r="J3355" i="1" s="1"/>
  <c r="J3471" i="1"/>
  <c r="J3470" i="1" s="1"/>
  <c r="K1941" i="1"/>
  <c r="M4510" i="1"/>
  <c r="M4509" i="1" s="1"/>
  <c r="M4508" i="1" s="1"/>
  <c r="M4507" i="1" s="1"/>
  <c r="M4506" i="1" s="1"/>
  <c r="M4505" i="1" s="1"/>
  <c r="M4504" i="1" s="1"/>
  <c r="I4748" i="1"/>
  <c r="I4631" i="1"/>
  <c r="I4508" i="1"/>
  <c r="I3790" i="1"/>
  <c r="I199" i="1"/>
  <c r="I198" i="1" s="1"/>
  <c r="I57" i="1"/>
  <c r="I53" i="1" s="1"/>
  <c r="I52" i="1" s="1"/>
  <c r="I95" i="1"/>
  <c r="I91" i="1" s="1"/>
  <c r="I90" i="1" s="1"/>
  <c r="I89" i="1" s="1"/>
  <c r="I403" i="1"/>
  <c r="I436" i="1"/>
  <c r="I432" i="1" s="1"/>
  <c r="I431" i="1" s="1"/>
  <c r="I430" i="1" s="1"/>
  <c r="I429" i="1" s="1"/>
  <c r="I460" i="1"/>
  <c r="I456" i="1" s="1"/>
  <c r="I455" i="1" s="1"/>
  <c r="I454" i="1" s="1"/>
  <c r="I477" i="1"/>
  <c r="I468" i="1" s="1"/>
  <c r="I467" i="1" s="1"/>
  <c r="I530" i="1"/>
  <c r="I529" i="1" s="1"/>
  <c r="I762" i="1"/>
  <c r="I748" i="1" s="1"/>
  <c r="I1072" i="1"/>
  <c r="I1071" i="1" s="1"/>
  <c r="I1070" i="1" s="1"/>
  <c r="I1069" i="1" s="1"/>
  <c r="I1068" i="1" s="1"/>
  <c r="I1145" i="1"/>
  <c r="I2042" i="1"/>
  <c r="I2041" i="1" s="1"/>
  <c r="I2040" i="1" s="1"/>
  <c r="I2039" i="1" s="1"/>
  <c r="I2087" i="1"/>
  <c r="I2086" i="1" s="1"/>
  <c r="I5298" i="1"/>
  <c r="J4708" i="1"/>
  <c r="M1081" i="1"/>
  <c r="M1080" i="1" s="1"/>
  <c r="M3984" i="1"/>
  <c r="M3983" i="1" s="1"/>
  <c r="M4068" i="1"/>
  <c r="K4052" i="1"/>
  <c r="K4051" i="1" s="1"/>
  <c r="I2457" i="1"/>
  <c r="I2456" i="1" s="1"/>
  <c r="J530" i="1"/>
  <c r="J529" i="1" s="1"/>
  <c r="J2977" i="1"/>
  <c r="J2976" i="1" s="1"/>
  <c r="J2975" i="1" s="1"/>
  <c r="J2974" i="1" s="1"/>
  <c r="J3790" i="1"/>
  <c r="J5068" i="1"/>
  <c r="O4078" i="1"/>
  <c r="I1904" i="1"/>
  <c r="I1903" i="1" s="1"/>
  <c r="I1902" i="1" s="1"/>
  <c r="I1808" i="1"/>
  <c r="I3247" i="1"/>
  <c r="J95" i="1"/>
  <c r="J91" i="1" s="1"/>
  <c r="J90" i="1" s="1"/>
  <c r="J89" i="1" s="1"/>
  <c r="J199" i="1"/>
  <c r="J198" i="1" s="1"/>
  <c r="J951" i="1"/>
  <c r="J943" i="1" s="1"/>
  <c r="J970" i="1"/>
  <c r="J969" i="1" s="1"/>
  <c r="J968" i="1" s="1"/>
  <c r="J986" i="1"/>
  <c r="J1145" i="1"/>
  <c r="J1525" i="1"/>
  <c r="J1524" i="1" s="1"/>
  <c r="J2736" i="1"/>
  <c r="J2735" i="1" s="1"/>
  <c r="J2734" i="1" s="1"/>
  <c r="J2733" i="1" s="1"/>
  <c r="J2746" i="1"/>
  <c r="J2742" i="1" s="1"/>
  <c r="J2741" i="1" s="1"/>
  <c r="J3655" i="1"/>
  <c r="J3680" i="1"/>
  <c r="J3679" i="1" s="1"/>
  <c r="J4722" i="1"/>
  <c r="J4721" i="1" s="1"/>
  <c r="J4720" i="1" s="1"/>
  <c r="J4737" i="1"/>
  <c r="J4736" i="1" s="1"/>
  <c r="J4735" i="1" s="1"/>
  <c r="J4734" i="1" s="1"/>
  <c r="J4886" i="1"/>
  <c r="J4882" i="1" s="1"/>
  <c r="J4881" i="1" s="1"/>
  <c r="J4880" i="1" s="1"/>
  <c r="O1816" i="1"/>
  <c r="O2574" i="1"/>
  <c r="O2658" i="1"/>
  <c r="M2151" i="1"/>
  <c r="M2150" i="1" s="1"/>
  <c r="M4203" i="1"/>
  <c r="M4232" i="1"/>
  <c r="M4344" i="1"/>
  <c r="M4343" i="1" s="1"/>
  <c r="M4342" i="1" s="1"/>
  <c r="M4341" i="1" s="1"/>
  <c r="M4357" i="1"/>
  <c r="M4353" i="1" s="1"/>
  <c r="M4352" i="1" s="1"/>
  <c r="M4902" i="1"/>
  <c r="M4901" i="1" s="1"/>
  <c r="M4900" i="1" s="1"/>
  <c r="M5450" i="1"/>
  <c r="M5446" i="1" s="1"/>
  <c r="M5445" i="1" s="1"/>
  <c r="M5481" i="1"/>
  <c r="M5480" i="1" s="1"/>
  <c r="M5479" i="1" s="1"/>
  <c r="K5219" i="1"/>
  <c r="K5215" i="1" s="1"/>
  <c r="K5210" i="1" s="1"/>
  <c r="K5209" i="1" s="1"/>
  <c r="K5208" i="1" s="1"/>
  <c r="K5207" i="1" s="1"/>
  <c r="M116" i="1"/>
  <c r="M115" i="1" s="1"/>
  <c r="M114" i="1" s="1"/>
  <c r="M113" i="1" s="1"/>
  <c r="N1250" i="1"/>
  <c r="N1249" i="1" s="1"/>
  <c r="N1248" i="1" s="1"/>
  <c r="N5331" i="1"/>
  <c r="M738" i="1"/>
  <c r="K2990" i="1"/>
  <c r="K2989" i="1" s="1"/>
  <c r="L3503" i="1"/>
  <c r="L3502" i="1" s="1"/>
  <c r="L3501" i="1" s="1"/>
  <c r="L3500" i="1" s="1"/>
  <c r="L4298" i="1"/>
  <c r="N1519" i="1"/>
  <c r="N1518" i="1" s="1"/>
  <c r="N1517" i="1" s="1"/>
  <c r="N1516" i="1" s="1"/>
  <c r="I4803" i="1"/>
  <c r="K1868" i="1"/>
  <c r="K1864" i="1" s="1"/>
  <c r="K1863" i="1" s="1"/>
  <c r="K3126" i="1"/>
  <c r="K3125" i="1" s="1"/>
  <c r="K3124" i="1" s="1"/>
  <c r="M4250" i="1"/>
  <c r="M4249" i="1" s="1"/>
  <c r="L3572" i="1"/>
  <c r="L3571" i="1" s="1"/>
  <c r="L3566" i="1" s="1"/>
  <c r="L3790" i="1"/>
  <c r="L4022" i="1"/>
  <c r="L4021" i="1" s="1"/>
  <c r="L4020" i="1" s="1"/>
  <c r="L4019" i="1" s="1"/>
  <c r="L4018" i="1" s="1"/>
  <c r="L4958" i="1"/>
  <c r="N738" i="1"/>
  <c r="N4275" i="1"/>
  <c r="N1094" i="1"/>
  <c r="N1093" i="1" s="1"/>
  <c r="N1904" i="1"/>
  <c r="N1903" i="1" s="1"/>
  <c r="N1902" i="1" s="1"/>
  <c r="N2032" i="1"/>
  <c r="N2031" i="1" s="1"/>
  <c r="N2030" i="1" s="1"/>
  <c r="N2029" i="1" s="1"/>
  <c r="N2028" i="1" s="1"/>
  <c r="N3066" i="1"/>
  <c r="N3076" i="1"/>
  <c r="N3543" i="1"/>
  <c r="N3542" i="1" s="1"/>
  <c r="N4250" i="1"/>
  <c r="N4249" i="1" s="1"/>
  <c r="L4250" i="1"/>
  <c r="L4249" i="1" s="1"/>
  <c r="N554" i="1"/>
  <c r="N1045" i="1"/>
  <c r="N1044" i="1" s="1"/>
  <c r="N1037" i="1" s="1"/>
  <c r="N1411" i="1"/>
  <c r="N1410" i="1" s="1"/>
  <c r="N2627" i="1"/>
  <c r="N2626" i="1" s="1"/>
  <c r="N3255" i="1"/>
  <c r="N3254" i="1" s="1"/>
  <c r="N3253" i="1" s="1"/>
  <c r="N3252" i="1" s="1"/>
  <c r="N4729" i="1"/>
  <c r="N4728" i="1" s="1"/>
  <c r="N4727" i="1" s="1"/>
  <c r="N4825" i="1"/>
  <c r="N4824" i="1" s="1"/>
  <c r="N4823" i="1" s="1"/>
  <c r="N4822" i="1" s="1"/>
  <c r="N4902" i="1"/>
  <c r="N4901" i="1" s="1"/>
  <c r="N4900" i="1" s="1"/>
  <c r="N5346" i="1"/>
  <c r="N5345" i="1" s="1"/>
  <c r="N5344" i="1" s="1"/>
  <c r="N3462" i="1"/>
  <c r="N3461" i="1" s="1"/>
  <c r="N3460" i="1" s="1"/>
  <c r="N3672" i="1"/>
  <c r="N3671" i="1" s="1"/>
  <c r="N4327" i="1"/>
  <c r="N5193" i="1"/>
  <c r="N5189" i="1" s="1"/>
  <c r="N5188" i="1" s="1"/>
  <c r="I4357" i="1"/>
  <c r="I288" i="1"/>
  <c r="I287" i="1" s="1"/>
  <c r="I286" i="1" s="1"/>
  <c r="I1651" i="1"/>
  <c r="I1650" i="1" s="1"/>
  <c r="I5238" i="1"/>
  <c r="I2990" i="1"/>
  <c r="I2989" i="1" s="1"/>
  <c r="I2164" i="1"/>
  <c r="I2474" i="1"/>
  <c r="J3732" i="1"/>
  <c r="J3731" i="1" s="1"/>
  <c r="O1208" i="1"/>
  <c r="M4967" i="1"/>
  <c r="L3543" i="1"/>
  <c r="L3542" i="1" s="1"/>
  <c r="M1481" i="1"/>
  <c r="M1480" i="1" s="1"/>
  <c r="M2518" i="1"/>
  <c r="M2517" i="1" s="1"/>
  <c r="M2516" i="1" s="1"/>
  <c r="K3356" i="1"/>
  <c r="K3355" i="1" s="1"/>
  <c r="K4967" i="1"/>
  <c r="K5193" i="1"/>
  <c r="K5189" i="1" s="1"/>
  <c r="K5188" i="1" s="1"/>
  <c r="K5346" i="1"/>
  <c r="K5345" i="1" s="1"/>
  <c r="K5344" i="1" s="1"/>
  <c r="M5494" i="1"/>
  <c r="M5493" i="1" s="1"/>
  <c r="M5258" i="1"/>
  <c r="M5254" i="1" s="1"/>
  <c r="L3819" i="1"/>
  <c r="L4489" i="1"/>
  <c r="L4488" i="1" s="1"/>
  <c r="L5110" i="1"/>
  <c r="L5109" i="1" s="1"/>
  <c r="L5108" i="1" s="1"/>
  <c r="K2104" i="1"/>
  <c r="K2103" i="1" s="1"/>
  <c r="K2102" i="1" s="1"/>
  <c r="K2101" i="1" s="1"/>
  <c r="M2771" i="1"/>
  <c r="M5193" i="1"/>
  <c r="M5189" i="1" s="1"/>
  <c r="M5188" i="1" s="1"/>
  <c r="L40" i="1"/>
  <c r="K5247" i="1"/>
  <c r="L3375" i="1"/>
  <c r="L3374" i="1" s="1"/>
  <c r="L3373" i="1" s="1"/>
  <c r="L3372" i="1" s="1"/>
  <c r="L3371" i="1" s="1"/>
  <c r="L3363" i="1" s="1"/>
  <c r="L3625" i="1"/>
  <c r="L4748" i="1"/>
  <c r="L4744" i="1" s="1"/>
  <c r="L4743" i="1" s="1"/>
  <c r="L4803" i="1"/>
  <c r="L4929" i="1"/>
  <c r="L5331" i="1"/>
  <c r="N762" i="1"/>
  <c r="N748" i="1" s="1"/>
  <c r="L3356" i="1"/>
  <c r="L3355" i="1" s="1"/>
  <c r="L3462" i="1"/>
  <c r="L3461" i="1" s="1"/>
  <c r="L3460" i="1" s="1"/>
  <c r="L4327" i="1"/>
  <c r="L4810" i="1"/>
  <c r="L4809" i="1" s="1"/>
  <c r="L4808" i="1" s="1"/>
  <c r="L5183" i="1"/>
  <c r="L5182" i="1" s="1"/>
  <c r="L5181" i="1" s="1"/>
  <c r="L5346" i="1"/>
  <c r="L5345" i="1" s="1"/>
  <c r="L5344" i="1" s="1"/>
  <c r="N584" i="1"/>
  <c r="N580" i="1" s="1"/>
  <c r="N579" i="1" s="1"/>
  <c r="N626" i="1"/>
  <c r="N1467" i="1"/>
  <c r="N298" i="1"/>
  <c r="N297" i="1" s="1"/>
  <c r="N1208" i="1"/>
  <c r="N1204" i="1" s="1"/>
  <c r="N1203" i="1" s="1"/>
  <c r="N1481" i="1"/>
  <c r="N1480" i="1" s="1"/>
  <c r="N2164" i="1"/>
  <c r="N4298" i="1"/>
  <c r="N1081" i="1"/>
  <c r="N1080" i="1" s="1"/>
  <c r="N1437" i="1"/>
  <c r="N1436" i="1" s="1"/>
  <c r="N1435" i="1" s="1"/>
  <c r="N1434" i="1" s="1"/>
  <c r="N2290" i="1"/>
  <c r="N2289" i="1" s="1"/>
  <c r="N2288" i="1" s="1"/>
  <c r="N4203" i="1"/>
  <c r="N4242" i="1"/>
  <c r="N5494" i="1"/>
  <c r="N5493" i="1" s="1"/>
  <c r="N4695" i="1"/>
  <c r="I224" i="1"/>
  <c r="I223" i="1" s="1"/>
  <c r="I219" i="1" s="1"/>
  <c r="K225" i="1"/>
  <c r="K224" i="1" s="1"/>
  <c r="J1904" i="1"/>
  <c r="J1903" i="1" s="1"/>
  <c r="J1902" i="1" s="1"/>
  <c r="K927" i="1"/>
  <c r="K926" i="1" s="1"/>
  <c r="K925" i="1" s="1"/>
  <c r="K924" i="1" s="1"/>
  <c r="K919" i="1" s="1"/>
  <c r="I926" i="1"/>
  <c r="I925" i="1" s="1"/>
  <c r="I924" i="1" s="1"/>
  <c r="I919" i="1" s="1"/>
  <c r="O3744" i="1"/>
  <c r="K723" i="1"/>
  <c r="K722" i="1" s="1"/>
  <c r="K721" i="1" s="1"/>
  <c r="L554" i="1"/>
  <c r="K3040" i="1"/>
  <c r="K3039" i="1" s="1"/>
  <c r="K3038" i="1" s="1"/>
  <c r="K3037" i="1" s="1"/>
  <c r="K2835" i="1"/>
  <c r="K2834" i="1" s="1"/>
  <c r="K2833" i="1" s="1"/>
  <c r="L3632" i="1"/>
  <c r="L4837" i="1"/>
  <c r="L2977" i="1"/>
  <c r="L2976" i="1" s="1"/>
  <c r="L2975" i="1" s="1"/>
  <c r="L2974" i="1" s="1"/>
  <c r="L3040" i="1"/>
  <c r="L3039" i="1" s="1"/>
  <c r="L3038" i="1" s="1"/>
  <c r="L3037" i="1" s="1"/>
  <c r="L4631" i="1"/>
  <c r="L4630" i="1" s="1"/>
  <c r="L4629" i="1" s="1"/>
  <c r="L4628" i="1" s="1"/>
  <c r="L4627" i="1" s="1"/>
  <c r="L4626" i="1" s="1"/>
  <c r="L4846" i="1"/>
  <c r="L4615" i="1"/>
  <c r="L4611" i="1" s="1"/>
  <c r="L4610" i="1" s="1"/>
  <c r="M2042" i="1"/>
  <c r="M2041" i="1" s="1"/>
  <c r="M2040" i="1" s="1"/>
  <c r="M2039" i="1" s="1"/>
  <c r="N930" i="1"/>
  <c r="N929" i="1" s="1"/>
  <c r="N1322" i="1"/>
  <c r="N1321" i="1" s="1"/>
  <c r="N1635" i="1"/>
  <c r="N1634" i="1" s="1"/>
  <c r="N1651" i="1"/>
  <c r="N1650" i="1" s="1"/>
  <c r="N1825" i="1"/>
  <c r="N1824" i="1" s="1"/>
  <c r="N2331" i="1"/>
  <c r="N2330" i="1" s="1"/>
  <c r="N2329" i="1" s="1"/>
  <c r="N2328" i="1" s="1"/>
  <c r="N2327" i="1" s="1"/>
  <c r="N3300" i="1"/>
  <c r="N3299" i="1" s="1"/>
  <c r="M1798" i="1"/>
  <c r="N530" i="1"/>
  <c r="N529" i="1" s="1"/>
  <c r="N919" i="1"/>
  <c r="N1457" i="1"/>
  <c r="N1708" i="1"/>
  <c r="N1707" i="1" s="1"/>
  <c r="N1706" i="1" s="1"/>
  <c r="N1705" i="1" s="1"/>
  <c r="N1808" i="1"/>
  <c r="N2114" i="1"/>
  <c r="N2110" i="1" s="1"/>
  <c r="N2109" i="1" s="1"/>
  <c r="N5173" i="1"/>
  <c r="N5172" i="1" s="1"/>
  <c r="N5171" i="1" s="1"/>
  <c r="N5170" i="1" s="1"/>
  <c r="N4435" i="1"/>
  <c r="N4431" i="1" s="1"/>
  <c r="N4430" i="1" s="1"/>
  <c r="N4579" i="1"/>
  <c r="N4578" i="1" s="1"/>
  <c r="N4573" i="1" s="1"/>
  <c r="O2835" i="1" l="1"/>
  <c r="O350" i="1"/>
  <c r="O2862" i="1"/>
  <c r="O1525" i="1"/>
  <c r="O4967" i="1"/>
  <c r="R4967" i="1" s="1"/>
  <c r="O2771" i="1"/>
  <c r="R2771" i="1" s="1"/>
  <c r="O4675" i="1"/>
  <c r="I3352" i="1"/>
  <c r="R4811" i="1"/>
  <c r="I5183" i="1"/>
  <c r="I5182" i="1" s="1"/>
  <c r="O4044" i="1"/>
  <c r="O4266" i="1"/>
  <c r="O2319" i="1"/>
  <c r="R2319" i="1" s="1"/>
  <c r="O1825" i="1"/>
  <c r="O1824" i="1" s="1"/>
  <c r="R1824" i="1" s="1"/>
  <c r="O1798" i="1"/>
  <c r="R1798" i="1" s="1"/>
  <c r="M265" i="1"/>
  <c r="M259" i="1" s="1"/>
  <c r="O4856" i="1"/>
  <c r="O4855" i="1" s="1"/>
  <c r="I4431" i="1"/>
  <c r="I4430" i="1" s="1"/>
  <c r="O4431" i="1"/>
  <c r="O4430" i="1" s="1"/>
  <c r="O2110" i="1"/>
  <c r="O2109" i="1" s="1"/>
  <c r="I4977" i="1"/>
  <c r="O4977" i="1"/>
  <c r="O4068" i="1"/>
  <c r="N265" i="1"/>
  <c r="N259" i="1" s="1"/>
  <c r="J258" i="1"/>
  <c r="J232" i="1" s="1"/>
  <c r="I265" i="1"/>
  <c r="I259" i="1" s="1"/>
  <c r="I258" i="1" s="1"/>
  <c r="I232" i="1" s="1"/>
  <c r="I3985" i="1"/>
  <c r="O3985" i="1"/>
  <c r="M3982" i="1"/>
  <c r="M3981" i="1" s="1"/>
  <c r="J3982" i="1"/>
  <c r="J3981" i="1" s="1"/>
  <c r="N3982" i="1"/>
  <c r="N3981" i="1" s="1"/>
  <c r="K3982" i="1"/>
  <c r="K3981" i="1" s="1"/>
  <c r="L3982" i="1"/>
  <c r="L3981" i="1" s="1"/>
  <c r="O5173" i="1"/>
  <c r="O5172" i="1" s="1"/>
  <c r="O3126" i="1"/>
  <c r="R3126" i="1" s="1"/>
  <c r="O3790" i="1"/>
  <c r="R3790" i="1" s="1"/>
  <c r="O2443" i="1"/>
  <c r="R2443" i="1" s="1"/>
  <c r="O4250" i="1"/>
  <c r="R4250" i="1" s="1"/>
  <c r="O3214" i="1"/>
  <c r="O3213" i="1" s="1"/>
  <c r="O2928" i="1"/>
  <c r="O2927" i="1" s="1"/>
  <c r="O5318" i="1"/>
  <c r="O1223" i="1"/>
  <c r="R1223" i="1" s="1"/>
  <c r="O2545" i="1"/>
  <c r="R2545" i="1" s="1"/>
  <c r="O1457" i="1"/>
  <c r="R1457" i="1" s="1"/>
  <c r="O1081" i="1"/>
  <c r="R1081" i="1" s="1"/>
  <c r="O4600" i="1"/>
  <c r="R4600" i="1" s="1"/>
  <c r="O1094" i="1"/>
  <c r="O1093" i="1" s="1"/>
  <c r="R1093" i="1" s="1"/>
  <c r="O1169" i="1"/>
  <c r="R1169" i="1" s="1"/>
  <c r="O3076" i="1"/>
  <c r="O3732" i="1"/>
  <c r="O3731" i="1" s="1"/>
  <c r="O4232" i="1"/>
  <c r="O3337" i="1"/>
  <c r="O1250" i="1"/>
  <c r="O1249" i="1" s="1"/>
  <c r="O1672" i="1"/>
  <c r="R1672" i="1" s="1"/>
  <c r="R1488" i="1"/>
  <c r="O4825" i="1"/>
  <c r="O4824" i="1" s="1"/>
  <c r="O5081" i="1"/>
  <c r="O5270" i="1"/>
  <c r="O5269" i="1" s="1"/>
  <c r="O1155" i="1"/>
  <c r="R1155" i="1" s="1"/>
  <c r="O3066" i="1"/>
  <c r="O626" i="1"/>
  <c r="R626" i="1" s="1"/>
  <c r="O5337" i="1"/>
  <c r="O4695" i="1"/>
  <c r="O4694" i="1" s="1"/>
  <c r="R4775" i="1"/>
  <c r="R4951" i="1"/>
  <c r="O4052" i="1"/>
  <c r="O4051" i="1" s="1"/>
  <c r="O1808" i="1"/>
  <c r="O2783" i="1"/>
  <c r="R2783" i="1" s="1"/>
  <c r="O2230" i="1"/>
  <c r="R2230" i="1" s="1"/>
  <c r="O3772" i="1"/>
  <c r="R3772" i="1" s="1"/>
  <c r="O1983" i="1"/>
  <c r="R1983" i="1" s="1"/>
  <c r="O666" i="1"/>
  <c r="R666" i="1" s="1"/>
  <c r="O977" i="1"/>
  <c r="R977" i="1" s="1"/>
  <c r="O614" i="1"/>
  <c r="R614" i="1" s="1"/>
  <c r="O511" i="1"/>
  <c r="R511" i="1" s="1"/>
  <c r="K4340" i="1"/>
  <c r="O199" i="1"/>
  <c r="O198" i="1" s="1"/>
  <c r="R198" i="1" s="1"/>
  <c r="O2151" i="1"/>
  <c r="O2150" i="1" s="1"/>
  <c r="R2150" i="1" s="1"/>
  <c r="O2203" i="1"/>
  <c r="R2203" i="1" s="1"/>
  <c r="O2611" i="1"/>
  <c r="O2610" i="1" s="1"/>
  <c r="R2610" i="1" s="1"/>
  <c r="O2457" i="1"/>
  <c r="R2457" i="1" s="1"/>
  <c r="O3632" i="1"/>
  <c r="R3632" i="1" s="1"/>
  <c r="O1904" i="1"/>
  <c r="O1903" i="1" s="1"/>
  <c r="O2433" i="1"/>
  <c r="R2433" i="1" s="1"/>
  <c r="O1128" i="1"/>
  <c r="R1128" i="1" s="1"/>
  <c r="O4298" i="1"/>
  <c r="R4298" i="1" s="1"/>
  <c r="O1481" i="1"/>
  <c r="R1481" i="1" s="1"/>
  <c r="O786" i="1"/>
  <c r="O785" i="1" s="1"/>
  <c r="R785" i="1" s="1"/>
  <c r="R403" i="1"/>
  <c r="O358" i="1"/>
  <c r="R358" i="1" s="1"/>
  <c r="O4320" i="1"/>
  <c r="R4320" i="1" s="1"/>
  <c r="R4382" i="1"/>
  <c r="R4279" i="1"/>
  <c r="R3949" i="1"/>
  <c r="R3921" i="1"/>
  <c r="R3897" i="1"/>
  <c r="R3868" i="1"/>
  <c r="R2765" i="1"/>
  <c r="R4995" i="1"/>
  <c r="R4745" i="1"/>
  <c r="R4482" i="1"/>
  <c r="R4282" i="1"/>
  <c r="R4072" i="1"/>
  <c r="R3467" i="1"/>
  <c r="R5271" i="1"/>
  <c r="R4540" i="1"/>
  <c r="R223" i="1"/>
  <c r="O2761" i="1"/>
  <c r="R41" i="1"/>
  <c r="R5418" i="1"/>
  <c r="R4981" i="1"/>
  <c r="R4001" i="1"/>
  <c r="R3773" i="1"/>
  <c r="R2866" i="1"/>
  <c r="R5495" i="1"/>
  <c r="R5161" i="1"/>
  <c r="R5115" i="1"/>
  <c r="R4998" i="1"/>
  <c r="R4312" i="1"/>
  <c r="R4285" i="1"/>
  <c r="R3114" i="1"/>
  <c r="R722" i="1"/>
  <c r="R4031" i="1"/>
  <c r="R4829" i="1"/>
  <c r="R4601" i="1"/>
  <c r="R4354" i="1"/>
  <c r="R4233" i="1"/>
  <c r="R5277" i="1"/>
  <c r="R4910" i="1"/>
  <c r="R4324" i="1"/>
  <c r="R3626" i="1"/>
  <c r="R3345" i="1"/>
  <c r="R5415" i="1"/>
  <c r="R824" i="1"/>
  <c r="R4793" i="1"/>
  <c r="O4275" i="1"/>
  <c r="O4262" i="1" s="1"/>
  <c r="R5400" i="1"/>
  <c r="R4331" i="1"/>
  <c r="R4276" i="1"/>
  <c r="R3989" i="1"/>
  <c r="R3918" i="1"/>
  <c r="R3820" i="1"/>
  <c r="R3157" i="1"/>
  <c r="O4021" i="1"/>
  <c r="R4022" i="1"/>
  <c r="O2544" i="1"/>
  <c r="O3374" i="1"/>
  <c r="R3375" i="1"/>
  <c r="O16" i="1"/>
  <c r="R20" i="1"/>
  <c r="O3671" i="1"/>
  <c r="R3671" i="1" s="1"/>
  <c r="R3672" i="1"/>
  <c r="O4728" i="1"/>
  <c r="R4729" i="1"/>
  <c r="O5182" i="1"/>
  <c r="O3237" i="1"/>
  <c r="R3238" i="1"/>
  <c r="O5234" i="1"/>
  <c r="R5238" i="1"/>
  <c r="O1030" i="1"/>
  <c r="R1031" i="1"/>
  <c r="O1267" i="1"/>
  <c r="R1268" i="1"/>
  <c r="O1404" i="1"/>
  <c r="R1405" i="1"/>
  <c r="O2020" i="1"/>
  <c r="R2020" i="1" s="1"/>
  <c r="R2021" i="1"/>
  <c r="O2562" i="1"/>
  <c r="R2563" i="1"/>
  <c r="O2646" i="1"/>
  <c r="R2646" i="1" s="1"/>
  <c r="R2647" i="1"/>
  <c r="O3697" i="1"/>
  <c r="R3701" i="1"/>
  <c r="O4539" i="1"/>
  <c r="R4543" i="1"/>
  <c r="O2273" i="1"/>
  <c r="R2274" i="1"/>
  <c r="R5386" i="1"/>
  <c r="O4336" i="1"/>
  <c r="R4337" i="1"/>
  <c r="R3992" i="1"/>
  <c r="O3550" i="1"/>
  <c r="R3550" i="1" s="1"/>
  <c r="R3551" i="1"/>
  <c r="O3435" i="1"/>
  <c r="O3289" i="1"/>
  <c r="R3290" i="1"/>
  <c r="O3011" i="1"/>
  <c r="R3012" i="1"/>
  <c r="O2804" i="1"/>
  <c r="R2805" i="1"/>
  <c r="O2605" i="1"/>
  <c r="R2606" i="1"/>
  <c r="O2268" i="1"/>
  <c r="R2269" i="1"/>
  <c r="O2094" i="1"/>
  <c r="R2094" i="1" s="1"/>
  <c r="R2095" i="1"/>
  <c r="O2047" i="1"/>
  <c r="R2047" i="1" s="1"/>
  <c r="O1884" i="1"/>
  <c r="R1884" i="1" s="1"/>
  <c r="R1885" i="1"/>
  <c r="O1728" i="1"/>
  <c r="R1729" i="1"/>
  <c r="O1685" i="1"/>
  <c r="R1686" i="1"/>
  <c r="O1629" i="1"/>
  <c r="R1630" i="1"/>
  <c r="O1057" i="1"/>
  <c r="R1058" i="1"/>
  <c r="O894" i="1"/>
  <c r="R895" i="1"/>
  <c r="O850" i="1"/>
  <c r="O377" i="1"/>
  <c r="O5108" i="1"/>
  <c r="R5109" i="1"/>
  <c r="O5059" i="1"/>
  <c r="R5060" i="1"/>
  <c r="O4199" i="1"/>
  <c r="R4200" i="1"/>
  <c r="O3644" i="1"/>
  <c r="R3645" i="1"/>
  <c r="O3559" i="1"/>
  <c r="O3504" i="1"/>
  <c r="O3412" i="1"/>
  <c r="R3413" i="1"/>
  <c r="R3360" i="1"/>
  <c r="O3202" i="1"/>
  <c r="R3203" i="1"/>
  <c r="O3147" i="1"/>
  <c r="R3148" i="1"/>
  <c r="O3108" i="1"/>
  <c r="R3109" i="1"/>
  <c r="O261" i="1"/>
  <c r="R262" i="1"/>
  <c r="R5397" i="1"/>
  <c r="R5235" i="1"/>
  <c r="R4978" i="1"/>
  <c r="R4207" i="1"/>
  <c r="O3476" i="1"/>
  <c r="R3477" i="1"/>
  <c r="O3351" i="1"/>
  <c r="R3352" i="1"/>
  <c r="R3324" i="1"/>
  <c r="O3281" i="1"/>
  <c r="R3282" i="1"/>
  <c r="O3007" i="1"/>
  <c r="R3008" i="1"/>
  <c r="O2949" i="1"/>
  <c r="R2950" i="1"/>
  <c r="O2896" i="1"/>
  <c r="R2897" i="1"/>
  <c r="O2842" i="1"/>
  <c r="R2842" i="1" s="1"/>
  <c r="R2843" i="1"/>
  <c r="O2469" i="1"/>
  <c r="R2470" i="1"/>
  <c r="O2306" i="1"/>
  <c r="R2307" i="1"/>
  <c r="O2090" i="1"/>
  <c r="R2091" i="1"/>
  <c r="O2043" i="1"/>
  <c r="R2044" i="1"/>
  <c r="O1840" i="1"/>
  <c r="R1841" i="1"/>
  <c r="O1720" i="1"/>
  <c r="R1720" i="1" s="1"/>
  <c r="R1721" i="1"/>
  <c r="O1498" i="1"/>
  <c r="R1499" i="1"/>
  <c r="O1378" i="1"/>
  <c r="R1378" i="1" s="1"/>
  <c r="R1379" i="1"/>
  <c r="O1299" i="1"/>
  <c r="R1300" i="1"/>
  <c r="O1244" i="1"/>
  <c r="R1245" i="1"/>
  <c r="O913" i="1"/>
  <c r="R914" i="1"/>
  <c r="O817" i="1"/>
  <c r="O598" i="1"/>
  <c r="R599" i="1"/>
  <c r="O48" i="1"/>
  <c r="R49" i="1"/>
  <c r="O5281" i="1"/>
  <c r="R5282" i="1"/>
  <c r="R5069" i="1"/>
  <c r="R4857" i="1"/>
  <c r="O4426" i="1"/>
  <c r="R4427" i="1"/>
  <c r="R3629" i="1"/>
  <c r="O3567" i="1"/>
  <c r="R3568" i="1"/>
  <c r="O3511" i="1"/>
  <c r="R3512" i="1"/>
  <c r="O3233" i="1"/>
  <c r="R3234" i="1"/>
  <c r="O2945" i="1"/>
  <c r="R2946" i="1"/>
  <c r="O2890" i="1"/>
  <c r="R2890" i="1" s="1"/>
  <c r="R2891" i="1"/>
  <c r="O2529" i="1"/>
  <c r="R2529" i="1" s="1"/>
  <c r="R2530" i="1"/>
  <c r="O2464" i="1"/>
  <c r="R2464" i="1" s="1"/>
  <c r="R2465" i="1"/>
  <c r="O1565" i="1"/>
  <c r="R1566" i="1"/>
  <c r="O1400" i="1"/>
  <c r="O1339" i="1"/>
  <c r="R1340" i="1"/>
  <c r="O1292" i="1"/>
  <c r="R1293" i="1"/>
  <c r="O1111" i="1"/>
  <c r="R1112" i="1"/>
  <c r="O907" i="1"/>
  <c r="R908" i="1"/>
  <c r="R224" i="1"/>
  <c r="O2224" i="1"/>
  <c r="R2225" i="1"/>
  <c r="O2016" i="1"/>
  <c r="R2017" i="1"/>
  <c r="O1958" i="1"/>
  <c r="R1959" i="1"/>
  <c r="O1888" i="1"/>
  <c r="R1888" i="1" s="1"/>
  <c r="R1889" i="1"/>
  <c r="O1755" i="1"/>
  <c r="O1709" i="1"/>
  <c r="R1710" i="1"/>
  <c r="O1392" i="1"/>
  <c r="R1393" i="1"/>
  <c r="O1105" i="1"/>
  <c r="R1106" i="1"/>
  <c r="O1062" i="1"/>
  <c r="R1063" i="1"/>
  <c r="O920" i="1"/>
  <c r="R921" i="1"/>
  <c r="O662" i="1"/>
  <c r="O420" i="1"/>
  <c r="R421" i="1"/>
  <c r="O126" i="1"/>
  <c r="R127" i="1"/>
  <c r="O115" i="1"/>
  <c r="R116" i="1"/>
  <c r="O5480" i="1"/>
  <c r="R5481" i="1"/>
  <c r="O2414" i="1"/>
  <c r="R2415" i="1"/>
  <c r="R2114" i="1"/>
  <c r="O573" i="1"/>
  <c r="R574" i="1"/>
  <c r="O1304" i="1"/>
  <c r="R1305" i="1"/>
  <c r="O5429" i="1"/>
  <c r="R5389" i="1"/>
  <c r="O4901" i="1"/>
  <c r="R4902" i="1"/>
  <c r="O1746" i="1"/>
  <c r="R1747" i="1"/>
  <c r="O1599" i="1"/>
  <c r="R1599" i="1" s="1"/>
  <c r="R1600" i="1"/>
  <c r="O3740" i="1"/>
  <c r="R3744" i="1"/>
  <c r="O2657" i="1"/>
  <c r="R2658" i="1"/>
  <c r="O4353" i="1"/>
  <c r="R4357" i="1"/>
  <c r="O3939" i="1"/>
  <c r="R3939" i="1" s="1"/>
  <c r="O2330" i="1"/>
  <c r="R2331" i="1"/>
  <c r="O1932" i="1"/>
  <c r="R1932" i="1" s="1"/>
  <c r="R1933" i="1"/>
  <c r="O3492" i="1"/>
  <c r="R3493" i="1"/>
  <c r="O3356" i="1"/>
  <c r="O3153" i="1"/>
  <c r="O349" i="1"/>
  <c r="R349" i="1" s="1"/>
  <c r="R350" i="1"/>
  <c r="O177" i="1"/>
  <c r="R177" i="1" s="1"/>
  <c r="R181" i="1"/>
  <c r="O1544" i="1"/>
  <c r="O3819" i="1"/>
  <c r="O3688" i="1"/>
  <c r="R3689" i="1"/>
  <c r="O1877" i="1"/>
  <c r="O4578" i="1"/>
  <c r="R4579" i="1"/>
  <c r="O2421" i="1"/>
  <c r="R2425" i="1"/>
  <c r="O2031" i="1"/>
  <c r="R2032" i="1"/>
  <c r="O1443" i="1"/>
  <c r="R1447" i="1"/>
  <c r="O1045" i="1"/>
  <c r="R1051" i="1"/>
  <c r="O762" i="1"/>
  <c r="O5446" i="1"/>
  <c r="R5450" i="1"/>
  <c r="O2144" i="1"/>
  <c r="R2144" i="1" s="1"/>
  <c r="R2145" i="1"/>
  <c r="O1145" i="1"/>
  <c r="R1145" i="1" s="1"/>
  <c r="R986" i="1"/>
  <c r="O5414" i="1"/>
  <c r="O5068" i="1"/>
  <c r="R4783" i="1"/>
  <c r="R4803" i="1"/>
  <c r="O4203" i="1"/>
  <c r="O2450" i="1"/>
  <c r="R2450" i="1" s="1"/>
  <c r="R2451" i="1"/>
  <c r="O53" i="1"/>
  <c r="R57" i="1"/>
  <c r="R4595" i="1"/>
  <c r="O855" i="1"/>
  <c r="R856" i="1"/>
  <c r="O3571" i="1"/>
  <c r="R3572" i="1"/>
  <c r="O1571" i="1"/>
  <c r="O1121" i="1"/>
  <c r="R1122" i="1"/>
  <c r="O3293" i="1"/>
  <c r="R3294" i="1"/>
  <c r="O2137" i="1"/>
  <c r="R2137" i="1" s="1"/>
  <c r="O5468" i="1"/>
  <c r="R5469" i="1"/>
  <c r="O5149" i="1"/>
  <c r="R4213" i="1"/>
  <c r="R843" i="1"/>
  <c r="O1315" i="1"/>
  <c r="R1316" i="1"/>
  <c r="O1992" i="1"/>
  <c r="R1993" i="1"/>
  <c r="O2247" i="1"/>
  <c r="R2248" i="1"/>
  <c r="O3709" i="1"/>
  <c r="R3710" i="1"/>
  <c r="O4188" i="1"/>
  <c r="R4189" i="1"/>
  <c r="O4400" i="1"/>
  <c r="R4401" i="1"/>
  <c r="R4586" i="1"/>
  <c r="O489" i="1"/>
  <c r="R489" i="1" s="1"/>
  <c r="O706" i="1"/>
  <c r="R706" i="1" s="1"/>
  <c r="O2879" i="1"/>
  <c r="R2880" i="1"/>
  <c r="O3596" i="1"/>
  <c r="O310" i="1"/>
  <c r="R314" i="1"/>
  <c r="O5306" i="1"/>
  <c r="R5307" i="1"/>
  <c r="R5274" i="1"/>
  <c r="R5077" i="1"/>
  <c r="R5011" i="1"/>
  <c r="R4696" i="1"/>
  <c r="O4574" i="1"/>
  <c r="R4574" i="1" s="1"/>
  <c r="R4575" i="1"/>
  <c r="R4069" i="1"/>
  <c r="R3741" i="1"/>
  <c r="O3481" i="1"/>
  <c r="R3482" i="1"/>
  <c r="R3218" i="1"/>
  <c r="O3101" i="1"/>
  <c r="R3102" i="1"/>
  <c r="R3067" i="1"/>
  <c r="R2932" i="1"/>
  <c r="O2846" i="1"/>
  <c r="R2846" i="1" s="1"/>
  <c r="R2847" i="1"/>
  <c r="O2699" i="1"/>
  <c r="R2700" i="1"/>
  <c r="O2477" i="1"/>
  <c r="R2478" i="1"/>
  <c r="O2310" i="1"/>
  <c r="R2310" i="1" s="1"/>
  <c r="R2311" i="1"/>
  <c r="O1506" i="1"/>
  <c r="R1507" i="1"/>
  <c r="O1414" i="1"/>
  <c r="R1415" i="1"/>
  <c r="O1279" i="1"/>
  <c r="R1280" i="1"/>
  <c r="O743" i="1"/>
  <c r="R743" i="1" s="1"/>
  <c r="R744" i="1"/>
  <c r="O676" i="1"/>
  <c r="R676" i="1" s="1"/>
  <c r="R677" i="1"/>
  <c r="O414" i="1"/>
  <c r="R415" i="1"/>
  <c r="O3229" i="1"/>
  <c r="R3230" i="1"/>
  <c r="R5403" i="1"/>
  <c r="R5190" i="1"/>
  <c r="R5153" i="1"/>
  <c r="O4876" i="1"/>
  <c r="R4877" i="1"/>
  <c r="R4699" i="1"/>
  <c r="R4236" i="1"/>
  <c r="O3977" i="1"/>
  <c r="R3978" i="1"/>
  <c r="R3856" i="1"/>
  <c r="O3782" i="1"/>
  <c r="R3783" i="1"/>
  <c r="O3724" i="1"/>
  <c r="R3725" i="1"/>
  <c r="R3047" i="1"/>
  <c r="O2993" i="1"/>
  <c r="R2994" i="1"/>
  <c r="O2916" i="1"/>
  <c r="R2917" i="1"/>
  <c r="O2856" i="1"/>
  <c r="R2857" i="1"/>
  <c r="O2811" i="1"/>
  <c r="R2812" i="1"/>
  <c r="O2707" i="1"/>
  <c r="R2708" i="1"/>
  <c r="O2482" i="1"/>
  <c r="R2483" i="1"/>
  <c r="O293" i="1"/>
  <c r="R293" i="1" s="1"/>
  <c r="R294" i="1"/>
  <c r="R5341" i="1"/>
  <c r="R5164" i="1"/>
  <c r="R5118" i="1"/>
  <c r="R5073" i="1"/>
  <c r="R5001" i="1"/>
  <c r="R4705" i="1"/>
  <c r="R4676" i="1"/>
  <c r="R4476" i="1"/>
  <c r="R4432" i="1"/>
  <c r="R4379" i="1"/>
  <c r="R4103" i="1"/>
  <c r="O3519" i="1"/>
  <c r="R3520" i="1"/>
  <c r="R3399" i="1"/>
  <c r="R3215" i="1"/>
  <c r="R3094" i="1"/>
  <c r="R2743" i="1"/>
  <c r="O2693" i="1"/>
  <c r="R2694" i="1"/>
  <c r="O2620" i="1"/>
  <c r="R2621" i="1"/>
  <c r="O2358" i="1"/>
  <c r="R2358" i="1" s="1"/>
  <c r="R2359" i="1"/>
  <c r="O2167" i="1"/>
  <c r="R2168" i="1"/>
  <c r="O1978" i="1"/>
  <c r="R1979" i="1"/>
  <c r="O1644" i="1"/>
  <c r="R1645" i="1"/>
  <c r="R628" i="1"/>
  <c r="O5230" i="1"/>
  <c r="R5231" i="1"/>
  <c r="O4788" i="1"/>
  <c r="R4789" i="1"/>
  <c r="O4716" i="1"/>
  <c r="R4717" i="1"/>
  <c r="O4534" i="1"/>
  <c r="R4535" i="1"/>
  <c r="R4204" i="1"/>
  <c r="R4130" i="1"/>
  <c r="R4059" i="1"/>
  <c r="O4013" i="1"/>
  <c r="R4014" i="1"/>
  <c r="R3986" i="1"/>
  <c r="R3915" i="1"/>
  <c r="R3891" i="1"/>
  <c r="R3859" i="1"/>
  <c r="O3815" i="1"/>
  <c r="R3815" i="1" s="1"/>
  <c r="R3816" i="1"/>
  <c r="O3456" i="1"/>
  <c r="R3457" i="1"/>
  <c r="R3396" i="1"/>
  <c r="O3275" i="1"/>
  <c r="R3276" i="1"/>
  <c r="O2999" i="1"/>
  <c r="R3000" i="1"/>
  <c r="O2711" i="1"/>
  <c r="R2711" i="1" s="1"/>
  <c r="R2712" i="1"/>
  <c r="O2642" i="1"/>
  <c r="R2643" i="1"/>
  <c r="O2586" i="1"/>
  <c r="O2380" i="1"/>
  <c r="R2381" i="1"/>
  <c r="O2300" i="1"/>
  <c r="O1942" i="1"/>
  <c r="R1943" i="1"/>
  <c r="O1898" i="1"/>
  <c r="R1899" i="1"/>
  <c r="O1832" i="1"/>
  <c r="O1742" i="1"/>
  <c r="R1743" i="1"/>
  <c r="O390" i="1"/>
  <c r="R391" i="1"/>
  <c r="R305" i="1"/>
  <c r="O109" i="1"/>
  <c r="R110" i="1"/>
  <c r="O2372" i="1"/>
  <c r="R2373" i="1"/>
  <c r="O2054" i="1"/>
  <c r="R2054" i="1" s="1"/>
  <c r="R2055" i="1"/>
  <c r="O1555" i="1"/>
  <c r="R1555" i="1" s="1"/>
  <c r="R1556" i="1"/>
  <c r="O1190" i="1"/>
  <c r="R1191" i="1"/>
  <c r="O545" i="1"/>
  <c r="R545" i="1" s="1"/>
  <c r="R546" i="1"/>
  <c r="O207" i="1"/>
  <c r="R208" i="1"/>
  <c r="O173" i="1"/>
  <c r="R173" i="1" s="1"/>
  <c r="R174" i="1"/>
  <c r="O3083" i="1"/>
  <c r="R3084" i="1"/>
  <c r="R4990" i="1"/>
  <c r="O2961" i="1"/>
  <c r="R2962" i="1"/>
  <c r="O869" i="1"/>
  <c r="R870" i="1"/>
  <c r="O3755" i="1"/>
  <c r="R3756" i="1"/>
  <c r="O1197" i="1"/>
  <c r="R1198" i="1"/>
  <c r="O2499" i="1"/>
  <c r="R2503" i="1"/>
  <c r="O4882" i="1"/>
  <c r="R4886" i="1"/>
  <c r="O3461" i="1"/>
  <c r="R3462" i="1"/>
  <c r="O1634" i="1"/>
  <c r="R1634" i="1" s="1"/>
  <c r="R1635" i="1"/>
  <c r="O3113" i="1"/>
  <c r="R3117" i="1"/>
  <c r="R4435" i="1"/>
  <c r="O2184" i="1"/>
  <c r="R2188" i="1"/>
  <c r="O969" i="1"/>
  <c r="R970" i="1"/>
  <c r="O5294" i="1"/>
  <c r="R5298" i="1"/>
  <c r="O5215" i="1"/>
  <c r="R5219" i="1"/>
  <c r="R4924" i="1"/>
  <c r="O4744" i="1"/>
  <c r="R4748" i="1"/>
  <c r="R4958" i="1"/>
  <c r="O4327" i="1"/>
  <c r="O4043" i="1"/>
  <c r="R4043" i="1" s="1"/>
  <c r="R4044" i="1"/>
  <c r="O1071" i="1"/>
  <c r="R1072" i="1"/>
  <c r="O1467" i="1"/>
  <c r="R1467" i="1" s="1"/>
  <c r="O635" i="1"/>
  <c r="R635" i="1" s="1"/>
  <c r="R636" i="1"/>
  <c r="O4666" i="1"/>
  <c r="R4667" i="1"/>
  <c r="O1436" i="1"/>
  <c r="R1437" i="1"/>
  <c r="O432" i="1"/>
  <c r="R436" i="1"/>
  <c r="O2735" i="1"/>
  <c r="R2736" i="1"/>
  <c r="O2103" i="1"/>
  <c r="R2104" i="1"/>
  <c r="O5345" i="1"/>
  <c r="R5346" i="1"/>
  <c r="O4736" i="1"/>
  <c r="R4737" i="1"/>
  <c r="O1614" i="1"/>
  <c r="R1615" i="1"/>
  <c r="O3887" i="1"/>
  <c r="R4266" i="1"/>
  <c r="R32" i="1"/>
  <c r="O1921" i="1"/>
  <c r="R1922" i="1"/>
  <c r="O2937" i="1"/>
  <c r="R2938" i="1"/>
  <c r="O3170" i="1"/>
  <c r="R3171" i="1"/>
  <c r="O3849" i="1"/>
  <c r="O4472" i="1"/>
  <c r="O145" i="1"/>
  <c r="R149" i="1"/>
  <c r="O721" i="1"/>
  <c r="R721" i="1" s="1"/>
  <c r="O1588" i="1"/>
  <c r="R1589" i="1"/>
  <c r="O1005" i="1"/>
  <c r="R1009" i="1"/>
  <c r="O4375" i="1"/>
  <c r="R5447" i="1"/>
  <c r="R4968" i="1"/>
  <c r="R4479" i="1"/>
  <c r="R4263" i="1"/>
  <c r="O3970" i="1"/>
  <c r="R3971" i="1"/>
  <c r="O3880" i="1"/>
  <c r="R3881" i="1"/>
  <c r="O3527" i="1"/>
  <c r="R3528" i="1"/>
  <c r="O3402" i="1"/>
  <c r="R3402" i="1" s="1"/>
  <c r="R3403" i="1"/>
  <c r="O3307" i="1"/>
  <c r="R3308" i="1"/>
  <c r="O3260" i="1"/>
  <c r="R3260" i="1" s="1"/>
  <c r="O3137" i="1"/>
  <c r="R3138" i="1"/>
  <c r="O2985" i="1"/>
  <c r="R2986" i="1"/>
  <c r="O2778" i="1"/>
  <c r="R2779" i="1"/>
  <c r="O2628" i="1"/>
  <c r="R2629" i="1"/>
  <c r="O2366" i="1"/>
  <c r="R2367" i="1"/>
  <c r="O2172" i="1"/>
  <c r="R2173" i="1"/>
  <c r="O2076" i="1"/>
  <c r="R2077" i="1"/>
  <c r="O1701" i="1"/>
  <c r="R1702" i="1"/>
  <c r="O1652" i="1"/>
  <c r="R1653" i="1"/>
  <c r="O1609" i="1"/>
  <c r="R1610" i="1"/>
  <c r="O1551" i="1"/>
  <c r="R1551" i="1" s="1"/>
  <c r="R1552" i="1"/>
  <c r="O1323" i="1"/>
  <c r="R1324" i="1"/>
  <c r="O1039" i="1"/>
  <c r="R1040" i="1"/>
  <c r="O604" i="1"/>
  <c r="R605" i="1"/>
  <c r="O561" i="1"/>
  <c r="R562" i="1"/>
  <c r="R5082" i="1"/>
  <c r="R5014" i="1"/>
  <c r="O4766" i="1"/>
  <c r="R4767" i="1"/>
  <c r="O4176" i="1"/>
  <c r="R4176" i="1" s="1"/>
  <c r="R4177" i="1"/>
  <c r="R4091" i="1"/>
  <c r="O3667" i="1"/>
  <c r="O3531" i="1"/>
  <c r="R3532" i="1"/>
  <c r="O3485" i="1"/>
  <c r="R3486" i="1"/>
  <c r="O3441" i="1"/>
  <c r="R3442" i="1"/>
  <c r="O3381" i="1"/>
  <c r="R3382" i="1"/>
  <c r="O3223" i="1"/>
  <c r="O3177" i="1"/>
  <c r="R3178" i="1"/>
  <c r="R3127" i="1"/>
  <c r="O2632" i="1"/>
  <c r="R2632" i="1" s="1"/>
  <c r="R2633" i="1"/>
  <c r="O2581" i="1"/>
  <c r="R2582" i="1"/>
  <c r="O2525" i="1"/>
  <c r="R2525" i="1" s="1"/>
  <c r="R2526" i="1"/>
  <c r="O75" i="1"/>
  <c r="R76" i="1"/>
  <c r="O5380" i="1"/>
  <c r="R5381" i="1"/>
  <c r="O5289" i="1"/>
  <c r="R5290" i="1"/>
  <c r="R5251" i="1"/>
  <c r="R4964" i="1"/>
  <c r="O4918" i="1"/>
  <c r="R4919" i="1"/>
  <c r="O4566" i="1"/>
  <c r="O4257" i="1"/>
  <c r="O4220" i="1"/>
  <c r="R4221" i="1"/>
  <c r="O3963" i="1"/>
  <c r="R3964" i="1"/>
  <c r="R3877" i="1"/>
  <c r="R3850" i="1"/>
  <c r="O3657" i="1"/>
  <c r="R3338" i="1"/>
  <c r="O3303" i="1"/>
  <c r="R3304" i="1"/>
  <c r="O3256" i="1"/>
  <c r="O3133" i="1"/>
  <c r="R3134" i="1"/>
  <c r="O3030" i="1"/>
  <c r="R3030" i="1" s="1"/>
  <c r="R3031" i="1"/>
  <c r="O2978" i="1"/>
  <c r="R2978" i="1" s="1"/>
  <c r="R2929" i="1"/>
  <c r="O2539" i="1"/>
  <c r="R2540" i="1"/>
  <c r="O2494" i="1"/>
  <c r="R2495" i="1"/>
  <c r="O2405" i="1"/>
  <c r="R2405" i="1" s="1"/>
  <c r="R2406" i="1"/>
  <c r="O2210" i="1"/>
  <c r="R2210" i="1" s="1"/>
  <c r="R2211" i="1"/>
  <c r="R2110" i="1"/>
  <c r="R2111" i="1"/>
  <c r="O2068" i="1"/>
  <c r="R2069" i="1"/>
  <c r="O1273" i="1"/>
  <c r="R1273" i="1" s="1"/>
  <c r="R1274" i="1"/>
  <c r="O886" i="1"/>
  <c r="R887" i="1"/>
  <c r="O739" i="1"/>
  <c r="R740" i="1"/>
  <c r="R627" i="1"/>
  <c r="O289" i="1"/>
  <c r="R290" i="1"/>
  <c r="O63" i="1"/>
  <c r="R64" i="1"/>
  <c r="R5474" i="1"/>
  <c r="O5407" i="1"/>
  <c r="O5136" i="1"/>
  <c r="R5137" i="1"/>
  <c r="R5086" i="1"/>
  <c r="O5028" i="1"/>
  <c r="R5029" i="1"/>
  <c r="R4883" i="1"/>
  <c r="O4838" i="1"/>
  <c r="R4839" i="1"/>
  <c r="O4621" i="1"/>
  <c r="R4622" i="1"/>
  <c r="R4473" i="1"/>
  <c r="R4388" i="1"/>
  <c r="R4328" i="1"/>
  <c r="R4299" i="1"/>
  <c r="R3733" i="1"/>
  <c r="O3651" i="1"/>
  <c r="O3538" i="1"/>
  <c r="O3209" i="1"/>
  <c r="R3210" i="1"/>
  <c r="R3091" i="1"/>
  <c r="O2923" i="1"/>
  <c r="R2924" i="1"/>
  <c r="R2817" i="1"/>
  <c r="R2772" i="1"/>
  <c r="O2487" i="1"/>
  <c r="R2488" i="1"/>
  <c r="O2062" i="1"/>
  <c r="R2063" i="1"/>
  <c r="O1668" i="1"/>
  <c r="O1427" i="1"/>
  <c r="R1428" i="1"/>
  <c r="O1371" i="1"/>
  <c r="O1018" i="1"/>
  <c r="R1019" i="1"/>
  <c r="O924" i="1"/>
  <c r="O550" i="1"/>
  <c r="R551" i="1"/>
  <c r="O425" i="1"/>
  <c r="R425" i="1" s="1"/>
  <c r="R426" i="1"/>
  <c r="O194" i="1"/>
  <c r="R194" i="1" s="1"/>
  <c r="R195" i="1"/>
  <c r="O2254" i="1"/>
  <c r="R2255" i="1"/>
  <c r="O1734" i="1"/>
  <c r="R1735" i="1"/>
  <c r="O1419" i="1"/>
  <c r="O1284" i="1"/>
  <c r="R1285" i="1"/>
  <c r="O1230" i="1"/>
  <c r="R1230" i="1" s="1"/>
  <c r="R1231" i="1"/>
  <c r="O900" i="1"/>
  <c r="R901" i="1"/>
  <c r="O749" i="1"/>
  <c r="R749" i="1" s="1"/>
  <c r="R756" i="1"/>
  <c r="O699" i="1"/>
  <c r="R700" i="1"/>
  <c r="O2861" i="1"/>
  <c r="O2742" i="1"/>
  <c r="R2746" i="1"/>
  <c r="O4488" i="1"/>
  <c r="R4489" i="1"/>
  <c r="O3246" i="1"/>
  <c r="R3247" i="1"/>
  <c r="O1518" i="1"/>
  <c r="R1519" i="1"/>
  <c r="O3316" i="1"/>
  <c r="R3317" i="1"/>
  <c r="O655" i="1"/>
  <c r="R655" i="1" s="1"/>
  <c r="R656" i="1"/>
  <c r="O4611" i="1"/>
  <c r="R4615" i="1"/>
  <c r="O2573" i="1"/>
  <c r="R2573" i="1" s="1"/>
  <c r="R2574" i="1"/>
  <c r="O4343" i="1"/>
  <c r="R4344" i="1"/>
  <c r="O3181" i="1"/>
  <c r="R3181" i="1" s="1"/>
  <c r="R3182" i="1"/>
  <c r="O2289" i="1"/>
  <c r="R2290" i="1"/>
  <c r="O2901" i="1"/>
  <c r="R2902" i="1"/>
  <c r="O3046" i="1"/>
  <c r="R3050" i="1"/>
  <c r="O303" i="1"/>
  <c r="O165" i="1"/>
  <c r="R165" i="1" s="1"/>
  <c r="R166" i="1"/>
  <c r="O943" i="1"/>
  <c r="R943" i="1" s="1"/>
  <c r="R951" i="1"/>
  <c r="O1474" i="1"/>
  <c r="R1474" i="1" s="1"/>
  <c r="R1475" i="1"/>
  <c r="O4657" i="1"/>
  <c r="R4657" i="1" s="1"/>
  <c r="R4658" i="1"/>
  <c r="O4507" i="1"/>
  <c r="R4508" i="1"/>
  <c r="O1692" i="1"/>
  <c r="R1693" i="1"/>
  <c r="O649" i="1"/>
  <c r="R649" i="1" s="1"/>
  <c r="R650" i="1"/>
  <c r="O4242" i="1"/>
  <c r="R4242" i="1" s="1"/>
  <c r="O1204" i="1"/>
  <c r="R1208" i="1"/>
  <c r="O1815" i="1"/>
  <c r="R1815" i="1" s="1"/>
  <c r="R1816" i="1"/>
  <c r="O3323" i="1"/>
  <c r="R3327" i="1"/>
  <c r="O3039" i="1"/>
  <c r="R3040" i="1"/>
  <c r="O456" i="1"/>
  <c r="R460" i="1"/>
  <c r="O270" i="1"/>
  <c r="R271" i="1"/>
  <c r="O91" i="1"/>
  <c r="R95" i="1"/>
  <c r="R991" i="1"/>
  <c r="O530" i="1"/>
  <c r="O4809" i="1"/>
  <c r="R4810" i="1"/>
  <c r="O2518" i="1"/>
  <c r="O3680" i="1"/>
  <c r="O4640" i="1"/>
  <c r="R4640" i="1" s="1"/>
  <c r="R4641" i="1"/>
  <c r="O2816" i="1"/>
  <c r="R2820" i="1"/>
  <c r="O2127" i="1"/>
  <c r="R2127" i="1" s="1"/>
  <c r="O1524" i="1"/>
  <c r="R1524" i="1" s="1"/>
  <c r="R1525" i="1"/>
  <c r="O1162" i="1"/>
  <c r="R1162" i="1" s="1"/>
  <c r="R1163" i="1"/>
  <c r="O929" i="1"/>
  <c r="R929" i="1" s="1"/>
  <c r="R930" i="1"/>
  <c r="O641" i="1"/>
  <c r="R641" i="1" s="1"/>
  <c r="R642" i="1"/>
  <c r="O580" i="1"/>
  <c r="R584" i="1"/>
  <c r="O5254" i="1"/>
  <c r="O5246" i="1" s="1"/>
  <c r="R5258" i="1"/>
  <c r="O2384" i="1"/>
  <c r="R2385" i="1"/>
  <c r="O1857" i="1"/>
  <c r="R1858" i="1"/>
  <c r="O5352" i="1"/>
  <c r="R5353" i="1"/>
  <c r="O4516" i="1"/>
  <c r="R4520" i="1"/>
  <c r="O5494" i="1"/>
  <c r="O4630" i="1"/>
  <c r="R4631" i="1"/>
  <c r="O5189" i="1"/>
  <c r="R5193" i="1"/>
  <c r="R4214" i="1"/>
  <c r="R4929" i="1"/>
  <c r="O4311" i="1"/>
  <c r="R4311" i="1" s="1"/>
  <c r="O1864" i="1"/>
  <c r="R1868" i="1"/>
  <c r="O468" i="1"/>
  <c r="R477" i="1"/>
  <c r="O4648" i="1"/>
  <c r="R4648" i="1" s="1"/>
  <c r="O1772" i="1"/>
  <c r="R1773" i="1"/>
  <c r="O2080" i="1"/>
  <c r="R2081" i="1"/>
  <c r="R5331" i="1"/>
  <c r="O4721" i="1"/>
  <c r="R4722" i="1"/>
  <c r="O962" i="1"/>
  <c r="R962" i="1" s="1"/>
  <c r="R963" i="1"/>
  <c r="O4454" i="1"/>
  <c r="O1352" i="1"/>
  <c r="R1353" i="1"/>
  <c r="O1779" i="1"/>
  <c r="R1783" i="1"/>
  <c r="O5361" i="1"/>
  <c r="R5362" i="1"/>
  <c r="O3605" i="1"/>
  <c r="R3605" i="1" s="1"/>
  <c r="O4090" i="1"/>
  <c r="O2258" i="1"/>
  <c r="R2258" i="1" s="1"/>
  <c r="R2259" i="1"/>
  <c r="R4860" i="1"/>
  <c r="O5157" i="1"/>
  <c r="O5114" i="1"/>
  <c r="O5113" i="1" s="1"/>
  <c r="R5126" i="1"/>
  <c r="R5295" i="1"/>
  <c r="R5255" i="1"/>
  <c r="O5199" i="1"/>
  <c r="R5200" i="1"/>
  <c r="O5103" i="1"/>
  <c r="R5104" i="1"/>
  <c r="O5044" i="1"/>
  <c r="R5045" i="1"/>
  <c r="O4754" i="1"/>
  <c r="R4755" i="1"/>
  <c r="R4709" i="1"/>
  <c r="R4679" i="1"/>
  <c r="O4172" i="1"/>
  <c r="R4173" i="1"/>
  <c r="R4082" i="1"/>
  <c r="O3662" i="1"/>
  <c r="R3663" i="1"/>
  <c r="O3621" i="1"/>
  <c r="R3621" i="1" s="1"/>
  <c r="R3622" i="1"/>
  <c r="O3189" i="1"/>
  <c r="R3190" i="1"/>
  <c r="O2726" i="1"/>
  <c r="R2727" i="1"/>
  <c r="O2674" i="1"/>
  <c r="O2214" i="1"/>
  <c r="R2214" i="1" s="1"/>
  <c r="R2215" i="1"/>
  <c r="O2004" i="1"/>
  <c r="R2004" i="1" s="1"/>
  <c r="R2005" i="1"/>
  <c r="O1952" i="1"/>
  <c r="R1953" i="1"/>
  <c r="O1845" i="1"/>
  <c r="O1386" i="1"/>
  <c r="R1387" i="1"/>
  <c r="O5424" i="1"/>
  <c r="R5425" i="1"/>
  <c r="R5319" i="1"/>
  <c r="O5211" i="1"/>
  <c r="R5212" i="1"/>
  <c r="R5174" i="1"/>
  <c r="O4939" i="1"/>
  <c r="R4940" i="1"/>
  <c r="O4851" i="1"/>
  <c r="R4852" i="1"/>
  <c r="R4712" i="1"/>
  <c r="R4682" i="1"/>
  <c r="O3952" i="1"/>
  <c r="R3924" i="1"/>
  <c r="R3900" i="1"/>
  <c r="O3829" i="1"/>
  <c r="O3267" i="1"/>
  <c r="R3267" i="1" s="1"/>
  <c r="R3268" i="1"/>
  <c r="R3070" i="1"/>
  <c r="O3018" i="1"/>
  <c r="O2886" i="1"/>
  <c r="R2887" i="1"/>
  <c r="R2836" i="1"/>
  <c r="O2678" i="1"/>
  <c r="R2678" i="1" s="1"/>
  <c r="O121" i="1"/>
  <c r="R121" i="1" s="1"/>
  <c r="R122" i="1"/>
  <c r="O5456" i="1"/>
  <c r="R5457" i="1"/>
  <c r="R5328" i="1"/>
  <c r="O5141" i="1"/>
  <c r="R5142" i="1"/>
  <c r="R5090" i="1"/>
  <c r="O5035" i="1"/>
  <c r="R5036" i="1"/>
  <c r="O4842" i="1"/>
  <c r="R4843" i="1"/>
  <c r="O4688" i="1"/>
  <c r="R4688" i="1" s="1"/>
  <c r="R4689" i="1"/>
  <c r="R4493" i="1"/>
  <c r="O4443" i="1"/>
  <c r="R4444" i="1"/>
  <c r="R4394" i="1"/>
  <c r="R4169" i="1"/>
  <c r="R4079" i="1"/>
  <c r="O3546" i="1"/>
  <c r="R3547" i="1"/>
  <c r="O3431" i="1"/>
  <c r="R3432" i="1"/>
  <c r="R3077" i="1"/>
  <c r="O2799" i="1"/>
  <c r="R2800" i="1"/>
  <c r="R2762" i="1"/>
  <c r="O2718" i="1"/>
  <c r="O2592" i="1"/>
  <c r="O2000" i="1"/>
  <c r="R2001" i="1"/>
  <c r="O1948" i="1"/>
  <c r="R1949" i="1"/>
  <c r="O1621" i="1"/>
  <c r="R1622" i="1"/>
  <c r="R915" i="1"/>
  <c r="O556" i="1"/>
  <c r="R557" i="1"/>
  <c r="O444" i="1"/>
  <c r="R444" i="1" s="1"/>
  <c r="R445" i="1"/>
  <c r="O371" i="1"/>
  <c r="R371" i="1" s="1"/>
  <c r="R372" i="1"/>
  <c r="R5338" i="1"/>
  <c r="R5248" i="1"/>
  <c r="R5216" i="1"/>
  <c r="O4945" i="1"/>
  <c r="R4946" i="1"/>
  <c r="R4702" i="1"/>
  <c r="O4559" i="1"/>
  <c r="R4560" i="1"/>
  <c r="R4166" i="1"/>
  <c r="R4075" i="1"/>
  <c r="O3956" i="1"/>
  <c r="R3957" i="1"/>
  <c r="R3874" i="1"/>
  <c r="O3833" i="1"/>
  <c r="R3833" i="1" s="1"/>
  <c r="R3834" i="1"/>
  <c r="O3768" i="1"/>
  <c r="R3768" i="1" s="1"/>
  <c r="R3769" i="1"/>
  <c r="O3472" i="1"/>
  <c r="R3473" i="1"/>
  <c r="O3418" i="1"/>
  <c r="R3419" i="1"/>
  <c r="O3367" i="1"/>
  <c r="R3368" i="1"/>
  <c r="O3026" i="1"/>
  <c r="R3027" i="1"/>
  <c r="O2685" i="1"/>
  <c r="R2685" i="1" s="1"/>
  <c r="R2686" i="1"/>
  <c r="O2401" i="1"/>
  <c r="R2402" i="1"/>
  <c r="O2351" i="1"/>
  <c r="R2351" i="1" s="1"/>
  <c r="O2283" i="1"/>
  <c r="R2284" i="1"/>
  <c r="O1963" i="1"/>
  <c r="R1964" i="1"/>
  <c r="O1928" i="1"/>
  <c r="R1929" i="1"/>
  <c r="O1763" i="1"/>
  <c r="R1764" i="1"/>
  <c r="O1713" i="1"/>
  <c r="R1713" i="1" s="1"/>
  <c r="O1234" i="1"/>
  <c r="R1234" i="1" s="1"/>
  <c r="R1235" i="1"/>
  <c r="O281" i="1"/>
  <c r="R281" i="1" s="1"/>
  <c r="R282" i="1"/>
  <c r="O137" i="1"/>
  <c r="R138" i="1"/>
  <c r="O2393" i="1"/>
  <c r="O2347" i="1"/>
  <c r="O1656" i="1"/>
  <c r="R1656" i="1" s="1"/>
  <c r="R1657" i="1"/>
  <c r="R1529" i="1"/>
  <c r="O1327" i="1"/>
  <c r="R1327" i="1" s="1"/>
  <c r="R1328" i="1"/>
  <c r="R723" i="1"/>
  <c r="O566" i="1"/>
  <c r="R566" i="1" s="1"/>
  <c r="R567" i="1"/>
  <c r="O384" i="1"/>
  <c r="R385" i="1"/>
  <c r="O341" i="1"/>
  <c r="O297" i="1"/>
  <c r="R297" i="1" s="1"/>
  <c r="R298" i="1"/>
  <c r="O266" i="1"/>
  <c r="R267" i="1"/>
  <c r="O190" i="1"/>
  <c r="R190" i="1" s="1"/>
  <c r="R191" i="1"/>
  <c r="O83" i="1"/>
  <c r="R84" i="1"/>
  <c r="O26" i="1"/>
  <c r="K223" i="1"/>
  <c r="K219" i="1" s="1"/>
  <c r="K218" i="1" s="1"/>
  <c r="K217" i="1" s="1"/>
  <c r="K216" i="1" s="1"/>
  <c r="K215" i="1" s="1"/>
  <c r="J3730" i="1"/>
  <c r="J3729" i="1" s="1"/>
  <c r="M3730" i="1"/>
  <c r="M3729" i="1" s="1"/>
  <c r="L3730" i="1"/>
  <c r="L3729" i="1" s="1"/>
  <c r="K3730" i="1"/>
  <c r="K3729" i="1" s="1"/>
  <c r="N3730" i="1"/>
  <c r="N3729" i="1" s="1"/>
  <c r="N1118" i="1"/>
  <c r="J1118" i="1"/>
  <c r="M1118" i="1"/>
  <c r="L1118" i="1"/>
  <c r="I1118" i="1"/>
  <c r="K1118" i="1"/>
  <c r="O823" i="1"/>
  <c r="M823" i="1"/>
  <c r="M822" i="1" s="1"/>
  <c r="M821" i="1" s="1"/>
  <c r="M814" i="1" s="1"/>
  <c r="J4340" i="1"/>
  <c r="L4340" i="1"/>
  <c r="O219" i="1"/>
  <c r="L218" i="1"/>
  <c r="L217" i="1" s="1"/>
  <c r="L216" i="1" s="1"/>
  <c r="L215" i="1" s="1"/>
  <c r="I164" i="1"/>
  <c r="I163" i="1" s="1"/>
  <c r="I162" i="1" s="1"/>
  <c r="I161" i="1" s="1"/>
  <c r="I5157" i="1"/>
  <c r="I5156" i="1" s="1"/>
  <c r="I5081" i="1"/>
  <c r="M4531" i="1"/>
  <c r="L4531" i="1"/>
  <c r="N4531" i="1"/>
  <c r="K4531" i="1"/>
  <c r="J4531" i="1"/>
  <c r="M4340" i="1"/>
  <c r="N4340" i="1"/>
  <c r="N823" i="1"/>
  <c r="N822" i="1" s="1"/>
  <c r="N821" i="1" s="1"/>
  <c r="N814" i="1" s="1"/>
  <c r="K2100" i="1"/>
  <c r="L2100" i="1"/>
  <c r="N2100" i="1"/>
  <c r="J2100" i="1"/>
  <c r="I2100" i="1"/>
  <c r="M2100" i="1"/>
  <c r="J823" i="1"/>
  <c r="J822" i="1" s="1"/>
  <c r="J821" i="1" s="1"/>
  <c r="J814" i="1" s="1"/>
  <c r="K823" i="1"/>
  <c r="K822" i="1" s="1"/>
  <c r="K821" i="1" s="1"/>
  <c r="K814" i="1" s="1"/>
  <c r="I823" i="1"/>
  <c r="I822" i="1" s="1"/>
  <c r="I821" i="1" s="1"/>
  <c r="I814" i="1" s="1"/>
  <c r="L823" i="1"/>
  <c r="L822" i="1" s="1"/>
  <c r="L821" i="1" s="1"/>
  <c r="L814" i="1" s="1"/>
  <c r="J3313" i="1"/>
  <c r="J1874" i="1"/>
  <c r="J1873" i="1" s="1"/>
  <c r="I5114" i="1"/>
  <c r="K5113" i="1"/>
  <c r="J5113" i="1"/>
  <c r="L5114" i="1"/>
  <c r="L5113" i="1" s="1"/>
  <c r="M5113" i="1"/>
  <c r="N5114" i="1"/>
  <c r="N5113" i="1" s="1"/>
  <c r="I4375" i="1"/>
  <c r="L4067" i="1"/>
  <c r="N4067" i="1"/>
  <c r="O4067" i="1"/>
  <c r="M4067" i="1"/>
  <c r="K4067" i="1"/>
  <c r="J4067" i="1"/>
  <c r="N3595" i="1"/>
  <c r="N3594" i="1" s="1"/>
  <c r="N3593" i="1" s="1"/>
  <c r="N3592" i="1" s="1"/>
  <c r="N3591" i="1" s="1"/>
  <c r="M3595" i="1"/>
  <c r="M3594" i="1" s="1"/>
  <c r="M3593" i="1" s="1"/>
  <c r="M3592" i="1" s="1"/>
  <c r="M3591" i="1" s="1"/>
  <c r="K3595" i="1"/>
  <c r="K3594" i="1" s="1"/>
  <c r="K3593" i="1" s="1"/>
  <c r="K3592" i="1" s="1"/>
  <c r="K3591" i="1" s="1"/>
  <c r="L3595" i="1"/>
  <c r="L3594" i="1" s="1"/>
  <c r="L3593" i="1" s="1"/>
  <c r="L3592" i="1" s="1"/>
  <c r="L3591" i="1" s="1"/>
  <c r="K3604" i="1"/>
  <c r="K3603" i="1" s="1"/>
  <c r="K3602" i="1" s="1"/>
  <c r="J3604" i="1"/>
  <c r="J3603" i="1" s="1"/>
  <c r="J3602" i="1" s="1"/>
  <c r="L3604" i="1"/>
  <c r="L3603" i="1" s="1"/>
  <c r="L3602" i="1" s="1"/>
  <c r="N3604" i="1"/>
  <c r="N3603" i="1" s="1"/>
  <c r="N3602" i="1" s="1"/>
  <c r="M3604" i="1"/>
  <c r="M3603" i="1" s="1"/>
  <c r="M3602" i="1" s="1"/>
  <c r="N3393" i="1"/>
  <c r="N3392" i="1" s="1"/>
  <c r="N3385" i="1" s="1"/>
  <c r="M3393" i="1"/>
  <c r="M3392" i="1" s="1"/>
  <c r="M3385" i="1" s="1"/>
  <c r="K3393" i="1"/>
  <c r="K3392" i="1" s="1"/>
  <c r="K3385" i="1" s="1"/>
  <c r="L3393" i="1"/>
  <c r="L3392" i="1" s="1"/>
  <c r="L3385" i="1" s="1"/>
  <c r="J3393" i="1"/>
  <c r="J3392" i="1" s="1"/>
  <c r="J3385" i="1" s="1"/>
  <c r="K396" i="1"/>
  <c r="K395" i="1" s="1"/>
  <c r="K394" i="1" s="1"/>
  <c r="K381" i="1" s="1"/>
  <c r="O396" i="1"/>
  <c r="J396" i="1"/>
  <c r="J395" i="1" s="1"/>
  <c r="J394" i="1" s="1"/>
  <c r="J381" i="1" s="1"/>
  <c r="I396" i="1"/>
  <c r="I395" i="1" s="1"/>
  <c r="I394" i="1" s="1"/>
  <c r="I381" i="1" s="1"/>
  <c r="N396" i="1"/>
  <c r="N395" i="1" s="1"/>
  <c r="N394" i="1" s="1"/>
  <c r="N381" i="1" s="1"/>
  <c r="L395" i="1"/>
  <c r="L394" i="1" s="1"/>
  <c r="L381" i="1" s="1"/>
  <c r="M396" i="1"/>
  <c r="M395" i="1" s="1"/>
  <c r="M394" i="1" s="1"/>
  <c r="M381" i="1" s="1"/>
  <c r="K4374" i="1"/>
  <c r="K4373" i="1" s="1"/>
  <c r="K4372" i="1" s="1"/>
  <c r="K4371" i="1" s="1"/>
  <c r="N4374" i="1"/>
  <c r="N4373" i="1" s="1"/>
  <c r="N4372" i="1" s="1"/>
  <c r="N4371" i="1" s="1"/>
  <c r="L4374" i="1"/>
  <c r="L4373" i="1" s="1"/>
  <c r="L4372" i="1" s="1"/>
  <c r="L4371" i="1" s="1"/>
  <c r="M4374" i="1"/>
  <c r="M4373" i="1" s="1"/>
  <c r="M4372" i="1" s="1"/>
  <c r="M4371" i="1" s="1"/>
  <c r="J4374" i="1"/>
  <c r="J4373" i="1" s="1"/>
  <c r="J4372" i="1" s="1"/>
  <c r="J4371" i="1" s="1"/>
  <c r="I4090" i="1"/>
  <c r="K4030" i="1"/>
  <c r="K4029" i="1" s="1"/>
  <c r="K4028" i="1" s="1"/>
  <c r="O4030" i="1"/>
  <c r="M4030" i="1"/>
  <c r="M4029" i="1" s="1"/>
  <c r="M4028" i="1" s="1"/>
  <c r="N4030" i="1"/>
  <c r="N4029" i="1" s="1"/>
  <c r="N4028" i="1" s="1"/>
  <c r="J4030" i="1"/>
  <c r="J4029" i="1" s="1"/>
  <c r="J4028" i="1" s="1"/>
  <c r="I4030" i="1"/>
  <c r="I4029" i="1" s="1"/>
  <c r="I4028" i="1" s="1"/>
  <c r="L4030" i="1"/>
  <c r="L4029" i="1" s="1"/>
  <c r="L4028" i="1" s="1"/>
  <c r="N3565" i="1"/>
  <c r="K3565" i="1"/>
  <c r="L3565" i="1"/>
  <c r="J3565" i="1"/>
  <c r="J3564" i="1" s="1"/>
  <c r="M3565" i="1"/>
  <c r="M164" i="1"/>
  <c r="M163" i="1" s="1"/>
  <c r="M162" i="1" s="1"/>
  <c r="M161" i="1" s="1"/>
  <c r="K164" i="1"/>
  <c r="K163" i="1" s="1"/>
  <c r="K162" i="1" s="1"/>
  <c r="K161" i="1" s="1"/>
  <c r="J164" i="1"/>
  <c r="J163" i="1" s="1"/>
  <c r="J162" i="1" s="1"/>
  <c r="J161" i="1" s="1"/>
  <c r="N164" i="1"/>
  <c r="N163" i="1" s="1"/>
  <c r="N162" i="1" s="1"/>
  <c r="N161" i="1" s="1"/>
  <c r="L164" i="1"/>
  <c r="L163" i="1" s="1"/>
  <c r="L162" i="1" s="1"/>
  <c r="L161" i="1" s="1"/>
  <c r="I5337" i="1"/>
  <c r="M2732" i="1"/>
  <c r="I3066" i="1"/>
  <c r="I5318" i="1"/>
  <c r="I4203" i="1"/>
  <c r="I4708" i="1"/>
  <c r="R4708" i="1" s="1"/>
  <c r="I3819" i="1"/>
  <c r="I3789" i="1" s="1"/>
  <c r="I4052" i="1"/>
  <c r="I4051" i="1" s="1"/>
  <c r="I5385" i="1"/>
  <c r="I5384" i="1" s="1"/>
  <c r="I2862" i="1"/>
  <c r="I2861" i="1" s="1"/>
  <c r="I3153" i="1"/>
  <c r="I3152" i="1" s="1"/>
  <c r="I4327" i="1"/>
  <c r="I3625" i="1"/>
  <c r="I3604" i="1" s="1"/>
  <c r="I3337" i="1"/>
  <c r="I5247" i="1"/>
  <c r="R5247" i="1" s="1"/>
  <c r="I4078" i="1"/>
  <c r="R4078" i="1" s="1"/>
  <c r="I3214" i="1"/>
  <c r="R3214" i="1" s="1"/>
  <c r="I3344" i="1"/>
  <c r="R3344" i="1" s="1"/>
  <c r="I2928" i="1"/>
  <c r="I2927" i="1" s="1"/>
  <c r="I4824" i="1"/>
  <c r="I4516" i="1"/>
  <c r="I4578" i="1"/>
  <c r="I4945" i="1"/>
  <c r="I3011" i="1"/>
  <c r="I3724" i="1"/>
  <c r="I5380" i="1"/>
  <c r="I4559" i="1"/>
  <c r="I3418" i="1"/>
  <c r="I3527" i="1"/>
  <c r="I3089" i="1"/>
  <c r="I5230" i="1"/>
  <c r="I2835" i="1"/>
  <c r="R2835" i="1" s="1"/>
  <c r="I5172" i="1"/>
  <c r="I5148" i="1"/>
  <c r="I2816" i="1"/>
  <c r="I3688" i="1"/>
  <c r="I3492" i="1"/>
  <c r="I2761" i="1"/>
  <c r="I4721" i="1"/>
  <c r="I3571" i="1"/>
  <c r="I5270" i="1"/>
  <c r="I4901" i="1"/>
  <c r="I4021" i="1"/>
  <c r="I5456" i="1"/>
  <c r="I5455" i="1" s="1"/>
  <c r="I4172" i="1"/>
  <c r="I3963" i="1"/>
  <c r="I3233" i="1"/>
  <c r="I2778" i="1"/>
  <c r="I2726" i="1"/>
  <c r="I2725" i="1" s="1"/>
  <c r="I2724" i="1" s="1"/>
  <c r="I2723" i="1" s="1"/>
  <c r="I2722" i="1" s="1"/>
  <c r="I3977" i="1"/>
  <c r="I4788" i="1"/>
  <c r="I4939" i="1"/>
  <c r="I4876" i="1"/>
  <c r="I3137" i="1"/>
  <c r="I3229" i="1"/>
  <c r="I5424" i="1"/>
  <c r="I5044" i="1"/>
  <c r="I5294" i="1"/>
  <c r="I4630" i="1"/>
  <c r="I3461" i="1"/>
  <c r="I3323" i="1"/>
  <c r="I5352" i="1"/>
  <c r="I3956" i="1"/>
  <c r="I3504" i="1"/>
  <c r="I2799" i="1"/>
  <c r="I3476" i="1"/>
  <c r="I5199" i="1"/>
  <c r="I5035" i="1"/>
  <c r="I3644" i="1"/>
  <c r="I3209" i="1"/>
  <c r="I5141" i="1"/>
  <c r="I4675" i="1"/>
  <c r="R4675" i="1" s="1"/>
  <c r="I3374" i="1"/>
  <c r="I5468" i="1"/>
  <c r="I3316" i="1"/>
  <c r="I5234" i="1"/>
  <c r="I4353" i="1"/>
  <c r="I4744" i="1"/>
  <c r="I3732" i="1"/>
  <c r="I3755" i="1"/>
  <c r="I5493" i="1"/>
  <c r="I5414" i="1"/>
  <c r="I4695" i="1"/>
  <c r="R4695" i="1" s="1"/>
  <c r="I4068" i="1"/>
  <c r="I3113" i="1"/>
  <c r="I3293" i="1"/>
  <c r="I3697" i="1"/>
  <c r="I3039" i="1"/>
  <c r="I4611" i="1"/>
  <c r="I4539" i="1"/>
  <c r="I5345" i="1"/>
  <c r="I4453" i="1"/>
  <c r="I3709" i="1"/>
  <c r="I5306" i="1"/>
  <c r="I4918" i="1"/>
  <c r="I4621" i="1"/>
  <c r="I3662" i="1"/>
  <c r="I3596" i="1"/>
  <c r="I3531" i="1"/>
  <c r="I3485" i="1"/>
  <c r="I3412" i="1"/>
  <c r="I4199" i="1"/>
  <c r="I3546" i="1"/>
  <c r="I5211" i="1"/>
  <c r="I3970" i="1"/>
  <c r="I3351" i="1"/>
  <c r="I2804" i="1"/>
  <c r="I4847" i="1"/>
  <c r="R4847" i="1" s="1"/>
  <c r="I3307" i="1"/>
  <c r="I3303" i="1"/>
  <c r="I3147" i="1"/>
  <c r="I2949" i="1"/>
  <c r="I2811" i="1"/>
  <c r="I5281" i="1"/>
  <c r="I5059" i="1"/>
  <c r="I4851" i="1"/>
  <c r="I3355" i="1"/>
  <c r="I4666" i="1"/>
  <c r="I3767" i="1"/>
  <c r="I4343" i="1"/>
  <c r="I5189" i="1"/>
  <c r="I3740" i="1"/>
  <c r="I5446" i="1"/>
  <c r="I4736" i="1"/>
  <c r="I5028" i="1"/>
  <c r="I3567" i="1"/>
  <c r="I3381" i="1"/>
  <c r="I3133" i="1"/>
  <c r="I4220" i="1"/>
  <c r="I4219" i="1" s="1"/>
  <c r="I3026" i="1"/>
  <c r="I3289" i="1"/>
  <c r="I2856" i="1"/>
  <c r="I4754" i="1"/>
  <c r="I4753" i="1" s="1"/>
  <c r="I3395" i="1"/>
  <c r="R3395" i="1" s="1"/>
  <c r="I4809" i="1"/>
  <c r="I3246" i="1"/>
  <c r="I5068" i="1"/>
  <c r="I4507" i="1"/>
  <c r="I4882" i="1"/>
  <c r="I4275" i="1"/>
  <c r="I5360" i="1"/>
  <c r="I5215" i="1"/>
  <c r="I2742" i="1"/>
  <c r="I4232" i="1"/>
  <c r="I4231" i="1" s="1"/>
  <c r="I5254" i="1"/>
  <c r="I2961" i="1"/>
  <c r="I3237" i="1"/>
  <c r="I3046" i="1"/>
  <c r="I3083" i="1"/>
  <c r="I4728" i="1"/>
  <c r="I3076" i="1"/>
  <c r="I2735" i="1"/>
  <c r="I5480" i="1"/>
  <c r="I4488" i="1"/>
  <c r="I2901" i="1"/>
  <c r="I2894" i="1" s="1"/>
  <c r="I5430" i="1"/>
  <c r="R5430" i="1" s="1"/>
  <c r="I3887" i="1"/>
  <c r="I3849" i="1"/>
  <c r="I4188" i="1"/>
  <c r="I4400" i="1"/>
  <c r="I4472" i="1"/>
  <c r="I4013" i="1"/>
  <c r="I3108" i="1"/>
  <c r="I5108" i="1"/>
  <c r="I3007" i="1"/>
  <c r="I4838" i="1"/>
  <c r="I3456" i="1"/>
  <c r="I4443" i="1"/>
  <c r="I5103" i="1"/>
  <c r="I3880" i="1"/>
  <c r="J5438" i="1"/>
  <c r="J5437" i="1" s="1"/>
  <c r="N5438" i="1"/>
  <c r="N5437" i="1" s="1"/>
  <c r="M5438" i="1"/>
  <c r="M5437" i="1" s="1"/>
  <c r="L5438" i="1"/>
  <c r="L5437" i="1" s="1"/>
  <c r="K5438" i="1"/>
  <c r="K5437" i="1" s="1"/>
  <c r="O5385" i="1"/>
  <c r="K5385" i="1"/>
  <c r="K5384" i="1" s="1"/>
  <c r="K5378" i="1" s="1"/>
  <c r="K5377" i="1" s="1"/>
  <c r="K5376" i="1" s="1"/>
  <c r="L5384" i="1"/>
  <c r="L5378" i="1" s="1"/>
  <c r="L5377" i="1" s="1"/>
  <c r="L5376" i="1" s="1"/>
  <c r="J5385" i="1"/>
  <c r="J5384" i="1" s="1"/>
  <c r="J5378" i="1" s="1"/>
  <c r="J5377" i="1" s="1"/>
  <c r="J5376" i="1" s="1"/>
  <c r="M5385" i="1"/>
  <c r="M5384" i="1" s="1"/>
  <c r="M5378" i="1" s="1"/>
  <c r="M5377" i="1" s="1"/>
  <c r="M5376" i="1" s="1"/>
  <c r="N5385" i="1"/>
  <c r="N5384" i="1" s="1"/>
  <c r="N5378" i="1" s="1"/>
  <c r="N5377" i="1" s="1"/>
  <c r="N5376" i="1" s="1"/>
  <c r="K3036" i="1"/>
  <c r="J4505" i="1"/>
  <c r="J4504" i="1" s="1"/>
  <c r="J4503" i="1" s="1"/>
  <c r="K4469" i="1"/>
  <c r="K4468" i="1" s="1"/>
  <c r="N4469" i="1"/>
  <c r="N4468" i="1" s="1"/>
  <c r="J4469" i="1"/>
  <c r="J4468" i="1" s="1"/>
  <c r="L4469" i="1"/>
  <c r="L4468" i="1" s="1"/>
  <c r="M4469" i="1"/>
  <c r="M4468" i="1" s="1"/>
  <c r="L3036" i="1"/>
  <c r="K3123" i="1"/>
  <c r="K3122" i="1" s="1"/>
  <c r="M3123" i="1"/>
  <c r="M3122" i="1" s="1"/>
  <c r="N3123" i="1"/>
  <c r="N3122" i="1" s="1"/>
  <c r="L3123" i="1"/>
  <c r="L3122" i="1" s="1"/>
  <c r="J3123" i="1"/>
  <c r="J3122" i="1" s="1"/>
  <c r="M3036" i="1"/>
  <c r="N3036" i="1"/>
  <c r="J3036" i="1"/>
  <c r="N2894" i="1"/>
  <c r="K2894" i="1"/>
  <c r="K2832" i="1"/>
  <c r="L2832" i="1"/>
  <c r="L2825" i="1" s="1"/>
  <c r="J2894" i="1"/>
  <c r="J2832" i="1"/>
  <c r="M2832" i="1"/>
  <c r="M2825" i="1" s="1"/>
  <c r="N2832" i="1"/>
  <c r="J2732" i="1"/>
  <c r="K2732" i="1"/>
  <c r="N2732" i="1"/>
  <c r="L2732" i="1"/>
  <c r="I2609" i="1"/>
  <c r="I2601" i="1" s="1"/>
  <c r="M2515" i="1"/>
  <c r="M2508" i="1" s="1"/>
  <c r="I2515" i="1"/>
  <c r="I2508" i="1" s="1"/>
  <c r="L2515" i="1"/>
  <c r="L2508" i="1" s="1"/>
  <c r="J2515" i="1"/>
  <c r="J2508" i="1" s="1"/>
  <c r="K2515" i="1"/>
  <c r="K2508" i="1" s="1"/>
  <c r="N2515" i="1"/>
  <c r="N2508" i="1" s="1"/>
  <c r="L2349" i="1"/>
  <c r="L2348" i="1" s="1"/>
  <c r="L2347" i="1" s="1"/>
  <c r="L2351" i="1"/>
  <c r="K2349" i="1"/>
  <c r="K2348" i="1" s="1"/>
  <c r="K2347" i="1" s="1"/>
  <c r="K2351" i="1"/>
  <c r="J2349" i="1"/>
  <c r="J2348" i="1" s="1"/>
  <c r="J2347" i="1" s="1"/>
  <c r="J2351" i="1"/>
  <c r="K2200" i="1"/>
  <c r="K2193" i="1" s="1"/>
  <c r="N2200" i="1"/>
  <c r="N2193" i="1" s="1"/>
  <c r="L2200" i="1"/>
  <c r="L2193" i="1" s="1"/>
  <c r="I2200" i="1"/>
  <c r="I2193" i="1" s="1"/>
  <c r="M2200" i="1"/>
  <c r="M2193" i="1" s="1"/>
  <c r="J2200" i="1"/>
  <c r="J2193" i="1" s="1"/>
  <c r="I1769" i="1"/>
  <c r="L1906" i="1"/>
  <c r="L1905" i="1" s="1"/>
  <c r="L1904" i="1" s="1"/>
  <c r="L1903" i="1" s="1"/>
  <c r="L1919" i="1"/>
  <c r="L1874" i="1" s="1"/>
  <c r="L1873" i="1" s="1"/>
  <c r="M1769" i="1"/>
  <c r="K1905" i="1"/>
  <c r="K1904" i="1" s="1"/>
  <c r="K1903" i="1" s="1"/>
  <c r="K1919" i="1"/>
  <c r="M1874" i="1"/>
  <c r="M1873" i="1" s="1"/>
  <c r="N1874" i="1"/>
  <c r="N1873" i="1" s="1"/>
  <c r="I1874" i="1"/>
  <c r="I1873" i="1" s="1"/>
  <c r="J1769" i="1"/>
  <c r="L1769" i="1"/>
  <c r="K1769" i="1"/>
  <c r="N1769" i="1"/>
  <c r="K1541" i="1"/>
  <c r="K1534" i="1" s="1"/>
  <c r="J1541" i="1"/>
  <c r="J1534" i="1" s="1"/>
  <c r="L1541" i="1"/>
  <c r="L1534" i="1" s="1"/>
  <c r="I1541" i="1"/>
  <c r="I1534" i="1" s="1"/>
  <c r="M1541" i="1"/>
  <c r="M1534" i="1" s="1"/>
  <c r="N1541" i="1"/>
  <c r="N1534" i="1" s="1"/>
  <c r="M1296" i="1"/>
  <c r="M1288" i="1" s="1"/>
  <c r="N1296" i="1"/>
  <c r="N1288" i="1" s="1"/>
  <c r="L1296" i="1"/>
  <c r="L1288" i="1" s="1"/>
  <c r="K1296" i="1"/>
  <c r="K1288" i="1" s="1"/>
  <c r="J1296" i="1"/>
  <c r="J1288" i="1" s="1"/>
  <c r="I1296" i="1"/>
  <c r="I1288" i="1" s="1"/>
  <c r="J1220" i="1"/>
  <c r="J1213" i="1" s="1"/>
  <c r="I1220" i="1"/>
  <c r="I1213" i="1" s="1"/>
  <c r="N1220" i="1"/>
  <c r="N1213" i="1" s="1"/>
  <c r="K1220" i="1"/>
  <c r="K1213" i="1" s="1"/>
  <c r="L1220" i="1"/>
  <c r="L1213" i="1" s="1"/>
  <c r="M1220" i="1"/>
  <c r="M1213" i="1" s="1"/>
  <c r="M1027" i="1"/>
  <c r="N1027" i="1"/>
  <c r="J1027" i="1"/>
  <c r="I1027" i="1"/>
  <c r="M571" i="1"/>
  <c r="L571" i="1"/>
  <c r="I571" i="1"/>
  <c r="K571" i="1"/>
  <c r="J571" i="1"/>
  <c r="N571" i="1"/>
  <c r="K143" i="1"/>
  <c r="K142" i="1" s="1"/>
  <c r="I143" i="1"/>
  <c r="I142" i="1" s="1"/>
  <c r="N143" i="1"/>
  <c r="N142" i="1" s="1"/>
  <c r="L143" i="1"/>
  <c r="L142" i="1" s="1"/>
  <c r="M143" i="1"/>
  <c r="M142" i="1" s="1"/>
  <c r="J143" i="1"/>
  <c r="J142" i="1" s="1"/>
  <c r="G3554" i="1"/>
  <c r="G345" i="1"/>
  <c r="G11" i="1"/>
  <c r="G3728" i="1"/>
  <c r="G1767" i="1"/>
  <c r="G609" i="1"/>
  <c r="G3311" i="1"/>
  <c r="G5039" i="1"/>
  <c r="G4762" i="1"/>
  <c r="G4872" i="1"/>
  <c r="F63" i="1"/>
  <c r="G4530" i="1"/>
  <c r="G4370" i="1"/>
  <c r="G2177" i="1"/>
  <c r="G231" i="1"/>
  <c r="F26" i="1"/>
  <c r="G5436" i="1"/>
  <c r="G3034" i="1"/>
  <c r="G4625" i="1"/>
  <c r="G4017" i="1"/>
  <c r="G1116" i="1"/>
  <c r="G1431" i="1"/>
  <c r="G141" i="1"/>
  <c r="G2730" i="1"/>
  <c r="G2409" i="1"/>
  <c r="G5285" i="1"/>
  <c r="I304" i="1"/>
  <c r="I303" i="1" s="1"/>
  <c r="I302" i="1" s="1"/>
  <c r="I301" i="1" s="1"/>
  <c r="I285" i="1" s="1"/>
  <c r="I324" i="1"/>
  <c r="N4585" i="1"/>
  <c r="N4584" i="1" s="1"/>
  <c r="N4572" i="1" s="1"/>
  <c r="N4571" i="1" s="1"/>
  <c r="N4570" i="1" s="1"/>
  <c r="N3336" i="1"/>
  <c r="N3335" i="1" s="1"/>
  <c r="N3334" i="1" s="1"/>
  <c r="J5180" i="1"/>
  <c r="I31" i="1"/>
  <c r="I30" i="1" s="1"/>
  <c r="I14" i="1" s="1"/>
  <c r="I13" i="1" s="1"/>
  <c r="I12" i="1" s="1"/>
  <c r="I11" i="1" s="1"/>
  <c r="N3789" i="1"/>
  <c r="N3788" i="1" s="1"/>
  <c r="N3787" i="1" s="1"/>
  <c r="N3786" i="1" s="1"/>
  <c r="L1433" i="1"/>
  <c r="I4297" i="1"/>
  <c r="J634" i="1"/>
  <c r="N4694" i="1"/>
  <c r="N4693" i="1" s="1"/>
  <c r="N4692" i="1" s="1"/>
  <c r="N4663" i="1" s="1"/>
  <c r="N3678" i="1"/>
  <c r="N3677" i="1" s="1"/>
  <c r="K3313" i="1"/>
  <c r="M1515" i="1"/>
  <c r="M1502" i="1" s="1"/>
  <c r="K4297" i="1"/>
  <c r="J1194" i="1"/>
  <c r="J1186" i="1" s="1"/>
  <c r="N705" i="1"/>
  <c r="N704" i="1" s="1"/>
  <c r="J5246" i="1"/>
  <c r="J5245" i="1" s="1"/>
  <c r="K985" i="1"/>
  <c r="K984" i="1" s="1"/>
  <c r="N4319" i="1"/>
  <c r="N4318" i="1" s="1"/>
  <c r="K4585" i="1"/>
  <c r="K4584" i="1" s="1"/>
  <c r="K4572" i="1" s="1"/>
  <c r="K4571" i="1" s="1"/>
  <c r="K4570" i="1" s="1"/>
  <c r="I4923" i="1"/>
  <c r="J648" i="1"/>
  <c r="J647" i="1" s="1"/>
  <c r="O4923" i="1"/>
  <c r="M2900" i="1"/>
  <c r="M3648" i="1"/>
  <c r="M4694" i="1"/>
  <c r="M4693" i="1" s="1"/>
  <c r="M4692" i="1" s="1"/>
  <c r="M4663" i="1" s="1"/>
  <c r="N1854" i="1"/>
  <c r="N1836" i="1" s="1"/>
  <c r="J5478" i="1"/>
  <c r="J5477" i="1" s="1"/>
  <c r="J5464" i="1" s="1"/>
  <c r="J4297" i="1"/>
  <c r="L1515" i="1"/>
  <c r="L1502" i="1" s="1"/>
  <c r="M928" i="1"/>
  <c r="M911" i="1" s="1"/>
  <c r="K2126" i="1"/>
  <c r="K2125" i="1" s="1"/>
  <c r="K2124" i="1" s="1"/>
  <c r="K1515" i="1"/>
  <c r="K1502" i="1" s="1"/>
  <c r="L3648" i="1"/>
  <c r="N5067" i="1"/>
  <c r="N5246" i="1"/>
  <c r="N5245" i="1" s="1"/>
  <c r="L1079" i="1"/>
  <c r="L1078" i="1" s="1"/>
  <c r="N2795" i="1"/>
  <c r="M2920" i="1"/>
  <c r="M2912" i="1" s="1"/>
  <c r="K1079" i="1"/>
  <c r="K1078" i="1" s="1"/>
  <c r="L705" i="1"/>
  <c r="L704" i="1" s="1"/>
  <c r="O324" i="1"/>
  <c r="M5147" i="1"/>
  <c r="M5146" i="1" s="1"/>
  <c r="N613" i="1"/>
  <c r="L1194" i="1"/>
  <c r="L1186" i="1" s="1"/>
  <c r="K2760" i="1"/>
  <c r="K2759" i="1" s="1"/>
  <c r="K2758" i="1" s="1"/>
  <c r="K4262" i="1"/>
  <c r="M4836" i="1"/>
  <c r="M4835" i="1" s="1"/>
  <c r="M985" i="1"/>
  <c r="M984" i="1" s="1"/>
  <c r="K4923" i="1"/>
  <c r="K4922" i="1" s="1"/>
  <c r="K4899" i="1" s="1"/>
  <c r="K613" i="1"/>
  <c r="M1079" i="1"/>
  <c r="M1078" i="1" s="1"/>
  <c r="J2795" i="1"/>
  <c r="J1797" i="1"/>
  <c r="J1796" i="1" s="1"/>
  <c r="J1795" i="1" s="1"/>
  <c r="K4198" i="1"/>
  <c r="N4923" i="1"/>
  <c r="N4922" i="1" s="1"/>
  <c r="N4899" i="1" s="1"/>
  <c r="K4694" i="1"/>
  <c r="K4693" i="1" s="1"/>
  <c r="K4692" i="1" s="1"/>
  <c r="K4663" i="1" s="1"/>
  <c r="M4042" i="1"/>
  <c r="M4041" i="1" s="1"/>
  <c r="M4792" i="1"/>
  <c r="M348" i="1"/>
  <c r="M347" i="1" s="1"/>
  <c r="N4042" i="1"/>
  <c r="N4041" i="1" s="1"/>
  <c r="I2126" i="1"/>
  <c r="I2125" i="1" s="1"/>
  <c r="I2124" i="1" s="1"/>
  <c r="I1515" i="1"/>
  <c r="I1502" i="1" s="1"/>
  <c r="N3206" i="1"/>
  <c r="N3198" i="1" s="1"/>
  <c r="K1045" i="1"/>
  <c r="K1044" i="1" s="1"/>
  <c r="K1037" i="1" s="1"/>
  <c r="K1027" i="1" s="1"/>
  <c r="M3065" i="1"/>
  <c r="M3064" i="1" s="1"/>
  <c r="M3063" i="1" s="1"/>
  <c r="L4923" i="1"/>
  <c r="L4922" i="1" s="1"/>
  <c r="L4899" i="1" s="1"/>
  <c r="K3886" i="1"/>
  <c r="K3885" i="1" s="1"/>
  <c r="K3884" i="1" s="1"/>
  <c r="K3845" i="1" s="1"/>
  <c r="K5180" i="1"/>
  <c r="K2920" i="1"/>
  <c r="K2912" i="1" s="1"/>
  <c r="N2411" i="1"/>
  <c r="N4297" i="1"/>
  <c r="L4297" i="1"/>
  <c r="J1433" i="1"/>
  <c r="N2920" i="1"/>
  <c r="N2912" i="1" s="1"/>
  <c r="J4198" i="1"/>
  <c r="J31" i="1"/>
  <c r="J30" i="1" s="1"/>
  <c r="J14" i="1" s="1"/>
  <c r="J13" i="1" s="1"/>
  <c r="J12" i="1" s="1"/>
  <c r="J11" i="1" s="1"/>
  <c r="L3336" i="1"/>
  <c r="L3335" i="1" s="1"/>
  <c r="L3334" i="1" s="1"/>
  <c r="J4262" i="1"/>
  <c r="N2760" i="1"/>
  <c r="N2759" i="1" s="1"/>
  <c r="N2758" i="1" s="1"/>
  <c r="I2411" i="1"/>
  <c r="K3678" i="1"/>
  <c r="K3677" i="1" s="1"/>
  <c r="K648" i="1"/>
  <c r="K647" i="1" s="1"/>
  <c r="O4585" i="1"/>
  <c r="I747" i="1"/>
  <c r="M3206" i="1"/>
  <c r="M3198" i="1" s="1"/>
  <c r="K2411" i="1"/>
  <c r="K4836" i="1"/>
  <c r="K4835" i="1" s="1"/>
  <c r="J4042" i="1"/>
  <c r="J4041" i="1" s="1"/>
  <c r="N4774" i="1"/>
  <c r="L1975" i="1"/>
  <c r="L1967" i="1" s="1"/>
  <c r="K5317" i="1"/>
  <c r="K5316" i="1" s="1"/>
  <c r="K5315" i="1" s="1"/>
  <c r="K5314" i="1" s="1"/>
  <c r="K1633" i="1"/>
  <c r="K1625" i="1" s="1"/>
  <c r="O4950" i="1"/>
  <c r="J5317" i="1"/>
  <c r="J5316" i="1" s="1"/>
  <c r="J5315" i="1" s="1"/>
  <c r="J5314" i="1" s="1"/>
  <c r="M648" i="1"/>
  <c r="M647" i="1" s="1"/>
  <c r="J1633" i="1"/>
  <c r="J1625" i="1" s="1"/>
  <c r="L634" i="1"/>
  <c r="K2795" i="1"/>
  <c r="M23" i="1"/>
  <c r="L2609" i="1"/>
  <c r="L2601" i="1" s="1"/>
  <c r="M613" i="1"/>
  <c r="K348" i="1"/>
  <c r="K347" i="1" s="1"/>
  <c r="J747" i="1"/>
  <c r="M3336" i="1"/>
  <c r="M3335" i="1" s="1"/>
  <c r="M3334" i="1" s="1"/>
  <c r="M1194" i="1"/>
  <c r="M1186" i="1" s="1"/>
  <c r="M3886" i="1"/>
  <c r="M3885" i="1" s="1"/>
  <c r="M3884" i="1" s="1"/>
  <c r="M3845" i="1" s="1"/>
  <c r="L1045" i="1"/>
  <c r="L1044" i="1" s="1"/>
  <c r="L1037" i="1" s="1"/>
  <c r="L1027" i="1" s="1"/>
  <c r="K634" i="1"/>
  <c r="J2920" i="1"/>
  <c r="J2912" i="1" s="1"/>
  <c r="L2920" i="1"/>
  <c r="L2912" i="1" s="1"/>
  <c r="J4950" i="1"/>
  <c r="J4949" i="1" s="1"/>
  <c r="I4950" i="1"/>
  <c r="K3789" i="1"/>
  <c r="K3788" i="1" s="1"/>
  <c r="K3787" i="1" s="1"/>
  <c r="K3786" i="1" s="1"/>
  <c r="N1194" i="1"/>
  <c r="N1186" i="1" s="1"/>
  <c r="K1854" i="1"/>
  <c r="K1847" i="1" s="1"/>
  <c r="K1846" i="1" s="1"/>
  <c r="K1845" i="1" s="1"/>
  <c r="K1844" i="1" s="1"/>
  <c r="K1837" i="1" s="1"/>
  <c r="J3678" i="1"/>
  <c r="J3677" i="1" s="1"/>
  <c r="J1515" i="1"/>
  <c r="J1502" i="1" s="1"/>
  <c r="K488" i="1"/>
  <c r="K466" i="1" s="1"/>
  <c r="K453" i="1" s="1"/>
  <c r="K4950" i="1"/>
  <c r="K4949" i="1" s="1"/>
  <c r="N488" i="1"/>
  <c r="N466" i="1" s="1"/>
  <c r="N453" i="1" s="1"/>
  <c r="L1854" i="1"/>
  <c r="K4231" i="1"/>
  <c r="K4230" i="1" s="1"/>
  <c r="J1854" i="1"/>
  <c r="J1836" i="1" s="1"/>
  <c r="M634" i="1"/>
  <c r="M1433" i="1"/>
  <c r="M4585" i="1"/>
  <c r="M4584" i="1" s="1"/>
  <c r="M4572" i="1" s="1"/>
  <c r="M4571" i="1" s="1"/>
  <c r="M4570" i="1" s="1"/>
  <c r="M747" i="1"/>
  <c r="J705" i="1"/>
  <c r="J704" i="1" s="1"/>
  <c r="K1194" i="1"/>
  <c r="K1186" i="1" s="1"/>
  <c r="K928" i="1"/>
  <c r="K911" i="1" s="1"/>
  <c r="N1797" i="1"/>
  <c r="N1796" i="1" s="1"/>
  <c r="N1795" i="1" s="1"/>
  <c r="L2795" i="1"/>
  <c r="I1456" i="1"/>
  <c r="I1455" i="1" s="1"/>
  <c r="I1454" i="1" s="1"/>
  <c r="L5147" i="1"/>
  <c r="L5146" i="1" s="1"/>
  <c r="J4319" i="1"/>
  <c r="J4318" i="1" s="1"/>
  <c r="M3789" i="1"/>
  <c r="M3788" i="1" s="1"/>
  <c r="M3787" i="1" s="1"/>
  <c r="M3786" i="1" s="1"/>
  <c r="N224" i="1"/>
  <c r="N223" i="1" s="1"/>
  <c r="N219" i="1" s="1"/>
  <c r="N218" i="1" s="1"/>
  <c r="N217" i="1" s="1"/>
  <c r="N216" i="1" s="1"/>
  <c r="N215" i="1" s="1"/>
  <c r="K3336" i="1"/>
  <c r="K3335" i="1" s="1"/>
  <c r="K3334" i="1" s="1"/>
  <c r="J613" i="1"/>
  <c r="O4792" i="1"/>
  <c r="L3313" i="1"/>
  <c r="L613" i="1"/>
  <c r="N3886" i="1"/>
  <c r="N3885" i="1" s="1"/>
  <c r="N3884" i="1" s="1"/>
  <c r="N3845" i="1" s="1"/>
  <c r="L2126" i="1"/>
  <c r="L2125" i="1" s="1"/>
  <c r="L2124" i="1" s="1"/>
  <c r="K3065" i="1"/>
  <c r="K3064" i="1" s="1"/>
  <c r="K3063" i="1" s="1"/>
  <c r="N1515" i="1"/>
  <c r="N1502" i="1" s="1"/>
  <c r="N648" i="1"/>
  <c r="N647" i="1" s="1"/>
  <c r="K2473" i="1"/>
  <c r="L88" i="1"/>
  <c r="L87" i="1" s="1"/>
  <c r="K5478" i="1"/>
  <c r="K5477" i="1" s="1"/>
  <c r="K5464" i="1" s="1"/>
  <c r="J4774" i="1"/>
  <c r="I4774" i="1"/>
  <c r="M264" i="1"/>
  <c r="M263" i="1" s="1"/>
  <c r="M262" i="1" s="1"/>
  <c r="M261" i="1" s="1"/>
  <c r="L4262" i="1"/>
  <c r="M3678" i="1"/>
  <c r="M3677" i="1" s="1"/>
  <c r="N985" i="1"/>
  <c r="N984" i="1" s="1"/>
  <c r="M5180" i="1"/>
  <c r="N5147" i="1"/>
  <c r="N5146" i="1" s="1"/>
  <c r="J3648" i="1"/>
  <c r="I1144" i="1"/>
  <c r="I1143" i="1" s="1"/>
  <c r="I1142" i="1" s="1"/>
  <c r="M4319" i="1"/>
  <c r="M4318" i="1" s="1"/>
  <c r="J3336" i="1"/>
  <c r="J3335" i="1" s="1"/>
  <c r="J3334" i="1" s="1"/>
  <c r="I2279" i="1"/>
  <c r="L3678" i="1"/>
  <c r="L3677" i="1" s="1"/>
  <c r="I2163" i="1"/>
  <c r="I4585" i="1"/>
  <c r="L3886" i="1"/>
  <c r="L3885" i="1" s="1"/>
  <c r="L3884" i="1" s="1"/>
  <c r="L3845" i="1" s="1"/>
  <c r="M4639" i="1"/>
  <c r="M4638" i="1" s="1"/>
  <c r="M4637" i="1" s="1"/>
  <c r="M4636" i="1" s="1"/>
  <c r="K747" i="1"/>
  <c r="L4774" i="1"/>
  <c r="O4774" i="1"/>
  <c r="K1456" i="1"/>
  <c r="K1455" i="1" s="1"/>
  <c r="K1454" i="1" s="1"/>
  <c r="M2163" i="1"/>
  <c r="L1144" i="1"/>
  <c r="L1143" i="1" s="1"/>
  <c r="L1142" i="1" s="1"/>
  <c r="K3648" i="1"/>
  <c r="M2126" i="1"/>
  <c r="M2125" i="1" s="1"/>
  <c r="M2124" i="1" s="1"/>
  <c r="K2163" i="1"/>
  <c r="K4792" i="1"/>
  <c r="N4792" i="1"/>
  <c r="M5246" i="1"/>
  <c r="M5245" i="1" s="1"/>
  <c r="L1633" i="1"/>
  <c r="L1625" i="1" s="1"/>
  <c r="N348" i="1"/>
  <c r="N347" i="1" s="1"/>
  <c r="K4042" i="1"/>
  <c r="K4041" i="1" s="1"/>
  <c r="J2609" i="1"/>
  <c r="J2601" i="1" s="1"/>
  <c r="N4639" i="1"/>
  <c r="N4638" i="1" s="1"/>
  <c r="N4637" i="1" s="1"/>
  <c r="N4636" i="1" s="1"/>
  <c r="M3313" i="1"/>
  <c r="I1433" i="1"/>
  <c r="J5147" i="1"/>
  <c r="J5146" i="1" s="1"/>
  <c r="L985" i="1"/>
  <c r="L984" i="1" s="1"/>
  <c r="O985" i="1"/>
  <c r="I1633" i="1"/>
  <c r="I1625" i="1" s="1"/>
  <c r="J88" i="1"/>
  <c r="J87" i="1" s="1"/>
  <c r="K1433" i="1"/>
  <c r="K5067" i="1"/>
  <c r="M4774" i="1"/>
  <c r="K1144" i="1"/>
  <c r="K1143" i="1" s="1"/>
  <c r="K1142" i="1" s="1"/>
  <c r="J4836" i="1"/>
  <c r="J4835" i="1" s="1"/>
  <c r="I1975" i="1"/>
  <c r="I1967" i="1" s="1"/>
  <c r="J2760" i="1"/>
  <c r="J2759" i="1" s="1"/>
  <c r="J2758" i="1" s="1"/>
  <c r="K705" i="1"/>
  <c r="K704" i="1" s="1"/>
  <c r="L4792" i="1"/>
  <c r="I348" i="1"/>
  <c r="I347" i="1" s="1"/>
  <c r="N2473" i="1"/>
  <c r="L4585" i="1"/>
  <c r="L4584" i="1" s="1"/>
  <c r="L4572" i="1" s="1"/>
  <c r="L4571" i="1" s="1"/>
  <c r="L4570" i="1" s="1"/>
  <c r="I1079" i="1"/>
  <c r="I1078" i="1" s="1"/>
  <c r="L648" i="1"/>
  <c r="L647" i="1" s="1"/>
  <c r="M2432" i="1"/>
  <c r="M2431" i="1" s="1"/>
  <c r="M2430" i="1" s="1"/>
  <c r="M1456" i="1"/>
  <c r="M1455" i="1" s="1"/>
  <c r="M1454" i="1" s="1"/>
  <c r="M1633" i="1"/>
  <c r="M1625" i="1" s="1"/>
  <c r="L2900" i="1"/>
  <c r="N4231" i="1"/>
  <c r="N4230" i="1" s="1"/>
  <c r="N1433" i="1"/>
  <c r="L1797" i="1"/>
  <c r="L1796" i="1" s="1"/>
  <c r="L1795" i="1" s="1"/>
  <c r="L928" i="1"/>
  <c r="L911" i="1" s="1"/>
  <c r="M488" i="1"/>
  <c r="M466" i="1" s="1"/>
  <c r="M453" i="1" s="1"/>
  <c r="L5478" i="1"/>
  <c r="L5477" i="1" s="1"/>
  <c r="L5464" i="1" s="1"/>
  <c r="N88" i="1"/>
  <c r="N87" i="1" s="1"/>
  <c r="N86" i="1" s="1"/>
  <c r="N85" i="1" s="1"/>
  <c r="N84" i="1" s="1"/>
  <c r="N83" i="1" s="1"/>
  <c r="N82" i="1" s="1"/>
  <c r="N75" i="1" s="1"/>
  <c r="N74" i="1" s="1"/>
  <c r="J2411" i="1"/>
  <c r="I634" i="1"/>
  <c r="N3313" i="1"/>
  <c r="J4923" i="1"/>
  <c r="J4922" i="1" s="1"/>
  <c r="J4899" i="1" s="1"/>
  <c r="K1975" i="1"/>
  <c r="K1967" i="1" s="1"/>
  <c r="L5246" i="1"/>
  <c r="L5245" i="1" s="1"/>
  <c r="J3065" i="1"/>
  <c r="J3064" i="1" s="1"/>
  <c r="J3063" i="1" s="1"/>
  <c r="K3206" i="1"/>
  <c r="K3198" i="1" s="1"/>
  <c r="N4198" i="1"/>
  <c r="M2411" i="1"/>
  <c r="N24" i="1"/>
  <c r="N23" i="1" s="1"/>
  <c r="N14" i="1" s="1"/>
  <c r="N13" i="1" s="1"/>
  <c r="N12" i="1" s="1"/>
  <c r="K4639" i="1"/>
  <c r="K4638" i="1" s="1"/>
  <c r="K4637" i="1" s="1"/>
  <c r="K4636" i="1" s="1"/>
  <c r="M2473" i="1"/>
  <c r="K5147" i="1"/>
  <c r="K5146" i="1" s="1"/>
  <c r="M1975" i="1"/>
  <c r="M1967" i="1" s="1"/>
  <c r="M2760" i="1"/>
  <c r="M2759" i="1" s="1"/>
  <c r="M2758" i="1" s="1"/>
  <c r="N634" i="1"/>
  <c r="M1797" i="1"/>
  <c r="M1796" i="1" s="1"/>
  <c r="M1795" i="1" s="1"/>
  <c r="N3453" i="1"/>
  <c r="N3445" i="1" s="1"/>
  <c r="J985" i="1"/>
  <c r="J984" i="1" s="1"/>
  <c r="J4792" i="1"/>
  <c r="K3453" i="1"/>
  <c r="K3445" i="1" s="1"/>
  <c r="L4198" i="1"/>
  <c r="N1144" i="1"/>
  <c r="N1143" i="1" s="1"/>
  <c r="N1142" i="1" s="1"/>
  <c r="J1456" i="1"/>
  <c r="J1455" i="1" s="1"/>
  <c r="J1454" i="1" s="1"/>
  <c r="I2432" i="1"/>
  <c r="I2431" i="1" s="1"/>
  <c r="I2430" i="1" s="1"/>
  <c r="L4042" i="1"/>
  <c r="L4041" i="1" s="1"/>
  <c r="L5180" i="1"/>
  <c r="L3453" i="1"/>
  <c r="L3445" i="1" s="1"/>
  <c r="I4792" i="1"/>
  <c r="L2760" i="1"/>
  <c r="L2759" i="1" s="1"/>
  <c r="L2758" i="1" s="1"/>
  <c r="L2473" i="1"/>
  <c r="N4950" i="1"/>
  <c r="N4949" i="1" s="1"/>
  <c r="M4923" i="1"/>
  <c r="M4922" i="1" s="1"/>
  <c r="M4899" i="1" s="1"/>
  <c r="K2609" i="1"/>
  <c r="K2601" i="1" s="1"/>
  <c r="M2287" i="1"/>
  <c r="M2279" i="1" s="1"/>
  <c r="K24" i="1"/>
  <c r="K23" i="1" s="1"/>
  <c r="K14" i="1" s="1"/>
  <c r="K13" i="1" s="1"/>
  <c r="K12" i="1" s="1"/>
  <c r="K11" i="1" s="1"/>
  <c r="L747" i="1"/>
  <c r="M2795" i="1"/>
  <c r="M2609" i="1"/>
  <c r="M2601" i="1" s="1"/>
  <c r="K1797" i="1"/>
  <c r="K1796" i="1" s="1"/>
  <c r="K1795" i="1" s="1"/>
  <c r="J1975" i="1"/>
  <c r="J1967" i="1" s="1"/>
  <c r="I1194" i="1"/>
  <c r="I1186" i="1" s="1"/>
  <c r="L1844" i="1"/>
  <c r="L1837" i="1" s="1"/>
  <c r="M4262" i="1"/>
  <c r="M88" i="1"/>
  <c r="M87" i="1" s="1"/>
  <c r="M86" i="1" s="1"/>
  <c r="M85" i="1" s="1"/>
  <c r="M84" i="1" s="1"/>
  <c r="M83" i="1" s="1"/>
  <c r="M82" i="1" s="1"/>
  <c r="M75" i="1" s="1"/>
  <c r="M74" i="1" s="1"/>
  <c r="K4774" i="1"/>
  <c r="J2163" i="1"/>
  <c r="L3206" i="1"/>
  <c r="L3198" i="1" s="1"/>
  <c r="L2163" i="1"/>
  <c r="L4231" i="1"/>
  <c r="L4230" i="1" s="1"/>
  <c r="L488" i="1"/>
  <c r="L466" i="1" s="1"/>
  <c r="L453" i="1" s="1"/>
  <c r="O31" i="1"/>
  <c r="N4836" i="1"/>
  <c r="N4835" i="1" s="1"/>
  <c r="N264" i="1"/>
  <c r="N263" i="1" s="1"/>
  <c r="N262" i="1" s="1"/>
  <c r="N261" i="1" s="1"/>
  <c r="L4639" i="1"/>
  <c r="L4638" i="1" s="1"/>
  <c r="L4637" i="1" s="1"/>
  <c r="L4636" i="1" s="1"/>
  <c r="I341" i="1"/>
  <c r="M341" i="1" s="1"/>
  <c r="M342" i="1"/>
  <c r="N928" i="1"/>
  <c r="N911" i="1" s="1"/>
  <c r="L5067" i="1"/>
  <c r="M5478" i="1"/>
  <c r="M5477" i="1" s="1"/>
  <c r="M5464" i="1" s="1"/>
  <c r="K2287" i="1"/>
  <c r="K2279" i="1" s="1"/>
  <c r="N2609" i="1"/>
  <c r="N2601" i="1" s="1"/>
  <c r="N5317" i="1"/>
  <c r="N5316" i="1" s="1"/>
  <c r="N5315" i="1" s="1"/>
  <c r="N5314" i="1" s="1"/>
  <c r="N2432" i="1"/>
  <c r="N2431" i="1" s="1"/>
  <c r="N2430" i="1" s="1"/>
  <c r="L3065" i="1"/>
  <c r="L3064" i="1" s="1"/>
  <c r="L3063" i="1" s="1"/>
  <c r="J3886" i="1"/>
  <c r="J3885" i="1" s="1"/>
  <c r="J3884" i="1" s="1"/>
  <c r="J3845" i="1" s="1"/>
  <c r="J4585" i="1"/>
  <c r="J4584" i="1" s="1"/>
  <c r="J4572" i="1" s="1"/>
  <c r="J4571" i="1" s="1"/>
  <c r="J4570" i="1" s="1"/>
  <c r="M3453" i="1"/>
  <c r="M3445" i="1" s="1"/>
  <c r="M1854" i="1"/>
  <c r="M1836" i="1" s="1"/>
  <c r="N5478" i="1"/>
  <c r="N5477" i="1" s="1"/>
  <c r="N5464" i="1" s="1"/>
  <c r="M4231" i="1"/>
  <c r="M4230" i="1" s="1"/>
  <c r="J1144" i="1"/>
  <c r="J1143" i="1" s="1"/>
  <c r="J1142" i="1" s="1"/>
  <c r="J928" i="1"/>
  <c r="J911" i="1" s="1"/>
  <c r="J3789" i="1"/>
  <c r="J3788" i="1" s="1"/>
  <c r="J3787" i="1" s="1"/>
  <c r="J3786" i="1" s="1"/>
  <c r="J218" i="1"/>
  <c r="J217" i="1" s="1"/>
  <c r="J216" i="1" s="1"/>
  <c r="J215" i="1" s="1"/>
  <c r="K4319" i="1"/>
  <c r="K4318" i="1" s="1"/>
  <c r="J1079" i="1"/>
  <c r="J1078" i="1" s="1"/>
  <c r="I488" i="1"/>
  <c r="I466" i="1" s="1"/>
  <c r="I453" i="1" s="1"/>
  <c r="I613" i="1"/>
  <c r="J2432" i="1"/>
  <c r="J2431" i="1" s="1"/>
  <c r="J2430" i="1" s="1"/>
  <c r="L348" i="1"/>
  <c r="L347" i="1" s="1"/>
  <c r="K88" i="1"/>
  <c r="K87" i="1" s="1"/>
  <c r="M4297" i="1"/>
  <c r="J2473" i="1"/>
  <c r="L1456" i="1"/>
  <c r="L1455" i="1" s="1"/>
  <c r="L1454" i="1" s="1"/>
  <c r="M5317" i="1"/>
  <c r="M5316" i="1" s="1"/>
  <c r="M5315" i="1" s="1"/>
  <c r="M5314" i="1" s="1"/>
  <c r="N2126" i="1"/>
  <c r="N2125" i="1" s="1"/>
  <c r="N2124" i="1" s="1"/>
  <c r="L4319" i="1"/>
  <c r="L4318" i="1" s="1"/>
  <c r="M5067" i="1"/>
  <c r="L300" i="1"/>
  <c r="L299" i="1" s="1"/>
  <c r="L298" i="1" s="1"/>
  <c r="L297" i="1" s="1"/>
  <c r="I928" i="1"/>
  <c r="I911" i="1" s="1"/>
  <c r="I985" i="1"/>
  <c r="I984" i="1" s="1"/>
  <c r="J4694" i="1"/>
  <c r="J4693" i="1" s="1"/>
  <c r="L2411" i="1"/>
  <c r="M705" i="1"/>
  <c r="M704" i="1" s="1"/>
  <c r="M1144" i="1"/>
  <c r="M1143" i="1" s="1"/>
  <c r="M1142" i="1" s="1"/>
  <c r="I648" i="1"/>
  <c r="I647" i="1" s="1"/>
  <c r="J303" i="1"/>
  <c r="J302" i="1" s="1"/>
  <c r="J301" i="1" s="1"/>
  <c r="J285" i="1" s="1"/>
  <c r="N5180" i="1"/>
  <c r="L4950" i="1"/>
  <c r="L4949" i="1" s="1"/>
  <c r="J3453" i="1"/>
  <c r="J3445" i="1" s="1"/>
  <c r="L4694" i="1"/>
  <c r="L4693" i="1" s="1"/>
  <c r="L4692" i="1" s="1"/>
  <c r="L4663" i="1" s="1"/>
  <c r="N2163" i="1"/>
  <c r="M4198" i="1"/>
  <c r="I1797" i="1"/>
  <c r="I1796" i="1" s="1"/>
  <c r="I1795" i="1" s="1"/>
  <c r="J5067" i="1"/>
  <c r="N1975" i="1"/>
  <c r="N1967" i="1" s="1"/>
  <c r="J2126" i="1"/>
  <c r="J2125" i="1" s="1"/>
  <c r="J2124" i="1" s="1"/>
  <c r="K2432" i="1"/>
  <c r="K2431" i="1" s="1"/>
  <c r="K2430" i="1" s="1"/>
  <c r="J348" i="1"/>
  <c r="J347" i="1" s="1"/>
  <c r="L2432" i="1"/>
  <c r="L2431" i="1" s="1"/>
  <c r="L2430" i="1" s="1"/>
  <c r="L2287" i="1"/>
  <c r="L2279" i="1" s="1"/>
  <c r="L323" i="1"/>
  <c r="L322" i="1" s="1"/>
  <c r="L321" i="1" s="1"/>
  <c r="L318" i="1" s="1"/>
  <c r="L315" i="1" s="1"/>
  <c r="L314" i="1" s="1"/>
  <c r="J324" i="1"/>
  <c r="J323" i="1" s="1"/>
  <c r="J322" i="1" s="1"/>
  <c r="J321" i="1" s="1"/>
  <c r="L5317" i="1"/>
  <c r="L5316" i="1" s="1"/>
  <c r="L5315" i="1" s="1"/>
  <c r="L5314" i="1" s="1"/>
  <c r="L24" i="1"/>
  <c r="L23" i="1" s="1"/>
  <c r="L14" i="1" s="1"/>
  <c r="L13" i="1" s="1"/>
  <c r="L12" i="1" s="1"/>
  <c r="L11" i="1" s="1"/>
  <c r="I88" i="1"/>
  <c r="I87" i="1" s="1"/>
  <c r="I4639" i="1"/>
  <c r="I4638" i="1" s="1"/>
  <c r="I4637" i="1" s="1"/>
  <c r="I4636" i="1" s="1"/>
  <c r="M4950" i="1"/>
  <c r="M4949" i="1" s="1"/>
  <c r="J4639" i="1"/>
  <c r="J4638" i="1" s="1"/>
  <c r="J4637" i="1" s="1"/>
  <c r="J4636" i="1" s="1"/>
  <c r="I705" i="1"/>
  <c r="I704" i="1" s="1"/>
  <c r="N3648" i="1"/>
  <c r="N3065" i="1"/>
  <c r="N3064" i="1" s="1"/>
  <c r="N3063" i="1" s="1"/>
  <c r="N4262" i="1"/>
  <c r="I1854" i="1"/>
  <c r="I1836" i="1" s="1"/>
  <c r="J4231" i="1"/>
  <c r="J4230" i="1" s="1"/>
  <c r="L3789" i="1"/>
  <c r="L3788" i="1" s="1"/>
  <c r="L3787" i="1" s="1"/>
  <c r="L3786" i="1" s="1"/>
  <c r="N1079" i="1"/>
  <c r="N1078" i="1" s="1"/>
  <c r="N747" i="1"/>
  <c r="J488" i="1"/>
  <c r="J466" i="1" s="1"/>
  <c r="J453" i="1" s="1"/>
  <c r="J3206" i="1"/>
  <c r="J3198" i="1" s="1"/>
  <c r="L284" i="1"/>
  <c r="L281" i="1" s="1"/>
  <c r="L277" i="1" s="1"/>
  <c r="I2473" i="1"/>
  <c r="N1456" i="1"/>
  <c r="N1455" i="1" s="1"/>
  <c r="N1454" i="1" s="1"/>
  <c r="N1633" i="1"/>
  <c r="N1625" i="1" s="1"/>
  <c r="K5246" i="1"/>
  <c r="K5245" i="1" s="1"/>
  <c r="J2287" i="1"/>
  <c r="J2279" i="1" s="1"/>
  <c r="N2287" i="1"/>
  <c r="N2279" i="1" s="1"/>
  <c r="L4836" i="1"/>
  <c r="L4835" i="1" s="1"/>
  <c r="I218" i="1"/>
  <c r="I217" i="1" s="1"/>
  <c r="I216" i="1" s="1"/>
  <c r="I215" i="1" s="1"/>
  <c r="O4949" i="1" l="1"/>
  <c r="R5318" i="1"/>
  <c r="I4949" i="1"/>
  <c r="R3076" i="1"/>
  <c r="R5183" i="1"/>
  <c r="R5081" i="1"/>
  <c r="R1825" i="1"/>
  <c r="R4068" i="1"/>
  <c r="O1982" i="1"/>
  <c r="R1982" i="1" s="1"/>
  <c r="O1876" i="1"/>
  <c r="O1875" i="1" s="1"/>
  <c r="R1094" i="1"/>
  <c r="O2305" i="1"/>
  <c r="O2304" i="1" s="1"/>
  <c r="O4374" i="1"/>
  <c r="R5173" i="1"/>
  <c r="O1168" i="1"/>
  <c r="R1168" i="1" s="1"/>
  <c r="R266" i="1"/>
  <c r="O265" i="1"/>
  <c r="L265" i="1"/>
  <c r="L259" i="1" s="1"/>
  <c r="O5317" i="1"/>
  <c r="R3337" i="1"/>
  <c r="O3336" i="1"/>
  <c r="O2432" i="1"/>
  <c r="R3732" i="1"/>
  <c r="O2456" i="1"/>
  <c r="R2456" i="1" s="1"/>
  <c r="O2229" i="1"/>
  <c r="R2229" i="1" s="1"/>
  <c r="O976" i="1"/>
  <c r="R976" i="1" s="1"/>
  <c r="O1127" i="1"/>
  <c r="R1127" i="1" s="1"/>
  <c r="O1080" i="1"/>
  <c r="R199" i="1"/>
  <c r="R1250" i="1"/>
  <c r="O4319" i="1"/>
  <c r="O4318" i="1" s="1"/>
  <c r="O634" i="1"/>
  <c r="R634" i="1" s="1"/>
  <c r="O1144" i="1"/>
  <c r="O2782" i="1"/>
  <c r="R2782" i="1" s="1"/>
  <c r="R4275" i="1"/>
  <c r="O4297" i="1"/>
  <c r="R4297" i="1" s="1"/>
  <c r="R4825" i="1"/>
  <c r="O705" i="1"/>
  <c r="R705" i="1" s="1"/>
  <c r="O1456" i="1"/>
  <c r="R2151" i="1"/>
  <c r="R5270" i="1"/>
  <c r="O613" i="1"/>
  <c r="R613" i="1" s="1"/>
  <c r="R5337" i="1"/>
  <c r="O3789" i="1"/>
  <c r="R3789" i="1" s="1"/>
  <c r="O3065" i="1"/>
  <c r="O164" i="1"/>
  <c r="R164" i="1" s="1"/>
  <c r="O4042" i="1"/>
  <c r="O4041" i="1" s="1"/>
  <c r="R3066" i="1"/>
  <c r="R786" i="1"/>
  <c r="R2611" i="1"/>
  <c r="O1480" i="1"/>
  <c r="R1480" i="1" s="1"/>
  <c r="R1904" i="1"/>
  <c r="O1797" i="1"/>
  <c r="O1796" i="1" s="1"/>
  <c r="O4198" i="1"/>
  <c r="O2760" i="1"/>
  <c r="O5067" i="1"/>
  <c r="O5066" i="1" s="1"/>
  <c r="O3886" i="1"/>
  <c r="O3885" i="1" s="1"/>
  <c r="O648" i="1"/>
  <c r="R648" i="1" s="1"/>
  <c r="O928" i="1"/>
  <c r="R928" i="1" s="1"/>
  <c r="O488" i="1"/>
  <c r="R488" i="1" s="1"/>
  <c r="O4639" i="1"/>
  <c r="O4638" i="1" s="1"/>
  <c r="O2126" i="1"/>
  <c r="O2125" i="1" s="1"/>
  <c r="R2761" i="1"/>
  <c r="R1808" i="1"/>
  <c r="O2834" i="1"/>
  <c r="O2833" i="1" s="1"/>
  <c r="O4231" i="1"/>
  <c r="R4231" i="1" s="1"/>
  <c r="O3604" i="1"/>
  <c r="R3604" i="1" s="1"/>
  <c r="R4792" i="1"/>
  <c r="O2202" i="1"/>
  <c r="O2201" i="1" s="1"/>
  <c r="O3125" i="1"/>
  <c r="O3124" i="1" s="1"/>
  <c r="R4851" i="1"/>
  <c r="O1222" i="1"/>
  <c r="R1222" i="1" s="1"/>
  <c r="O5245" i="1"/>
  <c r="O30" i="1"/>
  <c r="R31" i="1"/>
  <c r="O984" i="1"/>
  <c r="R984" i="1" s="1"/>
  <c r="R985" i="1"/>
  <c r="R4774" i="1"/>
  <c r="O4584" i="1"/>
  <c r="R4585" i="1"/>
  <c r="O4029" i="1"/>
  <c r="R4030" i="1"/>
  <c r="O82" i="1"/>
  <c r="R83" i="1"/>
  <c r="O2346" i="1"/>
  <c r="O136" i="1"/>
  <c r="R137" i="1"/>
  <c r="O1762" i="1"/>
  <c r="R1763" i="1"/>
  <c r="O1962" i="1"/>
  <c r="R1962" i="1" s="1"/>
  <c r="R1963" i="1"/>
  <c r="O3366" i="1"/>
  <c r="R3367" i="1"/>
  <c r="R3472" i="1"/>
  <c r="O3471" i="1"/>
  <c r="O1947" i="1"/>
  <c r="R1947" i="1" s="1"/>
  <c r="R1948" i="1"/>
  <c r="O2591" i="1"/>
  <c r="O3430" i="1"/>
  <c r="R3431" i="1"/>
  <c r="R4842" i="1"/>
  <c r="O4837" i="1"/>
  <c r="O5455" i="1"/>
  <c r="R5455" i="1" s="1"/>
  <c r="R5456" i="1"/>
  <c r="O4938" i="1"/>
  <c r="R4939" i="1"/>
  <c r="O1385" i="1"/>
  <c r="R1386" i="1"/>
  <c r="R1952" i="1"/>
  <c r="O2725" i="1"/>
  <c r="R2726" i="1"/>
  <c r="O5156" i="1"/>
  <c r="R5156" i="1" s="1"/>
  <c r="R5157" i="1"/>
  <c r="O5360" i="1"/>
  <c r="R5361" i="1"/>
  <c r="O1351" i="1"/>
  <c r="R1352" i="1"/>
  <c r="R2080" i="1"/>
  <c r="O1771" i="1"/>
  <c r="R1772" i="1"/>
  <c r="O467" i="1"/>
  <c r="R467" i="1" s="1"/>
  <c r="R468" i="1"/>
  <c r="O5188" i="1"/>
  <c r="R5189" i="1"/>
  <c r="O4808" i="1"/>
  <c r="R4809" i="1"/>
  <c r="O529" i="1"/>
  <c r="R529" i="1" s="1"/>
  <c r="R530" i="1"/>
  <c r="R4051" i="1"/>
  <c r="O1203" i="1"/>
  <c r="R1203" i="1" s="1"/>
  <c r="R1204" i="1"/>
  <c r="O3245" i="1"/>
  <c r="R3246" i="1"/>
  <c r="O2741" i="1"/>
  <c r="R2742" i="1"/>
  <c r="O698" i="1"/>
  <c r="R699" i="1"/>
  <c r="O899" i="1"/>
  <c r="R900" i="1"/>
  <c r="O1283" i="1"/>
  <c r="R1283" i="1" s="1"/>
  <c r="R1284" i="1"/>
  <c r="O1733" i="1"/>
  <c r="R1734" i="1"/>
  <c r="O549" i="1"/>
  <c r="R549" i="1" s="1"/>
  <c r="R550" i="1"/>
  <c r="O1017" i="1"/>
  <c r="R1017" i="1" s="1"/>
  <c r="R1018" i="1"/>
  <c r="O1426" i="1"/>
  <c r="R1427" i="1"/>
  <c r="O2061" i="1"/>
  <c r="R2062" i="1"/>
  <c r="O3089" i="1"/>
  <c r="R3089" i="1" s="1"/>
  <c r="R3090" i="1"/>
  <c r="O3537" i="1"/>
  <c r="R289" i="1"/>
  <c r="O288" i="1"/>
  <c r="O3255" i="1"/>
  <c r="O3222" i="1"/>
  <c r="O3440" i="1"/>
  <c r="R3441" i="1"/>
  <c r="R3531" i="1"/>
  <c r="R4375" i="1"/>
  <c r="O1587" i="1"/>
  <c r="R1588" i="1"/>
  <c r="R3887" i="1"/>
  <c r="O5210" i="1"/>
  <c r="R5215" i="1"/>
  <c r="O4881" i="1"/>
  <c r="R4882" i="1"/>
  <c r="O2498" i="1"/>
  <c r="R2499" i="1"/>
  <c r="O3455" i="1"/>
  <c r="R3456" i="1"/>
  <c r="O4012" i="1"/>
  <c r="R4013" i="1"/>
  <c r="O1977" i="1"/>
  <c r="R1978" i="1"/>
  <c r="O2692" i="1"/>
  <c r="R2693" i="1"/>
  <c r="O2706" i="1"/>
  <c r="R2707" i="1"/>
  <c r="O2855" i="1"/>
  <c r="R2856" i="1"/>
  <c r="O2992" i="1"/>
  <c r="R2993" i="1"/>
  <c r="O3976" i="1"/>
  <c r="R3977" i="1"/>
  <c r="O4875" i="1"/>
  <c r="R4876" i="1"/>
  <c r="O3480" i="1"/>
  <c r="R3480" i="1" s="1"/>
  <c r="R3481" i="1"/>
  <c r="O309" i="1"/>
  <c r="R309" i="1" s="1"/>
  <c r="R310" i="1"/>
  <c r="O2878" i="1"/>
  <c r="R2879" i="1"/>
  <c r="O2246" i="1"/>
  <c r="R2247" i="1"/>
  <c r="O1314" i="1"/>
  <c r="R1315" i="1"/>
  <c r="R3293" i="1"/>
  <c r="R2928" i="1"/>
  <c r="R4203" i="1"/>
  <c r="O748" i="1"/>
  <c r="R762" i="1"/>
  <c r="O3687" i="1"/>
  <c r="R3688" i="1"/>
  <c r="O1543" i="1"/>
  <c r="R1544" i="1"/>
  <c r="O3491" i="1"/>
  <c r="R3492" i="1"/>
  <c r="O5428" i="1"/>
  <c r="O572" i="1"/>
  <c r="R573" i="1"/>
  <c r="O2413" i="1"/>
  <c r="R2414" i="1"/>
  <c r="O114" i="1"/>
  <c r="R115" i="1"/>
  <c r="O1110" i="1"/>
  <c r="R1111" i="1"/>
  <c r="O1338" i="1"/>
  <c r="R1338" i="1" s="1"/>
  <c r="R1339" i="1"/>
  <c r="O1564" i="1"/>
  <c r="R1564" i="1" s="1"/>
  <c r="R1565" i="1"/>
  <c r="R2945" i="1"/>
  <c r="O2944" i="1"/>
  <c r="R3511" i="1"/>
  <c r="O3503" i="1"/>
  <c r="O47" i="1"/>
  <c r="R47" i="1" s="1"/>
  <c r="R48" i="1"/>
  <c r="O816" i="1"/>
  <c r="O1243" i="1"/>
  <c r="R1243" i="1" s="1"/>
  <c r="R1244" i="1"/>
  <c r="R2043" i="1"/>
  <c r="O2042" i="1"/>
  <c r="R2306" i="1"/>
  <c r="R2949" i="1"/>
  <c r="O3280" i="1"/>
  <c r="R3281" i="1"/>
  <c r="O3411" i="1"/>
  <c r="R3412" i="1"/>
  <c r="O3558" i="1"/>
  <c r="R4199" i="1"/>
  <c r="R5108" i="1"/>
  <c r="O849" i="1"/>
  <c r="O1056" i="1"/>
  <c r="R1056" i="1" s="1"/>
  <c r="R1057" i="1"/>
  <c r="O1684" i="1"/>
  <c r="R1684" i="1" s="1"/>
  <c r="R1685" i="1"/>
  <c r="O2604" i="1"/>
  <c r="R2605" i="1"/>
  <c r="R3011" i="1"/>
  <c r="R3237" i="1"/>
  <c r="O4823" i="1"/>
  <c r="R4824" i="1"/>
  <c r="O4727" i="1"/>
  <c r="R4728" i="1"/>
  <c r="O15" i="1"/>
  <c r="R15" i="1" s="1"/>
  <c r="R16" i="1"/>
  <c r="O2543" i="1"/>
  <c r="R2543" i="1" s="1"/>
  <c r="R2544" i="1"/>
  <c r="O323" i="1"/>
  <c r="O395" i="1"/>
  <c r="R396" i="1"/>
  <c r="O218" i="1"/>
  <c r="R219" i="1"/>
  <c r="O822" i="1"/>
  <c r="R823" i="1"/>
  <c r="O2798" i="1"/>
  <c r="R2799" i="1"/>
  <c r="R5141" i="1"/>
  <c r="O3017" i="1"/>
  <c r="R4172" i="1"/>
  <c r="O4753" i="1"/>
  <c r="R4753" i="1" s="1"/>
  <c r="R4754" i="1"/>
  <c r="R5103" i="1"/>
  <c r="O4089" i="1"/>
  <c r="R4090" i="1"/>
  <c r="O4453" i="1"/>
  <c r="R4454" i="1"/>
  <c r="O4720" i="1"/>
  <c r="R4721" i="1"/>
  <c r="O4515" i="1"/>
  <c r="R4516" i="1"/>
  <c r="O1856" i="1"/>
  <c r="R1857" i="1"/>
  <c r="R5254" i="1"/>
  <c r="O3679" i="1"/>
  <c r="R3680" i="1"/>
  <c r="O90" i="1"/>
  <c r="R91" i="1"/>
  <c r="O455" i="1"/>
  <c r="R456" i="1"/>
  <c r="O3322" i="1"/>
  <c r="R3323" i="1"/>
  <c r="O4506" i="1"/>
  <c r="R4507" i="1"/>
  <c r="O3045" i="1"/>
  <c r="R3046" i="1"/>
  <c r="O2900" i="1"/>
  <c r="R2901" i="1"/>
  <c r="R2862" i="1"/>
  <c r="O4620" i="1"/>
  <c r="R4621" i="1"/>
  <c r="O5135" i="1"/>
  <c r="R5136" i="1"/>
  <c r="O885" i="1"/>
  <c r="R886" i="1"/>
  <c r="O2067" i="1"/>
  <c r="R2068" i="1"/>
  <c r="O2493" i="1"/>
  <c r="R2494" i="1"/>
  <c r="O3656" i="1"/>
  <c r="O3962" i="1"/>
  <c r="R3963" i="1"/>
  <c r="R4918" i="1"/>
  <c r="O5288" i="1"/>
  <c r="R5288" i="1" s="1"/>
  <c r="R5289" i="1"/>
  <c r="O74" i="1"/>
  <c r="R75" i="1"/>
  <c r="O2580" i="1"/>
  <c r="R2581" i="1"/>
  <c r="O603" i="1"/>
  <c r="R604" i="1"/>
  <c r="R1323" i="1"/>
  <c r="O1322" i="1"/>
  <c r="O1608" i="1"/>
  <c r="R1608" i="1" s="1"/>
  <c r="R1609" i="1"/>
  <c r="O1700" i="1"/>
  <c r="R1700" i="1" s="1"/>
  <c r="R1701" i="1"/>
  <c r="O2171" i="1"/>
  <c r="R2171" i="1" s="1"/>
  <c r="R2172" i="1"/>
  <c r="R2628" i="1"/>
  <c r="O2627" i="1"/>
  <c r="R2985" i="1"/>
  <c r="O2977" i="1"/>
  <c r="R3880" i="1"/>
  <c r="O3169" i="1"/>
  <c r="R3170" i="1"/>
  <c r="O1920" i="1"/>
  <c r="R1921" i="1"/>
  <c r="O4735" i="1"/>
  <c r="R4736" i="1"/>
  <c r="O2102" i="1"/>
  <c r="R2103" i="1"/>
  <c r="O1435" i="1"/>
  <c r="R1436" i="1"/>
  <c r="O3984" i="1"/>
  <c r="R3985" i="1"/>
  <c r="O4743" i="1"/>
  <c r="R4744" i="1"/>
  <c r="O5293" i="1"/>
  <c r="R5294" i="1"/>
  <c r="O2183" i="1"/>
  <c r="R2184" i="1"/>
  <c r="O868" i="1"/>
  <c r="R869" i="1"/>
  <c r="R4977" i="1"/>
  <c r="O2371" i="1"/>
  <c r="R2372" i="1"/>
  <c r="O1741" i="1"/>
  <c r="R1742" i="1"/>
  <c r="O1897" i="1"/>
  <c r="R1897" i="1" s="1"/>
  <c r="R1898" i="1"/>
  <c r="O2299" i="1"/>
  <c r="O2585" i="1"/>
  <c r="O3274" i="1"/>
  <c r="R3275" i="1"/>
  <c r="O4533" i="1"/>
  <c r="R4534" i="1"/>
  <c r="R4788" i="1"/>
  <c r="O3781" i="1"/>
  <c r="R3782" i="1"/>
  <c r="R3229" i="1"/>
  <c r="O3228" i="1"/>
  <c r="O1278" i="1"/>
  <c r="R1279" i="1"/>
  <c r="O1505" i="1"/>
  <c r="R1506" i="1"/>
  <c r="O2476" i="1"/>
  <c r="R2477" i="1"/>
  <c r="O3100" i="1"/>
  <c r="R3101" i="1"/>
  <c r="R4400" i="1"/>
  <c r="O3708" i="1"/>
  <c r="R3709" i="1"/>
  <c r="O5467" i="1"/>
  <c r="R5468" i="1"/>
  <c r="O854" i="1"/>
  <c r="R855" i="1"/>
  <c r="R2927" i="1"/>
  <c r="O52" i="1"/>
  <c r="R52" i="1" s="1"/>
  <c r="R53" i="1"/>
  <c r="R5068" i="1"/>
  <c r="O1442" i="1"/>
  <c r="R1442" i="1" s="1"/>
  <c r="R1443" i="1"/>
  <c r="O2420" i="1"/>
  <c r="R2420" i="1" s="1"/>
  <c r="R2421" i="1"/>
  <c r="O3394" i="1"/>
  <c r="R3819" i="1"/>
  <c r="O3152" i="1"/>
  <c r="R3153" i="1"/>
  <c r="O3739" i="1"/>
  <c r="R3740" i="1"/>
  <c r="R1746" i="1"/>
  <c r="O4900" i="1"/>
  <c r="R4901" i="1"/>
  <c r="O419" i="1"/>
  <c r="R420" i="1"/>
  <c r="R920" i="1"/>
  <c r="O919" i="1"/>
  <c r="R919" i="1" s="1"/>
  <c r="O1104" i="1"/>
  <c r="R1105" i="1"/>
  <c r="R1709" i="1"/>
  <c r="O1708" i="1"/>
  <c r="O2015" i="1"/>
  <c r="R2015" i="1" s="1"/>
  <c r="R2016" i="1"/>
  <c r="O4425" i="1"/>
  <c r="R4425" i="1" s="1"/>
  <c r="R4426" i="1"/>
  <c r="R3476" i="1"/>
  <c r="O3107" i="1"/>
  <c r="R3108" i="1"/>
  <c r="O3201" i="1"/>
  <c r="R3202" i="1"/>
  <c r="O4335" i="1"/>
  <c r="R4336" i="1"/>
  <c r="O2272" i="1"/>
  <c r="R2273" i="1"/>
  <c r="O4538" i="1"/>
  <c r="R4539" i="1"/>
  <c r="O2561" i="1"/>
  <c r="R2562" i="1"/>
  <c r="R1404" i="1"/>
  <c r="O1029" i="1"/>
  <c r="R1030" i="1"/>
  <c r="O4249" i="1"/>
  <c r="R4249" i="1" s="1"/>
  <c r="R4950" i="1"/>
  <c r="O5384" i="1"/>
  <c r="R5385" i="1"/>
  <c r="O383" i="1"/>
  <c r="R384" i="1"/>
  <c r="O2392" i="1"/>
  <c r="O1927" i="1"/>
  <c r="R1927" i="1" s="1"/>
  <c r="R1928" i="1"/>
  <c r="O2282" i="1"/>
  <c r="R2283" i="1"/>
  <c r="O2400" i="1"/>
  <c r="R2401" i="1"/>
  <c r="O3025" i="1"/>
  <c r="R3026" i="1"/>
  <c r="O3417" i="1"/>
  <c r="R3418" i="1"/>
  <c r="O4944" i="1"/>
  <c r="R4945" i="1"/>
  <c r="O1620" i="1"/>
  <c r="R1620" i="1" s="1"/>
  <c r="R1621" i="1"/>
  <c r="R2000" i="1"/>
  <c r="O1999" i="1"/>
  <c r="O2717" i="1"/>
  <c r="O3545" i="1"/>
  <c r="R3546" i="1"/>
  <c r="O5034" i="1"/>
  <c r="R5035" i="1"/>
  <c r="O3828" i="1"/>
  <c r="R3828" i="1" s="1"/>
  <c r="O5423" i="1"/>
  <c r="R5424" i="1"/>
  <c r="O1844" i="1"/>
  <c r="O2673" i="1"/>
  <c r="O3188" i="1"/>
  <c r="R3189" i="1"/>
  <c r="O3661" i="1"/>
  <c r="R3662" i="1"/>
  <c r="O1778" i="1"/>
  <c r="R1778" i="1" s="1"/>
  <c r="R1779" i="1"/>
  <c r="O1863" i="1"/>
  <c r="R1863" i="1" s="1"/>
  <c r="R1864" i="1"/>
  <c r="O4846" i="1"/>
  <c r="O4629" i="1"/>
  <c r="R4630" i="1"/>
  <c r="O2815" i="1"/>
  <c r="R2816" i="1"/>
  <c r="O2517" i="1"/>
  <c r="R2518" i="1"/>
  <c r="R304" i="1"/>
  <c r="O1517" i="1"/>
  <c r="R1518" i="1"/>
  <c r="R4488" i="1"/>
  <c r="O2860" i="1"/>
  <c r="R2861" i="1"/>
  <c r="O1418" i="1"/>
  <c r="O2253" i="1"/>
  <c r="R2253" i="1" s="1"/>
  <c r="R2254" i="1"/>
  <c r="R1371" i="1"/>
  <c r="O1370" i="1"/>
  <c r="O1667" i="1"/>
  <c r="O2486" i="1"/>
  <c r="R2486" i="1" s="1"/>
  <c r="R2487" i="1"/>
  <c r="O2922" i="1"/>
  <c r="R2923" i="1"/>
  <c r="O3208" i="1"/>
  <c r="R3209" i="1"/>
  <c r="O3650" i="1"/>
  <c r="O5027" i="1"/>
  <c r="R5028" i="1"/>
  <c r="O62" i="1"/>
  <c r="R62" i="1" s="1"/>
  <c r="R63" i="1"/>
  <c r="R3133" i="1"/>
  <c r="O3302" i="1"/>
  <c r="R3303" i="1"/>
  <c r="O3176" i="1"/>
  <c r="R3176" i="1" s="1"/>
  <c r="R3177" i="1"/>
  <c r="O3380" i="1"/>
  <c r="R3381" i="1"/>
  <c r="R3485" i="1"/>
  <c r="O3666" i="1"/>
  <c r="O1004" i="1"/>
  <c r="R1004" i="1" s="1"/>
  <c r="R1005" i="1"/>
  <c r="O4471" i="1"/>
  <c r="R4472" i="1"/>
  <c r="R4327" i="1"/>
  <c r="O4674" i="1"/>
  <c r="O3112" i="1"/>
  <c r="R3113" i="1"/>
  <c r="O3460" i="1"/>
  <c r="R3461" i="1"/>
  <c r="O389" i="1"/>
  <c r="R390" i="1"/>
  <c r="R1644" i="1"/>
  <c r="O1643" i="1"/>
  <c r="O2166" i="1"/>
  <c r="R2167" i="1"/>
  <c r="O2619" i="1"/>
  <c r="R2620" i="1"/>
  <c r="O3518" i="1"/>
  <c r="R3519" i="1"/>
  <c r="R4431" i="1"/>
  <c r="O2481" i="1"/>
  <c r="R2481" i="1" s="1"/>
  <c r="R2482" i="1"/>
  <c r="O2810" i="1"/>
  <c r="R2811" i="1"/>
  <c r="O2915" i="1"/>
  <c r="R2916" i="1"/>
  <c r="O5305" i="1"/>
  <c r="R5306" i="1"/>
  <c r="O3591" i="1"/>
  <c r="O1991" i="1"/>
  <c r="R1992" i="1"/>
  <c r="O1120" i="1"/>
  <c r="R1121" i="1"/>
  <c r="R4232" i="1"/>
  <c r="O5413" i="1"/>
  <c r="R5414" i="1"/>
  <c r="R1877" i="1"/>
  <c r="O3355" i="1"/>
  <c r="R3355" i="1" s="1"/>
  <c r="R3356" i="1"/>
  <c r="O4352" i="1"/>
  <c r="R4353" i="1"/>
  <c r="O1303" i="1"/>
  <c r="R1303" i="1" s="1"/>
  <c r="R1304" i="1"/>
  <c r="R2109" i="1"/>
  <c r="O5479" i="1"/>
  <c r="R5480" i="1"/>
  <c r="O906" i="1"/>
  <c r="R907" i="1"/>
  <c r="O1291" i="1"/>
  <c r="R1292" i="1"/>
  <c r="O1399" i="1"/>
  <c r="R3233" i="1"/>
  <c r="R3567" i="1"/>
  <c r="O5280" i="1"/>
  <c r="R5281" i="1"/>
  <c r="O597" i="1"/>
  <c r="R598" i="1"/>
  <c r="O912" i="1"/>
  <c r="R912" i="1" s="1"/>
  <c r="R913" i="1"/>
  <c r="O1298" i="1"/>
  <c r="R1299" i="1"/>
  <c r="O1497" i="1"/>
  <c r="R1497" i="1" s="1"/>
  <c r="R1498" i="1"/>
  <c r="O1839" i="1"/>
  <c r="R1840" i="1"/>
  <c r="O2089" i="1"/>
  <c r="R2090" i="1"/>
  <c r="O2468" i="1"/>
  <c r="R2468" i="1" s="1"/>
  <c r="R2469" i="1"/>
  <c r="O2895" i="1"/>
  <c r="R2896" i="1"/>
  <c r="O3006" i="1"/>
  <c r="R3007" i="1"/>
  <c r="R3504" i="1"/>
  <c r="O3643" i="1"/>
  <c r="R3644" i="1"/>
  <c r="O5058" i="1"/>
  <c r="R5059" i="1"/>
  <c r="O376" i="1"/>
  <c r="O893" i="1"/>
  <c r="R894" i="1"/>
  <c r="O1628" i="1"/>
  <c r="R1629" i="1"/>
  <c r="O1727" i="1"/>
  <c r="R1728" i="1"/>
  <c r="O2267" i="1"/>
  <c r="R2267" i="1" s="1"/>
  <c r="R2268" i="1"/>
  <c r="O2803" i="1"/>
  <c r="R2804" i="1"/>
  <c r="O3288" i="1"/>
  <c r="R3289" i="1"/>
  <c r="O5181" i="1"/>
  <c r="R5182" i="1"/>
  <c r="O3373" i="1"/>
  <c r="R3374" i="1"/>
  <c r="O4020" i="1"/>
  <c r="R4021" i="1"/>
  <c r="O4922" i="1"/>
  <c r="R4923" i="1"/>
  <c r="O4373" i="1"/>
  <c r="R3956" i="1"/>
  <c r="O4558" i="1"/>
  <c r="R4559" i="1"/>
  <c r="O555" i="1"/>
  <c r="R556" i="1"/>
  <c r="O4442" i="1"/>
  <c r="R4443" i="1"/>
  <c r="O2885" i="1"/>
  <c r="R2885" i="1" s="1"/>
  <c r="R2886" i="1"/>
  <c r="R5211" i="1"/>
  <c r="O5043" i="1"/>
  <c r="R5044" i="1"/>
  <c r="O5198" i="1"/>
  <c r="R5199" i="1"/>
  <c r="R5114" i="1"/>
  <c r="O5493" i="1"/>
  <c r="R5493" i="1" s="1"/>
  <c r="R5494" i="1"/>
  <c r="R5352" i="1"/>
  <c r="R2384" i="1"/>
  <c r="O579" i="1"/>
  <c r="R579" i="1" s="1"/>
  <c r="R580" i="1"/>
  <c r="O3767" i="1"/>
  <c r="R270" i="1"/>
  <c r="O3038" i="1"/>
  <c r="R3039" i="1"/>
  <c r="R4052" i="1"/>
  <c r="O1691" i="1"/>
  <c r="R1692" i="1"/>
  <c r="O302" i="1"/>
  <c r="R303" i="1"/>
  <c r="R3625" i="1"/>
  <c r="O2288" i="1"/>
  <c r="R2289" i="1"/>
  <c r="O4342" i="1"/>
  <c r="R4343" i="1"/>
  <c r="O4610" i="1"/>
  <c r="R4611" i="1"/>
  <c r="O3315" i="1"/>
  <c r="R3316" i="1"/>
  <c r="R4838" i="1"/>
  <c r="O5406" i="1"/>
  <c r="R739" i="1"/>
  <c r="O738" i="1"/>
  <c r="R738" i="1" s="1"/>
  <c r="O2538" i="1"/>
  <c r="R2538" i="1" s="1"/>
  <c r="R2539" i="1"/>
  <c r="O4219" i="1"/>
  <c r="R4219" i="1" s="1"/>
  <c r="R4220" i="1"/>
  <c r="O4565" i="1"/>
  <c r="O5379" i="1"/>
  <c r="R5380" i="1"/>
  <c r="O4765" i="1"/>
  <c r="R4766" i="1"/>
  <c r="O560" i="1"/>
  <c r="R560" i="1" s="1"/>
  <c r="R561" i="1"/>
  <c r="O1038" i="1"/>
  <c r="R1038" i="1" s="1"/>
  <c r="R1039" i="1"/>
  <c r="R1652" i="1"/>
  <c r="O1651" i="1"/>
  <c r="O2075" i="1"/>
  <c r="R2076" i="1"/>
  <c r="O2365" i="1"/>
  <c r="R2366" i="1"/>
  <c r="R2778" i="1"/>
  <c r="R3137" i="1"/>
  <c r="R3307" i="1"/>
  <c r="O3526" i="1"/>
  <c r="R3527" i="1"/>
  <c r="O3969" i="1"/>
  <c r="R3970" i="1"/>
  <c r="O144" i="1"/>
  <c r="R145" i="1"/>
  <c r="O3848" i="1"/>
  <c r="R3849" i="1"/>
  <c r="O2936" i="1"/>
  <c r="R2937" i="1"/>
  <c r="O1613" i="1"/>
  <c r="R1614" i="1"/>
  <c r="O5344" i="1"/>
  <c r="R5345" i="1"/>
  <c r="O2734" i="1"/>
  <c r="R2735" i="1"/>
  <c r="O431" i="1"/>
  <c r="R432" i="1"/>
  <c r="O4665" i="1"/>
  <c r="R4666" i="1"/>
  <c r="O1070" i="1"/>
  <c r="R1071" i="1"/>
  <c r="O968" i="1"/>
  <c r="R968" i="1" s="1"/>
  <c r="R969" i="1"/>
  <c r="O1196" i="1"/>
  <c r="R1197" i="1"/>
  <c r="O3754" i="1"/>
  <c r="R3755" i="1"/>
  <c r="O2960" i="1"/>
  <c r="R2961" i="1"/>
  <c r="R3083" i="1"/>
  <c r="O206" i="1"/>
  <c r="R206" i="1" s="1"/>
  <c r="R207" i="1"/>
  <c r="O1189" i="1"/>
  <c r="R1190" i="1"/>
  <c r="O108" i="1"/>
  <c r="R109" i="1"/>
  <c r="O1941" i="1"/>
  <c r="R1941" i="1" s="1"/>
  <c r="R1942" i="1"/>
  <c r="O2379" i="1"/>
  <c r="R2380" i="1"/>
  <c r="O2641" i="1"/>
  <c r="R2641" i="1" s="1"/>
  <c r="R2642" i="1"/>
  <c r="O2998" i="1"/>
  <c r="R2999" i="1"/>
  <c r="O4715" i="1"/>
  <c r="R4715" i="1" s="1"/>
  <c r="R4716" i="1"/>
  <c r="R5230" i="1"/>
  <c r="O3723" i="1"/>
  <c r="R3724" i="1"/>
  <c r="O413" i="1"/>
  <c r="R413" i="1" s="1"/>
  <c r="R414" i="1"/>
  <c r="O1413" i="1"/>
  <c r="R1414" i="1"/>
  <c r="O2698" i="1"/>
  <c r="R2699" i="1"/>
  <c r="O4187" i="1"/>
  <c r="R4188" i="1"/>
  <c r="O5148" i="1"/>
  <c r="R5149" i="1"/>
  <c r="O1570" i="1"/>
  <c r="R1571" i="1"/>
  <c r="O3566" i="1"/>
  <c r="R3571" i="1"/>
  <c r="O5171" i="1"/>
  <c r="R5172" i="1"/>
  <c r="O5445" i="1"/>
  <c r="R5446" i="1"/>
  <c r="O1044" i="1"/>
  <c r="R1045" i="1"/>
  <c r="O2030" i="1"/>
  <c r="R2031" i="1"/>
  <c r="O4573" i="1"/>
  <c r="R4578" i="1"/>
  <c r="O1248" i="1"/>
  <c r="R1248" i="1" s="1"/>
  <c r="R1249" i="1"/>
  <c r="O1902" i="1"/>
  <c r="R1902" i="1" s="1"/>
  <c r="R1903" i="1"/>
  <c r="O2329" i="1"/>
  <c r="R2330" i="1"/>
  <c r="O2656" i="1"/>
  <c r="R2657" i="1"/>
  <c r="O125" i="1"/>
  <c r="R125" i="1" s="1"/>
  <c r="R126" i="1"/>
  <c r="O1061" i="1"/>
  <c r="R1061" i="1" s="1"/>
  <c r="R1062" i="1"/>
  <c r="O1391" i="1"/>
  <c r="R1392" i="1"/>
  <c r="O1754" i="1"/>
  <c r="O1957" i="1"/>
  <c r="R1958" i="1"/>
  <c r="O2223" i="1"/>
  <c r="R2223" i="1" s="1"/>
  <c r="R2224" i="1"/>
  <c r="R4856" i="1"/>
  <c r="R3351" i="1"/>
  <c r="O260" i="1"/>
  <c r="R261" i="1"/>
  <c r="O3146" i="1"/>
  <c r="R3147" i="1"/>
  <c r="O357" i="1"/>
  <c r="O3696" i="1"/>
  <c r="R3697" i="1"/>
  <c r="O1266" i="1"/>
  <c r="R1267" i="1"/>
  <c r="O661" i="1"/>
  <c r="R661" i="1" s="1"/>
  <c r="O5229" i="1"/>
  <c r="R5234" i="1"/>
  <c r="L1836" i="1"/>
  <c r="M4530" i="1"/>
  <c r="M4524" i="1" s="1"/>
  <c r="K4530" i="1"/>
  <c r="K4524" i="1" s="1"/>
  <c r="N4530" i="1"/>
  <c r="N4524" i="1" s="1"/>
  <c r="J4530" i="1"/>
  <c r="L4530" i="1"/>
  <c r="L4524" i="1" s="1"/>
  <c r="I3566" i="1"/>
  <c r="M5066" i="1"/>
  <c r="M5065" i="1" s="1"/>
  <c r="M5064" i="1" s="1"/>
  <c r="M5039" i="1" s="1"/>
  <c r="L231" i="1"/>
  <c r="K5066" i="1"/>
  <c r="K5065" i="1" s="1"/>
  <c r="K5064" i="1" s="1"/>
  <c r="K5039" i="1" s="1"/>
  <c r="J3312" i="1"/>
  <c r="J3311" i="1" s="1"/>
  <c r="J5066" i="1"/>
  <c r="J5065" i="1" s="1"/>
  <c r="J5064" i="1" s="1"/>
  <c r="J5039" i="1" s="1"/>
  <c r="N5066" i="1"/>
  <c r="N5065" i="1" s="1"/>
  <c r="N5064" i="1" s="1"/>
  <c r="N5039" i="1" s="1"/>
  <c r="L5066" i="1"/>
  <c r="L5065" i="1" s="1"/>
  <c r="L5064" i="1" s="1"/>
  <c r="L5039" i="1" s="1"/>
  <c r="M3728" i="1"/>
  <c r="K5244" i="1"/>
  <c r="K5243" i="1" s="1"/>
  <c r="M5244" i="1"/>
  <c r="M5243" i="1" s="1"/>
  <c r="L5244" i="1"/>
  <c r="L5243" i="1" s="1"/>
  <c r="N5244" i="1"/>
  <c r="N5243" i="1" s="1"/>
  <c r="J5244" i="1"/>
  <c r="J5243" i="1" s="1"/>
  <c r="L346" i="1"/>
  <c r="I4067" i="1"/>
  <c r="R4067" i="1" s="1"/>
  <c r="M3564" i="1"/>
  <c r="M3563" i="1" s="1"/>
  <c r="M3554" i="1" s="1"/>
  <c r="N3564" i="1"/>
  <c r="N3563" i="1" s="1"/>
  <c r="N3554" i="1" s="1"/>
  <c r="L3564" i="1"/>
  <c r="L3563" i="1" s="1"/>
  <c r="L3554" i="1" s="1"/>
  <c r="K3564" i="1"/>
  <c r="K3563" i="1" s="1"/>
  <c r="K3554" i="1" s="1"/>
  <c r="M346" i="1"/>
  <c r="I346" i="1"/>
  <c r="J346" i="1"/>
  <c r="K346" i="1"/>
  <c r="N4898" i="1"/>
  <c r="N4873" i="1" s="1"/>
  <c r="N4872" i="1" s="1"/>
  <c r="J4898" i="1"/>
  <c r="J4873" i="1" s="1"/>
  <c r="J4872" i="1" s="1"/>
  <c r="M4898" i="1"/>
  <c r="M4873" i="1" s="1"/>
  <c r="M4872" i="1" s="1"/>
  <c r="L4898" i="1"/>
  <c r="L4873" i="1" s="1"/>
  <c r="L4872" i="1" s="1"/>
  <c r="K4898" i="1"/>
  <c r="K4873" i="1" s="1"/>
  <c r="K4872" i="1" s="1"/>
  <c r="I4374" i="1"/>
  <c r="I4373" i="1" s="1"/>
  <c r="I4089" i="1"/>
  <c r="I5317" i="1"/>
  <c r="J4692" i="1"/>
  <c r="J4663" i="1" s="1"/>
  <c r="J4625" i="1" s="1"/>
  <c r="I3886" i="1"/>
  <c r="I3885" i="1" s="1"/>
  <c r="I5246" i="1"/>
  <c r="I5245" i="1" s="1"/>
  <c r="I4042" i="1"/>
  <c r="I4041" i="1" s="1"/>
  <c r="I4694" i="1"/>
  <c r="R4694" i="1" s="1"/>
  <c r="I5067" i="1"/>
  <c r="I3336" i="1"/>
  <c r="I3335" i="1" s="1"/>
  <c r="I3213" i="1"/>
  <c r="R3213" i="1" s="1"/>
  <c r="I4262" i="1"/>
  <c r="I4261" i="1" s="1"/>
  <c r="I4198" i="1"/>
  <c r="I3125" i="1"/>
  <c r="I3124" i="1" s="1"/>
  <c r="I4319" i="1"/>
  <c r="I4318" i="1" s="1"/>
  <c r="I2760" i="1"/>
  <c r="I2759" i="1" s="1"/>
  <c r="I2758" i="1" s="1"/>
  <c r="I4471" i="1"/>
  <c r="I3245" i="1"/>
  <c r="I5188" i="1"/>
  <c r="I5058" i="1"/>
  <c r="I2810" i="1"/>
  <c r="I2803" i="1"/>
  <c r="I4620" i="1"/>
  <c r="I3038" i="1"/>
  <c r="I3112" i="1"/>
  <c r="I4743" i="1"/>
  <c r="I3643" i="1"/>
  <c r="I2798" i="1"/>
  <c r="I4629" i="1"/>
  <c r="I3228" i="1"/>
  <c r="I4875" i="1"/>
  <c r="I2834" i="1"/>
  <c r="I2833" i="1" s="1"/>
  <c r="I4922" i="1"/>
  <c r="I3455" i="1"/>
  <c r="I3006" i="1"/>
  <c r="I3107" i="1"/>
  <c r="I3848" i="1"/>
  <c r="I2734" i="1"/>
  <c r="I4506" i="1"/>
  <c r="I3288" i="1"/>
  <c r="I3380" i="1"/>
  <c r="I5027" i="1"/>
  <c r="I4735" i="1"/>
  <c r="I4452" i="1"/>
  <c r="I5413" i="1"/>
  <c r="I3754" i="1"/>
  <c r="I4352" i="1"/>
  <c r="I3315" i="1"/>
  <c r="I3373" i="1"/>
  <c r="I2860" i="1"/>
  <c r="I4900" i="1"/>
  <c r="I3687" i="1"/>
  <c r="I3984" i="1"/>
  <c r="I3417" i="1"/>
  <c r="I5379" i="1"/>
  <c r="I5378" i="1" s="1"/>
  <c r="I4515" i="1"/>
  <c r="I5429" i="1"/>
  <c r="R5429" i="1" s="1"/>
  <c r="I5359" i="1"/>
  <c r="I3766" i="1"/>
  <c r="I3969" i="1"/>
  <c r="I5305" i="1"/>
  <c r="I4538" i="1"/>
  <c r="I4532" i="1" s="1"/>
  <c r="I5198" i="1"/>
  <c r="I3322" i="1"/>
  <c r="I5043" i="1"/>
  <c r="I3788" i="1"/>
  <c r="I4584" i="1"/>
  <c r="I2900" i="1"/>
  <c r="I5479" i="1"/>
  <c r="I4727" i="1"/>
  <c r="I3045" i="1"/>
  <c r="I2960" i="1"/>
  <c r="I5210" i="1"/>
  <c r="I5181" i="1"/>
  <c r="I3739" i="1"/>
  <c r="I4342" i="1"/>
  <c r="I4665" i="1"/>
  <c r="I5280" i="1"/>
  <c r="I2944" i="1"/>
  <c r="I2943" i="1" s="1"/>
  <c r="I3302" i="1"/>
  <c r="I4846" i="1"/>
  <c r="I3545" i="1"/>
  <c r="I3411" i="1"/>
  <c r="I3661" i="1"/>
  <c r="R4855" i="1"/>
  <c r="I4610" i="1"/>
  <c r="I3696" i="1"/>
  <c r="I5113" i="1"/>
  <c r="R5113" i="1" s="1"/>
  <c r="I3731" i="1"/>
  <c r="R3731" i="1" s="1"/>
  <c r="I4674" i="1"/>
  <c r="I3208" i="1"/>
  <c r="I5034" i="1"/>
  <c r="I3471" i="1"/>
  <c r="I3503" i="1"/>
  <c r="I3460" i="1"/>
  <c r="I5293" i="1"/>
  <c r="I5423" i="1"/>
  <c r="I4938" i="1"/>
  <c r="I3976" i="1"/>
  <c r="I3962" i="1"/>
  <c r="I5269" i="1"/>
  <c r="R5269" i="1" s="1"/>
  <c r="I4720" i="1"/>
  <c r="I4187" i="1"/>
  <c r="I2741" i="1"/>
  <c r="I4808" i="1"/>
  <c r="I3146" i="1"/>
  <c r="I3591" i="1"/>
  <c r="I3065" i="1"/>
  <c r="I5147" i="1"/>
  <c r="I4230" i="1"/>
  <c r="I4442" i="1"/>
  <c r="I4837" i="1"/>
  <c r="I4012" i="1"/>
  <c r="I4881" i="1"/>
  <c r="I4880" i="1" s="1"/>
  <c r="I3394" i="1"/>
  <c r="I3393" i="1" s="1"/>
  <c r="I2855" i="1"/>
  <c r="I3025" i="1"/>
  <c r="I5445" i="1"/>
  <c r="I3708" i="1"/>
  <c r="I5344" i="1"/>
  <c r="R4430" i="1"/>
  <c r="I3151" i="1"/>
  <c r="I5229" i="1"/>
  <c r="I5467" i="1"/>
  <c r="I4020" i="1"/>
  <c r="I3491" i="1"/>
  <c r="I2815" i="1"/>
  <c r="I5171" i="1"/>
  <c r="I3526" i="1"/>
  <c r="I4558" i="1"/>
  <c r="I3723" i="1"/>
  <c r="I4944" i="1"/>
  <c r="I4573" i="1"/>
  <c r="I4823" i="1"/>
  <c r="L5436" i="1"/>
  <c r="K5436" i="1"/>
  <c r="N5436" i="1"/>
  <c r="J5436" i="1"/>
  <c r="M5436" i="1"/>
  <c r="N2825" i="1"/>
  <c r="J2825" i="1"/>
  <c r="K2825" i="1"/>
  <c r="J2346" i="1"/>
  <c r="J2345" i="1" s="1"/>
  <c r="J2344" i="1" s="1"/>
  <c r="J2343" i="1" s="1"/>
  <c r="L2346" i="1"/>
  <c r="L2345" i="1" s="1"/>
  <c r="L2344" i="1" s="1"/>
  <c r="L2343" i="1" s="1"/>
  <c r="K2346" i="1"/>
  <c r="K2345" i="1" s="1"/>
  <c r="K2344" i="1" s="1"/>
  <c r="K2343" i="1" s="1"/>
  <c r="K1874" i="1"/>
  <c r="K1873" i="1" s="1"/>
  <c r="N1026" i="1"/>
  <c r="J1026" i="1"/>
  <c r="M696" i="1"/>
  <c r="I1026" i="1"/>
  <c r="M1026" i="1"/>
  <c r="J696" i="1"/>
  <c r="I696" i="1"/>
  <c r="K696" i="1"/>
  <c r="N696" i="1"/>
  <c r="L696" i="1"/>
  <c r="M141" i="1"/>
  <c r="L141" i="1"/>
  <c r="N141" i="1"/>
  <c r="J141" i="1"/>
  <c r="I141" i="1"/>
  <c r="K141" i="1"/>
  <c r="K1117" i="1"/>
  <c r="K1116" i="1" s="1"/>
  <c r="K304" i="1"/>
  <c r="K303" i="1" s="1"/>
  <c r="K302" i="1" s="1"/>
  <c r="K301" i="1" s="1"/>
  <c r="K299" i="1" s="1"/>
  <c r="K297" i="1" s="1"/>
  <c r="F62" i="1"/>
  <c r="G2176" i="1"/>
  <c r="N4370" i="1"/>
  <c r="K1026" i="1"/>
  <c r="L1432" i="1"/>
  <c r="L1431" i="1" s="1"/>
  <c r="L1117" i="1"/>
  <c r="L1116" i="1" s="1"/>
  <c r="K4261" i="1"/>
  <c r="K4229" i="1" s="1"/>
  <c r="K4228" i="1" s="1"/>
  <c r="N1117" i="1"/>
  <c r="N1116" i="1" s="1"/>
  <c r="L3035" i="1"/>
  <c r="L3034" i="1" s="1"/>
  <c r="J612" i="1"/>
  <c r="J611" i="1" s="1"/>
  <c r="N1768" i="1"/>
  <c r="N1767" i="1" s="1"/>
  <c r="M1432" i="1"/>
  <c r="M1431" i="1" s="1"/>
  <c r="L1026" i="1"/>
  <c r="K4066" i="1"/>
  <c r="K4065" i="1" s="1"/>
  <c r="K4027" i="1" s="1"/>
  <c r="K891" i="1"/>
  <c r="K3312" i="1"/>
  <c r="K3311" i="1" s="1"/>
  <c r="J4261" i="1"/>
  <c r="J4229" i="1" s="1"/>
  <c r="J4228" i="1" s="1"/>
  <c r="L4625" i="1"/>
  <c r="L4261" i="1"/>
  <c r="L4229" i="1" s="1"/>
  <c r="L4228" i="1" s="1"/>
  <c r="L2731" i="1"/>
  <c r="L2730" i="1" s="1"/>
  <c r="N346" i="1"/>
  <c r="N612" i="1"/>
  <c r="N611" i="1" s="1"/>
  <c r="M3035" i="1"/>
  <c r="M3034" i="1" s="1"/>
  <c r="M891" i="1"/>
  <c r="M612" i="1"/>
  <c r="M611" i="1" s="1"/>
  <c r="M2099" i="1"/>
  <c r="M2098" i="1" s="1"/>
  <c r="I2410" i="1"/>
  <c r="I2409" i="1" s="1"/>
  <c r="L4066" i="1"/>
  <c r="L4065" i="1" s="1"/>
  <c r="L4027" i="1" s="1"/>
  <c r="N2410" i="1"/>
  <c r="N2409" i="1" s="1"/>
  <c r="M2731" i="1"/>
  <c r="M2730" i="1" s="1"/>
  <c r="K2099" i="1"/>
  <c r="M4773" i="1"/>
  <c r="M4772" i="1" s="1"/>
  <c r="I4773" i="1"/>
  <c r="N3312" i="1"/>
  <c r="N3311" i="1" s="1"/>
  <c r="N452" i="1"/>
  <c r="K612" i="1"/>
  <c r="K611" i="1" s="1"/>
  <c r="L3312" i="1"/>
  <c r="L3311" i="1" s="1"/>
  <c r="K4370" i="1"/>
  <c r="L2099" i="1"/>
  <c r="K1432" i="1"/>
  <c r="K1431" i="1" s="1"/>
  <c r="K1768" i="1"/>
  <c r="K3035" i="1"/>
  <c r="K3034" i="1" s="1"/>
  <c r="N891" i="1"/>
  <c r="M3312" i="1"/>
  <c r="M3311" i="1" s="1"/>
  <c r="J4773" i="1"/>
  <c r="J4772" i="1" s="1"/>
  <c r="M4625" i="1"/>
  <c r="J5285" i="1"/>
  <c r="I1432" i="1"/>
  <c r="I1431" i="1" s="1"/>
  <c r="N4261" i="1"/>
  <c r="N4229" i="1" s="1"/>
  <c r="N4228" i="1" s="1"/>
  <c r="N2731" i="1"/>
  <c r="L4773" i="1"/>
  <c r="L4772" i="1" s="1"/>
  <c r="K3728" i="1"/>
  <c r="L612" i="1"/>
  <c r="L611" i="1" s="1"/>
  <c r="K2731" i="1"/>
  <c r="K2410" i="1"/>
  <c r="K2409" i="1" s="1"/>
  <c r="J4066" i="1"/>
  <c r="J4065" i="1" s="1"/>
  <c r="J4027" i="1" s="1"/>
  <c r="M4370" i="1"/>
  <c r="I2099" i="1"/>
  <c r="I2098" i="1" s="1"/>
  <c r="J1432" i="1"/>
  <c r="J1431" i="1" s="1"/>
  <c r="N4773" i="1"/>
  <c r="N4772" i="1" s="1"/>
  <c r="J891" i="1"/>
  <c r="K452" i="1"/>
  <c r="N4625" i="1"/>
  <c r="M1117" i="1"/>
  <c r="M1116" i="1" s="1"/>
  <c r="J2099" i="1"/>
  <c r="I452" i="1"/>
  <c r="N11" i="1"/>
  <c r="K1836" i="1"/>
  <c r="L891" i="1"/>
  <c r="N4066" i="1"/>
  <c r="N4065" i="1" s="1"/>
  <c r="N4027" i="1" s="1"/>
  <c r="J1117" i="1"/>
  <c r="J1116" i="1" s="1"/>
  <c r="L452" i="1"/>
  <c r="K4773" i="1"/>
  <c r="K4772" i="1" s="1"/>
  <c r="I1117" i="1"/>
  <c r="I1116" i="1" s="1"/>
  <c r="M4066" i="1"/>
  <c r="M4065" i="1" s="1"/>
  <c r="M4027" i="1" s="1"/>
  <c r="I612" i="1"/>
  <c r="I611" i="1" s="1"/>
  <c r="M452" i="1"/>
  <c r="O4773" i="1"/>
  <c r="J2731" i="1"/>
  <c r="J231" i="1"/>
  <c r="N3728" i="1"/>
  <c r="M5285" i="1"/>
  <c r="J3035" i="1"/>
  <c r="J3034" i="1" s="1"/>
  <c r="M1768" i="1"/>
  <c r="M1767" i="1" s="1"/>
  <c r="N3035" i="1"/>
  <c r="N3034" i="1" s="1"/>
  <c r="L5285" i="1"/>
  <c r="J4370" i="1"/>
  <c r="K4625" i="1"/>
  <c r="M2410" i="1"/>
  <c r="M2409" i="1" s="1"/>
  <c r="I891" i="1"/>
  <c r="L1768" i="1"/>
  <c r="L4370" i="1"/>
  <c r="N1432" i="1"/>
  <c r="N1431" i="1" s="1"/>
  <c r="I323" i="1"/>
  <c r="I322" i="1" s="1"/>
  <c r="I321" i="1" s="1"/>
  <c r="I231" i="1" s="1"/>
  <c r="J2410" i="1"/>
  <c r="J2409" i="1" s="1"/>
  <c r="N2099" i="1"/>
  <c r="N2098" i="1" s="1"/>
  <c r="J3563" i="1"/>
  <c r="J3554" i="1" s="1"/>
  <c r="K5285" i="1"/>
  <c r="J1768" i="1"/>
  <c r="J1767" i="1" s="1"/>
  <c r="N5285" i="1"/>
  <c r="J3728" i="1"/>
  <c r="L3728" i="1"/>
  <c r="M4261" i="1"/>
  <c r="M4229" i="1" s="1"/>
  <c r="M4228" i="1" s="1"/>
  <c r="I1768" i="1"/>
  <c r="I1767" i="1" s="1"/>
  <c r="M339" i="1"/>
  <c r="M337" i="1" s="1"/>
  <c r="M336" i="1" s="1"/>
  <c r="M323" i="1"/>
  <c r="M322" i="1" s="1"/>
  <c r="M321" i="1" s="1"/>
  <c r="L2410" i="1"/>
  <c r="L2409" i="1" s="1"/>
  <c r="J452" i="1"/>
  <c r="O975" i="1" l="1"/>
  <c r="R975" i="1" s="1"/>
  <c r="R5317" i="1"/>
  <c r="O4261" i="1"/>
  <c r="O1143" i="1"/>
  <c r="O1142" i="1" s="1"/>
  <c r="R1142" i="1" s="1"/>
  <c r="O2228" i="1"/>
  <c r="R2228" i="1" s="1"/>
  <c r="R3065" i="1"/>
  <c r="R1144" i="1"/>
  <c r="R260" i="1"/>
  <c r="O259" i="1"/>
  <c r="O3603" i="1"/>
  <c r="O3602" i="1" s="1"/>
  <c r="O2431" i="1"/>
  <c r="O2430" i="1" s="1"/>
  <c r="R2430" i="1" s="1"/>
  <c r="L264" i="1"/>
  <c r="L263" i="1" s="1"/>
  <c r="L262" i="1" s="1"/>
  <c r="L261" i="1" s="1"/>
  <c r="R2432" i="1"/>
  <c r="O163" i="1"/>
  <c r="O612" i="1"/>
  <c r="R612" i="1" s="1"/>
  <c r="O2759" i="1"/>
  <c r="O2758" i="1" s="1"/>
  <c r="R2758" i="1" s="1"/>
  <c r="R1080" i="1"/>
  <c r="O1079" i="1"/>
  <c r="O1455" i="1"/>
  <c r="R1455" i="1" s="1"/>
  <c r="R1456" i="1"/>
  <c r="R2126" i="1"/>
  <c r="R4198" i="1"/>
  <c r="R5067" i="1"/>
  <c r="O4066" i="1"/>
  <c r="O4065" i="1" s="1"/>
  <c r="O3064" i="1"/>
  <c r="O3063" i="1" s="1"/>
  <c r="R4639" i="1"/>
  <c r="R1797" i="1"/>
  <c r="L1767" i="1"/>
  <c r="O1221" i="1"/>
  <c r="R1221" i="1" s="1"/>
  <c r="R2202" i="1"/>
  <c r="O4693" i="1"/>
  <c r="O1946" i="1"/>
  <c r="R1946" i="1" s="1"/>
  <c r="R4573" i="1"/>
  <c r="R3754" i="1"/>
  <c r="O647" i="1"/>
  <c r="R647" i="1" s="1"/>
  <c r="O911" i="1"/>
  <c r="R911" i="1" s="1"/>
  <c r="O4772" i="1"/>
  <c r="O4771" i="1" s="1"/>
  <c r="R4773" i="1"/>
  <c r="R4261" i="1"/>
  <c r="R3696" i="1"/>
  <c r="O1188" i="1"/>
  <c r="R1189" i="1"/>
  <c r="O2074" i="1"/>
  <c r="R2075" i="1"/>
  <c r="O4764" i="1"/>
  <c r="R4765" i="1"/>
  <c r="O4564" i="1"/>
  <c r="R302" i="1"/>
  <c r="O301" i="1"/>
  <c r="O3766" i="1"/>
  <c r="R3767" i="1"/>
  <c r="O5042" i="1"/>
  <c r="R5043" i="1"/>
  <c r="R4374" i="1"/>
  <c r="O3005" i="1"/>
  <c r="R3006" i="1"/>
  <c r="O1838" i="1"/>
  <c r="R1839" i="1"/>
  <c r="O1297" i="1"/>
  <c r="R1298" i="1"/>
  <c r="O596" i="1"/>
  <c r="R597" i="1"/>
  <c r="O1290" i="1"/>
  <c r="R1291" i="1"/>
  <c r="R5479" i="1"/>
  <c r="O5478" i="1"/>
  <c r="O1990" i="1"/>
  <c r="R1990" i="1" s="1"/>
  <c r="R1991" i="1"/>
  <c r="R5305" i="1"/>
  <c r="O2809" i="1"/>
  <c r="O2808" i="1" s="1"/>
  <c r="R2810" i="1"/>
  <c r="R3380" i="1"/>
  <c r="O3301" i="1"/>
  <c r="R3302" i="1"/>
  <c r="O1369" i="1"/>
  <c r="R1370" i="1"/>
  <c r="R2834" i="1"/>
  <c r="O2672" i="1"/>
  <c r="R2673" i="1"/>
  <c r="O2124" i="1"/>
  <c r="R2124" i="1" s="1"/>
  <c r="R2125" i="1"/>
  <c r="R4949" i="1"/>
  <c r="O4637" i="1"/>
  <c r="R4638" i="1"/>
  <c r="O1103" i="1"/>
  <c r="R1104" i="1"/>
  <c r="O418" i="1"/>
  <c r="R418" i="1" s="1"/>
  <c r="R419" i="1"/>
  <c r="O3151" i="1"/>
  <c r="R3151" i="1" s="1"/>
  <c r="R3152" i="1"/>
  <c r="O848" i="1"/>
  <c r="R848" i="1" s="1"/>
  <c r="R854" i="1"/>
  <c r="O3099" i="1"/>
  <c r="R3100" i="1"/>
  <c r="O1504" i="1"/>
  <c r="R1505" i="1"/>
  <c r="O867" i="1"/>
  <c r="R867" i="1" s="1"/>
  <c r="R868" i="1"/>
  <c r="O5287" i="1"/>
  <c r="R5293" i="1"/>
  <c r="O602" i="1"/>
  <c r="R602" i="1" s="1"/>
  <c r="R603" i="1"/>
  <c r="O73" i="1"/>
  <c r="R74" i="1"/>
  <c r="R2900" i="1"/>
  <c r="O454" i="1"/>
  <c r="R454" i="1" s="1"/>
  <c r="R455" i="1"/>
  <c r="R3679" i="1"/>
  <c r="O3678" i="1"/>
  <c r="O2797" i="1"/>
  <c r="R2798" i="1"/>
  <c r="O217" i="1"/>
  <c r="R218" i="1"/>
  <c r="O113" i="1"/>
  <c r="R113" i="1" s="1"/>
  <c r="R114" i="1"/>
  <c r="R572" i="1"/>
  <c r="O571" i="1"/>
  <c r="R571" i="1" s="1"/>
  <c r="O3490" i="1"/>
  <c r="R3491" i="1"/>
  <c r="R3687" i="1"/>
  <c r="O1313" i="1"/>
  <c r="R1313" i="1" s="1"/>
  <c r="R1314" i="1"/>
  <c r="O2877" i="1"/>
  <c r="R2877" i="1" s="1"/>
  <c r="R2878" i="1"/>
  <c r="O3975" i="1"/>
  <c r="R3976" i="1"/>
  <c r="R2855" i="1"/>
  <c r="O2691" i="1"/>
  <c r="R2692" i="1"/>
  <c r="O4011" i="1"/>
  <c r="R4012" i="1"/>
  <c r="R2498" i="1"/>
  <c r="O5209" i="1"/>
  <c r="R5210" i="1"/>
  <c r="O287" i="1"/>
  <c r="R288" i="1"/>
  <c r="R4808" i="1"/>
  <c r="O5359" i="1"/>
  <c r="R5360" i="1"/>
  <c r="O2724" i="1"/>
  <c r="R2725" i="1"/>
  <c r="O1384" i="1"/>
  <c r="R1385" i="1"/>
  <c r="O3422" i="1"/>
  <c r="R3422" i="1" s="1"/>
  <c r="R3430" i="1"/>
  <c r="O3365" i="1"/>
  <c r="R3366" i="1"/>
  <c r="O1761" i="1"/>
  <c r="R1762" i="1"/>
  <c r="O4572" i="1"/>
  <c r="R4584" i="1"/>
  <c r="O466" i="1"/>
  <c r="O3788" i="1"/>
  <c r="O1795" i="1"/>
  <c r="R1795" i="1" s="1"/>
  <c r="R1796" i="1"/>
  <c r="O704" i="1"/>
  <c r="R704" i="1" s="1"/>
  <c r="R357" i="1"/>
  <c r="O348" i="1"/>
  <c r="O1753" i="1"/>
  <c r="O2655" i="1"/>
  <c r="R2656" i="1"/>
  <c r="O1037" i="1"/>
  <c r="R1037" i="1" s="1"/>
  <c r="R1044" i="1"/>
  <c r="O5170" i="1"/>
  <c r="R5171" i="1"/>
  <c r="O1569" i="1"/>
  <c r="R1569" i="1" s="1"/>
  <c r="R1570" i="1"/>
  <c r="R4187" i="1"/>
  <c r="O1412" i="1"/>
  <c r="R1413" i="1"/>
  <c r="O3722" i="1"/>
  <c r="R3723" i="1"/>
  <c r="O2959" i="1"/>
  <c r="R2960" i="1"/>
  <c r="O1195" i="1"/>
  <c r="R1196" i="1"/>
  <c r="O1069" i="1"/>
  <c r="R1070" i="1"/>
  <c r="O430" i="1"/>
  <c r="R431" i="1"/>
  <c r="R5344" i="1"/>
  <c r="O2935" i="1"/>
  <c r="R2935" i="1" s="1"/>
  <c r="R2936" i="1"/>
  <c r="R144" i="1"/>
  <c r="O143" i="1"/>
  <c r="O3525" i="1"/>
  <c r="R3526" i="1"/>
  <c r="O1650" i="1"/>
  <c r="R1650" i="1" s="1"/>
  <c r="R1651" i="1"/>
  <c r="R4610" i="1"/>
  <c r="R2288" i="1"/>
  <c r="O3037" i="1"/>
  <c r="R3038" i="1"/>
  <c r="R4442" i="1"/>
  <c r="O4557" i="1"/>
  <c r="R4558" i="1"/>
  <c r="O4372" i="1"/>
  <c r="R4373" i="1"/>
  <c r="O4899" i="1"/>
  <c r="R4922" i="1"/>
  <c r="O4019" i="1"/>
  <c r="R4020" i="1"/>
  <c r="R5181" i="1"/>
  <c r="O5180" i="1"/>
  <c r="O3287" i="1"/>
  <c r="R3288" i="1"/>
  <c r="O1627" i="1"/>
  <c r="R1628" i="1"/>
  <c r="O375" i="1"/>
  <c r="R3643" i="1"/>
  <c r="R4352" i="1"/>
  <c r="R1876" i="1"/>
  <c r="O3517" i="1"/>
  <c r="R3518" i="1"/>
  <c r="O2165" i="1"/>
  <c r="R2166" i="1"/>
  <c r="O388" i="1"/>
  <c r="R388" i="1" s="1"/>
  <c r="R389" i="1"/>
  <c r="R3112" i="1"/>
  <c r="O4470" i="1"/>
  <c r="R4471" i="1"/>
  <c r="O5026" i="1"/>
  <c r="R5027" i="1"/>
  <c r="O3207" i="1"/>
  <c r="R3208" i="1"/>
  <c r="R2833" i="1"/>
  <c r="O2516" i="1"/>
  <c r="R2517" i="1"/>
  <c r="O4628" i="1"/>
  <c r="R4629" i="1"/>
  <c r="R3661" i="1"/>
  <c r="O5422" i="1"/>
  <c r="O5421" i="1" s="1"/>
  <c r="R5423" i="1"/>
  <c r="O5033" i="1"/>
  <c r="R5034" i="1"/>
  <c r="O2716" i="1"/>
  <c r="O3416" i="1"/>
  <c r="R3417" i="1"/>
  <c r="O2399" i="1"/>
  <c r="R2400" i="1"/>
  <c r="O382" i="1"/>
  <c r="R382" i="1" s="1"/>
  <c r="R383" i="1"/>
  <c r="R4042" i="1"/>
  <c r="R2760" i="1"/>
  <c r="O1028" i="1"/>
  <c r="R1029" i="1"/>
  <c r="O2560" i="1"/>
  <c r="R2560" i="1" s="1"/>
  <c r="R2561" i="1"/>
  <c r="O2266" i="1"/>
  <c r="R2266" i="1" s="1"/>
  <c r="R2272" i="1"/>
  <c r="O3200" i="1"/>
  <c r="R3201" i="1"/>
  <c r="O1707" i="1"/>
  <c r="R1708" i="1"/>
  <c r="R3708" i="1"/>
  <c r="R4533" i="1"/>
  <c r="O4532" i="1"/>
  <c r="O2370" i="1"/>
  <c r="R2370" i="1" s="1"/>
  <c r="R2371" i="1"/>
  <c r="O3983" i="1"/>
  <c r="O3982" i="1" s="1"/>
  <c r="R3984" i="1"/>
  <c r="O2101" i="1"/>
  <c r="R2102" i="1"/>
  <c r="O1919" i="1"/>
  <c r="R1919" i="1" s="1"/>
  <c r="R1920" i="1"/>
  <c r="O2626" i="1"/>
  <c r="R2626" i="1" s="1"/>
  <c r="R2627" i="1"/>
  <c r="O1321" i="1"/>
  <c r="R1321" i="1" s="1"/>
  <c r="R1322" i="1"/>
  <c r="O3961" i="1"/>
  <c r="R3962" i="1"/>
  <c r="O2492" i="1"/>
  <c r="R2492" i="1" s="1"/>
  <c r="R2493" i="1"/>
  <c r="O884" i="1"/>
  <c r="R885" i="1"/>
  <c r="R4620" i="1"/>
  <c r="R4515" i="1"/>
  <c r="O4452" i="1"/>
  <c r="R4453" i="1"/>
  <c r="O3016" i="1"/>
  <c r="O322" i="1"/>
  <c r="R4727" i="1"/>
  <c r="O3557" i="1"/>
  <c r="O3279" i="1"/>
  <c r="R3279" i="1" s="1"/>
  <c r="R3280" i="1"/>
  <c r="O2041" i="1"/>
  <c r="R2042" i="1"/>
  <c r="O3502" i="1"/>
  <c r="R3503" i="1"/>
  <c r="O3221" i="1"/>
  <c r="O1425" i="1"/>
  <c r="R1426" i="1"/>
  <c r="O697" i="1"/>
  <c r="R698" i="1"/>
  <c r="O3244" i="1"/>
  <c r="R3245" i="1"/>
  <c r="R4837" i="1"/>
  <c r="O4836" i="1"/>
  <c r="O3470" i="1"/>
  <c r="R3471" i="1"/>
  <c r="O4028" i="1"/>
  <c r="R4028" i="1" s="1"/>
  <c r="R4029" i="1"/>
  <c r="R3336" i="1"/>
  <c r="R5246" i="1"/>
  <c r="O1265" i="1"/>
  <c r="R1265" i="1" s="1"/>
  <c r="R1266" i="1"/>
  <c r="O2997" i="1"/>
  <c r="R2997" i="1" s="1"/>
  <c r="R2998" i="1"/>
  <c r="O2378" i="1"/>
  <c r="R2379" i="1"/>
  <c r="O107" i="1"/>
  <c r="R107" i="1" s="1"/>
  <c r="R108" i="1"/>
  <c r="O2364" i="1"/>
  <c r="R2365" i="1"/>
  <c r="R5379" i="1"/>
  <c r="O1690" i="1"/>
  <c r="R1691" i="1"/>
  <c r="R5198" i="1"/>
  <c r="R4319" i="1"/>
  <c r="R3886" i="1"/>
  <c r="R2895" i="1"/>
  <c r="O2894" i="1"/>
  <c r="R2894" i="1" s="1"/>
  <c r="O2088" i="1"/>
  <c r="R2089" i="1"/>
  <c r="R5280" i="1"/>
  <c r="O1398" i="1"/>
  <c r="O905" i="1"/>
  <c r="R905" i="1" s="1"/>
  <c r="R906" i="1"/>
  <c r="O1119" i="1"/>
  <c r="R1120" i="1"/>
  <c r="R3591" i="1"/>
  <c r="O2914" i="1"/>
  <c r="R2915" i="1"/>
  <c r="O1642" i="1"/>
  <c r="R1643" i="1"/>
  <c r="O4673" i="1"/>
  <c r="R4674" i="1"/>
  <c r="O1516" i="1"/>
  <c r="R1517" i="1"/>
  <c r="R4846" i="1"/>
  <c r="O1998" i="1"/>
  <c r="R1998" i="1" s="1"/>
  <c r="R1999" i="1"/>
  <c r="O5378" i="1"/>
  <c r="R5384" i="1"/>
  <c r="R4041" i="1"/>
  <c r="O5316" i="1"/>
  <c r="R4900" i="1"/>
  <c r="R3739" i="1"/>
  <c r="O3730" i="1"/>
  <c r="R3394" i="1"/>
  <c r="O3393" i="1"/>
  <c r="O2475" i="1"/>
  <c r="R2476" i="1"/>
  <c r="R1278" i="1"/>
  <c r="O1277" i="1"/>
  <c r="R1277" i="1" s="1"/>
  <c r="O3780" i="1"/>
  <c r="R3781" i="1"/>
  <c r="O2179" i="1"/>
  <c r="R2183" i="1"/>
  <c r="R2580" i="1"/>
  <c r="R3045" i="1"/>
  <c r="R4506" i="1"/>
  <c r="O4505" i="1"/>
  <c r="R3322" i="1"/>
  <c r="O89" i="1"/>
  <c r="R90" i="1"/>
  <c r="O821" i="1"/>
  <c r="R822" i="1"/>
  <c r="O394" i="1"/>
  <c r="R395" i="1"/>
  <c r="O815" i="1"/>
  <c r="O1109" i="1"/>
  <c r="R1109" i="1" s="1"/>
  <c r="R1110" i="1"/>
  <c r="O2412" i="1"/>
  <c r="R2413" i="1"/>
  <c r="O1542" i="1"/>
  <c r="R1543" i="1"/>
  <c r="R748" i="1"/>
  <c r="O747" i="1"/>
  <c r="R747" i="1" s="1"/>
  <c r="O2245" i="1"/>
  <c r="R2245" i="1" s="1"/>
  <c r="R2246" i="1"/>
  <c r="O4874" i="1"/>
  <c r="R4875" i="1"/>
  <c r="O2991" i="1"/>
  <c r="R2992" i="1"/>
  <c r="O2705" i="1"/>
  <c r="R2706" i="1"/>
  <c r="O1976" i="1"/>
  <c r="R1977" i="1"/>
  <c r="O3454" i="1"/>
  <c r="R3455" i="1"/>
  <c r="O4880" i="1"/>
  <c r="R4880" i="1" s="1"/>
  <c r="R4881" i="1"/>
  <c r="O3254" i="1"/>
  <c r="R3255" i="1"/>
  <c r="R5188" i="1"/>
  <c r="O1770" i="1"/>
  <c r="R1771" i="1"/>
  <c r="O1350" i="1"/>
  <c r="R1351" i="1"/>
  <c r="O4937" i="1"/>
  <c r="R4938" i="1"/>
  <c r="O2590" i="1"/>
  <c r="O135" i="1"/>
  <c r="R136" i="1"/>
  <c r="O3335" i="1"/>
  <c r="O14" i="1"/>
  <c r="R30" i="1"/>
  <c r="R5245" i="1"/>
  <c r="R3125" i="1"/>
  <c r="O5228" i="1"/>
  <c r="R5229" i="1"/>
  <c r="R3146" i="1"/>
  <c r="O1956" i="1"/>
  <c r="R1956" i="1" s="1"/>
  <c r="R1957" i="1"/>
  <c r="O1390" i="1"/>
  <c r="R1390" i="1" s="1"/>
  <c r="R1391" i="1"/>
  <c r="O2328" i="1"/>
  <c r="R2329" i="1"/>
  <c r="O2029" i="1"/>
  <c r="R2030" i="1"/>
  <c r="R5445" i="1"/>
  <c r="O5438" i="1"/>
  <c r="R3566" i="1"/>
  <c r="O3565" i="1"/>
  <c r="R5148" i="1"/>
  <c r="O5147" i="1"/>
  <c r="O2697" i="1"/>
  <c r="R2697" i="1" s="1"/>
  <c r="R2698" i="1"/>
  <c r="O4664" i="1"/>
  <c r="R4665" i="1"/>
  <c r="O2733" i="1"/>
  <c r="R2734" i="1"/>
  <c r="O1607" i="1"/>
  <c r="R1607" i="1" s="1"/>
  <c r="R1613" i="1"/>
  <c r="O3847" i="1"/>
  <c r="R3848" i="1"/>
  <c r="O3968" i="1"/>
  <c r="R3969" i="1"/>
  <c r="O3314" i="1"/>
  <c r="R3315" i="1"/>
  <c r="O4341" i="1"/>
  <c r="R4342" i="1"/>
  <c r="R265" i="1"/>
  <c r="R555" i="1"/>
  <c r="O554" i="1"/>
  <c r="R554" i="1" s="1"/>
  <c r="O162" i="1"/>
  <c r="R163" i="1"/>
  <c r="R4318" i="1"/>
  <c r="O3884" i="1"/>
  <c r="R3885" i="1"/>
  <c r="O3372" i="1"/>
  <c r="R3373" i="1"/>
  <c r="O5268" i="1"/>
  <c r="R2803" i="1"/>
  <c r="O1726" i="1"/>
  <c r="R1727" i="1"/>
  <c r="O892" i="1"/>
  <c r="R893" i="1"/>
  <c r="O5057" i="1"/>
  <c r="R5058" i="1"/>
  <c r="O5412" i="1"/>
  <c r="R5413" i="1"/>
  <c r="O2618" i="1"/>
  <c r="R2619" i="1"/>
  <c r="R3460" i="1"/>
  <c r="O3649" i="1"/>
  <c r="O2921" i="1"/>
  <c r="R2922" i="1"/>
  <c r="R2860" i="1"/>
  <c r="R2201" i="1"/>
  <c r="R2815" i="1"/>
  <c r="O3187" i="1"/>
  <c r="R3187" i="1" s="1"/>
  <c r="R3188" i="1"/>
  <c r="O3544" i="1"/>
  <c r="R3545" i="1"/>
  <c r="O4943" i="1"/>
  <c r="R4944" i="1"/>
  <c r="O3024" i="1"/>
  <c r="R3025" i="1"/>
  <c r="O2281" i="1"/>
  <c r="R2282" i="1"/>
  <c r="O2391" i="1"/>
  <c r="R4538" i="1"/>
  <c r="O4334" i="1"/>
  <c r="R4334" i="1" s="1"/>
  <c r="R4335" i="1"/>
  <c r="O3106" i="1"/>
  <c r="R3107" i="1"/>
  <c r="O5466" i="1"/>
  <c r="R5467" i="1"/>
  <c r="O3227" i="1"/>
  <c r="R3228" i="1"/>
  <c r="O3273" i="1"/>
  <c r="R3274" i="1"/>
  <c r="O2298" i="1"/>
  <c r="O2287" i="1" s="1"/>
  <c r="O1740" i="1"/>
  <c r="R1741" i="1"/>
  <c r="R4743" i="1"/>
  <c r="O1434" i="1"/>
  <c r="R1435" i="1"/>
  <c r="O4734" i="1"/>
  <c r="R4735" i="1"/>
  <c r="O3168" i="1"/>
  <c r="R3168" i="1" s="1"/>
  <c r="R3169" i="1"/>
  <c r="O2976" i="1"/>
  <c r="R2977" i="1"/>
  <c r="O3655" i="1"/>
  <c r="O2066" i="1"/>
  <c r="R2066" i="1" s="1"/>
  <c r="R2067" i="1"/>
  <c r="O5134" i="1"/>
  <c r="R5134" i="1" s="1"/>
  <c r="R5135" i="1"/>
  <c r="O1855" i="1"/>
  <c r="R1856" i="1"/>
  <c r="R4720" i="1"/>
  <c r="R4089" i="1"/>
  <c r="R4262" i="1"/>
  <c r="O4822" i="1"/>
  <c r="R4823" i="1"/>
  <c r="O2603" i="1"/>
  <c r="R2604" i="1"/>
  <c r="R3411" i="1"/>
  <c r="R2304" i="1"/>
  <c r="R2305" i="1"/>
  <c r="O2943" i="1"/>
  <c r="R2943" i="1" s="1"/>
  <c r="R2944" i="1"/>
  <c r="O1586" i="1"/>
  <c r="R1586" i="1" s="1"/>
  <c r="R1587" i="1"/>
  <c r="O3439" i="1"/>
  <c r="R3439" i="1" s="1"/>
  <c r="R3440" i="1"/>
  <c r="O3536" i="1"/>
  <c r="O2060" i="1"/>
  <c r="R2061" i="1"/>
  <c r="O1732" i="1"/>
  <c r="R1732" i="1" s="1"/>
  <c r="R1733" i="1"/>
  <c r="O898" i="1"/>
  <c r="R898" i="1" s="1"/>
  <c r="R899" i="1"/>
  <c r="R2741" i="1"/>
  <c r="O2345" i="1"/>
  <c r="R2346" i="1"/>
  <c r="O81" i="1"/>
  <c r="R82" i="1"/>
  <c r="O4230" i="1"/>
  <c r="R4230" i="1" s="1"/>
  <c r="R3124" i="1"/>
  <c r="I3730" i="1"/>
  <c r="K345" i="1"/>
  <c r="L345" i="1"/>
  <c r="I345" i="1"/>
  <c r="M345" i="1"/>
  <c r="J345" i="1"/>
  <c r="J610" i="1"/>
  <c r="J609" i="1" s="1"/>
  <c r="L2098" i="1"/>
  <c r="I4066" i="1"/>
  <c r="I4065" i="1" s="1"/>
  <c r="I3961" i="1"/>
  <c r="I5287" i="1"/>
  <c r="I4673" i="1"/>
  <c r="I2959" i="1"/>
  <c r="I4822" i="1"/>
  <c r="I4943" i="1"/>
  <c r="I4557" i="1"/>
  <c r="I5170" i="1"/>
  <c r="I3490" i="1"/>
  <c r="I5466" i="1"/>
  <c r="I3884" i="1"/>
  <c r="I3470" i="1"/>
  <c r="I4664" i="1"/>
  <c r="I5209" i="1"/>
  <c r="I4572" i="1"/>
  <c r="I5316" i="1"/>
  <c r="I3968" i="1"/>
  <c r="I5358" i="1"/>
  <c r="I3416" i="1"/>
  <c r="I3678" i="1"/>
  <c r="I3314" i="1"/>
  <c r="I4451" i="1"/>
  <c r="I4734" i="1"/>
  <c r="I3287" i="1"/>
  <c r="I4505" i="1"/>
  <c r="I3847" i="1"/>
  <c r="I3005" i="1"/>
  <c r="I4899" i="1"/>
  <c r="I3565" i="1"/>
  <c r="I4874" i="1"/>
  <c r="I4628" i="1"/>
  <c r="I2809" i="1"/>
  <c r="I4470" i="1"/>
  <c r="I4229" i="1"/>
  <c r="I5438" i="1"/>
  <c r="I3024" i="1"/>
  <c r="I4011" i="1"/>
  <c r="I3603" i="1"/>
  <c r="R3603" i="1" s="1"/>
  <c r="I5268" i="1"/>
  <c r="I3975" i="1"/>
  <c r="I5422" i="1"/>
  <c r="I3207" i="1"/>
  <c r="I5478" i="1"/>
  <c r="I5377" i="1"/>
  <c r="I3334" i="1"/>
  <c r="I3227" i="1"/>
  <c r="I3064" i="1"/>
  <c r="I4937" i="1"/>
  <c r="I5033" i="1"/>
  <c r="I4772" i="1"/>
  <c r="I4771" i="1" s="1"/>
  <c r="I3722" i="1"/>
  <c r="I3525" i="1"/>
  <c r="I4019" i="1"/>
  <c r="I5228" i="1"/>
  <c r="I4836" i="1"/>
  <c r="I5146" i="1"/>
  <c r="I5066" i="1"/>
  <c r="R5066" i="1" s="1"/>
  <c r="I3502" i="1"/>
  <c r="I3655" i="1"/>
  <c r="I3544" i="1"/>
  <c r="I3301" i="1"/>
  <c r="I4341" i="1"/>
  <c r="I4340" i="1" s="1"/>
  <c r="I5180" i="1"/>
  <c r="I4372" i="1"/>
  <c r="I3787" i="1"/>
  <c r="I5042" i="1"/>
  <c r="I3765" i="1"/>
  <c r="I5428" i="1"/>
  <c r="R5428" i="1" s="1"/>
  <c r="I3983" i="1"/>
  <c r="I3982" i="1" s="1"/>
  <c r="I3372" i="1"/>
  <c r="I5412" i="1"/>
  <c r="I3123" i="1"/>
  <c r="I5026" i="1"/>
  <c r="I2733" i="1"/>
  <c r="I3106" i="1"/>
  <c r="I3454" i="1"/>
  <c r="I2797" i="1"/>
  <c r="I3037" i="1"/>
  <c r="I5057" i="1"/>
  <c r="I3244" i="1"/>
  <c r="I4693" i="1"/>
  <c r="N4771" i="1"/>
  <c r="N4770" i="1" s="1"/>
  <c r="N4762" i="1" s="1"/>
  <c r="M4771" i="1"/>
  <c r="M4770" i="1" s="1"/>
  <c r="M4762" i="1" s="1"/>
  <c r="K4771" i="1"/>
  <c r="K4770" i="1" s="1"/>
  <c r="K4762" i="1" s="1"/>
  <c r="L4771" i="1"/>
  <c r="L4770" i="1" s="1"/>
  <c r="L4762" i="1" s="1"/>
  <c r="J4771" i="1"/>
  <c r="J4770" i="1" s="1"/>
  <c r="J4762" i="1" s="1"/>
  <c r="K2098" i="1"/>
  <c r="J2098" i="1"/>
  <c r="K285" i="1"/>
  <c r="K231" i="1" s="1"/>
  <c r="G2163" i="1"/>
  <c r="N345" i="1"/>
  <c r="K1767" i="1"/>
  <c r="N2730" i="1"/>
  <c r="K4017" i="1"/>
  <c r="M610" i="1"/>
  <c r="M609" i="1" s="1"/>
  <c r="L4017" i="1"/>
  <c r="N610" i="1"/>
  <c r="N609" i="1" s="1"/>
  <c r="K2730" i="1"/>
  <c r="L610" i="1"/>
  <c r="L609" i="1" s="1"/>
  <c r="M4017" i="1"/>
  <c r="J4017" i="1"/>
  <c r="N4017" i="1"/>
  <c r="I610" i="1"/>
  <c r="I609" i="1" s="1"/>
  <c r="K610" i="1"/>
  <c r="K609" i="1" s="1"/>
  <c r="J2730" i="1"/>
  <c r="M312" i="1"/>
  <c r="M311" i="1" s="1"/>
  <c r="M310" i="1" s="1"/>
  <c r="M231" i="1"/>
  <c r="R4693" i="1" l="1"/>
  <c r="O1454" i="1"/>
  <c r="R1454" i="1" s="1"/>
  <c r="R2759" i="1"/>
  <c r="R2431" i="1"/>
  <c r="R1143" i="1"/>
  <c r="R1079" i="1"/>
  <c r="O1078" i="1"/>
  <c r="R1078" i="1" s="1"/>
  <c r="R3064" i="1"/>
  <c r="O2832" i="1"/>
  <c r="O2825" i="1" s="1"/>
  <c r="R4943" i="1"/>
  <c r="O611" i="1"/>
  <c r="R611" i="1" s="1"/>
  <c r="O1940" i="1"/>
  <c r="R1940" i="1" s="1"/>
  <c r="R3227" i="1"/>
  <c r="R3106" i="1"/>
  <c r="R4771" i="1"/>
  <c r="O3535" i="1"/>
  <c r="R1855" i="1"/>
  <c r="O1854" i="1"/>
  <c r="O2975" i="1"/>
  <c r="R2976" i="1"/>
  <c r="R4734" i="1"/>
  <c r="R3024" i="1"/>
  <c r="O3023" i="1"/>
  <c r="O3123" i="1"/>
  <c r="O80" i="1"/>
  <c r="R81" i="1"/>
  <c r="R4822" i="1"/>
  <c r="R3655" i="1"/>
  <c r="R1740" i="1"/>
  <c r="O1739" i="1"/>
  <c r="R3273" i="1"/>
  <c r="O3272" i="1"/>
  <c r="O5465" i="1"/>
  <c r="R5466" i="1"/>
  <c r="O2200" i="1"/>
  <c r="R2921" i="1"/>
  <c r="O2920" i="1"/>
  <c r="R4341" i="1"/>
  <c r="O4340" i="1"/>
  <c r="R4340" i="1" s="1"/>
  <c r="O3967" i="1"/>
  <c r="R3968" i="1"/>
  <c r="R4664" i="1"/>
  <c r="O2327" i="1"/>
  <c r="R2327" i="1" s="1"/>
  <c r="R2328" i="1"/>
  <c r="R4066" i="1"/>
  <c r="O134" i="1"/>
  <c r="R134" i="1" s="1"/>
  <c r="R135" i="1"/>
  <c r="R4937" i="1"/>
  <c r="R1770" i="1"/>
  <c r="O1769" i="1"/>
  <c r="O2579" i="1"/>
  <c r="R2579" i="1" s="1"/>
  <c r="O3729" i="1"/>
  <c r="R3730" i="1"/>
  <c r="O5377" i="1"/>
  <c r="R5378" i="1"/>
  <c r="O1689" i="1"/>
  <c r="R1689" i="1" s="1"/>
  <c r="R1690" i="1"/>
  <c r="O321" i="1"/>
  <c r="O4451" i="1"/>
  <c r="R4451" i="1" s="1"/>
  <c r="R4452" i="1"/>
  <c r="O883" i="1"/>
  <c r="R883" i="1" s="1"/>
  <c r="R884" i="1"/>
  <c r="O3960" i="1"/>
  <c r="R3961" i="1"/>
  <c r="R2101" i="1"/>
  <c r="O2100" i="1"/>
  <c r="R2516" i="1"/>
  <c r="O2515" i="1"/>
  <c r="R3207" i="1"/>
  <c r="O3206" i="1"/>
  <c r="R4470" i="1"/>
  <c r="O4469" i="1"/>
  <c r="O3516" i="1"/>
  <c r="R3517" i="1"/>
  <c r="O1626" i="1"/>
  <c r="R1626" i="1" s="1"/>
  <c r="R1627" i="1"/>
  <c r="R4899" i="1"/>
  <c r="O4898" i="1"/>
  <c r="O4556" i="1"/>
  <c r="R4557" i="1"/>
  <c r="R5170" i="1"/>
  <c r="O2654" i="1"/>
  <c r="R2654" i="1" s="1"/>
  <c r="R2655" i="1"/>
  <c r="O3787" i="1"/>
  <c r="R3788" i="1"/>
  <c r="O5208" i="1"/>
  <c r="R5209" i="1"/>
  <c r="O4010" i="1"/>
  <c r="R4011" i="1"/>
  <c r="O3489" i="1"/>
  <c r="R3490" i="1"/>
  <c r="R2797" i="1"/>
  <c r="O2796" i="1"/>
  <c r="O5041" i="1"/>
  <c r="R5042" i="1"/>
  <c r="O4763" i="1"/>
  <c r="R4763" i="1" s="1"/>
  <c r="R4764" i="1"/>
  <c r="O1187" i="1"/>
  <c r="R1187" i="1" s="1"/>
  <c r="R1188" i="1"/>
  <c r="R2060" i="1"/>
  <c r="O2059" i="1"/>
  <c r="R1434" i="1"/>
  <c r="O1433" i="1"/>
  <c r="O2280" i="1"/>
  <c r="R2280" i="1" s="1"/>
  <c r="R2281" i="1"/>
  <c r="R2618" i="1"/>
  <c r="O2609" i="1"/>
  <c r="O5056" i="1"/>
  <c r="R5057" i="1"/>
  <c r="R1726" i="1"/>
  <c r="O1725" i="1"/>
  <c r="O3371" i="1"/>
  <c r="R3372" i="1"/>
  <c r="O3564" i="1"/>
  <c r="R3565" i="1"/>
  <c r="O4027" i="1"/>
  <c r="R4065" i="1"/>
  <c r="O13" i="1"/>
  <c r="R14" i="1"/>
  <c r="R1976" i="1"/>
  <c r="O1975" i="1"/>
  <c r="R2991" i="1"/>
  <c r="O2990" i="1"/>
  <c r="R1542" i="1"/>
  <c r="O1541" i="1"/>
  <c r="R2412" i="1"/>
  <c r="O2411" i="1"/>
  <c r="O814" i="1"/>
  <c r="R814" i="1" s="1"/>
  <c r="R821" i="1"/>
  <c r="O4504" i="1"/>
  <c r="R4505" i="1"/>
  <c r="O3779" i="1"/>
  <c r="R3779" i="1" s="1"/>
  <c r="R3780" i="1"/>
  <c r="R2475" i="1"/>
  <c r="O2474" i="1"/>
  <c r="R1516" i="1"/>
  <c r="O1515" i="1"/>
  <c r="R1642" i="1"/>
  <c r="O1633" i="1"/>
  <c r="R2088" i="1"/>
  <c r="O2087" i="1"/>
  <c r="R3470" i="1"/>
  <c r="R697" i="1"/>
  <c r="O696" i="1"/>
  <c r="O2040" i="1"/>
  <c r="R2041" i="1"/>
  <c r="O3556" i="1"/>
  <c r="O4531" i="1"/>
  <c r="R4532" i="1"/>
  <c r="O1706" i="1"/>
  <c r="R1707" i="1"/>
  <c r="R1028" i="1"/>
  <c r="O1027" i="1"/>
  <c r="R3416" i="1"/>
  <c r="O5032" i="1"/>
  <c r="R5033" i="1"/>
  <c r="O429" i="1"/>
  <c r="R429" i="1" s="1"/>
  <c r="R430" i="1"/>
  <c r="R1195" i="1"/>
  <c r="O1194" i="1"/>
  <c r="O3721" i="1"/>
  <c r="R3722" i="1"/>
  <c r="O453" i="1"/>
  <c r="R466" i="1"/>
  <c r="O1760" i="1"/>
  <c r="R1761" i="1"/>
  <c r="O2723" i="1"/>
  <c r="R2724" i="1"/>
  <c r="O3974" i="1"/>
  <c r="R3975" i="1"/>
  <c r="O3677" i="1"/>
  <c r="R3678" i="1"/>
  <c r="O1220" i="1"/>
  <c r="O72" i="1"/>
  <c r="R73" i="1"/>
  <c r="O5286" i="1"/>
  <c r="R5287" i="1"/>
  <c r="O1503" i="1"/>
  <c r="R1503" i="1" s="1"/>
  <c r="R1504" i="1"/>
  <c r="O4636" i="1"/>
  <c r="R4636" i="1" s="1"/>
  <c r="R4637" i="1"/>
  <c r="O1368" i="1"/>
  <c r="R1369" i="1"/>
  <c r="O1289" i="1"/>
  <c r="R1289" i="1" s="1"/>
  <c r="R1290" i="1"/>
  <c r="R1297" i="1"/>
  <c r="O1296" i="1"/>
  <c r="R3005" i="1"/>
  <c r="O3004" i="1"/>
  <c r="O4229" i="1"/>
  <c r="O2602" i="1"/>
  <c r="R2602" i="1" s="1"/>
  <c r="R2603" i="1"/>
  <c r="O3648" i="1"/>
  <c r="O161" i="1"/>
  <c r="R161" i="1" s="1"/>
  <c r="R162" i="1"/>
  <c r="O258" i="1"/>
  <c r="R259" i="1"/>
  <c r="R3314" i="1"/>
  <c r="O3313" i="1"/>
  <c r="O3846" i="1"/>
  <c r="R3847" i="1"/>
  <c r="R2733" i="1"/>
  <c r="O2732" i="1"/>
  <c r="O2028" i="1"/>
  <c r="R2028" i="1" s="1"/>
  <c r="R2029" i="1"/>
  <c r="O3334" i="1"/>
  <c r="R3334" i="1" s="1"/>
  <c r="R3335" i="1"/>
  <c r="O1349" i="1"/>
  <c r="R1349" i="1" s="1"/>
  <c r="R1350" i="1"/>
  <c r="O3392" i="1"/>
  <c r="R3393" i="1"/>
  <c r="R1119" i="1"/>
  <c r="O1118" i="1"/>
  <c r="O1397" i="1"/>
  <c r="O4835" i="1"/>
  <c r="R4836" i="1"/>
  <c r="O3015" i="1"/>
  <c r="R3983" i="1"/>
  <c r="O4627" i="1"/>
  <c r="R4628" i="1"/>
  <c r="O5025" i="1"/>
  <c r="R5026" i="1"/>
  <c r="O3105" i="1"/>
  <c r="R2165" i="1"/>
  <c r="O2164" i="1"/>
  <c r="R1875" i="1"/>
  <c r="O1874" i="1"/>
  <c r="R3287" i="1"/>
  <c r="O3286" i="1"/>
  <c r="O4018" i="1"/>
  <c r="R4019" i="1"/>
  <c r="R4372" i="1"/>
  <c r="R3525" i="1"/>
  <c r="O3524" i="1"/>
  <c r="O1752" i="1"/>
  <c r="O286" i="1"/>
  <c r="R286" i="1" s="1"/>
  <c r="R287" i="1"/>
  <c r="O2491" i="1"/>
  <c r="R2491" i="1" s="1"/>
  <c r="R2691" i="1"/>
  <c r="O2690" i="1"/>
  <c r="O216" i="1"/>
  <c r="R217" i="1"/>
  <c r="O2671" i="1"/>
  <c r="R2672" i="1"/>
  <c r="R2809" i="1"/>
  <c r="O5477" i="1"/>
  <c r="R5478" i="1"/>
  <c r="O3765" i="1"/>
  <c r="R3766" i="1"/>
  <c r="O4563" i="1"/>
  <c r="R2074" i="1"/>
  <c r="O2073" i="1"/>
  <c r="O2344" i="1"/>
  <c r="R2345" i="1"/>
  <c r="O2390" i="1"/>
  <c r="R3544" i="1"/>
  <c r="O3543" i="1"/>
  <c r="O5411" i="1"/>
  <c r="R5412" i="1"/>
  <c r="R892" i="1"/>
  <c r="O891" i="1"/>
  <c r="R891" i="1" s="1"/>
  <c r="R5268" i="1"/>
  <c r="O5244" i="1"/>
  <c r="R3884" i="1"/>
  <c r="O4692" i="1"/>
  <c r="O5146" i="1"/>
  <c r="R5146" i="1" s="1"/>
  <c r="R5147" i="1"/>
  <c r="O5437" i="1"/>
  <c r="R5438" i="1"/>
  <c r="O5227" i="1"/>
  <c r="R5228" i="1"/>
  <c r="O3253" i="1"/>
  <c r="R3254" i="1"/>
  <c r="R3454" i="1"/>
  <c r="O3453" i="1"/>
  <c r="R2705" i="1"/>
  <c r="O2704" i="1"/>
  <c r="R4874" i="1"/>
  <c r="O381" i="1"/>
  <c r="R381" i="1" s="1"/>
  <c r="R394" i="1"/>
  <c r="R89" i="1"/>
  <c r="O88" i="1"/>
  <c r="O2178" i="1"/>
  <c r="R2179" i="1"/>
  <c r="O5315" i="1"/>
  <c r="R5316" i="1"/>
  <c r="O4672" i="1"/>
  <c r="R4673" i="1"/>
  <c r="O2913" i="1"/>
  <c r="R2913" i="1" s="1"/>
  <c r="R2914" i="1"/>
  <c r="R2364" i="1"/>
  <c r="O2363" i="1"/>
  <c r="R2378" i="1"/>
  <c r="O2377" i="1"/>
  <c r="O3243" i="1"/>
  <c r="R3244" i="1"/>
  <c r="O1424" i="1"/>
  <c r="R1425" i="1"/>
  <c r="O3501" i="1"/>
  <c r="R3502" i="1"/>
  <c r="O3199" i="1"/>
  <c r="R3199" i="1" s="1"/>
  <c r="R3200" i="1"/>
  <c r="R2399" i="1"/>
  <c r="O2398" i="1"/>
  <c r="O2715" i="1"/>
  <c r="R5422" i="1"/>
  <c r="R5180" i="1"/>
  <c r="R3037" i="1"/>
  <c r="O3036" i="1"/>
  <c r="O142" i="1"/>
  <c r="R143" i="1"/>
  <c r="O1068" i="1"/>
  <c r="R1068" i="1" s="1"/>
  <c r="R1069" i="1"/>
  <c r="O2958" i="1"/>
  <c r="R2959" i="1"/>
  <c r="R1412" i="1"/>
  <c r="O1411" i="1"/>
  <c r="O347" i="1"/>
  <c r="R348" i="1"/>
  <c r="O4571" i="1"/>
  <c r="R4572" i="1"/>
  <c r="O3364" i="1"/>
  <c r="R3364" i="1" s="1"/>
  <c r="R3365" i="1"/>
  <c r="R1384" i="1"/>
  <c r="O1383" i="1"/>
  <c r="O5358" i="1"/>
  <c r="R5358" i="1" s="1"/>
  <c r="R5359" i="1"/>
  <c r="O3098" i="1"/>
  <c r="R3098" i="1" s="1"/>
  <c r="R3099" i="1"/>
  <c r="O1102" i="1"/>
  <c r="R1103" i="1"/>
  <c r="R3301" i="1"/>
  <c r="O3300" i="1"/>
  <c r="R596" i="1"/>
  <c r="O595" i="1"/>
  <c r="R1838" i="1"/>
  <c r="O1837" i="1"/>
  <c r="R1837" i="1" s="1"/>
  <c r="R301" i="1"/>
  <c r="O5065" i="1"/>
  <c r="R4772" i="1"/>
  <c r="I4898" i="1"/>
  <c r="I5056" i="1"/>
  <c r="I3453" i="1"/>
  <c r="I5421" i="1"/>
  <c r="R5421" i="1" s="1"/>
  <c r="I4835" i="1"/>
  <c r="I5477" i="1"/>
  <c r="I3648" i="1"/>
  <c r="I5065" i="1"/>
  <c r="I4018" i="1"/>
  <c r="I3524" i="1"/>
  <c r="I3206" i="1"/>
  <c r="I3974" i="1"/>
  <c r="I5437" i="1"/>
  <c r="I3677" i="1"/>
  <c r="I5315" i="1"/>
  <c r="I5208" i="1"/>
  <c r="I5465" i="1"/>
  <c r="I2920" i="1"/>
  <c r="I5286" i="1"/>
  <c r="I4692" i="1"/>
  <c r="I4371" i="1"/>
  <c r="I3501" i="1"/>
  <c r="I3392" i="1"/>
  <c r="I3564" i="1"/>
  <c r="I3243" i="1"/>
  <c r="I3036" i="1"/>
  <c r="I2832" i="1"/>
  <c r="I5025" i="1"/>
  <c r="I5411" i="1"/>
  <c r="I3764" i="1"/>
  <c r="I3786" i="1"/>
  <c r="I3300" i="1"/>
  <c r="I3729" i="1"/>
  <c r="I4010" i="1"/>
  <c r="I3023" i="1"/>
  <c r="I4469" i="1"/>
  <c r="I3105" i="1"/>
  <c r="I3846" i="1"/>
  <c r="I3286" i="1"/>
  <c r="I5244" i="1"/>
  <c r="I3967" i="1"/>
  <c r="I2796" i="1"/>
  <c r="I2732" i="1"/>
  <c r="I3371" i="1"/>
  <c r="I5041" i="1"/>
  <c r="I5040" i="1" s="1"/>
  <c r="I3543" i="1"/>
  <c r="I3602" i="1"/>
  <c r="R3602" i="1" s="1"/>
  <c r="I4027" i="1"/>
  <c r="I4627" i="1"/>
  <c r="I3004" i="1"/>
  <c r="I3313" i="1"/>
  <c r="I4531" i="1"/>
  <c r="I3122" i="1"/>
  <c r="I5227" i="1"/>
  <c r="I2808" i="1"/>
  <c r="R2808" i="1" s="1"/>
  <c r="I3721" i="1"/>
  <c r="I5032" i="1"/>
  <c r="I3063" i="1"/>
  <c r="R3063" i="1" s="1"/>
  <c r="I4504" i="1"/>
  <c r="I4571" i="1"/>
  <c r="I3489" i="1"/>
  <c r="I4556" i="1"/>
  <c r="I2958" i="1"/>
  <c r="I4672" i="1"/>
  <c r="I3960" i="1"/>
  <c r="G2098" i="1"/>
  <c r="M5501" i="1"/>
  <c r="N5501" i="1"/>
  <c r="Q5501" i="1"/>
  <c r="L5501" i="1"/>
  <c r="K5501" i="1"/>
  <c r="P5501" i="1"/>
  <c r="J5501" i="1"/>
  <c r="O4371" i="1" l="1"/>
  <c r="R4371" i="1" s="1"/>
  <c r="R2832" i="1"/>
  <c r="O3845" i="1"/>
  <c r="O285" i="1"/>
  <c r="R285" i="1" s="1"/>
  <c r="R5025" i="1"/>
  <c r="R1102" i="1"/>
  <c r="O1101" i="1"/>
  <c r="R1101" i="1" s="1"/>
  <c r="R347" i="1"/>
  <c r="O346" i="1"/>
  <c r="R2958" i="1"/>
  <c r="R142" i="1"/>
  <c r="O141" i="1"/>
  <c r="R141" i="1" s="1"/>
  <c r="O3500" i="1"/>
  <c r="R3501" i="1"/>
  <c r="R3243" i="1"/>
  <c r="R4672" i="1"/>
  <c r="O2177" i="1"/>
  <c r="R2178" i="1"/>
  <c r="O3252" i="1"/>
  <c r="R3252" i="1" s="1"/>
  <c r="R3253" i="1"/>
  <c r="R5437" i="1"/>
  <c r="O3764" i="1"/>
  <c r="R3764" i="1" s="1"/>
  <c r="R3765" i="1"/>
  <c r="O2689" i="1"/>
  <c r="R2689" i="1" s="1"/>
  <c r="R2690" i="1"/>
  <c r="R4018" i="1"/>
  <c r="R1118" i="1"/>
  <c r="O1117" i="1"/>
  <c r="R3648" i="1"/>
  <c r="O4228" i="1"/>
  <c r="R4229" i="1"/>
  <c r="O1367" i="1"/>
  <c r="R1367" i="1" s="1"/>
  <c r="R1368" i="1"/>
  <c r="O71" i="1"/>
  <c r="R71" i="1" s="1"/>
  <c r="R72" i="1"/>
  <c r="R4531" i="1"/>
  <c r="O2039" i="1"/>
  <c r="R2039" i="1" s="1"/>
  <c r="R2040" i="1"/>
  <c r="O2086" i="1"/>
  <c r="R2086" i="1" s="1"/>
  <c r="R2087" i="1"/>
  <c r="O1502" i="1"/>
  <c r="R1502" i="1" s="1"/>
  <c r="R1515" i="1"/>
  <c r="O1534" i="1"/>
  <c r="R1534" i="1" s="1"/>
  <c r="R1541" i="1"/>
  <c r="O1967" i="1"/>
  <c r="R1967" i="1" s="1"/>
  <c r="R1975" i="1"/>
  <c r="O2058" i="1"/>
  <c r="R2058" i="1" s="1"/>
  <c r="R2059" i="1"/>
  <c r="R2796" i="1"/>
  <c r="O2795" i="1"/>
  <c r="O4873" i="1"/>
  <c r="R4898" i="1"/>
  <c r="R3960" i="1"/>
  <c r="R3729" i="1"/>
  <c r="R3967" i="1"/>
  <c r="O3271" i="1"/>
  <c r="R3271" i="1" s="1"/>
  <c r="R3272" i="1"/>
  <c r="O3122" i="1"/>
  <c r="R3122" i="1" s="1"/>
  <c r="R3123" i="1"/>
  <c r="O3299" i="1"/>
  <c r="R3300" i="1"/>
  <c r="O1382" i="1"/>
  <c r="R1382" i="1" s="1"/>
  <c r="R1383" i="1"/>
  <c r="O1410" i="1"/>
  <c r="R1410" i="1" s="1"/>
  <c r="R1411" i="1"/>
  <c r="R3036" i="1"/>
  <c r="O3035" i="1"/>
  <c r="O2376" i="1"/>
  <c r="R2376" i="1" s="1"/>
  <c r="R2377" i="1"/>
  <c r="O87" i="1"/>
  <c r="R87" i="1" s="1"/>
  <c r="R88" i="1"/>
  <c r="O3445" i="1"/>
  <c r="R3453" i="1"/>
  <c r="O3542" i="1"/>
  <c r="R3543" i="1"/>
  <c r="O2670" i="1"/>
  <c r="R2670" i="1" s="1"/>
  <c r="R2671" i="1"/>
  <c r="O3285" i="1"/>
  <c r="R3286" i="1"/>
  <c r="R2164" i="1"/>
  <c r="O3981" i="1"/>
  <c r="R3982" i="1"/>
  <c r="R4835" i="1"/>
  <c r="R3846" i="1"/>
  <c r="O232" i="1"/>
  <c r="R258" i="1"/>
  <c r="O3003" i="1"/>
  <c r="R3004" i="1"/>
  <c r="O1213" i="1"/>
  <c r="R1213" i="1" s="1"/>
  <c r="R1220" i="1"/>
  <c r="R3974" i="1"/>
  <c r="O1759" i="1"/>
  <c r="R1759" i="1" s="1"/>
  <c r="R1760" i="1"/>
  <c r="O3720" i="1"/>
  <c r="R3721" i="1"/>
  <c r="R5032" i="1"/>
  <c r="R696" i="1"/>
  <c r="O610" i="1"/>
  <c r="R4027" i="1"/>
  <c r="O3363" i="1"/>
  <c r="R3371" i="1"/>
  <c r="O5055" i="1"/>
  <c r="R5056" i="1"/>
  <c r="R4010" i="1"/>
  <c r="O3786" i="1"/>
  <c r="R3786" i="1" s="1"/>
  <c r="R3787" i="1"/>
  <c r="O2279" i="1"/>
  <c r="R2279" i="1" s="1"/>
  <c r="R2287" i="1"/>
  <c r="O3198" i="1"/>
  <c r="R3206" i="1"/>
  <c r="R2100" i="1"/>
  <c r="O2099" i="1"/>
  <c r="O2193" i="1"/>
  <c r="R2193" i="1" s="1"/>
  <c r="R2200" i="1"/>
  <c r="O3022" i="1"/>
  <c r="R3023" i="1"/>
  <c r="O2974" i="1"/>
  <c r="R2974" i="1" s="1"/>
  <c r="R2975" i="1"/>
  <c r="O5064" i="1"/>
  <c r="R5065" i="1"/>
  <c r="O4570" i="1"/>
  <c r="R4571" i="1"/>
  <c r="O1423" i="1"/>
  <c r="R1423" i="1" s="1"/>
  <c r="R1424" i="1"/>
  <c r="O5314" i="1"/>
  <c r="R5315" i="1"/>
  <c r="O5226" i="1"/>
  <c r="R5227" i="1"/>
  <c r="O5243" i="1"/>
  <c r="R5244" i="1"/>
  <c r="O2343" i="1"/>
  <c r="R2343" i="1" s="1"/>
  <c r="R2344" i="1"/>
  <c r="O4555" i="1"/>
  <c r="O5464" i="1"/>
  <c r="R5477" i="1"/>
  <c r="O1396" i="1"/>
  <c r="R1396" i="1" s="1"/>
  <c r="R1397" i="1"/>
  <c r="R2732" i="1"/>
  <c r="O2731" i="1"/>
  <c r="R3313" i="1"/>
  <c r="O3312" i="1"/>
  <c r="R5286" i="1"/>
  <c r="O1186" i="1"/>
  <c r="R1186" i="1" s="1"/>
  <c r="R1194" i="1"/>
  <c r="O1705" i="1"/>
  <c r="R1705" i="1" s="1"/>
  <c r="R1706" i="1"/>
  <c r="O3555" i="1"/>
  <c r="O1625" i="1"/>
  <c r="R1625" i="1" s="1"/>
  <c r="R1633" i="1"/>
  <c r="R2474" i="1"/>
  <c r="O2473" i="1"/>
  <c r="R2473" i="1" s="1"/>
  <c r="R2411" i="1"/>
  <c r="O2410" i="1"/>
  <c r="O2989" i="1"/>
  <c r="R2989" i="1" s="1"/>
  <c r="R2990" i="1"/>
  <c r="O1724" i="1"/>
  <c r="R1724" i="1" s="1"/>
  <c r="R1725" i="1"/>
  <c r="O2601" i="1"/>
  <c r="R2601" i="1" s="1"/>
  <c r="R2609" i="1"/>
  <c r="R1433" i="1"/>
  <c r="O1432" i="1"/>
  <c r="O3515" i="1"/>
  <c r="R3515" i="1" s="1"/>
  <c r="R3516" i="1"/>
  <c r="O5376" i="1"/>
  <c r="R5377" i="1"/>
  <c r="R1769" i="1"/>
  <c r="O1768" i="1"/>
  <c r="O1738" i="1"/>
  <c r="R1738" i="1" s="1"/>
  <c r="R1739" i="1"/>
  <c r="O1836" i="1"/>
  <c r="R1836" i="1" s="1"/>
  <c r="R1854" i="1"/>
  <c r="O594" i="1"/>
  <c r="R594" i="1" s="1"/>
  <c r="R595" i="1"/>
  <c r="O2397" i="1"/>
  <c r="R2397" i="1" s="1"/>
  <c r="R2398" i="1"/>
  <c r="O2362" i="1"/>
  <c r="R2362" i="1" s="1"/>
  <c r="R2363" i="1"/>
  <c r="O2703" i="1"/>
  <c r="R2703" i="1" s="1"/>
  <c r="R2704" i="1"/>
  <c r="O4663" i="1"/>
  <c r="R4692" i="1"/>
  <c r="R5411" i="1"/>
  <c r="O2072" i="1"/>
  <c r="R2072" i="1" s="1"/>
  <c r="R2073" i="1"/>
  <c r="O215" i="1"/>
  <c r="R215" i="1" s="1"/>
  <c r="R216" i="1"/>
  <c r="O3523" i="1"/>
  <c r="R3524" i="1"/>
  <c r="O1873" i="1"/>
  <c r="R1873" i="1" s="1"/>
  <c r="R1874" i="1"/>
  <c r="O3097" i="1"/>
  <c r="R3105" i="1"/>
  <c r="O4626" i="1"/>
  <c r="R4627" i="1"/>
  <c r="O3385" i="1"/>
  <c r="R3392" i="1"/>
  <c r="O1288" i="1"/>
  <c r="R1288" i="1" s="1"/>
  <c r="R1296" i="1"/>
  <c r="R3677" i="1"/>
  <c r="O2722" i="1"/>
  <c r="R2722" i="1" s="1"/>
  <c r="R2723" i="1"/>
  <c r="R453" i="1"/>
  <c r="O452" i="1"/>
  <c r="R452" i="1" s="1"/>
  <c r="R1027" i="1"/>
  <c r="O1026" i="1"/>
  <c r="R1026" i="1" s="1"/>
  <c r="O4503" i="1"/>
  <c r="R4504" i="1"/>
  <c r="O12" i="1"/>
  <c r="R13" i="1"/>
  <c r="R3564" i="1"/>
  <c r="O3563" i="1"/>
  <c r="O5040" i="1"/>
  <c r="R5040" i="1" s="1"/>
  <c r="R5041" i="1"/>
  <c r="R3489" i="1"/>
  <c r="O5207" i="1"/>
  <c r="R5208" i="1"/>
  <c r="R4556" i="1"/>
  <c r="O4468" i="1"/>
  <c r="R4469" i="1"/>
  <c r="O2508" i="1"/>
  <c r="R2508" i="1" s="1"/>
  <c r="R2515" i="1"/>
  <c r="O2912" i="1"/>
  <c r="R2920" i="1"/>
  <c r="R5465" i="1"/>
  <c r="O79" i="1"/>
  <c r="R79" i="1" s="1"/>
  <c r="R80" i="1"/>
  <c r="O4770" i="1"/>
  <c r="I3845" i="1"/>
  <c r="I4503" i="1"/>
  <c r="I3720" i="1"/>
  <c r="I2731" i="1"/>
  <c r="I3035" i="1"/>
  <c r="I3445" i="1"/>
  <c r="I4626" i="1"/>
  <c r="I3097" i="1"/>
  <c r="I3981" i="1"/>
  <c r="I3563" i="1"/>
  <c r="I4663" i="1"/>
  <c r="I5207" i="1"/>
  <c r="I4770" i="1"/>
  <c r="I5464" i="1"/>
  <c r="I5436" i="1" s="1"/>
  <c r="I4570" i="1"/>
  <c r="I5376" i="1"/>
  <c r="I3003" i="1"/>
  <c r="I3542" i="1"/>
  <c r="I2795" i="1"/>
  <c r="I5243" i="1"/>
  <c r="I4468" i="1"/>
  <c r="I4370" i="1" s="1"/>
  <c r="I3299" i="1"/>
  <c r="I2825" i="1"/>
  <c r="R2825" i="1" s="1"/>
  <c r="I3198" i="1"/>
  <c r="I3523" i="1"/>
  <c r="I4555" i="1"/>
  <c r="I3312" i="1"/>
  <c r="I3022" i="1"/>
  <c r="I2912" i="1"/>
  <c r="I3500" i="1"/>
  <c r="I5226" i="1"/>
  <c r="I3363" i="1"/>
  <c r="I3285" i="1"/>
  <c r="I4873" i="1"/>
  <c r="I3385" i="1"/>
  <c r="I5314" i="1"/>
  <c r="I5064" i="1"/>
  <c r="I4228" i="1"/>
  <c r="I5055" i="1"/>
  <c r="G5501" i="1"/>
  <c r="O4370" i="1" l="1"/>
  <c r="R3845" i="1"/>
  <c r="R4663" i="1"/>
  <c r="R3385" i="1"/>
  <c r="R4370" i="1"/>
  <c r="R4503" i="1"/>
  <c r="O3554" i="1"/>
  <c r="R3563" i="1"/>
  <c r="R2912" i="1"/>
  <c r="R4626" i="1"/>
  <c r="O4625" i="1"/>
  <c r="O1431" i="1"/>
  <c r="R1431" i="1" s="1"/>
  <c r="R1432" i="1"/>
  <c r="O2409" i="1"/>
  <c r="R2409" i="1" s="1"/>
  <c r="R2410" i="1"/>
  <c r="R5464" i="1"/>
  <c r="R5226" i="1"/>
  <c r="O5039" i="1"/>
  <c r="R5064" i="1"/>
  <c r="R3022" i="1"/>
  <c r="R3003" i="1"/>
  <c r="R2795" i="1"/>
  <c r="O2176" i="1"/>
  <c r="R2177" i="1"/>
  <c r="R3500" i="1"/>
  <c r="R346" i="1"/>
  <c r="O345" i="1"/>
  <c r="R345" i="1" s="1"/>
  <c r="R5376" i="1"/>
  <c r="O5285" i="1"/>
  <c r="R2731" i="1"/>
  <c r="O2730" i="1"/>
  <c r="R4555" i="1"/>
  <c r="R5055" i="1"/>
  <c r="O609" i="1"/>
  <c r="R609" i="1" s="1"/>
  <c r="R610" i="1"/>
  <c r="R3720" i="1"/>
  <c r="R3445" i="1"/>
  <c r="R3299" i="1"/>
  <c r="R4228" i="1"/>
  <c r="O4017" i="1"/>
  <c r="O11" i="1"/>
  <c r="R12" i="1"/>
  <c r="R3097" i="1"/>
  <c r="R3523" i="1"/>
  <c r="O1767" i="1"/>
  <c r="R1767" i="1" s="1"/>
  <c r="R1768" i="1"/>
  <c r="R5243" i="1"/>
  <c r="R5314" i="1"/>
  <c r="R4570" i="1"/>
  <c r="R3198" i="1"/>
  <c r="R232" i="1"/>
  <c r="O231" i="1"/>
  <c r="R231" i="1" s="1"/>
  <c r="R3981" i="1"/>
  <c r="R3285" i="1"/>
  <c r="R3542" i="1"/>
  <c r="O3034" i="1"/>
  <c r="R3035" i="1"/>
  <c r="O4530" i="1"/>
  <c r="O4762" i="1"/>
  <c r="R4770" i="1"/>
  <c r="R5207" i="1"/>
  <c r="R4468" i="1"/>
  <c r="O3311" i="1"/>
  <c r="R3312" i="1"/>
  <c r="R2099" i="1"/>
  <c r="R3363" i="1"/>
  <c r="O3728" i="1"/>
  <c r="O4872" i="1"/>
  <c r="R4873" i="1"/>
  <c r="O1116" i="1"/>
  <c r="R1116" i="1" s="1"/>
  <c r="R1117" i="1"/>
  <c r="O5436" i="1"/>
  <c r="R5436" i="1" s="1"/>
  <c r="I5285" i="1"/>
  <c r="I3728" i="1"/>
  <c r="I3554" i="1"/>
  <c r="I3034" i="1"/>
  <c r="I3311" i="1"/>
  <c r="I4530" i="1"/>
  <c r="I4625" i="1"/>
  <c r="I4872" i="1"/>
  <c r="I4762" i="1"/>
  <c r="I2730" i="1"/>
  <c r="I4017" i="1"/>
  <c r="I5039" i="1"/>
  <c r="R3728" i="1" l="1"/>
  <c r="R3311" i="1"/>
  <c r="R4530" i="1"/>
  <c r="R5039" i="1"/>
  <c r="R4872" i="1"/>
  <c r="R11" i="1"/>
  <c r="R5285" i="1"/>
  <c r="R3034" i="1"/>
  <c r="R4017" i="1"/>
  <c r="R4762" i="1"/>
  <c r="R2730" i="1"/>
  <c r="R2176" i="1"/>
  <c r="O2163" i="1"/>
  <c r="R4625" i="1"/>
  <c r="R3554" i="1"/>
  <c r="I5501" i="1"/>
  <c r="R2163" i="1" l="1"/>
  <c r="O2098" i="1"/>
  <c r="R2098" i="1" l="1"/>
  <c r="O5501" i="1"/>
  <c r="R5501" i="1" s="1"/>
</calcChain>
</file>

<file path=xl/sharedStrings.xml><?xml version="1.0" encoding="utf-8"?>
<sst xmlns="http://schemas.openxmlformats.org/spreadsheetml/2006/main" count="61456" uniqueCount="2123">
  <si>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</si>
  <si>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</si>
  <si>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Основное мероприятие «Выполнение комплекса мероприятий по строительству (реконструкции) сетей наружного освещения»</t>
  </si>
  <si>
    <t>Подпрограмма «Обеспечение деятельности заказчиков работ»</t>
  </si>
  <si>
    <t>Основное мероприятие «Выполнение функций муниципального заказчика работ»</t>
  </si>
  <si>
    <t>Муниципальная программа «Благоустройство города Перми»</t>
  </si>
  <si>
    <t>Подпрограмма «Озеленение территории города Перми, в том числе путем создания парков и скверов»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</si>
  <si>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</si>
  <si>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</si>
  <si>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«Организация содержания и ремонта фонтанов»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</si>
  <si>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</si>
  <si>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«Выполнение комплекса работ по строительству и реконструкции объектов озеленения общего пользования»</t>
  </si>
  <si>
    <t>Строительство сквера на ул. Краснополянской, 12</t>
  </si>
  <si>
    <t>Строительство сквера по ул. Гашкова, 20</t>
  </si>
  <si>
    <t>Реконструкция сада им. Н.В. Гоголя</t>
  </si>
  <si>
    <t>Строительство сквера по ул. Генерала Черняховского</t>
  </si>
  <si>
    <t>Строительство сквера по ул. Корсуньской, 31</t>
  </si>
  <si>
    <t>Строительство сквера по ул. Яблочкова</t>
  </si>
  <si>
    <t>Строительство Архиерейского подворья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</si>
  <si>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</si>
  <si>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«Демонтаж самовольно установленных и незаконно размещенных движимых объектов»</t>
  </si>
  <si>
    <t>Подпрограмма «Восстановление нормативного состояния и развитие объектов ритуального назначения»</t>
  </si>
  <si>
    <t>Основное мероприятие «Поддержание в нормативном состоянии объектов ритуального назначения»</t>
  </si>
  <si>
    <t>Основное мероприятие «Организация эвакуации умерших»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</si>
  <si>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</si>
  <si>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Основное мероприятие «Обустройство улично-дорожной сети города Перми светофорными объектами»</t>
  </si>
  <si>
    <t>Организация обустройства улично-дорожной сети города Перми светофорными объектами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</si>
  <si>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</si>
  <si>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</si>
  <si>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</si>
  <si>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Подпрограмма «Улучшение архитектурного облика города Перми»</t>
  </si>
  <si>
    <t>Основное мероприятие «Разработка документации по архитектурному облику города Перми»</t>
  </si>
  <si>
    <t>Основное мероприятие «Снос самовольных построек, приведение объектов капитального строительства в первоначальное положение, демонтаж вывесок, не соответствующих стандартным требованиям, на территории города Перми»</t>
  </si>
  <si>
    <t>Подпрограмма «Создание условий для развития жилищного строительства»</t>
  </si>
  <si>
    <t>Основное мероприятие «Формирование земельных участков на торги под жилищное и иное строительство»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</si>
  <si>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</si>
  <si>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</si>
  <si>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</si>
  <si>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</si>
  <si>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«Управление земельными ресурсами города Перми»</t>
  </si>
  <si>
    <t>Подпрограмма «Распоряжение земельными участками, находящимися в муниципальной собственности и собственность на которые не разграничена»</t>
  </si>
  <si>
    <t>Ведомство</t>
  </si>
  <si>
    <t>Целевая статья</t>
  </si>
  <si>
    <t>Вид расходов</t>
  </si>
  <si>
    <t>163</t>
  </si>
  <si>
    <t>01</t>
  </si>
  <si>
    <t>13</t>
  </si>
  <si>
    <t>1600000000</t>
  </si>
  <si>
    <t>1610000000</t>
  </si>
  <si>
    <t>1610100000</t>
  </si>
  <si>
    <t>1610123370</t>
  </si>
  <si>
    <t>200</t>
  </si>
  <si>
    <t>240</t>
  </si>
  <si>
    <t>800</t>
  </si>
  <si>
    <t>830</t>
  </si>
  <si>
    <t>1620000000</t>
  </si>
  <si>
    <t>1620100000</t>
  </si>
  <si>
    <t>1620100590</t>
  </si>
  <si>
    <t>100</t>
  </si>
  <si>
    <t>110</t>
  </si>
  <si>
    <t>850</t>
  </si>
  <si>
    <t>1620121590</t>
  </si>
  <si>
    <t>9100000000</t>
  </si>
  <si>
    <t>9190000000</t>
  </si>
  <si>
    <t>9190021200</t>
  </si>
  <si>
    <t>9500000000</t>
  </si>
  <si>
    <t>9580000000</t>
  </si>
  <si>
    <t>9580000110</t>
  </si>
  <si>
    <t>120</t>
  </si>
  <si>
    <t>9580000190</t>
  </si>
  <si>
    <t>04</t>
  </si>
  <si>
    <t>08</t>
  </si>
  <si>
    <t>1200000000</t>
  </si>
  <si>
    <t>1220000000</t>
  </si>
  <si>
    <t>1220400000</t>
  </si>
  <si>
    <t>1220471150</t>
  </si>
  <si>
    <t>902</t>
  </si>
  <si>
    <t>06</t>
  </si>
  <si>
    <t>11</t>
  </si>
  <si>
    <t>9600000000</t>
  </si>
  <si>
    <t>9620000000</t>
  </si>
  <si>
    <t>9620093000</t>
  </si>
  <si>
    <t>870</t>
  </si>
  <si>
    <t>9110000000</t>
  </si>
  <si>
    <t>9110000590</t>
  </si>
  <si>
    <t>9190021460</t>
  </si>
  <si>
    <t>9610000000</t>
  </si>
  <si>
    <t>9610092000</t>
  </si>
  <si>
    <t>9190023640</t>
  </si>
  <si>
    <t>700</t>
  </si>
  <si>
    <t>730</t>
  </si>
  <si>
    <t>903</t>
  </si>
  <si>
    <t>1800000000</t>
  </si>
  <si>
    <t>1810000000</t>
  </si>
  <si>
    <t>1810100000</t>
  </si>
  <si>
    <t>1810100590</t>
  </si>
  <si>
    <t>1810200000</t>
  </si>
  <si>
    <t>1810223300</t>
  </si>
  <si>
    <t>1810300000</t>
  </si>
  <si>
    <t>1810323410</t>
  </si>
  <si>
    <t>1810323420</t>
  </si>
  <si>
    <t>1810323430</t>
  </si>
  <si>
    <t>1820000000</t>
  </si>
  <si>
    <t>1820100000</t>
  </si>
  <si>
    <t>1830000000</t>
  </si>
  <si>
    <t>1830200000</t>
  </si>
  <si>
    <t>1840000000</t>
  </si>
  <si>
    <t>1840100000</t>
  </si>
  <si>
    <t>1840121210</t>
  </si>
  <si>
    <t>1840121220</t>
  </si>
  <si>
    <t>915</t>
  </si>
  <si>
    <t>07</t>
  </si>
  <si>
    <t>1400000000</t>
  </si>
  <si>
    <t>Администрирование государственных полномочий по организации проведения мероприятий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</si>
  <si>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</si>
  <si>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</si>
  <si>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Исполнение обязанностей по уплате платежей в Федеральный бюджет</t>
  </si>
  <si>
    <t>Капитальный ремонт здания для размещения муниципального архива</t>
  </si>
  <si>
    <t>Организация обучения муниципальных служащих ФО, ТО и ФП по дополнительным образовательным программам</t>
  </si>
  <si>
    <t>Мероприятия в сфере применения информационных технологий</t>
  </si>
  <si>
    <t>Организация взаимодействия с образовательными организациями высшего образования</t>
  </si>
  <si>
    <t>Мероприятия, связанные с награждением Почетным знаком г. Перми «За заслуги перед г. Пермь»</t>
  </si>
  <si>
    <t>Мероприятия, связанные с награждением Почетной грамотой города Перми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</si>
  <si>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</si>
  <si>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</si>
  <si>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1410121660</t>
  </si>
  <si>
    <t>1420121790</t>
  </si>
  <si>
    <t>1420200590</t>
  </si>
  <si>
    <t>1420221700</t>
  </si>
  <si>
    <t>1420321650</t>
  </si>
  <si>
    <t>03</t>
  </si>
  <si>
    <t>1410000000</t>
  </si>
  <si>
    <t>1410100000</t>
  </si>
  <si>
    <t>1420000000</t>
  </si>
  <si>
    <t>1420100000</t>
  </si>
  <si>
    <t>1420200000</t>
  </si>
  <si>
    <t>1420300000</t>
  </si>
  <si>
    <t>1410121640</t>
  </si>
  <si>
    <t>1410271690</t>
  </si>
  <si>
    <t>630</t>
  </si>
  <si>
    <t>1410321630</t>
  </si>
  <si>
    <t>1410421620</t>
  </si>
  <si>
    <t>1410200000</t>
  </si>
  <si>
    <t>600</t>
  </si>
  <si>
    <t>1410300000</t>
  </si>
  <si>
    <t>1410400000</t>
  </si>
  <si>
    <t>919002У100</t>
  </si>
  <si>
    <t>05</t>
  </si>
  <si>
    <t>09</t>
  </si>
  <si>
    <t>9150000590</t>
  </si>
  <si>
    <t>915002У090</t>
  </si>
  <si>
    <t>915002У100</t>
  </si>
  <si>
    <t>9150000000</t>
  </si>
  <si>
    <t>924</t>
  </si>
  <si>
    <t>0330101070</t>
  </si>
  <si>
    <t>620</t>
  </si>
  <si>
    <t>0330123560</t>
  </si>
  <si>
    <t>0340100590</t>
  </si>
  <si>
    <t>0340100680</t>
  </si>
  <si>
    <t>0340101060</t>
  </si>
  <si>
    <t>0340182020</t>
  </si>
  <si>
    <t>0620123570</t>
  </si>
  <si>
    <t>0300000000</t>
  </si>
  <si>
    <t>0330000000</t>
  </si>
  <si>
    <t>0330100000</t>
  </si>
  <si>
    <t>0340000000</t>
  </si>
  <si>
    <t>0340100000</t>
  </si>
  <si>
    <t>0600000000</t>
  </si>
  <si>
    <t>0620000000</t>
  </si>
  <si>
    <t>0620100000</t>
  </si>
  <si>
    <t>0120123530</t>
  </si>
  <si>
    <t>0210321090</t>
  </si>
  <si>
    <t>0410100590</t>
  </si>
  <si>
    <t>0410101060</t>
  </si>
  <si>
    <t>0410123140</t>
  </si>
  <si>
    <t>350</t>
  </si>
  <si>
    <t>0410170040</t>
  </si>
  <si>
    <t>0420100740</t>
  </si>
  <si>
    <t>0640200590</t>
  </si>
  <si>
    <t>610</t>
  </si>
  <si>
    <t>0640201060</t>
  </si>
  <si>
    <t>0100000000</t>
  </si>
  <si>
    <t>0120000000</t>
  </si>
  <si>
    <t>0120100000</t>
  </si>
  <si>
    <t>0200000000</t>
  </si>
  <si>
    <t>0210000000</t>
  </si>
  <si>
    <t>0210300000</t>
  </si>
  <si>
    <t>0400000000</t>
  </si>
  <si>
    <t>0410000000</t>
  </si>
  <si>
    <t>0410100000</t>
  </si>
  <si>
    <t>300</t>
  </si>
  <si>
    <t>0420000000</t>
  </si>
  <si>
    <t>0420100000</t>
  </si>
  <si>
    <t>0640000000</t>
  </si>
  <si>
    <t>0640200000</t>
  </si>
  <si>
    <t>0340121270</t>
  </si>
  <si>
    <t>0340182030</t>
  </si>
  <si>
    <t>340</t>
  </si>
  <si>
    <t>0120123520</t>
  </si>
  <si>
    <t>0310100590</t>
  </si>
  <si>
    <t>0310100720</t>
  </si>
  <si>
    <t>0310101060</t>
  </si>
  <si>
    <t>0310121980</t>
  </si>
  <si>
    <t>0320100590</t>
  </si>
  <si>
    <t>0320100870</t>
  </si>
  <si>
    <t>0320101060</t>
  </si>
  <si>
    <t>0320200960</t>
  </si>
  <si>
    <t>0320201060</t>
  </si>
  <si>
    <t>0320223500</t>
  </si>
  <si>
    <t>0320223620</t>
  </si>
  <si>
    <t>0330100750</t>
  </si>
  <si>
    <t>0350100590</t>
  </si>
  <si>
    <t>0350101060</t>
  </si>
  <si>
    <t>0610221010</t>
  </si>
  <si>
    <t>0310000000</t>
  </si>
  <si>
    <t>0310100000</t>
  </si>
  <si>
    <t>0320000000</t>
  </si>
  <si>
    <t>0320100000</t>
  </si>
  <si>
    <t>0320200000</t>
  </si>
  <si>
    <t>0350000000</t>
  </si>
  <si>
    <t>0350100000</t>
  </si>
  <si>
    <t>0610000000</t>
  </si>
  <si>
    <t>0610200000</t>
  </si>
  <si>
    <t>10</t>
  </si>
  <si>
    <t>06101SС240</t>
  </si>
  <si>
    <t>0610100000</t>
  </si>
  <si>
    <t>930</t>
  </si>
  <si>
    <t>0630223600</t>
  </si>
  <si>
    <t>0630223610</t>
  </si>
  <si>
    <t>0740200820</t>
  </si>
  <si>
    <t>0630000000</t>
  </si>
  <si>
    <t>0630200000</t>
  </si>
  <si>
    <t>0700000000</t>
  </si>
  <si>
    <t>0740000000</t>
  </si>
  <si>
    <t>0740200000</t>
  </si>
  <si>
    <t>931</t>
  </si>
  <si>
    <t>063012С050</t>
  </si>
  <si>
    <t>9570000110</t>
  </si>
  <si>
    <t>9570000190</t>
  </si>
  <si>
    <t>0630100000</t>
  </si>
  <si>
    <t>9570000000</t>
  </si>
  <si>
    <t>0110121330</t>
  </si>
  <si>
    <t>0110171140</t>
  </si>
  <si>
    <t>0110171250</t>
  </si>
  <si>
    <t>0110271130</t>
  </si>
  <si>
    <t>0110271350</t>
  </si>
  <si>
    <t>0110321310</t>
  </si>
  <si>
    <t>0110000000</t>
  </si>
  <si>
    <t>0110100000</t>
  </si>
  <si>
    <t>0110200000</t>
  </si>
  <si>
    <t>0110300000</t>
  </si>
  <si>
    <t>0220321000</t>
  </si>
  <si>
    <t>0220000000</t>
  </si>
  <si>
    <t>0220300000</t>
  </si>
  <si>
    <t>0230121120</t>
  </si>
  <si>
    <t>0230000000</t>
  </si>
  <si>
    <t>0230100000</t>
  </si>
  <si>
    <t>1010121370</t>
  </si>
  <si>
    <t>1010121390</t>
  </si>
  <si>
    <t>1110600000</t>
  </si>
  <si>
    <t>1220321780</t>
  </si>
  <si>
    <t>1730371190</t>
  </si>
  <si>
    <t>810</t>
  </si>
  <si>
    <t>1000000000</t>
  </si>
  <si>
    <t>1010000000</t>
  </si>
  <si>
    <t>1010100000</t>
  </si>
  <si>
    <t>1100000000</t>
  </si>
  <si>
    <t>1110000000</t>
  </si>
  <si>
    <t>1220300000</t>
  </si>
  <si>
    <t>1700000000</t>
  </si>
  <si>
    <t>1730000000</t>
  </si>
  <si>
    <t>1730300000</t>
  </si>
  <si>
    <t>0930221150</t>
  </si>
  <si>
    <t>0930222110</t>
  </si>
  <si>
    <t>1110800000</t>
  </si>
  <si>
    <t>1820200000</t>
  </si>
  <si>
    <t>1910123650</t>
  </si>
  <si>
    <t>0900000000</t>
  </si>
  <si>
    <t>0930200000</t>
  </si>
  <si>
    <t>0930000000</t>
  </si>
  <si>
    <t>1900000000</t>
  </si>
  <si>
    <t>1910000000</t>
  </si>
  <si>
    <t>1910100000</t>
  </si>
  <si>
    <t>0930121140</t>
  </si>
  <si>
    <t>1110100000</t>
  </si>
  <si>
    <t>1110200000</t>
  </si>
  <si>
    <t>13101L5550</t>
  </si>
  <si>
    <t>1720121710</t>
  </si>
  <si>
    <t>0930100000</t>
  </si>
  <si>
    <t>1300000000</t>
  </si>
  <si>
    <t>1310000000</t>
  </si>
  <si>
    <t>1310100000</t>
  </si>
  <si>
    <t>1720000000</t>
  </si>
  <si>
    <t>1720100000</t>
  </si>
  <si>
    <t>1030100590</t>
  </si>
  <si>
    <t>1030000000</t>
  </si>
  <si>
    <t>1030100000</t>
  </si>
  <si>
    <t>1410521690</t>
  </si>
  <si>
    <t>1410500000</t>
  </si>
  <si>
    <t>0420170070</t>
  </si>
  <si>
    <t>0640421080</t>
  </si>
  <si>
    <t>0640400000</t>
  </si>
  <si>
    <t>932</t>
  </si>
  <si>
    <t>933</t>
  </si>
  <si>
    <t>934</t>
  </si>
  <si>
    <t>9190021880</t>
  </si>
  <si>
    <t>935</t>
  </si>
  <si>
    <t>936</t>
  </si>
  <si>
    <t>937</t>
  </si>
  <si>
    <t>938</t>
  </si>
  <si>
    <t>940</t>
  </si>
  <si>
    <t>1750121420</t>
  </si>
  <si>
    <t>1750271040</t>
  </si>
  <si>
    <t>9630092000</t>
  </si>
  <si>
    <t>1750000000</t>
  </si>
  <si>
    <t>1750100000</t>
  </si>
  <si>
    <t>1750200000</t>
  </si>
  <si>
    <t>9630000000</t>
  </si>
  <si>
    <t>1710321670</t>
  </si>
  <si>
    <t>1710321680</t>
  </si>
  <si>
    <t>1710521430</t>
  </si>
  <si>
    <t>1740121740</t>
  </si>
  <si>
    <t>1740121820</t>
  </si>
  <si>
    <t>1710000000</t>
  </si>
  <si>
    <t>1710300000</t>
  </si>
  <si>
    <t>1710500000</t>
  </si>
  <si>
    <t>1740000000</t>
  </si>
  <si>
    <t>1740100000</t>
  </si>
  <si>
    <t>1730421410</t>
  </si>
  <si>
    <t>1730400000</t>
  </si>
  <si>
    <t>1730121360</t>
  </si>
  <si>
    <t>1730121400</t>
  </si>
  <si>
    <t>1740100590</t>
  </si>
  <si>
    <t>1730100000</t>
  </si>
  <si>
    <t>153022С070</t>
  </si>
  <si>
    <t>1500000000</t>
  </si>
  <si>
    <t>1530000000</t>
  </si>
  <si>
    <t>1530200000</t>
  </si>
  <si>
    <t>942</t>
  </si>
  <si>
    <t>9190021230</t>
  </si>
  <si>
    <t>9710000590</t>
  </si>
  <si>
    <t>9700000000</t>
  </si>
  <si>
    <t>9710000000</t>
  </si>
  <si>
    <t>0220241030</t>
  </si>
  <si>
    <t>410</t>
  </si>
  <si>
    <t>400</t>
  </si>
  <si>
    <t>0220200000</t>
  </si>
  <si>
    <t>0230241020</t>
  </si>
  <si>
    <t>0230200000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</si>
  <si>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</si>
  <si>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</si>
  <si>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</si>
  <si>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</si>
  <si>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</si>
  <si>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</si>
  <si>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</si>
  <si>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</si>
  <si>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</si>
  <si>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</si>
  <si>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</si>
  <si>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</si>
  <si>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1710241100</t>
  </si>
  <si>
    <t>1710441240</t>
  </si>
  <si>
    <t>1710442380</t>
  </si>
  <si>
    <t>1710100000</t>
  </si>
  <si>
    <t>1710200000</t>
  </si>
  <si>
    <t>1710400000</t>
  </si>
  <si>
    <t>1760000000</t>
  </si>
  <si>
    <t>1760100000</t>
  </si>
  <si>
    <t>0410241910</t>
  </si>
  <si>
    <t>0410200000</t>
  </si>
  <si>
    <t>0330242500</t>
  </si>
  <si>
    <t>0330200000</t>
  </si>
  <si>
    <t>944</t>
  </si>
  <si>
    <t>0220241410</t>
  </si>
  <si>
    <t>919002П040</t>
  </si>
  <si>
    <t>919002П060</t>
  </si>
  <si>
    <t>1010121380</t>
  </si>
  <si>
    <t>1010171020</t>
  </si>
  <si>
    <t>1010200000</t>
  </si>
  <si>
    <t>1010321250</t>
  </si>
  <si>
    <t>10103ST040</t>
  </si>
  <si>
    <t>1020141480</t>
  </si>
  <si>
    <t>1020141920</t>
  </si>
  <si>
    <t>1020142310</t>
  </si>
  <si>
    <t>1020142320</t>
  </si>
  <si>
    <t>1020143630</t>
  </si>
  <si>
    <t>1020143640</t>
  </si>
  <si>
    <t>10201ST04D</t>
  </si>
  <si>
    <t>10201ST04G</t>
  </si>
  <si>
    <t>10201ST04I</t>
  </si>
  <si>
    <t>10201ST04J</t>
  </si>
  <si>
    <t>10201ST04L</t>
  </si>
  <si>
    <t xml:space="preserve">10201ST04N </t>
  </si>
  <si>
    <t>10201ST04Q</t>
  </si>
  <si>
    <t>10201ST04U</t>
  </si>
  <si>
    <t>10201ST04V</t>
  </si>
  <si>
    <t>10201ST04W</t>
  </si>
  <si>
    <t>10201ST04Y</t>
  </si>
  <si>
    <t>1010300000</t>
  </si>
  <si>
    <t>1020100000</t>
  </si>
  <si>
    <t>1020000000</t>
  </si>
  <si>
    <t>1010423160</t>
  </si>
  <si>
    <t>1010471010</t>
  </si>
  <si>
    <t>1010500000</t>
  </si>
  <si>
    <t>1020200000</t>
  </si>
  <si>
    <t>1110300000</t>
  </si>
  <si>
    <t>1110400000</t>
  </si>
  <si>
    <t>1110541750</t>
  </si>
  <si>
    <t>1110541780</t>
  </si>
  <si>
    <t>1110541820</t>
  </si>
  <si>
    <t>1110541830</t>
  </si>
  <si>
    <t>1110541850</t>
  </si>
  <si>
    <t>1110541860</t>
  </si>
  <si>
    <t>1110542270</t>
  </si>
  <si>
    <t>1110542290</t>
  </si>
  <si>
    <t>1120100000</t>
  </si>
  <si>
    <t>1120200000</t>
  </si>
  <si>
    <t>1120300000</t>
  </si>
  <si>
    <t>1120441540</t>
  </si>
  <si>
    <t>1120441870</t>
  </si>
  <si>
    <t>1320123040</t>
  </si>
  <si>
    <t>1320242020</t>
  </si>
  <si>
    <t>13202SЖ240</t>
  </si>
  <si>
    <t>13202SЖ241</t>
  </si>
  <si>
    <t>1010400000</t>
  </si>
  <si>
    <t>1110500000</t>
  </si>
  <si>
    <t>1120000000</t>
  </si>
  <si>
    <t>1120400000</t>
  </si>
  <si>
    <t>1320000000</t>
  </si>
  <si>
    <t>1320100000</t>
  </si>
  <si>
    <t>1320200000</t>
  </si>
  <si>
    <t>945</t>
  </si>
  <si>
    <t>1210000000</t>
  </si>
  <si>
    <t>1210100000</t>
  </si>
  <si>
    <t>1220123270</t>
  </si>
  <si>
    <t>1220123280</t>
  </si>
  <si>
    <t>1220123290</t>
  </si>
  <si>
    <t>1220171060</t>
  </si>
  <si>
    <t>1220171080</t>
  </si>
  <si>
    <t>1220200590</t>
  </si>
  <si>
    <t>1220522010</t>
  </si>
  <si>
    <t>1220100000</t>
  </si>
  <si>
    <t>1220200000</t>
  </si>
  <si>
    <t>1220500000</t>
  </si>
  <si>
    <t>1210123510</t>
  </si>
  <si>
    <t>1210200590</t>
  </si>
  <si>
    <t>1210321610</t>
  </si>
  <si>
    <t>1210421560</t>
  </si>
  <si>
    <t>1210523340</t>
  </si>
  <si>
    <t>1220321770</t>
  </si>
  <si>
    <t>1210200000</t>
  </si>
  <si>
    <t>1210300000</t>
  </si>
  <si>
    <t>1210400000</t>
  </si>
  <si>
    <t>1210500000</t>
  </si>
  <si>
    <t>1220171070</t>
  </si>
  <si>
    <t>1220171120</t>
  </si>
  <si>
    <t>951</t>
  </si>
  <si>
    <t>9190021950</t>
  </si>
  <si>
    <t>0220121280</t>
  </si>
  <si>
    <t>0220100000</t>
  </si>
  <si>
    <t>0910171320</t>
  </si>
  <si>
    <t>0910221170</t>
  </si>
  <si>
    <t>0920100590</t>
  </si>
  <si>
    <t>0920121180</t>
  </si>
  <si>
    <t>0930321020</t>
  </si>
  <si>
    <t>0930323480</t>
  </si>
  <si>
    <t>0910000000</t>
  </si>
  <si>
    <t>0910100000</t>
  </si>
  <si>
    <t>0910200000</t>
  </si>
  <si>
    <t>0920000000</t>
  </si>
  <si>
    <t>0920100000</t>
  </si>
  <si>
    <t>0930300000</t>
  </si>
  <si>
    <t>955</t>
  </si>
  <si>
    <t>064012С140</t>
  </si>
  <si>
    <t>320</t>
  </si>
  <si>
    <t>0640223630</t>
  </si>
  <si>
    <t>0640270020</t>
  </si>
  <si>
    <t>0640371310</t>
  </si>
  <si>
    <t>0640100000</t>
  </si>
  <si>
    <t>0640300000</t>
  </si>
  <si>
    <t>9190082080</t>
  </si>
  <si>
    <t>0610181000</t>
  </si>
  <si>
    <t>310</t>
  </si>
  <si>
    <t>0610181010</t>
  </si>
  <si>
    <t>0610181120</t>
  </si>
  <si>
    <t>0610281040</t>
  </si>
  <si>
    <t>0610123450</t>
  </si>
  <si>
    <t>0610181020</t>
  </si>
  <si>
    <t>0610271000</t>
  </si>
  <si>
    <t>0620123580</t>
  </si>
  <si>
    <t>0630321050</t>
  </si>
  <si>
    <t>1730282110</t>
  </si>
  <si>
    <t>0630300000</t>
  </si>
  <si>
    <t>1730200000</t>
  </si>
  <si>
    <t>964</t>
  </si>
  <si>
    <t>0220100590</t>
  </si>
  <si>
    <t>0220121100</t>
  </si>
  <si>
    <t>0220221970</t>
  </si>
  <si>
    <t>0220300590</t>
  </si>
  <si>
    <t>0230322070</t>
  </si>
  <si>
    <t>0230372290</t>
  </si>
  <si>
    <t>0230382280</t>
  </si>
  <si>
    <t>0230300000</t>
  </si>
  <si>
    <t>02101SП020</t>
  </si>
  <si>
    <t>0210223550</t>
  </si>
  <si>
    <t>0230121110</t>
  </si>
  <si>
    <t>0230223120</t>
  </si>
  <si>
    <t>0210100000</t>
  </si>
  <si>
    <t>0210200000</t>
  </si>
  <si>
    <t>975</t>
  </si>
  <si>
    <t>9510000110</t>
  </si>
  <si>
    <t>9510000000</t>
  </si>
  <si>
    <t>9590000110</t>
  </si>
  <si>
    <t>9590000190</t>
  </si>
  <si>
    <t>360</t>
  </si>
  <si>
    <t>9590000000</t>
  </si>
  <si>
    <t>0110123100</t>
  </si>
  <si>
    <t>0110221300</t>
  </si>
  <si>
    <t>0120123590</t>
  </si>
  <si>
    <t>0930221160</t>
  </si>
  <si>
    <t>1610121540</t>
  </si>
  <si>
    <t>9130000590</t>
  </si>
  <si>
    <t>9130021920</t>
  </si>
  <si>
    <t>9130021960</t>
  </si>
  <si>
    <t>9140000590</t>
  </si>
  <si>
    <t>9140001150</t>
  </si>
  <si>
    <t>9160000000</t>
  </si>
  <si>
    <t>9190021440</t>
  </si>
  <si>
    <t>9190021550</t>
  </si>
  <si>
    <t>9190021720</t>
  </si>
  <si>
    <t>9190021730</t>
  </si>
  <si>
    <t>9190021870</t>
  </si>
  <si>
    <t>9190021890</t>
  </si>
  <si>
    <t>9190021900</t>
  </si>
  <si>
    <t>9190021910</t>
  </si>
  <si>
    <t>860</t>
  </si>
  <si>
    <t>9190081100</t>
  </si>
  <si>
    <t>9190082070</t>
  </si>
  <si>
    <t>9130000000</t>
  </si>
  <si>
    <t>9140000000</t>
  </si>
  <si>
    <t>1510200000</t>
  </si>
  <si>
    <t>1510000000</t>
  </si>
  <si>
    <t>9190081050</t>
  </si>
  <si>
    <t>977</t>
  </si>
  <si>
    <t>9310000110</t>
  </si>
  <si>
    <t>9390000110</t>
  </si>
  <si>
    <t>9390000190</t>
  </si>
  <si>
    <t>9300000000</t>
  </si>
  <si>
    <t>9310000000</t>
  </si>
  <si>
    <t>9390000000</t>
  </si>
  <si>
    <t>978</t>
  </si>
  <si>
    <t>9410000110</t>
  </si>
  <si>
    <t>9490000110</t>
  </si>
  <si>
    <t>9490000190</t>
  </si>
  <si>
    <t>9400000000</t>
  </si>
  <si>
    <t>9410000000</t>
  </si>
  <si>
    <t>9490000000</t>
  </si>
  <si>
    <t>985</t>
  </si>
  <si>
    <t>9220000110</t>
  </si>
  <si>
    <t>9220000190</t>
  </si>
  <si>
    <t>9290000110</t>
  </si>
  <si>
    <t>9290000190</t>
  </si>
  <si>
    <t>9200000000</t>
  </si>
  <si>
    <t>9220000000</t>
  </si>
  <si>
    <t>9290000000</t>
  </si>
  <si>
    <t>991</t>
  </si>
  <si>
    <t>919002С250</t>
  </si>
  <si>
    <t>1510121470</t>
  </si>
  <si>
    <t>1510121480</t>
  </si>
  <si>
    <t>1510142010</t>
  </si>
  <si>
    <t>15101SЖ160</t>
  </si>
  <si>
    <t>1520121500</t>
  </si>
  <si>
    <t>1530100000</t>
  </si>
  <si>
    <t>1510100000</t>
  </si>
  <si>
    <t>1520000000</t>
  </si>
  <si>
    <t>1520100000</t>
  </si>
  <si>
    <t>1520100590</t>
  </si>
  <si>
    <t>153032С190</t>
  </si>
  <si>
    <t>15303L4970</t>
  </si>
  <si>
    <t>1530300000</t>
  </si>
  <si>
    <t>153022С080</t>
  </si>
  <si>
    <t>15302R0820</t>
  </si>
  <si>
    <t>919002С090</t>
  </si>
  <si>
    <t>992</t>
  </si>
  <si>
    <t>1910121520</t>
  </si>
  <si>
    <t>19101L5110</t>
  </si>
  <si>
    <t>1920121840</t>
  </si>
  <si>
    <t>1920121850</t>
  </si>
  <si>
    <t>1920000000</t>
  </si>
  <si>
    <t>1920100000</t>
  </si>
  <si>
    <t>Наименование расходов</t>
  </si>
  <si>
    <t>Департамент имущественных отношений администрации города Перми</t>
  </si>
  <si>
    <t>Департамент финансов администрации города Перми</t>
  </si>
  <si>
    <t>Департамент градостроительства и архитектуры администрации города Перми</t>
  </si>
  <si>
    <t>Управление по экологии и природопользованию администрации города Перми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</si>
  <si>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</si>
  <si>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</si>
  <si>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Администрация Ленинского района города Перми</t>
  </si>
  <si>
    <t>Администрация Свердловского района города Перми</t>
  </si>
  <si>
    <t>Администрация Мотовилихинского района города Перми</t>
  </si>
  <si>
    <t>Администрация Дзержинского района города Перми</t>
  </si>
  <si>
    <t>Администрация Индустриального района города Перми</t>
  </si>
  <si>
    <t>Администрация Кировского района города Перми</t>
  </si>
  <si>
    <t>Администрация Орджоникидзевского района города Перми</t>
  </si>
  <si>
    <t>Администрация поселка Новые Ляды города Перми</t>
  </si>
  <si>
    <t>Департамент жилищно-коммунального хозяйства администрации города Перми</t>
  </si>
  <si>
    <t>Управление капитального строительства администрации города Перми</t>
  </si>
  <si>
    <t>Управление внешнего благоустройства администрации города Перми</t>
  </si>
  <si>
    <t>Департамент дорог и транспорта администрации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</si>
  <si>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</si>
  <si>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</si>
  <si>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Департамент общественной безопасности администрации города Перми</t>
  </si>
  <si>
    <t xml:space="preserve">Администрация города Перми </t>
  </si>
  <si>
    <t>Контрольно-счетная палата города Перми</t>
  </si>
  <si>
    <t>Избирательная комиссия города Перми</t>
  </si>
  <si>
    <t>Пермская городская Дума</t>
  </si>
  <si>
    <t>Управление жилищных отношений администрации города Перми</t>
  </si>
  <si>
    <t>Департамент земельных отношений администрации города Перми</t>
  </si>
  <si>
    <t>Общегосударственные вопросы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</si>
  <si>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</si>
  <si>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</si>
  <si>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</si>
  <si>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</si>
  <si>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</si>
  <si>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Культура, кинематография</t>
  </si>
  <si>
    <t>Здравоохранение</t>
  </si>
  <si>
    <t>Социальная политика</t>
  </si>
  <si>
    <t>Обслуживание государственного и муниципального долга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</si>
  <si>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</si>
  <si>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</si>
  <si>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</si>
  <si>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</si>
  <si>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</si>
  <si>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</si>
  <si>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</si>
  <si>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</si>
  <si>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Обеспечение пожарной безопасности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</si>
  <si>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</si>
  <si>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</si>
  <si>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</si>
  <si>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</si>
  <si>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</si>
  <si>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</si>
  <si>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</si>
  <si>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</si>
  <si>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</si>
  <si>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</si>
  <si>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</si>
  <si>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Дополнительное образование детей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</si>
  <si>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</si>
  <si>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</si>
  <si>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</si>
  <si>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</si>
  <si>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</si>
  <si>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</si>
  <si>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</si>
  <si>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</si>
  <si>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</si>
  <si>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Обслуживание государственного внутреннего и муниципального долга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</si>
  <si>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</si>
  <si>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</si>
  <si>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</si>
  <si>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</si>
  <si>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</si>
  <si>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</si>
  <si>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</si>
  <si>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</si>
  <si>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</si>
  <si>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</si>
  <si>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Иные выплаты населению</t>
  </si>
  <si>
    <t>Капитальные вложения в объекты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</si>
  <si>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</si>
  <si>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</si>
  <si>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</si>
  <si>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</si>
  <si>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</si>
  <si>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Обслуживание государственного (муниципального) долга</t>
  </si>
  <si>
    <t>Обслуживание муниципального долга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</si>
  <si>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</si>
  <si>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</si>
  <si>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</si>
  <si>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</si>
  <si>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</si>
  <si>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</si>
  <si>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Муниципальная программа «Общественное согласие»</t>
  </si>
  <si>
    <t>Подпрограмма «Вовлечение граждан в местное самоуправление»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</si>
  <si>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</si>
  <si>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</si>
  <si>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</si>
  <si>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Основное мероприятие «Финансовая и информационно-методическая поддержка деятельности территориальных общественных самоуправлений»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</si>
  <si>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</si>
  <si>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</si>
  <si>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Основное мероприятие «Развитие инфраструктуры поддержки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</si>
  <si>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</si>
  <si>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Подпрограмма «Повышение уровня межэтнического и межконфессионального взаимопонимания»</t>
  </si>
  <si>
    <t>Основное мероприятие «Мероприятия, содействующие формированию гармоничной межнациональной, межконфессиональной ситуации в городе Перми»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</si>
  <si>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</si>
  <si>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</si>
  <si>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</si>
  <si>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Муниципальная программа «Безопасный город»</t>
  </si>
  <si>
    <t>Подпрограмма «Профилактика правонарушений»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</si>
  <si>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</si>
  <si>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Выплата материального стимулирования народным дружинникам за участие в охране общественного порядка</t>
  </si>
  <si>
    <t>Основное мероприятие «Организация информационно-пропагандистских мероприятий по разъяснению сущности терроризма и экстремизма и их общественной опасности»</t>
  </si>
  <si>
    <t>Изготовление пособий по профилактике терроризма и экстремизма</t>
  </si>
  <si>
    <t>Основное мероприятие «Профилактика потребления психоактивных веществ»</t>
  </si>
  <si>
    <t>Мероприятия, направленные на первичную профилактику потребления психоактивных веществ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</si>
  <si>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</si>
  <si>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</si>
  <si>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Обеспечение деятельности (оказание услуг, выполнение работ) муниципальных учреждений (организаций)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</si>
  <si>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</si>
  <si>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</si>
  <si>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Основное мероприятие «Организация противооползневых мероприятий»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</si>
  <si>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</si>
  <si>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</si>
  <si>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Строительство берегоукрепительного сооружения в районе жилых домов по ул. Куфонина 30, 32</t>
  </si>
  <si>
    <t>Основное мероприятие «Содержание и организация деятельности аварийно-спасательных служб и обеспечение безопасности людей на водных объектах»</t>
  </si>
  <si>
    <t>Содержание спасательных постов в местах массового отдыха у воды</t>
  </si>
  <si>
    <t>Подпрограмма «Обеспечение первичных мер пожарной безопасности в границах города Перми»</t>
  </si>
  <si>
    <t>Основное мероприятие «Обеспечение первичных мер пожарной безопасности»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</si>
  <si>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</si>
  <si>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</si>
  <si>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</si>
  <si>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</si>
  <si>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</si>
  <si>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</si>
  <si>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</si>
  <si>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Субсидии некоммерческим организациям, не являющимся государственными (муниципальными) учреждениями,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</si>
  <si>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</si>
  <si>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Муниципальная программа «Культура города Перми»</t>
  </si>
  <si>
    <t>Подпрограмма «Городские культурно-зрелищные мероприятия»</t>
  </si>
  <si>
    <t>Основное мероприятие «Проведение мероприятий в области культуры»</t>
  </si>
  <si>
    <t>Целевая субсидия на создание условий для вовлеченности жителей в культурно-зрелищные мероприятия</t>
  </si>
  <si>
    <t>Целевая субсидия на повышение фонда оплаты труда</t>
  </si>
  <si>
    <t>Городские культурно-зрелищные мероприятия, культурно-зрелищные мероприятия по месту жительства</t>
  </si>
  <si>
    <t>Подпрограмма «Создание условий для творческой и профессиональной самореализации населения»</t>
  </si>
  <si>
    <t>Основное мероприятие «Показ (организация показа) спектаклей, концертов и концертных программ»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</si>
  <si>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</si>
  <si>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</si>
  <si>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Проведение комплекса мероприятий, связанного с переездом зоопарка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</si>
  <si>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</si>
  <si>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</si>
  <si>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</si>
  <si>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</si>
  <si>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</si>
  <si>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</si>
  <si>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</si>
  <si>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Реконструкция здания МАУК «Театр юного зрителя»</t>
  </si>
  <si>
    <t>Подпрограмма «Одаренные дети города Перми»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</si>
  <si>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</si>
  <si>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</si>
  <si>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</si>
  <si>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</si>
  <si>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Стипендии одаренным детям, обучающимся в образовательных организациях дополнительного образования в сфере культуры</t>
  </si>
  <si>
    <t>Подпрограмма «Определение и развитие культурной идентичности города Перми»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</si>
  <si>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</si>
  <si>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Муниципальная программа «Молодежь города Перми»</t>
  </si>
  <si>
    <t>Подпрограмма «Создание условий для эффективной самореализации молодежи города Перми»</t>
  </si>
  <si>
    <t>Основное мероприятие «Реализация проектов в сфере молодежной политики»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</si>
  <si>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</si>
  <si>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</si>
  <si>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Основное мероприятие «Капитальные вложения в объекты недвижимого имущества муниципальной собственности в сфере молодежной политики»</t>
  </si>
  <si>
    <t>Реконструкция здания МАУ «Дворец молодежи» г. Перми</t>
  </si>
  <si>
    <t>Подпрограмма «Создание условий для социальной интеграции молодежи в общественно-полезную деятельность»</t>
  </si>
  <si>
    <t>Основное мероприятие «Осуществление мероприятий по организации занятости молодежи»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</si>
  <si>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</si>
  <si>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</si>
  <si>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Муниципальная программа «Социальная поддержка и обеспечение семейного благополучия населения города Перми»</t>
  </si>
  <si>
    <t>Подпрограмма «Оказание дополнительных мер социальной помощи и поддержки, содействие в получении социальных услуг отдельным категориям граждан»</t>
  </si>
  <si>
    <t>Основное мероприятие «Предоставление дополнительных мер социальной поддержки отдельным категориям граждан»</t>
  </si>
  <si>
    <t>Осуществление персонифицированного учета в информационной системе персональных данных «База данных льготополучателей»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</si>
  <si>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</si>
  <si>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</si>
  <si>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</si>
  <si>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</si>
  <si>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</si>
  <si>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</si>
  <si>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</si>
  <si>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</si>
  <si>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</si>
  <si>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Подпрограмма «Создание безбарьерной среды для маломобильных граждан»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</si>
  <si>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</si>
  <si>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Подпрограмма «Повышение социального благополучия и безопасности семей с детьми»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</si>
  <si>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</si>
  <si>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</si>
  <si>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Подпрограмма «Организация оздоровления и отдыха детей города Перми»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</si>
  <si>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</si>
  <si>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Мероприятия по организации оздоровления и отдыха детей</t>
  </si>
  <si>
    <t>Основное мероприятие «Организация отдыха детей в детских лагерях палаточного типа, лагерях досуга и отдыха»</t>
  </si>
  <si>
    <t>Администрирование отдыха детей в каникулярное время</t>
  </si>
  <si>
    <t>Основное мероприятие «Финансовое обеспечение на увеличение переданных государственных полномочий по организации отдыха и оздоровления детей»</t>
  </si>
  <si>
    <t>Мероприятия по профилактике правонарушений среди несовершеннолетних</t>
  </si>
  <si>
    <t>Муниципальная программа «Экономическое развитие города Перми»</t>
  </si>
  <si>
    <t>Подпрограмма «Создание условий для модернизации и развития предприятий на территории города Перми»</t>
  </si>
  <si>
    <t>Основное мероприятие «Организация мероприятий по поддержке объединений местных товаропроизводителей»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</si>
  <si>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</si>
  <si>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Основное мероприятие «Создание условий для формирования благоприятной инвестиционной среды»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</si>
  <si>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</si>
  <si>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Подпрограмма «Создание условий для развития малого и среднего предпринимательства»</t>
  </si>
  <si>
    <t>Основное мероприятие «Предоставление информационной и консультационной поддержки субъектам малого и среднего предпринимательства»</t>
  </si>
  <si>
    <t>Проведение мероприятий, направленных на развитие инновационного предпринимательства</t>
  </si>
  <si>
    <t>Подпрограмма «Развитие потребительского рынка»</t>
  </si>
  <si>
    <t>Основное мероприятие «Обеспечение жителей местами массового отдыха у воды»</t>
  </si>
  <si>
    <t>Организация мест массового отдыха у воды на территории города Перми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</si>
  <si>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</si>
  <si>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Демонтаж самовольно установленных и незаконно размещенных нестационарных торговых объектов, автостоянок открытого типа</t>
  </si>
  <si>
    <t>Мониторинг объектов потребительского рынка на территории города Перми</t>
  </si>
  <si>
    <t>Демонтаж самовольно установленных и незаконно размещенных рекламных конструкций</t>
  </si>
  <si>
    <t>Основное мероприятие «Организация мероприятий по обеспечению потребности населения города Перми в товарах (работах, услугах)»</t>
  </si>
  <si>
    <t>Ежегодный конкурс на лучшее оформление предприятий города Перми к Новому году</t>
  </si>
  <si>
    <t>Проведение на территории города Перми ярмарок и продажи товаров (выполнение работ, оказание услуг) на них</t>
  </si>
  <si>
    <t>Муниципальная программа «Организация дорожной деятельности в городе Перми»</t>
  </si>
  <si>
    <t>Подпрограмма «Приведение в нормативное состояние автомобильных дорог и дорожных сооружений»</t>
  </si>
  <si>
    <t>Основное мероприятие «Выполнение комплекса мероприятий по содержанию и ремонту автомобильных дорог и элементов дорог»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</si>
  <si>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</si>
  <si>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</si>
  <si>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</si>
  <si>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</si>
  <si>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</si>
  <si>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</si>
  <si>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</si>
  <si>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Капитальный ремонт автомобильных дорог и искусственных дорожных сооружений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</si>
  <si>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</si>
  <si>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Содержание сетей наружного освещения микрорайона Бумкомбинат</t>
  </si>
  <si>
    <t>Возмещение затрат на содержание, паспортизацию, текущий и капитальный ремонт сетей наружного освещения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</si>
  <si>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</si>
  <si>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Основное мероприятие «Выполнение комплекса мероприятий по строительству и реконструкции автомобильных дорог»</t>
  </si>
  <si>
    <t>Реконструкция пересечения ул. Героев Хасана и Транссибирской магистрали (включая тоннель)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</si>
  <si>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</si>
  <si>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</si>
  <si>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</si>
  <si>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Подпрограмма "Развитие негосударственного сектора в сфере образования"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</si>
  <si>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</si>
  <si>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</si>
  <si>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Подпрограмма "Развитие сети дошкольных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</si>
  <si>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</si>
  <si>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</si>
  <si>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</si>
  <si>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</si>
  <si>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Реконструкция кладбища «Северное»</t>
  </si>
  <si>
    <t>Строительство кладбища «Лесное»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</si>
  <si>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</si>
  <si>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Подпрограмма «Совершенствование организации дорожного движения на улично-дорожной сети города Перми»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</si>
  <si>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</si>
  <si>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Содержание и обслуживание технических средств организации дорожного движения улично-дорожной сети в границах городского округа</t>
  </si>
  <si>
    <t>Профилактика совершения преступлений на автомобильных дорогах Пермского края и в общественных местах и иных местах массового пребывания граждан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</si>
  <si>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</si>
  <si>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</si>
  <si>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Основное мероприятие "Восстановление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</si>
  <si>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</si>
  <si>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</si>
  <si>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</si>
  <si>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</si>
  <si>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"Развитие сети муниципальных организаций города Перми общего и дополнительного образования"</t>
  </si>
  <si>
    <t>Основное мероприятие "Капитальные вложения в объекты муниципальных общеобразовательных организаций и организаций дополнительного образования"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</si>
  <si>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</si>
  <si>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</si>
  <si>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Осуществление регулярных перевозок пассажиров автомобильным транспортом и городским наземным электрическим транспортом по муниципальным маршрутам регулярных перевозок города Перми в связи с празднованием Нового года по регулируемому тарифу города Перми</t>
  </si>
  <si>
    <t>Возмещение затрат юридическим лицам, индивидуальным предпринимателям, осуществляющим перевозки пассажиров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</si>
  <si>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лиц</t>
  </si>
  <si>
    <t>Возмещение затрат юридическим лицам, индивидуальным предпринимателям, осуществляющим регулярные перевозки пассажиров городским наземным электрическим транспортом</t>
  </si>
  <si>
    <t>Возмещение недополученных доходов хозяйствующим субъектам, осуществляющим регулярные перевозки по маршрутам регулярных перевозок отдельных категорий лиц, в части денежных средств, поступающих в бюджет города Перми от реализации льготных проездных документов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</si>
  <si>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</si>
  <si>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</si>
  <si>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</si>
  <si>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Основное мероприятие «Капитальные вложения в объекты муниципальной собственности в сфере регулярных перевозок города Перми»</t>
  </si>
  <si>
    <t>Капитальный ремонт трамвайных путей, контактно-кабельной сети городского наземного электрического транспорта и обновление подвижного состава г. Перми</t>
  </si>
  <si>
    <t>Приобретение транспортных средств в собственность муниципального образования</t>
  </si>
  <si>
    <t>Основное мероприятие «Выполнение комплекса мероприятий по приведению в нормативное состояние трамвайных путей»</t>
  </si>
  <si>
    <t>Капитальный ремонт трамвайных путей с устройством контактной сети трамвайной линии</t>
  </si>
  <si>
    <t>Муниципальная программа «Формирование современной городской среды»</t>
  </si>
  <si>
    <t>Подпрограмма «Формирование комфортного внутригородского пространства на территории муниципального образования город Пермь»</t>
  </si>
  <si>
    <t>Основное мероприятие «Благоустройство дворовых территорий многоквартирных домов города Перми»</t>
  </si>
  <si>
    <t>Поддержка муниципальных программ формирования современной городской среды</t>
  </si>
  <si>
    <t>Подпрограмма «Благоустройство общественных территорий муниципального образования город Пермь»</t>
  </si>
  <si>
    <t>Основное мероприятие «Выполнение комплекса мероприятий по капитальному ремонту территорий общего пользования»</t>
  </si>
  <si>
    <t>Капитальный ремонт общественных территорий города Перми</t>
  </si>
  <si>
    <t>Основное мероприятие «Выполнение комплекса работ по строительству и реконструкции территорий общего пользования»</t>
  </si>
  <si>
    <t>Реконструкция сквера в 68 квартале, эспланада</t>
  </si>
  <si>
    <t>Формирование комфортной городской среды центрального планировочного района г. Перми путем благоустройства городской эспланады</t>
  </si>
  <si>
    <t>Формирование комфортной городской среды центрального планировочного района г. Перми путем благоустройства городской эспланады (Реконструкция сквера в 68 квартале, эспланада)</t>
  </si>
  <si>
    <t>Муниципальная программа «Охрана природы и лесное хозяйство города Перми»</t>
  </si>
  <si>
    <t>Подпрограмма «Реализация природоохранных мероприятий»</t>
  </si>
  <si>
    <t>Основное мероприятие «Охрана и улучшение состояния природных объектов на территории города Перми»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</si>
  <si>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</si>
  <si>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</si>
  <si>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</si>
  <si>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Субсидии некоммерческим организациям</t>
  </si>
  <si>
    <t>Основное мероприятие «Экологическое просвещение населения города Перми»</t>
  </si>
  <si>
    <t>Реализация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</si>
  <si>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</si>
  <si>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</si>
  <si>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«Компенсационные посадки зеленых насаждений»</t>
  </si>
  <si>
    <t>Посадка зеленых насаждений ценных видов</t>
  </si>
  <si>
    <t>Подпрограмма «Охрана, защита и воспроизводство городских лесов»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</si>
  <si>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</si>
  <si>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</si>
  <si>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</si>
  <si>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</si>
  <si>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</si>
  <si>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Поддержание территории городских лесов в нормативном состоянии</t>
  </si>
  <si>
    <t>0500000000</t>
  </si>
  <si>
    <t>0510000000</t>
  </si>
  <si>
    <t>0510100000</t>
  </si>
  <si>
    <t>0520123440</t>
  </si>
  <si>
    <t>0520000000</t>
  </si>
  <si>
    <t>0520100000</t>
  </si>
  <si>
    <t>0510141470</t>
  </si>
  <si>
    <t>0510141490</t>
  </si>
  <si>
    <t>0510142130</t>
  </si>
  <si>
    <t>0510141430</t>
  </si>
  <si>
    <t>0810141600</t>
  </si>
  <si>
    <t>0810141610</t>
  </si>
  <si>
    <t>0810141640</t>
  </si>
  <si>
    <t>0810141680</t>
  </si>
  <si>
    <t>08101L1590</t>
  </si>
  <si>
    <t>0800000000</t>
  </si>
  <si>
    <t>0810000000</t>
  </si>
  <si>
    <t>0810100000</t>
  </si>
  <si>
    <t>0820141160</t>
  </si>
  <si>
    <t>0820141720</t>
  </si>
  <si>
    <t>0820142110</t>
  </si>
  <si>
    <t>0820142120</t>
  </si>
  <si>
    <t>0820000000</t>
  </si>
  <si>
    <t>0820100000</t>
  </si>
  <si>
    <t>0820141300</t>
  </si>
  <si>
    <t>0710100590</t>
  </si>
  <si>
    <t>0710100610</t>
  </si>
  <si>
    <t>071022Н020</t>
  </si>
  <si>
    <t>07102SН040</t>
  </si>
  <si>
    <t>0750170030</t>
  </si>
  <si>
    <t>0810142160</t>
  </si>
  <si>
    <t>0810143530</t>
  </si>
  <si>
    <t>460</t>
  </si>
  <si>
    <t>0810143540</t>
  </si>
  <si>
    <t>0830123460</t>
  </si>
  <si>
    <t>0830201070</t>
  </si>
  <si>
    <t>0830223470</t>
  </si>
  <si>
    <t>0710000000</t>
  </si>
  <si>
    <t>0710100000</t>
  </si>
  <si>
    <t>0710200000</t>
  </si>
  <si>
    <t>0750000000</t>
  </si>
  <si>
    <t>0750100000</t>
  </si>
  <si>
    <t>0830000000</t>
  </si>
  <si>
    <t>0830100000</t>
  </si>
  <si>
    <t>0830200000</t>
  </si>
  <si>
    <t>0720100590</t>
  </si>
  <si>
    <t>0720100690</t>
  </si>
  <si>
    <t>0720100700</t>
  </si>
  <si>
    <t>0720100840</t>
  </si>
  <si>
    <t>072022Н020</t>
  </si>
  <si>
    <t>072022С170</t>
  </si>
  <si>
    <t>07202SН040</t>
  </si>
  <si>
    <t>0750170050</t>
  </si>
  <si>
    <t>0820241550</t>
  </si>
  <si>
    <t>0820241730</t>
  </si>
  <si>
    <t>0820241760</t>
  </si>
  <si>
    <t>0820241770</t>
  </si>
  <si>
    <t>0820241960</t>
  </si>
  <si>
    <t>0820243510</t>
  </si>
  <si>
    <t>0820243520</t>
  </si>
  <si>
    <t>0720000000</t>
  </si>
  <si>
    <t>0720100000</t>
  </si>
  <si>
    <t>0720200000</t>
  </si>
  <si>
    <t>0820200000</t>
  </si>
  <si>
    <t>0730100590</t>
  </si>
  <si>
    <t>0730100610</t>
  </si>
  <si>
    <t>0730101000</t>
  </si>
  <si>
    <t>0730101060</t>
  </si>
  <si>
    <t>0730182020</t>
  </si>
  <si>
    <t>0730000000</t>
  </si>
  <si>
    <t>0730100000</t>
  </si>
  <si>
    <t>0740100590</t>
  </si>
  <si>
    <t>0740101060</t>
  </si>
  <si>
    <t>0740182020</t>
  </si>
  <si>
    <t>0740100000</t>
  </si>
  <si>
    <t>0740200630</t>
  </si>
  <si>
    <t>0740200640</t>
  </si>
  <si>
    <t>0740221190</t>
  </si>
  <si>
    <t>074032Н020</t>
  </si>
  <si>
    <t>0740481030</t>
  </si>
  <si>
    <t>330</t>
  </si>
  <si>
    <t>0740300000</t>
  </si>
  <si>
    <t>0740400000</t>
  </si>
  <si>
    <t>0720100710</t>
  </si>
  <si>
    <t>0720101160</t>
  </si>
  <si>
    <t>0750171170</t>
  </si>
  <si>
    <t>0750171180</t>
  </si>
  <si>
    <t>0510300590</t>
  </si>
  <si>
    <t>0510301060</t>
  </si>
  <si>
    <t>0510300000</t>
  </si>
  <si>
    <t>976</t>
  </si>
  <si>
    <t>0510201070</t>
  </si>
  <si>
    <t>0510221130</t>
  </si>
  <si>
    <t>0510300600</t>
  </si>
  <si>
    <t>0510300620</t>
  </si>
  <si>
    <t>0510400590</t>
  </si>
  <si>
    <t>0510401060</t>
  </si>
  <si>
    <t>0520200590</t>
  </si>
  <si>
    <t>0520201060</t>
  </si>
  <si>
    <t>0520223350</t>
  </si>
  <si>
    <t>0520271110</t>
  </si>
  <si>
    <t>0510200000</t>
  </si>
  <si>
    <t>0510400000</t>
  </si>
  <si>
    <t>0520200000</t>
  </si>
  <si>
    <t>0510223210</t>
  </si>
  <si>
    <t>0520270100</t>
  </si>
  <si>
    <t>0520271200</t>
  </si>
  <si>
    <t>0520281110</t>
  </si>
  <si>
    <t>Возмещение части затрат на отдых и оздоровление детей в загородных лагерях отдыха и оздоровления детей</t>
  </si>
  <si>
    <t>Общий итог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</si>
  <si>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</si>
  <si>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Публичные нормативные выплаты гражданам несоциального характера</t>
  </si>
  <si>
    <t>Комитет по физической культуре и спорту администрации города Перми</t>
  </si>
  <si>
    <t>Дошкольное образование</t>
  </si>
  <si>
    <t>Общее образование</t>
  </si>
  <si>
    <t>Профессиональная подготовка, переподготовка и повышение квалификации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</si>
  <si>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</si>
  <si>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</si>
  <si>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</si>
  <si>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</si>
  <si>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Подпрограмма «Обеспечение населения физкультурно-оздоровительными и спортивными услугами»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</si>
  <si>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</si>
  <si>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Строительство объектов недвижимого имущества и инженерной инфраструктуры на территории Экстрим-парка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</si>
  <si>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</si>
  <si>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</si>
  <si>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</si>
  <si>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</si>
  <si>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спортивной базы «Летающий лыжник» г. Перми, ул. Тихая, 22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</si>
  <si>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</si>
  <si>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</si>
  <si>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</si>
  <si>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Основное мероприятие «Реализация программ спортивной подготовки по олимпийским и неолимпийским видам спорта»</t>
  </si>
  <si>
    <t>Целевые субсидии учреждениям системы физической культуры и спорта на аренду имущественных комплексов</t>
  </si>
  <si>
    <t>Целевая субсидия на обеспечение участия в официальных спортивных соревнованиях</t>
  </si>
  <si>
    <t>Основное мероприятие «Проведение занятий физкультурно-спортивной направленности по месту проживания граждан»</t>
  </si>
  <si>
    <t>Подпрограмма «Создание условий для поддержания здорового образа жизни»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</si>
  <si>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</si>
  <si>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Мероприятия и спортивно-массовая работа по месту жительства</t>
  </si>
  <si>
    <t>Основное мероприятие «Создание условий для занятий физической культурой и спортом»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</si>
  <si>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</si>
  <si>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</si>
  <si>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</si>
  <si>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Стипендии Главы города Перми-главы администрации города Перми «Спортивные надежды»</t>
  </si>
  <si>
    <t>Основное мероприятие «Проведение мероприятий по профилактике повторной преступности среди несовершеннолетних»</t>
  </si>
  <si>
    <t>Проведение восстановительных программ с участием несовершеннолетних</t>
  </si>
  <si>
    <t>Проведение обучающих семинаров по раннему выявлению фактов детского и семейного неблагополучия</t>
  </si>
  <si>
    <t>Муниципальная программа «Доступное и качественное образование»</t>
  </si>
  <si>
    <t>Подпрограмма «Обеспечение доступного и качественного дошкольного образования»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</si>
  <si>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</si>
  <si>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Целевые субсидии организациям образования на аренду имущественных комплексов</t>
  </si>
  <si>
    <t>Основное мероприятие «Предоставление дошкольного образования в дошкольных образовательных организациях»</t>
  </si>
  <si>
    <t>Единая субвенция на выполнение отдельных государственных полномочий в сфере образования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</si>
  <si>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«специальные учебно-воспитательные учреждения для обучающихся с девиантным (общественно опасным) поведением» и муниципальных санаторных общеобразовательных учреждениях</t>
  </si>
  <si>
    <t>Подпрограмма «Обеспечение доступного и качественного общего образования»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</si>
  <si>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</si>
  <si>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</si>
  <si>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</si>
  <si>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</si>
  <si>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Целевая субсидия на проведение мероприятий по сохранению и использованию музея «Дом Дягилева» в культурно-образовательной деятельности муниципального бюджетного общеобразовательного учреждения «Гимназия № 11 им. С.П. Дягилева»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</si>
  <si>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</si>
  <si>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</si>
  <si>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</si>
  <si>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Подпрограмма «Обеспечение доступного и качественного дополнительного образования»</t>
  </si>
  <si>
    <t>Основное мероприятие «Оказание услуг по реализации дополнительных образовательных программ»</t>
  </si>
  <si>
    <t>Целевая субсидия на реализацию историко-культурной образовательной программы</t>
  </si>
  <si>
    <t>Предоставление мер социальной поддержки педагогическим работникам образовательных организаций</t>
  </si>
  <si>
    <t>Подпрограмма «Ресурсное обеспечение качественного функционирования системы образования города Перми»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</si>
  <si>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</si>
  <si>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</si>
  <si>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</si>
  <si>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</si>
  <si>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</si>
  <si>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</si>
  <si>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</si>
  <si>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Основное мероприятие «Публичные нормативные обязательства в сфере образования»</t>
  </si>
  <si>
    <t>Премия Главы города Перми «Золотой резерв»</t>
  </si>
  <si>
    <t>Подпрограмма «Развитие негосударственного сектора в сфере образования»</t>
  </si>
  <si>
    <t>Основное мероприятие «Оказание услуг частными организациями, осуществляющими образовательную деятельность»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</si>
  <si>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</si>
  <si>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</si>
  <si>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</si>
  <si>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Муниципальная программа «Развитие сети образовательных организаций города Перми»</t>
  </si>
  <si>
    <t>Подпрограмма «Развитие сети дошкольных образовательных организаций города Перми»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</si>
  <si>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</si>
  <si>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</si>
  <si>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</si>
  <si>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</si>
  <si>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Оснащение безвозмездно переданного в муниципальную собственность здания для размещения дошкольной образовательной организации по ул. Агатовая, 26</t>
  </si>
  <si>
    <t>Оснащение безвозмездно переданного в муниципальную собственность здания для размещения дошкольной образовательной организации в квартале 179</t>
  </si>
  <si>
    <t>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</si>
  <si>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Плеханова, 63</t>
  </si>
  <si>
    <t>Подпрограмма «Развитие сети муниципальных организаций города Перми общего и дополнительного образования»</t>
  </si>
  <si>
    <t>Основное мероприятие «Капитальные вложения в объекты муниципальных общеобразовательных организаций и организаций дополнительного образования»</t>
  </si>
  <si>
    <t>Реконструкция ледовой арены МАУ ДО «ДЮЦ «Здоровье»</t>
  </si>
  <si>
    <t>Строительство нового корпуса МАОУ «Гимназия № 3» г. Перми</t>
  </si>
  <si>
    <t>Реконструкция здания МБОУ «Гимназия № 17» г. Перми (пристройка нового корпуса)</t>
  </si>
  <si>
    <t>Строительство здания общеобразовательного учреждения по ул. Юнг Прикамья, 3</t>
  </si>
  <si>
    <t>Основное мероприятие «Капитальные вложения в спортивные объекты муниципальных общеобразовательных организаций города Перми»</t>
  </si>
  <si>
    <t>Строительство спортивной площадки МАОУ «СОШ № 41» г. Перми</t>
  </si>
  <si>
    <t>Строительство спортивной площадки МАОУ «СОШ № 115» г. Перми</t>
  </si>
  <si>
    <t>Строительство спортивной площадки МАОУ «СОШ № 25» г. Перми</t>
  </si>
  <si>
    <t>Строительство спортивной площадки МАОУ «СОШ № 82» г. Перми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</si>
  <si>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</si>
  <si>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</si>
  <si>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</si>
  <si>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</si>
  <si>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</si>
  <si>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Муниципальная программа «Обеспечение жильем жителей города Перми»</t>
  </si>
  <si>
    <t>Подпрограмма «Ликвидация аварийного и непригодного для проживания жилищного фонда»</t>
  </si>
  <si>
    <t>Основное мероприятие «Переселение граждан города Перми из непригодного для проживания и аварийного жилищного фонда»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</si>
  <si>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</si>
  <si>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</si>
  <si>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Мероприятия по расселению жилищного фонда на территории города Перми, признанного аварийным после 01 января 2012 г.</t>
  </si>
  <si>
    <t>Мероприятия по расселению жилищного фонда на территории Пермского края, признанного аварийным после 01 января 2012 г.</t>
  </si>
  <si>
    <t>Основное мероприятие «Реализация мероприятий в области жилищно-коммунального хозяйства»</t>
  </si>
  <si>
    <t>Подпрограмма «Управление муниципальным жилищным фондом города Перми»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</si>
  <si>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</si>
  <si>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</si>
  <si>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Подпрограмма «Повышение доступности жилья»</t>
  </si>
  <si>
    <t>Основное мероприятие «Исполнение судебных решений о предоставлении благоустроенного жилья»</t>
  </si>
  <si>
    <t>Основное мероприятие «Обеспечение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родителей»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</si>
  <si>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</si>
  <si>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</si>
  <si>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</si>
  <si>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Основное мероприятие «Оказание мер социальной поддержки граждан города Перми в целях улучшения жилищных условий»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</si>
  <si>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</si>
  <si>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Реализация мероприятий по обеспечению жильем молодых семей государственной программы Российской Федерации «Обеспечение доступным и комфортным жильем и коммунальными услугами граждан Российской Федерации»</t>
  </si>
  <si>
    <t>Муниципальная программа «Управление муниципальным имуществом города Перми»</t>
  </si>
  <si>
    <t>Подпрограмма «Распоряжение муниципальным имуществом»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</si>
  <si>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</si>
  <si>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</si>
  <si>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</si>
  <si>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Подпрограмма «Содержание муниципального имущества»</t>
  </si>
  <si>
    <t>Основное мероприятие «Обеспечение содержания и обслуживания нежилого муниципального фонда»</t>
  </si>
  <si>
    <t>Реализация мероприятий по содержанию и обслуживанию нежилого муниципального фонда</t>
  </si>
  <si>
    <t>Муниципальная программа «Развитие системы жилищно-коммунального хозяйства в городе Перми»</t>
  </si>
  <si>
    <t>Подпрограмма «Модернизация и комплексное развитие систем коммунальной инфраструктуры»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</si>
  <si>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</si>
  <si>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Реконструкция системы очистки сточных вод в микрорайоне «Крым» Кировского района города Перми</t>
  </si>
  <si>
    <t>Расширение и реконструкция (3 очередь) канализации города Перми</t>
  </si>
  <si>
    <t>Строительство водопроводных сетей в микрорайоне «Висим» Мотовилихинского района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</si>
  <si>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</si>
  <si>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блокировочной сети водопровода по ул. Макаренко Мотовилихинского района города Перми</t>
  </si>
  <si>
    <t>Санация и строительство 2-й нитки водовода Гайва-Заозерье</t>
  </si>
  <si>
    <t>Реконструкция сети водопровода по ул. Трамвайной Дзержинского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</si>
  <si>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</si>
  <si>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Строительство газопроводов в микрорайонах индивидуальной застройки города Перми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</si>
  <si>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</si>
  <si>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</si>
  <si>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</si>
  <si>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Основное мероприятие «Капитальные вложения в объекты муниципальной собственности в системе теплоснабжения»</t>
  </si>
  <si>
    <t>Строительство блочной модульной котельной в микрорайоне «Южный»</t>
  </si>
  <si>
    <t>Основное мероприятие «Научно-исследовательские работы в области развития систем коммунальной инфраструктуры»</t>
  </si>
  <si>
    <t>Актуализация отраслевых нормативных документов в сфере коммунальной инфраструктуры</t>
  </si>
  <si>
    <t>Подпрограмма «Обеспечение санитарно-эпидемиологических требований законодательства»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</si>
  <si>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</si>
  <si>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Ликвидация бесхозяйных отходов с территории города Перми</t>
  </si>
  <si>
    <t>Подпрограмма «Обеспечение эффективного управления многоквартирными домами в городе Перми»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</si>
  <si>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</si>
  <si>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</si>
  <si>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</si>
  <si>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Основное мероприятие «Оказание мер социальной поддержки гражданам по оплате жилищно-коммунальных услуг»</t>
  </si>
  <si>
    <t>Меры социальной поддержки гражданам, проживающим в непригодном для проживания и аварийном жилищном фонде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</si>
  <si>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</si>
  <si>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Финансовое обеспечение затрат по благоустройству придомовых территорий многоквартирных домов города Перми</t>
  </si>
  <si>
    <t>Основное мероприятие «Обеспечение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Перми»</t>
  </si>
  <si>
    <t>Содержание и текущий ремонт детских игровых площадок</t>
  </si>
  <si>
    <t>Подпрограмма «Содержание объектов инженерной инфраструктуры»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</si>
  <si>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</si>
  <si>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Содержание и текущий ремонт объектов инженерной инфраструктуры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</si>
  <si>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</si>
  <si>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</si>
  <si>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</si>
  <si>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</si>
  <si>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Основное мероприятие «Муниципальная поддержка капитального ремонта жилищного фонда города Перми»</t>
  </si>
  <si>
    <t>Финансовое обеспечение затрат по проведению капитального ремонта фасадов многоквартирных домов города Перми</t>
  </si>
  <si>
    <t>Подпрограмма «Развитие коммунальной инфраструктуры и благоустройства территории индивидуальной жилой застройки в городе Перми»</t>
  </si>
  <si>
    <t>Муниципальная программа «Градостроительная деятельность на территории города Перми»</t>
  </si>
  <si>
    <t>Основное мероприятие «Разработка документации по планировке территории»</t>
  </si>
  <si>
    <t>Обеспечение разработки документации по планировке территории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</si>
  <si>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</si>
  <si>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</si>
  <si>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</si>
  <si>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Создание макета центрального планировочного района города Перми</t>
  </si>
  <si>
    <t>08101SН070</t>
  </si>
  <si>
    <t xml:space="preserve"> </t>
  </si>
  <si>
    <t>Основное мероприятие «Обеспечение платности использования земельных участков»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</si>
  <si>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</si>
  <si>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</si>
  <si>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Проведение комплексных кадастровых работ в рамках федеральной целевой программы «Развитие единой государственной системы регистрации прав и кадастрового учета недвижимости (2014-2020 годы)»</t>
  </si>
  <si>
    <t>Подпрограмма «Повышение эффективности управления земельными ресурсами путем развития информационной системы управления землями»</t>
  </si>
  <si>
    <t>Основное мероприятие «Ведение информационной системы управления землями»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</si>
  <si>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</si>
  <si>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</si>
  <si>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Непрограммные расходы бюджета города Перми по реализации иных мероприятий</t>
  </si>
  <si>
    <t>Повышение эффективности управления имущественным комплексом административных зданий (помещений) города Перми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</si>
  <si>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</si>
  <si>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</si>
  <si>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Развитие архивного дела в городе Перми</t>
  </si>
  <si>
    <t>Целевая субсидия на приобретение и монтаж оборудования для архива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</si>
  <si>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</si>
  <si>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</si>
  <si>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</si>
  <si>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</si>
  <si>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</si>
  <si>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</si>
  <si>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</si>
  <si>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</si>
  <si>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</si>
  <si>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</si>
  <si>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</si>
  <si>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</si>
  <si>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</si>
  <si>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</si>
  <si>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</si>
  <si>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Выплата денежного вознаграждения физическим лицам, награжденным Почетным знаком г. Перми «За заслуги перед г. Пермь»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</si>
  <si>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</si>
  <si>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</si>
  <si>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</si>
  <si>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</si>
  <si>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</si>
  <si>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Аппарат органа городского самоуправления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</si>
  <si>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</si>
  <si>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</si>
  <si>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</si>
  <si>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</si>
  <si>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Непрограммные расходы по обеспечению деятельности администрации города Перми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</si>
  <si>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</si>
  <si>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</si>
  <si>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</si>
  <si>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</si>
  <si>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</si>
  <si>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судебных актов, вступивших в законную силу</t>
  </si>
  <si>
    <t>Резервный фонд</t>
  </si>
  <si>
    <t>Резервный фонд администрации города Перми</t>
  </si>
  <si>
    <t>Расходы на исполнение иных судебных актов</t>
  </si>
  <si>
    <t>1120123700</t>
  </si>
  <si>
    <t>1120123710</t>
  </si>
  <si>
    <t>Содержание объектов ритуального назначения</t>
  </si>
  <si>
    <t>Организация автобусных перевозок граждан на территории кладбища «Северное» в выходные, праздничные дни и дни массового посещения кладбища (в религиозные праздники, дни поминовений)</t>
  </si>
  <si>
    <t>0830300000</t>
  </si>
  <si>
    <t>0830323490</t>
  </si>
  <si>
    <t>08201SН070</t>
  </si>
  <si>
    <t>Основное мероприятие «Оснащение оборудованием, мебелью, инвентарем вновь созданных мест для обучающихся образовательных организаций»</t>
  </si>
  <si>
    <t>Приобретение оборудования, мебели, инвентаря, материальных запасов для вновь вводимых в эксплуатацию зданий для размещения образовательной организации</t>
  </si>
  <si>
    <t>0510143660</t>
  </si>
  <si>
    <t>Муниципальная программа «Развитие физической культуры и спорта города Перми»</t>
  </si>
  <si>
    <t>Обеспечение доступности информации</t>
  </si>
  <si>
    <t>Оборудование зданий муниципальных учреждений средствами беспрепятственного доступа</t>
  </si>
  <si>
    <t>Основное мероприятие «Организация отдыха несовершеннолетних, состоящих на учете в территориальных отделах полиции города Перми»</t>
  </si>
  <si>
    <t>Непрограммные расходы по обеспечению деятельности Пермской городской Думы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</si>
  <si>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</si>
  <si>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</si>
  <si>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911002Н020</t>
  </si>
  <si>
    <t>Основное мероприятие «Проведение мероприятий по содействию созданию среды, благоприятной для жизнедеятельности семьи и детей»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</si>
  <si>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</si>
  <si>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</si>
  <si>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Подпрограмма «Реализация Генерального плана города Перми и градостроительной политики города Перми, развитие центра города Перми и локальных центров»</t>
  </si>
  <si>
    <t>1010600000</t>
  </si>
  <si>
    <t>1760223130</t>
  </si>
  <si>
    <t>1760200000</t>
  </si>
  <si>
    <t>1760142410</t>
  </si>
  <si>
    <t>Строительство сетей водоснабжения в микрорайонах города Перми</t>
  </si>
  <si>
    <t>Основное мероприятие «Выполнение комплекса мероприятий по благоустройству территорий индивидуальной жилой застройки в городе Перми»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</si>
  <si>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</si>
  <si>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</si>
  <si>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</si>
  <si>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</si>
  <si>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Основное мероприятие «Формирование благоприятных условий для поддержки и развития социально ориентированных некоммерческих организаций на территории города Перми»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</si>
  <si>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</si>
  <si>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Строительство кольцевой линии электроснабжения для обеспечения вторым независимым источником электроснабжения газовой котельной по ул. Железнодорожной, 22а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</si>
  <si>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«СОШ № 93»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</si>
  <si>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 3</t>
  </si>
  <si>
    <t>9190041010</t>
  </si>
  <si>
    <t>Строительство транспортной инфраструктуры на земельных участках, предоставляемых на бесплатной основе многодетным семьям</t>
  </si>
  <si>
    <t>Реконструкция ул. Революции: 2 очередь моста через реку Егошиху</t>
  </si>
  <si>
    <t>Реконструкция шоссе Космонавтов от ул. Плеханова до площади ЦКР</t>
  </si>
  <si>
    <t>Строительство автомобильной дороги по ул. Углеуральской</t>
  </si>
  <si>
    <t>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</si>
  <si>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</si>
  <si>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</si>
  <si>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</si>
  <si>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</si>
  <si>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от площади Карла Маркса до ул. Чкалова)</t>
  </si>
  <si>
    <t>Строительство парка Победы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</si>
  <si>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</si>
  <si>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</si>
  <si>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</si>
  <si>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</si>
  <si>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</si>
  <si>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Основное мероприятие «Актуализация Правил землепользования и застройки города Перми»</t>
  </si>
  <si>
    <t>Основное мероприятие «Выполнение комплекса мероприятий по ремонту и капитальному ремонту автомобильных дорог и искусственных дорожных сооружений»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</si>
  <si>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</si>
  <si>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</si>
  <si>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</si>
  <si>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</si>
  <si>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</si>
  <si>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Организация транспортного обслуживания населения автомобильным транспортом по маршруту Пермь II - Пермь I в связи с изменением железнодорожного сообщения на участке Пермь II - ОП «Мотовилиха»</t>
  </si>
  <si>
    <t>9190051200</t>
  </si>
  <si>
    <t>Судебная система</t>
  </si>
  <si>
    <t>910</t>
  </si>
  <si>
    <t>9190059300</t>
  </si>
  <si>
    <t>Государственная регистрация актов гражданского состояния</t>
  </si>
  <si>
    <t>Управление записи актов гражданского состояния администрации города Перми</t>
  </si>
  <si>
    <t>1530351340</t>
  </si>
  <si>
    <t>Обеспечение жильем отдельных категорий граждан, установленных Федеральным законом от 12 января 1995 г. № 5-ФЗ «О ветеранах», в соответствии с Указом Президента Российской Федерации от 7 мая 2008 г. № 714 «Об обеспечении жильем ветеранов Великой Отечественной войны 1941 - 1945 годов»</t>
  </si>
  <si>
    <t>1530351350</t>
  </si>
  <si>
    <t>Обеспечение жильем отдельных категорий граждан, установленных Федеральным законом от 12 января 1995 г. № 5-ФЗ «О ветеранах»</t>
  </si>
  <si>
    <t>1530351760</t>
  </si>
  <si>
    <t>Обеспечение жильем отдельных категорий граждан, установленных Федеральным законом от 24 ноября 1995 г. № 181-ФЗ «О социальной защите инвалидов в Российской Федерации»</t>
  </si>
  <si>
    <t>052022Ф050</t>
  </si>
  <si>
    <t>Реализация проекта «Мы выбираем спорт!»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</si>
  <si>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</si>
  <si>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</si>
  <si>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1210122120</t>
  </si>
  <si>
    <t>1010471030</t>
  </si>
  <si>
    <t>Возмещение затрат по замене светильников на светильники с системой интеллектуального управления в рамках капитального ремонта сетей наружного освещения города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</si>
  <si>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</si>
  <si>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08201SН073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</si>
  <si>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«Гимназия № 3»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</si>
  <si>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МАОУ «СОШ № 93» г.Перми (пристройка нового корпуса)</t>
  </si>
  <si>
    <t>0820141590</t>
  </si>
  <si>
    <t>Реконструкция здания МАОУ «СОШ № 93» г. Перми (пристройка нового корпуса)</t>
  </si>
  <si>
    <t>Физическая культура и спорт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</si>
  <si>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</si>
  <si>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</si>
  <si>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</si>
  <si>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</si>
  <si>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</si>
  <si>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</si>
  <si>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1010423170</t>
  </si>
  <si>
    <t>1010123110</t>
  </si>
  <si>
    <t>1020141930</t>
  </si>
  <si>
    <t>1020141510</t>
  </si>
  <si>
    <t>1020141270</t>
  </si>
  <si>
    <t>1020141280</t>
  </si>
  <si>
    <t>1020141790</t>
  </si>
  <si>
    <t>1020300000</t>
  </si>
  <si>
    <t>1020341290</t>
  </si>
  <si>
    <t>1110541710</t>
  </si>
  <si>
    <t>1110541810</t>
  </si>
  <si>
    <t>1110541840</t>
  </si>
  <si>
    <t>0510141440</t>
  </si>
  <si>
    <t>0820141390</t>
  </si>
  <si>
    <t>1710141150</t>
  </si>
  <si>
    <t>1710621830</t>
  </si>
  <si>
    <t>1710600000</t>
  </si>
  <si>
    <t>1740121760</t>
  </si>
  <si>
    <t>Техническая инвентаризация и паспортизация набережной реки Камы (участок от Кафедрального собора до насосной станции, 1 очередь, 2 этап)</t>
  </si>
  <si>
    <t>1320243710</t>
  </si>
  <si>
    <t>1720200000</t>
  </si>
  <si>
    <t>1720222130</t>
  </si>
  <si>
    <t>0220400000</t>
  </si>
  <si>
    <t>0220443720</t>
  </si>
  <si>
    <t>Реконструкция здания по ул. Ижевская, 25</t>
  </si>
  <si>
    <t>Основное мероприятие «Капитальные вложения в объекты недвижимого имущества муниципальной собственности в области аварийно-спасательных работ»</t>
  </si>
  <si>
    <t>9110022150</t>
  </si>
  <si>
    <t>Конвертация данных для централизации учета</t>
  </si>
  <si>
    <t>0740101050</t>
  </si>
  <si>
    <t>Субсидия на иную цель на приобретение оборудования и средств обучения для оказания социально-психологической помощи детям</t>
  </si>
  <si>
    <t>0520200730</t>
  </si>
  <si>
    <t>Целевая субсидия на содержание муниципального автономного учреждения «Физкультурно-спортивный центр «Спартак» г. Перми</t>
  </si>
  <si>
    <t>Организация работ по созданию и содержанию мест (площадок) накопления твердых коммунальных отходов</t>
  </si>
  <si>
    <t>Строительство спортивной базы «Летающий лыжник» г. Перми, ул. Тихая, 22</t>
  </si>
  <si>
    <t>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</si>
  <si>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Инвентаризация бесхозяйных сетей ливневой канализации</t>
  </si>
  <si>
    <t>Паспортизация, инвентаризация сетей наружного освещения</t>
  </si>
  <si>
    <t>Строительство автомобильной дороги по ул. Журналиста Дементьева от ул. Лядовская до дома № 147 по ул. Журналиста Дементьева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</si>
  <si>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</si>
  <si>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Реконструкция ул. Карпинского от ул. Архитектора Свиязева до ул. Советской Армии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</si>
  <si>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шоссе Космонавтов от ул. Плеханова до площади ЦКР)</t>
  </si>
  <si>
    <t>Строительство сквера по ул. Калгановской, 62</t>
  </si>
  <si>
    <t>Строительство сквера по ул. Екатерининской, 171</t>
  </si>
  <si>
    <t>Строительство резервуара для воды емкостью 5000 кубических метров на территории насосной станции «Заречная» города Перми</t>
  </si>
  <si>
    <t>Техническая инвентаризация и паспортизация объектов инженерной инфраструктуры</t>
  </si>
  <si>
    <t>Мероприятия, связанные с награждением знаком отличия Пермской городской Думы «За вклад в развитие нормотворчества»</t>
  </si>
  <si>
    <t>Выплата денежного вознаграждения физическим лицам, награжденным знаком отличия Пермской городской Думы «За вклад в развитие нормотворчества»</t>
  </si>
  <si>
    <t>1020141500</t>
  </si>
  <si>
    <t>Реконструкция ул. Революции от ЦКР до ул. Сибирской с обустройством трамвайной линии. 1 этап</t>
  </si>
  <si>
    <t>Строительство тротуара по ул. Таежной в микрорайоне Соболи</t>
  </si>
  <si>
    <t>Реконструкция ул. Социалистической от ПК7 до ПК10+50 с разворотным кольцом</t>
  </si>
  <si>
    <t>Выполнение комплекса мероприятий по строительству (реконструкции) искусственных дорожных сооружений, предназначенных для движения пешеходов</t>
  </si>
  <si>
    <t>Строительство надземного пешеходного перехода по ул. Соликамской в районе остановки общественного транспорта «Промкомбинат»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</si>
  <si>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</si>
  <si>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</si>
  <si>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</si>
  <si>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</si>
  <si>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Основное мероприятие «Оформление в муниципальную собственность набережной реки Камы»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</si>
  <si>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Переход ул. Строителей - площадь Гайдара)</t>
  </si>
  <si>
    <t>Обустройство и содержание мест (площадок) накопления твердых коммунальных отходов на территории индивидуальной жилой застройки города Перми</t>
  </si>
  <si>
    <t>тыс.руб.</t>
  </si>
  <si>
    <t>0113</t>
  </si>
  <si>
    <t>0408</t>
  </si>
  <si>
    <t>1102</t>
  </si>
  <si>
    <t/>
  </si>
  <si>
    <t>0106</t>
  </si>
  <si>
    <t>0111</t>
  </si>
  <si>
    <t>1301</t>
  </si>
  <si>
    <t>0412</t>
  </si>
  <si>
    <t>0407</t>
  </si>
  <si>
    <t>0603</t>
  </si>
  <si>
    <t>0605</t>
  </si>
  <si>
    <t>0907</t>
  </si>
  <si>
    <t>0703</t>
  </si>
  <si>
    <t>0707</t>
  </si>
  <si>
    <t>0709</t>
  </si>
  <si>
    <t>0801</t>
  </si>
  <si>
    <t>0804</t>
  </si>
  <si>
    <t>1003</t>
  </si>
  <si>
    <t>0701</t>
  </si>
  <si>
    <t>0702</t>
  </si>
  <si>
    <t>0705</t>
  </si>
  <si>
    <t>1004</t>
  </si>
  <si>
    <t>1006</t>
  </si>
  <si>
    <t>1101</t>
  </si>
  <si>
    <t>0104</t>
  </si>
  <si>
    <t>0309</t>
  </si>
  <si>
    <t>0314</t>
  </si>
  <si>
    <t>0409</t>
  </si>
  <si>
    <t>0502</t>
  </si>
  <si>
    <t>0503</t>
  </si>
  <si>
    <t>0505</t>
  </si>
  <si>
    <t>0501</t>
  </si>
  <si>
    <t>1001</t>
  </si>
  <si>
    <t>0105</t>
  </si>
  <si>
    <t>0310</t>
  </si>
  <si>
    <t>0102</t>
  </si>
  <si>
    <t>1103</t>
  </si>
  <si>
    <t>1105</t>
  </si>
  <si>
    <t>0107</t>
  </si>
  <si>
    <t>0103</t>
  </si>
  <si>
    <t>91900SP040</t>
  </si>
  <si>
    <t>14203SP080</t>
  </si>
  <si>
    <t>Софинансирование проектов инициативного бюджетирования</t>
  </si>
  <si>
    <t>03201L5170</t>
  </si>
  <si>
    <t>Поддержка творческой деятельности и техническое оснащение детских и кукольных театров</t>
  </si>
  <si>
    <t>919002Ф180</t>
  </si>
  <si>
    <t>Обеспечение условий для развития физической культуры и массового спорта</t>
  </si>
  <si>
    <t>101R100000</t>
  </si>
  <si>
    <t>Основное мероприятие "Федеральный проект "Дорожная сеть"</t>
  </si>
  <si>
    <t>101R153930</t>
  </si>
  <si>
    <t>Финансовое обеспечение дорожной деятельности в рамках реализации национального проекта "Безопасные и качественные автомобильные дороги"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</si>
  <si>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</si>
  <si>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10106ST040</t>
  </si>
  <si>
    <t>131F200000</t>
  </si>
  <si>
    <t>Основное мероприятие "Федеральный проект "Формирование комфортной городской среды"</t>
  </si>
  <si>
    <t>131F2L5550</t>
  </si>
  <si>
    <t>Подпрограмма "Благоустройство общественных территорий муниципального образования город Пермь"</t>
  </si>
  <si>
    <t>Основное мероприятие "Выполнение комплекса мероприятий по капитальному ремонту территорий общего пользования"</t>
  </si>
  <si>
    <t>13201SЖ090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</si>
  <si>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</si>
  <si>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081P200000</t>
  </si>
  <si>
    <t>Основное мероприятие "Федеральный проект "Содействие занятости женщин – создание условий дошкольного образования для детей в возрасте до трех лет"</t>
  </si>
  <si>
    <t>081P252320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</si>
  <si>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</si>
  <si>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10201ST200</t>
  </si>
  <si>
    <t>Изъятие земельных участков и объектов недвижимости, имущества для реконструкции дорожных объектов города Перми</t>
  </si>
  <si>
    <t>Муниципальная программа "Организация дорожной деятельности в городе Перми"</t>
  </si>
  <si>
    <t>Подпрограмма "Приведение в нормативное состояние автомобильных дорог и дорожных сооружений"</t>
  </si>
  <si>
    <t>919002С260</t>
  </si>
  <si>
    <t>Возмещение хозяйствующим субъектам недополученных доходов от перевозки отдельных категорий граждан с использованием социальных проездных документов</t>
  </si>
  <si>
    <t>051022Ф200</t>
  </si>
  <si>
    <t>Капитальный ремонт стадиона "Гайва" с заменой футбольного поля</t>
  </si>
  <si>
    <t>051022Ф130</t>
  </si>
  <si>
    <t>Строительство спортивных объектов, устройство спортивных площадок и оснащение объектов спортивным оборудованием и инвентарем для занятий физической культурой и спортом</t>
  </si>
  <si>
    <t>153032С020</t>
  </si>
  <si>
    <t>Обеспечение жильем молодых семей</t>
  </si>
  <si>
    <t>122042T150</t>
  </si>
  <si>
    <t>10201ST04Z</t>
  </si>
  <si>
    <t>10201ST040</t>
  </si>
  <si>
    <t>10201ST045</t>
  </si>
  <si>
    <t>121012T080</t>
  </si>
  <si>
    <t>122012T160</t>
  </si>
  <si>
    <t>122052T150</t>
  </si>
  <si>
    <t>919002T060</t>
  </si>
  <si>
    <t>08101SP040</t>
  </si>
  <si>
    <t>08101SP04A</t>
  </si>
  <si>
    <t>08201SP040</t>
  </si>
  <si>
    <t>08201SP04В</t>
  </si>
  <si>
    <t>08201SP047</t>
  </si>
  <si>
    <t>05101SP040</t>
  </si>
  <si>
    <t>05101SP043</t>
  </si>
  <si>
    <t>10201ST04A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</si>
  <si>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</si>
  <si>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</si>
  <si>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</si>
  <si>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</si>
  <si>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</si>
  <si>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"Организация дорожного движения и развитие регулярных перевозок автомобильным и городским наземным электрическим транспортом в городе Перми"</t>
  </si>
  <si>
    <t>Подпрограмма "Приоритетное развитие регулярных перевозок автомобильным и городским наземным электрическим транспортом в городе Перми"</t>
  </si>
  <si>
    <t>Основное мероприятие "Капитальные вложения в объекты муниципальной собственности в сфере регулярных перевозок города Перми"</t>
  </si>
  <si>
    <t>Муниципальная программа "Градостроительная деятельность на территории города Перми"</t>
  </si>
  <si>
    <t>Подпрограмма "Реализация Генерального плана города Перми и градостроительной политики города Перми, развитие центра города Перми и локальных центров"</t>
  </si>
  <si>
    <t>Основное мероприятие "Актуализация Правил землепользования и застройки города Перми"</t>
  </si>
  <si>
    <t>Основное мероприятие "Разработка документации по планировке территории"</t>
  </si>
  <si>
    <t>Основное мероприятие "Реализация прочих мероприятий, обеспечивающих градостроительную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</si>
  <si>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</si>
  <si>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</si>
  <si>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Подпрограмма "Создание условий для развития жилищного строительства"</t>
  </si>
  <si>
    <t>Основное мероприятие "Формирование земельных участков на торги под жилищное и иное строительство"</t>
  </si>
  <si>
    <t>Подпрограмма "Повышение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деятельности"</t>
  </si>
  <si>
    <t>Основное мероприятие "Ведение автоматизированной информационной системы обеспечения градостроительной деятельности"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</si>
  <si>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</si>
  <si>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</si>
  <si>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</si>
  <si>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Подпрограмма "Охрана, защита и воспроизводство городских лесов"</t>
  </si>
  <si>
    <t>Основное мероприятие "Проведение лесоустройства, учета и осуществление лесного контроля городских лесов"</t>
  </si>
  <si>
    <t>Основное мероприятие "Выполнение мероприятий по охране, защите, воспроизводству городских лесов"</t>
  </si>
  <si>
    <t>Основное мероприятие "Формирование рекреационно привлекательных ландшафтов путем создания рекреационных зон и мест отдыха"</t>
  </si>
  <si>
    <t>Основное мероприятие "Организация городских конкурсов социально значимых проектов в сфере экологии и природопользования"</t>
  </si>
  <si>
    <t>Основное мероприятие "Экологическое просвещение населения города Перми"</t>
  </si>
  <si>
    <t>Основное мероприятие "Наблюдение за состоянием атмосферного воздуха и улучшение его качества"</t>
  </si>
  <si>
    <t>Реализация мероприятий ведомственной целевой программы "Регулирование численности безнадзорных собак на территории города Перми"</t>
  </si>
  <si>
    <t>Муниципальная программа "Культура города Перми"</t>
  </si>
  <si>
    <t>Подпрограмма "Приведение в нормативное состояние подведомственных учреждений департамента культуры и молодежной политики администрации города Перми"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</si>
  <si>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</si>
  <si>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</si>
  <si>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"Реализация дополнительных общеобразовательных общеразвивающих и предпрофессиональных программ в области искусств"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</si>
  <si>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</si>
  <si>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</si>
  <si>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</si>
  <si>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Муниципальная программа "Общественное согласие"</t>
  </si>
  <si>
    <t>Подпрограмма "Повышение уровня межэтнического и межконфессионального взаимопонимания"</t>
  </si>
  <si>
    <t>Основное мероприятие "Мероприятия, содействующие формированию гармоничной межнациональной, межконфессиональной ситуации в городе Перми"</t>
  </si>
  <si>
    <t>Муниципальная программа "Безопасный город"</t>
  </si>
  <si>
    <t>Подпрограмма "Профилактика правонарушений"</t>
  </si>
  <si>
    <t>Основное мероприятие "Профилактика потребления психоактивных веществ"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</si>
  <si>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</si>
  <si>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</si>
  <si>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</si>
  <si>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Подпрограмма "Создание условий для социальной интеграции молодежи в общественно-полезную деятельность"</t>
  </si>
  <si>
    <t>Основное мероприятие "Осуществление мероприятий по организации занятости молодежи"</t>
  </si>
  <si>
    <t>Подпрограмма "Организация оздоровления и отдыха детей города Перми"</t>
  </si>
  <si>
    <t>Основное мероприятие "Организация отдыха детей в детских лагерях палаточного типа, лагерях досуга и отдыха"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</si>
  <si>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</si>
  <si>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</si>
  <si>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</si>
  <si>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</si>
  <si>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</si>
  <si>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Подпрограмма "Определение и развитие культурной идентичности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</si>
  <si>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</si>
  <si>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</si>
  <si>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</si>
  <si>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Основное мероприятие "Предоставление дополнительных мер социальной поддержки отдельным категориям граждан"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</si>
  <si>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</si>
  <si>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</si>
  <si>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</si>
  <si>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</si>
  <si>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"специальные учебно-воспитательные учреждения для обучающихся с девиантным (общественно опасным) поведением" и муниципальных санаторных общеобразовательных учреждениях</t>
  </si>
  <si>
    <t>0820142550</t>
  </si>
  <si>
    <t>0720100610</t>
  </si>
  <si>
    <t>Целевые субсидии организациям образования на аренду имущественных комплексов общеобразовательных учреждений</t>
  </si>
  <si>
    <t>151F367483</t>
  </si>
  <si>
    <t>Обеспечение устойчивого сокращения непригодного для проживания жилого фонда</t>
  </si>
  <si>
    <t>08101SН04A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</si>
  <si>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Плеханова, 63</t>
  </si>
  <si>
    <t>10201ST220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</si>
  <si>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</si>
  <si>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</si>
  <si>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"СОШ № 93" г. Перми (пристройка нового корпуса)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</si>
  <si>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</si>
  <si>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Строительство спортивной площадки МАОУ "СОШ № 41" г. Перми</t>
  </si>
  <si>
    <t>Строительство спортивной площадки МАОУ "СОШ № 115" г. Перми</t>
  </si>
  <si>
    <t>Строительство спортивной площадки МАОУ "СОШ № 25" г. Перми</t>
  </si>
  <si>
    <t>Строительство спортивной площадки МАОУ "СОШ № 82" г. Перми</t>
  </si>
  <si>
    <t>Основное мероприятие "Оснащение оборудованием, мебелью, инвентарем вновь созданных мест для обучающихся образовательных организаций"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</si>
  <si>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</si>
  <si>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</si>
  <si>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</si>
  <si>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</si>
  <si>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</si>
  <si>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профилактике повторной преступности среди несовершеннолетних"</t>
  </si>
  <si>
    <t>Целевая субсидия на проведение мероприятий по сохранению и использованию музея "Дом Дягилева" в культурно-образовательной деятельности муниципального бюджетного общеобразовательного учреждения "Гимназия № 11 им. С.П. Дягилева"</t>
  </si>
  <si>
    <t>Основное мероприятие "Организация и проведение мероприятий в области образования"</t>
  </si>
  <si>
    <t>Целевая субсидия образовательным организациям на проведение мероприятий "Уроки о бюджете"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</si>
  <si>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</si>
  <si>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</si>
  <si>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</si>
  <si>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Муниципальная программа "Развитие физической культуры и спорта города Перми"</t>
  </si>
  <si>
    <t>Подпрограмма "Обеспечение населения физкультурно-оздоровительными и спортивными услугами"</t>
  </si>
  <si>
    <t>Основное мероприятие "Реализация программ спортивной подготовки по олимпийским и неолимпийским видам спорта"</t>
  </si>
  <si>
    <t>Основное мероприятие "Выполнение государственных полномочий по образованию комиссий по делам несовершеннолетних и защите их прав и организация их деятельности"</t>
  </si>
  <si>
    <t>Подпрограмма "Вовлечение граждан в местное самоуправление"</t>
  </si>
  <si>
    <t>Основное мероприятие "Формирование благоприятных условий для поддержки и развития социально ориентированных некоммерческих организаций на территории города Перми"</t>
  </si>
  <si>
    <t>Основное мероприятие "Финансовая и информационно-методическая поддержка деятельности территориальных общественных самоуправлений"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</si>
  <si>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</si>
  <si>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</si>
  <si>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</si>
  <si>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Подпрограмма "Обеспечение первичных мер пожарной безопасности в границах города Перми"</t>
  </si>
  <si>
    <t>Основное мероприятие "Обеспечение первичных мер пожарной безопасности"</t>
  </si>
  <si>
    <t>Основное мероприятие "Выполнение комплекса мероприятий по содержанию и ремонту автомобильных дорог и элементов дорог"</t>
  </si>
  <si>
    <t>Муниципальная программа "Благоустройство города Перми"</t>
  </si>
  <si>
    <t>Подпрограмма "Озеленение территории города Перми, в том числе путем создания парков и скверов"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</si>
  <si>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</si>
  <si>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Основное мероприятие "Обеспечение объектами транспортной инфраструктуры автомобильных дорог местного значения и поддержание их в нормативном состоянии"</t>
  </si>
  <si>
    <t>Муниципальная программа "Развитие системы жилищно-коммунального хозяйства в городе Перми"</t>
  </si>
  <si>
    <t>Подпрограмма "Обеспечение эффективного управления многоквартирными домами в городе Перми"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</si>
  <si>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</si>
  <si>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Муниципальная программа "Экономическое развитие города Перми"</t>
  </si>
  <si>
    <t>Подпрограмма "Развитие потребительского рынка"</t>
  </si>
  <si>
    <t>Основное мероприятие "Организация мероприятий по демонтажу самовольно установленных и незаконно размещенных объектов потребительского рынка"</t>
  </si>
  <si>
    <t>Основное мероприятие "Демонтаж самовольно установленных и незаконно размещенных движимых объектов"</t>
  </si>
  <si>
    <t>Основное мероприятие "Снос самовольных построек, приведение объектов капитального строительства в первоначальное положение, демонтаж вывесок, не соответствующих стандартным требованиям, на территории города Перми"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</si>
  <si>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</si>
  <si>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</si>
  <si>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</si>
  <si>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</si>
  <si>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</si>
  <si>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Основное мероприятие "Обеспечение жителей местами массового отдыха у воды"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</si>
  <si>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</si>
  <si>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</si>
  <si>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</si>
  <si>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</si>
  <si>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Основное мероприятие "Благоустройство дворовых территорий многоквартирных домов города Перми"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</si>
  <si>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</si>
  <si>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</si>
  <si>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</si>
  <si>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</si>
  <si>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Основное мероприятие "Компенсационные посадки зеленых насаждений"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</si>
  <si>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</si>
  <si>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Подпрограмма "Создание условий для поддержания здорового образа жизни"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</si>
  <si>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</si>
  <si>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Основное мероприятие "Выполнение комплекса мероприятий в отношении сетей наружного освещения улиц города Перми для поддержания нормативного уровня освещенности"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</si>
  <si>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</si>
  <si>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</si>
  <si>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</si>
  <si>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</si>
  <si>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</si>
  <si>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</si>
  <si>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резервуара для воды емкостью 5000 кубических метров на территории насосной станции "Заречная" города Перми</t>
  </si>
  <si>
    <t>Строительство водопроводных сетей в микрорайоне "Висим" Мотовилихинского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</si>
  <si>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</si>
  <si>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</si>
  <si>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Основное мероприятие "Капитальные вложения в объекты муниципальной собственности в системе теплоснабжения"</t>
  </si>
  <si>
    <t>Строительство блочной модульной котельной в микрорайоне "Южный"</t>
  </si>
  <si>
    <t>Основное мероприятие "Научно-исследовательские работы в области развития систем коммунальной инфраструктуры"</t>
  </si>
  <si>
    <t>Основное мероприятие "Оформление в муниципальную собственность набережной реки Камы"</t>
  </si>
  <si>
    <t>Основное мероприятие "Организация работ по созданию и содержанию мест (площадок) накопления твердых коммунальных отходов"</t>
  </si>
  <si>
    <t>Основное мероприятие "Обеспечение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Перми"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</si>
  <si>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</si>
  <si>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"Выполнение комплекса мероприятий по благоустройству территорий индивидуальной жилой застройки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</si>
  <si>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</si>
  <si>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Муниципальная программа "Обеспечение жильем жителей города Перми"</t>
  </si>
  <si>
    <t>Подпрограмма "Повышение доступности жилья"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</si>
  <si>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</si>
  <si>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</si>
  <si>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Основное мероприятие "Организация противооползневых мероприятий"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</si>
  <si>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</si>
  <si>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</si>
  <si>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Реконструкция здания МАОУ "СОШ № 93" г. Перми (пристройка нового корпуса)</t>
  </si>
  <si>
    <t>Строительство нового корпуса МАОУ "Гимназия № 3" г. Перми</t>
  </si>
  <si>
    <t>Реконструкция здания МБОУ "Гимназия № 17" г. Перми (пристройка нового корпуса)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</si>
  <si>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МАОУ "СОШ № 93"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</si>
  <si>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"Гимназия № 3" г. Перми</t>
  </si>
  <si>
    <t>Реконструкция ледовой арены МАУ ДО "ДЮЦ "Здоровье"</t>
  </si>
  <si>
    <t>Реконструкция здания муниципального автономного учреждения дополнительного образования "Детско-юношеский центр имени Василия Соломина"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</si>
  <si>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муниципального автономного учреждения дополнительного образования "Детско-юношеский центр имени Василия Соломина"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</si>
  <si>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</si>
  <si>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</si>
  <si>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Основное мероприятие "Капитальные вложения в объекты недвижимого имущества муниципальной собственности в сфере культуры"</t>
  </si>
  <si>
    <t>Реконструкция здания МАУК "Театр юного зрителя"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</si>
  <si>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</si>
  <si>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Строительство спортивной базы "Летающий лыжник" г. Перми, ул. Тихая, 22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</si>
  <si>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спортивной базы "Летающий лыжник" г. Перми, ул. Тихая, 22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</si>
  <si>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</si>
  <si>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по приведению в нормативное состояние автомобильных дорог и искусственных дорожных сооружений"</t>
  </si>
  <si>
    <t>Подпрограмма "Развитие автомобильных дорог и дорожных сооружений, в том числе обеспечение территории города ливневой канализацией и наружным освещением"</t>
  </si>
  <si>
    <t>Основное мероприятие "Выполнение комплекса мероприятий по строительству и реконструкции автомобильных дорог"</t>
  </si>
  <si>
    <t>10201ST04N</t>
  </si>
  <si>
    <t>Основное мероприятие "Выполнение комплекса мероприятий по строительству (реконструкции) искусственных дорожных сооружений, предназначенных для движения пешеходов"</t>
  </si>
  <si>
    <t>Строительство надземного пешеходного перехода по ул. Соликамской в районе остановки общественного транспорта "Промкомбинат"</t>
  </si>
  <si>
    <t>Основное мероприятие "Выполнение комплекса мероприятий по строительству (реконструкции) сетей наружного освещения"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</si>
  <si>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</si>
  <si>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</si>
  <si>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</si>
  <si>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Подпрограмма "Восстановление нормативного состояния и развитие объектов ритуального назначения"</t>
  </si>
  <si>
    <t>Основное мероприятие "Поддержание в нормативном состоянии объектов ритуального назначения"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</si>
  <si>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</si>
  <si>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</si>
  <si>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Основное мероприятие "Выполнение комплекса мероприятий по восстановлению нормативного состояния объектов ритуального назначения"</t>
  </si>
  <si>
    <t>Основное мероприятие "Выполнение комплекса мероприятий по строительству и реконструкции объектов ритуального назначения"</t>
  </si>
  <si>
    <t>Реконструкция кладбища "Северное"</t>
  </si>
  <si>
    <t>Строительство кладбища "Лесное"</t>
  </si>
  <si>
    <t>Основное мероприятие "Выполнение комплекса работ по строительству и реконструкции территорий общего пользования"</t>
  </si>
  <si>
    <t>Подпрограмма "Совершенствование организации дорожного движения на улично-дорожной сети города Перми"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</si>
  <si>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</si>
  <si>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Основное мероприятие "Обеспечение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Перми"</t>
  </si>
  <si>
    <t>Организация транспортного обслуживания населения автомобильным транспортом по маршруту Пермь II - Пермь I в связи с изменением железнодорожного сообщения на участке Пермь II - ОП "Мотовилиха"</t>
  </si>
  <si>
    <t>Основное мероприятие "Выполнение функции по управлению регулярными перевозками и контролю за работой муниципальных маршрутов города Перми"</t>
  </si>
  <si>
    <t>Основное мероприятие "Выполнение комплекса мероприятий по приведению в нормативное состояние трамвайных путей"</t>
  </si>
  <si>
    <t>Основное мероприятие "Выполнение функции заказчика в сфере организации дорожного движения"</t>
  </si>
  <si>
    <t>Основное мероприятие "Совершенствование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движением"</t>
  </si>
  <si>
    <t>Основное мероприятие "Обустройство улично-дорожной сети города Перми светофорными объектами"</t>
  </si>
  <si>
    <t>Основное мероприятие "Повышение эффективности в организации и функционировании мест паркования транспортных средств"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</si>
  <si>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</si>
  <si>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Подпрограмма "Создание условий для модернизации и развития предприятий на территории города Перми"</t>
  </si>
  <si>
    <t>Основное мероприятие "Организация мероприятий по поддержке объединений местных товаропроизводителей"</t>
  </si>
  <si>
    <t>Основное мероприятие "Создание условий для формирования благоприятной инвестиционной среды"</t>
  </si>
  <si>
    <t>Подпрограмма "Создание условий для развития малого и среднего предпринимательства"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</si>
  <si>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</si>
  <si>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</si>
  <si>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Основное мероприятие "Организация оздоровления и отдыха детей в загородных лагерях отдыха и оздоровления детей и санаторно-оздоровительных детских лагерях"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</si>
  <si>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</si>
  <si>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Ежегодная премия города Перми "Преодоление"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</si>
  <si>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</si>
  <si>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</si>
  <si>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</si>
  <si>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</si>
  <si>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</si>
  <si>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</si>
  <si>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Мероприятия, связанные с награждением Почетным знаком г. Перми "За заслуги перед г. Пермь"</t>
  </si>
  <si>
    <t>Выплата денежного вознаграждения физическим лицам, награжденным Почетным знаком г. Перми "За заслуги перед г. Пермь"</t>
  </si>
  <si>
    <t>Подпрограмма "Ликвидация аварийного и непригодного для проживания жилищного фонда"</t>
  </si>
  <si>
    <t>Основное мероприятие "Реализация мероприятий в области жилищно-коммунального хозяйства"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</si>
  <si>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</si>
  <si>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"Проведение занятий физкультурно-спортивной направленности по месту проживания граждан"</t>
  </si>
  <si>
    <t>Основное мероприятие "Создание условий для занятий физической культурой и спортом"</t>
  </si>
  <si>
    <t>Реализация проекта "Мы выбираем спорт!"</t>
  </si>
  <si>
    <t>Стипендии Главы города Перми-главы администрации города Перми "Спортивные надежды"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</si>
  <si>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</si>
  <si>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</si>
  <si>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Основное мероприятие "Переселение граждан города Перми из непригодного для проживания и аварийного жилищного фонда"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</si>
  <si>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</si>
  <si>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</si>
  <si>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Основное мероприятие "Исполнение судебных решений о предоставлении благоустроенного жилья"</t>
  </si>
  <si>
    <t>Основное мероприятие "Оказание мер социальной поддержки граждан города Перми в целях улучшения жилищных условий"</t>
  </si>
  <si>
    <t>Обеспечение жильем отдельных категорий граждан, установленных Федеральным законом от 12 января 1995 г. № 5-ФЗ "О ветеранах", в соответствии с Указом Президента Российской Федерации от 7 мая 2008 г. № 714 "Об обеспечении жильем ветеранов Великой Отечественной войны 1941 - 1945 годов"</t>
  </si>
  <si>
    <t>Обеспечение жильем отдельных категорий граждан, установленных Федеральным законом от 12 января 1995 г. № 5-ФЗ "О ветеранах"</t>
  </si>
  <si>
    <t>Обеспечение жильем отдельных категорий граждан, установленных Федеральным законом от 24 ноября 1995 г. № 181-ФЗ "О социальной защите инвалидов в Российской Федерации"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</si>
  <si>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</si>
  <si>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Проведение комплексных кадастровых работ в рамках федеральной целевой программы "Развитие единой государственной системы регистрации прав и кадастрового учета недвижимости (2014-2020 годы)"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</si>
  <si>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</si>
  <si>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</si>
  <si>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Целевая субсидия на содержание муниципального автономного учреждения "Физкультурно-спортивный центр "Спартак" г. Перми</t>
  </si>
  <si>
    <t>квср</t>
  </si>
  <si>
    <t>раздел</t>
  </si>
  <si>
    <t>цс</t>
  </si>
  <si>
    <t>наимен</t>
  </si>
  <si>
    <t>1410600000</t>
  </si>
  <si>
    <t>1410622170</t>
  </si>
  <si>
    <t>Проведение мероприятий по дератизации</t>
  </si>
  <si>
    <t>1750271330</t>
  </si>
  <si>
    <t>Возмещение затрат по проведению капитального ремонта общего имущества многоквартирных домов</t>
  </si>
  <si>
    <t>10201ST04T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</si>
  <si>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</si>
  <si>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12204ST150</t>
  </si>
  <si>
    <t>131F255550</t>
  </si>
  <si>
    <t>Реализация программ формирования современной городской среды</t>
  </si>
  <si>
    <t>10104SЖ410</t>
  </si>
  <si>
    <t>Развитие городского пространства</t>
  </si>
  <si>
    <t>10105SЖ410</t>
  </si>
  <si>
    <t>10202SЖ410</t>
  </si>
  <si>
    <t>051P500000</t>
  </si>
  <si>
    <t>Основное мероприятие "Федеральный проект "Спорт - норма жизни"</t>
  </si>
  <si>
    <t>151F300000</t>
  </si>
  <si>
    <t>Реализация мероприятий по обеспечению устойчивого сокращения непригодного для проживания жилого фонда</t>
  </si>
  <si>
    <t>1810121580</t>
  </si>
  <si>
    <t>Обеспечение выполнения работ по внесению изменений в Правила землепользования и застройки города Перми</t>
  </si>
  <si>
    <t>Уточненный план</t>
  </si>
  <si>
    <t>В том числе</t>
  </si>
  <si>
    <t>кассовый план на отчетный период</t>
  </si>
  <si>
    <t>средства бюджетов других уровней</t>
  </si>
  <si>
    <t>бюджетные инвестиции</t>
  </si>
  <si>
    <t>уточненный годовой план</t>
  </si>
  <si>
    <t>кассовый план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</si>
  <si>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"Безопасные и качественные автомобильные дороги"</t>
  </si>
  <si>
    <t>Реализация мероприятий, направленных на достижение целевых показателей программы регионального проекта "Безопасные и качественные автомобильные дороги Пермского края и Пермской городской агломерации"</t>
  </si>
  <si>
    <t>Строительство здания для размещения дошкольного образовательного учреждения по ул. Байкальской, 26а</t>
  </si>
  <si>
    <t>Водное хозяйство</t>
  </si>
  <si>
    <t>1110900000</t>
  </si>
  <si>
    <t>0406</t>
  </si>
  <si>
    <t>Контрольный департамент администрации города Перми</t>
  </si>
  <si>
    <t>9120000000</t>
  </si>
  <si>
    <t>Повышение уровня благоустройства территории города Перми</t>
  </si>
  <si>
    <t>9120000590</t>
  </si>
  <si>
    <t>950</t>
  </si>
  <si>
    <t>0610181060</t>
  </si>
  <si>
    <t>16201SП150</t>
  </si>
  <si>
    <t>Приведение в нормативное состояние помещений, приобретение и установка модульных конструкций</t>
  </si>
  <si>
    <t>Организация и проведение мероприятий в сфере культуры на территории Пермского края</t>
  </si>
  <si>
    <t>031012К030</t>
  </si>
  <si>
    <t>Возмещение затрат по благоустройству придомовых территорий многоквартирных домов города Перми</t>
  </si>
  <si>
    <t>Утвержденный годовой бюджет     (с учетом изменений, внесенных решением Пермской городской Думы № 37 )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</si>
  <si>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</si>
  <si>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Основное мероприятие "Формирование земельных участков на торги"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</si>
  <si>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</si>
  <si>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Реализация мероприятий ведомственной целевой программы "Обращение с животными без владельцев на территории города Перми"</t>
  </si>
  <si>
    <t>03101L5090</t>
  </si>
  <si>
    <t>Подготовка и проведение празднования на федеральном уровне памятных дат субъектов Российской Федерации</t>
  </si>
  <si>
    <t>0320100770</t>
  </si>
  <si>
    <t>Целевая субсидия на организацию и обеспечение творческого процесса концертной деятельности</t>
  </si>
  <si>
    <t>0320100780</t>
  </si>
  <si>
    <t>Целевая субсидия учреждениям культуры и молодежной политики на аренду имущественных комплексов</t>
  </si>
  <si>
    <t>Проведение комплекса мероприятий, связанных с переездом зоопарка</t>
  </si>
  <si>
    <t>03301L5090</t>
  </si>
  <si>
    <t>0750200000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</si>
  <si>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</si>
  <si>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075022Н020</t>
  </si>
  <si>
    <t>081P252530</t>
  </si>
  <si>
    <t>Создание дополнительных мест (групп) для детей в возрасте от 1,5 до 3 лет любой направленности в организациях, осуществляющих образовательную деятельность (за исключением государственных, муниципальных), и у индивидуальных предпринимателей, осуществляющих образовательную деятельность по образовательным программам дошкольного образования, в том числе адаптированным, и присмотр и уход за детьми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</si>
  <si>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</si>
  <si>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Оснащение вновь вводимых в эксплуатацию зданий для размещения образовательных организаций</t>
  </si>
  <si>
    <t>Строительство спортивной площадки МАОУ "СОШ № 131" г. Перми</t>
  </si>
  <si>
    <t>0820242230</t>
  </si>
  <si>
    <t xml:space="preserve"> Строительство спортивной площадки МАОУ "СОШ № 63" г. Перми</t>
  </si>
  <si>
    <t>0820242210</t>
  </si>
  <si>
    <t>Строительство спортивной площадки МАОУ "СОШ № 76" г. Перми</t>
  </si>
  <si>
    <t>0820242220</t>
  </si>
  <si>
    <t>Строительство спортивной площадки МАОУ "СОШ № 83" г. Перми</t>
  </si>
  <si>
    <t>0820242620</t>
  </si>
  <si>
    <t>Строительство спортивной площадки МАОУ "Школа бизнеса и предпринимательства" г. Перми</t>
  </si>
  <si>
    <t>0820242190</t>
  </si>
  <si>
    <t>Строительство спортивной площадки МАУ ДО ДЮЦ "Фаворит"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</si>
  <si>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</si>
  <si>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</si>
  <si>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Отраслевые мероприятия для детей дошкольного и школьного возраста и работников отрасли образования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</si>
  <si>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</si>
  <si>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 xml:space="preserve"> Обустройство и содержание мест (площадок) накопления твердых коммунальных отходов на территории индивидуальной жилой застройки города Перми</t>
  </si>
  <si>
    <t>Основное мероприятие "Сокращение негативного воздействия на окружающую среду"</t>
  </si>
  <si>
    <t xml:space="preserve"> Непрограммные расходы бюджета города Перми по реализации иных мероприятий</t>
  </si>
  <si>
    <t>9150021260</t>
  </si>
  <si>
    <t>Обустройство площадок для выгула и дрессировки собак</t>
  </si>
  <si>
    <t>Реконструкция канализационной насосной станции "Речник" Дзержинского района города Перми</t>
  </si>
  <si>
    <t>Реконструкция здания по ул. Ижевской, 25 (литер Д)</t>
  </si>
  <si>
    <t>0220443730</t>
  </si>
  <si>
    <t>Реконструкция здания по ул. Ижевской, 25 (литер А, А1)</t>
  </si>
  <si>
    <t>Строительство водопроводных сетей в микрорайоне "Вышка-1" Мотовилихинского района города Перми</t>
  </si>
  <si>
    <t>Реконструкция системы водоснабжения в микрорайоне "Южный"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</si>
  <si>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</si>
  <si>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инженерной инфраструктуры территорий индивидуальной жилой застройки в городе Перми"</t>
  </si>
  <si>
    <t>1760300000</t>
  </si>
  <si>
    <t>Основное мероприятие "Капитальные вложения в объекты инженерной инфраструктуры и объектов благоустройства территорий индивидуальной жилой застройки в городе Перми"</t>
  </si>
  <si>
    <t>1760342760</t>
  </si>
  <si>
    <t>Строительство объектов инженерной инфраструктуры на территории индивидуальной жилой застройки в городе Перми</t>
  </si>
  <si>
    <t>0810141940</t>
  </si>
  <si>
    <t>Строительство здания для размещения дошкольного образовательного учреждения по ул. Ветлужской, 89</t>
  </si>
  <si>
    <t>08101SН071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</si>
  <si>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Байкальской, 26а</t>
  </si>
  <si>
    <t>08101SН072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</si>
  <si>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Желябова, 16б</t>
  </si>
  <si>
    <t>Основное мероприятие "Федеральный проект "Содействие занятости женщин - создание условий дошкольного образования для детей в возрасте до трех лет"</t>
  </si>
  <si>
    <t>0820141170</t>
  </si>
  <si>
    <t>Строительство нового корпуса МАОУ "СОШ № 59" г. Перми</t>
  </si>
  <si>
    <t>0820142510</t>
  </si>
  <si>
    <t>Строительство нового корпуса МАОУ "Техно-школа имени лётчика-космонавта СССР, дважды Героя Советского Союза В. П. Савиных" г. Перми</t>
  </si>
  <si>
    <t>0820142540</t>
  </si>
  <si>
    <t>Строительство здания общеобразовательного учреждения по ул. Холмогорской, 2з</t>
  </si>
  <si>
    <t>Строительство здания общеобразовательного учреждения по ул. Карпинского,77а</t>
  </si>
  <si>
    <t>0820142630</t>
  </si>
  <si>
    <t>08201SН074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</si>
  <si>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МБОУ "Гимназия № 17" г. Перми (пристройка нового корпуса)</t>
  </si>
  <si>
    <t>08201SН075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</si>
  <si>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здания общеобразовательного учреждения по ул. Карпинского, 77а</t>
  </si>
  <si>
    <t>08201SН076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</si>
  <si>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Холмогорской, 2з</t>
  </si>
  <si>
    <t>0820242640</t>
  </si>
  <si>
    <t>Строительство спортивного зала МАОУ "СОШ № 79" г. Перми</t>
  </si>
  <si>
    <t>0820243240</t>
  </si>
  <si>
    <t>Строительство спортивного зала МАОУ Гимназия № 10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</si>
  <si>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</si>
  <si>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</si>
  <si>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082E100000</t>
  </si>
  <si>
    <t>Основное мероприятие "Федеральный проект "Современная школа"</t>
  </si>
  <si>
    <t>082E155200</t>
  </si>
  <si>
    <t>Создание новых мест в общеобразовательных организациях</t>
  </si>
  <si>
    <t>082F100000</t>
  </si>
  <si>
    <t>Основное мероприятие "Федеральный проект "Жилье"</t>
  </si>
  <si>
    <t>082F150211</t>
  </si>
  <si>
    <t>Стимулирование программ развития жилищного строительства субъектов Российской Федерации (строительство (реконструкция) объектов социальной инфраструктуры)</t>
  </si>
  <si>
    <t>0510141880</t>
  </si>
  <si>
    <t>Строительство плавательного бассейна по адресу: ул. Гайвинская, 50</t>
  </si>
  <si>
    <t>0510141950</t>
  </si>
  <si>
    <t>Строительство лыжероллерной трассы по адресу: ул. Агрономическая, 23</t>
  </si>
  <si>
    <t>Строительство спортивного комплекса с плавательным бассейном в микрорайоне Парковый по ул. Шпальная, 2</t>
  </si>
  <si>
    <t>Департамент дорог и благоустройства администрации города Перми</t>
  </si>
  <si>
    <t xml:space="preserve"> Осуществление полномочий по созданию и организации деятельности административных комиссий</t>
  </si>
  <si>
    <t>Основное мероприятие "Выполнение комплекса мероприятий по содержанию и ремонту гидротехнических сооружений"</t>
  </si>
  <si>
    <t xml:space="preserve"> Подпрограмма "Приведение в нормативное состояние автомобильных дорог и дорожных сооружений"</t>
  </si>
  <si>
    <t xml:space="preserve"> 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</si>
  <si>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1010322010</t>
  </si>
  <si>
    <t>10103ST150</t>
  </si>
  <si>
    <t xml:space="preserve"> Подпрограмма "Развитие автомобильных дорог и дорожных сооружений, в том числе обеспечение территории города ливневой канализацией и наружным освещением"</t>
  </si>
  <si>
    <t xml:space="preserve"> Основное мероприятие "Выполнение комплекса мероприятий по строительству и реконструкции автомобильных дорог"</t>
  </si>
  <si>
    <t>102012T260</t>
  </si>
  <si>
    <t>Строительство трамвайных путей между станциями Пермь II и Пермь I, в том числе изъятие земельных участков и объектов недвижимости ОАО "Российские железные дороги", расположенных в границах участка от станции Пермь I до станции Пермь II</t>
  </si>
  <si>
    <t>10201ST150</t>
  </si>
  <si>
    <t>10201ST15D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</si>
  <si>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</si>
  <si>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1020142580</t>
  </si>
  <si>
    <t>Строительство автомобильной дороги по Ивинскому проспекту</t>
  </si>
  <si>
    <t>1020142590</t>
  </si>
  <si>
    <t>Реконструкция ул. Грибоедова от ул. Уинской до ул. Лесной</t>
  </si>
  <si>
    <t>1020142600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</si>
  <si>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</si>
  <si>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10201ST04E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</si>
  <si>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</si>
  <si>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10201ST04F</t>
  </si>
  <si>
    <t xml:space="preserve"> 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</si>
  <si>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10201ST04P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</si>
  <si>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</si>
  <si>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Углеуральской)</t>
  </si>
  <si>
    <t>102F100000</t>
  </si>
  <si>
    <t>102F150212</t>
  </si>
  <si>
    <t>Стимулирование программ развития жилищного строительства субъектов Российской Федерации (строительство (реконструкция) автомобильных дорог)</t>
  </si>
  <si>
    <t xml:space="preserve"> Подпрограмма "Обеспечение деятельности заказчиков работ"</t>
  </si>
  <si>
    <t xml:space="preserve"> Основное мероприятие "Выполнение функций муниципального заказчика работ"</t>
  </si>
  <si>
    <t xml:space="preserve"> Обеспечение деятельности (оказание услуг, выполнение работ) муниципальных учреждений (организаций)</t>
  </si>
  <si>
    <t>1040000000</t>
  </si>
  <si>
    <t>1040100000</t>
  </si>
  <si>
    <t>1040123510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</si>
  <si>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</si>
  <si>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1040200000</t>
  </si>
  <si>
    <t>Основное мероприятие "Совершенствование технологии управления дорожным движением"</t>
  </si>
  <si>
    <t>1040221560</t>
  </si>
  <si>
    <t>Развитие комплекса технических средств видеонаблюдения и управления дорожным движением</t>
  </si>
  <si>
    <t>1040221610</t>
  </si>
  <si>
    <t>Разработка (актуализация) и реализация проектов организации дорожного движения</t>
  </si>
  <si>
    <t>1040300000</t>
  </si>
  <si>
    <t>1040323340</t>
  </si>
  <si>
    <t>Основное мероприятие "Выполнение комплекса мероприятий по архитектурной подсветке"</t>
  </si>
  <si>
    <t>1010523150</t>
  </si>
  <si>
    <t>Архитектурная подсветка зданий</t>
  </si>
  <si>
    <t>1020243670</t>
  </si>
  <si>
    <t>Строительство (реконструкция) сетей наружного освещения</t>
  </si>
  <si>
    <t>1020400000</t>
  </si>
  <si>
    <t>Основное мероприятие "Выполнение комплекса мероприятий по строительству и реконструкции мест отвала снега"</t>
  </si>
  <si>
    <t>1020442390</t>
  </si>
  <si>
    <t>Строительство места отвала снега "Голый мыс"</t>
  </si>
  <si>
    <t>1110542560</t>
  </si>
  <si>
    <t>Реконструкция сквера им. П. Морозова</t>
  </si>
  <si>
    <t>1760342750</t>
  </si>
  <si>
    <t>Строительство объектов благоустройства на территории индивидуальной жилой застройки в городе Перми</t>
  </si>
  <si>
    <t>Департамент транспорта администрации города Перми</t>
  </si>
  <si>
    <t>1220171050</t>
  </si>
  <si>
    <t>Возмещение недополученных доходов хозяйствующим субъектам, осуществляющим регулярные перевозки пассажиров, использующих проездной билет, по муниципальным маршрутам регулярных перевозок по регулируемым тарифам города Перми, в части денежных средств, поступающих в бюджет города Перми от оплаты стоимости проездных билетов</t>
  </si>
  <si>
    <t>1220171090</t>
  </si>
  <si>
    <t>Возмещение недополученных доходов хозяйствующим субъектам, осуществляющим регулярные перевозки автомобильным транспортом лиц, использующих проездные билеты</t>
  </si>
  <si>
    <t>0920200000</t>
  </si>
  <si>
    <t xml:space="preserve"> Основное мероприятие "Оказание финансовой поддержки малого и среднего предпринимательства"</t>
  </si>
  <si>
    <t>0920270060</t>
  </si>
  <si>
    <t xml:space="preserve"> Субсидии субъектам малого и среднего предпринимательства города Перми, связанные с приобретением (изготовлением) типового нестационарного торгового объекта</t>
  </si>
  <si>
    <t>0920270080</t>
  </si>
  <si>
    <t>Субсидии субъектам малого и среднего предпринимательства города Перми на компенсацию части остаточной стоимости некапитальных строений, сооружений в связи с их утилизацией</t>
  </si>
  <si>
    <t>0920270090</t>
  </si>
  <si>
    <t>Субсидии субъектам малого и среднего предпринимательства города Перми на обустройство входных групп нежилых помещений, размещенных в границах территорий достопримечательных мест города Перми</t>
  </si>
  <si>
    <t>Проведение на территории города Перми ярмарок и продажи товаров (выполнения работ, оказания услуг) на них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</si>
  <si>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</si>
  <si>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</si>
  <si>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Организация обучения муниципальных служащих администрации города Перми</t>
  </si>
  <si>
    <t>9190021530</t>
  </si>
  <si>
    <t>Денежное вознаграждение победителям конкурса "Лучший муниципальный служащий администрации города Перми"</t>
  </si>
  <si>
    <t>Денежное вознаграждение победителям конкурса "Лучший студенческий проект по развитию местного самоуправления"</t>
  </si>
  <si>
    <t xml:space="preserve"> Ремонт и приведение в нормативное состояние муниципальных учреждений системы физической культуры и спорта</t>
  </si>
  <si>
    <t xml:space="preserve"> 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</si>
  <si>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</si>
  <si>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151F367484</t>
  </si>
  <si>
    <t>1610200000</t>
  </si>
  <si>
    <t>16102SЦ550</t>
  </si>
  <si>
    <t>Основное мероприятие "Капитальные вложения в объекты недвижимого имущества"</t>
  </si>
  <si>
    <t>Приобретение объектов недвижимого имущества по адресу: г. Пермь, ул. Барамзиной, 31, находящихся на земельном участке с кадастровым номером 59:01:4415053:25, расположенных в коридоре проектируемых дорог по ул. Барамзиной, ул. Углеуральской и ул. Гатчинской.</t>
  </si>
  <si>
    <t>034A100000</t>
  </si>
  <si>
    <t>Основное мероприятие "Федеральный проект "Культурная среда"</t>
  </si>
  <si>
    <t>Государственная поддержка отрасли культуры</t>
  </si>
  <si>
    <t>033A100000</t>
  </si>
  <si>
    <t>033A154540</t>
  </si>
  <si>
    <t>Субсидия на софинансирование проектов инициативного бюджетирования</t>
  </si>
  <si>
    <t>083022Ф130</t>
  </si>
  <si>
    <t>Основное мероприятие "Муниципальная поддержка благоустройства территорий индивидуальной жилой застройки в городе Перми"</t>
  </si>
  <si>
    <t>10402ST280</t>
  </si>
  <si>
    <t>Развитие системы фотовидеофиксации на аварийно-опасных участках в г. Перми</t>
  </si>
  <si>
    <t>11104SЖ410</t>
  </si>
  <si>
    <t>12203ST040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</si>
  <si>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края.</t>
  </si>
  <si>
    <t>919002C260</t>
  </si>
  <si>
    <t>919002C420</t>
  </si>
  <si>
    <t>051P550810</t>
  </si>
  <si>
    <t>Государственная поддержка спортивных организаций, осуществляющих подготовку спортивного резерва для сборных команд Российской Федерации</t>
  </si>
  <si>
    <t>9190021490</t>
  </si>
  <si>
    <t>Возврат средств в бюджет Пермского края на предоставление социальных выплат молодым семьям, признанным в установленном порядке нуждающимися в улучшении жилищных условий, для приобретения (строительства) жилья</t>
  </si>
  <si>
    <t>10201ST280</t>
  </si>
  <si>
    <t>034A155190</t>
  </si>
  <si>
    <t>083022P080</t>
  </si>
  <si>
    <t>пусто</t>
  </si>
  <si>
    <t>изм</t>
  </si>
  <si>
    <t>0320200780</t>
  </si>
  <si>
    <t>0820143250</t>
  </si>
  <si>
    <t>Здание для муниципального автономного общеобразовательного учреждения с углублённым изучением математики и английского языка "Школа дизайна "Точка" г. Перми в микрорайоне Красные Казармы Свердловского района города Перми</t>
  </si>
  <si>
    <t>1120441120</t>
  </si>
  <si>
    <t>Строительство кладбища "Восточное" с крематорием</t>
  </si>
  <si>
    <t>08201SН078</t>
  </si>
  <si>
    <t>1110923390</t>
  </si>
  <si>
    <t>Содержание и ремонт гидротехнических сооружений</t>
  </si>
  <si>
    <t>1020142570</t>
  </si>
  <si>
    <t>Реконструкция ул. Героев Хасана от ул. Хлебозаводская до ул. Василия Васильева</t>
  </si>
  <si>
    <t>1110423360</t>
  </si>
  <si>
    <t>Капитальный ремонт объектов озеленения общего пользования</t>
  </si>
  <si>
    <t>9190023730</t>
  </si>
  <si>
    <t>Информирование населения о проведении общероссийского голосования</t>
  </si>
  <si>
    <t>9640000000</t>
  </si>
  <si>
    <t>Расходы на финансовое обеспечение мероприятий, связанных с профилактикой распространения коронавирусной инфекции</t>
  </si>
  <si>
    <t>9640094000</t>
  </si>
  <si>
    <t>Мероприятия, связанные с профилактикой распространения коронавирусной инфекции</t>
  </si>
  <si>
    <t>0405</t>
  </si>
  <si>
    <t>Сельское хозяйство и рыболовство</t>
  </si>
  <si>
    <t>Организация мероприятий при осуществлении деятельности по обращению с животными без владельцев</t>
  </si>
  <si>
    <t>083022Н420</t>
  </si>
  <si>
    <t>Оснащение оборудованием образовательных организаций, реализующих программы дошкольного образования, в соответствии с требованиями федерального государственного образовательного стандарта дошкольного образования</t>
  </si>
  <si>
    <t>083032Н420</t>
  </si>
  <si>
    <t>9640023100</t>
  </si>
  <si>
    <t>Обеспечение малоимущих семей, имеющих детей в возрасте от 3 до 7 лет, наборами продуктов питания</t>
  </si>
  <si>
    <t>9640023370</t>
  </si>
  <si>
    <t>Единовременные выплаты работникам образовательных организаций, обеспечившим дистанционное обучение учащихся и работу дошкольных дежурных групп</t>
  </si>
  <si>
    <t>14104SУ200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</si>
  <si>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</si>
  <si>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0810141690</t>
  </si>
  <si>
    <t>Реконструкция здания МАДОУ "Детский сад "IT мир" г. Перми</t>
  </si>
  <si>
    <t>1220171160</t>
  </si>
  <si>
    <t>Возмещение недополученных доходов хозяйствующим субъектам, осуществляющим перевозки пассажиров автомобильным транспортом по муниципальным маршрутам регулярных перевозок города Перми по регулируемым тарифам в период действия режима полной самоизоляции в связи с угрозой распространения новой коронавирусной инфекции.</t>
  </si>
  <si>
    <t>919W023730</t>
  </si>
  <si>
    <t>Оказание содействия в подготовке и проведении общероссийского голосования, а также в информировании населения о проведении общероссийского голосования</t>
  </si>
  <si>
    <t>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1941 - 1945 годов" за счет средств резервного фонда Правительства Российской Федерации</t>
  </si>
  <si>
    <t>153035134F</t>
  </si>
  <si>
    <t>19101SЦ550</t>
  </si>
  <si>
    <t>Приобретение объектов недвижимого имущества по адресу: г. Пермь, ул. Барамзиной, 31, находящихся на земельном участке с кадастровым номером 59:01:4415053:25, расположенных в коридоре проектируемых дорог по ул. Барамзиной, ул. Углеуральской и ул. Гатчинской</t>
  </si>
  <si>
    <t>+</t>
  </si>
  <si>
    <t>1810400000</t>
  </si>
  <si>
    <t>Основное мероприятие "Проведение мероприятий по установлению (уточнению) местоположения объектов капитального строительства на земельных участках"</t>
  </si>
  <si>
    <t>1810421860</t>
  </si>
  <si>
    <t>Уточнение местоположения объектов капитального строительства в границах земельных участков</t>
  </si>
  <si>
    <t>0410100670</t>
  </si>
  <si>
    <t>Целевая субсидия на обеспечение функционирования учреждений в период приостановления их деятельности в связи с угрозой распространения новой коронавирусной инфекции</t>
  </si>
  <si>
    <t>0320100670</t>
  </si>
  <si>
    <t>0320200670</t>
  </si>
  <si>
    <t>0710100670</t>
  </si>
  <si>
    <t>0720100670</t>
  </si>
  <si>
    <t>0830200620</t>
  </si>
  <si>
    <t>Приобретение и оснащение оборудованием, мебелью, инвентарем, за исключением средств обучения, муниципального автономного общеобразовательного учреждения "Средняя общеобразовательная школа № 127 с углубленным изучением отдельных предметов" г. Перми</t>
  </si>
  <si>
    <t>0830400000</t>
  </si>
  <si>
    <t>0830400760</t>
  </si>
  <si>
    <t>Оснащение здания муниципального автономного общеобразовательного учреждения "Средняя общеобразовательная школа № 127 с углубленным изучением отдельных предметов" г. Перми, открывающегося после капитального ремонта</t>
  </si>
  <si>
    <t>0110321320</t>
  </si>
  <si>
    <t>Возведение модульных (сборных, некапитальных) сооружений для размещения в них общественных центров</t>
  </si>
  <si>
    <t>1750300000</t>
  </si>
  <si>
    <t>Основное мероприятие "Исполнение судебных актов, вступивших в законную силу, в рамках капитального ремонта"</t>
  </si>
  <si>
    <t>1750321830</t>
  </si>
  <si>
    <t>Выполнение работ по капитальному ремонту многоквартирных домов, направленных на исполнение судебных актов</t>
  </si>
  <si>
    <t>1710700000</t>
  </si>
  <si>
    <t>Основное мероприятие "Муниципальная поддержка газификации жилых домов в микрорайонах индивидуальной застройки"</t>
  </si>
  <si>
    <t>1710722160</t>
  </si>
  <si>
    <t>Возмещение затрат по подключению к системе газоснабжения жилых домов в зонах индивидуальной жилой застройки</t>
  </si>
  <si>
    <t>1111000000</t>
  </si>
  <si>
    <t>Основное мероприятие "Выполнение комплекса мероприятий по обследованию водных биологических ресурсов"</t>
  </si>
  <si>
    <t>1111023540</t>
  </si>
  <si>
    <t>Оценка воздействия на водные биоресурсы и среду их обитания</t>
  </si>
  <si>
    <t>1020141890</t>
  </si>
  <si>
    <t>Реконструкция площади Восстания, 1-й этап</t>
  </si>
  <si>
    <t>102R100000</t>
  </si>
  <si>
    <t>Основное мероприятие "Реализация мероприятий в рамках регионального проекта Пермского края "Безопасные и качественные дороги" (Дорожная сеть)"</t>
  </si>
  <si>
    <t>102R1ST040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</si>
  <si>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в рамках реализации мероприятий регионального проекта Пермского края "Безопасные и качественные автомобильные дороги" (Дорожная сеть)</t>
  </si>
  <si>
    <t>102R1ST04A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</si>
  <si>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в рамках реализации мероприятий регионального проекта Пермского края "Безопасные и качественные автомобильные дороги" (Дорожная сеть) (Реконструкция ул. Героев Хасана от ул. Хлебозаводская до ул. Василия Васильева)</t>
  </si>
  <si>
    <t>Возмещение недополученных доходов хозяйствующим субъектам, осуществляющим перевозки пассажиров автомобильным транспортом по муниципальным маршрутам регулярных перевозок города Перми по регулируемым тарифам в период действия режима полной самоизоляции в связи с угрозой распространения новой коронавирусной инфекции</t>
  </si>
  <si>
    <t>Основное мероприятие "Выполнение комплекса мероприятий по приведению в нормативное состояние контактно-кабельной сети"</t>
  </si>
  <si>
    <t>1220523310</t>
  </si>
  <si>
    <t>Осуществление ремонта контактно-кабельной сети городского наземного электрического транспорта города Перми</t>
  </si>
  <si>
    <t>0720253030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</si>
  <si>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</si>
  <si>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07202L3040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</si>
  <si>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</si>
  <si>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08201SH070</t>
  </si>
  <si>
    <t>074022H430</t>
  </si>
  <si>
    <t>Мероприятия по профилактике безопасности дорожного движения</t>
  </si>
  <si>
    <t>1750400000</t>
  </si>
  <si>
    <t>Основное мероприятие "Возмещение части расходов на оплату услуг и (или) работ по энергосбережению и повышению энергетической эффективности многоквартирных домов"</t>
  </si>
  <si>
    <t>1750409501</t>
  </si>
  <si>
    <t>Обеспечение мероприятий по капитальному ремонту многоквартирных домов</t>
  </si>
  <si>
    <t>122012T300</t>
  </si>
  <si>
    <t>Организация транспортного обслуживания населения автомобильным транспортом в связи с изменением железнодорожного сообщения на участке Пермь II - ОП "Мотовилиха"</t>
  </si>
  <si>
    <t>9190021350</t>
  </si>
  <si>
    <t>Возврат средств в бюджет Пермского края на реализацию программ формирования современной городской среды</t>
  </si>
  <si>
    <t>1220122020</t>
  </si>
  <si>
    <t>Проведение независимой экспертной оценки документации по разработке маршрутной сети регулярных перевозок пассажиров и багажа городским пассажирским транспортом по муниципальным маршрутам регулярных перевозок города Перми</t>
  </si>
  <si>
    <t>0510300670</t>
  </si>
  <si>
    <t>0510300920</t>
  </si>
  <si>
    <t>Целевая субсидия на содержание муниципального имущества, не входящего в состав муниципальной услуги</t>
  </si>
  <si>
    <t>0520200670</t>
  </si>
  <si>
    <r>
      <rPr>
        <b/>
        <sz val="12"/>
        <color indexed="8"/>
        <rFont val="Times New Roman"/>
        <family val="1"/>
        <charset val="204"/>
      </rPr>
      <t>Утвержденный годовой бюджет</t>
    </r>
    <r>
      <rPr>
        <sz val="12"/>
        <color indexed="8"/>
        <rFont val="Times New Roman"/>
        <family val="1"/>
        <charset val="204"/>
      </rPr>
      <t xml:space="preserve">     (с учетом изменений, внесенных решением Пермской городской Думы № 258 )</t>
    </r>
  </si>
  <si>
    <t>12204ST151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</si>
  <si>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обновления подвижного состава г. Перми (Приобретение городского наземного электрического транспорта и автомобильного транспорта по договорам поставки)</t>
  </si>
  <si>
    <t>12204ST152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</si>
  <si>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обновления подвижного состава г. Перми (Лизинговые платежи по договорам лизинга с лизинговыми компаниями на приобретение городского наземного электрического транспорта и автомобильного транспорта)</t>
  </si>
  <si>
    <t>0510300940</t>
  </si>
  <si>
    <t>Целевая субсидия МАУ СШ "Урал-Грейт-Юниор" г. Перми на аренду земельного участка</t>
  </si>
  <si>
    <t>9190058790</t>
  </si>
  <si>
    <t>Выплата стимулирующего характера за особые условия труда и дополнительную нагрузку работникам органов записи актов гражданского состояния, осуществлявших конвертацию и передачу записей актов гражданского состояния в Единый государственный реестр записей актов гражданского состояния, в том числе записей актов о рождении детей в возрасте от 3 до 18 лет в целях обеспечения дополнительных мер социальной поддержки семей, имеющих детей, за счет средств резервного фонда Правительства Российской Федерации</t>
  </si>
  <si>
    <t>919002Н440</t>
  </si>
  <si>
    <t>Единовременная премия обучающимся, награжденным знаком отличия Пермского края "Гордость Пермского края"</t>
  </si>
  <si>
    <t>957002С420</t>
  </si>
  <si>
    <t>Конкурс комиссий по делам несовершеннолетних и защите их прав по достижению наиболее результативных значений показателей эффективности их деятельности</t>
  </si>
  <si>
    <t>919005549F</t>
  </si>
  <si>
    <t>Поощрение за достижение показателей деятельности управленческих команд</t>
  </si>
  <si>
    <t>Исполнено</t>
  </si>
  <si>
    <t>к решению Пермской городской Думы</t>
  </si>
  <si>
    <t>Отчет об исполнении расходов города Перми по ведомственной структуре расходов бюджета за 2020 год</t>
  </si>
  <si>
    <t>% исполнения</t>
  </si>
  <si>
    <t>тыс. руб.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</si>
  <si>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под размещение общеобразовательной организации по ул. Целинной, 15</t>
  </si>
  <si>
    <t>Приложение 3</t>
  </si>
  <si>
    <t>Раздел, подраздел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</si>
  <si>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лагерях"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</si>
  <si>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</si>
  <si>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Основное мероприятие "Приобретение и оснащение учебниками и учебными пособиями, средствами обучения муниципального автономного общеобразовательного учреждения Средняя общеобразовательная школа № 127 с углубленным изучением отдельных предметов" г. Перми"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</si>
  <si>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</si>
  <si>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</si>
  <si>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Иные межбюджетные трансферты на создание модельных муниципальных библиотек</t>
  </si>
  <si>
    <t>Устройство спортивных площадок и оснащение объектов спортивным оборудованием и инвентарем для занятий физической культурой и спортом</t>
  </si>
  <si>
    <t>Сохранение объекта культурного наследия "Здание, где Е.П. Серебренниковой (Солониной) было основано училище для слепых детей" с пристроями по ул.Сибирской,80 в г.Перми при проведении реставрации и его приспособления для современного использования (размещения МАОУ "СОШ № 22" г.Перми)</t>
  </si>
  <si>
    <t>Возмещение затрат, связанных с организацией перевозки отдельных категорий граждан с использованием электронных социальных проездных документов, а также недополученных доходов юридическим лицам, индивидуальным предпринимателям от перевозки отдельных категорий граждан с использованием электронных социальных проездных документов</t>
  </si>
  <si>
    <t>Мероприятия по расселению жилищного фонда на территории Пермского края, признанного аварийным после 1 января 2017 г.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</si>
  <si>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 (Реконструкция ул. Революции от ЦКР до ул. Сибирской с обустройством трамвайной линии. 1 этап)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</si>
</sst>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00"/>
    <numFmt numFmtId="165" formatCode="?"/>
    <numFmt numFmtId="166" formatCode="#,##0.00000"/>
    <numFmt numFmtId="167" formatCode="#,##0.0"/>
  </numFmts>
  <fonts count="17" x14ac:knownFonts="1">
    <font>
      <sz val="11"/>
      <color theme="1"/>
      <name val="Calibri"/>
      <family val="2"/>
      <charset val="204"/>
      <scheme val="minor"/>
    </font>
    <font>
      <sz val="9"/>
      <name val="Times New Roman"/>
      <family val="1"/>
      <charset val="204"/>
    </font>
    <font>
      <b/>
      <sz val="8"/>
      <name val="Arial Cyr"/>
    </font>
    <font>
      <sz val="9"/>
      <color indexed="8"/>
      <name val="Calibri"/>
      <family val="2"/>
      <charset val="204"/>
    </font>
    <font>
      <sz val="8"/>
      <name val="Calibri"/>
      <family val="2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114">
    <xf numFmtId="0" fontId="0" fillId="0" borderId="0" xfId="0"/>
    <xf numFmtId="49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3" fillId="0" borderId="0" xfId="0" applyFont="1"/>
    <xf numFmtId="0" fontId="3" fillId="0" borderId="1" xfId="0" applyFont="1" applyBorder="1"/>
    <xf numFmtId="0" fontId="0" fillId="2" borderId="0" xfId="0" applyFill="1"/>
    <xf numFmtId="49" fontId="2" fillId="0" borderId="2" xfId="0" applyNumberFormat="1" applyFont="1" applyBorder="1" applyAlignment="1" applyProtection="1">
      <alignment horizontal="center" vertical="center" wrapText="1"/>
    </xf>
    <xf numFmtId="49" fontId="2" fillId="0" borderId="3" xfId="0" applyNumberFormat="1" applyFont="1" applyBorder="1" applyAlignment="1" applyProtection="1">
      <alignment horizontal="center" vertical="center" wrapText="1"/>
    </xf>
    <xf numFmtId="49" fontId="2" fillId="0" borderId="3" xfId="0" applyNumberFormat="1" applyFont="1" applyBorder="1" applyAlignment="1" applyProtection="1">
      <alignment horizontal="left" vertical="center" wrapText="1"/>
    </xf>
    <xf numFmtId="164" fontId="2" fillId="0" borderId="3" xfId="0" applyNumberFormat="1" applyFont="1" applyBorder="1" applyAlignment="1" applyProtection="1">
      <alignment horizontal="right" vertical="center" wrapText="1"/>
    </xf>
    <xf numFmtId="165" fontId="2" fillId="0" borderId="3" xfId="0" applyNumberFormat="1" applyFont="1" applyBorder="1" applyAlignment="1" applyProtection="1">
      <alignment horizontal="left" vertical="center" wrapText="1"/>
    </xf>
    <xf numFmtId="164" fontId="0" fillId="0" borderId="0" xfId="0" applyNumberFormat="1"/>
    <xf numFmtId="49" fontId="1" fillId="2" borderId="1" xfId="0" applyNumberFormat="1" applyFont="1" applyFill="1" applyBorder="1" applyAlignment="1">
      <alignment horizontal="center" vertical="center"/>
    </xf>
    <xf numFmtId="49" fontId="1" fillId="3" borderId="1" xfId="0" applyNumberFormat="1" applyFont="1" applyFill="1" applyBorder="1" applyAlignment="1">
      <alignment horizontal="center" vertical="center"/>
    </xf>
    <xf numFmtId="49" fontId="1" fillId="3" borderId="1" xfId="0" applyNumberFormat="1" applyFont="1" applyFill="1" applyBorder="1" applyAlignment="1">
      <alignment horizontal="left" vertical="center" wrapText="1"/>
    </xf>
    <xf numFmtId="164" fontId="1" fillId="3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left" vertical="center" wrapText="1"/>
    </xf>
    <xf numFmtId="49" fontId="11" fillId="0" borderId="1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64" fontId="6" fillId="0" borderId="1" xfId="0" applyNumberFormat="1" applyFont="1" applyFill="1" applyBorder="1" applyAlignment="1">
      <alignment horizontal="center" vertical="center"/>
    </xf>
    <xf numFmtId="164" fontId="8" fillId="0" borderId="1" xfId="0" applyNumberFormat="1" applyFont="1" applyFill="1" applyBorder="1" applyAlignment="1">
      <alignment horizontal="center" vertical="center"/>
    </xf>
    <xf numFmtId="164" fontId="5" fillId="0" borderId="1" xfId="0" applyNumberFormat="1" applyFont="1" applyFill="1" applyBorder="1" applyAlignment="1">
      <alignment horizontal="center" vertical="center"/>
    </xf>
    <xf numFmtId="164" fontId="6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49" fontId="12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left" vertical="center" wrapText="1"/>
    </xf>
    <xf numFmtId="164" fontId="15" fillId="0" borderId="1" xfId="0" applyNumberFormat="1" applyFont="1" applyFill="1" applyBorder="1" applyAlignment="1">
      <alignment horizontal="center" vertical="center"/>
    </xf>
    <xf numFmtId="49" fontId="10" fillId="0" borderId="4" xfId="0" applyNumberFormat="1" applyFont="1" applyFill="1" applyBorder="1" applyAlignment="1">
      <alignment horizontal="center" vertical="center"/>
    </xf>
    <xf numFmtId="164" fontId="5" fillId="0" borderId="4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5" fillId="0" borderId="5" xfId="0" applyFont="1" applyFill="1" applyBorder="1" applyAlignment="1">
      <alignment vertical="center"/>
    </xf>
    <xf numFmtId="0" fontId="10" fillId="0" borderId="1" xfId="0" applyFont="1" applyFill="1" applyBorder="1" applyAlignment="1">
      <alignment horizontal="left" vertical="top" wrapText="1"/>
    </xf>
    <xf numFmtId="0" fontId="6" fillId="0" borderId="0" xfId="0" applyFont="1" applyFill="1" applyAlignment="1">
      <alignment vertical="center"/>
    </xf>
    <xf numFmtId="164" fontId="10" fillId="0" borderId="1" xfId="0" applyNumberFormat="1" applyFont="1" applyFill="1" applyBorder="1" applyAlignment="1">
      <alignment horizontal="center" vertical="center"/>
    </xf>
    <xf numFmtId="164" fontId="6" fillId="0" borderId="1" xfId="0" applyNumberFormat="1" applyFont="1" applyFill="1" applyBorder="1" applyAlignment="1">
      <alignment horizontal="center"/>
    </xf>
    <xf numFmtId="49" fontId="5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right" vertical="center"/>
    </xf>
    <xf numFmtId="164" fontId="5" fillId="0" borderId="0" xfId="0" applyNumberFormat="1" applyFont="1" applyFill="1" applyBorder="1" applyAlignment="1">
      <alignment horizontal="right" vertical="center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left" vertical="center" wrapText="1"/>
    </xf>
    <xf numFmtId="164" fontId="13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left" vertical="center" wrapText="1"/>
    </xf>
    <xf numFmtId="0" fontId="8" fillId="0" borderId="0" xfId="0" applyFont="1" applyFill="1" applyAlignment="1">
      <alignment vertical="center"/>
    </xf>
    <xf numFmtId="0" fontId="10" fillId="0" borderId="1" xfId="0" applyFont="1" applyFill="1" applyBorder="1" applyAlignment="1">
      <alignment horizontal="left" vertical="center" wrapText="1"/>
    </xf>
    <xf numFmtId="164" fontId="14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 applyProtection="1">
      <alignment horizontal="left" vertical="top" wrapText="1"/>
    </xf>
    <xf numFmtId="0" fontId="11" fillId="0" borderId="1" xfId="0" applyFont="1" applyFill="1" applyBorder="1" applyAlignment="1">
      <alignment horizontal="left" vertical="top" wrapText="1"/>
    </xf>
    <xf numFmtId="0" fontId="5" fillId="0" borderId="4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vertical="center"/>
    </xf>
    <xf numFmtId="49" fontId="10" fillId="0" borderId="1" xfId="0" applyNumberFormat="1" applyFont="1" applyFill="1" applyBorder="1" applyAlignment="1" applyProtection="1">
      <alignment horizontal="left" vertical="center" wrapText="1"/>
    </xf>
    <xf numFmtId="0" fontId="10" fillId="0" borderId="1" xfId="0" applyNumberFormat="1" applyFont="1" applyFill="1" applyBorder="1" applyAlignment="1" applyProtection="1">
      <alignment horizontal="left" vertical="center" wrapText="1"/>
    </xf>
    <xf numFmtId="49" fontId="5" fillId="0" borderId="4" xfId="0" applyNumberFormat="1" applyFont="1" applyFill="1" applyBorder="1" applyAlignment="1">
      <alignment horizontal="center" vertical="center"/>
    </xf>
    <xf numFmtId="49" fontId="5" fillId="0" borderId="4" xfId="0" applyNumberFormat="1" applyFont="1" applyFill="1" applyBorder="1" applyAlignment="1">
      <alignment horizontal="left" vertical="center" wrapText="1"/>
    </xf>
    <xf numFmtId="164" fontId="15" fillId="0" borderId="4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>
      <alignment horizontal="left" vertical="center" wrapText="1"/>
    </xf>
    <xf numFmtId="164" fontId="6" fillId="0" borderId="6" xfId="0" applyNumberFormat="1" applyFont="1" applyFill="1" applyBorder="1" applyAlignment="1">
      <alignment horizontal="center"/>
    </xf>
    <xf numFmtId="164" fontId="13" fillId="0" borderId="1" xfId="0" applyNumberFormat="1" applyFont="1" applyFill="1" applyBorder="1" applyAlignment="1">
      <alignment horizontal="center"/>
    </xf>
    <xf numFmtId="0" fontId="6" fillId="0" borderId="0" xfId="0" applyFont="1" applyFill="1" applyAlignment="1"/>
    <xf numFmtId="49" fontId="6" fillId="0" borderId="0" xfId="0" applyNumberFormat="1" applyFont="1" applyFill="1" applyBorder="1" applyAlignment="1">
      <alignment horizontal="left" vertical="center" wrapText="1"/>
    </xf>
    <xf numFmtId="0" fontId="5" fillId="0" borderId="0" xfId="0" applyFont="1" applyFill="1"/>
    <xf numFmtId="0" fontId="5" fillId="0" borderId="0" xfId="0" applyFont="1" applyFill="1" applyBorder="1"/>
    <xf numFmtId="0" fontId="5" fillId="0" borderId="6" xfId="0" applyFont="1" applyFill="1" applyBorder="1" applyAlignment="1">
      <alignment horizontal="center" vertical="center" wrapText="1"/>
    </xf>
    <xf numFmtId="164" fontId="5" fillId="0" borderId="0" xfId="0" applyNumberFormat="1" applyFont="1" applyFill="1" applyAlignment="1">
      <alignment vertical="center"/>
    </xf>
    <xf numFmtId="166" fontId="5" fillId="0" borderId="1" xfId="0" applyNumberFormat="1" applyFont="1" applyFill="1" applyBorder="1" applyAlignment="1">
      <alignment horizontal="center" vertical="center"/>
    </xf>
    <xf numFmtId="164" fontId="8" fillId="0" borderId="0" xfId="0" applyNumberFormat="1" applyFont="1" applyFill="1" applyAlignment="1">
      <alignment vertical="center"/>
    </xf>
    <xf numFmtId="166" fontId="6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164" fontId="12" fillId="0" borderId="1" xfId="0" applyNumberFormat="1" applyFont="1" applyFill="1" applyBorder="1" applyAlignment="1">
      <alignment horizontal="center" vertical="center"/>
    </xf>
    <xf numFmtId="164" fontId="11" fillId="0" borderId="1" xfId="0" applyNumberFormat="1" applyFont="1" applyFill="1" applyBorder="1" applyAlignment="1">
      <alignment horizontal="center" vertical="center"/>
    </xf>
    <xf numFmtId="164" fontId="10" fillId="0" borderId="4" xfId="0" applyNumberFormat="1" applyFont="1" applyFill="1" applyBorder="1" applyAlignment="1">
      <alignment horizontal="center" vertical="center"/>
    </xf>
    <xf numFmtId="164" fontId="12" fillId="0" borderId="1" xfId="0" applyNumberFormat="1" applyFont="1" applyFill="1" applyBorder="1" applyAlignment="1">
      <alignment horizontal="center"/>
    </xf>
    <xf numFmtId="164" fontId="12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Alignment="1">
      <alignment vertical="center"/>
    </xf>
    <xf numFmtId="164" fontId="15" fillId="4" borderId="1" xfId="0" applyNumberFormat="1" applyFont="1" applyFill="1" applyBorder="1" applyAlignment="1">
      <alignment horizontal="center" vertical="center"/>
    </xf>
    <xf numFmtId="0" fontId="6" fillId="0" borderId="9" xfId="0" applyFont="1" applyFill="1" applyBorder="1" applyAlignment="1">
      <alignment vertical="center" wrapText="1"/>
    </xf>
    <xf numFmtId="164" fontId="13" fillId="0" borderId="9" xfId="0" applyNumberFormat="1" applyFont="1" applyFill="1" applyBorder="1" applyAlignment="1">
      <alignment horizontal="center"/>
    </xf>
    <xf numFmtId="0" fontId="16" fillId="0" borderId="0" xfId="0" applyFont="1" applyFill="1" applyAlignment="1"/>
    <xf numFmtId="167" fontId="13" fillId="0" borderId="1" xfId="0" applyNumberFormat="1" applyFont="1" applyFill="1" applyBorder="1" applyAlignment="1">
      <alignment horizontal="center" vertical="center"/>
    </xf>
    <xf numFmtId="167" fontId="14" fillId="0" borderId="1" xfId="0" applyNumberFormat="1" applyFont="1" applyFill="1" applyBorder="1" applyAlignment="1">
      <alignment horizontal="center" vertical="center"/>
    </xf>
    <xf numFmtId="167" fontId="15" fillId="0" borderId="1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right" vertical="center"/>
    </xf>
    <xf numFmtId="0" fontId="5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right" vertical="center"/>
    </xf>
    <xf numFmtId="0" fontId="5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49" fontId="6" fillId="0" borderId="6" xfId="0" applyNumberFormat="1" applyFont="1" applyFill="1" applyBorder="1" applyAlignment="1">
      <alignment horizontal="left" wrapText="1"/>
    </xf>
    <xf numFmtId="49" fontId="6" fillId="0" borderId="8" xfId="0" applyNumberFormat="1" applyFont="1" applyFill="1" applyBorder="1" applyAlignment="1">
      <alignment horizontal="left" wrapText="1"/>
    </xf>
    <xf numFmtId="49" fontId="6" fillId="0" borderId="9" xfId="0" applyNumberFormat="1" applyFont="1" applyFill="1" applyBorder="1" applyAlignment="1">
      <alignment horizontal="left" wrapText="1"/>
    </xf>
    <xf numFmtId="49" fontId="5" fillId="0" borderId="7" xfId="0" applyNumberFormat="1" applyFont="1" applyFill="1" applyBorder="1" applyAlignment="1">
      <alignment horizontal="center" vertical="center" wrapText="1"/>
    </xf>
    <xf numFmtId="49" fontId="5" fillId="0" borderId="10" xfId="0" applyNumberFormat="1" applyFont="1" applyFill="1" applyBorder="1" applyAlignment="1">
      <alignment horizontal="center" vertical="center" wrapText="1"/>
    </xf>
    <xf numFmtId="49" fontId="5" fillId="0" borderId="4" xfId="0" applyNumberFormat="1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IY5503"/>
  <sheetViews>
    <sheetView tabSelected="1" zoomScale="86" zoomScaleNormal="86" zoomScaleSheetLayoutView="103" workbookViewId="0">
      <pane xSplit="7" ySplit="10" topLeftCell="H4059" activePane="bottomRight" state="frozen"/>
      <selection pane="topRight" activeCell="H1" sqref="H1"/>
      <selection pane="bottomLeft" activeCell="A8" sqref="A8"/>
      <selection pane="bottomRight" activeCell="E4059" sqref="E4059"/>
    </sheetView>
  </sheetViews>
  <sheetFormatPr defaultColWidth="9.109375" defaultRowHeight="15.6" x14ac:dyDescent="0.3"/>
  <cols>
    <col min="1" max="1" width="8.109375" style="39" customWidth="1"/>
    <col min="2" max="2" width="8.5546875" style="39" customWidth="1"/>
    <col min="3" max="3" width="13.44140625" style="39" customWidth="1"/>
    <col min="4" max="4" width="7.5546875" style="91" customWidth="1"/>
    <col min="5" max="5" width="56.44140625" style="40" customWidth="1"/>
    <col min="6" max="8" width="18.33203125" style="21" hidden="1" customWidth="1"/>
    <col min="9" max="9" width="15.6640625" style="91" customWidth="1"/>
    <col min="10" max="10" width="20.33203125" style="75" hidden="1" customWidth="1"/>
    <col min="11" max="11" width="20.88671875" style="21" hidden="1" customWidth="1"/>
    <col min="12" max="14" width="18.33203125" style="21" hidden="1" customWidth="1"/>
    <col min="15" max="15" width="16.109375" style="91" customWidth="1"/>
    <col min="16" max="17" width="18.33203125" style="21" hidden="1" customWidth="1"/>
    <col min="18" max="18" width="11" style="91" customWidth="1"/>
    <col min="19" max="19" width="18.5546875" style="26" hidden="1" customWidth="1"/>
    <col min="20" max="16384" width="9.109375" style="26"/>
  </cols>
  <sheetData>
    <row r="1" spans="1:19" ht="15" customHeight="1" x14ac:dyDescent="0.3">
      <c r="B1" s="91"/>
      <c r="I1" s="94" t="s">
        <v>2110</v>
      </c>
      <c r="J1" s="95"/>
      <c r="K1" s="95"/>
      <c r="L1" s="95"/>
      <c r="M1" s="95"/>
      <c r="N1" s="95"/>
      <c r="O1" s="94"/>
      <c r="P1" s="95"/>
      <c r="Q1" s="95"/>
      <c r="R1" s="94"/>
    </row>
    <row r="2" spans="1:19" x14ac:dyDescent="0.3">
      <c r="B2" s="91"/>
      <c r="I2" s="94" t="s">
        <v>2105</v>
      </c>
      <c r="J2" s="96"/>
      <c r="K2" s="96"/>
      <c r="L2" s="96"/>
      <c r="M2" s="96"/>
      <c r="N2" s="96"/>
      <c r="O2" s="94"/>
      <c r="P2" s="96"/>
      <c r="Q2" s="96"/>
      <c r="R2" s="94"/>
    </row>
    <row r="3" spans="1:19" x14ac:dyDescent="0.25">
      <c r="B3" s="91"/>
      <c r="O3" s="90"/>
      <c r="P3" s="90"/>
      <c r="Q3" s="90"/>
      <c r="R3" s="90"/>
    </row>
    <row r="4" spans="1:19" x14ac:dyDescent="0.25">
      <c r="B4" s="91"/>
      <c r="O4" s="85"/>
      <c r="Q4" s="41"/>
      <c r="R4" s="85"/>
    </row>
    <row r="5" spans="1:19" s="36" customFormat="1" ht="17.399999999999999" x14ac:dyDescent="0.3">
      <c r="A5" s="98" t="s">
        <v>2106</v>
      </c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</row>
    <row r="6" spans="1:19" s="36" customFormat="1" ht="17.399999999999999" x14ac:dyDescent="0.3">
      <c r="A6" s="92"/>
      <c r="B6" s="92"/>
      <c r="C6" s="92"/>
      <c r="D6" s="92"/>
      <c r="E6" s="92"/>
      <c r="F6" s="89"/>
      <c r="G6" s="89"/>
      <c r="H6" s="89"/>
      <c r="I6" s="92"/>
      <c r="J6" s="89"/>
      <c r="K6" s="89"/>
      <c r="L6" s="89"/>
      <c r="M6" s="89"/>
      <c r="N6" s="89"/>
      <c r="O6" s="92"/>
      <c r="P6" s="89"/>
      <c r="Q6" s="89"/>
      <c r="R6" s="92"/>
    </row>
    <row r="7" spans="1:19" x14ac:dyDescent="0.3">
      <c r="B7" s="91"/>
      <c r="O7" s="93"/>
      <c r="Q7" s="42" t="s">
        <v>1392</v>
      </c>
      <c r="R7" s="93" t="s">
        <v>2108</v>
      </c>
    </row>
    <row r="8" spans="1:19" s="36" customFormat="1" ht="15.75" customHeight="1" x14ac:dyDescent="0.3">
      <c r="A8" s="108" t="s">
        <v>41</v>
      </c>
      <c r="B8" s="111" t="s">
        <v>2111</v>
      </c>
      <c r="C8" s="108" t="s">
        <v>42</v>
      </c>
      <c r="D8" s="111" t="s">
        <v>43</v>
      </c>
      <c r="E8" s="111" t="s">
        <v>591</v>
      </c>
      <c r="F8" s="97" t="s">
        <v>1784</v>
      </c>
      <c r="G8" s="69"/>
      <c r="H8" s="97" t="s">
        <v>2089</v>
      </c>
      <c r="I8" s="102" t="s">
        <v>1760</v>
      </c>
      <c r="J8" s="83"/>
      <c r="K8" s="97" t="s">
        <v>1761</v>
      </c>
      <c r="L8" s="97"/>
      <c r="M8" s="97"/>
      <c r="N8" s="97"/>
      <c r="O8" s="97" t="s">
        <v>2104</v>
      </c>
      <c r="P8" s="97" t="s">
        <v>1761</v>
      </c>
      <c r="Q8" s="97"/>
      <c r="R8" s="97" t="s">
        <v>2107</v>
      </c>
      <c r="S8" s="26"/>
    </row>
    <row r="9" spans="1:19" s="36" customFormat="1" ht="15.75" customHeight="1" x14ac:dyDescent="0.3">
      <c r="A9" s="109"/>
      <c r="B9" s="112"/>
      <c r="C9" s="109"/>
      <c r="D9" s="112"/>
      <c r="E9" s="112"/>
      <c r="F9" s="97"/>
      <c r="G9" s="74"/>
      <c r="H9" s="97"/>
      <c r="I9" s="103"/>
      <c r="J9" s="100" t="s">
        <v>1762</v>
      </c>
      <c r="K9" s="99" t="s">
        <v>1763</v>
      </c>
      <c r="L9" s="99"/>
      <c r="M9" s="99" t="s">
        <v>1764</v>
      </c>
      <c r="N9" s="99"/>
      <c r="O9" s="97"/>
      <c r="P9" s="97"/>
      <c r="Q9" s="97"/>
      <c r="R9" s="97"/>
      <c r="S9" s="26"/>
    </row>
    <row r="10" spans="1:19" s="36" customFormat="1" ht="46.8" x14ac:dyDescent="0.3">
      <c r="A10" s="110"/>
      <c r="B10" s="113"/>
      <c r="C10" s="110"/>
      <c r="D10" s="113"/>
      <c r="E10" s="113"/>
      <c r="F10" s="97"/>
      <c r="G10" s="74" t="s">
        <v>1985</v>
      </c>
      <c r="H10" s="97"/>
      <c r="I10" s="104"/>
      <c r="J10" s="101"/>
      <c r="K10" s="74" t="s">
        <v>1765</v>
      </c>
      <c r="L10" s="74" t="s">
        <v>1766</v>
      </c>
      <c r="M10" s="74" t="s">
        <v>1765</v>
      </c>
      <c r="N10" s="74" t="s">
        <v>1766</v>
      </c>
      <c r="O10" s="97"/>
      <c r="P10" s="74" t="s">
        <v>1763</v>
      </c>
      <c r="Q10" s="74" t="s">
        <v>1764</v>
      </c>
      <c r="R10" s="97"/>
      <c r="S10" s="26" t="s">
        <v>1984</v>
      </c>
    </row>
    <row r="11" spans="1:19" s="36" customFormat="1" ht="31.5" customHeight="1" x14ac:dyDescent="0.3">
      <c r="A11" s="43" t="s">
        <v>44</v>
      </c>
      <c r="B11" s="43"/>
      <c r="C11" s="27"/>
      <c r="D11" s="43"/>
      <c r="E11" s="44" t="s">
        <v>592</v>
      </c>
      <c r="F11" s="22">
        <v>696737.76100000006</v>
      </c>
      <c r="G11" s="22">
        <f t="shared" ref="G11" si="0">G12+G71+G79</f>
        <v>1042149.823</v>
      </c>
      <c r="H11" s="22">
        <f t="shared" ref="H11:M11" si="1">H12+H71+H79</f>
        <v>373970.33000999998</v>
      </c>
      <c r="I11" s="22">
        <f t="shared" si="1"/>
        <v>514409.06190999999</v>
      </c>
      <c r="J11" s="76">
        <f t="shared" si="1"/>
        <v>433975.85274999996</v>
      </c>
      <c r="K11" s="22">
        <f t="shared" si="1"/>
        <v>192704.59270000001</v>
      </c>
      <c r="L11" s="22">
        <f t="shared" si="1"/>
        <v>165571.96088</v>
      </c>
      <c r="M11" s="22">
        <f t="shared" si="1"/>
        <v>0</v>
      </c>
      <c r="N11" s="22">
        <f>N12+N88+N110+N74</f>
        <v>0</v>
      </c>
      <c r="O11" s="45">
        <f>O12+O71+O79</f>
        <v>508860.60585000005</v>
      </c>
      <c r="P11" s="45">
        <f t="shared" ref="P11:Q11" si="2">P12+P71+P79</f>
        <v>188816.50917</v>
      </c>
      <c r="Q11" s="45">
        <f t="shared" si="2"/>
        <v>0</v>
      </c>
      <c r="R11" s="86">
        <f>O11/I11*100</f>
        <v>98.921392239981444</v>
      </c>
    </row>
    <row r="12" spans="1:19" s="36" customFormat="1" ht="15.75" customHeight="1" x14ac:dyDescent="0.3">
      <c r="A12" s="43" t="s">
        <v>44</v>
      </c>
      <c r="B12" s="46" t="s">
        <v>45</v>
      </c>
      <c r="C12" s="27"/>
      <c r="D12" s="43"/>
      <c r="E12" s="44" t="s">
        <v>619</v>
      </c>
      <c r="F12" s="22">
        <v>164238.61600000001</v>
      </c>
      <c r="G12" s="22">
        <f t="shared" ref="G12" si="3">G13</f>
        <v>299426.96600000001</v>
      </c>
      <c r="H12" s="22">
        <f t="shared" ref="H12:J12" si="4">H13</f>
        <v>161748.32801</v>
      </c>
      <c r="I12" s="22">
        <f t="shared" si="4"/>
        <v>164333.16112</v>
      </c>
      <c r="J12" s="76">
        <f t="shared" si="4"/>
        <v>109783.69086999999</v>
      </c>
      <c r="K12" s="22">
        <f t="shared" ref="K12:N12" si="5">K13</f>
        <v>0</v>
      </c>
      <c r="L12" s="22">
        <f t="shared" si="5"/>
        <v>0</v>
      </c>
      <c r="M12" s="22">
        <f>M13</f>
        <v>0</v>
      </c>
      <c r="N12" s="22">
        <f t="shared" si="5"/>
        <v>0</v>
      </c>
      <c r="O12" s="45">
        <f>O13</f>
        <v>162672.78859000001</v>
      </c>
      <c r="P12" s="45">
        <f t="shared" ref="P12:Q12" si="6">P13</f>
        <v>0</v>
      </c>
      <c r="Q12" s="45">
        <f t="shared" si="6"/>
        <v>0</v>
      </c>
      <c r="R12" s="86">
        <f t="shared" ref="R12:R75" si="7">O12/I12*100</f>
        <v>98.989630261668509</v>
      </c>
    </row>
    <row r="13" spans="1:19" s="49" customFormat="1" ht="16.5" customHeight="1" x14ac:dyDescent="0.3">
      <c r="A13" s="47" t="s">
        <v>44</v>
      </c>
      <c r="B13" s="47" t="s">
        <v>1393</v>
      </c>
      <c r="C13" s="20"/>
      <c r="D13" s="47"/>
      <c r="E13" s="48" t="s">
        <v>635</v>
      </c>
      <c r="F13" s="23">
        <v>164238.61600000001</v>
      </c>
      <c r="G13" s="23">
        <f t="shared" ref="G13" si="8">G14+G47+G52+G62</f>
        <v>299426.96600000001</v>
      </c>
      <c r="H13" s="23">
        <f t="shared" ref="H13:J13" si="9">H14+H47+H52+H62</f>
        <v>161748.32801</v>
      </c>
      <c r="I13" s="23">
        <f t="shared" si="9"/>
        <v>164333.16112</v>
      </c>
      <c r="J13" s="77">
        <f t="shared" si="9"/>
        <v>109783.69086999999</v>
      </c>
      <c r="K13" s="23">
        <f>K14</f>
        <v>0</v>
      </c>
      <c r="L13" s="23">
        <f>L14</f>
        <v>0</v>
      </c>
      <c r="M13" s="23">
        <f>M14+M47+M52+M62</f>
        <v>0</v>
      </c>
      <c r="N13" s="23">
        <f>N14+N42+N53+N65</f>
        <v>0</v>
      </c>
      <c r="O13" s="23">
        <f>O14+O47+O52+O62</f>
        <v>162672.78859000001</v>
      </c>
      <c r="P13" s="23">
        <f>P14</f>
        <v>0</v>
      </c>
      <c r="Q13" s="23">
        <f>Q14+Q42+Q53+Q65</f>
        <v>0</v>
      </c>
      <c r="R13" s="87">
        <f t="shared" si="7"/>
        <v>98.989630261668509</v>
      </c>
    </row>
    <row r="14" spans="1:19" ht="31.5" customHeight="1" x14ac:dyDescent="0.3">
      <c r="A14" s="28" t="s">
        <v>44</v>
      </c>
      <c r="B14" s="28" t="s">
        <v>1393</v>
      </c>
      <c r="C14" s="18" t="s">
        <v>47</v>
      </c>
      <c r="D14" s="28"/>
      <c r="E14" s="29" t="s">
        <v>1485</v>
      </c>
      <c r="F14" s="24">
        <v>102493.716</v>
      </c>
      <c r="G14" s="24">
        <f t="shared" ref="G14" si="10">G15+G30</f>
        <v>299426.96600000001</v>
      </c>
      <c r="H14" s="24">
        <f t="shared" ref="H14:J14" si="11">H15+H30</f>
        <v>100675.91601</v>
      </c>
      <c r="I14" s="24">
        <f t="shared" si="11"/>
        <v>91152.069629999998</v>
      </c>
      <c r="J14" s="37">
        <f t="shared" si="11"/>
        <v>59822.06336</v>
      </c>
      <c r="K14" s="24">
        <f>K15+K23</f>
        <v>0</v>
      </c>
      <c r="L14" s="24">
        <f>L15+L23</f>
        <v>0</v>
      </c>
      <c r="M14" s="24">
        <f>M15+M30</f>
        <v>0</v>
      </c>
      <c r="N14" s="24">
        <f>N15+N23</f>
        <v>0</v>
      </c>
      <c r="O14" s="30">
        <f>O15+O30</f>
        <v>89611.245020000002</v>
      </c>
      <c r="P14" s="30">
        <f>P15+P23</f>
        <v>0</v>
      </c>
      <c r="Q14" s="30">
        <f>Q15+Q23</f>
        <v>0</v>
      </c>
      <c r="R14" s="88">
        <f t="shared" si="7"/>
        <v>98.309610943279253</v>
      </c>
    </row>
    <row r="15" spans="1:19" ht="31.5" customHeight="1" x14ac:dyDescent="0.3">
      <c r="A15" s="28" t="s">
        <v>44</v>
      </c>
      <c r="B15" s="28" t="s">
        <v>1393</v>
      </c>
      <c r="C15" s="18" t="s">
        <v>48</v>
      </c>
      <c r="D15" s="28"/>
      <c r="E15" s="29" t="s">
        <v>1486</v>
      </c>
      <c r="F15" s="24">
        <v>4397.0300000000007</v>
      </c>
      <c r="G15" s="24">
        <f t="shared" ref="G15" si="12">G16+G26</f>
        <v>300000</v>
      </c>
      <c r="H15" s="24">
        <f t="shared" ref="H15:M15" si="13">H16+H26</f>
        <v>4397.0300000000007</v>
      </c>
      <c r="I15" s="24">
        <f t="shared" si="13"/>
        <v>2813.5574999999999</v>
      </c>
      <c r="J15" s="37">
        <f t="shared" si="13"/>
        <v>1741.92</v>
      </c>
      <c r="K15" s="24">
        <f t="shared" si="13"/>
        <v>0</v>
      </c>
      <c r="L15" s="24">
        <f t="shared" si="13"/>
        <v>0</v>
      </c>
      <c r="M15" s="24">
        <f t="shared" si="13"/>
        <v>0</v>
      </c>
      <c r="N15" s="24">
        <f>N16</f>
        <v>0</v>
      </c>
      <c r="O15" s="24">
        <f>O16+O26</f>
        <v>2710.3489099999997</v>
      </c>
      <c r="P15" s="24">
        <f>P16+P26</f>
        <v>0</v>
      </c>
      <c r="Q15" s="24">
        <f>Q16</f>
        <v>0</v>
      </c>
      <c r="R15" s="88">
        <f t="shared" si="7"/>
        <v>96.331740510012679</v>
      </c>
    </row>
    <row r="16" spans="1:19" ht="63" customHeight="1" x14ac:dyDescent="0.3">
      <c r="A16" s="28" t="s">
        <v>44</v>
      </c>
      <c r="B16" s="28" t="s">
        <v>1393</v>
      </c>
      <c r="C16" s="18" t="s">
        <v>49</v>
      </c>
      <c r="D16" s="28"/>
      <c r="E16" s="29" t="s">
        <v>1487</v>
      </c>
      <c r="F16" s="24">
        <v>4397.0300000000007</v>
      </c>
      <c r="G16" s="24">
        <f t="shared" ref="G16" si="14">G17+G20</f>
        <v>0</v>
      </c>
      <c r="H16" s="24">
        <f t="shared" ref="H16:J16" si="15">H17+H20</f>
        <v>4397.0300000000007</v>
      </c>
      <c r="I16" s="24">
        <f t="shared" si="15"/>
        <v>2813.5574999999999</v>
      </c>
      <c r="J16" s="37">
        <f t="shared" si="15"/>
        <v>1741.92</v>
      </c>
      <c r="K16" s="24">
        <f t="shared" ref="K16:L16" si="16">K17</f>
        <v>0</v>
      </c>
      <c r="L16" s="24">
        <f t="shared" si="16"/>
        <v>0</v>
      </c>
      <c r="M16" s="24">
        <f>M17+M20</f>
        <v>0</v>
      </c>
      <c r="N16" s="24">
        <f>N17</f>
        <v>0</v>
      </c>
      <c r="O16" s="30">
        <f>O17+O20</f>
        <v>2710.3489099999997</v>
      </c>
      <c r="P16" s="30">
        <f t="shared" ref="P16" si="17">P17</f>
        <v>0</v>
      </c>
      <c r="Q16" s="30">
        <f>Q17</f>
        <v>0</v>
      </c>
      <c r="R16" s="88">
        <f t="shared" si="7"/>
        <v>96.331740510012679</v>
      </c>
    </row>
    <row r="17" spans="1:19" ht="31.2" x14ac:dyDescent="0.3">
      <c r="A17" s="28" t="s">
        <v>44</v>
      </c>
      <c r="B17" s="28" t="s">
        <v>1393</v>
      </c>
      <c r="C17" s="18" t="s">
        <v>521</v>
      </c>
      <c r="D17" s="28"/>
      <c r="E17" s="29" t="s">
        <v>1132</v>
      </c>
      <c r="F17" s="24">
        <v>276.43</v>
      </c>
      <c r="G17" s="24">
        <f t="shared" ref="G17" si="18">G18</f>
        <v>0</v>
      </c>
      <c r="H17" s="24">
        <f t="shared" ref="H17:J17" si="19">H18</f>
        <v>276.43</v>
      </c>
      <c r="I17" s="24">
        <f t="shared" si="19"/>
        <v>276.43</v>
      </c>
      <c r="J17" s="37">
        <f t="shared" si="19"/>
        <v>253.6</v>
      </c>
      <c r="K17" s="24">
        <f>K18+K20</f>
        <v>0</v>
      </c>
      <c r="L17" s="24">
        <f>L18+L20</f>
        <v>0</v>
      </c>
      <c r="M17" s="24">
        <f>M18+M20</f>
        <v>0</v>
      </c>
      <c r="N17" s="24">
        <f>N18+N20</f>
        <v>0</v>
      </c>
      <c r="O17" s="30">
        <f>O18</f>
        <v>230.47691</v>
      </c>
      <c r="P17" s="30">
        <f>P18+P20</f>
        <v>0</v>
      </c>
      <c r="Q17" s="30">
        <f>Q18+Q20</f>
        <v>0</v>
      </c>
      <c r="R17" s="88">
        <f t="shared" si="7"/>
        <v>83.376229063415693</v>
      </c>
    </row>
    <row r="18" spans="1:19" ht="31.5" customHeight="1" x14ac:dyDescent="0.3">
      <c r="A18" s="28" t="s">
        <v>44</v>
      </c>
      <c r="B18" s="28" t="s">
        <v>1393</v>
      </c>
      <c r="C18" s="18" t="s">
        <v>521</v>
      </c>
      <c r="D18" s="28" t="s">
        <v>51</v>
      </c>
      <c r="E18" s="29" t="s">
        <v>663</v>
      </c>
      <c r="F18" s="24">
        <v>276.43</v>
      </c>
      <c r="G18" s="24">
        <f t="shared" ref="G18:Q18" si="20">G19</f>
        <v>0</v>
      </c>
      <c r="H18" s="24">
        <f t="shared" si="20"/>
        <v>276.43</v>
      </c>
      <c r="I18" s="24">
        <f t="shared" si="20"/>
        <v>276.43</v>
      </c>
      <c r="J18" s="37">
        <f t="shared" si="20"/>
        <v>253.6</v>
      </c>
      <c r="K18" s="24">
        <f t="shared" si="20"/>
        <v>0</v>
      </c>
      <c r="L18" s="24">
        <f t="shared" si="20"/>
        <v>0</v>
      </c>
      <c r="M18" s="24">
        <f t="shared" si="20"/>
        <v>0</v>
      </c>
      <c r="N18" s="24">
        <f t="shared" si="20"/>
        <v>0</v>
      </c>
      <c r="O18" s="30">
        <f t="shared" si="20"/>
        <v>230.47691</v>
      </c>
      <c r="P18" s="30">
        <f t="shared" si="20"/>
        <v>0</v>
      </c>
      <c r="Q18" s="30">
        <f t="shared" si="20"/>
        <v>0</v>
      </c>
      <c r="R18" s="88">
        <f t="shared" si="7"/>
        <v>83.376229063415693</v>
      </c>
    </row>
    <row r="19" spans="1:19" ht="31.5" customHeight="1" x14ac:dyDescent="0.3">
      <c r="A19" s="28" t="s">
        <v>44</v>
      </c>
      <c r="B19" s="28" t="s">
        <v>1393</v>
      </c>
      <c r="C19" s="18" t="s">
        <v>521</v>
      </c>
      <c r="D19" s="28" t="s">
        <v>52</v>
      </c>
      <c r="E19" s="29" t="s">
        <v>664</v>
      </c>
      <c r="F19" s="24">
        <v>276.43</v>
      </c>
      <c r="G19" s="24"/>
      <c r="H19" s="24">
        <v>276.43</v>
      </c>
      <c r="I19" s="24">
        <v>276.43</v>
      </c>
      <c r="J19" s="37">
        <v>253.6</v>
      </c>
      <c r="K19" s="24">
        <v>0</v>
      </c>
      <c r="L19" s="24">
        <v>0</v>
      </c>
      <c r="M19" s="24">
        <v>0</v>
      </c>
      <c r="N19" s="24">
        <v>0</v>
      </c>
      <c r="O19" s="30">
        <v>230.47691</v>
      </c>
      <c r="P19" s="30">
        <v>0</v>
      </c>
      <c r="Q19" s="30">
        <v>0</v>
      </c>
      <c r="R19" s="88">
        <f t="shared" si="7"/>
        <v>83.376229063415693</v>
      </c>
    </row>
    <row r="20" spans="1:19" ht="62.4" x14ac:dyDescent="0.3">
      <c r="A20" s="28" t="s">
        <v>44</v>
      </c>
      <c r="B20" s="28" t="s">
        <v>1393</v>
      </c>
      <c r="C20" s="18" t="s">
        <v>50</v>
      </c>
      <c r="D20" s="28"/>
      <c r="E20" s="29" t="s">
        <v>1133</v>
      </c>
      <c r="F20" s="24">
        <v>4120.6000000000004</v>
      </c>
      <c r="G20" s="24">
        <f t="shared" ref="G20" si="21">G21+G23</f>
        <v>0</v>
      </c>
      <c r="H20" s="24">
        <f t="shared" ref="H20:J20" si="22">H21+H23</f>
        <v>4120.6000000000004</v>
      </c>
      <c r="I20" s="24">
        <f t="shared" si="22"/>
        <v>2537.1275000000001</v>
      </c>
      <c r="J20" s="37">
        <f t="shared" si="22"/>
        <v>1488.3200000000002</v>
      </c>
      <c r="K20" s="24">
        <f>K21+K22</f>
        <v>0</v>
      </c>
      <c r="L20" s="24">
        <f>L21+L22</f>
        <v>0</v>
      </c>
      <c r="M20" s="24">
        <f>M21+M22</f>
        <v>0</v>
      </c>
      <c r="N20" s="24">
        <f>N21+N22</f>
        <v>0</v>
      </c>
      <c r="O20" s="30">
        <f>O21+O23</f>
        <v>2479.8719999999998</v>
      </c>
      <c r="P20" s="30">
        <f>P21+P22</f>
        <v>0</v>
      </c>
      <c r="Q20" s="30">
        <f>Q21+Q22</f>
        <v>0</v>
      </c>
      <c r="R20" s="88">
        <f t="shared" si="7"/>
        <v>97.743294335818746</v>
      </c>
    </row>
    <row r="21" spans="1:19" ht="31.2" x14ac:dyDescent="0.3">
      <c r="A21" s="28" t="s">
        <v>44</v>
      </c>
      <c r="B21" s="28" t="s">
        <v>1393</v>
      </c>
      <c r="C21" s="18" t="s">
        <v>50</v>
      </c>
      <c r="D21" s="28" t="s">
        <v>51</v>
      </c>
      <c r="E21" s="29" t="s">
        <v>663</v>
      </c>
      <c r="F21" s="24">
        <v>3254.3</v>
      </c>
      <c r="G21" s="24">
        <f t="shared" ref="G21" si="23">G22</f>
        <v>0</v>
      </c>
      <c r="H21" s="24">
        <f t="shared" ref="H21:J21" si="24">H22</f>
        <v>3254.3</v>
      </c>
      <c r="I21" s="24">
        <f t="shared" si="24"/>
        <v>2406.6275000000001</v>
      </c>
      <c r="J21" s="37">
        <f t="shared" si="24"/>
        <v>1334.42</v>
      </c>
      <c r="K21" s="24">
        <v>0</v>
      </c>
      <c r="L21" s="24">
        <v>0</v>
      </c>
      <c r="M21" s="24">
        <v>0</v>
      </c>
      <c r="N21" s="24">
        <v>0</v>
      </c>
      <c r="O21" s="30">
        <f>O22</f>
        <v>2349.4059999999999</v>
      </c>
      <c r="P21" s="30">
        <v>0</v>
      </c>
      <c r="Q21" s="30">
        <v>0</v>
      </c>
      <c r="R21" s="88">
        <f t="shared" si="7"/>
        <v>97.622336651600634</v>
      </c>
    </row>
    <row r="22" spans="1:19" ht="31.2" x14ac:dyDescent="0.3">
      <c r="A22" s="28" t="s">
        <v>44</v>
      </c>
      <c r="B22" s="28" t="s">
        <v>1393</v>
      </c>
      <c r="C22" s="18" t="s">
        <v>50</v>
      </c>
      <c r="D22" s="28" t="s">
        <v>52</v>
      </c>
      <c r="E22" s="29" t="s">
        <v>664</v>
      </c>
      <c r="F22" s="24">
        <v>3254.3</v>
      </c>
      <c r="G22" s="24"/>
      <c r="H22" s="24">
        <v>3254.3</v>
      </c>
      <c r="I22" s="24">
        <v>2406.6275000000001</v>
      </c>
      <c r="J22" s="37">
        <v>1334.42</v>
      </c>
      <c r="K22" s="24">
        <v>0</v>
      </c>
      <c r="L22" s="24">
        <v>0</v>
      </c>
      <c r="M22" s="24">
        <v>0</v>
      </c>
      <c r="N22" s="24">
        <v>0</v>
      </c>
      <c r="O22" s="30">
        <v>2349.4059999999999</v>
      </c>
      <c r="P22" s="30">
        <v>0</v>
      </c>
      <c r="Q22" s="30">
        <v>0</v>
      </c>
      <c r="R22" s="88">
        <f t="shared" si="7"/>
        <v>97.622336651600634</v>
      </c>
    </row>
    <row r="23" spans="1:19" x14ac:dyDescent="0.3">
      <c r="A23" s="28" t="s">
        <v>44</v>
      </c>
      <c r="B23" s="28" t="s">
        <v>1393</v>
      </c>
      <c r="C23" s="18" t="s">
        <v>50</v>
      </c>
      <c r="D23" s="28" t="s">
        <v>53</v>
      </c>
      <c r="E23" s="29" t="s">
        <v>679</v>
      </c>
      <c r="F23" s="24">
        <v>866.3</v>
      </c>
      <c r="G23" s="24">
        <f t="shared" ref="G23" si="25">G24+G25</f>
        <v>0</v>
      </c>
      <c r="H23" s="24">
        <f t="shared" ref="H23:J23" si="26">H24+H25</f>
        <v>866.3</v>
      </c>
      <c r="I23" s="24">
        <f t="shared" si="26"/>
        <v>130.5</v>
      </c>
      <c r="J23" s="37">
        <f t="shared" si="26"/>
        <v>153.89999999999998</v>
      </c>
      <c r="K23" s="24">
        <f t="shared" ref="K23:N23" si="27">K24</f>
        <v>0</v>
      </c>
      <c r="L23" s="24">
        <f t="shared" si="27"/>
        <v>0</v>
      </c>
      <c r="M23" s="24">
        <f t="shared" si="27"/>
        <v>0</v>
      </c>
      <c r="N23" s="24">
        <f t="shared" si="27"/>
        <v>0</v>
      </c>
      <c r="O23" s="30">
        <f>O24+O25</f>
        <v>130.46600000000001</v>
      </c>
      <c r="P23" s="30">
        <f t="shared" ref="P23:Q23" si="28">P24</f>
        <v>0</v>
      </c>
      <c r="Q23" s="30">
        <f t="shared" si="28"/>
        <v>0</v>
      </c>
      <c r="R23" s="88">
        <f t="shared" si="7"/>
        <v>99.973946360153263</v>
      </c>
    </row>
    <row r="24" spans="1:19" ht="15.75" customHeight="1" x14ac:dyDescent="0.3">
      <c r="A24" s="28" t="s">
        <v>44</v>
      </c>
      <c r="B24" s="28" t="s">
        <v>1393</v>
      </c>
      <c r="C24" s="18" t="s">
        <v>50</v>
      </c>
      <c r="D24" s="28" t="s">
        <v>54</v>
      </c>
      <c r="E24" s="29" t="s">
        <v>681</v>
      </c>
      <c r="F24" s="24">
        <v>850.8</v>
      </c>
      <c r="G24" s="24"/>
      <c r="H24" s="24">
        <v>850.8</v>
      </c>
      <c r="I24" s="24">
        <v>115</v>
      </c>
      <c r="J24" s="37">
        <v>142.19999999999999</v>
      </c>
      <c r="K24" s="24">
        <f>K25+K40</f>
        <v>0</v>
      </c>
      <c r="L24" s="24">
        <f>L25+L40</f>
        <v>0</v>
      </c>
      <c r="M24" s="24">
        <v>0</v>
      </c>
      <c r="N24" s="24">
        <f>N25+N34</f>
        <v>0</v>
      </c>
      <c r="O24" s="30">
        <v>115</v>
      </c>
      <c r="P24" s="30">
        <v>0</v>
      </c>
      <c r="Q24" s="30">
        <v>0</v>
      </c>
      <c r="R24" s="88">
        <f t="shared" si="7"/>
        <v>100</v>
      </c>
    </row>
    <row r="25" spans="1:19" ht="15.75" customHeight="1" x14ac:dyDescent="0.3">
      <c r="A25" s="28" t="s">
        <v>44</v>
      </c>
      <c r="B25" s="28" t="s">
        <v>1393</v>
      </c>
      <c r="C25" s="18" t="s">
        <v>50</v>
      </c>
      <c r="D25" s="28" t="s">
        <v>60</v>
      </c>
      <c r="E25" s="29" t="s">
        <v>682</v>
      </c>
      <c r="F25" s="24">
        <v>15.5</v>
      </c>
      <c r="G25" s="24"/>
      <c r="H25" s="24">
        <v>15.5</v>
      </c>
      <c r="I25" s="24">
        <v>15.5</v>
      </c>
      <c r="J25" s="37">
        <v>11.7</v>
      </c>
      <c r="K25" s="24">
        <f>K30+K32+K36+K34</f>
        <v>0</v>
      </c>
      <c r="L25" s="24">
        <f>L30+L32+L36+L34</f>
        <v>0</v>
      </c>
      <c r="M25" s="24">
        <v>0</v>
      </c>
      <c r="N25" s="24">
        <f>N26+N28+N32+N30</f>
        <v>0</v>
      </c>
      <c r="O25" s="30">
        <v>15.465999999999999</v>
      </c>
      <c r="P25" s="30">
        <v>0</v>
      </c>
      <c r="Q25" s="30">
        <v>0</v>
      </c>
      <c r="R25" s="88">
        <f t="shared" si="7"/>
        <v>99.780645161290309</v>
      </c>
    </row>
    <row r="26" spans="1:19" ht="31.5" hidden="1" customHeight="1" x14ac:dyDescent="0.3">
      <c r="A26" s="28" t="s">
        <v>44</v>
      </c>
      <c r="B26" s="28" t="s">
        <v>1393</v>
      </c>
      <c r="C26" s="18" t="s">
        <v>1958</v>
      </c>
      <c r="D26" s="28"/>
      <c r="E26" s="29" t="s">
        <v>1960</v>
      </c>
      <c r="F26" s="24">
        <f>F27</f>
        <v>0</v>
      </c>
      <c r="G26" s="24">
        <f t="shared" ref="G26:Q28" si="29">G27</f>
        <v>300000</v>
      </c>
      <c r="H26" s="24">
        <f t="shared" si="29"/>
        <v>0</v>
      </c>
      <c r="I26" s="24">
        <f t="shared" si="29"/>
        <v>0</v>
      </c>
      <c r="J26" s="37">
        <f t="shared" si="29"/>
        <v>0</v>
      </c>
      <c r="K26" s="24">
        <f t="shared" si="29"/>
        <v>0</v>
      </c>
      <c r="L26" s="24">
        <f t="shared" si="29"/>
        <v>0</v>
      </c>
      <c r="M26" s="24">
        <f t="shared" si="29"/>
        <v>0</v>
      </c>
      <c r="N26" s="24">
        <f t="shared" si="29"/>
        <v>0</v>
      </c>
      <c r="O26" s="24">
        <f t="shared" si="29"/>
        <v>0</v>
      </c>
      <c r="P26" s="24">
        <f t="shared" si="29"/>
        <v>0</v>
      </c>
      <c r="Q26" s="24">
        <f t="shared" si="29"/>
        <v>0</v>
      </c>
      <c r="R26" s="30">
        <v>0</v>
      </c>
      <c r="S26" s="26" t="s">
        <v>2026</v>
      </c>
    </row>
    <row r="27" spans="1:19" ht="94.5" hidden="1" customHeight="1" x14ac:dyDescent="0.3">
      <c r="A27" s="28" t="s">
        <v>44</v>
      </c>
      <c r="B27" s="28" t="s">
        <v>1393</v>
      </c>
      <c r="C27" s="18" t="s">
        <v>1959</v>
      </c>
      <c r="D27" s="28"/>
      <c r="E27" s="29" t="s">
        <v>1961</v>
      </c>
      <c r="F27" s="24">
        <f>F28</f>
        <v>0</v>
      </c>
      <c r="G27" s="24">
        <f t="shared" si="29"/>
        <v>300000</v>
      </c>
      <c r="H27" s="24">
        <f t="shared" si="29"/>
        <v>0</v>
      </c>
      <c r="I27" s="24">
        <f t="shared" si="29"/>
        <v>0</v>
      </c>
      <c r="J27" s="37">
        <f t="shared" si="29"/>
        <v>0</v>
      </c>
      <c r="K27" s="24">
        <f t="shared" si="29"/>
        <v>0</v>
      </c>
      <c r="L27" s="24">
        <f t="shared" si="29"/>
        <v>0</v>
      </c>
      <c r="M27" s="24">
        <f>M28</f>
        <v>0</v>
      </c>
      <c r="N27" s="24">
        <v>0</v>
      </c>
      <c r="O27" s="24">
        <f t="shared" si="29"/>
        <v>0</v>
      </c>
      <c r="P27" s="24">
        <f t="shared" si="29"/>
        <v>0</v>
      </c>
      <c r="Q27" s="24">
        <v>0</v>
      </c>
      <c r="R27" s="30">
        <v>0</v>
      </c>
      <c r="S27" s="26" t="s">
        <v>2026</v>
      </c>
    </row>
    <row r="28" spans="1:19" ht="31.5" hidden="1" customHeight="1" x14ac:dyDescent="0.3">
      <c r="A28" s="28" t="s">
        <v>44</v>
      </c>
      <c r="B28" s="28" t="s">
        <v>1393</v>
      </c>
      <c r="C28" s="18" t="s">
        <v>1959</v>
      </c>
      <c r="D28" s="28" t="s">
        <v>345</v>
      </c>
      <c r="E28" s="29" t="s">
        <v>671</v>
      </c>
      <c r="F28" s="24">
        <f>F29</f>
        <v>0</v>
      </c>
      <c r="G28" s="24">
        <f t="shared" si="29"/>
        <v>300000</v>
      </c>
      <c r="H28" s="24">
        <f t="shared" si="29"/>
        <v>0</v>
      </c>
      <c r="I28" s="24">
        <f t="shared" si="29"/>
        <v>0</v>
      </c>
      <c r="J28" s="37">
        <f t="shared" si="29"/>
        <v>0</v>
      </c>
      <c r="K28" s="24">
        <f t="shared" si="29"/>
        <v>0</v>
      </c>
      <c r="L28" s="24">
        <f t="shared" si="29"/>
        <v>0</v>
      </c>
      <c r="M28" s="24">
        <f t="shared" si="29"/>
        <v>0</v>
      </c>
      <c r="N28" s="24">
        <f t="shared" si="29"/>
        <v>0</v>
      </c>
      <c r="O28" s="24">
        <f t="shared" si="29"/>
        <v>0</v>
      </c>
      <c r="P28" s="24">
        <f t="shared" si="29"/>
        <v>0</v>
      </c>
      <c r="Q28" s="24">
        <f t="shared" si="29"/>
        <v>0</v>
      </c>
      <c r="R28" s="30">
        <v>0</v>
      </c>
      <c r="S28" s="26" t="s">
        <v>2026</v>
      </c>
    </row>
    <row r="29" spans="1:19" ht="15.75" hidden="1" customHeight="1" x14ac:dyDescent="0.3">
      <c r="A29" s="28" t="s">
        <v>44</v>
      </c>
      <c r="B29" s="28" t="s">
        <v>1393</v>
      </c>
      <c r="C29" s="18" t="s">
        <v>1959</v>
      </c>
      <c r="D29" s="28" t="s">
        <v>344</v>
      </c>
      <c r="E29" s="29" t="s">
        <v>672</v>
      </c>
      <c r="F29" s="24">
        <v>0</v>
      </c>
      <c r="G29" s="24">
        <v>300000</v>
      </c>
      <c r="H29" s="24">
        <f>300000-15000-285000</f>
        <v>0</v>
      </c>
      <c r="I29" s="24">
        <v>0</v>
      </c>
      <c r="J29" s="37">
        <v>0</v>
      </c>
      <c r="K29" s="24">
        <f>I29</f>
        <v>0</v>
      </c>
      <c r="L29" s="24">
        <f>J29</f>
        <v>0</v>
      </c>
      <c r="M29" s="24">
        <f>I29</f>
        <v>0</v>
      </c>
      <c r="N29" s="24">
        <f>J29</f>
        <v>0</v>
      </c>
      <c r="O29" s="30">
        <v>0</v>
      </c>
      <c r="P29" s="30">
        <v>0</v>
      </c>
      <c r="Q29" s="30">
        <v>0</v>
      </c>
      <c r="R29" s="30">
        <v>0</v>
      </c>
      <c r="S29" s="26" t="s">
        <v>2026</v>
      </c>
    </row>
    <row r="30" spans="1:19" ht="31.5" customHeight="1" x14ac:dyDescent="0.3">
      <c r="A30" s="28" t="s">
        <v>44</v>
      </c>
      <c r="B30" s="28" t="s">
        <v>1393</v>
      </c>
      <c r="C30" s="18" t="s">
        <v>55</v>
      </c>
      <c r="D30" s="28"/>
      <c r="E30" s="29" t="s">
        <v>1488</v>
      </c>
      <c r="F30" s="24">
        <v>98096.686000000002</v>
      </c>
      <c r="G30" s="24">
        <f t="shared" ref="G30" si="30">G31</f>
        <v>-573.03399999999999</v>
      </c>
      <c r="H30" s="24">
        <f t="shared" ref="H30:J30" si="31">H31</f>
        <v>96278.886010000002</v>
      </c>
      <c r="I30" s="24">
        <f t="shared" si="31"/>
        <v>88338.512130000003</v>
      </c>
      <c r="J30" s="37">
        <f t="shared" si="31"/>
        <v>58080.143360000002</v>
      </c>
      <c r="K30" s="24">
        <f t="shared" ref="K30:N30" si="32">K31</f>
        <v>0</v>
      </c>
      <c r="L30" s="24">
        <f t="shared" si="32"/>
        <v>0</v>
      </c>
      <c r="M30" s="24">
        <f t="shared" si="32"/>
        <v>0</v>
      </c>
      <c r="N30" s="24">
        <f t="shared" si="32"/>
        <v>0</v>
      </c>
      <c r="O30" s="30">
        <f>O31</f>
        <v>86900.896110000001</v>
      </c>
      <c r="P30" s="30">
        <f t="shared" ref="P30:Q30" si="33">P31</f>
        <v>0</v>
      </c>
      <c r="Q30" s="30">
        <f t="shared" si="33"/>
        <v>0</v>
      </c>
      <c r="R30" s="88">
        <f t="shared" si="7"/>
        <v>98.372605576733747</v>
      </c>
    </row>
    <row r="31" spans="1:19" ht="31.2" x14ac:dyDescent="0.3">
      <c r="A31" s="28" t="s">
        <v>44</v>
      </c>
      <c r="B31" s="28" t="s">
        <v>1393</v>
      </c>
      <c r="C31" s="18" t="s">
        <v>56</v>
      </c>
      <c r="D31" s="28"/>
      <c r="E31" s="29" t="s">
        <v>1489</v>
      </c>
      <c r="F31" s="24">
        <v>98096.686000000002</v>
      </c>
      <c r="G31" s="24">
        <f t="shared" ref="G31" si="34">G32+G41</f>
        <v>-573.03399999999999</v>
      </c>
      <c r="H31" s="24">
        <f t="shared" ref="H31:J31" si="35">H32+H41</f>
        <v>96278.886010000002</v>
      </c>
      <c r="I31" s="24">
        <f t="shared" si="35"/>
        <v>88338.512130000003</v>
      </c>
      <c r="J31" s="37">
        <f t="shared" si="35"/>
        <v>58080.143360000002</v>
      </c>
      <c r="K31" s="24">
        <v>0</v>
      </c>
      <c r="L31" s="24">
        <v>0</v>
      </c>
      <c r="M31" s="24">
        <v>0</v>
      </c>
      <c r="N31" s="24">
        <v>0</v>
      </c>
      <c r="O31" s="30">
        <f>O32+O41</f>
        <v>86900.896110000001</v>
      </c>
      <c r="P31" s="30">
        <v>0</v>
      </c>
      <c r="Q31" s="30">
        <v>0</v>
      </c>
      <c r="R31" s="88">
        <f t="shared" si="7"/>
        <v>98.372605576733747</v>
      </c>
    </row>
    <row r="32" spans="1:19" ht="31.5" customHeight="1" x14ac:dyDescent="0.3">
      <c r="A32" s="28" t="s">
        <v>44</v>
      </c>
      <c r="B32" s="28" t="s">
        <v>1393</v>
      </c>
      <c r="C32" s="18" t="s">
        <v>57</v>
      </c>
      <c r="D32" s="28"/>
      <c r="E32" s="29" t="s">
        <v>710</v>
      </c>
      <c r="F32" s="24">
        <v>35788.9</v>
      </c>
      <c r="G32" s="24">
        <f t="shared" ref="G32" si="36">G33+G35+G39</f>
        <v>0</v>
      </c>
      <c r="H32" s="24">
        <f>H33+H35+H39+H37</f>
        <v>35873.266009999999</v>
      </c>
      <c r="I32" s="24">
        <f>I33+I35+I39+I37</f>
        <v>34951.796179999998</v>
      </c>
      <c r="J32" s="24">
        <f t="shared" ref="J32:Q32" si="37">J33+J35+J39+J37</f>
        <v>24873.66318</v>
      </c>
      <c r="K32" s="24">
        <f t="shared" si="37"/>
        <v>0</v>
      </c>
      <c r="L32" s="24">
        <f t="shared" si="37"/>
        <v>0</v>
      </c>
      <c r="M32" s="24">
        <f t="shared" si="37"/>
        <v>0</v>
      </c>
      <c r="N32" s="24">
        <f t="shared" si="37"/>
        <v>0</v>
      </c>
      <c r="O32" s="24">
        <f t="shared" si="37"/>
        <v>34924.704079999996</v>
      </c>
      <c r="P32" s="24">
        <f t="shared" si="37"/>
        <v>0</v>
      </c>
      <c r="Q32" s="24">
        <f t="shared" si="37"/>
        <v>0</v>
      </c>
      <c r="R32" s="88">
        <f t="shared" si="7"/>
        <v>99.922487245403701</v>
      </c>
    </row>
    <row r="33" spans="1:18" ht="78" x14ac:dyDescent="0.3">
      <c r="A33" s="28" t="s">
        <v>44</v>
      </c>
      <c r="B33" s="28" t="s">
        <v>1393</v>
      </c>
      <c r="C33" s="18" t="s">
        <v>57</v>
      </c>
      <c r="D33" s="28" t="s">
        <v>58</v>
      </c>
      <c r="E33" s="29" t="s">
        <v>660</v>
      </c>
      <c r="F33" s="24">
        <v>28733.100000000002</v>
      </c>
      <c r="G33" s="24">
        <f t="shared" ref="G33" si="38">G34</f>
        <v>0</v>
      </c>
      <c r="H33" s="24">
        <f t="shared" ref="H33:J33" si="39">H34</f>
        <v>28733.1</v>
      </c>
      <c r="I33" s="24">
        <f t="shared" si="39"/>
        <v>28405.15396</v>
      </c>
      <c r="J33" s="37">
        <f t="shared" si="39"/>
        <v>20169.805609999999</v>
      </c>
      <c r="K33" s="24">
        <v>0</v>
      </c>
      <c r="L33" s="24">
        <v>0</v>
      </c>
      <c r="M33" s="24">
        <v>0</v>
      </c>
      <c r="N33" s="24">
        <v>0</v>
      </c>
      <c r="O33" s="30">
        <f>O34</f>
        <v>28405.153869999998</v>
      </c>
      <c r="P33" s="30">
        <v>0</v>
      </c>
      <c r="Q33" s="30">
        <v>0</v>
      </c>
      <c r="R33" s="88">
        <f t="shared" si="7"/>
        <v>99.999999683156076</v>
      </c>
    </row>
    <row r="34" spans="1:18" x14ac:dyDescent="0.3">
      <c r="A34" s="28" t="s">
        <v>44</v>
      </c>
      <c r="B34" s="28" t="s">
        <v>1393</v>
      </c>
      <c r="C34" s="18" t="s">
        <v>57</v>
      </c>
      <c r="D34" s="28" t="s">
        <v>59</v>
      </c>
      <c r="E34" s="29" t="s">
        <v>661</v>
      </c>
      <c r="F34" s="24">
        <v>28733.100000000002</v>
      </c>
      <c r="G34" s="24"/>
      <c r="H34" s="24">
        <v>28733.1</v>
      </c>
      <c r="I34" s="24">
        <v>28405.15396</v>
      </c>
      <c r="J34" s="37">
        <v>20169.805609999999</v>
      </c>
      <c r="K34" s="24">
        <f>K35</f>
        <v>0</v>
      </c>
      <c r="L34" s="24">
        <f>L35</f>
        <v>0</v>
      </c>
      <c r="M34" s="24">
        <f>M35+M39</f>
        <v>0</v>
      </c>
      <c r="N34" s="24">
        <f>N35+N39</f>
        <v>0</v>
      </c>
      <c r="O34" s="30">
        <v>28405.153869999998</v>
      </c>
      <c r="P34" s="30">
        <v>0</v>
      </c>
      <c r="Q34" s="30">
        <v>0</v>
      </c>
      <c r="R34" s="88">
        <f t="shared" si="7"/>
        <v>99.999999683156076</v>
      </c>
    </row>
    <row r="35" spans="1:18" ht="31.5" customHeight="1" x14ac:dyDescent="0.3">
      <c r="A35" s="28" t="s">
        <v>44</v>
      </c>
      <c r="B35" s="28" t="s">
        <v>1393</v>
      </c>
      <c r="C35" s="18" t="s">
        <v>57</v>
      </c>
      <c r="D35" s="28" t="s">
        <v>51</v>
      </c>
      <c r="E35" s="29" t="s">
        <v>663</v>
      </c>
      <c r="F35" s="24">
        <v>6727.3</v>
      </c>
      <c r="G35" s="24">
        <f t="shared" ref="G35" si="40">G36</f>
        <v>0</v>
      </c>
      <c r="H35" s="24">
        <f t="shared" ref="H35:J35" si="41">H36</f>
        <v>6811.6660000000002</v>
      </c>
      <c r="I35" s="24">
        <f t="shared" si="41"/>
        <v>6118.55368</v>
      </c>
      <c r="J35" s="37">
        <f t="shared" si="41"/>
        <v>4337.40103</v>
      </c>
      <c r="K35" s="24">
        <v>0</v>
      </c>
      <c r="L35" s="24">
        <v>0</v>
      </c>
      <c r="M35" s="24">
        <f>M36</f>
        <v>0</v>
      </c>
      <c r="N35" s="24">
        <f>N36</f>
        <v>0</v>
      </c>
      <c r="O35" s="30">
        <f>O36</f>
        <v>6091.4616699999997</v>
      </c>
      <c r="P35" s="30">
        <v>0</v>
      </c>
      <c r="Q35" s="30">
        <f>Q36</f>
        <v>0</v>
      </c>
      <c r="R35" s="88">
        <f t="shared" si="7"/>
        <v>99.557215456186043</v>
      </c>
    </row>
    <row r="36" spans="1:18" ht="31.2" x14ac:dyDescent="0.3">
      <c r="A36" s="28" t="s">
        <v>44</v>
      </c>
      <c r="B36" s="28" t="s">
        <v>1393</v>
      </c>
      <c r="C36" s="18" t="s">
        <v>57</v>
      </c>
      <c r="D36" s="28" t="s">
        <v>52</v>
      </c>
      <c r="E36" s="29" t="s">
        <v>664</v>
      </c>
      <c r="F36" s="24">
        <v>6727.3</v>
      </c>
      <c r="G36" s="24"/>
      <c r="H36" s="24">
        <f>6964.638-11.2-141.772</f>
        <v>6811.6660000000002</v>
      </c>
      <c r="I36" s="24">
        <v>6118.55368</v>
      </c>
      <c r="J36" s="37">
        <v>4337.40103</v>
      </c>
      <c r="K36" s="24">
        <f>K39</f>
        <v>0</v>
      </c>
      <c r="L36" s="24">
        <f>L39</f>
        <v>0</v>
      </c>
      <c r="M36" s="24">
        <v>0</v>
      </c>
      <c r="N36" s="24">
        <v>0</v>
      </c>
      <c r="O36" s="30">
        <v>6091.4616699999997</v>
      </c>
      <c r="P36" s="30">
        <v>0</v>
      </c>
      <c r="Q36" s="30">
        <v>0</v>
      </c>
      <c r="R36" s="88">
        <f t="shared" si="7"/>
        <v>99.557215456186043</v>
      </c>
    </row>
    <row r="37" spans="1:18" x14ac:dyDescent="0.3">
      <c r="A37" s="28" t="s">
        <v>44</v>
      </c>
      <c r="B37" s="28" t="s">
        <v>1393</v>
      </c>
      <c r="C37" s="18" t="s">
        <v>57</v>
      </c>
      <c r="D37" s="28" t="s">
        <v>190</v>
      </c>
      <c r="E37" s="29" t="s">
        <v>665</v>
      </c>
      <c r="F37" s="24"/>
      <c r="G37" s="24"/>
      <c r="H37" s="24">
        <f>H38</f>
        <v>0</v>
      </c>
      <c r="I37" s="24">
        <f>I38</f>
        <v>62.227379999999997</v>
      </c>
      <c r="J37" s="24">
        <f t="shared" ref="J37:Q37" si="42">J38</f>
        <v>62.227379999999997</v>
      </c>
      <c r="K37" s="24">
        <f t="shared" si="42"/>
        <v>0</v>
      </c>
      <c r="L37" s="24">
        <f t="shared" si="42"/>
        <v>0</v>
      </c>
      <c r="M37" s="24">
        <f t="shared" si="42"/>
        <v>0</v>
      </c>
      <c r="N37" s="24">
        <f t="shared" si="42"/>
        <v>0</v>
      </c>
      <c r="O37" s="24">
        <f t="shared" si="42"/>
        <v>62.227379999999997</v>
      </c>
      <c r="P37" s="24">
        <f t="shared" si="42"/>
        <v>0</v>
      </c>
      <c r="Q37" s="24">
        <f t="shared" si="42"/>
        <v>0</v>
      </c>
      <c r="R37" s="88">
        <f t="shared" si="7"/>
        <v>100</v>
      </c>
    </row>
    <row r="38" spans="1:18" ht="31.2" x14ac:dyDescent="0.3">
      <c r="A38" s="28" t="s">
        <v>44</v>
      </c>
      <c r="B38" s="28" t="s">
        <v>1393</v>
      </c>
      <c r="C38" s="18" t="s">
        <v>57</v>
      </c>
      <c r="D38" s="28" t="s">
        <v>475</v>
      </c>
      <c r="E38" s="29" t="s">
        <v>667</v>
      </c>
      <c r="F38" s="24"/>
      <c r="G38" s="24"/>
      <c r="H38" s="24">
        <v>0</v>
      </c>
      <c r="I38" s="24">
        <v>62.227379999999997</v>
      </c>
      <c r="J38" s="37">
        <v>62.227379999999997</v>
      </c>
      <c r="K38" s="24">
        <v>0</v>
      </c>
      <c r="L38" s="24">
        <v>0</v>
      </c>
      <c r="M38" s="24">
        <v>0</v>
      </c>
      <c r="N38" s="24">
        <v>0</v>
      </c>
      <c r="O38" s="30">
        <v>62.227379999999997</v>
      </c>
      <c r="P38" s="30">
        <v>0</v>
      </c>
      <c r="Q38" s="30">
        <v>0</v>
      </c>
      <c r="R38" s="88">
        <f t="shared" si="7"/>
        <v>100</v>
      </c>
    </row>
    <row r="39" spans="1:18" ht="15.75" customHeight="1" x14ac:dyDescent="0.3">
      <c r="A39" s="28" t="s">
        <v>44</v>
      </c>
      <c r="B39" s="28" t="s">
        <v>1393</v>
      </c>
      <c r="C39" s="18" t="s">
        <v>57</v>
      </c>
      <c r="D39" s="28" t="s">
        <v>53</v>
      </c>
      <c r="E39" s="29" t="s">
        <v>679</v>
      </c>
      <c r="F39" s="24">
        <v>328.5</v>
      </c>
      <c r="G39" s="24">
        <f t="shared" ref="G39" si="43">G40</f>
        <v>0</v>
      </c>
      <c r="H39" s="24">
        <f t="shared" ref="H39:J39" si="44">H40</f>
        <v>328.50000999999997</v>
      </c>
      <c r="I39" s="24">
        <f t="shared" si="44"/>
        <v>365.86115999999998</v>
      </c>
      <c r="J39" s="37">
        <f t="shared" si="44"/>
        <v>304.22915999999998</v>
      </c>
      <c r="K39" s="24">
        <v>0</v>
      </c>
      <c r="L39" s="24">
        <v>0</v>
      </c>
      <c r="M39" s="24">
        <f>M40+M41</f>
        <v>0</v>
      </c>
      <c r="N39" s="24">
        <f>N40+N41</f>
        <v>0</v>
      </c>
      <c r="O39" s="30">
        <f>O40</f>
        <v>365.86115999999998</v>
      </c>
      <c r="P39" s="30">
        <v>0</v>
      </c>
      <c r="Q39" s="30">
        <f>Q40+Q41</f>
        <v>0</v>
      </c>
      <c r="R39" s="88">
        <f t="shared" si="7"/>
        <v>100</v>
      </c>
    </row>
    <row r="40" spans="1:18" ht="15.75" customHeight="1" x14ac:dyDescent="0.3">
      <c r="A40" s="28" t="s">
        <v>44</v>
      </c>
      <c r="B40" s="28" t="s">
        <v>1393</v>
      </c>
      <c r="C40" s="18" t="s">
        <v>57</v>
      </c>
      <c r="D40" s="28" t="s">
        <v>60</v>
      </c>
      <c r="E40" s="29" t="s">
        <v>682</v>
      </c>
      <c r="F40" s="24">
        <v>328.5</v>
      </c>
      <c r="G40" s="24"/>
      <c r="H40" s="24">
        <v>328.50000999999997</v>
      </c>
      <c r="I40" s="24">
        <v>365.86115999999998</v>
      </c>
      <c r="J40" s="37">
        <v>304.22915999999998</v>
      </c>
      <c r="K40" s="24">
        <f>K41+K43</f>
        <v>0</v>
      </c>
      <c r="L40" s="24">
        <f>L41+L43</f>
        <v>0</v>
      </c>
      <c r="M40" s="24">
        <v>0</v>
      </c>
      <c r="N40" s="24">
        <v>0</v>
      </c>
      <c r="O40" s="30">
        <v>365.86115999999998</v>
      </c>
      <c r="P40" s="30">
        <v>0</v>
      </c>
      <c r="Q40" s="30">
        <v>0</v>
      </c>
      <c r="R40" s="88">
        <f t="shared" si="7"/>
        <v>100</v>
      </c>
    </row>
    <row r="41" spans="1:18" ht="31.5" customHeight="1" x14ac:dyDescent="0.3">
      <c r="A41" s="28" t="s">
        <v>44</v>
      </c>
      <c r="B41" s="28" t="s">
        <v>1393</v>
      </c>
      <c r="C41" s="18" t="s">
        <v>61</v>
      </c>
      <c r="D41" s="28"/>
      <c r="E41" s="29" t="s">
        <v>1136</v>
      </c>
      <c r="F41" s="24">
        <v>62307.786</v>
      </c>
      <c r="G41" s="24">
        <f t="shared" ref="G41" si="45">G42+G44</f>
        <v>-573.03399999999999</v>
      </c>
      <c r="H41" s="24">
        <f t="shared" ref="H41:J41" si="46">H42+H44</f>
        <v>60405.62</v>
      </c>
      <c r="I41" s="24">
        <f t="shared" si="46"/>
        <v>53386.715950000005</v>
      </c>
      <c r="J41" s="37">
        <f t="shared" si="46"/>
        <v>33206.480180000006</v>
      </c>
      <c r="K41" s="24">
        <f>K42</f>
        <v>0</v>
      </c>
      <c r="L41" s="24">
        <f>L42</f>
        <v>0</v>
      </c>
      <c r="M41" s="24">
        <v>0</v>
      </c>
      <c r="N41" s="24">
        <v>0</v>
      </c>
      <c r="O41" s="30">
        <f>O42+O44</f>
        <v>51976.192030000006</v>
      </c>
      <c r="P41" s="30">
        <f>P42</f>
        <v>0</v>
      </c>
      <c r="Q41" s="30">
        <v>0</v>
      </c>
      <c r="R41" s="88">
        <f t="shared" si="7"/>
        <v>97.357912179275004</v>
      </c>
    </row>
    <row r="42" spans="1:18" ht="31.5" customHeight="1" x14ac:dyDescent="0.3">
      <c r="A42" s="28" t="s">
        <v>44</v>
      </c>
      <c r="B42" s="28" t="s">
        <v>1393</v>
      </c>
      <c r="C42" s="18" t="s">
        <v>61</v>
      </c>
      <c r="D42" s="28" t="s">
        <v>51</v>
      </c>
      <c r="E42" s="29" t="s">
        <v>663</v>
      </c>
      <c r="F42" s="24">
        <v>62307.786</v>
      </c>
      <c r="G42" s="24">
        <f t="shared" ref="G42" si="47">G43</f>
        <v>-573.03399999999999</v>
      </c>
      <c r="H42" s="24">
        <f t="shared" ref="H42:J42" si="48">H43</f>
        <v>60405.62</v>
      </c>
      <c r="I42" s="24">
        <f t="shared" si="48"/>
        <v>53001.109080000002</v>
      </c>
      <c r="J42" s="37">
        <f t="shared" si="48"/>
        <v>32824.509550000002</v>
      </c>
      <c r="K42" s="24">
        <v>0</v>
      </c>
      <c r="L42" s="24">
        <v>0</v>
      </c>
      <c r="M42" s="24">
        <f t="shared" ref="M42:N45" si="49">M43</f>
        <v>0</v>
      </c>
      <c r="N42" s="24">
        <f t="shared" si="49"/>
        <v>0</v>
      </c>
      <c r="O42" s="30">
        <f>O43</f>
        <v>51590.585160000002</v>
      </c>
      <c r="P42" s="30">
        <v>0</v>
      </c>
      <c r="Q42" s="30">
        <f>Q43</f>
        <v>0</v>
      </c>
      <c r="R42" s="88">
        <f t="shared" si="7"/>
        <v>97.338689803885131</v>
      </c>
    </row>
    <row r="43" spans="1:18" ht="31.2" x14ac:dyDescent="0.3">
      <c r="A43" s="28" t="s">
        <v>44</v>
      </c>
      <c r="B43" s="28" t="s">
        <v>1393</v>
      </c>
      <c r="C43" s="18" t="s">
        <v>61</v>
      </c>
      <c r="D43" s="28" t="s">
        <v>52</v>
      </c>
      <c r="E43" s="29" t="s">
        <v>664</v>
      </c>
      <c r="F43" s="24">
        <v>62307.786</v>
      </c>
      <c r="G43" s="24">
        <v>-573.03399999999999</v>
      </c>
      <c r="H43" s="24">
        <f>62903.067-388.637-2108.81</f>
        <v>60405.62</v>
      </c>
      <c r="I43" s="24">
        <v>53001.109080000002</v>
      </c>
      <c r="J43" s="37">
        <v>32824.509550000002</v>
      </c>
      <c r="K43" s="24">
        <f>K47+K48</f>
        <v>0</v>
      </c>
      <c r="L43" s="24">
        <f>L47+L48</f>
        <v>0</v>
      </c>
      <c r="M43" s="24">
        <v>0</v>
      </c>
      <c r="N43" s="24">
        <v>0</v>
      </c>
      <c r="O43" s="30">
        <v>51590.585160000002</v>
      </c>
      <c r="P43" s="30">
        <v>0</v>
      </c>
      <c r="Q43" s="30">
        <v>0</v>
      </c>
      <c r="R43" s="88">
        <f t="shared" si="7"/>
        <v>97.338689803885131</v>
      </c>
    </row>
    <row r="44" spans="1:18" ht="15.75" customHeight="1" x14ac:dyDescent="0.3">
      <c r="A44" s="28" t="s">
        <v>44</v>
      </c>
      <c r="B44" s="28" t="s">
        <v>1393</v>
      </c>
      <c r="C44" s="18" t="s">
        <v>61</v>
      </c>
      <c r="D44" s="28" t="s">
        <v>53</v>
      </c>
      <c r="E44" s="29" t="s">
        <v>679</v>
      </c>
      <c r="F44" s="24">
        <f>F45+F46</f>
        <v>0</v>
      </c>
      <c r="G44" s="24">
        <f t="shared" ref="G44" si="50">G45+G46</f>
        <v>0</v>
      </c>
      <c r="H44" s="24">
        <f t="shared" ref="H44:J44" si="51">H45+H46</f>
        <v>0</v>
      </c>
      <c r="I44" s="24">
        <f t="shared" si="51"/>
        <v>385.60686999999996</v>
      </c>
      <c r="J44" s="37">
        <f t="shared" si="51"/>
        <v>381.97063000000003</v>
      </c>
      <c r="K44" s="24">
        <v>0</v>
      </c>
      <c r="L44" s="24">
        <v>0</v>
      </c>
      <c r="M44" s="24">
        <f t="shared" si="49"/>
        <v>0</v>
      </c>
      <c r="N44" s="24">
        <f t="shared" si="49"/>
        <v>0</v>
      </c>
      <c r="O44" s="30">
        <f>O45+O46</f>
        <v>385.60686999999996</v>
      </c>
      <c r="P44" s="30">
        <v>0</v>
      </c>
      <c r="Q44" s="30">
        <f>Q45</f>
        <v>0</v>
      </c>
      <c r="R44" s="88">
        <f t="shared" si="7"/>
        <v>100</v>
      </c>
    </row>
    <row r="45" spans="1:18" ht="15.75" customHeight="1" x14ac:dyDescent="0.3">
      <c r="A45" s="28" t="s">
        <v>44</v>
      </c>
      <c r="B45" s="28" t="s">
        <v>1393</v>
      </c>
      <c r="C45" s="18" t="s">
        <v>61</v>
      </c>
      <c r="D45" s="28" t="s">
        <v>54</v>
      </c>
      <c r="E45" s="29" t="s">
        <v>681</v>
      </c>
      <c r="F45" s="24">
        <v>0</v>
      </c>
      <c r="G45" s="24"/>
      <c r="H45" s="24">
        <v>0</v>
      </c>
      <c r="I45" s="24">
        <v>225.60686999999999</v>
      </c>
      <c r="J45" s="37">
        <v>221.97063</v>
      </c>
      <c r="K45" s="24">
        <v>0</v>
      </c>
      <c r="L45" s="24">
        <v>0</v>
      </c>
      <c r="M45" s="24">
        <f t="shared" si="49"/>
        <v>0</v>
      </c>
      <c r="N45" s="24">
        <f t="shared" si="49"/>
        <v>0</v>
      </c>
      <c r="O45" s="30">
        <v>225.60686999999999</v>
      </c>
      <c r="P45" s="30">
        <v>0</v>
      </c>
      <c r="Q45" s="30">
        <v>0</v>
      </c>
      <c r="R45" s="88">
        <f t="shared" si="7"/>
        <v>100</v>
      </c>
    </row>
    <row r="46" spans="1:18" ht="15.75" customHeight="1" x14ac:dyDescent="0.3">
      <c r="A46" s="28" t="s">
        <v>44</v>
      </c>
      <c r="B46" s="28" t="s">
        <v>1393</v>
      </c>
      <c r="C46" s="18" t="s">
        <v>61</v>
      </c>
      <c r="D46" s="28" t="s">
        <v>60</v>
      </c>
      <c r="E46" s="29" t="s">
        <v>682</v>
      </c>
      <c r="F46" s="24">
        <v>0</v>
      </c>
      <c r="G46" s="24"/>
      <c r="H46" s="24">
        <v>0</v>
      </c>
      <c r="I46" s="24">
        <v>160</v>
      </c>
      <c r="J46" s="37">
        <v>160</v>
      </c>
      <c r="K46" s="24">
        <v>0</v>
      </c>
      <c r="L46" s="24">
        <v>0</v>
      </c>
      <c r="M46" s="24">
        <v>0</v>
      </c>
      <c r="N46" s="24">
        <v>0</v>
      </c>
      <c r="O46" s="30">
        <v>160</v>
      </c>
      <c r="P46" s="30">
        <v>0</v>
      </c>
      <c r="Q46" s="30">
        <v>0</v>
      </c>
      <c r="R46" s="88">
        <f t="shared" si="7"/>
        <v>100</v>
      </c>
    </row>
    <row r="47" spans="1:18" ht="31.2" x14ac:dyDescent="0.3">
      <c r="A47" s="28" t="s">
        <v>44</v>
      </c>
      <c r="B47" s="28" t="s">
        <v>1393</v>
      </c>
      <c r="C47" s="18" t="s">
        <v>62</v>
      </c>
      <c r="D47" s="28"/>
      <c r="E47" s="29" t="s">
        <v>1196</v>
      </c>
      <c r="F47" s="24">
        <v>671.9</v>
      </c>
      <c r="G47" s="24">
        <f t="shared" ref="G47:J50" si="52">G48</f>
        <v>0</v>
      </c>
      <c r="H47" s="24">
        <f t="shared" si="52"/>
        <v>331.99199999999996</v>
      </c>
      <c r="I47" s="24">
        <f t="shared" si="52"/>
        <v>331.99200000000002</v>
      </c>
      <c r="J47" s="37">
        <f t="shared" si="52"/>
        <v>440</v>
      </c>
      <c r="K47" s="24">
        <v>0</v>
      </c>
      <c r="L47" s="24">
        <v>0</v>
      </c>
      <c r="M47" s="24">
        <f t="shared" ref="M47:O48" si="53">M48</f>
        <v>0</v>
      </c>
      <c r="N47" s="24">
        <f t="shared" si="53"/>
        <v>0</v>
      </c>
      <c r="O47" s="30">
        <f t="shared" si="53"/>
        <v>331.99200000000002</v>
      </c>
      <c r="P47" s="30">
        <v>0</v>
      </c>
      <c r="Q47" s="30">
        <f>Q48</f>
        <v>0</v>
      </c>
      <c r="R47" s="88">
        <f t="shared" si="7"/>
        <v>100</v>
      </c>
    </row>
    <row r="48" spans="1:18" ht="15.75" customHeight="1" x14ac:dyDescent="0.3">
      <c r="A48" s="28" t="s">
        <v>44</v>
      </c>
      <c r="B48" s="28" t="s">
        <v>1393</v>
      </c>
      <c r="C48" s="18" t="s">
        <v>63</v>
      </c>
      <c r="D48" s="28"/>
      <c r="E48" s="29" t="s">
        <v>115</v>
      </c>
      <c r="F48" s="24">
        <v>671.9</v>
      </c>
      <c r="G48" s="24">
        <f t="shared" si="52"/>
        <v>0</v>
      </c>
      <c r="H48" s="24">
        <f t="shared" si="52"/>
        <v>331.99199999999996</v>
      </c>
      <c r="I48" s="24">
        <f t="shared" si="52"/>
        <v>331.99200000000002</v>
      </c>
      <c r="J48" s="37">
        <f t="shared" si="52"/>
        <v>440</v>
      </c>
      <c r="K48" s="24">
        <v>0</v>
      </c>
      <c r="L48" s="24">
        <v>0</v>
      </c>
      <c r="M48" s="24">
        <f t="shared" si="53"/>
        <v>0</v>
      </c>
      <c r="N48" s="24">
        <f t="shared" si="53"/>
        <v>0</v>
      </c>
      <c r="O48" s="30">
        <f t="shared" si="53"/>
        <v>331.99200000000002</v>
      </c>
      <c r="P48" s="30">
        <v>0</v>
      </c>
      <c r="Q48" s="30">
        <f>Q49</f>
        <v>0</v>
      </c>
      <c r="R48" s="88">
        <f t="shared" si="7"/>
        <v>100</v>
      </c>
    </row>
    <row r="49" spans="1:18" ht="31.5" customHeight="1" x14ac:dyDescent="0.3">
      <c r="A49" s="28" t="s">
        <v>44</v>
      </c>
      <c r="B49" s="28" t="s">
        <v>1393</v>
      </c>
      <c r="C49" s="18" t="s">
        <v>64</v>
      </c>
      <c r="D49" s="28"/>
      <c r="E49" s="29" t="s">
        <v>116</v>
      </c>
      <c r="F49" s="24">
        <v>671.9</v>
      </c>
      <c r="G49" s="24">
        <f t="shared" si="52"/>
        <v>0</v>
      </c>
      <c r="H49" s="24">
        <f t="shared" si="52"/>
        <v>331.99199999999996</v>
      </c>
      <c r="I49" s="24">
        <f t="shared" si="52"/>
        <v>331.99200000000002</v>
      </c>
      <c r="J49" s="37">
        <f t="shared" si="52"/>
        <v>440</v>
      </c>
      <c r="K49" s="24">
        <v>0</v>
      </c>
      <c r="L49" s="24">
        <v>0</v>
      </c>
      <c r="M49" s="24">
        <v>0</v>
      </c>
      <c r="N49" s="24">
        <v>0</v>
      </c>
      <c r="O49" s="30">
        <f>O50</f>
        <v>331.99200000000002</v>
      </c>
      <c r="P49" s="30">
        <v>0</v>
      </c>
      <c r="Q49" s="30">
        <v>0</v>
      </c>
      <c r="R49" s="88">
        <f t="shared" si="7"/>
        <v>100</v>
      </c>
    </row>
    <row r="50" spans="1:18" ht="15.75" customHeight="1" x14ac:dyDescent="0.3">
      <c r="A50" s="28" t="s">
        <v>44</v>
      </c>
      <c r="B50" s="28" t="s">
        <v>1393</v>
      </c>
      <c r="C50" s="18" t="s">
        <v>64</v>
      </c>
      <c r="D50" s="28" t="s">
        <v>53</v>
      </c>
      <c r="E50" s="29" t="s">
        <v>679</v>
      </c>
      <c r="F50" s="24">
        <v>671.9</v>
      </c>
      <c r="G50" s="24">
        <f t="shared" si="52"/>
        <v>0</v>
      </c>
      <c r="H50" s="24">
        <f t="shared" si="52"/>
        <v>331.99199999999996</v>
      </c>
      <c r="I50" s="24">
        <f t="shared" si="52"/>
        <v>331.99200000000002</v>
      </c>
      <c r="J50" s="37">
        <f t="shared" si="52"/>
        <v>440</v>
      </c>
      <c r="K50" s="24">
        <v>0</v>
      </c>
      <c r="L50" s="24">
        <v>0</v>
      </c>
      <c r="M50" s="24">
        <f>M51</f>
        <v>0</v>
      </c>
      <c r="N50" s="24">
        <f>N51</f>
        <v>0</v>
      </c>
      <c r="O50" s="30">
        <f>O51</f>
        <v>331.99200000000002</v>
      </c>
      <c r="P50" s="30">
        <v>0</v>
      </c>
      <c r="Q50" s="30">
        <f>Q51</f>
        <v>0</v>
      </c>
      <c r="R50" s="88">
        <f t="shared" si="7"/>
        <v>100</v>
      </c>
    </row>
    <row r="51" spans="1:18" ht="15.75" customHeight="1" x14ac:dyDescent="0.3">
      <c r="A51" s="28" t="s">
        <v>44</v>
      </c>
      <c r="B51" s="28" t="s">
        <v>1393</v>
      </c>
      <c r="C51" s="18" t="s">
        <v>64</v>
      </c>
      <c r="D51" s="28" t="s">
        <v>60</v>
      </c>
      <c r="E51" s="29" t="s">
        <v>682</v>
      </c>
      <c r="F51" s="24">
        <v>671.9</v>
      </c>
      <c r="G51" s="24"/>
      <c r="H51" s="24">
        <f>671.9-339.908</f>
        <v>331.99199999999996</v>
      </c>
      <c r="I51" s="24">
        <v>331.99200000000002</v>
      </c>
      <c r="J51" s="37">
        <v>440</v>
      </c>
      <c r="K51" s="24">
        <f>K52</f>
        <v>0</v>
      </c>
      <c r="L51" s="24">
        <f>L52</f>
        <v>0</v>
      </c>
      <c r="M51" s="24">
        <v>0</v>
      </c>
      <c r="N51" s="24">
        <v>0</v>
      </c>
      <c r="O51" s="30">
        <v>331.99200000000002</v>
      </c>
      <c r="P51" s="30">
        <v>0</v>
      </c>
      <c r="Q51" s="30">
        <v>0</v>
      </c>
      <c r="R51" s="88">
        <f t="shared" si="7"/>
        <v>100</v>
      </c>
    </row>
    <row r="52" spans="1:18" ht="31.2" x14ac:dyDescent="0.3">
      <c r="A52" s="28" t="s">
        <v>44</v>
      </c>
      <c r="B52" s="28" t="s">
        <v>1393</v>
      </c>
      <c r="C52" s="18" t="s">
        <v>65</v>
      </c>
      <c r="D52" s="28"/>
      <c r="E52" s="29" t="s">
        <v>1228</v>
      </c>
      <c r="F52" s="24">
        <v>61073</v>
      </c>
      <c r="G52" s="24">
        <f t="shared" ref="G52" si="54">G53</f>
        <v>0</v>
      </c>
      <c r="H52" s="24">
        <f t="shared" ref="H52:J52" si="55">H53</f>
        <v>60666.22</v>
      </c>
      <c r="I52" s="24">
        <f t="shared" si="55"/>
        <v>58082.62</v>
      </c>
      <c r="J52" s="37">
        <f t="shared" si="55"/>
        <v>39988.427470000002</v>
      </c>
      <c r="K52" s="24">
        <f>K53</f>
        <v>0</v>
      </c>
      <c r="L52" s="24">
        <f>L53</f>
        <v>0</v>
      </c>
      <c r="M52" s="24">
        <v>0</v>
      </c>
      <c r="N52" s="24">
        <v>0</v>
      </c>
      <c r="O52" s="30">
        <f>O53</f>
        <v>57963.303100000005</v>
      </c>
      <c r="P52" s="30">
        <f>P53</f>
        <v>0</v>
      </c>
      <c r="Q52" s="30">
        <v>0</v>
      </c>
      <c r="R52" s="88">
        <f t="shared" si="7"/>
        <v>99.794573832929714</v>
      </c>
    </row>
    <row r="53" spans="1:18" x14ac:dyDescent="0.3">
      <c r="A53" s="28" t="s">
        <v>44</v>
      </c>
      <c r="B53" s="28" t="s">
        <v>1393</v>
      </c>
      <c r="C53" s="18" t="s">
        <v>66</v>
      </c>
      <c r="D53" s="28"/>
      <c r="E53" s="29" t="s">
        <v>1231</v>
      </c>
      <c r="F53" s="24">
        <v>61073</v>
      </c>
      <c r="G53" s="24">
        <f t="shared" ref="G53" si="56">G54+G57</f>
        <v>0</v>
      </c>
      <c r="H53" s="24">
        <f t="shared" ref="H53:J53" si="57">H54+H57</f>
        <v>60666.22</v>
      </c>
      <c r="I53" s="24">
        <f t="shared" si="57"/>
        <v>58082.62</v>
      </c>
      <c r="J53" s="37">
        <f t="shared" si="57"/>
        <v>39988.427470000002</v>
      </c>
      <c r="K53" s="24">
        <v>0</v>
      </c>
      <c r="L53" s="24">
        <v>0</v>
      </c>
      <c r="M53" s="24">
        <f t="shared" ref="M53:N56" si="58">M54</f>
        <v>0</v>
      </c>
      <c r="N53" s="24">
        <f t="shared" si="58"/>
        <v>0</v>
      </c>
      <c r="O53" s="30">
        <f>O54+O57</f>
        <v>57963.303100000005</v>
      </c>
      <c r="P53" s="30">
        <v>0</v>
      </c>
      <c r="Q53" s="30">
        <f>Q54</f>
        <v>0</v>
      </c>
      <c r="R53" s="88">
        <f t="shared" si="7"/>
        <v>99.794573832929714</v>
      </c>
    </row>
    <row r="54" spans="1:18" ht="31.5" customHeight="1" x14ac:dyDescent="0.3">
      <c r="A54" s="28" t="s">
        <v>44</v>
      </c>
      <c r="B54" s="28" t="s">
        <v>1393</v>
      </c>
      <c r="C54" s="18" t="s">
        <v>67</v>
      </c>
      <c r="D54" s="28"/>
      <c r="E54" s="50" t="s">
        <v>1221</v>
      </c>
      <c r="F54" s="24">
        <v>56880.6</v>
      </c>
      <c r="G54" s="24">
        <f t="shared" ref="G54:G55" si="59">G55</f>
        <v>0</v>
      </c>
      <c r="H54" s="24">
        <f t="shared" ref="H54:J55" si="60">H55</f>
        <v>56880.6</v>
      </c>
      <c r="I54" s="24">
        <f t="shared" si="60"/>
        <v>54586.3105</v>
      </c>
      <c r="J54" s="37">
        <f t="shared" si="60"/>
        <v>37149.08</v>
      </c>
      <c r="K54" s="24">
        <f t="shared" ref="K54:L54" si="61">K55</f>
        <v>0</v>
      </c>
      <c r="L54" s="24">
        <f t="shared" si="61"/>
        <v>0</v>
      </c>
      <c r="M54" s="24">
        <f>M55+M58</f>
        <v>0</v>
      </c>
      <c r="N54" s="24">
        <f>N55+N58</f>
        <v>0</v>
      </c>
      <c r="O54" s="30">
        <f>O55</f>
        <v>54568.656540000004</v>
      </c>
      <c r="P54" s="30">
        <f t="shared" ref="P54" si="62">P55</f>
        <v>0</v>
      </c>
      <c r="Q54" s="30">
        <f>Q55+Q58</f>
        <v>0</v>
      </c>
      <c r="R54" s="88">
        <f t="shared" si="7"/>
        <v>99.96765863118739</v>
      </c>
    </row>
    <row r="55" spans="1:18" ht="78.75" customHeight="1" x14ac:dyDescent="0.3">
      <c r="A55" s="28" t="s">
        <v>44</v>
      </c>
      <c r="B55" s="28" t="s">
        <v>1393</v>
      </c>
      <c r="C55" s="18" t="s">
        <v>67</v>
      </c>
      <c r="D55" s="28" t="s">
        <v>58</v>
      </c>
      <c r="E55" s="29" t="s">
        <v>660</v>
      </c>
      <c r="F55" s="24">
        <v>56880.6</v>
      </c>
      <c r="G55" s="24">
        <f t="shared" si="59"/>
        <v>0</v>
      </c>
      <c r="H55" s="24">
        <f t="shared" si="60"/>
        <v>56880.6</v>
      </c>
      <c r="I55" s="24">
        <f t="shared" si="60"/>
        <v>54586.3105</v>
      </c>
      <c r="J55" s="37">
        <f t="shared" si="60"/>
        <v>37149.08</v>
      </c>
      <c r="K55" s="24">
        <f>K56</f>
        <v>0</v>
      </c>
      <c r="L55" s="24">
        <f>L56</f>
        <v>0</v>
      </c>
      <c r="M55" s="24">
        <f t="shared" si="58"/>
        <v>0</v>
      </c>
      <c r="N55" s="24">
        <f t="shared" si="58"/>
        <v>0</v>
      </c>
      <c r="O55" s="30">
        <f>O56</f>
        <v>54568.656540000004</v>
      </c>
      <c r="P55" s="30">
        <f>P56</f>
        <v>0</v>
      </c>
      <c r="Q55" s="30">
        <f>Q56</f>
        <v>0</v>
      </c>
      <c r="R55" s="88">
        <f t="shared" si="7"/>
        <v>99.96765863118739</v>
      </c>
    </row>
    <row r="56" spans="1:18" ht="31.5" customHeight="1" x14ac:dyDescent="0.3">
      <c r="A56" s="28" t="s">
        <v>44</v>
      </c>
      <c r="B56" s="28" t="s">
        <v>1393</v>
      </c>
      <c r="C56" s="18" t="s">
        <v>67</v>
      </c>
      <c r="D56" s="28" t="s">
        <v>68</v>
      </c>
      <c r="E56" s="29" t="s">
        <v>662</v>
      </c>
      <c r="F56" s="24">
        <v>56880.6</v>
      </c>
      <c r="G56" s="24"/>
      <c r="H56" s="24">
        <v>56880.6</v>
      </c>
      <c r="I56" s="24">
        <v>54586.3105</v>
      </c>
      <c r="J56" s="37">
        <v>37149.08</v>
      </c>
      <c r="K56" s="24">
        <v>0</v>
      </c>
      <c r="L56" s="24">
        <v>0</v>
      </c>
      <c r="M56" s="24">
        <f t="shared" si="58"/>
        <v>0</v>
      </c>
      <c r="N56" s="24">
        <f t="shared" si="58"/>
        <v>0</v>
      </c>
      <c r="O56" s="30">
        <v>54568.656540000004</v>
      </c>
      <c r="P56" s="30">
        <v>0</v>
      </c>
      <c r="Q56" s="30">
        <v>0</v>
      </c>
      <c r="R56" s="88">
        <f t="shared" si="7"/>
        <v>99.96765863118739</v>
      </c>
    </row>
    <row r="57" spans="1:18" ht="31.2" x14ac:dyDescent="0.3">
      <c r="A57" s="28" t="s">
        <v>44</v>
      </c>
      <c r="B57" s="28" t="s">
        <v>1393</v>
      </c>
      <c r="C57" s="18" t="s">
        <v>69</v>
      </c>
      <c r="D57" s="28"/>
      <c r="E57" s="29" t="s">
        <v>1222</v>
      </c>
      <c r="F57" s="24">
        <v>4192.4000000000005</v>
      </c>
      <c r="G57" s="24">
        <f t="shared" ref="G57" si="63">G58+G60</f>
        <v>0</v>
      </c>
      <c r="H57" s="24">
        <f t="shared" ref="H57:J57" si="64">H58+H60</f>
        <v>3785.62</v>
      </c>
      <c r="I57" s="24">
        <f t="shared" si="64"/>
        <v>3496.3094999999998</v>
      </c>
      <c r="J57" s="37">
        <f t="shared" si="64"/>
        <v>2839.3474699999997</v>
      </c>
      <c r="K57" s="24">
        <f t="shared" ref="K57:L58" si="65">K58</f>
        <v>0</v>
      </c>
      <c r="L57" s="24">
        <f t="shared" si="65"/>
        <v>0</v>
      </c>
      <c r="M57" s="24">
        <v>0</v>
      </c>
      <c r="N57" s="24">
        <v>0</v>
      </c>
      <c r="O57" s="30">
        <f>O58+O60</f>
        <v>3394.6465600000001</v>
      </c>
      <c r="P57" s="30">
        <f t="shared" ref="P57:P58" si="66">P58</f>
        <v>0</v>
      </c>
      <c r="Q57" s="30">
        <v>0</v>
      </c>
      <c r="R57" s="88">
        <f t="shared" si="7"/>
        <v>97.092278586892846</v>
      </c>
    </row>
    <row r="58" spans="1:18" ht="78" x14ac:dyDescent="0.3">
      <c r="A58" s="28" t="s">
        <v>44</v>
      </c>
      <c r="B58" s="28" t="s">
        <v>1393</v>
      </c>
      <c r="C58" s="18" t="s">
        <v>69</v>
      </c>
      <c r="D58" s="28" t="s">
        <v>58</v>
      </c>
      <c r="E58" s="29" t="s">
        <v>660</v>
      </c>
      <c r="F58" s="24">
        <v>84.6</v>
      </c>
      <c r="G58" s="24">
        <f t="shared" ref="G58" si="67">G59</f>
        <v>0</v>
      </c>
      <c r="H58" s="24">
        <f t="shared" ref="H58:J58" si="68">H59</f>
        <v>84.6</v>
      </c>
      <c r="I58" s="24">
        <f t="shared" si="68"/>
        <v>16.462900000000001</v>
      </c>
      <c r="J58" s="37">
        <f t="shared" si="68"/>
        <v>28.3718</v>
      </c>
      <c r="K58" s="24">
        <f t="shared" si="65"/>
        <v>0</v>
      </c>
      <c r="L58" s="24">
        <f t="shared" si="65"/>
        <v>0</v>
      </c>
      <c r="M58" s="24">
        <f>M59+M61+M63</f>
        <v>0</v>
      </c>
      <c r="N58" s="24">
        <f>N59+N61+N63</f>
        <v>0</v>
      </c>
      <c r="O58" s="30">
        <f>O59</f>
        <v>16.462900000000001</v>
      </c>
      <c r="P58" s="30">
        <f t="shared" si="66"/>
        <v>0</v>
      </c>
      <c r="Q58" s="30">
        <f>Q59+Q61+Q63</f>
        <v>0</v>
      </c>
      <c r="R58" s="88">
        <f t="shared" si="7"/>
        <v>100</v>
      </c>
    </row>
    <row r="59" spans="1:18" ht="31.2" x14ac:dyDescent="0.3">
      <c r="A59" s="28" t="s">
        <v>44</v>
      </c>
      <c r="B59" s="28" t="s">
        <v>1393</v>
      </c>
      <c r="C59" s="18" t="s">
        <v>69</v>
      </c>
      <c r="D59" s="28" t="s">
        <v>68</v>
      </c>
      <c r="E59" s="29" t="s">
        <v>662</v>
      </c>
      <c r="F59" s="24">
        <v>84.6</v>
      </c>
      <c r="G59" s="24"/>
      <c r="H59" s="24">
        <v>84.6</v>
      </c>
      <c r="I59" s="24">
        <v>16.462900000000001</v>
      </c>
      <c r="J59" s="37">
        <v>28.3718</v>
      </c>
      <c r="K59" s="24">
        <v>0</v>
      </c>
      <c r="L59" s="24">
        <v>0</v>
      </c>
      <c r="M59" s="24">
        <f>M60</f>
        <v>0</v>
      </c>
      <c r="N59" s="24">
        <f>N60</f>
        <v>0</v>
      </c>
      <c r="O59" s="30">
        <v>16.462900000000001</v>
      </c>
      <c r="P59" s="30">
        <v>0</v>
      </c>
      <c r="Q59" s="30">
        <v>0</v>
      </c>
      <c r="R59" s="88">
        <f t="shared" si="7"/>
        <v>100</v>
      </c>
    </row>
    <row r="60" spans="1:18" ht="31.5" customHeight="1" x14ac:dyDescent="0.3">
      <c r="A60" s="28" t="s">
        <v>44</v>
      </c>
      <c r="B60" s="28" t="s">
        <v>1393</v>
      </c>
      <c r="C60" s="18" t="s">
        <v>69</v>
      </c>
      <c r="D60" s="28" t="s">
        <v>51</v>
      </c>
      <c r="E60" s="29" t="s">
        <v>663</v>
      </c>
      <c r="F60" s="24">
        <v>4107.8</v>
      </c>
      <c r="G60" s="24">
        <f t="shared" ref="G60:P60" si="69">G61</f>
        <v>0</v>
      </c>
      <c r="H60" s="24">
        <f t="shared" si="69"/>
        <v>3701.02</v>
      </c>
      <c r="I60" s="24">
        <f t="shared" si="69"/>
        <v>3479.8465999999999</v>
      </c>
      <c r="J60" s="37">
        <f t="shared" si="69"/>
        <v>2810.9756699999998</v>
      </c>
      <c r="K60" s="24">
        <f t="shared" si="69"/>
        <v>0</v>
      </c>
      <c r="L60" s="24">
        <f t="shared" si="69"/>
        <v>0</v>
      </c>
      <c r="M60" s="24">
        <v>0</v>
      </c>
      <c r="N60" s="24">
        <v>0</v>
      </c>
      <c r="O60" s="30">
        <f t="shared" si="69"/>
        <v>3378.1836600000001</v>
      </c>
      <c r="P60" s="30">
        <f t="shared" si="69"/>
        <v>0</v>
      </c>
      <c r="Q60" s="30">
        <v>0</v>
      </c>
      <c r="R60" s="88">
        <f t="shared" si="7"/>
        <v>97.078522369348136</v>
      </c>
    </row>
    <row r="61" spans="1:18" ht="31.5" customHeight="1" x14ac:dyDescent="0.3">
      <c r="A61" s="28" t="s">
        <v>44</v>
      </c>
      <c r="B61" s="28" t="s">
        <v>1393</v>
      </c>
      <c r="C61" s="18" t="s">
        <v>69</v>
      </c>
      <c r="D61" s="28" t="s">
        <v>52</v>
      </c>
      <c r="E61" s="29" t="s">
        <v>664</v>
      </c>
      <c r="F61" s="24">
        <v>4107.8</v>
      </c>
      <c r="G61" s="24"/>
      <c r="H61" s="24">
        <v>3701.02</v>
      </c>
      <c r="I61" s="24">
        <v>3479.8465999999999</v>
      </c>
      <c r="J61" s="37">
        <v>2810.9756699999998</v>
      </c>
      <c r="K61" s="24">
        <v>0</v>
      </c>
      <c r="L61" s="24">
        <v>0</v>
      </c>
      <c r="M61" s="24">
        <f>M62</f>
        <v>0</v>
      </c>
      <c r="N61" s="24">
        <f>N62</f>
        <v>0</v>
      </c>
      <c r="O61" s="30">
        <v>3378.1836600000001</v>
      </c>
      <c r="P61" s="30">
        <v>0</v>
      </c>
      <c r="Q61" s="30">
        <v>0</v>
      </c>
      <c r="R61" s="88">
        <f t="shared" si="7"/>
        <v>97.078522369348136</v>
      </c>
    </row>
    <row r="62" spans="1:18" ht="47.25" customHeight="1" x14ac:dyDescent="0.3">
      <c r="A62" s="28" t="s">
        <v>44</v>
      </c>
      <c r="B62" s="28" t="s">
        <v>1393</v>
      </c>
      <c r="C62" s="28" t="s">
        <v>79</v>
      </c>
      <c r="D62" s="28"/>
      <c r="E62" s="29" t="s">
        <v>1232</v>
      </c>
      <c r="F62" s="24">
        <f>F63</f>
        <v>0</v>
      </c>
      <c r="G62" s="24">
        <f t="shared" ref="G62:Q72" si="70">G63</f>
        <v>0</v>
      </c>
      <c r="H62" s="24">
        <f>H63+H67</f>
        <v>74.2</v>
      </c>
      <c r="I62" s="24">
        <f>I63+I67</f>
        <v>14766.479490000002</v>
      </c>
      <c r="J62" s="24">
        <f t="shared" ref="J62:Q62" si="71">J63+J67</f>
        <v>9533.2000399999997</v>
      </c>
      <c r="K62" s="24">
        <f t="shared" si="71"/>
        <v>0</v>
      </c>
      <c r="L62" s="24">
        <f t="shared" si="71"/>
        <v>0</v>
      </c>
      <c r="M62" s="24">
        <f t="shared" si="71"/>
        <v>0</v>
      </c>
      <c r="N62" s="24">
        <f t="shared" si="71"/>
        <v>0</v>
      </c>
      <c r="O62" s="24">
        <f t="shared" si="71"/>
        <v>14766.24847</v>
      </c>
      <c r="P62" s="24">
        <f t="shared" si="71"/>
        <v>0</v>
      </c>
      <c r="Q62" s="24">
        <f t="shared" si="71"/>
        <v>0</v>
      </c>
      <c r="R62" s="88">
        <f t="shared" si="7"/>
        <v>99.998435510643162</v>
      </c>
    </row>
    <row r="63" spans="1:18" ht="31.5" customHeight="1" x14ac:dyDescent="0.3">
      <c r="A63" s="28" t="s">
        <v>44</v>
      </c>
      <c r="B63" s="28" t="s">
        <v>1393</v>
      </c>
      <c r="C63" s="28" t="s">
        <v>86</v>
      </c>
      <c r="D63" s="28"/>
      <c r="E63" s="29" t="s">
        <v>1233</v>
      </c>
      <c r="F63" s="24">
        <f>F64</f>
        <v>0</v>
      </c>
      <c r="G63" s="24">
        <f t="shared" si="70"/>
        <v>0</v>
      </c>
      <c r="H63" s="24">
        <f t="shared" si="70"/>
        <v>0</v>
      </c>
      <c r="I63" s="24">
        <f t="shared" si="70"/>
        <v>14668.279490000001</v>
      </c>
      <c r="J63" s="37">
        <f t="shared" si="70"/>
        <v>9474.4030399999992</v>
      </c>
      <c r="K63" s="24">
        <f t="shared" si="70"/>
        <v>0</v>
      </c>
      <c r="L63" s="24">
        <f t="shared" si="70"/>
        <v>0</v>
      </c>
      <c r="M63" s="24">
        <f t="shared" si="70"/>
        <v>0</v>
      </c>
      <c r="N63" s="24">
        <f t="shared" si="70"/>
        <v>0</v>
      </c>
      <c r="O63" s="24">
        <f t="shared" si="70"/>
        <v>14668.279490000001</v>
      </c>
      <c r="P63" s="24">
        <f t="shared" si="70"/>
        <v>0</v>
      </c>
      <c r="Q63" s="24">
        <f t="shared" si="70"/>
        <v>0</v>
      </c>
      <c r="R63" s="88">
        <f t="shared" si="7"/>
        <v>100</v>
      </c>
    </row>
    <row r="64" spans="1:18" ht="31.5" customHeight="1" x14ac:dyDescent="0.3">
      <c r="A64" s="28" t="s">
        <v>44</v>
      </c>
      <c r="B64" s="28" t="s">
        <v>1393</v>
      </c>
      <c r="C64" s="28" t="s">
        <v>87</v>
      </c>
      <c r="D64" s="28"/>
      <c r="E64" s="29" t="s">
        <v>1234</v>
      </c>
      <c r="F64" s="24">
        <f>F65</f>
        <v>0</v>
      </c>
      <c r="G64" s="24">
        <f t="shared" si="70"/>
        <v>0</v>
      </c>
      <c r="H64" s="24">
        <f t="shared" si="70"/>
        <v>0</v>
      </c>
      <c r="I64" s="24">
        <f t="shared" si="70"/>
        <v>14668.279490000001</v>
      </c>
      <c r="J64" s="37">
        <f t="shared" si="70"/>
        <v>9474.4030399999992</v>
      </c>
      <c r="K64" s="24">
        <f t="shared" si="70"/>
        <v>0</v>
      </c>
      <c r="L64" s="24">
        <f t="shared" si="70"/>
        <v>0</v>
      </c>
      <c r="M64" s="24">
        <v>0</v>
      </c>
      <c r="N64" s="24">
        <v>0</v>
      </c>
      <c r="O64" s="24">
        <f t="shared" si="70"/>
        <v>14668.279490000001</v>
      </c>
      <c r="P64" s="24">
        <f t="shared" si="70"/>
        <v>0</v>
      </c>
      <c r="Q64" s="24">
        <v>0</v>
      </c>
      <c r="R64" s="88">
        <f t="shared" si="7"/>
        <v>100</v>
      </c>
    </row>
    <row r="65" spans="1:18" ht="15.75" customHeight="1" x14ac:dyDescent="0.3">
      <c r="A65" s="28" t="s">
        <v>44</v>
      </c>
      <c r="B65" s="28" t="s">
        <v>1393</v>
      </c>
      <c r="C65" s="28" t="s">
        <v>87</v>
      </c>
      <c r="D65" s="28" t="s">
        <v>53</v>
      </c>
      <c r="E65" s="29" t="s">
        <v>679</v>
      </c>
      <c r="F65" s="24">
        <f>F66</f>
        <v>0</v>
      </c>
      <c r="G65" s="24">
        <f t="shared" si="70"/>
        <v>0</v>
      </c>
      <c r="H65" s="24">
        <f t="shared" si="70"/>
        <v>0</v>
      </c>
      <c r="I65" s="24">
        <f t="shared" si="70"/>
        <v>14668.279490000001</v>
      </c>
      <c r="J65" s="37">
        <f t="shared" si="70"/>
        <v>9474.4030399999992</v>
      </c>
      <c r="K65" s="24">
        <f t="shared" si="70"/>
        <v>0</v>
      </c>
      <c r="L65" s="24">
        <f t="shared" si="70"/>
        <v>0</v>
      </c>
      <c r="M65" s="24">
        <f t="shared" si="70"/>
        <v>0</v>
      </c>
      <c r="N65" s="24">
        <f t="shared" si="70"/>
        <v>0</v>
      </c>
      <c r="O65" s="24">
        <f t="shared" si="70"/>
        <v>14668.279490000001</v>
      </c>
      <c r="P65" s="24">
        <f t="shared" si="70"/>
        <v>0</v>
      </c>
      <c r="Q65" s="24">
        <f t="shared" si="70"/>
        <v>0</v>
      </c>
      <c r="R65" s="88">
        <f t="shared" si="7"/>
        <v>100</v>
      </c>
    </row>
    <row r="66" spans="1:18" ht="15.75" customHeight="1" x14ac:dyDescent="0.3">
      <c r="A66" s="28" t="s">
        <v>44</v>
      </c>
      <c r="B66" s="28" t="s">
        <v>1393</v>
      </c>
      <c r="C66" s="28" t="s">
        <v>87</v>
      </c>
      <c r="D66" s="28" t="s">
        <v>54</v>
      </c>
      <c r="E66" s="29" t="s">
        <v>681</v>
      </c>
      <c r="F66" s="24">
        <v>0</v>
      </c>
      <c r="G66" s="24"/>
      <c r="H66" s="24">
        <v>0</v>
      </c>
      <c r="I66" s="24">
        <v>14668.279490000001</v>
      </c>
      <c r="J66" s="37">
        <v>9474.4030399999992</v>
      </c>
      <c r="K66" s="24">
        <v>0</v>
      </c>
      <c r="L66" s="24">
        <v>0</v>
      </c>
      <c r="M66" s="24">
        <f>M71</f>
        <v>0</v>
      </c>
      <c r="N66" s="24">
        <f>N71</f>
        <v>0</v>
      </c>
      <c r="O66" s="30">
        <v>14668.279490000001</v>
      </c>
      <c r="P66" s="30">
        <v>0</v>
      </c>
      <c r="Q66" s="30">
        <v>0</v>
      </c>
      <c r="R66" s="88">
        <f t="shared" si="7"/>
        <v>100</v>
      </c>
    </row>
    <row r="67" spans="1:18" ht="47.25" customHeight="1" x14ac:dyDescent="0.3">
      <c r="A67" s="28" t="s">
        <v>44</v>
      </c>
      <c r="B67" s="28" t="s">
        <v>1393</v>
      </c>
      <c r="C67" s="28" t="s">
        <v>2000</v>
      </c>
      <c r="D67" s="28"/>
      <c r="E67" s="29" t="s">
        <v>2001</v>
      </c>
      <c r="F67" s="24"/>
      <c r="G67" s="24"/>
      <c r="H67" s="24">
        <f t="shared" ref="H67:I69" si="72">H68</f>
        <v>74.2</v>
      </c>
      <c r="I67" s="24">
        <f t="shared" si="72"/>
        <v>98.2</v>
      </c>
      <c r="J67" s="24">
        <f t="shared" ref="J67:Q69" si="73">J68</f>
        <v>58.796999999999997</v>
      </c>
      <c r="K67" s="24">
        <f t="shared" si="73"/>
        <v>0</v>
      </c>
      <c r="L67" s="24">
        <f t="shared" si="73"/>
        <v>0</v>
      </c>
      <c r="M67" s="24">
        <f t="shared" si="73"/>
        <v>0</v>
      </c>
      <c r="N67" s="24">
        <f t="shared" si="73"/>
        <v>0</v>
      </c>
      <c r="O67" s="24">
        <f t="shared" si="73"/>
        <v>97.968980000000002</v>
      </c>
      <c r="P67" s="24">
        <f t="shared" si="73"/>
        <v>0</v>
      </c>
      <c r="Q67" s="24">
        <f t="shared" si="73"/>
        <v>0</v>
      </c>
      <c r="R67" s="88">
        <f t="shared" si="7"/>
        <v>99.764745417515272</v>
      </c>
    </row>
    <row r="68" spans="1:18" ht="31.5" customHeight="1" x14ac:dyDescent="0.3">
      <c r="A68" s="28" t="s">
        <v>44</v>
      </c>
      <c r="B68" s="28" t="s">
        <v>1393</v>
      </c>
      <c r="C68" s="28" t="s">
        <v>2002</v>
      </c>
      <c r="D68" s="28"/>
      <c r="E68" s="29" t="s">
        <v>2003</v>
      </c>
      <c r="F68" s="24"/>
      <c r="G68" s="24"/>
      <c r="H68" s="24">
        <f t="shared" si="72"/>
        <v>74.2</v>
      </c>
      <c r="I68" s="24">
        <f t="shared" si="72"/>
        <v>98.2</v>
      </c>
      <c r="J68" s="24">
        <f t="shared" si="73"/>
        <v>58.796999999999997</v>
      </c>
      <c r="K68" s="24">
        <f t="shared" si="73"/>
        <v>0</v>
      </c>
      <c r="L68" s="24">
        <f t="shared" si="73"/>
        <v>0</v>
      </c>
      <c r="M68" s="24">
        <f t="shared" si="73"/>
        <v>0</v>
      </c>
      <c r="N68" s="24">
        <f t="shared" si="73"/>
        <v>0</v>
      </c>
      <c r="O68" s="24">
        <f t="shared" si="73"/>
        <v>97.968980000000002</v>
      </c>
      <c r="P68" s="24">
        <f t="shared" si="73"/>
        <v>0</v>
      </c>
      <c r="Q68" s="24">
        <f t="shared" si="73"/>
        <v>0</v>
      </c>
      <c r="R68" s="88">
        <f t="shared" si="7"/>
        <v>99.764745417515272</v>
      </c>
    </row>
    <row r="69" spans="1:18" ht="31.5" customHeight="1" x14ac:dyDescent="0.3">
      <c r="A69" s="28" t="s">
        <v>44</v>
      </c>
      <c r="B69" s="28" t="s">
        <v>1393</v>
      </c>
      <c r="C69" s="28" t="s">
        <v>2002</v>
      </c>
      <c r="D69" s="28" t="s">
        <v>51</v>
      </c>
      <c r="E69" s="29" t="s">
        <v>663</v>
      </c>
      <c r="F69" s="24"/>
      <c r="G69" s="24"/>
      <c r="H69" s="24">
        <f t="shared" si="72"/>
        <v>74.2</v>
      </c>
      <c r="I69" s="24">
        <f t="shared" si="72"/>
        <v>98.2</v>
      </c>
      <c r="J69" s="24">
        <f t="shared" si="73"/>
        <v>58.796999999999997</v>
      </c>
      <c r="K69" s="24">
        <f t="shared" si="73"/>
        <v>0</v>
      </c>
      <c r="L69" s="24">
        <f t="shared" si="73"/>
        <v>0</v>
      </c>
      <c r="M69" s="24">
        <f t="shared" si="73"/>
        <v>0</v>
      </c>
      <c r="N69" s="24">
        <f t="shared" si="73"/>
        <v>0</v>
      </c>
      <c r="O69" s="24">
        <f t="shared" si="73"/>
        <v>97.968980000000002</v>
      </c>
      <c r="P69" s="24">
        <f t="shared" si="73"/>
        <v>0</v>
      </c>
      <c r="Q69" s="24">
        <f t="shared" si="73"/>
        <v>0</v>
      </c>
      <c r="R69" s="88">
        <f t="shared" si="7"/>
        <v>99.764745417515272</v>
      </c>
    </row>
    <row r="70" spans="1:18" ht="31.5" customHeight="1" x14ac:dyDescent="0.3">
      <c r="A70" s="28" t="s">
        <v>44</v>
      </c>
      <c r="B70" s="28" t="s">
        <v>1393</v>
      </c>
      <c r="C70" s="28" t="s">
        <v>2002</v>
      </c>
      <c r="D70" s="28" t="s">
        <v>52</v>
      </c>
      <c r="E70" s="29" t="s">
        <v>664</v>
      </c>
      <c r="F70" s="24"/>
      <c r="G70" s="24"/>
      <c r="H70" s="24">
        <f>63+11.2</f>
        <v>74.2</v>
      </c>
      <c r="I70" s="24">
        <v>98.2</v>
      </c>
      <c r="J70" s="24">
        <v>58.796999999999997</v>
      </c>
      <c r="K70" s="24">
        <v>0</v>
      </c>
      <c r="L70" s="24">
        <v>0</v>
      </c>
      <c r="M70" s="24">
        <v>0</v>
      </c>
      <c r="N70" s="24">
        <v>0</v>
      </c>
      <c r="O70" s="24">
        <v>97.968980000000002</v>
      </c>
      <c r="P70" s="24">
        <v>0</v>
      </c>
      <c r="Q70" s="24">
        <v>0</v>
      </c>
      <c r="R70" s="88">
        <f t="shared" si="7"/>
        <v>99.764745417515272</v>
      </c>
    </row>
    <row r="71" spans="1:18" s="36" customFormat="1" ht="31.5" customHeight="1" x14ac:dyDescent="0.3">
      <c r="A71" s="43" t="s">
        <v>44</v>
      </c>
      <c r="B71" s="43" t="s">
        <v>130</v>
      </c>
      <c r="C71" s="27"/>
      <c r="D71" s="43"/>
      <c r="E71" s="44" t="s">
        <v>620</v>
      </c>
      <c r="F71" s="22">
        <v>1790.8109999999999</v>
      </c>
      <c r="G71" s="22">
        <f t="shared" ref="G71:Q80" si="74">G72</f>
        <v>0</v>
      </c>
      <c r="H71" s="22">
        <f t="shared" si="74"/>
        <v>1790.8109999999999</v>
      </c>
      <c r="I71" s="22">
        <f t="shared" si="74"/>
        <v>40325.90079</v>
      </c>
      <c r="J71" s="76">
        <f t="shared" si="74"/>
        <v>14442.16188</v>
      </c>
      <c r="K71" s="22">
        <f t="shared" si="74"/>
        <v>37829.592700000001</v>
      </c>
      <c r="L71" s="22">
        <f t="shared" si="74"/>
        <v>10696.960880000001</v>
      </c>
      <c r="M71" s="22">
        <f t="shared" si="70"/>
        <v>0</v>
      </c>
      <c r="N71" s="22">
        <f t="shared" si="70"/>
        <v>0</v>
      </c>
      <c r="O71" s="45">
        <f t="shared" si="74"/>
        <v>36437.817260000003</v>
      </c>
      <c r="P71" s="45">
        <f t="shared" si="74"/>
        <v>33941.509169999998</v>
      </c>
      <c r="Q71" s="45">
        <f t="shared" si="70"/>
        <v>0</v>
      </c>
      <c r="R71" s="86">
        <f t="shared" si="7"/>
        <v>90.358346735396026</v>
      </c>
    </row>
    <row r="72" spans="1:18" s="49" customFormat="1" ht="31.5" customHeight="1" x14ac:dyDescent="0.3">
      <c r="A72" s="47" t="s">
        <v>44</v>
      </c>
      <c r="B72" s="47" t="s">
        <v>1419</v>
      </c>
      <c r="C72" s="20"/>
      <c r="D72" s="47"/>
      <c r="E72" s="48" t="s">
        <v>638</v>
      </c>
      <c r="F72" s="23">
        <v>1790.8109999999999</v>
      </c>
      <c r="G72" s="23">
        <f t="shared" si="74"/>
        <v>0</v>
      </c>
      <c r="H72" s="23">
        <f t="shared" si="74"/>
        <v>1790.8109999999999</v>
      </c>
      <c r="I72" s="23">
        <f t="shared" si="74"/>
        <v>40325.90079</v>
      </c>
      <c r="J72" s="77">
        <f t="shared" si="74"/>
        <v>14442.16188</v>
      </c>
      <c r="K72" s="23">
        <f t="shared" si="74"/>
        <v>37829.592700000001</v>
      </c>
      <c r="L72" s="23">
        <f t="shared" si="74"/>
        <v>10696.960880000001</v>
      </c>
      <c r="M72" s="23">
        <f t="shared" si="70"/>
        <v>0</v>
      </c>
      <c r="N72" s="23">
        <f t="shared" si="70"/>
        <v>0</v>
      </c>
      <c r="O72" s="51">
        <f t="shared" si="74"/>
        <v>36437.817260000003</v>
      </c>
      <c r="P72" s="51">
        <f t="shared" si="74"/>
        <v>33941.509169999998</v>
      </c>
      <c r="Q72" s="51">
        <f t="shared" si="70"/>
        <v>0</v>
      </c>
      <c r="R72" s="87">
        <f t="shared" si="7"/>
        <v>90.358346735396026</v>
      </c>
    </row>
    <row r="73" spans="1:18" ht="31.5" customHeight="1" x14ac:dyDescent="0.3">
      <c r="A73" s="28" t="s">
        <v>44</v>
      </c>
      <c r="B73" s="28" t="s">
        <v>1419</v>
      </c>
      <c r="C73" s="18" t="s">
        <v>47</v>
      </c>
      <c r="D73" s="28"/>
      <c r="E73" s="29" t="s">
        <v>1485</v>
      </c>
      <c r="F73" s="24">
        <v>1790.8109999999999</v>
      </c>
      <c r="G73" s="24">
        <f t="shared" ref="G73:L77" si="75">G74</f>
        <v>0</v>
      </c>
      <c r="H73" s="24">
        <f t="shared" si="75"/>
        <v>1790.8109999999999</v>
      </c>
      <c r="I73" s="24">
        <f t="shared" si="75"/>
        <v>40325.90079</v>
      </c>
      <c r="J73" s="37">
        <f t="shared" si="75"/>
        <v>14442.16188</v>
      </c>
      <c r="K73" s="24">
        <f t="shared" si="75"/>
        <v>37829.592700000001</v>
      </c>
      <c r="L73" s="24">
        <f t="shared" si="75"/>
        <v>10696.960880000001</v>
      </c>
      <c r="M73" s="24">
        <v>0</v>
      </c>
      <c r="N73" s="24">
        <v>0</v>
      </c>
      <c r="O73" s="30">
        <f t="shared" ref="O73:O76" si="76">O74</f>
        <v>36437.817260000003</v>
      </c>
      <c r="P73" s="30">
        <f t="shared" si="74"/>
        <v>33941.509169999998</v>
      </c>
      <c r="Q73" s="30">
        <v>0</v>
      </c>
      <c r="R73" s="88">
        <f t="shared" si="7"/>
        <v>90.358346735396026</v>
      </c>
    </row>
    <row r="74" spans="1:18" ht="31.5" customHeight="1" x14ac:dyDescent="0.3">
      <c r="A74" s="28" t="s">
        <v>44</v>
      </c>
      <c r="B74" s="28" t="s">
        <v>1419</v>
      </c>
      <c r="C74" s="18" t="s">
        <v>55</v>
      </c>
      <c r="D74" s="28"/>
      <c r="E74" s="29" t="s">
        <v>1488</v>
      </c>
      <c r="F74" s="24">
        <v>1790.8109999999999</v>
      </c>
      <c r="G74" s="24">
        <f t="shared" si="75"/>
        <v>0</v>
      </c>
      <c r="H74" s="24">
        <f t="shared" si="75"/>
        <v>1790.8109999999999</v>
      </c>
      <c r="I74" s="24">
        <f t="shared" si="75"/>
        <v>40325.90079</v>
      </c>
      <c r="J74" s="37">
        <f t="shared" si="75"/>
        <v>14442.16188</v>
      </c>
      <c r="K74" s="24">
        <f t="shared" si="75"/>
        <v>37829.592700000001</v>
      </c>
      <c r="L74" s="24">
        <f t="shared" si="75"/>
        <v>10696.960880000001</v>
      </c>
      <c r="M74" s="24">
        <f t="shared" ref="M74:N80" si="77">M75</f>
        <v>0</v>
      </c>
      <c r="N74" s="24">
        <f t="shared" si="77"/>
        <v>0</v>
      </c>
      <c r="O74" s="30">
        <f t="shared" si="76"/>
        <v>36437.817260000003</v>
      </c>
      <c r="P74" s="30">
        <f t="shared" si="74"/>
        <v>33941.509169999998</v>
      </c>
      <c r="Q74" s="30">
        <f t="shared" si="74"/>
        <v>0</v>
      </c>
      <c r="R74" s="88">
        <f t="shared" si="7"/>
        <v>90.358346735396026</v>
      </c>
    </row>
    <row r="75" spans="1:18" ht="31.2" x14ac:dyDescent="0.3">
      <c r="A75" s="28" t="s">
        <v>44</v>
      </c>
      <c r="B75" s="28" t="s">
        <v>1419</v>
      </c>
      <c r="C75" s="18" t="s">
        <v>56</v>
      </c>
      <c r="D75" s="28"/>
      <c r="E75" s="29" t="s">
        <v>1489</v>
      </c>
      <c r="F75" s="24">
        <v>1790.8109999999999</v>
      </c>
      <c r="G75" s="24">
        <f t="shared" si="75"/>
        <v>0</v>
      </c>
      <c r="H75" s="24">
        <f t="shared" si="75"/>
        <v>1790.8109999999999</v>
      </c>
      <c r="I75" s="24">
        <f t="shared" si="75"/>
        <v>40325.90079</v>
      </c>
      <c r="J75" s="37">
        <f t="shared" si="75"/>
        <v>14442.16188</v>
      </c>
      <c r="K75" s="24">
        <f t="shared" si="75"/>
        <v>37829.592700000001</v>
      </c>
      <c r="L75" s="24">
        <f t="shared" si="75"/>
        <v>10696.960880000001</v>
      </c>
      <c r="M75" s="24">
        <f>M76+M82</f>
        <v>0</v>
      </c>
      <c r="N75" s="24">
        <f>N76+N82</f>
        <v>0</v>
      </c>
      <c r="O75" s="30">
        <f t="shared" si="76"/>
        <v>36437.817260000003</v>
      </c>
      <c r="P75" s="30">
        <f t="shared" si="74"/>
        <v>33941.509169999998</v>
      </c>
      <c r="Q75" s="30">
        <f>Q76+Q82</f>
        <v>0</v>
      </c>
      <c r="R75" s="88">
        <f t="shared" si="7"/>
        <v>90.358346735396026</v>
      </c>
    </row>
    <row r="76" spans="1:18" ht="31.2" x14ac:dyDescent="0.3">
      <c r="A76" s="28" t="s">
        <v>44</v>
      </c>
      <c r="B76" s="28" t="s">
        <v>1419</v>
      </c>
      <c r="C76" s="18" t="s">
        <v>1779</v>
      </c>
      <c r="D76" s="28"/>
      <c r="E76" s="29" t="s">
        <v>1780</v>
      </c>
      <c r="F76" s="24">
        <v>1790.8109999999999</v>
      </c>
      <c r="G76" s="24">
        <f t="shared" si="75"/>
        <v>0</v>
      </c>
      <c r="H76" s="24">
        <f t="shared" si="75"/>
        <v>1790.8109999999999</v>
      </c>
      <c r="I76" s="24">
        <f t="shared" si="75"/>
        <v>40325.90079</v>
      </c>
      <c r="J76" s="37">
        <f t="shared" si="75"/>
        <v>14442.16188</v>
      </c>
      <c r="K76" s="24">
        <f t="shared" si="75"/>
        <v>37829.592700000001</v>
      </c>
      <c r="L76" s="24">
        <f t="shared" si="75"/>
        <v>10696.960880000001</v>
      </c>
      <c r="M76" s="24">
        <f t="shared" si="77"/>
        <v>0</v>
      </c>
      <c r="N76" s="24">
        <f t="shared" si="77"/>
        <v>0</v>
      </c>
      <c r="O76" s="30">
        <f t="shared" si="76"/>
        <v>36437.817260000003</v>
      </c>
      <c r="P76" s="30">
        <f t="shared" si="74"/>
        <v>33941.509169999998</v>
      </c>
      <c r="Q76" s="30">
        <f t="shared" si="74"/>
        <v>0</v>
      </c>
      <c r="R76" s="88">
        <f t="shared" ref="R76:R139" si="78">O76/I76*100</f>
        <v>90.358346735396026</v>
      </c>
    </row>
    <row r="77" spans="1:18" ht="31.5" customHeight="1" x14ac:dyDescent="0.3">
      <c r="A77" s="28" t="s">
        <v>44</v>
      </c>
      <c r="B77" s="28" t="s">
        <v>1419</v>
      </c>
      <c r="C77" s="18" t="s">
        <v>1779</v>
      </c>
      <c r="D77" s="28" t="s">
        <v>51</v>
      </c>
      <c r="E77" s="29" t="s">
        <v>663</v>
      </c>
      <c r="F77" s="24">
        <v>1790.8109999999999</v>
      </c>
      <c r="G77" s="24">
        <f t="shared" si="75"/>
        <v>0</v>
      </c>
      <c r="H77" s="24">
        <f t="shared" ref="H77:J77" si="79">H78</f>
        <v>1790.8109999999999</v>
      </c>
      <c r="I77" s="24">
        <f t="shared" si="79"/>
        <v>40325.90079</v>
      </c>
      <c r="J77" s="37">
        <f t="shared" si="79"/>
        <v>14442.16188</v>
      </c>
      <c r="K77" s="24">
        <f t="shared" ref="K77:L77" si="80">K78</f>
        <v>37829.592700000001</v>
      </c>
      <c r="L77" s="24">
        <f t="shared" si="80"/>
        <v>10696.960880000001</v>
      </c>
      <c r="M77" s="24">
        <f t="shared" si="77"/>
        <v>0</v>
      </c>
      <c r="N77" s="24">
        <f t="shared" si="77"/>
        <v>0</v>
      </c>
      <c r="O77" s="30">
        <f>O78</f>
        <v>36437.817260000003</v>
      </c>
      <c r="P77" s="30">
        <f t="shared" si="74"/>
        <v>33941.509169999998</v>
      </c>
      <c r="Q77" s="30">
        <f t="shared" si="74"/>
        <v>0</v>
      </c>
      <c r="R77" s="88">
        <f t="shared" si="78"/>
        <v>90.358346735396026</v>
      </c>
    </row>
    <row r="78" spans="1:18" ht="31.5" customHeight="1" x14ac:dyDescent="0.3">
      <c r="A78" s="28" t="s">
        <v>44</v>
      </c>
      <c r="B78" s="28" t="s">
        <v>1419</v>
      </c>
      <c r="C78" s="18" t="s">
        <v>1779</v>
      </c>
      <c r="D78" s="28" t="s">
        <v>52</v>
      </c>
      <c r="E78" s="29" t="s">
        <v>664</v>
      </c>
      <c r="F78" s="24">
        <v>1790.8109999999999</v>
      </c>
      <c r="G78" s="24"/>
      <c r="H78" s="24">
        <v>1790.8109999999999</v>
      </c>
      <c r="I78" s="24">
        <v>40325.90079</v>
      </c>
      <c r="J78" s="37">
        <v>14442.16188</v>
      </c>
      <c r="K78" s="24">
        <v>37829.592700000001</v>
      </c>
      <c r="L78" s="24">
        <v>10696.960880000001</v>
      </c>
      <c r="M78" s="24">
        <f t="shared" si="77"/>
        <v>0</v>
      </c>
      <c r="N78" s="24">
        <f t="shared" si="77"/>
        <v>0</v>
      </c>
      <c r="O78" s="30">
        <v>36437.817260000003</v>
      </c>
      <c r="P78" s="30">
        <v>33941.509169999998</v>
      </c>
      <c r="Q78" s="30">
        <v>0</v>
      </c>
      <c r="R78" s="88">
        <f t="shared" si="78"/>
        <v>90.358346735396026</v>
      </c>
    </row>
    <row r="79" spans="1:18" s="36" customFormat="1" ht="15.75" customHeight="1" x14ac:dyDescent="0.3">
      <c r="A79" s="43" t="s">
        <v>44</v>
      </c>
      <c r="B79" s="43" t="s">
        <v>70</v>
      </c>
      <c r="C79" s="27"/>
      <c r="D79" s="43"/>
      <c r="E79" s="44" t="s">
        <v>621</v>
      </c>
      <c r="F79" s="22">
        <v>530708.33400000003</v>
      </c>
      <c r="G79" s="22">
        <f t="shared" ref="G79:J85" si="81">G80</f>
        <v>742722.85699999996</v>
      </c>
      <c r="H79" s="22">
        <f t="shared" si="81"/>
        <v>210431.19099999999</v>
      </c>
      <c r="I79" s="22">
        <f t="shared" si="81"/>
        <v>309750</v>
      </c>
      <c r="J79" s="76">
        <f t="shared" si="81"/>
        <v>309750</v>
      </c>
      <c r="K79" s="22">
        <f>K80</f>
        <v>154875</v>
      </c>
      <c r="L79" s="22">
        <f>L80</f>
        <v>154875</v>
      </c>
      <c r="M79" s="22">
        <f t="shared" si="77"/>
        <v>0</v>
      </c>
      <c r="N79" s="22">
        <f t="shared" si="77"/>
        <v>0</v>
      </c>
      <c r="O79" s="45">
        <f>O80</f>
        <v>309750</v>
      </c>
      <c r="P79" s="45">
        <f>P80</f>
        <v>154875</v>
      </c>
      <c r="Q79" s="45">
        <f t="shared" si="74"/>
        <v>0</v>
      </c>
      <c r="R79" s="86">
        <f t="shared" si="78"/>
        <v>100</v>
      </c>
    </row>
    <row r="80" spans="1:18" s="49" customFormat="1" ht="15.75" customHeight="1" x14ac:dyDescent="0.3">
      <c r="A80" s="47" t="s">
        <v>44</v>
      </c>
      <c r="B80" s="47" t="s">
        <v>1394</v>
      </c>
      <c r="C80" s="20"/>
      <c r="D80" s="47"/>
      <c r="E80" s="48" t="s">
        <v>640</v>
      </c>
      <c r="F80" s="23">
        <v>530708.33400000003</v>
      </c>
      <c r="G80" s="23">
        <f t="shared" si="81"/>
        <v>742722.85699999996</v>
      </c>
      <c r="H80" s="23">
        <f t="shared" si="81"/>
        <v>210431.19099999999</v>
      </c>
      <c r="I80" s="23">
        <f t="shared" si="81"/>
        <v>309750</v>
      </c>
      <c r="J80" s="77">
        <f t="shared" si="81"/>
        <v>309750</v>
      </c>
      <c r="K80" s="23">
        <f>K81</f>
        <v>154875</v>
      </c>
      <c r="L80" s="23">
        <f>L81</f>
        <v>154875</v>
      </c>
      <c r="M80" s="23">
        <f t="shared" si="77"/>
        <v>0</v>
      </c>
      <c r="N80" s="23">
        <f t="shared" si="77"/>
        <v>0</v>
      </c>
      <c r="O80" s="51">
        <f>O81</f>
        <v>309750</v>
      </c>
      <c r="P80" s="51">
        <f>P81</f>
        <v>154875</v>
      </c>
      <c r="Q80" s="51">
        <f t="shared" si="74"/>
        <v>0</v>
      </c>
      <c r="R80" s="87">
        <f t="shared" si="78"/>
        <v>100</v>
      </c>
    </row>
    <row r="81" spans="1:18" ht="47.25" customHeight="1" x14ac:dyDescent="0.3">
      <c r="A81" s="28" t="s">
        <v>44</v>
      </c>
      <c r="B81" s="28" t="s">
        <v>1394</v>
      </c>
      <c r="C81" s="18" t="s">
        <v>72</v>
      </c>
      <c r="D81" s="28"/>
      <c r="E81" s="29" t="s">
        <v>1785</v>
      </c>
      <c r="F81" s="24">
        <v>530708.33400000003</v>
      </c>
      <c r="G81" s="24">
        <f t="shared" si="81"/>
        <v>742722.85699999996</v>
      </c>
      <c r="H81" s="24">
        <f t="shared" si="81"/>
        <v>210431.19099999999</v>
      </c>
      <c r="I81" s="24">
        <f t="shared" si="81"/>
        <v>309750</v>
      </c>
      <c r="J81" s="37">
        <f t="shared" si="81"/>
        <v>309750</v>
      </c>
      <c r="K81" s="24">
        <f t="shared" ref="K81:N86" si="82">K82</f>
        <v>154875</v>
      </c>
      <c r="L81" s="24">
        <f t="shared" si="82"/>
        <v>154875</v>
      </c>
      <c r="M81" s="24">
        <v>0</v>
      </c>
      <c r="N81" s="24">
        <v>0</v>
      </c>
      <c r="O81" s="30">
        <f>O82</f>
        <v>309750</v>
      </c>
      <c r="P81" s="30">
        <f t="shared" ref="P81:Q85" si="83">P82</f>
        <v>154875</v>
      </c>
      <c r="Q81" s="30">
        <v>0</v>
      </c>
      <c r="R81" s="88">
        <f t="shared" si="78"/>
        <v>100</v>
      </c>
    </row>
    <row r="82" spans="1:18" ht="47.25" customHeight="1" x14ac:dyDescent="0.3">
      <c r="A82" s="28" t="s">
        <v>44</v>
      </c>
      <c r="B82" s="28" t="s">
        <v>1394</v>
      </c>
      <c r="C82" s="18" t="s">
        <v>73</v>
      </c>
      <c r="D82" s="28"/>
      <c r="E82" s="29" t="s">
        <v>1491</v>
      </c>
      <c r="F82" s="24">
        <v>530708.33400000003</v>
      </c>
      <c r="G82" s="24">
        <f t="shared" si="81"/>
        <v>742722.85699999996</v>
      </c>
      <c r="H82" s="24">
        <f t="shared" si="81"/>
        <v>210431.19099999999</v>
      </c>
      <c r="I82" s="24">
        <f t="shared" si="81"/>
        <v>309750</v>
      </c>
      <c r="J82" s="37">
        <f t="shared" si="81"/>
        <v>309750</v>
      </c>
      <c r="K82" s="24">
        <f t="shared" si="82"/>
        <v>154875</v>
      </c>
      <c r="L82" s="24">
        <f t="shared" si="82"/>
        <v>154875</v>
      </c>
      <c r="M82" s="24">
        <f t="shared" si="82"/>
        <v>0</v>
      </c>
      <c r="N82" s="24">
        <f t="shared" si="82"/>
        <v>0</v>
      </c>
      <c r="O82" s="30">
        <f>O83</f>
        <v>309750</v>
      </c>
      <c r="P82" s="30">
        <f t="shared" si="83"/>
        <v>154875</v>
      </c>
      <c r="Q82" s="30">
        <f t="shared" si="83"/>
        <v>0</v>
      </c>
      <c r="R82" s="88">
        <f t="shared" si="78"/>
        <v>100</v>
      </c>
    </row>
    <row r="83" spans="1:18" ht="47.25" customHeight="1" x14ac:dyDescent="0.3">
      <c r="A83" s="28" t="s">
        <v>44</v>
      </c>
      <c r="B83" s="28" t="s">
        <v>1394</v>
      </c>
      <c r="C83" s="18" t="s">
        <v>74</v>
      </c>
      <c r="D83" s="28"/>
      <c r="E83" s="29" t="s">
        <v>1492</v>
      </c>
      <c r="F83" s="24">
        <v>530708.33400000003</v>
      </c>
      <c r="G83" s="24">
        <f t="shared" si="81"/>
        <v>742722.85699999996</v>
      </c>
      <c r="H83" s="24">
        <f t="shared" si="81"/>
        <v>210431.19099999999</v>
      </c>
      <c r="I83" s="24">
        <f t="shared" si="81"/>
        <v>309750</v>
      </c>
      <c r="J83" s="37">
        <f t="shared" si="81"/>
        <v>309750</v>
      </c>
      <c r="K83" s="24">
        <f t="shared" si="82"/>
        <v>154875</v>
      </c>
      <c r="L83" s="24">
        <f t="shared" si="82"/>
        <v>154875</v>
      </c>
      <c r="M83" s="24">
        <f t="shared" si="82"/>
        <v>0</v>
      </c>
      <c r="N83" s="24">
        <f t="shared" si="82"/>
        <v>0</v>
      </c>
      <c r="O83" s="30">
        <f>O84</f>
        <v>309750</v>
      </c>
      <c r="P83" s="30">
        <f t="shared" si="83"/>
        <v>154875</v>
      </c>
      <c r="Q83" s="30">
        <f t="shared" si="83"/>
        <v>0</v>
      </c>
      <c r="R83" s="88">
        <f t="shared" si="78"/>
        <v>100</v>
      </c>
    </row>
    <row r="84" spans="1:18" ht="110.25" customHeight="1" x14ac:dyDescent="0.3">
      <c r="A84" s="28" t="s">
        <v>44</v>
      </c>
      <c r="B84" s="28" t="s">
        <v>1394</v>
      </c>
      <c r="C84" s="18" t="s">
        <v>1747</v>
      </c>
      <c r="D84" s="28"/>
      <c r="E84" s="29" t="s">
        <v>1559</v>
      </c>
      <c r="F84" s="24">
        <v>530708.33400000003</v>
      </c>
      <c r="G84" s="24">
        <f t="shared" si="81"/>
        <v>742722.85699999996</v>
      </c>
      <c r="H84" s="24">
        <f t="shared" si="81"/>
        <v>210431.19099999999</v>
      </c>
      <c r="I84" s="24">
        <f t="shared" si="81"/>
        <v>309750</v>
      </c>
      <c r="J84" s="37">
        <f t="shared" si="81"/>
        <v>309750</v>
      </c>
      <c r="K84" s="24">
        <f t="shared" si="82"/>
        <v>154875</v>
      </c>
      <c r="L84" s="24">
        <f t="shared" si="82"/>
        <v>154875</v>
      </c>
      <c r="M84" s="24">
        <f t="shared" si="82"/>
        <v>0</v>
      </c>
      <c r="N84" s="24">
        <f t="shared" si="82"/>
        <v>0</v>
      </c>
      <c r="O84" s="30">
        <f>O85</f>
        <v>309750</v>
      </c>
      <c r="P84" s="30">
        <f t="shared" si="83"/>
        <v>154875</v>
      </c>
      <c r="Q84" s="30">
        <f t="shared" si="83"/>
        <v>0</v>
      </c>
      <c r="R84" s="88">
        <f t="shared" si="78"/>
        <v>100</v>
      </c>
    </row>
    <row r="85" spans="1:18" ht="31.2" x14ac:dyDescent="0.3">
      <c r="A85" s="28" t="s">
        <v>44</v>
      </c>
      <c r="B85" s="28" t="s">
        <v>1394</v>
      </c>
      <c r="C85" s="18" t="s">
        <v>1747</v>
      </c>
      <c r="D85" s="28" t="s">
        <v>51</v>
      </c>
      <c r="E85" s="29" t="s">
        <v>663</v>
      </c>
      <c r="F85" s="24">
        <v>530708.33400000003</v>
      </c>
      <c r="G85" s="24">
        <f t="shared" si="81"/>
        <v>742722.85699999996</v>
      </c>
      <c r="H85" s="24">
        <f t="shared" si="81"/>
        <v>210431.19099999999</v>
      </c>
      <c r="I85" s="24">
        <f t="shared" si="81"/>
        <v>309750</v>
      </c>
      <c r="J85" s="37">
        <f t="shared" si="81"/>
        <v>309750</v>
      </c>
      <c r="K85" s="24">
        <f>K86</f>
        <v>154875</v>
      </c>
      <c r="L85" s="24">
        <f>L86</f>
        <v>154875</v>
      </c>
      <c r="M85" s="24">
        <f t="shared" si="82"/>
        <v>0</v>
      </c>
      <c r="N85" s="24">
        <f t="shared" si="82"/>
        <v>0</v>
      </c>
      <c r="O85" s="30">
        <f>O86</f>
        <v>309750</v>
      </c>
      <c r="P85" s="30">
        <f>P86</f>
        <v>154875</v>
      </c>
      <c r="Q85" s="30">
        <f t="shared" si="83"/>
        <v>0</v>
      </c>
      <c r="R85" s="88">
        <f t="shared" si="78"/>
        <v>100</v>
      </c>
    </row>
    <row r="86" spans="1:18" ht="31.5" customHeight="1" x14ac:dyDescent="0.3">
      <c r="A86" s="28" t="s">
        <v>44</v>
      </c>
      <c r="B86" s="28" t="s">
        <v>1394</v>
      </c>
      <c r="C86" s="18" t="s">
        <v>1747</v>
      </c>
      <c r="D86" s="28" t="s">
        <v>52</v>
      </c>
      <c r="E86" s="29" t="s">
        <v>664</v>
      </c>
      <c r="F86" s="24">
        <v>530708.33400000003</v>
      </c>
      <c r="G86" s="24">
        <v>742722.85699999996</v>
      </c>
      <c r="H86" s="24">
        <v>210431.19099999999</v>
      </c>
      <c r="I86" s="24">
        <v>309750</v>
      </c>
      <c r="J86" s="37">
        <f>154875+154875</f>
        <v>309750</v>
      </c>
      <c r="K86" s="24">
        <v>154875</v>
      </c>
      <c r="L86" s="24">
        <v>154875</v>
      </c>
      <c r="M86" s="24">
        <f t="shared" si="82"/>
        <v>0</v>
      </c>
      <c r="N86" s="24">
        <f t="shared" si="82"/>
        <v>0</v>
      </c>
      <c r="O86" s="30">
        <v>309750</v>
      </c>
      <c r="P86" s="30">
        <v>154875</v>
      </c>
      <c r="Q86" s="30">
        <v>0</v>
      </c>
      <c r="R86" s="88">
        <f t="shared" si="78"/>
        <v>100</v>
      </c>
    </row>
    <row r="87" spans="1:18" s="36" customFormat="1" ht="31.5" customHeight="1" x14ac:dyDescent="0.3">
      <c r="A87" s="43" t="s">
        <v>76</v>
      </c>
      <c r="B87" s="43" t="s">
        <v>1396</v>
      </c>
      <c r="C87" s="27"/>
      <c r="D87" s="43"/>
      <c r="E87" s="44" t="s">
        <v>593</v>
      </c>
      <c r="F87" s="22">
        <v>334788.42599999998</v>
      </c>
      <c r="G87" s="22">
        <f t="shared" ref="G87:Q87" si="84">G88+G134</f>
        <v>0</v>
      </c>
      <c r="H87" s="22">
        <f t="shared" si="84"/>
        <v>295121.185</v>
      </c>
      <c r="I87" s="22">
        <f t="shared" si="84"/>
        <v>241586.73003000001</v>
      </c>
      <c r="J87" s="76">
        <f t="shared" si="84"/>
        <v>154728.84609000001</v>
      </c>
      <c r="K87" s="22">
        <f t="shared" si="84"/>
        <v>0</v>
      </c>
      <c r="L87" s="22">
        <f t="shared" si="84"/>
        <v>0</v>
      </c>
      <c r="M87" s="22">
        <f t="shared" si="84"/>
        <v>0</v>
      </c>
      <c r="N87" s="22">
        <f t="shared" si="84"/>
        <v>0</v>
      </c>
      <c r="O87" s="45">
        <f t="shared" si="84"/>
        <v>229040.88407999999</v>
      </c>
      <c r="P87" s="45">
        <f t="shared" si="84"/>
        <v>0</v>
      </c>
      <c r="Q87" s="45">
        <f t="shared" si="84"/>
        <v>0</v>
      </c>
      <c r="R87" s="86">
        <f t="shared" si="78"/>
        <v>94.806897734638781</v>
      </c>
    </row>
    <row r="88" spans="1:18" s="36" customFormat="1" ht="15.75" customHeight="1" x14ac:dyDescent="0.3">
      <c r="A88" s="43" t="s">
        <v>76</v>
      </c>
      <c r="B88" s="43" t="s">
        <v>45</v>
      </c>
      <c r="C88" s="27"/>
      <c r="D88" s="43"/>
      <c r="E88" s="44" t="s">
        <v>619</v>
      </c>
      <c r="F88" s="22">
        <v>329538.62599999999</v>
      </c>
      <c r="G88" s="22">
        <f t="shared" ref="G88" si="85">G89+G107+G113</f>
        <v>0</v>
      </c>
      <c r="H88" s="22">
        <f>H89+H107+H113</f>
        <v>294921.185</v>
      </c>
      <c r="I88" s="22">
        <f t="shared" ref="I88:Q88" si="86">I89+I107+I113</f>
        <v>241386.73003000001</v>
      </c>
      <c r="J88" s="76">
        <f t="shared" si="86"/>
        <v>154728.84609000001</v>
      </c>
      <c r="K88" s="22">
        <f t="shared" si="86"/>
        <v>0</v>
      </c>
      <c r="L88" s="22">
        <f t="shared" si="86"/>
        <v>0</v>
      </c>
      <c r="M88" s="22">
        <f t="shared" si="86"/>
        <v>0</v>
      </c>
      <c r="N88" s="22">
        <f t="shared" si="86"/>
        <v>0</v>
      </c>
      <c r="O88" s="45">
        <f t="shared" si="86"/>
        <v>229040.88407999999</v>
      </c>
      <c r="P88" s="45">
        <f t="shared" si="86"/>
        <v>0</v>
      </c>
      <c r="Q88" s="45">
        <f t="shared" si="86"/>
        <v>0</v>
      </c>
      <c r="R88" s="86">
        <f t="shared" si="78"/>
        <v>94.885449606751109</v>
      </c>
    </row>
    <row r="89" spans="1:18" s="49" customFormat="1" ht="47.25" customHeight="1" x14ac:dyDescent="0.3">
      <c r="A89" s="47" t="s">
        <v>76</v>
      </c>
      <c r="B89" s="47" t="s">
        <v>1397</v>
      </c>
      <c r="C89" s="20"/>
      <c r="D89" s="47"/>
      <c r="E89" s="48" t="s">
        <v>632</v>
      </c>
      <c r="F89" s="23">
        <v>123159.2</v>
      </c>
      <c r="G89" s="23">
        <f t="shared" ref="G89:Q90" si="87">G90</f>
        <v>0</v>
      </c>
      <c r="H89" s="23">
        <f>H90+H102</f>
        <v>122555.38</v>
      </c>
      <c r="I89" s="23">
        <f t="shared" ref="I89:Q89" si="88">I90+I102</f>
        <v>118516.88</v>
      </c>
      <c r="J89" s="23">
        <f t="shared" si="88"/>
        <v>80458.376789999995</v>
      </c>
      <c r="K89" s="23">
        <f t="shared" si="88"/>
        <v>0</v>
      </c>
      <c r="L89" s="23">
        <f t="shared" si="88"/>
        <v>0</v>
      </c>
      <c r="M89" s="23">
        <f t="shared" si="88"/>
        <v>0</v>
      </c>
      <c r="N89" s="23">
        <f t="shared" si="88"/>
        <v>0</v>
      </c>
      <c r="O89" s="23">
        <f t="shared" si="88"/>
        <v>118470.91631</v>
      </c>
      <c r="P89" s="23">
        <f t="shared" si="88"/>
        <v>0</v>
      </c>
      <c r="Q89" s="23">
        <f t="shared" si="88"/>
        <v>0</v>
      </c>
      <c r="R89" s="87">
        <f t="shared" si="78"/>
        <v>99.961217600395827</v>
      </c>
    </row>
    <row r="90" spans="1:18" ht="31.2" x14ac:dyDescent="0.3">
      <c r="A90" s="28" t="s">
        <v>76</v>
      </c>
      <c r="B90" s="28" t="s">
        <v>1397</v>
      </c>
      <c r="C90" s="18" t="s">
        <v>65</v>
      </c>
      <c r="D90" s="28"/>
      <c r="E90" s="29" t="s">
        <v>1228</v>
      </c>
      <c r="F90" s="24">
        <v>123159.2</v>
      </c>
      <c r="G90" s="24">
        <f t="shared" si="87"/>
        <v>0</v>
      </c>
      <c r="H90" s="24">
        <f t="shared" si="87"/>
        <v>122448.58</v>
      </c>
      <c r="I90" s="24">
        <f t="shared" si="87"/>
        <v>118410.08</v>
      </c>
      <c r="J90" s="37">
        <f t="shared" si="87"/>
        <v>80458.376789999995</v>
      </c>
      <c r="K90" s="24">
        <f t="shared" si="87"/>
        <v>0</v>
      </c>
      <c r="L90" s="24">
        <f t="shared" si="87"/>
        <v>0</v>
      </c>
      <c r="M90" s="24">
        <f t="shared" si="87"/>
        <v>0</v>
      </c>
      <c r="N90" s="24">
        <f t="shared" si="87"/>
        <v>0</v>
      </c>
      <c r="O90" s="30">
        <f t="shared" si="87"/>
        <v>118364.11631</v>
      </c>
      <c r="P90" s="30">
        <f t="shared" si="87"/>
        <v>0</v>
      </c>
      <c r="Q90" s="30">
        <f t="shared" si="87"/>
        <v>0</v>
      </c>
      <c r="R90" s="88">
        <f t="shared" si="78"/>
        <v>99.961182620601221</v>
      </c>
    </row>
    <row r="91" spans="1:18" ht="31.5" customHeight="1" x14ac:dyDescent="0.3">
      <c r="A91" s="28" t="s">
        <v>76</v>
      </c>
      <c r="B91" s="28" t="s">
        <v>1397</v>
      </c>
      <c r="C91" s="18" t="s">
        <v>66</v>
      </c>
      <c r="D91" s="28"/>
      <c r="E91" s="29" t="s">
        <v>1231</v>
      </c>
      <c r="F91" s="24">
        <v>123159.2</v>
      </c>
      <c r="G91" s="24">
        <f t="shared" ref="G91:H91" si="89">G92+G95</f>
        <v>0</v>
      </c>
      <c r="H91" s="24">
        <f t="shared" si="89"/>
        <v>122448.58</v>
      </c>
      <c r="I91" s="24">
        <f t="shared" ref="I91:Q91" si="90">I92+I95</f>
        <v>118410.08</v>
      </c>
      <c r="J91" s="37">
        <f t="shared" si="90"/>
        <v>80458.376789999995</v>
      </c>
      <c r="K91" s="24">
        <f t="shared" si="90"/>
        <v>0</v>
      </c>
      <c r="L91" s="24">
        <f t="shared" si="90"/>
        <v>0</v>
      </c>
      <c r="M91" s="24">
        <f t="shared" si="90"/>
        <v>0</v>
      </c>
      <c r="N91" s="24">
        <f t="shared" si="90"/>
        <v>0</v>
      </c>
      <c r="O91" s="30">
        <f t="shared" si="90"/>
        <v>118364.11631</v>
      </c>
      <c r="P91" s="30">
        <f t="shared" si="90"/>
        <v>0</v>
      </c>
      <c r="Q91" s="30">
        <f t="shared" si="90"/>
        <v>0</v>
      </c>
      <c r="R91" s="88">
        <f t="shared" si="78"/>
        <v>99.961182620601221</v>
      </c>
    </row>
    <row r="92" spans="1:18" ht="31.5" customHeight="1" x14ac:dyDescent="0.3">
      <c r="A92" s="28" t="s">
        <v>76</v>
      </c>
      <c r="B92" s="28" t="s">
        <v>1397</v>
      </c>
      <c r="C92" s="18" t="s">
        <v>67</v>
      </c>
      <c r="D92" s="28"/>
      <c r="E92" s="29" t="s">
        <v>1221</v>
      </c>
      <c r="F92" s="24">
        <v>116504.2</v>
      </c>
      <c r="G92" s="24">
        <f t="shared" ref="G92:Q93" si="91">G93</f>
        <v>0</v>
      </c>
      <c r="H92" s="24">
        <f t="shared" si="91"/>
        <v>116504.2</v>
      </c>
      <c r="I92" s="24">
        <f t="shared" si="91"/>
        <v>114827.78058000001</v>
      </c>
      <c r="J92" s="37">
        <f t="shared" si="91"/>
        <v>76595</v>
      </c>
      <c r="K92" s="24">
        <f t="shared" si="91"/>
        <v>0</v>
      </c>
      <c r="L92" s="24">
        <f t="shared" si="91"/>
        <v>0</v>
      </c>
      <c r="M92" s="24">
        <f t="shared" si="91"/>
        <v>0</v>
      </c>
      <c r="N92" s="24">
        <f t="shared" si="91"/>
        <v>0</v>
      </c>
      <c r="O92" s="30">
        <f t="shared" si="91"/>
        <v>114827.27582</v>
      </c>
      <c r="P92" s="30">
        <f t="shared" si="91"/>
        <v>0</v>
      </c>
      <c r="Q92" s="30">
        <f t="shared" si="91"/>
        <v>0</v>
      </c>
      <c r="R92" s="88">
        <f t="shared" si="78"/>
        <v>99.999560419963302</v>
      </c>
    </row>
    <row r="93" spans="1:18" ht="78" x14ac:dyDescent="0.3">
      <c r="A93" s="28" t="s">
        <v>76</v>
      </c>
      <c r="B93" s="28" t="s">
        <v>1397</v>
      </c>
      <c r="C93" s="18" t="s">
        <v>67</v>
      </c>
      <c r="D93" s="28" t="s">
        <v>58</v>
      </c>
      <c r="E93" s="29" t="s">
        <v>660</v>
      </c>
      <c r="F93" s="24">
        <v>116504.2</v>
      </c>
      <c r="G93" s="24">
        <f t="shared" si="91"/>
        <v>0</v>
      </c>
      <c r="H93" s="24">
        <f t="shared" si="91"/>
        <v>116504.2</v>
      </c>
      <c r="I93" s="24">
        <f t="shared" si="91"/>
        <v>114827.78058000001</v>
      </c>
      <c r="J93" s="37">
        <f t="shared" si="91"/>
        <v>76595</v>
      </c>
      <c r="K93" s="24">
        <f t="shared" si="91"/>
        <v>0</v>
      </c>
      <c r="L93" s="24">
        <f t="shared" si="91"/>
        <v>0</v>
      </c>
      <c r="M93" s="24">
        <f t="shared" si="91"/>
        <v>0</v>
      </c>
      <c r="N93" s="24">
        <f t="shared" si="91"/>
        <v>0</v>
      </c>
      <c r="O93" s="30">
        <f t="shared" si="91"/>
        <v>114827.27582</v>
      </c>
      <c r="P93" s="30">
        <f t="shared" si="91"/>
        <v>0</v>
      </c>
      <c r="Q93" s="30">
        <f t="shared" si="91"/>
        <v>0</v>
      </c>
      <c r="R93" s="88">
        <f t="shared" si="78"/>
        <v>99.999560419963302</v>
      </c>
    </row>
    <row r="94" spans="1:18" ht="31.5" customHeight="1" x14ac:dyDescent="0.3">
      <c r="A94" s="28" t="s">
        <v>76</v>
      </c>
      <c r="B94" s="28" t="s">
        <v>1397</v>
      </c>
      <c r="C94" s="18" t="s">
        <v>67</v>
      </c>
      <c r="D94" s="28" t="s">
        <v>68</v>
      </c>
      <c r="E94" s="29" t="s">
        <v>662</v>
      </c>
      <c r="F94" s="24">
        <v>116504.2</v>
      </c>
      <c r="G94" s="24"/>
      <c r="H94" s="24">
        <v>116504.2</v>
      </c>
      <c r="I94" s="24">
        <v>114827.78058000001</v>
      </c>
      <c r="J94" s="37">
        <v>76595</v>
      </c>
      <c r="K94" s="24">
        <v>0</v>
      </c>
      <c r="L94" s="24">
        <v>0</v>
      </c>
      <c r="M94" s="24">
        <v>0</v>
      </c>
      <c r="N94" s="24">
        <v>0</v>
      </c>
      <c r="O94" s="30">
        <v>114827.27582</v>
      </c>
      <c r="P94" s="30">
        <v>0</v>
      </c>
      <c r="Q94" s="30">
        <v>0</v>
      </c>
      <c r="R94" s="88">
        <f t="shared" si="78"/>
        <v>99.999560419963302</v>
      </c>
    </row>
    <row r="95" spans="1:18" ht="31.5" customHeight="1" x14ac:dyDescent="0.3">
      <c r="A95" s="28" t="s">
        <v>76</v>
      </c>
      <c r="B95" s="28" t="s">
        <v>1397</v>
      </c>
      <c r="C95" s="18" t="s">
        <v>69</v>
      </c>
      <c r="D95" s="28"/>
      <c r="E95" s="29" t="s">
        <v>1222</v>
      </c>
      <c r="F95" s="24">
        <v>6655</v>
      </c>
      <c r="G95" s="24">
        <f t="shared" ref="G95:H95" si="92">G96+G98+G100</f>
        <v>0</v>
      </c>
      <c r="H95" s="24">
        <f t="shared" si="92"/>
        <v>5944.38</v>
      </c>
      <c r="I95" s="24">
        <f t="shared" ref="I95:Q95" si="93">I96+I98+I100</f>
        <v>3582.2994199999998</v>
      </c>
      <c r="J95" s="37">
        <f t="shared" si="93"/>
        <v>3863.3767900000003</v>
      </c>
      <c r="K95" s="24">
        <f t="shared" si="93"/>
        <v>0</v>
      </c>
      <c r="L95" s="24">
        <f t="shared" si="93"/>
        <v>0</v>
      </c>
      <c r="M95" s="24">
        <f t="shared" si="93"/>
        <v>0</v>
      </c>
      <c r="N95" s="24">
        <f t="shared" si="93"/>
        <v>0</v>
      </c>
      <c r="O95" s="30">
        <f t="shared" si="93"/>
        <v>3536.84049</v>
      </c>
      <c r="P95" s="30">
        <f t="shared" si="93"/>
        <v>0</v>
      </c>
      <c r="Q95" s="30">
        <f t="shared" si="93"/>
        <v>0</v>
      </c>
      <c r="R95" s="88">
        <f t="shared" si="78"/>
        <v>98.731012551709043</v>
      </c>
    </row>
    <row r="96" spans="1:18" ht="78" x14ac:dyDescent="0.3">
      <c r="A96" s="28" t="s">
        <v>76</v>
      </c>
      <c r="B96" s="28" t="s">
        <v>1397</v>
      </c>
      <c r="C96" s="18" t="s">
        <v>69</v>
      </c>
      <c r="D96" s="28" t="s">
        <v>58</v>
      </c>
      <c r="E96" s="29" t="s">
        <v>660</v>
      </c>
      <c r="F96" s="24">
        <v>332.6</v>
      </c>
      <c r="G96" s="24">
        <f t="shared" ref="G96:Q96" si="94">G97</f>
        <v>0</v>
      </c>
      <c r="H96" s="24">
        <f t="shared" si="94"/>
        <v>332.6</v>
      </c>
      <c r="I96" s="24">
        <f t="shared" si="94"/>
        <v>41.49165</v>
      </c>
      <c r="J96" s="37">
        <f t="shared" si="94"/>
        <v>125.59399999999999</v>
      </c>
      <c r="K96" s="24">
        <f t="shared" si="94"/>
        <v>0</v>
      </c>
      <c r="L96" s="24">
        <f t="shared" si="94"/>
        <v>0</v>
      </c>
      <c r="M96" s="24">
        <f t="shared" si="94"/>
        <v>0</v>
      </c>
      <c r="N96" s="24">
        <f t="shared" si="94"/>
        <v>0</v>
      </c>
      <c r="O96" s="30">
        <f t="shared" si="94"/>
        <v>41.254240000000003</v>
      </c>
      <c r="P96" s="30">
        <f t="shared" si="94"/>
        <v>0</v>
      </c>
      <c r="Q96" s="30">
        <f t="shared" si="94"/>
        <v>0</v>
      </c>
      <c r="R96" s="88">
        <f t="shared" si="78"/>
        <v>99.427812583977754</v>
      </c>
    </row>
    <row r="97" spans="1:18" ht="31.5" customHeight="1" x14ac:dyDescent="0.3">
      <c r="A97" s="28" t="s">
        <v>76</v>
      </c>
      <c r="B97" s="28" t="s">
        <v>1397</v>
      </c>
      <c r="C97" s="18" t="s">
        <v>69</v>
      </c>
      <c r="D97" s="28" t="s">
        <v>68</v>
      </c>
      <c r="E97" s="29" t="s">
        <v>662</v>
      </c>
      <c r="F97" s="24">
        <v>332.6</v>
      </c>
      <c r="G97" s="24"/>
      <c r="H97" s="24">
        <v>332.6</v>
      </c>
      <c r="I97" s="24">
        <v>41.49165</v>
      </c>
      <c r="J97" s="37">
        <v>125.59399999999999</v>
      </c>
      <c r="K97" s="24">
        <v>0</v>
      </c>
      <c r="L97" s="24">
        <v>0</v>
      </c>
      <c r="M97" s="24">
        <v>0</v>
      </c>
      <c r="N97" s="24">
        <v>0</v>
      </c>
      <c r="O97" s="30">
        <v>41.254240000000003</v>
      </c>
      <c r="P97" s="30">
        <v>0</v>
      </c>
      <c r="Q97" s="30">
        <v>0</v>
      </c>
      <c r="R97" s="88">
        <f t="shared" si="78"/>
        <v>99.427812583977754</v>
      </c>
    </row>
    <row r="98" spans="1:18" ht="31.5" customHeight="1" x14ac:dyDescent="0.3">
      <c r="A98" s="28" t="s">
        <v>76</v>
      </c>
      <c r="B98" s="28" t="s">
        <v>1397</v>
      </c>
      <c r="C98" s="18" t="s">
        <v>69</v>
      </c>
      <c r="D98" s="28" t="s">
        <v>51</v>
      </c>
      <c r="E98" s="29" t="s">
        <v>663</v>
      </c>
      <c r="F98" s="24">
        <v>6277.4</v>
      </c>
      <c r="G98" s="24">
        <f t="shared" ref="G98:Q98" si="95">G99</f>
        <v>0</v>
      </c>
      <c r="H98" s="24">
        <f t="shared" si="95"/>
        <v>5566.78</v>
      </c>
      <c r="I98" s="24">
        <f t="shared" si="95"/>
        <v>3495.8077699999999</v>
      </c>
      <c r="J98" s="37">
        <f t="shared" si="95"/>
        <v>3692.7827900000002</v>
      </c>
      <c r="K98" s="24">
        <f t="shared" si="95"/>
        <v>0</v>
      </c>
      <c r="L98" s="24">
        <f t="shared" si="95"/>
        <v>0</v>
      </c>
      <c r="M98" s="24">
        <f t="shared" si="95"/>
        <v>0</v>
      </c>
      <c r="N98" s="24">
        <f t="shared" si="95"/>
        <v>0</v>
      </c>
      <c r="O98" s="30">
        <f t="shared" si="95"/>
        <v>3450.5862499999998</v>
      </c>
      <c r="P98" s="30">
        <f t="shared" si="95"/>
        <v>0</v>
      </c>
      <c r="Q98" s="30">
        <f t="shared" si="95"/>
        <v>0</v>
      </c>
      <c r="R98" s="88">
        <f t="shared" si="78"/>
        <v>98.706407131762859</v>
      </c>
    </row>
    <row r="99" spans="1:18" ht="31.5" customHeight="1" x14ac:dyDescent="0.3">
      <c r="A99" s="28" t="s">
        <v>76</v>
      </c>
      <c r="B99" s="28" t="s">
        <v>1397</v>
      </c>
      <c r="C99" s="18" t="s">
        <v>69</v>
      </c>
      <c r="D99" s="28" t="s">
        <v>52</v>
      </c>
      <c r="E99" s="29" t="s">
        <v>664</v>
      </c>
      <c r="F99" s="24">
        <v>6277.4</v>
      </c>
      <c r="G99" s="24"/>
      <c r="H99" s="24">
        <f>5673.58-106.8</f>
        <v>5566.78</v>
      </c>
      <c r="I99" s="24">
        <v>3495.8077699999999</v>
      </c>
      <c r="J99" s="37">
        <v>3692.7827900000002</v>
      </c>
      <c r="K99" s="24">
        <v>0</v>
      </c>
      <c r="L99" s="24">
        <v>0</v>
      </c>
      <c r="M99" s="24">
        <v>0</v>
      </c>
      <c r="N99" s="24">
        <v>0</v>
      </c>
      <c r="O99" s="30">
        <v>3450.5862499999998</v>
      </c>
      <c r="P99" s="30">
        <v>0</v>
      </c>
      <c r="Q99" s="30">
        <v>0</v>
      </c>
      <c r="R99" s="88">
        <f t="shared" si="78"/>
        <v>98.706407131762859</v>
      </c>
    </row>
    <row r="100" spans="1:18" ht="15.75" customHeight="1" x14ac:dyDescent="0.3">
      <c r="A100" s="28" t="s">
        <v>76</v>
      </c>
      <c r="B100" s="28" t="s">
        <v>1397</v>
      </c>
      <c r="C100" s="18" t="s">
        <v>69</v>
      </c>
      <c r="D100" s="28" t="s">
        <v>53</v>
      </c>
      <c r="E100" s="29" t="s">
        <v>679</v>
      </c>
      <c r="F100" s="24">
        <v>45</v>
      </c>
      <c r="G100" s="24">
        <f t="shared" ref="G100:Q100" si="96">G101</f>
        <v>0</v>
      </c>
      <c r="H100" s="24">
        <f t="shared" si="96"/>
        <v>45</v>
      </c>
      <c r="I100" s="24">
        <f t="shared" si="96"/>
        <v>45</v>
      </c>
      <c r="J100" s="37">
        <f t="shared" si="96"/>
        <v>45</v>
      </c>
      <c r="K100" s="24">
        <f t="shared" si="96"/>
        <v>0</v>
      </c>
      <c r="L100" s="24">
        <f t="shared" si="96"/>
        <v>0</v>
      </c>
      <c r="M100" s="24">
        <f t="shared" si="96"/>
        <v>0</v>
      </c>
      <c r="N100" s="24">
        <f t="shared" si="96"/>
        <v>0</v>
      </c>
      <c r="O100" s="30">
        <f t="shared" si="96"/>
        <v>45</v>
      </c>
      <c r="P100" s="30">
        <f t="shared" si="96"/>
        <v>0</v>
      </c>
      <c r="Q100" s="30">
        <f t="shared" si="96"/>
        <v>0</v>
      </c>
      <c r="R100" s="88">
        <f t="shared" si="78"/>
        <v>100</v>
      </c>
    </row>
    <row r="101" spans="1:18" ht="15.75" customHeight="1" x14ac:dyDescent="0.3">
      <c r="A101" s="28" t="s">
        <v>76</v>
      </c>
      <c r="B101" s="28" t="s">
        <v>1397</v>
      </c>
      <c r="C101" s="18" t="s">
        <v>69</v>
      </c>
      <c r="D101" s="28" t="s">
        <v>60</v>
      </c>
      <c r="E101" s="29" t="s">
        <v>682</v>
      </c>
      <c r="F101" s="24">
        <v>45</v>
      </c>
      <c r="G101" s="24"/>
      <c r="H101" s="24">
        <v>45</v>
      </c>
      <c r="I101" s="24">
        <v>45</v>
      </c>
      <c r="J101" s="37">
        <v>45</v>
      </c>
      <c r="K101" s="24">
        <v>0</v>
      </c>
      <c r="L101" s="24">
        <v>0</v>
      </c>
      <c r="M101" s="24">
        <v>0</v>
      </c>
      <c r="N101" s="24">
        <v>0</v>
      </c>
      <c r="O101" s="30">
        <v>45</v>
      </c>
      <c r="P101" s="30">
        <v>0</v>
      </c>
      <c r="Q101" s="30">
        <v>0</v>
      </c>
      <c r="R101" s="88">
        <f t="shared" si="78"/>
        <v>100</v>
      </c>
    </row>
    <row r="102" spans="1:18" ht="46.8" x14ac:dyDescent="0.3">
      <c r="A102" s="28" t="s">
        <v>76</v>
      </c>
      <c r="B102" s="28" t="s">
        <v>1397</v>
      </c>
      <c r="C102" s="18" t="s">
        <v>79</v>
      </c>
      <c r="D102" s="28"/>
      <c r="E102" s="29" t="s">
        <v>1232</v>
      </c>
      <c r="F102" s="24"/>
      <c r="G102" s="24"/>
      <c r="H102" s="24">
        <f>H103</f>
        <v>106.8</v>
      </c>
      <c r="I102" s="24">
        <f t="shared" ref="I102:Q105" si="97">I103</f>
        <v>106.8</v>
      </c>
      <c r="J102" s="24">
        <f t="shared" si="97"/>
        <v>0</v>
      </c>
      <c r="K102" s="24">
        <f t="shared" si="97"/>
        <v>0</v>
      </c>
      <c r="L102" s="24">
        <f t="shared" si="97"/>
        <v>0</v>
      </c>
      <c r="M102" s="24">
        <f t="shared" si="97"/>
        <v>0</v>
      </c>
      <c r="N102" s="24">
        <f t="shared" si="97"/>
        <v>0</v>
      </c>
      <c r="O102" s="24">
        <f t="shared" si="97"/>
        <v>106.8</v>
      </c>
      <c r="P102" s="24">
        <f t="shared" si="97"/>
        <v>0</v>
      </c>
      <c r="Q102" s="24">
        <f t="shared" si="97"/>
        <v>0</v>
      </c>
      <c r="R102" s="88">
        <f t="shared" si="78"/>
        <v>100</v>
      </c>
    </row>
    <row r="103" spans="1:18" ht="46.8" x14ac:dyDescent="0.3">
      <c r="A103" s="28" t="s">
        <v>76</v>
      </c>
      <c r="B103" s="28" t="s">
        <v>1397</v>
      </c>
      <c r="C103" s="18" t="s">
        <v>2000</v>
      </c>
      <c r="D103" s="28"/>
      <c r="E103" s="29" t="s">
        <v>2001</v>
      </c>
      <c r="F103" s="24"/>
      <c r="G103" s="24"/>
      <c r="H103" s="24">
        <f>H104</f>
        <v>106.8</v>
      </c>
      <c r="I103" s="24">
        <f t="shared" si="97"/>
        <v>106.8</v>
      </c>
      <c r="J103" s="24">
        <f t="shared" si="97"/>
        <v>0</v>
      </c>
      <c r="K103" s="24">
        <f t="shared" si="97"/>
        <v>0</v>
      </c>
      <c r="L103" s="24">
        <f t="shared" si="97"/>
        <v>0</v>
      </c>
      <c r="M103" s="24">
        <f t="shared" si="97"/>
        <v>0</v>
      </c>
      <c r="N103" s="24">
        <f t="shared" si="97"/>
        <v>0</v>
      </c>
      <c r="O103" s="24">
        <f t="shared" si="97"/>
        <v>106.8</v>
      </c>
      <c r="P103" s="24">
        <f t="shared" si="97"/>
        <v>0</v>
      </c>
      <c r="Q103" s="24">
        <f t="shared" si="97"/>
        <v>0</v>
      </c>
      <c r="R103" s="88">
        <f t="shared" si="78"/>
        <v>100</v>
      </c>
    </row>
    <row r="104" spans="1:18" ht="31.2" x14ac:dyDescent="0.3">
      <c r="A104" s="28" t="s">
        <v>76</v>
      </c>
      <c r="B104" s="28" t="s">
        <v>1397</v>
      </c>
      <c r="C104" s="18" t="s">
        <v>2002</v>
      </c>
      <c r="D104" s="28"/>
      <c r="E104" s="29" t="s">
        <v>2003</v>
      </c>
      <c r="F104" s="24"/>
      <c r="G104" s="24"/>
      <c r="H104" s="24">
        <f>H105</f>
        <v>106.8</v>
      </c>
      <c r="I104" s="24">
        <f t="shared" si="97"/>
        <v>106.8</v>
      </c>
      <c r="J104" s="24">
        <f t="shared" si="97"/>
        <v>0</v>
      </c>
      <c r="K104" s="24">
        <f t="shared" si="97"/>
        <v>0</v>
      </c>
      <c r="L104" s="24">
        <f t="shared" si="97"/>
        <v>0</v>
      </c>
      <c r="M104" s="24">
        <f t="shared" si="97"/>
        <v>0</v>
      </c>
      <c r="N104" s="24">
        <f t="shared" si="97"/>
        <v>0</v>
      </c>
      <c r="O104" s="24">
        <f t="shared" si="97"/>
        <v>106.8</v>
      </c>
      <c r="P104" s="24">
        <f t="shared" si="97"/>
        <v>0</v>
      </c>
      <c r="Q104" s="24">
        <f t="shared" si="97"/>
        <v>0</v>
      </c>
      <c r="R104" s="88">
        <f t="shared" si="78"/>
        <v>100</v>
      </c>
    </row>
    <row r="105" spans="1:18" ht="31.2" x14ac:dyDescent="0.3">
      <c r="A105" s="28" t="s">
        <v>76</v>
      </c>
      <c r="B105" s="28" t="s">
        <v>1397</v>
      </c>
      <c r="C105" s="18" t="s">
        <v>2002</v>
      </c>
      <c r="D105" s="28" t="s">
        <v>51</v>
      </c>
      <c r="E105" s="29" t="s">
        <v>663</v>
      </c>
      <c r="F105" s="24"/>
      <c r="G105" s="24"/>
      <c r="H105" s="24">
        <f>H106</f>
        <v>106.8</v>
      </c>
      <c r="I105" s="24">
        <f t="shared" si="97"/>
        <v>106.8</v>
      </c>
      <c r="J105" s="24">
        <f t="shared" si="97"/>
        <v>0</v>
      </c>
      <c r="K105" s="24">
        <f t="shared" si="97"/>
        <v>0</v>
      </c>
      <c r="L105" s="24">
        <f t="shared" si="97"/>
        <v>0</v>
      </c>
      <c r="M105" s="24">
        <f t="shared" si="97"/>
        <v>0</v>
      </c>
      <c r="N105" s="24">
        <f t="shared" si="97"/>
        <v>0</v>
      </c>
      <c r="O105" s="24">
        <f t="shared" si="97"/>
        <v>106.8</v>
      </c>
      <c r="P105" s="24">
        <f t="shared" si="97"/>
        <v>0</v>
      </c>
      <c r="Q105" s="24">
        <f t="shared" si="97"/>
        <v>0</v>
      </c>
      <c r="R105" s="88">
        <f t="shared" si="78"/>
        <v>100</v>
      </c>
    </row>
    <row r="106" spans="1:18" ht="31.2" x14ac:dyDescent="0.3">
      <c r="A106" s="28" t="s">
        <v>76</v>
      </c>
      <c r="B106" s="28" t="s">
        <v>1397</v>
      </c>
      <c r="C106" s="18" t="s">
        <v>2002</v>
      </c>
      <c r="D106" s="28" t="s">
        <v>52</v>
      </c>
      <c r="E106" s="29" t="s">
        <v>664</v>
      </c>
      <c r="F106" s="24"/>
      <c r="G106" s="24"/>
      <c r="H106" s="24">
        <v>106.8</v>
      </c>
      <c r="I106" s="24">
        <v>106.8</v>
      </c>
      <c r="J106" s="24">
        <v>0</v>
      </c>
      <c r="K106" s="24">
        <v>0</v>
      </c>
      <c r="L106" s="24">
        <v>0</v>
      </c>
      <c r="M106" s="24">
        <v>0</v>
      </c>
      <c r="N106" s="24">
        <v>0</v>
      </c>
      <c r="O106" s="24">
        <v>106.8</v>
      </c>
      <c r="P106" s="24">
        <v>0</v>
      </c>
      <c r="Q106" s="24">
        <v>0</v>
      </c>
      <c r="R106" s="88">
        <f t="shared" si="78"/>
        <v>100</v>
      </c>
    </row>
    <row r="107" spans="1:18" s="49" customFormat="1" ht="15.75" customHeight="1" x14ac:dyDescent="0.3">
      <c r="A107" s="47" t="s">
        <v>76</v>
      </c>
      <c r="B107" s="47" t="s">
        <v>1398</v>
      </c>
      <c r="C107" s="20"/>
      <c r="D107" s="47"/>
      <c r="E107" s="48" t="s">
        <v>634</v>
      </c>
      <c r="F107" s="23">
        <v>78600</v>
      </c>
      <c r="G107" s="23">
        <f t="shared" ref="G107:Q111" si="98">G108</f>
        <v>0</v>
      </c>
      <c r="H107" s="23">
        <f t="shared" si="98"/>
        <v>46045.271999999997</v>
      </c>
      <c r="I107" s="23">
        <f t="shared" si="98"/>
        <v>9392.6867700000003</v>
      </c>
      <c r="J107" s="77">
        <f t="shared" si="98"/>
        <v>0</v>
      </c>
      <c r="K107" s="23">
        <f t="shared" si="98"/>
        <v>0</v>
      </c>
      <c r="L107" s="23">
        <f t="shared" si="98"/>
        <v>0</v>
      </c>
      <c r="M107" s="23">
        <f t="shared" si="98"/>
        <v>0</v>
      </c>
      <c r="N107" s="23">
        <f t="shared" si="98"/>
        <v>0</v>
      </c>
      <c r="O107" s="51">
        <f t="shared" si="98"/>
        <v>0</v>
      </c>
      <c r="P107" s="51">
        <f t="shared" si="98"/>
        <v>0</v>
      </c>
      <c r="Q107" s="51">
        <f t="shared" si="98"/>
        <v>0</v>
      </c>
      <c r="R107" s="87">
        <f t="shared" si="78"/>
        <v>0</v>
      </c>
    </row>
    <row r="108" spans="1:18" ht="47.25" customHeight="1" x14ac:dyDescent="0.3">
      <c r="A108" s="28" t="s">
        <v>76</v>
      </c>
      <c r="B108" s="28" t="s">
        <v>1398</v>
      </c>
      <c r="C108" s="18" t="s">
        <v>79</v>
      </c>
      <c r="D108" s="28"/>
      <c r="E108" s="29" t="s">
        <v>1232</v>
      </c>
      <c r="F108" s="24">
        <v>78600</v>
      </c>
      <c r="G108" s="24">
        <f t="shared" si="98"/>
        <v>0</v>
      </c>
      <c r="H108" s="24">
        <f t="shared" si="98"/>
        <v>46045.271999999997</v>
      </c>
      <c r="I108" s="24">
        <f t="shared" si="98"/>
        <v>9392.6867700000003</v>
      </c>
      <c r="J108" s="37">
        <f t="shared" si="98"/>
        <v>0</v>
      </c>
      <c r="K108" s="24">
        <f t="shared" si="98"/>
        <v>0</v>
      </c>
      <c r="L108" s="24">
        <f t="shared" si="98"/>
        <v>0</v>
      </c>
      <c r="M108" s="24">
        <f t="shared" si="98"/>
        <v>0</v>
      </c>
      <c r="N108" s="24">
        <f t="shared" si="98"/>
        <v>0</v>
      </c>
      <c r="O108" s="30">
        <f t="shared" si="98"/>
        <v>0</v>
      </c>
      <c r="P108" s="30">
        <f t="shared" si="98"/>
        <v>0</v>
      </c>
      <c r="Q108" s="30">
        <f t="shared" si="98"/>
        <v>0</v>
      </c>
      <c r="R108" s="88">
        <f t="shared" si="78"/>
        <v>0</v>
      </c>
    </row>
    <row r="109" spans="1:18" ht="15.75" customHeight="1" x14ac:dyDescent="0.3">
      <c r="A109" s="28" t="s">
        <v>76</v>
      </c>
      <c r="B109" s="28" t="s">
        <v>1398</v>
      </c>
      <c r="C109" s="18" t="s">
        <v>80</v>
      </c>
      <c r="D109" s="28"/>
      <c r="E109" s="29" t="s">
        <v>1235</v>
      </c>
      <c r="F109" s="24">
        <v>78600</v>
      </c>
      <c r="G109" s="24">
        <f t="shared" si="98"/>
        <v>0</v>
      </c>
      <c r="H109" s="24">
        <f t="shared" si="98"/>
        <v>46045.271999999997</v>
      </c>
      <c r="I109" s="24">
        <f t="shared" si="98"/>
        <v>9392.6867700000003</v>
      </c>
      <c r="J109" s="37">
        <f t="shared" si="98"/>
        <v>0</v>
      </c>
      <c r="K109" s="24">
        <f t="shared" si="98"/>
        <v>0</v>
      </c>
      <c r="L109" s="24">
        <f t="shared" si="98"/>
        <v>0</v>
      </c>
      <c r="M109" s="24">
        <f t="shared" si="98"/>
        <v>0</v>
      </c>
      <c r="N109" s="24">
        <f t="shared" si="98"/>
        <v>0</v>
      </c>
      <c r="O109" s="30">
        <f t="shared" si="98"/>
        <v>0</v>
      </c>
      <c r="P109" s="30">
        <f t="shared" si="98"/>
        <v>0</v>
      </c>
      <c r="Q109" s="30">
        <f t="shared" si="98"/>
        <v>0</v>
      </c>
      <c r="R109" s="88">
        <f t="shared" si="78"/>
        <v>0</v>
      </c>
    </row>
    <row r="110" spans="1:18" ht="15.75" customHeight="1" x14ac:dyDescent="0.3">
      <c r="A110" s="28" t="s">
        <v>76</v>
      </c>
      <c r="B110" s="28" t="s">
        <v>1398</v>
      </c>
      <c r="C110" s="18" t="s">
        <v>81</v>
      </c>
      <c r="D110" s="28"/>
      <c r="E110" s="29" t="s">
        <v>1236</v>
      </c>
      <c r="F110" s="24">
        <v>78600</v>
      </c>
      <c r="G110" s="24">
        <f t="shared" ref="G110:O111" si="99">G111</f>
        <v>0</v>
      </c>
      <c r="H110" s="24">
        <f t="shared" si="99"/>
        <v>46045.271999999997</v>
      </c>
      <c r="I110" s="24">
        <f t="shared" si="99"/>
        <v>9392.6867700000003</v>
      </c>
      <c r="J110" s="37">
        <f t="shared" si="99"/>
        <v>0</v>
      </c>
      <c r="K110" s="24">
        <f t="shared" si="99"/>
        <v>0</v>
      </c>
      <c r="L110" s="24">
        <f t="shared" si="99"/>
        <v>0</v>
      </c>
      <c r="M110" s="24">
        <f t="shared" si="99"/>
        <v>0</v>
      </c>
      <c r="N110" s="24">
        <f t="shared" si="99"/>
        <v>0</v>
      </c>
      <c r="O110" s="30">
        <f t="shared" si="99"/>
        <v>0</v>
      </c>
      <c r="P110" s="30">
        <f t="shared" si="98"/>
        <v>0</v>
      </c>
      <c r="Q110" s="30">
        <f t="shared" si="98"/>
        <v>0</v>
      </c>
      <c r="R110" s="88">
        <f t="shared" si="78"/>
        <v>0</v>
      </c>
    </row>
    <row r="111" spans="1:18" ht="15.75" customHeight="1" x14ac:dyDescent="0.3">
      <c r="A111" s="28" t="s">
        <v>76</v>
      </c>
      <c r="B111" s="28" t="s">
        <v>1398</v>
      </c>
      <c r="C111" s="18" t="s">
        <v>81</v>
      </c>
      <c r="D111" s="28" t="s">
        <v>53</v>
      </c>
      <c r="E111" s="29" t="s">
        <v>679</v>
      </c>
      <c r="F111" s="24">
        <v>78600</v>
      </c>
      <c r="G111" s="24">
        <f t="shared" si="99"/>
        <v>0</v>
      </c>
      <c r="H111" s="24">
        <f t="shared" si="99"/>
        <v>46045.271999999997</v>
      </c>
      <c r="I111" s="24">
        <f t="shared" si="99"/>
        <v>9392.6867700000003</v>
      </c>
      <c r="J111" s="37">
        <f t="shared" si="99"/>
        <v>0</v>
      </c>
      <c r="K111" s="24">
        <f t="shared" si="99"/>
        <v>0</v>
      </c>
      <c r="L111" s="24">
        <f t="shared" si="99"/>
        <v>0</v>
      </c>
      <c r="M111" s="24">
        <f t="shared" si="99"/>
        <v>0</v>
      </c>
      <c r="N111" s="24">
        <f t="shared" si="99"/>
        <v>0</v>
      </c>
      <c r="O111" s="30">
        <f t="shared" si="99"/>
        <v>0</v>
      </c>
      <c r="P111" s="30">
        <f t="shared" si="98"/>
        <v>0</v>
      </c>
      <c r="Q111" s="30">
        <f t="shared" si="98"/>
        <v>0</v>
      </c>
      <c r="R111" s="88">
        <f t="shared" si="78"/>
        <v>0</v>
      </c>
    </row>
    <row r="112" spans="1:18" ht="15.75" customHeight="1" x14ac:dyDescent="0.3">
      <c r="A112" s="28" t="s">
        <v>76</v>
      </c>
      <c r="B112" s="28" t="s">
        <v>1398</v>
      </c>
      <c r="C112" s="18" t="s">
        <v>81</v>
      </c>
      <c r="D112" s="28" t="s">
        <v>82</v>
      </c>
      <c r="E112" s="29" t="s">
        <v>684</v>
      </c>
      <c r="F112" s="24">
        <v>78600</v>
      </c>
      <c r="G112" s="24"/>
      <c r="H112" s="24">
        <f>78600-20000-13180.554+625.826</f>
        <v>46045.271999999997</v>
      </c>
      <c r="I112" s="24">
        <v>9392.6867700000003</v>
      </c>
      <c r="J112" s="37">
        <v>0</v>
      </c>
      <c r="K112" s="24">
        <v>0</v>
      </c>
      <c r="L112" s="24">
        <v>0</v>
      </c>
      <c r="M112" s="24">
        <v>0</v>
      </c>
      <c r="N112" s="24">
        <v>0</v>
      </c>
      <c r="O112" s="30">
        <v>0</v>
      </c>
      <c r="P112" s="30">
        <v>0</v>
      </c>
      <c r="Q112" s="30">
        <v>0</v>
      </c>
      <c r="R112" s="88">
        <f t="shared" si="78"/>
        <v>0</v>
      </c>
    </row>
    <row r="113" spans="1:19" s="49" customFormat="1" ht="15.75" customHeight="1" x14ac:dyDescent="0.3">
      <c r="A113" s="47" t="s">
        <v>76</v>
      </c>
      <c r="B113" s="47" t="s">
        <v>1393</v>
      </c>
      <c r="C113" s="20"/>
      <c r="D113" s="47"/>
      <c r="E113" s="48" t="s">
        <v>635</v>
      </c>
      <c r="F113" s="23">
        <v>127779.42599999998</v>
      </c>
      <c r="G113" s="23">
        <f t="shared" ref="G113:H113" si="100">G114+G125</f>
        <v>0</v>
      </c>
      <c r="H113" s="23">
        <f t="shared" si="100"/>
        <v>126320.53299999998</v>
      </c>
      <c r="I113" s="23">
        <f t="shared" ref="I113:Q113" si="101">I114+I125</f>
        <v>113477.16326</v>
      </c>
      <c r="J113" s="77">
        <f t="shared" si="101"/>
        <v>74270.469299999997</v>
      </c>
      <c r="K113" s="23">
        <f t="shared" si="101"/>
        <v>0</v>
      </c>
      <c r="L113" s="23">
        <f t="shared" si="101"/>
        <v>0</v>
      </c>
      <c r="M113" s="23">
        <f t="shared" si="101"/>
        <v>0</v>
      </c>
      <c r="N113" s="23">
        <f t="shared" si="101"/>
        <v>0</v>
      </c>
      <c r="O113" s="51">
        <f t="shared" si="101"/>
        <v>110569.96776999999</v>
      </c>
      <c r="P113" s="51">
        <f t="shared" si="101"/>
        <v>0</v>
      </c>
      <c r="Q113" s="51">
        <f t="shared" si="101"/>
        <v>0</v>
      </c>
      <c r="R113" s="87">
        <f t="shared" si="78"/>
        <v>97.438078811206253</v>
      </c>
    </row>
    <row r="114" spans="1:19" ht="31.5" customHeight="1" x14ac:dyDescent="0.3">
      <c r="A114" s="28" t="s">
        <v>76</v>
      </c>
      <c r="B114" s="28" t="s">
        <v>1393</v>
      </c>
      <c r="C114" s="18" t="s">
        <v>62</v>
      </c>
      <c r="D114" s="28"/>
      <c r="E114" s="29" t="s">
        <v>1196</v>
      </c>
      <c r="F114" s="24">
        <v>94540.499999999985</v>
      </c>
      <c r="G114" s="24">
        <f t="shared" ref="G114:H114" si="102">G115+G121</f>
        <v>0</v>
      </c>
      <c r="H114" s="24">
        <f t="shared" si="102"/>
        <v>93004.472999999984</v>
      </c>
      <c r="I114" s="24">
        <f t="shared" ref="I114:Q114" si="103">I115+I121</f>
        <v>108549.51775</v>
      </c>
      <c r="J114" s="37">
        <f t="shared" si="103"/>
        <v>72314.980479999998</v>
      </c>
      <c r="K114" s="24">
        <f t="shared" si="103"/>
        <v>0</v>
      </c>
      <c r="L114" s="24">
        <f t="shared" si="103"/>
        <v>0</v>
      </c>
      <c r="M114" s="24">
        <f t="shared" si="103"/>
        <v>0</v>
      </c>
      <c r="N114" s="24">
        <f t="shared" si="103"/>
        <v>0</v>
      </c>
      <c r="O114" s="30">
        <f t="shared" si="103"/>
        <v>108514.03069999999</v>
      </c>
      <c r="P114" s="30">
        <f t="shared" si="103"/>
        <v>0</v>
      </c>
      <c r="Q114" s="30">
        <f t="shared" si="103"/>
        <v>0</v>
      </c>
      <c r="R114" s="88">
        <f t="shared" si="78"/>
        <v>99.967307961623803</v>
      </c>
    </row>
    <row r="115" spans="1:19" x14ac:dyDescent="0.3">
      <c r="A115" s="28" t="s">
        <v>76</v>
      </c>
      <c r="B115" s="28" t="s">
        <v>1393</v>
      </c>
      <c r="C115" s="18" t="s">
        <v>83</v>
      </c>
      <c r="D115" s="28"/>
      <c r="E115" s="29" t="s">
        <v>1288</v>
      </c>
      <c r="F115" s="24">
        <v>81402.599999999991</v>
      </c>
      <c r="G115" s="24">
        <f t="shared" ref="G115:Q115" si="104">G116</f>
        <v>0</v>
      </c>
      <c r="H115" s="24">
        <f t="shared" si="104"/>
        <v>79913.272999999986</v>
      </c>
      <c r="I115" s="24">
        <f t="shared" si="104"/>
        <v>95458.317750000002</v>
      </c>
      <c r="J115" s="37">
        <f t="shared" si="104"/>
        <v>61813.680479999995</v>
      </c>
      <c r="K115" s="24">
        <f t="shared" si="104"/>
        <v>0</v>
      </c>
      <c r="L115" s="24">
        <f t="shared" si="104"/>
        <v>0</v>
      </c>
      <c r="M115" s="24">
        <f t="shared" si="104"/>
        <v>0</v>
      </c>
      <c r="N115" s="24">
        <f t="shared" si="104"/>
        <v>0</v>
      </c>
      <c r="O115" s="30">
        <f t="shared" si="104"/>
        <v>95422.830699999991</v>
      </c>
      <c r="P115" s="30">
        <f t="shared" si="104"/>
        <v>0</v>
      </c>
      <c r="Q115" s="30">
        <f t="shared" si="104"/>
        <v>0</v>
      </c>
      <c r="R115" s="88">
        <f t="shared" si="78"/>
        <v>99.96282455962303</v>
      </c>
    </row>
    <row r="116" spans="1:19" ht="47.25" customHeight="1" x14ac:dyDescent="0.3">
      <c r="A116" s="28" t="s">
        <v>76</v>
      </c>
      <c r="B116" s="28" t="s">
        <v>1393</v>
      </c>
      <c r="C116" s="18" t="s">
        <v>84</v>
      </c>
      <c r="D116" s="28"/>
      <c r="E116" s="52" t="s">
        <v>710</v>
      </c>
      <c r="F116" s="24">
        <v>81402.599999999991</v>
      </c>
      <c r="G116" s="24">
        <f t="shared" ref="G116:H116" si="105">G117+G119</f>
        <v>0</v>
      </c>
      <c r="H116" s="24">
        <f t="shared" si="105"/>
        <v>79913.272999999986</v>
      </c>
      <c r="I116" s="24">
        <f t="shared" ref="I116:Q116" si="106">I117+I119</f>
        <v>95458.317750000002</v>
      </c>
      <c r="J116" s="37">
        <f t="shared" si="106"/>
        <v>61813.680479999995</v>
      </c>
      <c r="K116" s="24">
        <f t="shared" si="106"/>
        <v>0</v>
      </c>
      <c r="L116" s="24">
        <f t="shared" si="106"/>
        <v>0</v>
      </c>
      <c r="M116" s="24">
        <f t="shared" si="106"/>
        <v>0</v>
      </c>
      <c r="N116" s="24">
        <f t="shared" si="106"/>
        <v>0</v>
      </c>
      <c r="O116" s="30">
        <f t="shared" si="106"/>
        <v>95422.830699999991</v>
      </c>
      <c r="P116" s="30">
        <f t="shared" si="106"/>
        <v>0</v>
      </c>
      <c r="Q116" s="30">
        <f t="shared" si="106"/>
        <v>0</v>
      </c>
      <c r="R116" s="88">
        <f t="shared" si="78"/>
        <v>99.96282455962303</v>
      </c>
    </row>
    <row r="117" spans="1:19" ht="78" x14ac:dyDescent="0.3">
      <c r="A117" s="28" t="s">
        <v>76</v>
      </c>
      <c r="B117" s="28" t="s">
        <v>1393</v>
      </c>
      <c r="C117" s="18" t="s">
        <v>84</v>
      </c>
      <c r="D117" s="28" t="s">
        <v>58</v>
      </c>
      <c r="E117" s="29" t="s">
        <v>660</v>
      </c>
      <c r="F117" s="24">
        <v>70062.399999999994</v>
      </c>
      <c r="G117" s="24">
        <f t="shared" ref="G117:N117" si="107">G118</f>
        <v>0</v>
      </c>
      <c r="H117" s="24">
        <f t="shared" si="107"/>
        <v>70062.399999999994</v>
      </c>
      <c r="I117" s="24">
        <f t="shared" si="107"/>
        <v>82849.027000000002</v>
      </c>
      <c r="J117" s="37">
        <f t="shared" si="107"/>
        <v>52869.288039999999</v>
      </c>
      <c r="K117" s="24">
        <f t="shared" si="107"/>
        <v>0</v>
      </c>
      <c r="L117" s="24">
        <f t="shared" si="107"/>
        <v>0</v>
      </c>
      <c r="M117" s="24">
        <f t="shared" si="107"/>
        <v>0</v>
      </c>
      <c r="N117" s="24">
        <f t="shared" si="107"/>
        <v>0</v>
      </c>
      <c r="O117" s="30">
        <f>O118</f>
        <v>82819.051149999999</v>
      </c>
      <c r="P117" s="30">
        <f t="shared" ref="P117:Q117" si="108">P118</f>
        <v>0</v>
      </c>
      <c r="Q117" s="30">
        <f t="shared" si="108"/>
        <v>0</v>
      </c>
      <c r="R117" s="88">
        <f t="shared" si="78"/>
        <v>99.963818706042247</v>
      </c>
    </row>
    <row r="118" spans="1:19" x14ac:dyDescent="0.3">
      <c r="A118" s="28" t="s">
        <v>76</v>
      </c>
      <c r="B118" s="28" t="s">
        <v>1393</v>
      </c>
      <c r="C118" s="18" t="s">
        <v>84</v>
      </c>
      <c r="D118" s="28" t="s">
        <v>59</v>
      </c>
      <c r="E118" s="29" t="s">
        <v>661</v>
      </c>
      <c r="F118" s="24">
        <v>70062.399999999994</v>
      </c>
      <c r="G118" s="24"/>
      <c r="H118" s="24">
        <v>70062.399999999994</v>
      </c>
      <c r="I118" s="24">
        <v>82849.027000000002</v>
      </c>
      <c r="J118" s="37">
        <v>52869.288039999999</v>
      </c>
      <c r="K118" s="24">
        <v>0</v>
      </c>
      <c r="L118" s="24">
        <v>0</v>
      </c>
      <c r="M118" s="24">
        <v>0</v>
      </c>
      <c r="N118" s="24">
        <v>0</v>
      </c>
      <c r="O118" s="30">
        <v>82819.051149999999</v>
      </c>
      <c r="P118" s="30">
        <v>0</v>
      </c>
      <c r="Q118" s="30">
        <v>0</v>
      </c>
      <c r="R118" s="88">
        <f t="shared" si="78"/>
        <v>99.963818706042247</v>
      </c>
    </row>
    <row r="119" spans="1:19" ht="31.5" customHeight="1" x14ac:dyDescent="0.3">
      <c r="A119" s="28" t="s">
        <v>76</v>
      </c>
      <c r="B119" s="28" t="s">
        <v>1393</v>
      </c>
      <c r="C119" s="18" t="s">
        <v>84</v>
      </c>
      <c r="D119" s="28" t="s">
        <v>51</v>
      </c>
      <c r="E119" s="29" t="s">
        <v>663</v>
      </c>
      <c r="F119" s="24">
        <v>11340.199999999999</v>
      </c>
      <c r="G119" s="24">
        <f t="shared" ref="G119:Q119" si="109">G120</f>
        <v>0</v>
      </c>
      <c r="H119" s="24">
        <f t="shared" si="109"/>
        <v>9850.8729999999996</v>
      </c>
      <c r="I119" s="24">
        <f t="shared" si="109"/>
        <v>12609.29075</v>
      </c>
      <c r="J119" s="37">
        <f t="shared" si="109"/>
        <v>8944.3924399999996</v>
      </c>
      <c r="K119" s="24">
        <f t="shared" si="109"/>
        <v>0</v>
      </c>
      <c r="L119" s="24">
        <f t="shared" si="109"/>
        <v>0</v>
      </c>
      <c r="M119" s="24">
        <f t="shared" si="109"/>
        <v>0</v>
      </c>
      <c r="N119" s="24">
        <f t="shared" si="109"/>
        <v>0</v>
      </c>
      <c r="O119" s="30">
        <f t="shared" si="109"/>
        <v>12603.779549999999</v>
      </c>
      <c r="P119" s="30">
        <f t="shared" si="109"/>
        <v>0</v>
      </c>
      <c r="Q119" s="30">
        <f t="shared" si="109"/>
        <v>0</v>
      </c>
      <c r="R119" s="88">
        <f t="shared" si="78"/>
        <v>99.956292545637424</v>
      </c>
    </row>
    <row r="120" spans="1:19" ht="31.5" customHeight="1" x14ac:dyDescent="0.3">
      <c r="A120" s="28" t="s">
        <v>76</v>
      </c>
      <c r="B120" s="28" t="s">
        <v>1393</v>
      </c>
      <c r="C120" s="18" t="s">
        <v>84</v>
      </c>
      <c r="D120" s="28" t="s">
        <v>52</v>
      </c>
      <c r="E120" s="29" t="s">
        <v>664</v>
      </c>
      <c r="F120" s="24">
        <v>11340.199999999999</v>
      </c>
      <c r="G120" s="24"/>
      <c r="H120" s="24">
        <f>9928.007-77.134</f>
        <v>9850.8729999999996</v>
      </c>
      <c r="I120" s="24">
        <v>12609.29075</v>
      </c>
      <c r="J120" s="37">
        <v>8944.3924399999996</v>
      </c>
      <c r="K120" s="24">
        <v>0</v>
      </c>
      <c r="L120" s="24">
        <v>0</v>
      </c>
      <c r="M120" s="24">
        <v>0</v>
      </c>
      <c r="N120" s="24">
        <v>0</v>
      </c>
      <c r="O120" s="30">
        <v>12603.779549999999</v>
      </c>
      <c r="P120" s="30">
        <v>0</v>
      </c>
      <c r="Q120" s="30">
        <v>0</v>
      </c>
      <c r="R120" s="88">
        <f t="shared" si="78"/>
        <v>99.956292545637424</v>
      </c>
    </row>
    <row r="121" spans="1:19" x14ac:dyDescent="0.3">
      <c r="A121" s="28" t="s">
        <v>76</v>
      </c>
      <c r="B121" s="28" t="s">
        <v>1393</v>
      </c>
      <c r="C121" s="18" t="s">
        <v>63</v>
      </c>
      <c r="D121" s="28"/>
      <c r="E121" s="29" t="s">
        <v>115</v>
      </c>
      <c r="F121" s="24">
        <v>13137.900000000001</v>
      </c>
      <c r="G121" s="24">
        <f t="shared" ref="G121:Q123" si="110">G122</f>
        <v>0</v>
      </c>
      <c r="H121" s="24">
        <f t="shared" si="110"/>
        <v>13091.199999999999</v>
      </c>
      <c r="I121" s="24">
        <f t="shared" si="110"/>
        <v>13091.2</v>
      </c>
      <c r="J121" s="37">
        <f t="shared" si="110"/>
        <v>10501.3</v>
      </c>
      <c r="K121" s="24">
        <f t="shared" si="110"/>
        <v>0</v>
      </c>
      <c r="L121" s="24">
        <f t="shared" si="110"/>
        <v>0</v>
      </c>
      <c r="M121" s="24">
        <f t="shared" si="110"/>
        <v>0</v>
      </c>
      <c r="N121" s="24">
        <f t="shared" si="110"/>
        <v>0</v>
      </c>
      <c r="O121" s="30">
        <f t="shared" si="110"/>
        <v>13091.2</v>
      </c>
      <c r="P121" s="30">
        <f t="shared" si="110"/>
        <v>0</v>
      </c>
      <c r="Q121" s="30">
        <f t="shared" si="110"/>
        <v>0</v>
      </c>
      <c r="R121" s="88">
        <f t="shared" si="78"/>
        <v>100</v>
      </c>
    </row>
    <row r="122" spans="1:19" ht="31.5" customHeight="1" x14ac:dyDescent="0.3">
      <c r="A122" s="28" t="s">
        <v>76</v>
      </c>
      <c r="B122" s="28" t="s">
        <v>1393</v>
      </c>
      <c r="C122" s="18" t="s">
        <v>85</v>
      </c>
      <c r="D122" s="28"/>
      <c r="E122" s="29" t="s">
        <v>119</v>
      </c>
      <c r="F122" s="24">
        <v>13137.900000000001</v>
      </c>
      <c r="G122" s="24">
        <f t="shared" si="110"/>
        <v>0</v>
      </c>
      <c r="H122" s="24">
        <f t="shared" si="110"/>
        <v>13091.199999999999</v>
      </c>
      <c r="I122" s="24">
        <f t="shared" si="110"/>
        <v>13091.2</v>
      </c>
      <c r="J122" s="37">
        <f t="shared" si="110"/>
        <v>10501.3</v>
      </c>
      <c r="K122" s="24">
        <f t="shared" si="110"/>
        <v>0</v>
      </c>
      <c r="L122" s="24">
        <f t="shared" si="110"/>
        <v>0</v>
      </c>
      <c r="M122" s="24">
        <f t="shared" si="110"/>
        <v>0</v>
      </c>
      <c r="N122" s="24">
        <f t="shared" si="110"/>
        <v>0</v>
      </c>
      <c r="O122" s="30">
        <f t="shared" si="110"/>
        <v>13091.2</v>
      </c>
      <c r="P122" s="30">
        <f t="shared" si="110"/>
        <v>0</v>
      </c>
      <c r="Q122" s="30">
        <f t="shared" si="110"/>
        <v>0</v>
      </c>
      <c r="R122" s="88">
        <f t="shared" si="78"/>
        <v>100</v>
      </c>
    </row>
    <row r="123" spans="1:19" ht="31.5" customHeight="1" x14ac:dyDescent="0.3">
      <c r="A123" s="28" t="s">
        <v>76</v>
      </c>
      <c r="B123" s="28" t="s">
        <v>1393</v>
      </c>
      <c r="C123" s="18" t="s">
        <v>85</v>
      </c>
      <c r="D123" s="28" t="s">
        <v>51</v>
      </c>
      <c r="E123" s="29" t="s">
        <v>663</v>
      </c>
      <c r="F123" s="24">
        <v>13137.900000000001</v>
      </c>
      <c r="G123" s="24">
        <f t="shared" si="110"/>
        <v>0</v>
      </c>
      <c r="H123" s="24">
        <f t="shared" si="110"/>
        <v>13091.199999999999</v>
      </c>
      <c r="I123" s="24">
        <f t="shared" si="110"/>
        <v>13091.2</v>
      </c>
      <c r="J123" s="37">
        <f t="shared" si="110"/>
        <v>10501.3</v>
      </c>
      <c r="K123" s="24">
        <f t="shared" si="110"/>
        <v>0</v>
      </c>
      <c r="L123" s="24">
        <f t="shared" si="110"/>
        <v>0</v>
      </c>
      <c r="M123" s="24">
        <f t="shared" si="110"/>
        <v>0</v>
      </c>
      <c r="N123" s="24">
        <f t="shared" si="110"/>
        <v>0</v>
      </c>
      <c r="O123" s="30">
        <f t="shared" si="110"/>
        <v>13091.2</v>
      </c>
      <c r="P123" s="30">
        <f t="shared" si="110"/>
        <v>0</v>
      </c>
      <c r="Q123" s="30">
        <f t="shared" si="110"/>
        <v>0</v>
      </c>
      <c r="R123" s="88">
        <f t="shared" si="78"/>
        <v>100</v>
      </c>
      <c r="S123" s="36"/>
    </row>
    <row r="124" spans="1:19" ht="31.5" customHeight="1" x14ac:dyDescent="0.3">
      <c r="A124" s="28" t="s">
        <v>76</v>
      </c>
      <c r="B124" s="28" t="s">
        <v>1393</v>
      </c>
      <c r="C124" s="18" t="s">
        <v>85</v>
      </c>
      <c r="D124" s="28" t="s">
        <v>52</v>
      </c>
      <c r="E124" s="29" t="s">
        <v>664</v>
      </c>
      <c r="F124" s="24">
        <v>13137.900000000001</v>
      </c>
      <c r="G124" s="24"/>
      <c r="H124" s="24">
        <f>13137.9-46.7</f>
        <v>13091.199999999999</v>
      </c>
      <c r="I124" s="24">
        <v>13091.2</v>
      </c>
      <c r="J124" s="37">
        <v>10501.3</v>
      </c>
      <c r="K124" s="24">
        <v>0</v>
      </c>
      <c r="L124" s="24">
        <v>0</v>
      </c>
      <c r="M124" s="24">
        <v>0</v>
      </c>
      <c r="N124" s="24">
        <v>0</v>
      </c>
      <c r="O124" s="30">
        <v>13091.2</v>
      </c>
      <c r="P124" s="30">
        <v>0</v>
      </c>
      <c r="Q124" s="30">
        <v>0</v>
      </c>
      <c r="R124" s="88">
        <f t="shared" si="78"/>
        <v>100</v>
      </c>
      <c r="S124" s="36"/>
    </row>
    <row r="125" spans="1:19" ht="47.25" customHeight="1" x14ac:dyDescent="0.3">
      <c r="A125" s="28" t="s">
        <v>76</v>
      </c>
      <c r="B125" s="28" t="s">
        <v>1393</v>
      </c>
      <c r="C125" s="18" t="s">
        <v>79</v>
      </c>
      <c r="D125" s="28"/>
      <c r="E125" s="29" t="s">
        <v>1232</v>
      </c>
      <c r="F125" s="24">
        <v>33238.925999999999</v>
      </c>
      <c r="G125" s="24">
        <f t="shared" ref="G125:Q128" si="111">G126</f>
        <v>0</v>
      </c>
      <c r="H125" s="24">
        <f>H126+H130</f>
        <v>33316.06</v>
      </c>
      <c r="I125" s="24">
        <f t="shared" ref="I125:Q125" si="112">I126+I130</f>
        <v>4927.6455100000003</v>
      </c>
      <c r="J125" s="24">
        <f t="shared" si="112"/>
        <v>1955.48882</v>
      </c>
      <c r="K125" s="24">
        <f t="shared" si="112"/>
        <v>0</v>
      </c>
      <c r="L125" s="24">
        <f t="shared" si="112"/>
        <v>0</v>
      </c>
      <c r="M125" s="24">
        <f t="shared" si="112"/>
        <v>0</v>
      </c>
      <c r="N125" s="24">
        <f t="shared" si="112"/>
        <v>0</v>
      </c>
      <c r="O125" s="24">
        <f t="shared" si="112"/>
        <v>2055.9370699999999</v>
      </c>
      <c r="P125" s="24">
        <f t="shared" si="112"/>
        <v>0</v>
      </c>
      <c r="Q125" s="24">
        <f t="shared" si="112"/>
        <v>0</v>
      </c>
      <c r="R125" s="88">
        <f t="shared" si="78"/>
        <v>41.722503492342327</v>
      </c>
      <c r="S125" s="36"/>
    </row>
    <row r="126" spans="1:19" ht="31.5" customHeight="1" x14ac:dyDescent="0.3">
      <c r="A126" s="28" t="s">
        <v>76</v>
      </c>
      <c r="B126" s="28" t="s">
        <v>1393</v>
      </c>
      <c r="C126" s="18" t="s">
        <v>86</v>
      </c>
      <c r="D126" s="28"/>
      <c r="E126" s="29" t="s">
        <v>1233</v>
      </c>
      <c r="F126" s="24">
        <v>33238.925999999999</v>
      </c>
      <c r="G126" s="24">
        <f t="shared" si="111"/>
        <v>0</v>
      </c>
      <c r="H126" s="24">
        <f t="shared" si="111"/>
        <v>33238.925999999999</v>
      </c>
      <c r="I126" s="24">
        <f t="shared" si="111"/>
        <v>4827.1972599999999</v>
      </c>
      <c r="J126" s="37">
        <f t="shared" si="111"/>
        <v>1955.48882</v>
      </c>
      <c r="K126" s="24">
        <f t="shared" si="111"/>
        <v>0</v>
      </c>
      <c r="L126" s="24">
        <f t="shared" si="111"/>
        <v>0</v>
      </c>
      <c r="M126" s="24">
        <f t="shared" si="111"/>
        <v>0</v>
      </c>
      <c r="N126" s="24">
        <f t="shared" si="111"/>
        <v>0</v>
      </c>
      <c r="O126" s="30">
        <f t="shared" si="111"/>
        <v>1955.48882</v>
      </c>
      <c r="P126" s="30">
        <f t="shared" si="111"/>
        <v>0</v>
      </c>
      <c r="Q126" s="30">
        <f t="shared" si="111"/>
        <v>0</v>
      </c>
      <c r="R126" s="88">
        <f t="shared" si="78"/>
        <v>40.509817906219148</v>
      </c>
      <c r="S126" s="36"/>
    </row>
    <row r="127" spans="1:19" ht="31.5" customHeight="1" x14ac:dyDescent="0.3">
      <c r="A127" s="28" t="s">
        <v>76</v>
      </c>
      <c r="B127" s="28" t="s">
        <v>1393</v>
      </c>
      <c r="C127" s="18" t="s">
        <v>87</v>
      </c>
      <c r="D127" s="28"/>
      <c r="E127" s="29" t="s">
        <v>1234</v>
      </c>
      <c r="F127" s="24">
        <v>33238.925999999999</v>
      </c>
      <c r="G127" s="24">
        <f t="shared" si="111"/>
        <v>0</v>
      </c>
      <c r="H127" s="24">
        <f t="shared" si="111"/>
        <v>33238.925999999999</v>
      </c>
      <c r="I127" s="24">
        <f t="shared" si="111"/>
        <v>4827.1972599999999</v>
      </c>
      <c r="J127" s="37">
        <f t="shared" si="111"/>
        <v>1955.48882</v>
      </c>
      <c r="K127" s="24">
        <f t="shared" si="111"/>
        <v>0</v>
      </c>
      <c r="L127" s="24">
        <f t="shared" si="111"/>
        <v>0</v>
      </c>
      <c r="M127" s="24">
        <f t="shared" si="111"/>
        <v>0</v>
      </c>
      <c r="N127" s="24">
        <f t="shared" si="111"/>
        <v>0</v>
      </c>
      <c r="O127" s="30">
        <f t="shared" si="111"/>
        <v>1955.48882</v>
      </c>
      <c r="P127" s="30">
        <f t="shared" si="111"/>
        <v>0</v>
      </c>
      <c r="Q127" s="30">
        <f t="shared" si="111"/>
        <v>0</v>
      </c>
      <c r="R127" s="88">
        <f t="shared" si="78"/>
        <v>40.509817906219148</v>
      </c>
      <c r="S127" s="36"/>
    </row>
    <row r="128" spans="1:19" x14ac:dyDescent="0.3">
      <c r="A128" s="28" t="s">
        <v>76</v>
      </c>
      <c r="B128" s="28" t="s">
        <v>1393</v>
      </c>
      <c r="C128" s="18" t="s">
        <v>87</v>
      </c>
      <c r="D128" s="28" t="s">
        <v>53</v>
      </c>
      <c r="E128" s="29" t="s">
        <v>679</v>
      </c>
      <c r="F128" s="24">
        <v>33238.925999999999</v>
      </c>
      <c r="G128" s="24">
        <f t="shared" si="111"/>
        <v>0</v>
      </c>
      <c r="H128" s="24">
        <f t="shared" si="111"/>
        <v>33238.925999999999</v>
      </c>
      <c r="I128" s="24">
        <f t="shared" si="111"/>
        <v>4827.1972599999999</v>
      </c>
      <c r="J128" s="37">
        <f t="shared" si="111"/>
        <v>1955.48882</v>
      </c>
      <c r="K128" s="24">
        <f t="shared" si="111"/>
        <v>0</v>
      </c>
      <c r="L128" s="24">
        <f t="shared" si="111"/>
        <v>0</v>
      </c>
      <c r="M128" s="24">
        <f t="shared" si="111"/>
        <v>0</v>
      </c>
      <c r="N128" s="24">
        <f t="shared" si="111"/>
        <v>0</v>
      </c>
      <c r="O128" s="30">
        <f t="shared" si="111"/>
        <v>1955.48882</v>
      </c>
      <c r="P128" s="30">
        <f t="shared" si="111"/>
        <v>0</v>
      </c>
      <c r="Q128" s="30">
        <f t="shared" si="111"/>
        <v>0</v>
      </c>
      <c r="R128" s="88">
        <f t="shared" si="78"/>
        <v>40.509817906219148</v>
      </c>
      <c r="S128" s="36"/>
    </row>
    <row r="129" spans="1:19" ht="15.75" customHeight="1" x14ac:dyDescent="0.3">
      <c r="A129" s="28" t="s">
        <v>76</v>
      </c>
      <c r="B129" s="28" t="s">
        <v>1393</v>
      </c>
      <c r="C129" s="18" t="s">
        <v>87</v>
      </c>
      <c r="D129" s="28" t="s">
        <v>54</v>
      </c>
      <c r="E129" s="29" t="s">
        <v>681</v>
      </c>
      <c r="F129" s="24">
        <v>33238.925999999999</v>
      </c>
      <c r="G129" s="24"/>
      <c r="H129" s="24">
        <v>33238.925999999999</v>
      </c>
      <c r="I129" s="24">
        <v>4827.1972599999999</v>
      </c>
      <c r="J129" s="37">
        <v>1955.48882</v>
      </c>
      <c r="K129" s="24">
        <v>0</v>
      </c>
      <c r="L129" s="24">
        <v>0</v>
      </c>
      <c r="M129" s="24">
        <v>0</v>
      </c>
      <c r="N129" s="24">
        <v>0</v>
      </c>
      <c r="O129" s="30">
        <v>1955.48882</v>
      </c>
      <c r="P129" s="30">
        <v>0</v>
      </c>
      <c r="Q129" s="30">
        <v>0</v>
      </c>
      <c r="R129" s="88">
        <f t="shared" si="78"/>
        <v>40.509817906219148</v>
      </c>
      <c r="S129" s="36"/>
    </row>
    <row r="130" spans="1:19" ht="46.8" x14ac:dyDescent="0.3">
      <c r="A130" s="28" t="s">
        <v>76</v>
      </c>
      <c r="B130" s="28" t="s">
        <v>1393</v>
      </c>
      <c r="C130" s="18" t="s">
        <v>2000</v>
      </c>
      <c r="D130" s="28"/>
      <c r="E130" s="29" t="s">
        <v>2001</v>
      </c>
      <c r="F130" s="24"/>
      <c r="G130" s="24"/>
      <c r="H130" s="24">
        <f>H131</f>
        <v>77.134</v>
      </c>
      <c r="I130" s="24">
        <f t="shared" ref="I130:Q132" si="113">I131</f>
        <v>100.44825</v>
      </c>
      <c r="J130" s="24">
        <f t="shared" si="113"/>
        <v>0</v>
      </c>
      <c r="K130" s="24">
        <f t="shared" si="113"/>
        <v>0</v>
      </c>
      <c r="L130" s="24">
        <f t="shared" si="113"/>
        <v>0</v>
      </c>
      <c r="M130" s="24">
        <f t="shared" si="113"/>
        <v>0</v>
      </c>
      <c r="N130" s="24">
        <f t="shared" si="113"/>
        <v>0</v>
      </c>
      <c r="O130" s="24">
        <f t="shared" si="113"/>
        <v>100.44825</v>
      </c>
      <c r="P130" s="24">
        <f t="shared" si="113"/>
        <v>0</v>
      </c>
      <c r="Q130" s="24">
        <f t="shared" si="113"/>
        <v>0</v>
      </c>
      <c r="R130" s="88">
        <f t="shared" si="78"/>
        <v>100</v>
      </c>
      <c r="S130" s="36"/>
    </row>
    <row r="131" spans="1:19" ht="31.2" x14ac:dyDescent="0.3">
      <c r="A131" s="28" t="s">
        <v>76</v>
      </c>
      <c r="B131" s="28" t="s">
        <v>1393</v>
      </c>
      <c r="C131" s="18" t="s">
        <v>2002</v>
      </c>
      <c r="D131" s="28"/>
      <c r="E131" s="29" t="s">
        <v>2003</v>
      </c>
      <c r="F131" s="24"/>
      <c r="G131" s="24"/>
      <c r="H131" s="24">
        <f>H132</f>
        <v>77.134</v>
      </c>
      <c r="I131" s="24">
        <f t="shared" si="113"/>
        <v>100.44825</v>
      </c>
      <c r="J131" s="24">
        <f t="shared" si="113"/>
        <v>0</v>
      </c>
      <c r="K131" s="24">
        <f t="shared" si="113"/>
        <v>0</v>
      </c>
      <c r="L131" s="24">
        <f t="shared" si="113"/>
        <v>0</v>
      </c>
      <c r="M131" s="24">
        <f t="shared" si="113"/>
        <v>0</v>
      </c>
      <c r="N131" s="24">
        <f t="shared" si="113"/>
        <v>0</v>
      </c>
      <c r="O131" s="24">
        <f t="shared" si="113"/>
        <v>100.44825</v>
      </c>
      <c r="P131" s="24">
        <f t="shared" si="113"/>
        <v>0</v>
      </c>
      <c r="Q131" s="24">
        <f t="shared" si="113"/>
        <v>0</v>
      </c>
      <c r="R131" s="88">
        <f t="shared" si="78"/>
        <v>100</v>
      </c>
      <c r="S131" s="36"/>
    </row>
    <row r="132" spans="1:19" ht="31.2" x14ac:dyDescent="0.3">
      <c r="A132" s="28" t="s">
        <v>76</v>
      </c>
      <c r="B132" s="28" t="s">
        <v>1393</v>
      </c>
      <c r="C132" s="18" t="s">
        <v>2002</v>
      </c>
      <c r="D132" s="28" t="s">
        <v>51</v>
      </c>
      <c r="E132" s="29" t="s">
        <v>663</v>
      </c>
      <c r="F132" s="24"/>
      <c r="G132" s="24"/>
      <c r="H132" s="24">
        <f>H133</f>
        <v>77.134</v>
      </c>
      <c r="I132" s="24">
        <f t="shared" si="113"/>
        <v>100.44825</v>
      </c>
      <c r="J132" s="24">
        <f t="shared" si="113"/>
        <v>0</v>
      </c>
      <c r="K132" s="24">
        <f t="shared" si="113"/>
        <v>0</v>
      </c>
      <c r="L132" s="24">
        <f t="shared" si="113"/>
        <v>0</v>
      </c>
      <c r="M132" s="24">
        <f t="shared" si="113"/>
        <v>0</v>
      </c>
      <c r="N132" s="24">
        <f t="shared" si="113"/>
        <v>0</v>
      </c>
      <c r="O132" s="24">
        <f t="shared" si="113"/>
        <v>100.44825</v>
      </c>
      <c r="P132" s="24">
        <f t="shared" si="113"/>
        <v>0</v>
      </c>
      <c r="Q132" s="24">
        <f t="shared" si="113"/>
        <v>0</v>
      </c>
      <c r="R132" s="88">
        <f t="shared" si="78"/>
        <v>100</v>
      </c>
      <c r="S132" s="36"/>
    </row>
    <row r="133" spans="1:19" ht="31.2" x14ac:dyDescent="0.3">
      <c r="A133" s="28" t="s">
        <v>76</v>
      </c>
      <c r="B133" s="28" t="s">
        <v>1393</v>
      </c>
      <c r="C133" s="18" t="s">
        <v>2002</v>
      </c>
      <c r="D133" s="28" t="s">
        <v>52</v>
      </c>
      <c r="E133" s="29" t="s">
        <v>664</v>
      </c>
      <c r="F133" s="24"/>
      <c r="G133" s="24"/>
      <c r="H133" s="24">
        <v>77.134</v>
      </c>
      <c r="I133" s="24">
        <v>100.44825</v>
      </c>
      <c r="J133" s="24">
        <v>0</v>
      </c>
      <c r="K133" s="24">
        <v>0</v>
      </c>
      <c r="L133" s="24">
        <v>0</v>
      </c>
      <c r="M133" s="24">
        <v>0</v>
      </c>
      <c r="N133" s="24">
        <v>0</v>
      </c>
      <c r="O133" s="24">
        <v>100.44825</v>
      </c>
      <c r="P133" s="24">
        <v>0</v>
      </c>
      <c r="Q133" s="24">
        <v>0</v>
      </c>
      <c r="R133" s="88">
        <f t="shared" si="78"/>
        <v>100</v>
      </c>
      <c r="S133" s="36"/>
    </row>
    <row r="134" spans="1:19" s="36" customFormat="1" ht="31.5" customHeight="1" x14ac:dyDescent="0.3">
      <c r="A134" s="43" t="s">
        <v>76</v>
      </c>
      <c r="B134" s="43" t="s">
        <v>46</v>
      </c>
      <c r="C134" s="27"/>
      <c r="D134" s="43"/>
      <c r="E134" s="44" t="s">
        <v>628</v>
      </c>
      <c r="F134" s="22">
        <v>5249.8</v>
      </c>
      <c r="G134" s="22">
        <f t="shared" ref="G134:Q139" si="114">G135</f>
        <v>0</v>
      </c>
      <c r="H134" s="22">
        <f t="shared" si="114"/>
        <v>200</v>
      </c>
      <c r="I134" s="22">
        <f t="shared" si="114"/>
        <v>200</v>
      </c>
      <c r="J134" s="76">
        <f t="shared" si="114"/>
        <v>0</v>
      </c>
      <c r="K134" s="22">
        <f t="shared" si="114"/>
        <v>0</v>
      </c>
      <c r="L134" s="22">
        <f t="shared" si="114"/>
        <v>0</v>
      </c>
      <c r="M134" s="22">
        <f t="shared" si="114"/>
        <v>0</v>
      </c>
      <c r="N134" s="22">
        <f t="shared" si="114"/>
        <v>0</v>
      </c>
      <c r="O134" s="45">
        <f t="shared" si="114"/>
        <v>0</v>
      </c>
      <c r="P134" s="45">
        <f t="shared" si="114"/>
        <v>0</v>
      </c>
      <c r="Q134" s="45">
        <f t="shared" si="114"/>
        <v>0</v>
      </c>
      <c r="R134" s="86">
        <f t="shared" si="78"/>
        <v>0</v>
      </c>
    </row>
    <row r="135" spans="1:19" s="49" customFormat="1" ht="31.5" customHeight="1" x14ac:dyDescent="0.3">
      <c r="A135" s="47" t="s">
        <v>76</v>
      </c>
      <c r="B135" s="47" t="s">
        <v>1399</v>
      </c>
      <c r="C135" s="20"/>
      <c r="D135" s="47"/>
      <c r="E135" s="48" t="s">
        <v>659</v>
      </c>
      <c r="F135" s="23">
        <v>5249.8</v>
      </c>
      <c r="G135" s="23">
        <f t="shared" si="114"/>
        <v>0</v>
      </c>
      <c r="H135" s="23">
        <f t="shared" si="114"/>
        <v>200</v>
      </c>
      <c r="I135" s="23">
        <f t="shared" si="114"/>
        <v>200</v>
      </c>
      <c r="J135" s="77">
        <f t="shared" si="114"/>
        <v>0</v>
      </c>
      <c r="K135" s="23">
        <f t="shared" si="114"/>
        <v>0</v>
      </c>
      <c r="L135" s="23">
        <f t="shared" si="114"/>
        <v>0</v>
      </c>
      <c r="M135" s="23">
        <f t="shared" si="114"/>
        <v>0</v>
      </c>
      <c r="N135" s="23">
        <f t="shared" si="114"/>
        <v>0</v>
      </c>
      <c r="O135" s="51">
        <f t="shared" si="114"/>
        <v>0</v>
      </c>
      <c r="P135" s="51">
        <f t="shared" si="114"/>
        <v>0</v>
      </c>
      <c r="Q135" s="51">
        <f t="shared" si="114"/>
        <v>0</v>
      </c>
      <c r="R135" s="87">
        <f t="shared" si="78"/>
        <v>0</v>
      </c>
    </row>
    <row r="136" spans="1:19" ht="31.2" x14ac:dyDescent="0.3">
      <c r="A136" s="28" t="s">
        <v>76</v>
      </c>
      <c r="B136" s="28" t="s">
        <v>1399</v>
      </c>
      <c r="C136" s="18" t="s">
        <v>62</v>
      </c>
      <c r="D136" s="28"/>
      <c r="E136" s="29" t="s">
        <v>1196</v>
      </c>
      <c r="F136" s="24">
        <v>5249.8</v>
      </c>
      <c r="G136" s="24">
        <f t="shared" si="114"/>
        <v>0</v>
      </c>
      <c r="H136" s="24">
        <f t="shared" si="114"/>
        <v>200</v>
      </c>
      <c r="I136" s="24">
        <f t="shared" si="114"/>
        <v>200</v>
      </c>
      <c r="J136" s="37">
        <f t="shared" si="114"/>
        <v>0</v>
      </c>
      <c r="K136" s="24">
        <f t="shared" si="114"/>
        <v>0</v>
      </c>
      <c r="L136" s="24">
        <f t="shared" si="114"/>
        <v>0</v>
      </c>
      <c r="M136" s="24">
        <f t="shared" si="114"/>
        <v>0</v>
      </c>
      <c r="N136" s="24">
        <f t="shared" si="114"/>
        <v>0</v>
      </c>
      <c r="O136" s="30">
        <f t="shared" si="114"/>
        <v>0</v>
      </c>
      <c r="P136" s="30">
        <f t="shared" si="114"/>
        <v>0</v>
      </c>
      <c r="Q136" s="30">
        <f t="shared" si="114"/>
        <v>0</v>
      </c>
      <c r="R136" s="88">
        <f t="shared" si="78"/>
        <v>0</v>
      </c>
    </row>
    <row r="137" spans="1:19" x14ac:dyDescent="0.3">
      <c r="A137" s="28" t="s">
        <v>76</v>
      </c>
      <c r="B137" s="28" t="s">
        <v>1399</v>
      </c>
      <c r="C137" s="18" t="s">
        <v>63</v>
      </c>
      <c r="D137" s="28"/>
      <c r="E137" s="29" t="s">
        <v>115</v>
      </c>
      <c r="F137" s="24">
        <v>5249.8</v>
      </c>
      <c r="G137" s="24">
        <f t="shared" si="114"/>
        <v>0</v>
      </c>
      <c r="H137" s="24">
        <f t="shared" si="114"/>
        <v>200</v>
      </c>
      <c r="I137" s="24">
        <f t="shared" si="114"/>
        <v>200</v>
      </c>
      <c r="J137" s="37">
        <f t="shared" si="114"/>
        <v>0</v>
      </c>
      <c r="K137" s="24">
        <f t="shared" si="114"/>
        <v>0</v>
      </c>
      <c r="L137" s="24">
        <f t="shared" si="114"/>
        <v>0</v>
      </c>
      <c r="M137" s="24">
        <f t="shared" si="114"/>
        <v>0</v>
      </c>
      <c r="N137" s="24">
        <f t="shared" si="114"/>
        <v>0</v>
      </c>
      <c r="O137" s="30">
        <f t="shared" si="114"/>
        <v>0</v>
      </c>
      <c r="P137" s="30">
        <f t="shared" si="114"/>
        <v>0</v>
      </c>
      <c r="Q137" s="30">
        <f t="shared" si="114"/>
        <v>0</v>
      </c>
      <c r="R137" s="88">
        <f t="shared" si="78"/>
        <v>0</v>
      </c>
    </row>
    <row r="138" spans="1:19" ht="31.2" x14ac:dyDescent="0.3">
      <c r="A138" s="28" t="s">
        <v>76</v>
      </c>
      <c r="B138" s="28" t="s">
        <v>1399</v>
      </c>
      <c r="C138" s="18" t="s">
        <v>88</v>
      </c>
      <c r="D138" s="28"/>
      <c r="E138" s="29" t="s">
        <v>1210</v>
      </c>
      <c r="F138" s="24">
        <v>5249.8</v>
      </c>
      <c r="G138" s="24">
        <f t="shared" ref="G138:O138" si="115">G139</f>
        <v>0</v>
      </c>
      <c r="H138" s="24">
        <f t="shared" si="115"/>
        <v>200</v>
      </c>
      <c r="I138" s="24">
        <f t="shared" si="115"/>
        <v>200</v>
      </c>
      <c r="J138" s="37">
        <f t="shared" si="115"/>
        <v>0</v>
      </c>
      <c r="K138" s="24">
        <f t="shared" si="115"/>
        <v>0</v>
      </c>
      <c r="L138" s="24">
        <f t="shared" si="115"/>
        <v>0</v>
      </c>
      <c r="M138" s="24">
        <f t="shared" si="115"/>
        <v>0</v>
      </c>
      <c r="N138" s="24">
        <f t="shared" si="115"/>
        <v>0</v>
      </c>
      <c r="O138" s="30">
        <f t="shared" si="115"/>
        <v>0</v>
      </c>
      <c r="P138" s="30">
        <f t="shared" si="114"/>
        <v>0</v>
      </c>
      <c r="Q138" s="30">
        <f t="shared" si="114"/>
        <v>0</v>
      </c>
      <c r="R138" s="88">
        <f t="shared" si="78"/>
        <v>0</v>
      </c>
    </row>
    <row r="139" spans="1:19" ht="31.2" x14ac:dyDescent="0.3">
      <c r="A139" s="28" t="s">
        <v>76</v>
      </c>
      <c r="B139" s="28" t="s">
        <v>1399</v>
      </c>
      <c r="C139" s="18" t="s">
        <v>88</v>
      </c>
      <c r="D139" s="28" t="s">
        <v>89</v>
      </c>
      <c r="E139" s="29" t="s">
        <v>677</v>
      </c>
      <c r="F139" s="24">
        <v>5249.8</v>
      </c>
      <c r="G139" s="24">
        <f t="shared" ref="G139:O139" si="116">G140</f>
        <v>0</v>
      </c>
      <c r="H139" s="24">
        <f t="shared" si="116"/>
        <v>200</v>
      </c>
      <c r="I139" s="24">
        <f t="shared" si="116"/>
        <v>200</v>
      </c>
      <c r="J139" s="37">
        <f t="shared" si="116"/>
        <v>0</v>
      </c>
      <c r="K139" s="24">
        <f t="shared" si="116"/>
        <v>0</v>
      </c>
      <c r="L139" s="24">
        <f t="shared" si="116"/>
        <v>0</v>
      </c>
      <c r="M139" s="24">
        <f t="shared" si="116"/>
        <v>0</v>
      </c>
      <c r="N139" s="24">
        <f t="shared" si="116"/>
        <v>0</v>
      </c>
      <c r="O139" s="30">
        <f t="shared" si="116"/>
        <v>0</v>
      </c>
      <c r="P139" s="30">
        <f t="shared" si="114"/>
        <v>0</v>
      </c>
      <c r="Q139" s="30">
        <f t="shared" si="114"/>
        <v>0</v>
      </c>
      <c r="R139" s="88">
        <f t="shared" si="78"/>
        <v>0</v>
      </c>
    </row>
    <row r="140" spans="1:19" ht="15.75" customHeight="1" x14ac:dyDescent="0.3">
      <c r="A140" s="28" t="s">
        <v>76</v>
      </c>
      <c r="B140" s="28" t="s">
        <v>1399</v>
      </c>
      <c r="C140" s="18" t="s">
        <v>88</v>
      </c>
      <c r="D140" s="28" t="s">
        <v>90</v>
      </c>
      <c r="E140" s="29" t="s">
        <v>678</v>
      </c>
      <c r="F140" s="24">
        <v>5249.8</v>
      </c>
      <c r="G140" s="24"/>
      <c r="H140" s="24">
        <f>5249.8-5049.8</f>
        <v>200</v>
      </c>
      <c r="I140" s="24">
        <v>200</v>
      </c>
      <c r="J140" s="37">
        <v>0</v>
      </c>
      <c r="K140" s="24">
        <v>0</v>
      </c>
      <c r="L140" s="24">
        <v>0</v>
      </c>
      <c r="M140" s="24">
        <v>0</v>
      </c>
      <c r="N140" s="24">
        <v>0</v>
      </c>
      <c r="O140" s="30">
        <v>0</v>
      </c>
      <c r="P140" s="30">
        <v>0</v>
      </c>
      <c r="Q140" s="30">
        <v>0</v>
      </c>
      <c r="R140" s="88">
        <f t="shared" ref="R140:R203" si="117">O140/I140*100</f>
        <v>0</v>
      </c>
    </row>
    <row r="141" spans="1:19" s="36" customFormat="1" ht="31.5" customHeight="1" x14ac:dyDescent="0.3">
      <c r="A141" s="43" t="s">
        <v>91</v>
      </c>
      <c r="B141" s="43" t="s">
        <v>1396</v>
      </c>
      <c r="C141" s="27"/>
      <c r="D141" s="43"/>
      <c r="E141" s="44" t="s">
        <v>594</v>
      </c>
      <c r="F141" s="22">
        <v>163391.42000000001</v>
      </c>
      <c r="G141" s="22">
        <f t="shared" ref="G141:H141" si="118">G142+G161</f>
        <v>-4749.03</v>
      </c>
      <c r="H141" s="22">
        <f t="shared" si="118"/>
        <v>148702.038</v>
      </c>
      <c r="I141" s="22">
        <f t="shared" ref="I141:Q141" si="119">I142+I161</f>
        <v>147867.93799999999</v>
      </c>
      <c r="J141" s="76">
        <f t="shared" si="119"/>
        <v>91091.553800000009</v>
      </c>
      <c r="K141" s="22">
        <f t="shared" si="119"/>
        <v>0</v>
      </c>
      <c r="L141" s="22">
        <f t="shared" si="119"/>
        <v>0</v>
      </c>
      <c r="M141" s="22">
        <f t="shared" si="119"/>
        <v>0</v>
      </c>
      <c r="N141" s="22">
        <f t="shared" si="119"/>
        <v>0</v>
      </c>
      <c r="O141" s="45">
        <f t="shared" si="119"/>
        <v>147681.96007</v>
      </c>
      <c r="P141" s="45">
        <f t="shared" si="119"/>
        <v>0</v>
      </c>
      <c r="Q141" s="45">
        <f t="shared" si="119"/>
        <v>0</v>
      </c>
      <c r="R141" s="86">
        <f t="shared" si="117"/>
        <v>99.874227007885921</v>
      </c>
    </row>
    <row r="142" spans="1:19" s="36" customFormat="1" x14ac:dyDescent="0.3">
      <c r="A142" s="43" t="s">
        <v>91</v>
      </c>
      <c r="B142" s="43" t="s">
        <v>45</v>
      </c>
      <c r="C142" s="27"/>
      <c r="D142" s="43"/>
      <c r="E142" s="44" t="s">
        <v>619</v>
      </c>
      <c r="F142" s="22">
        <v>82928.299999999988</v>
      </c>
      <c r="G142" s="22">
        <f t="shared" ref="G142:Q142" si="120">G143</f>
        <v>0</v>
      </c>
      <c r="H142" s="22">
        <f t="shared" si="120"/>
        <v>82503.67</v>
      </c>
      <c r="I142" s="22">
        <f t="shared" si="120"/>
        <v>81393.069999999992</v>
      </c>
      <c r="J142" s="76">
        <f t="shared" si="120"/>
        <v>58022.695970000008</v>
      </c>
      <c r="K142" s="22">
        <f t="shared" si="120"/>
        <v>0</v>
      </c>
      <c r="L142" s="22">
        <f t="shared" si="120"/>
        <v>0</v>
      </c>
      <c r="M142" s="22">
        <f t="shared" si="120"/>
        <v>0</v>
      </c>
      <c r="N142" s="22">
        <f t="shared" si="120"/>
        <v>0</v>
      </c>
      <c r="O142" s="45">
        <f t="shared" si="120"/>
        <v>81316.324370000002</v>
      </c>
      <c r="P142" s="45">
        <f t="shared" si="120"/>
        <v>0</v>
      </c>
      <c r="Q142" s="45">
        <f t="shared" si="120"/>
        <v>0</v>
      </c>
      <c r="R142" s="86">
        <f t="shared" si="117"/>
        <v>99.905709871860111</v>
      </c>
    </row>
    <row r="143" spans="1:19" s="49" customFormat="1" ht="15.75" customHeight="1" x14ac:dyDescent="0.3">
      <c r="A143" s="47" t="s">
        <v>91</v>
      </c>
      <c r="B143" s="47" t="s">
        <v>1393</v>
      </c>
      <c r="C143" s="20"/>
      <c r="D143" s="47"/>
      <c r="E143" s="48" t="s">
        <v>635</v>
      </c>
      <c r="F143" s="23">
        <v>82928.299999999988</v>
      </c>
      <c r="G143" s="23">
        <f t="shared" ref="G143" si="121">G144</f>
        <v>0</v>
      </c>
      <c r="H143" s="23">
        <f>H144+H156</f>
        <v>82503.67</v>
      </c>
      <c r="I143" s="23">
        <f>I144+I156</f>
        <v>81393.069999999992</v>
      </c>
      <c r="J143" s="23">
        <f t="shared" ref="J143:Q143" si="122">J144+J156</f>
        <v>58022.695970000008</v>
      </c>
      <c r="K143" s="23">
        <f t="shared" si="122"/>
        <v>0</v>
      </c>
      <c r="L143" s="23">
        <f t="shared" si="122"/>
        <v>0</v>
      </c>
      <c r="M143" s="23">
        <f t="shared" si="122"/>
        <v>0</v>
      </c>
      <c r="N143" s="23">
        <f t="shared" si="122"/>
        <v>0</v>
      </c>
      <c r="O143" s="23">
        <f t="shared" si="122"/>
        <v>81316.324370000002</v>
      </c>
      <c r="P143" s="23">
        <f t="shared" si="122"/>
        <v>0</v>
      </c>
      <c r="Q143" s="23">
        <f t="shared" si="122"/>
        <v>0</v>
      </c>
      <c r="R143" s="87">
        <f t="shared" si="117"/>
        <v>99.905709871860111</v>
      </c>
    </row>
    <row r="144" spans="1:19" ht="31.5" customHeight="1" x14ac:dyDescent="0.3">
      <c r="A144" s="28" t="s">
        <v>91</v>
      </c>
      <c r="B144" s="28" t="s">
        <v>1393</v>
      </c>
      <c r="C144" s="18" t="s">
        <v>65</v>
      </c>
      <c r="D144" s="28"/>
      <c r="E144" s="29" t="s">
        <v>1228</v>
      </c>
      <c r="F144" s="24">
        <v>82928.299999999988</v>
      </c>
      <c r="G144" s="24">
        <f t="shared" ref="G144:Q144" si="123">G145</f>
        <v>0</v>
      </c>
      <c r="H144" s="24">
        <f t="shared" si="123"/>
        <v>82444.3</v>
      </c>
      <c r="I144" s="24">
        <f t="shared" si="123"/>
        <v>81332.136599999998</v>
      </c>
      <c r="J144" s="37">
        <f t="shared" si="123"/>
        <v>57963.325970000005</v>
      </c>
      <c r="K144" s="24">
        <f t="shared" si="123"/>
        <v>0</v>
      </c>
      <c r="L144" s="24">
        <f t="shared" si="123"/>
        <v>0</v>
      </c>
      <c r="M144" s="24">
        <f t="shared" si="123"/>
        <v>0</v>
      </c>
      <c r="N144" s="24">
        <f t="shared" si="123"/>
        <v>0</v>
      </c>
      <c r="O144" s="30">
        <f t="shared" si="123"/>
        <v>81256.954370000007</v>
      </c>
      <c r="P144" s="30">
        <f t="shared" si="123"/>
        <v>0</v>
      </c>
      <c r="Q144" s="30">
        <f t="shared" si="123"/>
        <v>0</v>
      </c>
      <c r="R144" s="88">
        <f t="shared" si="117"/>
        <v>99.907561471832778</v>
      </c>
    </row>
    <row r="145" spans="1:18" x14ac:dyDescent="0.3">
      <c r="A145" s="28" t="s">
        <v>91</v>
      </c>
      <c r="B145" s="28" t="s">
        <v>1393</v>
      </c>
      <c r="C145" s="18" t="s">
        <v>66</v>
      </c>
      <c r="D145" s="28"/>
      <c r="E145" s="29" t="s">
        <v>1231</v>
      </c>
      <c r="F145" s="24">
        <v>82928.299999999988</v>
      </c>
      <c r="G145" s="24">
        <f t="shared" ref="G145:H145" si="124">G146+G149</f>
        <v>0</v>
      </c>
      <c r="H145" s="24">
        <f t="shared" si="124"/>
        <v>82444.3</v>
      </c>
      <c r="I145" s="24">
        <f t="shared" ref="I145:Q145" si="125">I146+I149</f>
        <v>81332.136599999998</v>
      </c>
      <c r="J145" s="37">
        <f t="shared" si="125"/>
        <v>57963.325970000005</v>
      </c>
      <c r="K145" s="24">
        <f t="shared" si="125"/>
        <v>0</v>
      </c>
      <c r="L145" s="24">
        <f t="shared" si="125"/>
        <v>0</v>
      </c>
      <c r="M145" s="24">
        <f t="shared" si="125"/>
        <v>0</v>
      </c>
      <c r="N145" s="24">
        <f t="shared" si="125"/>
        <v>0</v>
      </c>
      <c r="O145" s="30">
        <f t="shared" si="125"/>
        <v>81256.954370000007</v>
      </c>
      <c r="P145" s="30">
        <f t="shared" si="125"/>
        <v>0</v>
      </c>
      <c r="Q145" s="30">
        <f t="shared" si="125"/>
        <v>0</v>
      </c>
      <c r="R145" s="88">
        <f t="shared" si="117"/>
        <v>99.907561471832778</v>
      </c>
    </row>
    <row r="146" spans="1:18" ht="31.5" customHeight="1" x14ac:dyDescent="0.3">
      <c r="A146" s="28" t="s">
        <v>91</v>
      </c>
      <c r="B146" s="28" t="s">
        <v>1393</v>
      </c>
      <c r="C146" s="18" t="s">
        <v>67</v>
      </c>
      <c r="D146" s="28"/>
      <c r="E146" s="29" t="s">
        <v>1221</v>
      </c>
      <c r="F146" s="24">
        <v>78282.299999999988</v>
      </c>
      <c r="G146" s="24">
        <f t="shared" ref="G146:Q147" si="126">G147</f>
        <v>0</v>
      </c>
      <c r="H146" s="24">
        <f t="shared" si="126"/>
        <v>78282.3</v>
      </c>
      <c r="I146" s="24">
        <f t="shared" si="126"/>
        <v>77981.066009999995</v>
      </c>
      <c r="J146" s="37">
        <f t="shared" si="126"/>
        <v>54914.210440000003</v>
      </c>
      <c r="K146" s="24">
        <f t="shared" si="126"/>
        <v>0</v>
      </c>
      <c r="L146" s="24">
        <f t="shared" si="126"/>
        <v>0</v>
      </c>
      <c r="M146" s="24">
        <f t="shared" si="126"/>
        <v>0</v>
      </c>
      <c r="N146" s="24">
        <f t="shared" si="126"/>
        <v>0</v>
      </c>
      <c r="O146" s="30">
        <f t="shared" si="126"/>
        <v>77952.716230000005</v>
      </c>
      <c r="P146" s="30">
        <f t="shared" si="126"/>
        <v>0</v>
      </c>
      <c r="Q146" s="30">
        <f t="shared" si="126"/>
        <v>0</v>
      </c>
      <c r="R146" s="88">
        <f t="shared" si="117"/>
        <v>99.963645303340229</v>
      </c>
    </row>
    <row r="147" spans="1:18" ht="76.5" customHeight="1" x14ac:dyDescent="0.3">
      <c r="A147" s="28" t="s">
        <v>91</v>
      </c>
      <c r="B147" s="28" t="s">
        <v>1393</v>
      </c>
      <c r="C147" s="18" t="s">
        <v>67</v>
      </c>
      <c r="D147" s="28" t="s">
        <v>58</v>
      </c>
      <c r="E147" s="29" t="s">
        <v>660</v>
      </c>
      <c r="F147" s="24">
        <v>78282.299999999988</v>
      </c>
      <c r="G147" s="24">
        <f t="shared" si="126"/>
        <v>0</v>
      </c>
      <c r="H147" s="24">
        <f t="shared" si="126"/>
        <v>78282.3</v>
      </c>
      <c r="I147" s="24">
        <f t="shared" si="126"/>
        <v>77981.066009999995</v>
      </c>
      <c r="J147" s="37">
        <f t="shared" si="126"/>
        <v>54914.210440000003</v>
      </c>
      <c r="K147" s="24">
        <f t="shared" si="126"/>
        <v>0</v>
      </c>
      <c r="L147" s="24">
        <f t="shared" si="126"/>
        <v>0</v>
      </c>
      <c r="M147" s="24">
        <f t="shared" si="126"/>
        <v>0</v>
      </c>
      <c r="N147" s="24">
        <f t="shared" si="126"/>
        <v>0</v>
      </c>
      <c r="O147" s="30">
        <f t="shared" si="126"/>
        <v>77952.716230000005</v>
      </c>
      <c r="P147" s="30">
        <f t="shared" si="126"/>
        <v>0</v>
      </c>
      <c r="Q147" s="30">
        <f t="shared" si="126"/>
        <v>0</v>
      </c>
      <c r="R147" s="88">
        <f t="shared" si="117"/>
        <v>99.963645303340229</v>
      </c>
    </row>
    <row r="148" spans="1:18" ht="31.2" x14ac:dyDescent="0.3">
      <c r="A148" s="28" t="s">
        <v>91</v>
      </c>
      <c r="B148" s="28" t="s">
        <v>1393</v>
      </c>
      <c r="C148" s="18" t="s">
        <v>67</v>
      </c>
      <c r="D148" s="28" t="s">
        <v>68</v>
      </c>
      <c r="E148" s="29" t="s">
        <v>662</v>
      </c>
      <c r="F148" s="24">
        <v>78282.299999999988</v>
      </c>
      <c r="G148" s="24"/>
      <c r="H148" s="24">
        <v>78282.3</v>
      </c>
      <c r="I148" s="24">
        <v>77981.066009999995</v>
      </c>
      <c r="J148" s="37">
        <v>54914.210440000003</v>
      </c>
      <c r="K148" s="24">
        <v>0</v>
      </c>
      <c r="L148" s="24">
        <v>0</v>
      </c>
      <c r="M148" s="24">
        <v>0</v>
      </c>
      <c r="N148" s="24">
        <v>0</v>
      </c>
      <c r="O148" s="30">
        <v>77952.716230000005</v>
      </c>
      <c r="P148" s="30">
        <v>0</v>
      </c>
      <c r="Q148" s="30">
        <v>0</v>
      </c>
      <c r="R148" s="88">
        <f t="shared" si="117"/>
        <v>99.963645303340229</v>
      </c>
    </row>
    <row r="149" spans="1:18" ht="31.5" customHeight="1" x14ac:dyDescent="0.3">
      <c r="A149" s="28" t="s">
        <v>91</v>
      </c>
      <c r="B149" s="28" t="s">
        <v>1393</v>
      </c>
      <c r="C149" s="18" t="s">
        <v>69</v>
      </c>
      <c r="D149" s="28"/>
      <c r="E149" s="29" t="s">
        <v>1222</v>
      </c>
      <c r="F149" s="24">
        <v>4646</v>
      </c>
      <c r="G149" s="24">
        <f t="shared" ref="G149" si="127">G150+G152</f>
        <v>0</v>
      </c>
      <c r="H149" s="24">
        <f>H150+H152+H154</f>
        <v>4162</v>
      </c>
      <c r="I149" s="24">
        <f t="shared" ref="I149:Q149" si="128">I150+I152+I154</f>
        <v>3351.0705900000003</v>
      </c>
      <c r="J149" s="24">
        <f t="shared" si="128"/>
        <v>3049.11553</v>
      </c>
      <c r="K149" s="24">
        <f t="shared" si="128"/>
        <v>0</v>
      </c>
      <c r="L149" s="24">
        <f t="shared" si="128"/>
        <v>0</v>
      </c>
      <c r="M149" s="24">
        <f t="shared" si="128"/>
        <v>0</v>
      </c>
      <c r="N149" s="24">
        <f t="shared" si="128"/>
        <v>0</v>
      </c>
      <c r="O149" s="24">
        <f t="shared" si="128"/>
        <v>3304.2381399999999</v>
      </c>
      <c r="P149" s="24">
        <f t="shared" si="128"/>
        <v>0</v>
      </c>
      <c r="Q149" s="24">
        <f t="shared" si="128"/>
        <v>0</v>
      </c>
      <c r="R149" s="88">
        <f t="shared" si="117"/>
        <v>98.60246304152011</v>
      </c>
    </row>
    <row r="150" spans="1:18" ht="78" x14ac:dyDescent="0.3">
      <c r="A150" s="28" t="s">
        <v>91</v>
      </c>
      <c r="B150" s="28" t="s">
        <v>1393</v>
      </c>
      <c r="C150" s="18" t="s">
        <v>69</v>
      </c>
      <c r="D150" s="28" t="s">
        <v>58</v>
      </c>
      <c r="E150" s="29" t="s">
        <v>660</v>
      </c>
      <c r="F150" s="24">
        <v>345</v>
      </c>
      <c r="G150" s="24">
        <f t="shared" ref="G150:Q150" si="129">G151</f>
        <v>0</v>
      </c>
      <c r="H150" s="24">
        <f t="shared" si="129"/>
        <v>345</v>
      </c>
      <c r="I150" s="24">
        <f t="shared" si="129"/>
        <v>189.10033000000001</v>
      </c>
      <c r="J150" s="37">
        <f t="shared" si="129"/>
        <v>258.75</v>
      </c>
      <c r="K150" s="24">
        <f t="shared" si="129"/>
        <v>0</v>
      </c>
      <c r="L150" s="24">
        <f t="shared" si="129"/>
        <v>0</v>
      </c>
      <c r="M150" s="24">
        <f t="shared" si="129"/>
        <v>0</v>
      </c>
      <c r="N150" s="24">
        <f t="shared" si="129"/>
        <v>0</v>
      </c>
      <c r="O150" s="30">
        <f t="shared" si="129"/>
        <v>187.34970999999999</v>
      </c>
      <c r="P150" s="30">
        <f t="shared" si="129"/>
        <v>0</v>
      </c>
      <c r="Q150" s="30">
        <f t="shared" si="129"/>
        <v>0</v>
      </c>
      <c r="R150" s="88">
        <f t="shared" si="117"/>
        <v>99.074237469601442</v>
      </c>
    </row>
    <row r="151" spans="1:18" ht="31.5" customHeight="1" x14ac:dyDescent="0.3">
      <c r="A151" s="28" t="s">
        <v>91</v>
      </c>
      <c r="B151" s="28" t="s">
        <v>1393</v>
      </c>
      <c r="C151" s="18" t="s">
        <v>69</v>
      </c>
      <c r="D151" s="28" t="s">
        <v>68</v>
      </c>
      <c r="E151" s="29" t="s">
        <v>662</v>
      </c>
      <c r="F151" s="24">
        <v>345</v>
      </c>
      <c r="G151" s="24"/>
      <c r="H151" s="24">
        <v>345</v>
      </c>
      <c r="I151" s="24">
        <v>189.10033000000001</v>
      </c>
      <c r="J151" s="37">
        <v>258.75</v>
      </c>
      <c r="K151" s="24">
        <v>0</v>
      </c>
      <c r="L151" s="24">
        <v>0</v>
      </c>
      <c r="M151" s="24">
        <v>0</v>
      </c>
      <c r="N151" s="24">
        <v>0</v>
      </c>
      <c r="O151" s="30">
        <v>187.34970999999999</v>
      </c>
      <c r="P151" s="30">
        <v>0</v>
      </c>
      <c r="Q151" s="30">
        <v>0</v>
      </c>
      <c r="R151" s="88">
        <f t="shared" si="117"/>
        <v>99.074237469601442</v>
      </c>
    </row>
    <row r="152" spans="1:18" ht="31.2" x14ac:dyDescent="0.3">
      <c r="A152" s="28" t="s">
        <v>91</v>
      </c>
      <c r="B152" s="28" t="s">
        <v>1393</v>
      </c>
      <c r="C152" s="18" t="s">
        <v>69</v>
      </c>
      <c r="D152" s="28" t="s">
        <v>51</v>
      </c>
      <c r="E152" s="29" t="s">
        <v>663</v>
      </c>
      <c r="F152" s="24">
        <v>4301</v>
      </c>
      <c r="G152" s="24">
        <f t="shared" ref="G152:Q152" si="130">G153</f>
        <v>0</v>
      </c>
      <c r="H152" s="24">
        <f t="shared" si="130"/>
        <v>3817</v>
      </c>
      <c r="I152" s="24">
        <f t="shared" si="130"/>
        <v>3161.0460499999999</v>
      </c>
      <c r="J152" s="37">
        <f t="shared" si="130"/>
        <v>2789.4413199999999</v>
      </c>
      <c r="K152" s="24">
        <f t="shared" si="130"/>
        <v>0</v>
      </c>
      <c r="L152" s="24">
        <f t="shared" si="130"/>
        <v>0</v>
      </c>
      <c r="M152" s="24">
        <f t="shared" si="130"/>
        <v>0</v>
      </c>
      <c r="N152" s="24">
        <f t="shared" si="130"/>
        <v>0</v>
      </c>
      <c r="O152" s="30">
        <f t="shared" si="130"/>
        <v>3115.9642199999998</v>
      </c>
      <c r="P152" s="30">
        <f t="shared" si="130"/>
        <v>0</v>
      </c>
      <c r="Q152" s="30">
        <f t="shared" si="130"/>
        <v>0</v>
      </c>
      <c r="R152" s="88">
        <f t="shared" si="117"/>
        <v>98.573831912382289</v>
      </c>
    </row>
    <row r="153" spans="1:18" ht="31.5" customHeight="1" x14ac:dyDescent="0.3">
      <c r="A153" s="28" t="s">
        <v>91</v>
      </c>
      <c r="B153" s="28" t="s">
        <v>1393</v>
      </c>
      <c r="C153" s="18" t="s">
        <v>69</v>
      </c>
      <c r="D153" s="28" t="s">
        <v>52</v>
      </c>
      <c r="E153" s="29" t="s">
        <v>664</v>
      </c>
      <c r="F153" s="24">
        <v>4301</v>
      </c>
      <c r="G153" s="24"/>
      <c r="H153" s="24">
        <v>3817</v>
      </c>
      <c r="I153" s="24">
        <v>3161.0460499999999</v>
      </c>
      <c r="J153" s="37">
        <v>2789.4413199999999</v>
      </c>
      <c r="K153" s="24">
        <v>0</v>
      </c>
      <c r="L153" s="24">
        <v>0</v>
      </c>
      <c r="M153" s="24">
        <v>0</v>
      </c>
      <c r="N153" s="24">
        <v>0</v>
      </c>
      <c r="O153" s="30">
        <v>3115.9642199999998</v>
      </c>
      <c r="P153" s="30">
        <v>0</v>
      </c>
      <c r="Q153" s="30">
        <v>0</v>
      </c>
      <c r="R153" s="88">
        <f t="shared" si="117"/>
        <v>98.573831912382289</v>
      </c>
    </row>
    <row r="154" spans="1:18" x14ac:dyDescent="0.3">
      <c r="A154" s="28" t="s">
        <v>91</v>
      </c>
      <c r="B154" s="28" t="s">
        <v>1393</v>
      </c>
      <c r="C154" s="18" t="s">
        <v>69</v>
      </c>
      <c r="D154" s="28" t="s">
        <v>53</v>
      </c>
      <c r="E154" s="29" t="s">
        <v>679</v>
      </c>
      <c r="F154" s="24"/>
      <c r="G154" s="24"/>
      <c r="H154" s="24">
        <f>H155</f>
        <v>0</v>
      </c>
      <c r="I154" s="24">
        <f t="shared" ref="I154:Q154" si="131">I155</f>
        <v>0.92420999999999998</v>
      </c>
      <c r="J154" s="24">
        <f t="shared" si="131"/>
        <v>0.92420999999999998</v>
      </c>
      <c r="K154" s="24">
        <f t="shared" si="131"/>
        <v>0</v>
      </c>
      <c r="L154" s="24">
        <f t="shared" si="131"/>
        <v>0</v>
      </c>
      <c r="M154" s="24">
        <f t="shared" si="131"/>
        <v>0</v>
      </c>
      <c r="N154" s="24">
        <f t="shared" si="131"/>
        <v>0</v>
      </c>
      <c r="O154" s="24">
        <f t="shared" si="131"/>
        <v>0.92420999999999998</v>
      </c>
      <c r="P154" s="24">
        <f t="shared" si="131"/>
        <v>0</v>
      </c>
      <c r="Q154" s="24">
        <f t="shared" si="131"/>
        <v>0</v>
      </c>
      <c r="R154" s="88">
        <f t="shared" si="117"/>
        <v>100</v>
      </c>
    </row>
    <row r="155" spans="1:18" x14ac:dyDescent="0.3">
      <c r="A155" s="28" t="s">
        <v>91</v>
      </c>
      <c r="B155" s="28" t="s">
        <v>1393</v>
      </c>
      <c r="C155" s="18" t="s">
        <v>69</v>
      </c>
      <c r="D155" s="28" t="s">
        <v>60</v>
      </c>
      <c r="E155" s="29" t="s">
        <v>682</v>
      </c>
      <c r="F155" s="24"/>
      <c r="G155" s="24"/>
      <c r="H155" s="24">
        <v>0</v>
      </c>
      <c r="I155" s="24">
        <v>0.92420999999999998</v>
      </c>
      <c r="J155" s="24">
        <v>0.92420999999999998</v>
      </c>
      <c r="K155" s="24">
        <v>0</v>
      </c>
      <c r="L155" s="24">
        <v>0</v>
      </c>
      <c r="M155" s="24">
        <v>0</v>
      </c>
      <c r="N155" s="24">
        <v>0</v>
      </c>
      <c r="O155" s="24">
        <v>0.92420999999999998</v>
      </c>
      <c r="P155" s="24">
        <v>0</v>
      </c>
      <c r="Q155" s="24">
        <v>0</v>
      </c>
      <c r="R155" s="88">
        <f t="shared" si="117"/>
        <v>100</v>
      </c>
    </row>
    <row r="156" spans="1:18" ht="47.25" customHeight="1" x14ac:dyDescent="0.3">
      <c r="A156" s="28" t="s">
        <v>91</v>
      </c>
      <c r="B156" s="28" t="s">
        <v>1393</v>
      </c>
      <c r="C156" s="18" t="s">
        <v>79</v>
      </c>
      <c r="D156" s="28"/>
      <c r="E156" s="29" t="s">
        <v>1232</v>
      </c>
      <c r="F156" s="24"/>
      <c r="G156" s="24"/>
      <c r="H156" s="24">
        <f t="shared" ref="H156:I159" si="132">H157</f>
        <v>59.37</v>
      </c>
      <c r="I156" s="24">
        <f t="shared" si="132"/>
        <v>60.933399999999999</v>
      </c>
      <c r="J156" s="24">
        <f t="shared" ref="J156:Q159" si="133">J157</f>
        <v>59.37</v>
      </c>
      <c r="K156" s="24">
        <f t="shared" si="133"/>
        <v>0</v>
      </c>
      <c r="L156" s="24">
        <f t="shared" si="133"/>
        <v>0</v>
      </c>
      <c r="M156" s="24">
        <f t="shared" si="133"/>
        <v>0</v>
      </c>
      <c r="N156" s="24">
        <f t="shared" si="133"/>
        <v>0</v>
      </c>
      <c r="O156" s="24">
        <f t="shared" si="133"/>
        <v>59.37</v>
      </c>
      <c r="P156" s="24">
        <f t="shared" si="133"/>
        <v>0</v>
      </c>
      <c r="Q156" s="24">
        <f t="shared" si="133"/>
        <v>0</v>
      </c>
      <c r="R156" s="88">
        <f t="shared" si="117"/>
        <v>97.434247883755049</v>
      </c>
    </row>
    <row r="157" spans="1:18" ht="47.25" customHeight="1" x14ac:dyDescent="0.3">
      <c r="A157" s="28" t="s">
        <v>91</v>
      </c>
      <c r="B157" s="28" t="s">
        <v>1393</v>
      </c>
      <c r="C157" s="18" t="s">
        <v>2000</v>
      </c>
      <c r="D157" s="28"/>
      <c r="E157" s="29" t="s">
        <v>2001</v>
      </c>
      <c r="F157" s="24"/>
      <c r="G157" s="24"/>
      <c r="H157" s="24">
        <f t="shared" si="132"/>
        <v>59.37</v>
      </c>
      <c r="I157" s="24">
        <f t="shared" si="132"/>
        <v>60.933399999999999</v>
      </c>
      <c r="J157" s="24">
        <f t="shared" si="133"/>
        <v>59.37</v>
      </c>
      <c r="K157" s="24">
        <f t="shared" si="133"/>
        <v>0</v>
      </c>
      <c r="L157" s="24">
        <f t="shared" si="133"/>
        <v>0</v>
      </c>
      <c r="M157" s="24">
        <f t="shared" si="133"/>
        <v>0</v>
      </c>
      <c r="N157" s="24">
        <f t="shared" si="133"/>
        <v>0</v>
      </c>
      <c r="O157" s="24">
        <f t="shared" si="133"/>
        <v>59.37</v>
      </c>
      <c r="P157" s="24">
        <f t="shared" si="133"/>
        <v>0</v>
      </c>
      <c r="Q157" s="24">
        <f t="shared" si="133"/>
        <v>0</v>
      </c>
      <c r="R157" s="88">
        <f t="shared" si="117"/>
        <v>97.434247883755049</v>
      </c>
    </row>
    <row r="158" spans="1:18" ht="31.5" customHeight="1" x14ac:dyDescent="0.3">
      <c r="A158" s="28" t="s">
        <v>91</v>
      </c>
      <c r="B158" s="28" t="s">
        <v>1393</v>
      </c>
      <c r="C158" s="18" t="s">
        <v>2002</v>
      </c>
      <c r="D158" s="28"/>
      <c r="E158" s="29" t="s">
        <v>2003</v>
      </c>
      <c r="F158" s="24"/>
      <c r="G158" s="24"/>
      <c r="H158" s="24">
        <f t="shared" si="132"/>
        <v>59.37</v>
      </c>
      <c r="I158" s="24">
        <f t="shared" si="132"/>
        <v>60.933399999999999</v>
      </c>
      <c r="J158" s="24">
        <f t="shared" si="133"/>
        <v>59.37</v>
      </c>
      <c r="K158" s="24">
        <f t="shared" si="133"/>
        <v>0</v>
      </c>
      <c r="L158" s="24">
        <f t="shared" si="133"/>
        <v>0</v>
      </c>
      <c r="M158" s="24">
        <f t="shared" si="133"/>
        <v>0</v>
      </c>
      <c r="N158" s="24">
        <f t="shared" si="133"/>
        <v>0</v>
      </c>
      <c r="O158" s="24">
        <f t="shared" si="133"/>
        <v>59.37</v>
      </c>
      <c r="P158" s="24">
        <f t="shared" si="133"/>
        <v>0</v>
      </c>
      <c r="Q158" s="24">
        <f t="shared" si="133"/>
        <v>0</v>
      </c>
      <c r="R158" s="88">
        <f t="shared" si="117"/>
        <v>97.434247883755049</v>
      </c>
    </row>
    <row r="159" spans="1:18" ht="31.5" customHeight="1" x14ac:dyDescent="0.3">
      <c r="A159" s="28" t="s">
        <v>91</v>
      </c>
      <c r="B159" s="28" t="s">
        <v>1393</v>
      </c>
      <c r="C159" s="18" t="s">
        <v>2002</v>
      </c>
      <c r="D159" s="28" t="s">
        <v>51</v>
      </c>
      <c r="E159" s="29" t="s">
        <v>663</v>
      </c>
      <c r="F159" s="24"/>
      <c r="G159" s="24"/>
      <c r="H159" s="24">
        <f t="shared" si="132"/>
        <v>59.37</v>
      </c>
      <c r="I159" s="24">
        <f t="shared" si="132"/>
        <v>60.933399999999999</v>
      </c>
      <c r="J159" s="24">
        <f t="shared" si="133"/>
        <v>59.37</v>
      </c>
      <c r="K159" s="24">
        <f t="shared" si="133"/>
        <v>0</v>
      </c>
      <c r="L159" s="24">
        <f t="shared" si="133"/>
        <v>0</v>
      </c>
      <c r="M159" s="24">
        <f t="shared" si="133"/>
        <v>0</v>
      </c>
      <c r="N159" s="24">
        <f t="shared" si="133"/>
        <v>0</v>
      </c>
      <c r="O159" s="24">
        <f t="shared" si="133"/>
        <v>59.37</v>
      </c>
      <c r="P159" s="24">
        <f t="shared" si="133"/>
        <v>0</v>
      </c>
      <c r="Q159" s="24">
        <f t="shared" si="133"/>
        <v>0</v>
      </c>
      <c r="R159" s="88">
        <f t="shared" si="117"/>
        <v>97.434247883755049</v>
      </c>
    </row>
    <row r="160" spans="1:18" ht="31.5" customHeight="1" x14ac:dyDescent="0.3">
      <c r="A160" s="28" t="s">
        <v>91</v>
      </c>
      <c r="B160" s="28" t="s">
        <v>1393</v>
      </c>
      <c r="C160" s="18" t="s">
        <v>2002</v>
      </c>
      <c r="D160" s="28" t="s">
        <v>52</v>
      </c>
      <c r="E160" s="29" t="s">
        <v>664</v>
      </c>
      <c r="F160" s="24"/>
      <c r="G160" s="24"/>
      <c r="H160" s="24">
        <v>59.37</v>
      </c>
      <c r="I160" s="24">
        <v>60.933399999999999</v>
      </c>
      <c r="J160" s="37">
        <v>59.37</v>
      </c>
      <c r="K160" s="24">
        <v>0</v>
      </c>
      <c r="L160" s="24">
        <v>0</v>
      </c>
      <c r="M160" s="24">
        <v>0</v>
      </c>
      <c r="N160" s="24">
        <v>0</v>
      </c>
      <c r="O160" s="30">
        <v>59.37</v>
      </c>
      <c r="P160" s="30">
        <v>0</v>
      </c>
      <c r="Q160" s="30">
        <v>0</v>
      </c>
      <c r="R160" s="88">
        <f t="shared" si="117"/>
        <v>97.434247883755049</v>
      </c>
    </row>
    <row r="161" spans="1:18" s="36" customFormat="1" ht="15.75" customHeight="1" x14ac:dyDescent="0.3">
      <c r="A161" s="43" t="s">
        <v>91</v>
      </c>
      <c r="B161" s="43" t="s">
        <v>70</v>
      </c>
      <c r="C161" s="27"/>
      <c r="D161" s="43"/>
      <c r="E161" s="44" t="s">
        <v>621</v>
      </c>
      <c r="F161" s="22">
        <v>80463.12000000001</v>
      </c>
      <c r="G161" s="22">
        <f t="shared" ref="G161:Q161" si="134">G162</f>
        <v>-4749.03</v>
      </c>
      <c r="H161" s="22">
        <f t="shared" si="134"/>
        <v>66198.368000000002</v>
      </c>
      <c r="I161" s="22">
        <f t="shared" si="134"/>
        <v>66474.868000000002</v>
      </c>
      <c r="J161" s="76">
        <f t="shared" si="134"/>
        <v>33068.857830000001</v>
      </c>
      <c r="K161" s="22">
        <f t="shared" si="134"/>
        <v>0</v>
      </c>
      <c r="L161" s="22">
        <f t="shared" si="134"/>
        <v>0</v>
      </c>
      <c r="M161" s="22">
        <f t="shared" si="134"/>
        <v>0</v>
      </c>
      <c r="N161" s="22">
        <f t="shared" si="134"/>
        <v>0</v>
      </c>
      <c r="O161" s="45">
        <f t="shared" si="134"/>
        <v>66365.635699999999</v>
      </c>
      <c r="P161" s="45">
        <f t="shared" si="134"/>
        <v>0</v>
      </c>
      <c r="Q161" s="45">
        <f t="shared" si="134"/>
        <v>0</v>
      </c>
      <c r="R161" s="86">
        <f t="shared" si="117"/>
        <v>99.835678801197474</v>
      </c>
    </row>
    <row r="162" spans="1:18" s="49" customFormat="1" ht="15.75" customHeight="1" x14ac:dyDescent="0.3">
      <c r="A162" s="47" t="s">
        <v>91</v>
      </c>
      <c r="B162" s="47" t="s">
        <v>1400</v>
      </c>
      <c r="C162" s="20"/>
      <c r="D162" s="47"/>
      <c r="E162" s="48" t="s">
        <v>642</v>
      </c>
      <c r="F162" s="23">
        <v>80463.12000000001</v>
      </c>
      <c r="G162" s="23">
        <f t="shared" ref="G162:H162" si="135">G163+G206</f>
        <v>-4749.03</v>
      </c>
      <c r="H162" s="23">
        <f t="shared" si="135"/>
        <v>66198.368000000002</v>
      </c>
      <c r="I162" s="23">
        <f t="shared" ref="I162:Q162" si="136">I163+I206</f>
        <v>66474.868000000002</v>
      </c>
      <c r="J162" s="77">
        <f t="shared" si="136"/>
        <v>33068.857830000001</v>
      </c>
      <c r="K162" s="23">
        <f t="shared" si="136"/>
        <v>0</v>
      </c>
      <c r="L162" s="23">
        <f t="shared" si="136"/>
        <v>0</v>
      </c>
      <c r="M162" s="23">
        <f t="shared" si="136"/>
        <v>0</v>
      </c>
      <c r="N162" s="23">
        <f t="shared" si="136"/>
        <v>0</v>
      </c>
      <c r="O162" s="51">
        <f t="shared" si="136"/>
        <v>66365.635699999999</v>
      </c>
      <c r="P162" s="51">
        <f t="shared" si="136"/>
        <v>0</v>
      </c>
      <c r="Q162" s="51">
        <f t="shared" si="136"/>
        <v>0</v>
      </c>
      <c r="R162" s="87">
        <f t="shared" si="117"/>
        <v>99.835678801197474</v>
      </c>
    </row>
    <row r="163" spans="1:18" ht="31.5" customHeight="1" x14ac:dyDescent="0.3">
      <c r="A163" s="28" t="s">
        <v>91</v>
      </c>
      <c r="B163" s="28" t="s">
        <v>1400</v>
      </c>
      <c r="C163" s="18" t="s">
        <v>92</v>
      </c>
      <c r="D163" s="28"/>
      <c r="E163" s="29" t="s">
        <v>1493</v>
      </c>
      <c r="F163" s="24">
        <v>80463.12000000001</v>
      </c>
      <c r="G163" s="24">
        <f t="shared" ref="G163:H163" si="137">G164+G190+G194+G198</f>
        <v>-4749.03</v>
      </c>
      <c r="H163" s="24">
        <f t="shared" si="137"/>
        <v>66108.945000000007</v>
      </c>
      <c r="I163" s="24">
        <f t="shared" ref="I163:Q163" si="138">I164+I190+I194+I198</f>
        <v>65514.295130000006</v>
      </c>
      <c r="J163" s="37">
        <f t="shared" si="138"/>
        <v>32344.028830000003</v>
      </c>
      <c r="K163" s="24">
        <f t="shared" si="138"/>
        <v>0</v>
      </c>
      <c r="L163" s="24">
        <f t="shared" si="138"/>
        <v>0</v>
      </c>
      <c r="M163" s="24">
        <f t="shared" si="138"/>
        <v>0</v>
      </c>
      <c r="N163" s="24">
        <f t="shared" si="138"/>
        <v>0</v>
      </c>
      <c r="O163" s="30">
        <f t="shared" si="138"/>
        <v>65405.092830000001</v>
      </c>
      <c r="P163" s="30">
        <f t="shared" si="138"/>
        <v>0</v>
      </c>
      <c r="Q163" s="30">
        <f t="shared" si="138"/>
        <v>0</v>
      </c>
      <c r="R163" s="88">
        <f t="shared" si="117"/>
        <v>99.833315309607912</v>
      </c>
    </row>
    <row r="164" spans="1:18" ht="63" customHeight="1" x14ac:dyDescent="0.3">
      <c r="A164" s="28" t="s">
        <v>91</v>
      </c>
      <c r="B164" s="28" t="s">
        <v>1400</v>
      </c>
      <c r="C164" s="18" t="s">
        <v>93</v>
      </c>
      <c r="D164" s="28"/>
      <c r="E164" s="29" t="s">
        <v>1494</v>
      </c>
      <c r="F164" s="24">
        <v>47073.720000000008</v>
      </c>
      <c r="G164" s="24">
        <f t="shared" ref="G164" si="139">G165+G173+G177</f>
        <v>-3512.3609999999999</v>
      </c>
      <c r="H164" s="24">
        <f>H165+H173+H177+H186</f>
        <v>39523.660000000003</v>
      </c>
      <c r="I164" s="24">
        <f>I165+I173+I177+I186</f>
        <v>39193.260130000002</v>
      </c>
      <c r="J164" s="24">
        <f t="shared" ref="J164:Q164" si="140">J165+J173+J177+J186</f>
        <v>27128.011559999999</v>
      </c>
      <c r="K164" s="24">
        <f t="shared" si="140"/>
        <v>0</v>
      </c>
      <c r="L164" s="24">
        <f t="shared" si="140"/>
        <v>0</v>
      </c>
      <c r="M164" s="24">
        <f t="shared" si="140"/>
        <v>0</v>
      </c>
      <c r="N164" s="24">
        <f t="shared" si="140"/>
        <v>0</v>
      </c>
      <c r="O164" s="24">
        <f t="shared" si="140"/>
        <v>39166.6682</v>
      </c>
      <c r="P164" s="24">
        <f t="shared" si="140"/>
        <v>0</v>
      </c>
      <c r="Q164" s="24">
        <f t="shared" si="140"/>
        <v>0</v>
      </c>
      <c r="R164" s="88">
        <f t="shared" si="117"/>
        <v>99.932151778362396</v>
      </c>
    </row>
    <row r="165" spans="1:18" ht="31.2" x14ac:dyDescent="0.3">
      <c r="A165" s="28" t="s">
        <v>91</v>
      </c>
      <c r="B165" s="28" t="s">
        <v>1400</v>
      </c>
      <c r="C165" s="18" t="s">
        <v>94</v>
      </c>
      <c r="D165" s="28"/>
      <c r="E165" s="29" t="s">
        <v>1495</v>
      </c>
      <c r="F165" s="24">
        <v>30061.120000000006</v>
      </c>
      <c r="G165" s="24">
        <f t="shared" ref="G165:Q165" si="141">G166</f>
        <v>0</v>
      </c>
      <c r="H165" s="24">
        <f t="shared" si="141"/>
        <v>29493.706000000002</v>
      </c>
      <c r="I165" s="24">
        <f t="shared" si="141"/>
        <v>29166.60613</v>
      </c>
      <c r="J165" s="37">
        <f t="shared" si="141"/>
        <v>20051.501</v>
      </c>
      <c r="K165" s="24">
        <f t="shared" si="141"/>
        <v>0</v>
      </c>
      <c r="L165" s="24">
        <f t="shared" si="141"/>
        <v>0</v>
      </c>
      <c r="M165" s="24">
        <f t="shared" si="141"/>
        <v>0</v>
      </c>
      <c r="N165" s="24">
        <f t="shared" si="141"/>
        <v>0</v>
      </c>
      <c r="O165" s="30">
        <f t="shared" si="141"/>
        <v>29156.992739999998</v>
      </c>
      <c r="P165" s="30">
        <f t="shared" si="141"/>
        <v>0</v>
      </c>
      <c r="Q165" s="30">
        <f t="shared" si="141"/>
        <v>0</v>
      </c>
      <c r="R165" s="88">
        <f t="shared" si="117"/>
        <v>99.967039737303836</v>
      </c>
    </row>
    <row r="166" spans="1:18" ht="31.2" x14ac:dyDescent="0.3">
      <c r="A166" s="28" t="s">
        <v>91</v>
      </c>
      <c r="B166" s="28" t="s">
        <v>1400</v>
      </c>
      <c r="C166" s="18" t="s">
        <v>95</v>
      </c>
      <c r="D166" s="28"/>
      <c r="E166" s="29" t="s">
        <v>710</v>
      </c>
      <c r="F166" s="24">
        <v>30061.120000000006</v>
      </c>
      <c r="G166" s="24">
        <f t="shared" ref="G166:H166" si="142">G167+G169+G171</f>
        <v>0</v>
      </c>
      <c r="H166" s="24">
        <f t="shared" si="142"/>
        <v>29493.706000000002</v>
      </c>
      <c r="I166" s="24">
        <f t="shared" ref="I166:Q166" si="143">I167+I169+I171</f>
        <v>29166.60613</v>
      </c>
      <c r="J166" s="37">
        <f t="shared" si="143"/>
        <v>20051.501</v>
      </c>
      <c r="K166" s="24">
        <f t="shared" si="143"/>
        <v>0</v>
      </c>
      <c r="L166" s="24">
        <f t="shared" si="143"/>
        <v>0</v>
      </c>
      <c r="M166" s="24">
        <f t="shared" si="143"/>
        <v>0</v>
      </c>
      <c r="N166" s="24">
        <f t="shared" si="143"/>
        <v>0</v>
      </c>
      <c r="O166" s="30">
        <f t="shared" si="143"/>
        <v>29156.992739999998</v>
      </c>
      <c r="P166" s="30">
        <f t="shared" si="143"/>
        <v>0</v>
      </c>
      <c r="Q166" s="30">
        <f t="shared" si="143"/>
        <v>0</v>
      </c>
      <c r="R166" s="88">
        <f t="shared" si="117"/>
        <v>99.967039737303836</v>
      </c>
    </row>
    <row r="167" spans="1:18" ht="78" x14ac:dyDescent="0.3">
      <c r="A167" s="28" t="s">
        <v>91</v>
      </c>
      <c r="B167" s="28" t="s">
        <v>1400</v>
      </c>
      <c r="C167" s="18" t="s">
        <v>95</v>
      </c>
      <c r="D167" s="28" t="s">
        <v>58</v>
      </c>
      <c r="E167" s="29" t="s">
        <v>660</v>
      </c>
      <c r="F167" s="24">
        <v>25684.520000000004</v>
      </c>
      <c r="G167" s="24">
        <f t="shared" ref="G167:Q167" si="144">G168</f>
        <v>0</v>
      </c>
      <c r="H167" s="24">
        <f t="shared" si="144"/>
        <v>25684.52</v>
      </c>
      <c r="I167" s="24">
        <f t="shared" si="144"/>
        <v>25824.76125</v>
      </c>
      <c r="J167" s="37">
        <f t="shared" si="144"/>
        <v>17454.416000000001</v>
      </c>
      <c r="K167" s="24">
        <f t="shared" si="144"/>
        <v>0</v>
      </c>
      <c r="L167" s="24">
        <f t="shared" si="144"/>
        <v>0</v>
      </c>
      <c r="M167" s="24">
        <f t="shared" si="144"/>
        <v>0</v>
      </c>
      <c r="N167" s="24">
        <f t="shared" si="144"/>
        <v>0</v>
      </c>
      <c r="O167" s="30">
        <f t="shared" si="144"/>
        <v>25820.724249999999</v>
      </c>
      <c r="P167" s="30">
        <f t="shared" si="144"/>
        <v>0</v>
      </c>
      <c r="Q167" s="30">
        <f t="shared" si="144"/>
        <v>0</v>
      </c>
      <c r="R167" s="88">
        <f t="shared" si="117"/>
        <v>99.98436771608101</v>
      </c>
    </row>
    <row r="168" spans="1:18" x14ac:dyDescent="0.3">
      <c r="A168" s="28" t="s">
        <v>91</v>
      </c>
      <c r="B168" s="28" t="s">
        <v>1400</v>
      </c>
      <c r="C168" s="18" t="s">
        <v>95</v>
      </c>
      <c r="D168" s="28" t="s">
        <v>59</v>
      </c>
      <c r="E168" s="29" t="s">
        <v>661</v>
      </c>
      <c r="F168" s="24">
        <v>25684.520000000004</v>
      </c>
      <c r="G168" s="24"/>
      <c r="H168" s="24">
        <v>25684.52</v>
      </c>
      <c r="I168" s="24">
        <v>25824.76125</v>
      </c>
      <c r="J168" s="37">
        <v>17454.416000000001</v>
      </c>
      <c r="K168" s="24">
        <v>0</v>
      </c>
      <c r="L168" s="24">
        <v>0</v>
      </c>
      <c r="M168" s="24">
        <v>0</v>
      </c>
      <c r="N168" s="24">
        <v>0</v>
      </c>
      <c r="O168" s="30">
        <v>25820.724249999999</v>
      </c>
      <c r="P168" s="30">
        <v>0</v>
      </c>
      <c r="Q168" s="30">
        <v>0</v>
      </c>
      <c r="R168" s="88">
        <f t="shared" si="117"/>
        <v>99.98436771608101</v>
      </c>
    </row>
    <row r="169" spans="1:18" ht="31.2" x14ac:dyDescent="0.3">
      <c r="A169" s="28" t="s">
        <v>91</v>
      </c>
      <c r="B169" s="28" t="s">
        <v>1400</v>
      </c>
      <c r="C169" s="18" t="s">
        <v>95</v>
      </c>
      <c r="D169" s="28" t="s">
        <v>51</v>
      </c>
      <c r="E169" s="29" t="s">
        <v>663</v>
      </c>
      <c r="F169" s="24">
        <v>4304.8999999999996</v>
      </c>
      <c r="G169" s="24">
        <f t="shared" ref="G169:Q169" si="145">G170</f>
        <v>0</v>
      </c>
      <c r="H169" s="24">
        <f t="shared" si="145"/>
        <v>3737.4860000000003</v>
      </c>
      <c r="I169" s="24">
        <f t="shared" si="145"/>
        <v>3264.1448799999998</v>
      </c>
      <c r="J169" s="37">
        <f t="shared" si="145"/>
        <v>2526.8719999999998</v>
      </c>
      <c r="K169" s="24">
        <f t="shared" si="145"/>
        <v>0</v>
      </c>
      <c r="L169" s="24">
        <f t="shared" si="145"/>
        <v>0</v>
      </c>
      <c r="M169" s="24">
        <f t="shared" si="145"/>
        <v>0</v>
      </c>
      <c r="N169" s="24">
        <f t="shared" si="145"/>
        <v>0</v>
      </c>
      <c r="O169" s="30">
        <f t="shared" si="145"/>
        <v>3261.4174899999998</v>
      </c>
      <c r="P169" s="30">
        <f t="shared" si="145"/>
        <v>0</v>
      </c>
      <c r="Q169" s="30">
        <f t="shared" si="145"/>
        <v>0</v>
      </c>
      <c r="R169" s="88">
        <f t="shared" si="117"/>
        <v>99.916443966175919</v>
      </c>
    </row>
    <row r="170" spans="1:18" ht="31.5" customHeight="1" x14ac:dyDescent="0.3">
      <c r="A170" s="28" t="s">
        <v>91</v>
      </c>
      <c r="B170" s="28" t="s">
        <v>1400</v>
      </c>
      <c r="C170" s="18" t="s">
        <v>95</v>
      </c>
      <c r="D170" s="28" t="s">
        <v>52</v>
      </c>
      <c r="E170" s="29" t="s">
        <v>664</v>
      </c>
      <c r="F170" s="24">
        <v>4304.8999999999996</v>
      </c>
      <c r="G170" s="24"/>
      <c r="H170" s="24">
        <f>3745.13-7.644</f>
        <v>3737.4860000000003</v>
      </c>
      <c r="I170" s="24">
        <v>3264.1448799999998</v>
      </c>
      <c r="J170" s="37">
        <v>2526.8719999999998</v>
      </c>
      <c r="K170" s="24">
        <v>0</v>
      </c>
      <c r="L170" s="24">
        <v>0</v>
      </c>
      <c r="M170" s="24">
        <v>0</v>
      </c>
      <c r="N170" s="24">
        <v>0</v>
      </c>
      <c r="O170" s="30">
        <v>3261.4174899999998</v>
      </c>
      <c r="P170" s="30">
        <v>0</v>
      </c>
      <c r="Q170" s="30">
        <v>0</v>
      </c>
      <c r="R170" s="88">
        <f t="shared" si="117"/>
        <v>99.916443966175919</v>
      </c>
    </row>
    <row r="171" spans="1:18" ht="15.75" customHeight="1" x14ac:dyDescent="0.3">
      <c r="A171" s="28" t="s">
        <v>91</v>
      </c>
      <c r="B171" s="28" t="s">
        <v>1400</v>
      </c>
      <c r="C171" s="18" t="s">
        <v>95</v>
      </c>
      <c r="D171" s="28" t="s">
        <v>53</v>
      </c>
      <c r="E171" s="29" t="s">
        <v>679</v>
      </c>
      <c r="F171" s="24">
        <v>71.7</v>
      </c>
      <c r="G171" s="24">
        <f t="shared" ref="G171:Q171" si="146">G172</f>
        <v>0</v>
      </c>
      <c r="H171" s="24">
        <f t="shared" si="146"/>
        <v>71.7</v>
      </c>
      <c r="I171" s="24">
        <f t="shared" si="146"/>
        <v>77.7</v>
      </c>
      <c r="J171" s="37">
        <f t="shared" si="146"/>
        <v>70.212999999999994</v>
      </c>
      <c r="K171" s="24">
        <f t="shared" si="146"/>
        <v>0</v>
      </c>
      <c r="L171" s="24">
        <f t="shared" si="146"/>
        <v>0</v>
      </c>
      <c r="M171" s="24">
        <f t="shared" si="146"/>
        <v>0</v>
      </c>
      <c r="N171" s="24">
        <f t="shared" si="146"/>
        <v>0</v>
      </c>
      <c r="O171" s="30">
        <f t="shared" si="146"/>
        <v>74.850999999999999</v>
      </c>
      <c r="P171" s="30">
        <f t="shared" si="146"/>
        <v>0</v>
      </c>
      <c r="Q171" s="30">
        <f t="shared" si="146"/>
        <v>0</v>
      </c>
      <c r="R171" s="88">
        <f t="shared" si="117"/>
        <v>96.333333333333329</v>
      </c>
    </row>
    <row r="172" spans="1:18" ht="15.75" customHeight="1" x14ac:dyDescent="0.3">
      <c r="A172" s="28" t="s">
        <v>91</v>
      </c>
      <c r="B172" s="28" t="s">
        <v>1400</v>
      </c>
      <c r="C172" s="18" t="s">
        <v>95</v>
      </c>
      <c r="D172" s="28" t="s">
        <v>60</v>
      </c>
      <c r="E172" s="29" t="s">
        <v>682</v>
      </c>
      <c r="F172" s="24">
        <v>71.7</v>
      </c>
      <c r="G172" s="24"/>
      <c r="H172" s="24">
        <v>71.7</v>
      </c>
      <c r="I172" s="24">
        <v>77.7</v>
      </c>
      <c r="J172" s="37">
        <v>70.212999999999994</v>
      </c>
      <c r="K172" s="24">
        <v>0</v>
      </c>
      <c r="L172" s="24">
        <v>0</v>
      </c>
      <c r="M172" s="24">
        <v>0</v>
      </c>
      <c r="N172" s="24">
        <v>0</v>
      </c>
      <c r="O172" s="30">
        <v>74.850999999999999</v>
      </c>
      <c r="P172" s="30">
        <v>0</v>
      </c>
      <c r="Q172" s="30">
        <v>0</v>
      </c>
      <c r="R172" s="88">
        <f t="shared" si="117"/>
        <v>96.333333333333329</v>
      </c>
    </row>
    <row r="173" spans="1:18" ht="31.5" customHeight="1" x14ac:dyDescent="0.3">
      <c r="A173" s="28" t="s">
        <v>91</v>
      </c>
      <c r="B173" s="28" t="s">
        <v>1400</v>
      </c>
      <c r="C173" s="18" t="s">
        <v>96</v>
      </c>
      <c r="D173" s="28"/>
      <c r="E173" s="29" t="s">
        <v>1496</v>
      </c>
      <c r="F173" s="24">
        <v>16000</v>
      </c>
      <c r="G173" s="24">
        <f t="shared" ref="G173:Q175" si="147">G174</f>
        <v>-3512.3609999999999</v>
      </c>
      <c r="H173" s="24">
        <f t="shared" si="147"/>
        <v>9275.7210000000014</v>
      </c>
      <c r="I173" s="24">
        <f t="shared" si="147"/>
        <v>9275.7209999999995</v>
      </c>
      <c r="J173" s="37">
        <f t="shared" si="147"/>
        <v>6310.1445899999999</v>
      </c>
      <c r="K173" s="24">
        <f t="shared" si="147"/>
        <v>0</v>
      </c>
      <c r="L173" s="24">
        <f t="shared" si="147"/>
        <v>0</v>
      </c>
      <c r="M173" s="24">
        <f t="shared" si="147"/>
        <v>0</v>
      </c>
      <c r="N173" s="24">
        <f t="shared" si="147"/>
        <v>0</v>
      </c>
      <c r="O173" s="30">
        <f t="shared" si="147"/>
        <v>9275.7194899999995</v>
      </c>
      <c r="P173" s="30">
        <f t="shared" si="147"/>
        <v>0</v>
      </c>
      <c r="Q173" s="30">
        <f t="shared" si="147"/>
        <v>0</v>
      </c>
      <c r="R173" s="88">
        <f t="shared" si="117"/>
        <v>99.999983720942026</v>
      </c>
    </row>
    <row r="174" spans="1:18" ht="31.2" x14ac:dyDescent="0.3">
      <c r="A174" s="28" t="s">
        <v>91</v>
      </c>
      <c r="B174" s="28" t="s">
        <v>1400</v>
      </c>
      <c r="C174" s="18" t="s">
        <v>97</v>
      </c>
      <c r="D174" s="28"/>
      <c r="E174" s="29" t="s">
        <v>1181</v>
      </c>
      <c r="F174" s="24">
        <v>16000</v>
      </c>
      <c r="G174" s="24">
        <f t="shared" ref="G174:O174" si="148">G175</f>
        <v>-3512.3609999999999</v>
      </c>
      <c r="H174" s="24">
        <f t="shared" si="148"/>
        <v>9275.7210000000014</v>
      </c>
      <c r="I174" s="24">
        <f t="shared" si="148"/>
        <v>9275.7209999999995</v>
      </c>
      <c r="J174" s="37">
        <f t="shared" si="148"/>
        <v>6310.1445899999999</v>
      </c>
      <c r="K174" s="24">
        <f t="shared" si="148"/>
        <v>0</v>
      </c>
      <c r="L174" s="24">
        <f t="shared" si="148"/>
        <v>0</v>
      </c>
      <c r="M174" s="24">
        <f t="shared" si="148"/>
        <v>0</v>
      </c>
      <c r="N174" s="24">
        <f t="shared" si="148"/>
        <v>0</v>
      </c>
      <c r="O174" s="30">
        <f t="shared" si="148"/>
        <v>9275.7194899999995</v>
      </c>
      <c r="P174" s="30">
        <f t="shared" si="147"/>
        <v>0</v>
      </c>
      <c r="Q174" s="30">
        <f t="shared" si="147"/>
        <v>0</v>
      </c>
      <c r="R174" s="88">
        <f t="shared" si="117"/>
        <v>99.999983720942026</v>
      </c>
    </row>
    <row r="175" spans="1:18" ht="31.5" customHeight="1" x14ac:dyDescent="0.3">
      <c r="A175" s="28" t="s">
        <v>91</v>
      </c>
      <c r="B175" s="28" t="s">
        <v>1400</v>
      </c>
      <c r="C175" s="18" t="s">
        <v>97</v>
      </c>
      <c r="D175" s="28" t="s">
        <v>51</v>
      </c>
      <c r="E175" s="29" t="s">
        <v>663</v>
      </c>
      <c r="F175" s="24">
        <v>16000</v>
      </c>
      <c r="G175" s="24">
        <f t="shared" ref="G175:O175" si="149">G176</f>
        <v>-3512.3609999999999</v>
      </c>
      <c r="H175" s="24">
        <f t="shared" si="149"/>
        <v>9275.7210000000014</v>
      </c>
      <c r="I175" s="24">
        <f t="shared" si="149"/>
        <v>9275.7209999999995</v>
      </c>
      <c r="J175" s="37">
        <f t="shared" si="149"/>
        <v>6310.1445899999999</v>
      </c>
      <c r="K175" s="24">
        <f t="shared" si="149"/>
        <v>0</v>
      </c>
      <c r="L175" s="24">
        <f t="shared" si="149"/>
        <v>0</v>
      </c>
      <c r="M175" s="24">
        <f t="shared" si="149"/>
        <v>0</v>
      </c>
      <c r="N175" s="24">
        <f t="shared" si="149"/>
        <v>0</v>
      </c>
      <c r="O175" s="30">
        <f t="shared" si="149"/>
        <v>9275.7194899999995</v>
      </c>
      <c r="P175" s="30">
        <f t="shared" si="147"/>
        <v>0</v>
      </c>
      <c r="Q175" s="30">
        <f t="shared" si="147"/>
        <v>0</v>
      </c>
      <c r="R175" s="88">
        <f t="shared" si="117"/>
        <v>99.999983720942026</v>
      </c>
    </row>
    <row r="176" spans="1:18" ht="31.5" customHeight="1" x14ac:dyDescent="0.3">
      <c r="A176" s="28" t="s">
        <v>91</v>
      </c>
      <c r="B176" s="28" t="s">
        <v>1400</v>
      </c>
      <c r="C176" s="18" t="s">
        <v>97</v>
      </c>
      <c r="D176" s="28" t="s">
        <v>52</v>
      </c>
      <c r="E176" s="29" t="s">
        <v>664</v>
      </c>
      <c r="F176" s="24">
        <v>16000</v>
      </c>
      <c r="G176" s="24">
        <v>-3512.3609999999999</v>
      </c>
      <c r="H176" s="24">
        <f>9432.325-28.828-127.776</f>
        <v>9275.7210000000014</v>
      </c>
      <c r="I176" s="24">
        <v>9275.7209999999995</v>
      </c>
      <c r="J176" s="37">
        <v>6310.1445899999999</v>
      </c>
      <c r="K176" s="24">
        <v>0</v>
      </c>
      <c r="L176" s="24">
        <v>0</v>
      </c>
      <c r="M176" s="24">
        <v>0</v>
      </c>
      <c r="N176" s="24">
        <v>0</v>
      </c>
      <c r="O176" s="30">
        <v>9275.7194899999995</v>
      </c>
      <c r="P176" s="30">
        <v>0</v>
      </c>
      <c r="Q176" s="30">
        <v>0</v>
      </c>
      <c r="R176" s="88">
        <f t="shared" si="117"/>
        <v>99.999983720942026</v>
      </c>
    </row>
    <row r="177" spans="1:19" ht="46.8" x14ac:dyDescent="0.3">
      <c r="A177" s="28" t="s">
        <v>91</v>
      </c>
      <c r="B177" s="28" t="s">
        <v>1400</v>
      </c>
      <c r="C177" s="18" t="s">
        <v>98</v>
      </c>
      <c r="D177" s="28"/>
      <c r="E177" s="29" t="s">
        <v>1497</v>
      </c>
      <c r="F177" s="24">
        <v>1012.5999999999999</v>
      </c>
      <c r="G177" s="24">
        <f t="shared" ref="G177:H177" si="150">G178+G181</f>
        <v>0</v>
      </c>
      <c r="H177" s="24">
        <f t="shared" si="150"/>
        <v>514.56600000000003</v>
      </c>
      <c r="I177" s="24">
        <f t="shared" ref="I177:Q177" si="151">I178+I181</f>
        <v>511.26599999999996</v>
      </c>
      <c r="J177" s="37">
        <f t="shared" si="151"/>
        <v>766.36596999999995</v>
      </c>
      <c r="K177" s="24">
        <f t="shared" si="151"/>
        <v>0</v>
      </c>
      <c r="L177" s="24">
        <f t="shared" si="151"/>
        <v>0</v>
      </c>
      <c r="M177" s="24">
        <f t="shared" si="151"/>
        <v>0</v>
      </c>
      <c r="N177" s="24">
        <f t="shared" si="151"/>
        <v>0</v>
      </c>
      <c r="O177" s="30">
        <f t="shared" si="151"/>
        <v>494.55597</v>
      </c>
      <c r="P177" s="30">
        <f t="shared" si="151"/>
        <v>0</v>
      </c>
      <c r="Q177" s="30">
        <f t="shared" si="151"/>
        <v>0</v>
      </c>
      <c r="R177" s="88">
        <f t="shared" si="117"/>
        <v>96.731636760512146</v>
      </c>
    </row>
    <row r="178" spans="1:19" ht="31.5" customHeight="1" x14ac:dyDescent="0.3">
      <c r="A178" s="28" t="s">
        <v>91</v>
      </c>
      <c r="B178" s="28" t="s">
        <v>1400</v>
      </c>
      <c r="C178" s="18" t="s">
        <v>99</v>
      </c>
      <c r="D178" s="28"/>
      <c r="E178" s="29" t="s">
        <v>1183</v>
      </c>
      <c r="F178" s="24">
        <v>365.3</v>
      </c>
      <c r="G178" s="24">
        <f t="shared" ref="G178:Q179" si="152">G179</f>
        <v>0</v>
      </c>
      <c r="H178" s="24">
        <f t="shared" si="152"/>
        <v>284.56599999999997</v>
      </c>
      <c r="I178" s="24">
        <f t="shared" si="152"/>
        <v>284.56599999999997</v>
      </c>
      <c r="J178" s="37">
        <f t="shared" si="152"/>
        <v>284.56596999999999</v>
      </c>
      <c r="K178" s="24">
        <f t="shared" si="152"/>
        <v>0</v>
      </c>
      <c r="L178" s="24">
        <f t="shared" si="152"/>
        <v>0</v>
      </c>
      <c r="M178" s="24">
        <f t="shared" si="152"/>
        <v>0</v>
      </c>
      <c r="N178" s="24">
        <f t="shared" si="152"/>
        <v>0</v>
      </c>
      <c r="O178" s="30">
        <f t="shared" si="152"/>
        <v>284.56596999999999</v>
      </c>
      <c r="P178" s="30">
        <f t="shared" si="152"/>
        <v>0</v>
      </c>
      <c r="Q178" s="30">
        <f t="shared" si="152"/>
        <v>0</v>
      </c>
      <c r="R178" s="88">
        <f t="shared" si="117"/>
        <v>99.999989457630221</v>
      </c>
    </row>
    <row r="179" spans="1:19" ht="31.5" customHeight="1" x14ac:dyDescent="0.3">
      <c r="A179" s="28" t="s">
        <v>91</v>
      </c>
      <c r="B179" s="28" t="s">
        <v>1400</v>
      </c>
      <c r="C179" s="18" t="s">
        <v>99</v>
      </c>
      <c r="D179" s="28" t="s">
        <v>51</v>
      </c>
      <c r="E179" s="29" t="s">
        <v>663</v>
      </c>
      <c r="F179" s="24">
        <v>365.3</v>
      </c>
      <c r="G179" s="24">
        <f t="shared" si="152"/>
        <v>0</v>
      </c>
      <c r="H179" s="24">
        <f t="shared" si="152"/>
        <v>284.56599999999997</v>
      </c>
      <c r="I179" s="24">
        <f t="shared" si="152"/>
        <v>284.56599999999997</v>
      </c>
      <c r="J179" s="37">
        <f t="shared" si="152"/>
        <v>284.56596999999999</v>
      </c>
      <c r="K179" s="24">
        <f t="shared" si="152"/>
        <v>0</v>
      </c>
      <c r="L179" s="24">
        <f t="shared" si="152"/>
        <v>0</v>
      </c>
      <c r="M179" s="24">
        <f t="shared" si="152"/>
        <v>0</v>
      </c>
      <c r="N179" s="24">
        <f t="shared" si="152"/>
        <v>0</v>
      </c>
      <c r="O179" s="30">
        <f t="shared" si="152"/>
        <v>284.56596999999999</v>
      </c>
      <c r="P179" s="30">
        <f t="shared" si="152"/>
        <v>0</v>
      </c>
      <c r="Q179" s="30">
        <f t="shared" si="152"/>
        <v>0</v>
      </c>
      <c r="R179" s="88">
        <f t="shared" si="117"/>
        <v>99.999989457630221</v>
      </c>
    </row>
    <row r="180" spans="1:19" ht="31.5" customHeight="1" x14ac:dyDescent="0.3">
      <c r="A180" s="28" t="s">
        <v>91</v>
      </c>
      <c r="B180" s="28" t="s">
        <v>1400</v>
      </c>
      <c r="C180" s="18" t="s">
        <v>99</v>
      </c>
      <c r="D180" s="28" t="s">
        <v>52</v>
      </c>
      <c r="E180" s="29" t="s">
        <v>664</v>
      </c>
      <c r="F180" s="24">
        <v>365.3</v>
      </c>
      <c r="G180" s="24"/>
      <c r="H180" s="24">
        <f>288.02-3.454</f>
        <v>284.56599999999997</v>
      </c>
      <c r="I180" s="24">
        <v>284.56599999999997</v>
      </c>
      <c r="J180" s="37">
        <v>284.56596999999999</v>
      </c>
      <c r="K180" s="24">
        <v>0</v>
      </c>
      <c r="L180" s="24">
        <v>0</v>
      </c>
      <c r="M180" s="24">
        <v>0</v>
      </c>
      <c r="N180" s="24">
        <v>0</v>
      </c>
      <c r="O180" s="30">
        <v>284.56596999999999</v>
      </c>
      <c r="P180" s="30">
        <v>0</v>
      </c>
      <c r="Q180" s="30">
        <v>0</v>
      </c>
      <c r="R180" s="88">
        <f t="shared" si="117"/>
        <v>99.999989457630221</v>
      </c>
    </row>
    <row r="181" spans="1:19" ht="31.5" customHeight="1" x14ac:dyDescent="0.3">
      <c r="A181" s="28" t="s">
        <v>91</v>
      </c>
      <c r="B181" s="28" t="s">
        <v>1400</v>
      </c>
      <c r="C181" s="18" t="s">
        <v>100</v>
      </c>
      <c r="D181" s="28"/>
      <c r="E181" s="35" t="s">
        <v>1184</v>
      </c>
      <c r="F181" s="24">
        <v>647.29999999999995</v>
      </c>
      <c r="G181" s="24">
        <f t="shared" ref="G181:H181" si="153">G182+G184</f>
        <v>0</v>
      </c>
      <c r="H181" s="24">
        <f t="shared" si="153"/>
        <v>230.00000000000003</v>
      </c>
      <c r="I181" s="24">
        <f t="shared" ref="I181:Q181" si="154">I182+I184</f>
        <v>226.7</v>
      </c>
      <c r="J181" s="37">
        <f t="shared" si="154"/>
        <v>481.79999999999995</v>
      </c>
      <c r="K181" s="24">
        <f t="shared" si="154"/>
        <v>0</v>
      </c>
      <c r="L181" s="24">
        <f t="shared" si="154"/>
        <v>0</v>
      </c>
      <c r="M181" s="24">
        <f t="shared" si="154"/>
        <v>0</v>
      </c>
      <c r="N181" s="24">
        <f t="shared" si="154"/>
        <v>0</v>
      </c>
      <c r="O181" s="30">
        <f t="shared" si="154"/>
        <v>209.99</v>
      </c>
      <c r="P181" s="30">
        <f t="shared" si="154"/>
        <v>0</v>
      </c>
      <c r="Q181" s="30">
        <f t="shared" si="154"/>
        <v>0</v>
      </c>
      <c r="R181" s="88">
        <f t="shared" si="117"/>
        <v>92.629025143361275</v>
      </c>
    </row>
    <row r="182" spans="1:19" ht="31.5" customHeight="1" x14ac:dyDescent="0.3">
      <c r="A182" s="28" t="s">
        <v>91</v>
      </c>
      <c r="B182" s="28" t="s">
        <v>1400</v>
      </c>
      <c r="C182" s="18" t="s">
        <v>100</v>
      </c>
      <c r="D182" s="28" t="s">
        <v>51</v>
      </c>
      <c r="E182" s="29" t="s">
        <v>663</v>
      </c>
      <c r="F182" s="24">
        <v>444.1</v>
      </c>
      <c r="G182" s="24">
        <f t="shared" ref="G182:Q182" si="155">G183</f>
        <v>0</v>
      </c>
      <c r="H182" s="24">
        <f t="shared" si="155"/>
        <v>230.00000000000003</v>
      </c>
      <c r="I182" s="24">
        <f t="shared" si="155"/>
        <v>226.7</v>
      </c>
      <c r="J182" s="37">
        <f t="shared" si="155"/>
        <v>329.4</v>
      </c>
      <c r="K182" s="24">
        <f t="shared" si="155"/>
        <v>0</v>
      </c>
      <c r="L182" s="24">
        <f t="shared" si="155"/>
        <v>0</v>
      </c>
      <c r="M182" s="24">
        <f t="shared" si="155"/>
        <v>0</v>
      </c>
      <c r="N182" s="24">
        <f t="shared" si="155"/>
        <v>0</v>
      </c>
      <c r="O182" s="30">
        <f t="shared" si="155"/>
        <v>209.99</v>
      </c>
      <c r="P182" s="30">
        <f t="shared" si="155"/>
        <v>0</v>
      </c>
      <c r="Q182" s="30">
        <f t="shared" si="155"/>
        <v>0</v>
      </c>
      <c r="R182" s="88">
        <f t="shared" si="117"/>
        <v>92.629025143361275</v>
      </c>
    </row>
    <row r="183" spans="1:19" ht="31.5" customHeight="1" x14ac:dyDescent="0.3">
      <c r="A183" s="28" t="s">
        <v>91</v>
      </c>
      <c r="B183" s="28" t="s">
        <v>1400</v>
      </c>
      <c r="C183" s="18" t="s">
        <v>100</v>
      </c>
      <c r="D183" s="28" t="s">
        <v>52</v>
      </c>
      <c r="E183" s="29" t="s">
        <v>664</v>
      </c>
      <c r="F183" s="24">
        <v>444.1</v>
      </c>
      <c r="G183" s="24"/>
      <c r="H183" s="24">
        <f>444.1-214.1</f>
        <v>230.00000000000003</v>
      </c>
      <c r="I183" s="24">
        <v>226.7</v>
      </c>
      <c r="J183" s="37">
        <v>329.4</v>
      </c>
      <c r="K183" s="24">
        <v>0</v>
      </c>
      <c r="L183" s="24">
        <v>0</v>
      </c>
      <c r="M183" s="24">
        <v>0</v>
      </c>
      <c r="N183" s="24">
        <v>0</v>
      </c>
      <c r="O183" s="30">
        <v>209.99</v>
      </c>
      <c r="P183" s="30">
        <v>0</v>
      </c>
      <c r="Q183" s="30">
        <v>0</v>
      </c>
      <c r="R183" s="88">
        <f t="shared" si="117"/>
        <v>92.629025143361275</v>
      </c>
    </row>
    <row r="184" spans="1:19" hidden="1" x14ac:dyDescent="0.3">
      <c r="A184" s="28" t="s">
        <v>91</v>
      </c>
      <c r="B184" s="28" t="s">
        <v>1400</v>
      </c>
      <c r="C184" s="18" t="s">
        <v>100</v>
      </c>
      <c r="D184" s="28" t="s">
        <v>53</v>
      </c>
      <c r="E184" s="29" t="s">
        <v>679</v>
      </c>
      <c r="F184" s="24">
        <v>203.2</v>
      </c>
      <c r="G184" s="24">
        <f t="shared" ref="G184:Q184" si="156">G185</f>
        <v>0</v>
      </c>
      <c r="H184" s="24">
        <f t="shared" si="156"/>
        <v>0</v>
      </c>
      <c r="I184" s="24">
        <f t="shared" si="156"/>
        <v>0</v>
      </c>
      <c r="J184" s="37">
        <f t="shared" si="156"/>
        <v>152.4</v>
      </c>
      <c r="K184" s="24">
        <f t="shared" si="156"/>
        <v>0</v>
      </c>
      <c r="L184" s="24">
        <f t="shared" si="156"/>
        <v>0</v>
      </c>
      <c r="M184" s="24">
        <f t="shared" si="156"/>
        <v>0</v>
      </c>
      <c r="N184" s="24">
        <f t="shared" si="156"/>
        <v>0</v>
      </c>
      <c r="O184" s="30">
        <f t="shared" si="156"/>
        <v>0</v>
      </c>
      <c r="P184" s="30">
        <f t="shared" si="156"/>
        <v>0</v>
      </c>
      <c r="Q184" s="30">
        <f t="shared" si="156"/>
        <v>0</v>
      </c>
      <c r="R184" s="30">
        <v>0</v>
      </c>
      <c r="S184" s="36" t="s">
        <v>2026</v>
      </c>
    </row>
    <row r="185" spans="1:19" ht="15.75" hidden="1" customHeight="1" x14ac:dyDescent="0.3">
      <c r="A185" s="28" t="s">
        <v>91</v>
      </c>
      <c r="B185" s="28" t="s">
        <v>1400</v>
      </c>
      <c r="C185" s="18" t="s">
        <v>100</v>
      </c>
      <c r="D185" s="28" t="s">
        <v>54</v>
      </c>
      <c r="E185" s="29" t="s">
        <v>681</v>
      </c>
      <c r="F185" s="24">
        <v>203.2</v>
      </c>
      <c r="G185" s="24"/>
      <c r="H185" s="24">
        <f>203.2-203.2</f>
        <v>0</v>
      </c>
      <c r="I185" s="24">
        <v>0</v>
      </c>
      <c r="J185" s="37">
        <v>152.4</v>
      </c>
      <c r="K185" s="24">
        <v>0</v>
      </c>
      <c r="L185" s="24">
        <v>0</v>
      </c>
      <c r="M185" s="24">
        <v>0</v>
      </c>
      <c r="N185" s="24">
        <v>0</v>
      </c>
      <c r="O185" s="30">
        <v>0</v>
      </c>
      <c r="P185" s="30">
        <v>0</v>
      </c>
      <c r="Q185" s="30">
        <v>0</v>
      </c>
      <c r="R185" s="30">
        <v>0</v>
      </c>
      <c r="S185" s="36" t="s">
        <v>2026</v>
      </c>
    </row>
    <row r="186" spans="1:19" ht="46.8" x14ac:dyDescent="0.3">
      <c r="A186" s="28" t="s">
        <v>91</v>
      </c>
      <c r="B186" s="28" t="s">
        <v>1400</v>
      </c>
      <c r="C186" s="18" t="s">
        <v>2027</v>
      </c>
      <c r="D186" s="28"/>
      <c r="E186" s="29" t="s">
        <v>2028</v>
      </c>
      <c r="F186" s="24"/>
      <c r="G186" s="24"/>
      <c r="H186" s="24">
        <f>H187</f>
        <v>239.667</v>
      </c>
      <c r="I186" s="24">
        <f t="shared" ref="I186:Q188" si="157">I187</f>
        <v>239.667</v>
      </c>
      <c r="J186" s="24">
        <f t="shared" si="157"/>
        <v>0</v>
      </c>
      <c r="K186" s="24">
        <f t="shared" si="157"/>
        <v>0</v>
      </c>
      <c r="L186" s="24">
        <f t="shared" si="157"/>
        <v>0</v>
      </c>
      <c r="M186" s="24">
        <f t="shared" si="157"/>
        <v>0</v>
      </c>
      <c r="N186" s="24">
        <f t="shared" si="157"/>
        <v>0</v>
      </c>
      <c r="O186" s="24">
        <f t="shared" si="157"/>
        <v>239.4</v>
      </c>
      <c r="P186" s="24">
        <f t="shared" si="157"/>
        <v>0</v>
      </c>
      <c r="Q186" s="24">
        <f t="shared" si="157"/>
        <v>0</v>
      </c>
      <c r="R186" s="88">
        <f t="shared" si="117"/>
        <v>99.888595426153799</v>
      </c>
      <c r="S186" s="36"/>
    </row>
    <row r="187" spans="1:19" ht="31.2" x14ac:dyDescent="0.3">
      <c r="A187" s="28" t="s">
        <v>91</v>
      </c>
      <c r="B187" s="28" t="s">
        <v>1400</v>
      </c>
      <c r="C187" s="18" t="s">
        <v>2029</v>
      </c>
      <c r="D187" s="28"/>
      <c r="E187" s="29" t="s">
        <v>2030</v>
      </c>
      <c r="F187" s="24"/>
      <c r="G187" s="24"/>
      <c r="H187" s="24">
        <f>H188</f>
        <v>239.667</v>
      </c>
      <c r="I187" s="24">
        <f t="shared" si="157"/>
        <v>239.667</v>
      </c>
      <c r="J187" s="24">
        <f t="shared" si="157"/>
        <v>0</v>
      </c>
      <c r="K187" s="24">
        <f t="shared" si="157"/>
        <v>0</v>
      </c>
      <c r="L187" s="24">
        <f t="shared" si="157"/>
        <v>0</v>
      </c>
      <c r="M187" s="24">
        <f t="shared" si="157"/>
        <v>0</v>
      </c>
      <c r="N187" s="24">
        <f t="shared" si="157"/>
        <v>0</v>
      </c>
      <c r="O187" s="24">
        <f t="shared" si="157"/>
        <v>239.4</v>
      </c>
      <c r="P187" s="24">
        <f t="shared" si="157"/>
        <v>0</v>
      </c>
      <c r="Q187" s="24">
        <f t="shared" si="157"/>
        <v>0</v>
      </c>
      <c r="R187" s="88">
        <f t="shared" si="117"/>
        <v>99.888595426153799</v>
      </c>
      <c r="S187" s="36"/>
    </row>
    <row r="188" spans="1:19" ht="31.2" x14ac:dyDescent="0.3">
      <c r="A188" s="28" t="s">
        <v>91</v>
      </c>
      <c r="B188" s="28" t="s">
        <v>1400</v>
      </c>
      <c r="C188" s="18" t="s">
        <v>2029</v>
      </c>
      <c r="D188" s="28" t="s">
        <v>51</v>
      </c>
      <c r="E188" s="29" t="s">
        <v>663</v>
      </c>
      <c r="F188" s="24"/>
      <c r="G188" s="24"/>
      <c r="H188" s="24">
        <f>H189</f>
        <v>239.667</v>
      </c>
      <c r="I188" s="24">
        <f t="shared" si="157"/>
        <v>239.667</v>
      </c>
      <c r="J188" s="24">
        <f t="shared" si="157"/>
        <v>0</v>
      </c>
      <c r="K188" s="24">
        <f t="shared" si="157"/>
        <v>0</v>
      </c>
      <c r="L188" s="24">
        <f t="shared" si="157"/>
        <v>0</v>
      </c>
      <c r="M188" s="24">
        <f t="shared" si="157"/>
        <v>0</v>
      </c>
      <c r="N188" s="24">
        <f t="shared" si="157"/>
        <v>0</v>
      </c>
      <c r="O188" s="24">
        <f t="shared" si="157"/>
        <v>239.4</v>
      </c>
      <c r="P188" s="24">
        <f t="shared" si="157"/>
        <v>0</v>
      </c>
      <c r="Q188" s="24">
        <f t="shared" si="157"/>
        <v>0</v>
      </c>
      <c r="R188" s="88">
        <f t="shared" si="117"/>
        <v>99.888595426153799</v>
      </c>
      <c r="S188" s="36"/>
    </row>
    <row r="189" spans="1:19" ht="31.2" x14ac:dyDescent="0.3">
      <c r="A189" s="28" t="s">
        <v>91</v>
      </c>
      <c r="B189" s="28" t="s">
        <v>1400</v>
      </c>
      <c r="C189" s="18" t="s">
        <v>2029</v>
      </c>
      <c r="D189" s="28" t="s">
        <v>52</v>
      </c>
      <c r="E189" s="29" t="s">
        <v>664</v>
      </c>
      <c r="F189" s="24"/>
      <c r="G189" s="24"/>
      <c r="H189" s="24">
        <f>248.929-9.262</f>
        <v>239.667</v>
      </c>
      <c r="I189" s="24">
        <v>239.667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239.4</v>
      </c>
      <c r="P189" s="24">
        <v>0</v>
      </c>
      <c r="Q189" s="24">
        <v>0</v>
      </c>
      <c r="R189" s="88">
        <f t="shared" si="117"/>
        <v>99.888595426153799</v>
      </c>
      <c r="S189" s="36"/>
    </row>
    <row r="190" spans="1:19" ht="31.5" customHeight="1" x14ac:dyDescent="0.3">
      <c r="A190" s="28" t="s">
        <v>91</v>
      </c>
      <c r="B190" s="28" t="s">
        <v>1400</v>
      </c>
      <c r="C190" s="18" t="s">
        <v>102</v>
      </c>
      <c r="D190" s="28"/>
      <c r="E190" s="29" t="s">
        <v>1498</v>
      </c>
      <c r="F190" s="24">
        <v>0</v>
      </c>
      <c r="G190" s="24">
        <f t="shared" ref="G190:Q192" si="158">G191</f>
        <v>0</v>
      </c>
      <c r="H190" s="24">
        <f t="shared" si="158"/>
        <v>583.07500000000005</v>
      </c>
      <c r="I190" s="24">
        <f t="shared" si="158"/>
        <v>514.72799999999995</v>
      </c>
      <c r="J190" s="37">
        <f t="shared" si="158"/>
        <v>220.56818999999999</v>
      </c>
      <c r="K190" s="24">
        <f t="shared" si="158"/>
        <v>0</v>
      </c>
      <c r="L190" s="24">
        <f t="shared" si="158"/>
        <v>0</v>
      </c>
      <c r="M190" s="24">
        <f t="shared" si="158"/>
        <v>0</v>
      </c>
      <c r="N190" s="24">
        <f t="shared" si="158"/>
        <v>0</v>
      </c>
      <c r="O190" s="30">
        <f t="shared" si="158"/>
        <v>514.72765000000004</v>
      </c>
      <c r="P190" s="30">
        <f t="shared" si="158"/>
        <v>0</v>
      </c>
      <c r="Q190" s="30">
        <f t="shared" si="158"/>
        <v>0</v>
      </c>
      <c r="R190" s="88">
        <f t="shared" si="117"/>
        <v>99.999932002921952</v>
      </c>
      <c r="S190" s="36"/>
    </row>
    <row r="191" spans="1:19" ht="31.2" x14ac:dyDescent="0.3">
      <c r="A191" s="28" t="s">
        <v>91</v>
      </c>
      <c r="B191" s="28" t="s">
        <v>1400</v>
      </c>
      <c r="C191" s="18" t="s">
        <v>103</v>
      </c>
      <c r="D191" s="28"/>
      <c r="E191" s="29" t="s">
        <v>1499</v>
      </c>
      <c r="F191" s="24">
        <v>668</v>
      </c>
      <c r="G191" s="24">
        <f t="shared" ref="G191:O192" si="159">G192</f>
        <v>0</v>
      </c>
      <c r="H191" s="24">
        <f t="shared" si="159"/>
        <v>583.07500000000005</v>
      </c>
      <c r="I191" s="24">
        <f t="shared" si="159"/>
        <v>514.72799999999995</v>
      </c>
      <c r="J191" s="37">
        <f t="shared" si="159"/>
        <v>220.56818999999999</v>
      </c>
      <c r="K191" s="24">
        <f t="shared" si="159"/>
        <v>0</v>
      </c>
      <c r="L191" s="24">
        <f t="shared" si="159"/>
        <v>0</v>
      </c>
      <c r="M191" s="24">
        <f t="shared" si="159"/>
        <v>0</v>
      </c>
      <c r="N191" s="24">
        <f t="shared" si="159"/>
        <v>0</v>
      </c>
      <c r="O191" s="30">
        <f t="shared" si="159"/>
        <v>514.72765000000004</v>
      </c>
      <c r="P191" s="30">
        <f t="shared" si="158"/>
        <v>0</v>
      </c>
      <c r="Q191" s="30">
        <f t="shared" si="158"/>
        <v>0</v>
      </c>
      <c r="R191" s="88">
        <f t="shared" si="117"/>
        <v>99.999932002921952</v>
      </c>
    </row>
    <row r="192" spans="1:19" ht="31.5" customHeight="1" x14ac:dyDescent="0.3">
      <c r="A192" s="28" t="s">
        <v>91</v>
      </c>
      <c r="B192" s="28" t="s">
        <v>1400</v>
      </c>
      <c r="C192" s="18" t="s">
        <v>103</v>
      </c>
      <c r="D192" s="28" t="s">
        <v>51</v>
      </c>
      <c r="E192" s="29" t="s">
        <v>663</v>
      </c>
      <c r="F192" s="24">
        <v>668</v>
      </c>
      <c r="G192" s="24">
        <f t="shared" si="159"/>
        <v>0</v>
      </c>
      <c r="H192" s="24">
        <f t="shared" si="159"/>
        <v>583.07500000000005</v>
      </c>
      <c r="I192" s="24">
        <f t="shared" si="159"/>
        <v>514.72799999999995</v>
      </c>
      <c r="J192" s="37">
        <f t="shared" si="159"/>
        <v>220.56818999999999</v>
      </c>
      <c r="K192" s="24">
        <f t="shared" si="159"/>
        <v>0</v>
      </c>
      <c r="L192" s="24">
        <f t="shared" si="159"/>
        <v>0</v>
      </c>
      <c r="M192" s="24">
        <f t="shared" si="159"/>
        <v>0</v>
      </c>
      <c r="N192" s="24">
        <f t="shared" si="159"/>
        <v>0</v>
      </c>
      <c r="O192" s="30">
        <f t="shared" si="159"/>
        <v>514.72765000000004</v>
      </c>
      <c r="P192" s="30">
        <f t="shared" si="158"/>
        <v>0</v>
      </c>
      <c r="Q192" s="30">
        <f t="shared" si="158"/>
        <v>0</v>
      </c>
      <c r="R192" s="88">
        <f t="shared" si="117"/>
        <v>99.999932002921952</v>
      </c>
    </row>
    <row r="193" spans="1:18" ht="31.5" customHeight="1" x14ac:dyDescent="0.3">
      <c r="A193" s="28" t="s">
        <v>91</v>
      </c>
      <c r="B193" s="28" t="s">
        <v>1400</v>
      </c>
      <c r="C193" s="18" t="s">
        <v>103</v>
      </c>
      <c r="D193" s="28" t="s">
        <v>52</v>
      </c>
      <c r="E193" s="29" t="s">
        <v>664</v>
      </c>
      <c r="F193" s="24">
        <v>668</v>
      </c>
      <c r="G193" s="24"/>
      <c r="H193" s="24">
        <f>584.325-0.122-1.128</f>
        <v>583.07500000000005</v>
      </c>
      <c r="I193" s="24">
        <v>514.72799999999995</v>
      </c>
      <c r="J193" s="37">
        <v>220.56818999999999</v>
      </c>
      <c r="K193" s="24">
        <v>0</v>
      </c>
      <c r="L193" s="24">
        <v>0</v>
      </c>
      <c r="M193" s="24">
        <v>0</v>
      </c>
      <c r="N193" s="24">
        <v>0</v>
      </c>
      <c r="O193" s="30">
        <v>514.72765000000004</v>
      </c>
      <c r="P193" s="30">
        <v>0</v>
      </c>
      <c r="Q193" s="30">
        <v>0</v>
      </c>
      <c r="R193" s="88">
        <f t="shared" si="117"/>
        <v>99.999932002921952</v>
      </c>
    </row>
    <row r="194" spans="1:18" ht="31.2" x14ac:dyDescent="0.3">
      <c r="A194" s="28" t="s">
        <v>91</v>
      </c>
      <c r="B194" s="28" t="s">
        <v>1400</v>
      </c>
      <c r="C194" s="18" t="s">
        <v>104</v>
      </c>
      <c r="D194" s="28"/>
      <c r="E194" s="29" t="s">
        <v>1500</v>
      </c>
      <c r="F194" s="24">
        <v>970.9</v>
      </c>
      <c r="G194" s="24">
        <f t="shared" ref="G194:Q196" si="160">G195</f>
        <v>0</v>
      </c>
      <c r="H194" s="24">
        <f t="shared" si="160"/>
        <v>473.91299999999995</v>
      </c>
      <c r="I194" s="24">
        <f t="shared" si="160"/>
        <v>323.91300000000001</v>
      </c>
      <c r="J194" s="37">
        <f t="shared" si="160"/>
        <v>186.88</v>
      </c>
      <c r="K194" s="24">
        <f t="shared" si="160"/>
        <v>0</v>
      </c>
      <c r="L194" s="24">
        <f t="shared" si="160"/>
        <v>0</v>
      </c>
      <c r="M194" s="24">
        <f t="shared" si="160"/>
        <v>0</v>
      </c>
      <c r="N194" s="24">
        <f t="shared" si="160"/>
        <v>0</v>
      </c>
      <c r="O194" s="30">
        <f t="shared" si="160"/>
        <v>241.30798999999999</v>
      </c>
      <c r="P194" s="30">
        <f t="shared" si="160"/>
        <v>0</v>
      </c>
      <c r="Q194" s="30">
        <f t="shared" si="160"/>
        <v>0</v>
      </c>
      <c r="R194" s="88">
        <f t="shared" si="117"/>
        <v>74.497778724534044</v>
      </c>
    </row>
    <row r="195" spans="1:18" ht="31.2" x14ac:dyDescent="0.3">
      <c r="A195" s="28" t="s">
        <v>91</v>
      </c>
      <c r="B195" s="28" t="s">
        <v>1400</v>
      </c>
      <c r="C195" s="18" t="s">
        <v>105</v>
      </c>
      <c r="D195" s="28"/>
      <c r="E195" s="29" t="s">
        <v>1786</v>
      </c>
      <c r="F195" s="24">
        <v>970.9</v>
      </c>
      <c r="G195" s="24">
        <f t="shared" si="160"/>
        <v>0</v>
      </c>
      <c r="H195" s="24">
        <f t="shared" si="160"/>
        <v>473.91299999999995</v>
      </c>
      <c r="I195" s="24">
        <f t="shared" si="160"/>
        <v>323.91300000000001</v>
      </c>
      <c r="J195" s="37">
        <f t="shared" si="160"/>
        <v>186.88</v>
      </c>
      <c r="K195" s="24">
        <f t="shared" si="160"/>
        <v>0</v>
      </c>
      <c r="L195" s="24">
        <f t="shared" si="160"/>
        <v>0</v>
      </c>
      <c r="M195" s="24">
        <f t="shared" si="160"/>
        <v>0</v>
      </c>
      <c r="N195" s="24">
        <f t="shared" si="160"/>
        <v>0</v>
      </c>
      <c r="O195" s="30">
        <f t="shared" si="160"/>
        <v>241.30798999999999</v>
      </c>
      <c r="P195" s="30">
        <f t="shared" si="160"/>
        <v>0</v>
      </c>
      <c r="Q195" s="30">
        <f t="shared" si="160"/>
        <v>0</v>
      </c>
      <c r="R195" s="88">
        <f t="shared" si="117"/>
        <v>74.497778724534044</v>
      </c>
    </row>
    <row r="196" spans="1:18" ht="31.5" customHeight="1" x14ac:dyDescent="0.3">
      <c r="A196" s="28" t="s">
        <v>91</v>
      </c>
      <c r="B196" s="28" t="s">
        <v>1400</v>
      </c>
      <c r="C196" s="18" t="s">
        <v>105</v>
      </c>
      <c r="D196" s="28" t="s">
        <v>51</v>
      </c>
      <c r="E196" s="29" t="s">
        <v>663</v>
      </c>
      <c r="F196" s="24">
        <v>970.9</v>
      </c>
      <c r="G196" s="24">
        <f t="shared" si="160"/>
        <v>0</v>
      </c>
      <c r="H196" s="24">
        <f t="shared" si="160"/>
        <v>473.91299999999995</v>
      </c>
      <c r="I196" s="24">
        <f t="shared" si="160"/>
        <v>323.91300000000001</v>
      </c>
      <c r="J196" s="37">
        <f t="shared" si="160"/>
        <v>186.88</v>
      </c>
      <c r="K196" s="24">
        <f t="shared" si="160"/>
        <v>0</v>
      </c>
      <c r="L196" s="24">
        <f t="shared" si="160"/>
        <v>0</v>
      </c>
      <c r="M196" s="24">
        <f t="shared" si="160"/>
        <v>0</v>
      </c>
      <c r="N196" s="24">
        <f t="shared" si="160"/>
        <v>0</v>
      </c>
      <c r="O196" s="30">
        <f t="shared" si="160"/>
        <v>241.30798999999999</v>
      </c>
      <c r="P196" s="30">
        <f t="shared" si="160"/>
        <v>0</v>
      </c>
      <c r="Q196" s="30">
        <f t="shared" si="160"/>
        <v>0</v>
      </c>
      <c r="R196" s="88">
        <f t="shared" si="117"/>
        <v>74.497778724534044</v>
      </c>
    </row>
    <row r="197" spans="1:18" ht="31.5" customHeight="1" x14ac:dyDescent="0.3">
      <c r="A197" s="28" t="s">
        <v>91</v>
      </c>
      <c r="B197" s="28" t="s">
        <v>1400</v>
      </c>
      <c r="C197" s="18" t="s">
        <v>105</v>
      </c>
      <c r="D197" s="28" t="s">
        <v>52</v>
      </c>
      <c r="E197" s="29" t="s">
        <v>664</v>
      </c>
      <c r="F197" s="24">
        <v>970.9</v>
      </c>
      <c r="G197" s="24"/>
      <c r="H197" s="24">
        <f>905.78-431.867</f>
        <v>473.91299999999995</v>
      </c>
      <c r="I197" s="24">
        <v>323.91300000000001</v>
      </c>
      <c r="J197" s="37">
        <v>186.88</v>
      </c>
      <c r="K197" s="24">
        <v>0</v>
      </c>
      <c r="L197" s="24">
        <v>0</v>
      </c>
      <c r="M197" s="24">
        <v>0</v>
      </c>
      <c r="N197" s="24">
        <v>0</v>
      </c>
      <c r="O197" s="30">
        <v>241.30798999999999</v>
      </c>
      <c r="P197" s="30">
        <v>0</v>
      </c>
      <c r="Q197" s="30">
        <v>0</v>
      </c>
      <c r="R197" s="88">
        <f t="shared" si="117"/>
        <v>74.497778724534044</v>
      </c>
    </row>
    <row r="198" spans="1:18" ht="62.4" x14ac:dyDescent="0.3">
      <c r="A198" s="28" t="s">
        <v>91</v>
      </c>
      <c r="B198" s="28" t="s">
        <v>1400</v>
      </c>
      <c r="C198" s="18" t="s">
        <v>106</v>
      </c>
      <c r="D198" s="28"/>
      <c r="E198" s="29" t="s">
        <v>1502</v>
      </c>
      <c r="F198" s="24">
        <v>31750.5</v>
      </c>
      <c r="G198" s="24">
        <f t="shared" ref="G198:Q198" si="161">G199</f>
        <v>-1236.6690000000001</v>
      </c>
      <c r="H198" s="24">
        <f t="shared" si="161"/>
        <v>25528.296999999999</v>
      </c>
      <c r="I198" s="24">
        <f t="shared" si="161"/>
        <v>25482.394</v>
      </c>
      <c r="J198" s="37">
        <f t="shared" si="161"/>
        <v>4808.5690800000002</v>
      </c>
      <c r="K198" s="24">
        <f t="shared" si="161"/>
        <v>0</v>
      </c>
      <c r="L198" s="24">
        <f t="shared" si="161"/>
        <v>0</v>
      </c>
      <c r="M198" s="24">
        <f t="shared" si="161"/>
        <v>0</v>
      </c>
      <c r="N198" s="24">
        <f t="shared" si="161"/>
        <v>0</v>
      </c>
      <c r="O198" s="30">
        <f t="shared" si="161"/>
        <v>25482.388989999999</v>
      </c>
      <c r="P198" s="30">
        <f t="shared" si="161"/>
        <v>0</v>
      </c>
      <c r="Q198" s="30">
        <f t="shared" si="161"/>
        <v>0</v>
      </c>
      <c r="R198" s="88">
        <f t="shared" si="117"/>
        <v>99.999980339366857</v>
      </c>
    </row>
    <row r="199" spans="1:18" ht="46.8" x14ac:dyDescent="0.3">
      <c r="A199" s="28" t="s">
        <v>91</v>
      </c>
      <c r="B199" s="28" t="s">
        <v>1400</v>
      </c>
      <c r="C199" s="18" t="s">
        <v>107</v>
      </c>
      <c r="D199" s="28"/>
      <c r="E199" s="29" t="s">
        <v>1503</v>
      </c>
      <c r="F199" s="24">
        <v>31750.5</v>
      </c>
      <c r="G199" s="24">
        <f t="shared" ref="G199:H199" si="162">G200+G203</f>
        <v>-1236.6690000000001</v>
      </c>
      <c r="H199" s="24">
        <f t="shared" si="162"/>
        <v>25528.296999999999</v>
      </c>
      <c r="I199" s="24">
        <f t="shared" ref="I199:Q199" si="163">I200+I203</f>
        <v>25482.394</v>
      </c>
      <c r="J199" s="37">
        <f t="shared" si="163"/>
        <v>4808.5690800000002</v>
      </c>
      <c r="K199" s="24">
        <f t="shared" si="163"/>
        <v>0</v>
      </c>
      <c r="L199" s="24">
        <f t="shared" si="163"/>
        <v>0</v>
      </c>
      <c r="M199" s="24">
        <f t="shared" si="163"/>
        <v>0</v>
      </c>
      <c r="N199" s="24">
        <f t="shared" si="163"/>
        <v>0</v>
      </c>
      <c r="O199" s="30">
        <f t="shared" si="163"/>
        <v>25482.388989999999</v>
      </c>
      <c r="P199" s="30">
        <f t="shared" si="163"/>
        <v>0</v>
      </c>
      <c r="Q199" s="30">
        <f t="shared" si="163"/>
        <v>0</v>
      </c>
      <c r="R199" s="88">
        <f t="shared" si="117"/>
        <v>99.999980339366857</v>
      </c>
    </row>
    <row r="200" spans="1:18" ht="31.2" x14ac:dyDescent="0.3">
      <c r="A200" s="28" t="s">
        <v>91</v>
      </c>
      <c r="B200" s="28" t="s">
        <v>1400</v>
      </c>
      <c r="C200" s="18" t="s">
        <v>108</v>
      </c>
      <c r="D200" s="28"/>
      <c r="E200" s="29" t="s">
        <v>37</v>
      </c>
      <c r="F200" s="24">
        <v>4382.6000000000004</v>
      </c>
      <c r="G200" s="24">
        <f t="shared" ref="G200:Q201" si="164">G201</f>
        <v>-1236.6690000000001</v>
      </c>
      <c r="H200" s="24">
        <f t="shared" si="164"/>
        <v>2486.5140000000001</v>
      </c>
      <c r="I200" s="24">
        <f t="shared" si="164"/>
        <v>2486.5140000000001</v>
      </c>
      <c r="J200" s="37">
        <f t="shared" si="164"/>
        <v>1987.0354400000001</v>
      </c>
      <c r="K200" s="24">
        <f t="shared" si="164"/>
        <v>0</v>
      </c>
      <c r="L200" s="24">
        <f t="shared" si="164"/>
        <v>0</v>
      </c>
      <c r="M200" s="24">
        <f t="shared" si="164"/>
        <v>0</v>
      </c>
      <c r="N200" s="24">
        <f t="shared" si="164"/>
        <v>0</v>
      </c>
      <c r="O200" s="30">
        <f t="shared" si="164"/>
        <v>2486.5089899999998</v>
      </c>
      <c r="P200" s="30">
        <f t="shared" si="164"/>
        <v>0</v>
      </c>
      <c r="Q200" s="30">
        <f t="shared" si="164"/>
        <v>0</v>
      </c>
      <c r="R200" s="88">
        <f t="shared" si="117"/>
        <v>99.999798513099051</v>
      </c>
    </row>
    <row r="201" spans="1:18" ht="31.5" customHeight="1" x14ac:dyDescent="0.3">
      <c r="A201" s="28" t="s">
        <v>91</v>
      </c>
      <c r="B201" s="28" t="s">
        <v>1400</v>
      </c>
      <c r="C201" s="18" t="s">
        <v>108</v>
      </c>
      <c r="D201" s="28" t="s">
        <v>51</v>
      </c>
      <c r="E201" s="29" t="s">
        <v>663</v>
      </c>
      <c r="F201" s="24">
        <v>4382.6000000000004</v>
      </c>
      <c r="G201" s="24">
        <f t="shared" si="164"/>
        <v>-1236.6690000000001</v>
      </c>
      <c r="H201" s="24">
        <f t="shared" si="164"/>
        <v>2486.5140000000001</v>
      </c>
      <c r="I201" s="24">
        <f t="shared" si="164"/>
        <v>2486.5140000000001</v>
      </c>
      <c r="J201" s="37">
        <f t="shared" si="164"/>
        <v>1987.0354400000001</v>
      </c>
      <c r="K201" s="24">
        <f t="shared" si="164"/>
        <v>0</v>
      </c>
      <c r="L201" s="24">
        <f t="shared" si="164"/>
        <v>0</v>
      </c>
      <c r="M201" s="24">
        <f t="shared" si="164"/>
        <v>0</v>
      </c>
      <c r="N201" s="24">
        <f t="shared" si="164"/>
        <v>0</v>
      </c>
      <c r="O201" s="30">
        <f t="shared" si="164"/>
        <v>2486.5089899999998</v>
      </c>
      <c r="P201" s="30">
        <f t="shared" si="164"/>
        <v>0</v>
      </c>
      <c r="Q201" s="30">
        <f t="shared" si="164"/>
        <v>0</v>
      </c>
      <c r="R201" s="88">
        <f t="shared" si="117"/>
        <v>99.999798513099051</v>
      </c>
    </row>
    <row r="202" spans="1:18" ht="31.2" x14ac:dyDescent="0.3">
      <c r="A202" s="28" t="s">
        <v>91</v>
      </c>
      <c r="B202" s="28" t="s">
        <v>1400</v>
      </c>
      <c r="C202" s="18" t="s">
        <v>108</v>
      </c>
      <c r="D202" s="28" t="s">
        <v>52</v>
      </c>
      <c r="E202" s="29" t="s">
        <v>664</v>
      </c>
      <c r="F202" s="24">
        <v>4382.6000000000004</v>
      </c>
      <c r="G202" s="24">
        <v>-1236.6690000000001</v>
      </c>
      <c r="H202" s="24">
        <v>2486.5140000000001</v>
      </c>
      <c r="I202" s="24">
        <v>2486.5140000000001</v>
      </c>
      <c r="J202" s="37">
        <v>1987.0354400000001</v>
      </c>
      <c r="K202" s="24">
        <v>0</v>
      </c>
      <c r="L202" s="24">
        <v>0</v>
      </c>
      <c r="M202" s="24">
        <v>0</v>
      </c>
      <c r="N202" s="24">
        <v>0</v>
      </c>
      <c r="O202" s="30">
        <v>2486.5089899999998</v>
      </c>
      <c r="P202" s="30">
        <v>0</v>
      </c>
      <c r="Q202" s="30">
        <v>0</v>
      </c>
      <c r="R202" s="88">
        <f t="shared" si="117"/>
        <v>99.999798513099051</v>
      </c>
    </row>
    <row r="203" spans="1:18" ht="31.2" x14ac:dyDescent="0.3">
      <c r="A203" s="28" t="s">
        <v>91</v>
      </c>
      <c r="B203" s="28" t="s">
        <v>1400</v>
      </c>
      <c r="C203" s="18" t="s">
        <v>109</v>
      </c>
      <c r="D203" s="28"/>
      <c r="E203" s="29" t="s">
        <v>38</v>
      </c>
      <c r="F203" s="24">
        <v>27367.9</v>
      </c>
      <c r="G203" s="24">
        <f t="shared" ref="G203:Q204" si="165">G204</f>
        <v>0</v>
      </c>
      <c r="H203" s="24">
        <f t="shared" si="165"/>
        <v>23041.782999999999</v>
      </c>
      <c r="I203" s="24">
        <f t="shared" si="165"/>
        <v>22995.88</v>
      </c>
      <c r="J203" s="37">
        <f t="shared" si="165"/>
        <v>2821.5336400000001</v>
      </c>
      <c r="K203" s="24">
        <f t="shared" si="165"/>
        <v>0</v>
      </c>
      <c r="L203" s="24">
        <f t="shared" si="165"/>
        <v>0</v>
      </c>
      <c r="M203" s="24">
        <f t="shared" si="165"/>
        <v>0</v>
      </c>
      <c r="N203" s="24">
        <f t="shared" si="165"/>
        <v>0</v>
      </c>
      <c r="O203" s="30">
        <f t="shared" si="165"/>
        <v>22995.88</v>
      </c>
      <c r="P203" s="30">
        <f t="shared" si="165"/>
        <v>0</v>
      </c>
      <c r="Q203" s="30">
        <f t="shared" si="165"/>
        <v>0</v>
      </c>
      <c r="R203" s="88">
        <f t="shared" si="117"/>
        <v>100</v>
      </c>
    </row>
    <row r="204" spans="1:18" ht="31.2" x14ac:dyDescent="0.3">
      <c r="A204" s="28" t="s">
        <v>91</v>
      </c>
      <c r="B204" s="28" t="s">
        <v>1400</v>
      </c>
      <c r="C204" s="18" t="s">
        <v>109</v>
      </c>
      <c r="D204" s="28" t="s">
        <v>51</v>
      </c>
      <c r="E204" s="29" t="s">
        <v>663</v>
      </c>
      <c r="F204" s="24">
        <v>27367.9</v>
      </c>
      <c r="G204" s="24">
        <f t="shared" ref="G204:O204" si="166">G205</f>
        <v>0</v>
      </c>
      <c r="H204" s="24">
        <f t="shared" si="166"/>
        <v>23041.782999999999</v>
      </c>
      <c r="I204" s="24">
        <f t="shared" si="166"/>
        <v>22995.88</v>
      </c>
      <c r="J204" s="37">
        <f t="shared" si="166"/>
        <v>2821.5336400000001</v>
      </c>
      <c r="K204" s="24">
        <f t="shared" si="166"/>
        <v>0</v>
      </c>
      <c r="L204" s="24">
        <f t="shared" si="166"/>
        <v>0</v>
      </c>
      <c r="M204" s="24">
        <f t="shared" si="166"/>
        <v>0</v>
      </c>
      <c r="N204" s="24">
        <f t="shared" si="166"/>
        <v>0</v>
      </c>
      <c r="O204" s="30">
        <f t="shared" si="166"/>
        <v>22995.88</v>
      </c>
      <c r="P204" s="30">
        <f t="shared" si="165"/>
        <v>0</v>
      </c>
      <c r="Q204" s="30">
        <f t="shared" si="165"/>
        <v>0</v>
      </c>
      <c r="R204" s="88">
        <f t="shared" ref="R204:R267" si="167">O204/I204*100</f>
        <v>100</v>
      </c>
    </row>
    <row r="205" spans="1:18" ht="31.2" x14ac:dyDescent="0.3">
      <c r="A205" s="28" t="s">
        <v>91</v>
      </c>
      <c r="B205" s="28" t="s">
        <v>1400</v>
      </c>
      <c r="C205" s="18" t="s">
        <v>109</v>
      </c>
      <c r="D205" s="28" t="s">
        <v>52</v>
      </c>
      <c r="E205" s="29" t="s">
        <v>664</v>
      </c>
      <c r="F205" s="24">
        <v>27367.9</v>
      </c>
      <c r="G205" s="24"/>
      <c r="H205" s="24">
        <v>23041.782999999999</v>
      </c>
      <c r="I205" s="24">
        <v>22995.88</v>
      </c>
      <c r="J205" s="37">
        <v>2821.5336400000001</v>
      </c>
      <c r="K205" s="24">
        <v>0</v>
      </c>
      <c r="L205" s="24">
        <v>0</v>
      </c>
      <c r="M205" s="24">
        <v>0</v>
      </c>
      <c r="N205" s="24">
        <v>0</v>
      </c>
      <c r="O205" s="30">
        <v>22995.88</v>
      </c>
      <c r="P205" s="30">
        <v>0</v>
      </c>
      <c r="Q205" s="30">
        <v>0</v>
      </c>
      <c r="R205" s="88">
        <f t="shared" si="167"/>
        <v>100</v>
      </c>
    </row>
    <row r="206" spans="1:18" ht="46.8" x14ac:dyDescent="0.3">
      <c r="A206" s="28" t="s">
        <v>91</v>
      </c>
      <c r="B206" s="28" t="s">
        <v>1400</v>
      </c>
      <c r="C206" s="28" t="s">
        <v>79</v>
      </c>
      <c r="D206" s="28"/>
      <c r="E206" s="29" t="s">
        <v>1232</v>
      </c>
      <c r="F206" s="24">
        <v>0</v>
      </c>
      <c r="G206" s="24">
        <f t="shared" ref="G206:Q209" si="168">G207</f>
        <v>0</v>
      </c>
      <c r="H206" s="24">
        <f>H207+H211</f>
        <v>89.423000000000002</v>
      </c>
      <c r="I206" s="24">
        <f>I207+I211</f>
        <v>960.57286999999997</v>
      </c>
      <c r="J206" s="24">
        <f t="shared" ref="J206:Q206" si="169">J207+J211</f>
        <v>724.82899999999995</v>
      </c>
      <c r="K206" s="24">
        <f t="shared" si="169"/>
        <v>0</v>
      </c>
      <c r="L206" s="24">
        <f t="shared" si="169"/>
        <v>0</v>
      </c>
      <c r="M206" s="24">
        <f t="shared" si="169"/>
        <v>0</v>
      </c>
      <c r="N206" s="24">
        <f t="shared" si="169"/>
        <v>0</v>
      </c>
      <c r="O206" s="24">
        <f t="shared" si="169"/>
        <v>960.54286999999999</v>
      </c>
      <c r="P206" s="24">
        <f t="shared" si="169"/>
        <v>0</v>
      </c>
      <c r="Q206" s="24">
        <f t="shared" si="169"/>
        <v>0</v>
      </c>
      <c r="R206" s="88">
        <f t="shared" si="167"/>
        <v>99.996876863699057</v>
      </c>
    </row>
    <row r="207" spans="1:18" ht="31.2" x14ac:dyDescent="0.3">
      <c r="A207" s="28" t="s">
        <v>91</v>
      </c>
      <c r="B207" s="28" t="s">
        <v>1400</v>
      </c>
      <c r="C207" s="28" t="s">
        <v>86</v>
      </c>
      <c r="D207" s="28"/>
      <c r="E207" s="29" t="s">
        <v>1233</v>
      </c>
      <c r="F207" s="24">
        <v>0</v>
      </c>
      <c r="G207" s="24">
        <f t="shared" si="168"/>
        <v>0</v>
      </c>
      <c r="H207" s="24">
        <f t="shared" si="168"/>
        <v>0</v>
      </c>
      <c r="I207" s="24">
        <f t="shared" si="168"/>
        <v>871.15</v>
      </c>
      <c r="J207" s="37">
        <f t="shared" si="168"/>
        <v>643.04999999999995</v>
      </c>
      <c r="K207" s="24">
        <f t="shared" si="168"/>
        <v>0</v>
      </c>
      <c r="L207" s="24">
        <f t="shared" si="168"/>
        <v>0</v>
      </c>
      <c r="M207" s="24">
        <f t="shared" si="168"/>
        <v>0</v>
      </c>
      <c r="N207" s="24">
        <f t="shared" si="168"/>
        <v>0</v>
      </c>
      <c r="O207" s="30">
        <f t="shared" si="168"/>
        <v>871.15</v>
      </c>
      <c r="P207" s="30">
        <f t="shared" si="168"/>
        <v>0</v>
      </c>
      <c r="Q207" s="30">
        <f t="shared" si="168"/>
        <v>0</v>
      </c>
      <c r="R207" s="88">
        <f t="shared" si="167"/>
        <v>100</v>
      </c>
    </row>
    <row r="208" spans="1:18" ht="31.2" x14ac:dyDescent="0.3">
      <c r="A208" s="28" t="s">
        <v>91</v>
      </c>
      <c r="B208" s="28" t="s">
        <v>1400</v>
      </c>
      <c r="C208" s="28" t="s">
        <v>87</v>
      </c>
      <c r="D208" s="28"/>
      <c r="E208" s="29" t="s">
        <v>1234</v>
      </c>
      <c r="F208" s="24">
        <v>0</v>
      </c>
      <c r="G208" s="24">
        <f t="shared" si="168"/>
        <v>0</v>
      </c>
      <c r="H208" s="24">
        <f t="shared" si="168"/>
        <v>0</v>
      </c>
      <c r="I208" s="24">
        <f t="shared" si="168"/>
        <v>871.15</v>
      </c>
      <c r="J208" s="37">
        <f t="shared" si="168"/>
        <v>643.04999999999995</v>
      </c>
      <c r="K208" s="24">
        <f t="shared" si="168"/>
        <v>0</v>
      </c>
      <c r="L208" s="24">
        <f t="shared" si="168"/>
        <v>0</v>
      </c>
      <c r="M208" s="24">
        <f t="shared" si="168"/>
        <v>0</v>
      </c>
      <c r="N208" s="24">
        <f t="shared" si="168"/>
        <v>0</v>
      </c>
      <c r="O208" s="30">
        <f t="shared" si="168"/>
        <v>871.15</v>
      </c>
      <c r="P208" s="30">
        <f t="shared" si="168"/>
        <v>0</v>
      </c>
      <c r="Q208" s="30">
        <f t="shared" si="168"/>
        <v>0</v>
      </c>
      <c r="R208" s="88">
        <f t="shared" si="167"/>
        <v>100</v>
      </c>
    </row>
    <row r="209" spans="1:18" ht="15.75" customHeight="1" x14ac:dyDescent="0.3">
      <c r="A209" s="28" t="s">
        <v>91</v>
      </c>
      <c r="B209" s="28" t="s">
        <v>1400</v>
      </c>
      <c r="C209" s="28" t="s">
        <v>87</v>
      </c>
      <c r="D209" s="28" t="s">
        <v>53</v>
      </c>
      <c r="E209" s="29" t="s">
        <v>679</v>
      </c>
      <c r="F209" s="24">
        <v>0</v>
      </c>
      <c r="G209" s="24">
        <f t="shared" si="168"/>
        <v>0</v>
      </c>
      <c r="H209" s="24">
        <f t="shared" si="168"/>
        <v>0</v>
      </c>
      <c r="I209" s="24">
        <f t="shared" si="168"/>
        <v>871.15</v>
      </c>
      <c r="J209" s="37">
        <f t="shared" si="168"/>
        <v>643.04999999999995</v>
      </c>
      <c r="K209" s="24">
        <f t="shared" si="168"/>
        <v>0</v>
      </c>
      <c r="L209" s="24">
        <f t="shared" si="168"/>
        <v>0</v>
      </c>
      <c r="M209" s="24">
        <f t="shared" si="168"/>
        <v>0</v>
      </c>
      <c r="N209" s="24">
        <f t="shared" si="168"/>
        <v>0</v>
      </c>
      <c r="O209" s="30">
        <f t="shared" si="168"/>
        <v>871.15</v>
      </c>
      <c r="P209" s="30">
        <f t="shared" si="168"/>
        <v>0</v>
      </c>
      <c r="Q209" s="30">
        <f t="shared" si="168"/>
        <v>0</v>
      </c>
      <c r="R209" s="88">
        <f t="shared" si="167"/>
        <v>100</v>
      </c>
    </row>
    <row r="210" spans="1:18" ht="15.75" customHeight="1" x14ac:dyDescent="0.3">
      <c r="A210" s="28" t="s">
        <v>91</v>
      </c>
      <c r="B210" s="28" t="s">
        <v>1400</v>
      </c>
      <c r="C210" s="28" t="s">
        <v>87</v>
      </c>
      <c r="D210" s="28" t="s">
        <v>54</v>
      </c>
      <c r="E210" s="29" t="s">
        <v>681</v>
      </c>
      <c r="F210" s="24">
        <v>0</v>
      </c>
      <c r="G210" s="24"/>
      <c r="H210" s="24">
        <v>0</v>
      </c>
      <c r="I210" s="24">
        <v>871.15</v>
      </c>
      <c r="J210" s="37">
        <v>643.04999999999995</v>
      </c>
      <c r="K210" s="24">
        <v>0</v>
      </c>
      <c r="L210" s="24">
        <v>0</v>
      </c>
      <c r="M210" s="24">
        <v>0</v>
      </c>
      <c r="N210" s="24">
        <v>0</v>
      </c>
      <c r="O210" s="30">
        <v>871.15</v>
      </c>
      <c r="P210" s="30">
        <v>0</v>
      </c>
      <c r="Q210" s="30">
        <v>0</v>
      </c>
      <c r="R210" s="88">
        <f t="shared" si="167"/>
        <v>100</v>
      </c>
    </row>
    <row r="211" spans="1:18" ht="47.25" customHeight="1" x14ac:dyDescent="0.3">
      <c r="A211" s="28" t="s">
        <v>91</v>
      </c>
      <c r="B211" s="28" t="s">
        <v>1400</v>
      </c>
      <c r="C211" s="28" t="s">
        <v>2000</v>
      </c>
      <c r="D211" s="28"/>
      <c r="E211" s="29" t="s">
        <v>2001</v>
      </c>
      <c r="F211" s="24"/>
      <c r="G211" s="24"/>
      <c r="H211" s="24">
        <f t="shared" ref="H211:I213" si="170">H212</f>
        <v>89.423000000000002</v>
      </c>
      <c r="I211" s="24">
        <f t="shared" si="170"/>
        <v>89.422870000000003</v>
      </c>
      <c r="J211" s="24">
        <f t="shared" ref="J211:Q213" si="171">J212</f>
        <v>81.778999999999996</v>
      </c>
      <c r="K211" s="24">
        <f t="shared" si="171"/>
        <v>0</v>
      </c>
      <c r="L211" s="24">
        <f t="shared" si="171"/>
        <v>0</v>
      </c>
      <c r="M211" s="24">
        <f t="shared" si="171"/>
        <v>0</v>
      </c>
      <c r="N211" s="24">
        <f t="shared" si="171"/>
        <v>0</v>
      </c>
      <c r="O211" s="24">
        <f t="shared" si="171"/>
        <v>89.392870000000002</v>
      </c>
      <c r="P211" s="24">
        <f t="shared" si="171"/>
        <v>0</v>
      </c>
      <c r="Q211" s="24">
        <f t="shared" si="171"/>
        <v>0</v>
      </c>
      <c r="R211" s="88">
        <f t="shared" si="167"/>
        <v>99.966451535272796</v>
      </c>
    </row>
    <row r="212" spans="1:18" ht="31.5" customHeight="1" x14ac:dyDescent="0.3">
      <c r="A212" s="28" t="s">
        <v>91</v>
      </c>
      <c r="B212" s="28" t="s">
        <v>1400</v>
      </c>
      <c r="C212" s="28" t="s">
        <v>2002</v>
      </c>
      <c r="D212" s="28"/>
      <c r="E212" s="29" t="s">
        <v>2003</v>
      </c>
      <c r="F212" s="24"/>
      <c r="G212" s="24"/>
      <c r="H212" s="24">
        <f t="shared" si="170"/>
        <v>89.423000000000002</v>
      </c>
      <c r="I212" s="24">
        <f t="shared" si="170"/>
        <v>89.422870000000003</v>
      </c>
      <c r="J212" s="24">
        <f t="shared" si="171"/>
        <v>81.778999999999996</v>
      </c>
      <c r="K212" s="24">
        <f t="shared" si="171"/>
        <v>0</v>
      </c>
      <c r="L212" s="24">
        <f t="shared" si="171"/>
        <v>0</v>
      </c>
      <c r="M212" s="24">
        <f t="shared" si="171"/>
        <v>0</v>
      </c>
      <c r="N212" s="24">
        <f t="shared" si="171"/>
        <v>0</v>
      </c>
      <c r="O212" s="24">
        <f t="shared" si="171"/>
        <v>89.392870000000002</v>
      </c>
      <c r="P212" s="24">
        <f t="shared" si="171"/>
        <v>0</v>
      </c>
      <c r="Q212" s="24">
        <f t="shared" si="171"/>
        <v>0</v>
      </c>
      <c r="R212" s="88">
        <f t="shared" si="167"/>
        <v>99.966451535272796</v>
      </c>
    </row>
    <row r="213" spans="1:18" ht="31.5" customHeight="1" x14ac:dyDescent="0.3">
      <c r="A213" s="28" t="s">
        <v>91</v>
      </c>
      <c r="B213" s="28" t="s">
        <v>1400</v>
      </c>
      <c r="C213" s="28" t="s">
        <v>2002</v>
      </c>
      <c r="D213" s="28" t="s">
        <v>51</v>
      </c>
      <c r="E213" s="29" t="s">
        <v>663</v>
      </c>
      <c r="F213" s="24"/>
      <c r="G213" s="24"/>
      <c r="H213" s="24">
        <f t="shared" si="170"/>
        <v>89.423000000000002</v>
      </c>
      <c r="I213" s="24">
        <f t="shared" si="170"/>
        <v>89.422870000000003</v>
      </c>
      <c r="J213" s="24">
        <f t="shared" si="171"/>
        <v>81.778999999999996</v>
      </c>
      <c r="K213" s="24">
        <f t="shared" si="171"/>
        <v>0</v>
      </c>
      <c r="L213" s="24">
        <f t="shared" si="171"/>
        <v>0</v>
      </c>
      <c r="M213" s="24">
        <f t="shared" si="171"/>
        <v>0</v>
      </c>
      <c r="N213" s="24">
        <f t="shared" si="171"/>
        <v>0</v>
      </c>
      <c r="O213" s="24">
        <f t="shared" si="171"/>
        <v>89.392870000000002</v>
      </c>
      <c r="P213" s="24">
        <f t="shared" si="171"/>
        <v>0</v>
      </c>
      <c r="Q213" s="24">
        <f t="shared" si="171"/>
        <v>0</v>
      </c>
      <c r="R213" s="88">
        <f t="shared" si="167"/>
        <v>99.966451535272796</v>
      </c>
    </row>
    <row r="214" spans="1:18" ht="31.5" customHeight="1" x14ac:dyDescent="0.3">
      <c r="A214" s="28" t="s">
        <v>91</v>
      </c>
      <c r="B214" s="28" t="s">
        <v>1400</v>
      </c>
      <c r="C214" s="28" t="s">
        <v>2002</v>
      </c>
      <c r="D214" s="28" t="s">
        <v>52</v>
      </c>
      <c r="E214" s="29" t="s">
        <v>664</v>
      </c>
      <c r="F214" s="24"/>
      <c r="G214" s="24"/>
      <c r="H214" s="24">
        <f>81.779+7.644</f>
        <v>89.423000000000002</v>
      </c>
      <c r="I214" s="24">
        <v>89.422870000000003</v>
      </c>
      <c r="J214" s="37">
        <v>81.778999999999996</v>
      </c>
      <c r="K214" s="24">
        <v>0</v>
      </c>
      <c r="L214" s="24">
        <v>0</v>
      </c>
      <c r="M214" s="24">
        <v>0</v>
      </c>
      <c r="N214" s="24">
        <v>0</v>
      </c>
      <c r="O214" s="30">
        <v>89.392870000000002</v>
      </c>
      <c r="P214" s="30">
        <v>0</v>
      </c>
      <c r="Q214" s="30">
        <v>0</v>
      </c>
      <c r="R214" s="88">
        <f t="shared" si="167"/>
        <v>99.966451535272796</v>
      </c>
    </row>
    <row r="215" spans="1:18" s="36" customFormat="1" ht="31.5" customHeight="1" x14ac:dyDescent="0.3">
      <c r="A215" s="43" t="s">
        <v>1302</v>
      </c>
      <c r="B215" s="43" t="s">
        <v>1396</v>
      </c>
      <c r="C215" s="27"/>
      <c r="D215" s="43"/>
      <c r="E215" s="44" t="s">
        <v>1305</v>
      </c>
      <c r="F215" s="22">
        <v>52887.4</v>
      </c>
      <c r="G215" s="22">
        <f t="shared" ref="G215:J218" si="172">G216</f>
        <v>0</v>
      </c>
      <c r="H215" s="22">
        <f t="shared" si="172"/>
        <v>52887.4</v>
      </c>
      <c r="I215" s="22">
        <f t="shared" si="172"/>
        <v>55337.80000000001</v>
      </c>
      <c r="J215" s="76">
        <f t="shared" si="172"/>
        <v>35689.551029999995</v>
      </c>
      <c r="K215" s="22">
        <f t="shared" ref="K215:N218" si="173">K216</f>
        <v>55337.80000000001</v>
      </c>
      <c r="L215" s="22">
        <f t="shared" si="173"/>
        <v>35689.551029999995</v>
      </c>
      <c r="M215" s="22">
        <f t="shared" si="173"/>
        <v>0</v>
      </c>
      <c r="N215" s="22">
        <f t="shared" si="173"/>
        <v>0</v>
      </c>
      <c r="O215" s="45">
        <f>O216</f>
        <v>55329.508300000001</v>
      </c>
      <c r="P215" s="45">
        <f t="shared" ref="P215:Q218" si="174">P216</f>
        <v>55329.508300000001</v>
      </c>
      <c r="Q215" s="45">
        <f t="shared" si="174"/>
        <v>0</v>
      </c>
      <c r="R215" s="86">
        <f t="shared" si="167"/>
        <v>99.985016209534876</v>
      </c>
    </row>
    <row r="216" spans="1:18" s="36" customFormat="1" ht="15.75" customHeight="1" x14ac:dyDescent="0.3">
      <c r="A216" s="43" t="s">
        <v>1302</v>
      </c>
      <c r="B216" s="43" t="s">
        <v>45</v>
      </c>
      <c r="C216" s="27"/>
      <c r="D216" s="43"/>
      <c r="E216" s="44" t="s">
        <v>619</v>
      </c>
      <c r="F216" s="22">
        <v>52887.4</v>
      </c>
      <c r="G216" s="22">
        <f t="shared" si="172"/>
        <v>0</v>
      </c>
      <c r="H216" s="22">
        <f t="shared" si="172"/>
        <v>52887.4</v>
      </c>
      <c r="I216" s="22">
        <f t="shared" si="172"/>
        <v>55337.80000000001</v>
      </c>
      <c r="J216" s="76">
        <f t="shared" si="172"/>
        <v>35689.551029999995</v>
      </c>
      <c r="K216" s="22">
        <f t="shared" si="173"/>
        <v>55337.80000000001</v>
      </c>
      <c r="L216" s="22">
        <f t="shared" si="173"/>
        <v>35689.551029999995</v>
      </c>
      <c r="M216" s="22">
        <f t="shared" si="173"/>
        <v>0</v>
      </c>
      <c r="N216" s="22">
        <f t="shared" si="173"/>
        <v>0</v>
      </c>
      <c r="O216" s="45">
        <f>O217</f>
        <v>55329.508300000001</v>
      </c>
      <c r="P216" s="45">
        <f t="shared" si="174"/>
        <v>55329.508300000001</v>
      </c>
      <c r="Q216" s="45">
        <f t="shared" si="174"/>
        <v>0</v>
      </c>
      <c r="R216" s="86">
        <f t="shared" si="167"/>
        <v>99.985016209534876</v>
      </c>
    </row>
    <row r="217" spans="1:18" s="49" customFormat="1" ht="15.75" customHeight="1" x14ac:dyDescent="0.3">
      <c r="A217" s="47" t="s">
        <v>1302</v>
      </c>
      <c r="B217" s="47" t="s">
        <v>1393</v>
      </c>
      <c r="C217" s="20"/>
      <c r="D217" s="47"/>
      <c r="E217" s="53" t="s">
        <v>635</v>
      </c>
      <c r="F217" s="23">
        <v>52887.4</v>
      </c>
      <c r="G217" s="23">
        <f t="shared" si="172"/>
        <v>0</v>
      </c>
      <c r="H217" s="23">
        <f t="shared" si="172"/>
        <v>52887.4</v>
      </c>
      <c r="I217" s="23">
        <f t="shared" si="172"/>
        <v>55337.80000000001</v>
      </c>
      <c r="J217" s="77">
        <f t="shared" si="172"/>
        <v>35689.551029999995</v>
      </c>
      <c r="K217" s="23">
        <f t="shared" si="173"/>
        <v>55337.80000000001</v>
      </c>
      <c r="L217" s="23">
        <f t="shared" si="173"/>
        <v>35689.551029999995</v>
      </c>
      <c r="M217" s="23">
        <f t="shared" si="173"/>
        <v>0</v>
      </c>
      <c r="N217" s="23">
        <f t="shared" si="173"/>
        <v>0</v>
      </c>
      <c r="O217" s="51">
        <f>O218</f>
        <v>55329.508300000001</v>
      </c>
      <c r="P217" s="51">
        <f t="shared" si="174"/>
        <v>55329.508300000001</v>
      </c>
      <c r="Q217" s="51">
        <f t="shared" si="174"/>
        <v>0</v>
      </c>
      <c r="R217" s="87">
        <f t="shared" si="167"/>
        <v>99.985016209534876</v>
      </c>
    </row>
    <row r="218" spans="1:18" ht="31.5" customHeight="1" x14ac:dyDescent="0.3">
      <c r="A218" s="28" t="s">
        <v>1302</v>
      </c>
      <c r="B218" s="28" t="s">
        <v>1393</v>
      </c>
      <c r="C218" s="18" t="s">
        <v>62</v>
      </c>
      <c r="D218" s="28"/>
      <c r="E218" s="29" t="s">
        <v>1196</v>
      </c>
      <c r="F218" s="24">
        <v>52887.4</v>
      </c>
      <c r="G218" s="24">
        <f t="shared" si="172"/>
        <v>0</v>
      </c>
      <c r="H218" s="24">
        <f t="shared" si="172"/>
        <v>52887.4</v>
      </c>
      <c r="I218" s="24">
        <f t="shared" si="172"/>
        <v>55337.80000000001</v>
      </c>
      <c r="J218" s="37">
        <f t="shared" si="172"/>
        <v>35689.551029999995</v>
      </c>
      <c r="K218" s="24">
        <f t="shared" si="173"/>
        <v>55337.80000000001</v>
      </c>
      <c r="L218" s="24">
        <f t="shared" si="173"/>
        <v>35689.551029999995</v>
      </c>
      <c r="M218" s="24">
        <f t="shared" si="173"/>
        <v>0</v>
      </c>
      <c r="N218" s="24">
        <f t="shared" si="173"/>
        <v>0</v>
      </c>
      <c r="O218" s="30">
        <f>O219</f>
        <v>55329.508300000001</v>
      </c>
      <c r="P218" s="30">
        <f t="shared" si="174"/>
        <v>55329.508300000001</v>
      </c>
      <c r="Q218" s="30">
        <f t="shared" si="174"/>
        <v>0</v>
      </c>
      <c r="R218" s="88">
        <f t="shared" si="167"/>
        <v>99.985016209534876</v>
      </c>
    </row>
    <row r="219" spans="1:18" ht="15.75" customHeight="1" x14ac:dyDescent="0.3">
      <c r="A219" s="28" t="s">
        <v>1302</v>
      </c>
      <c r="B219" s="28" t="s">
        <v>1393</v>
      </c>
      <c r="C219" s="18" t="s">
        <v>63</v>
      </c>
      <c r="D219" s="28"/>
      <c r="E219" s="29" t="s">
        <v>115</v>
      </c>
      <c r="F219" s="24">
        <v>52887.4</v>
      </c>
      <c r="G219" s="24">
        <f>G223</f>
        <v>0</v>
      </c>
      <c r="H219" s="24">
        <f>H223</f>
        <v>52887.4</v>
      </c>
      <c r="I219" s="24">
        <f>I223+I220</f>
        <v>55337.80000000001</v>
      </c>
      <c r="J219" s="24">
        <f t="shared" ref="J219:Q219" si="175">J223+J220</f>
        <v>35689.551029999995</v>
      </c>
      <c r="K219" s="24">
        <f t="shared" si="175"/>
        <v>55337.80000000001</v>
      </c>
      <c r="L219" s="24">
        <f t="shared" si="175"/>
        <v>35689.551029999995</v>
      </c>
      <c r="M219" s="24">
        <f t="shared" si="175"/>
        <v>0</v>
      </c>
      <c r="N219" s="24">
        <f t="shared" si="175"/>
        <v>0</v>
      </c>
      <c r="O219" s="24">
        <f t="shared" si="175"/>
        <v>55329.508300000001</v>
      </c>
      <c r="P219" s="24">
        <f t="shared" si="175"/>
        <v>55329.508300000001</v>
      </c>
      <c r="Q219" s="24">
        <f t="shared" si="175"/>
        <v>0</v>
      </c>
      <c r="R219" s="88">
        <f t="shared" si="167"/>
        <v>99.985016209534876</v>
      </c>
    </row>
    <row r="220" spans="1:18" ht="171.6" x14ac:dyDescent="0.3">
      <c r="A220" s="28" t="s">
        <v>1302</v>
      </c>
      <c r="B220" s="28" t="s">
        <v>1393</v>
      </c>
      <c r="C220" s="18" t="s">
        <v>2096</v>
      </c>
      <c r="D220" s="28"/>
      <c r="E220" s="29" t="s">
        <v>2097</v>
      </c>
      <c r="F220" s="24"/>
      <c r="G220" s="24"/>
      <c r="H220" s="24">
        <f>H221</f>
        <v>0</v>
      </c>
      <c r="I220" s="24">
        <f>I221</f>
        <v>2450.4</v>
      </c>
      <c r="J220" s="24">
        <f t="shared" ref="J220:Q221" si="176">J221</f>
        <v>0</v>
      </c>
      <c r="K220" s="24">
        <f t="shared" si="176"/>
        <v>2450.4</v>
      </c>
      <c r="L220" s="24">
        <f t="shared" si="176"/>
        <v>0</v>
      </c>
      <c r="M220" s="24">
        <f t="shared" si="176"/>
        <v>0</v>
      </c>
      <c r="N220" s="24">
        <f t="shared" si="176"/>
        <v>0</v>
      </c>
      <c r="O220" s="24">
        <f t="shared" si="176"/>
        <v>2450.26836</v>
      </c>
      <c r="P220" s="24">
        <f t="shared" si="176"/>
        <v>2450.26836</v>
      </c>
      <c r="Q220" s="24">
        <f t="shared" si="176"/>
        <v>0</v>
      </c>
      <c r="R220" s="88">
        <f t="shared" si="167"/>
        <v>99.994627815866792</v>
      </c>
    </row>
    <row r="221" spans="1:18" ht="78" x14ac:dyDescent="0.3">
      <c r="A221" s="28" t="s">
        <v>1302</v>
      </c>
      <c r="B221" s="28" t="s">
        <v>1393</v>
      </c>
      <c r="C221" s="18" t="s">
        <v>2096</v>
      </c>
      <c r="D221" s="28" t="s">
        <v>58</v>
      </c>
      <c r="E221" s="29" t="s">
        <v>660</v>
      </c>
      <c r="F221" s="24"/>
      <c r="G221" s="24"/>
      <c r="H221" s="24">
        <f>H222</f>
        <v>0</v>
      </c>
      <c r="I221" s="24">
        <f>I222</f>
        <v>2450.4</v>
      </c>
      <c r="J221" s="24">
        <f t="shared" si="176"/>
        <v>0</v>
      </c>
      <c r="K221" s="24">
        <f t="shared" si="176"/>
        <v>2450.4</v>
      </c>
      <c r="L221" s="24">
        <f t="shared" si="176"/>
        <v>0</v>
      </c>
      <c r="M221" s="24">
        <f t="shared" si="176"/>
        <v>0</v>
      </c>
      <c r="N221" s="24">
        <f t="shared" si="176"/>
        <v>0</v>
      </c>
      <c r="O221" s="24">
        <f t="shared" si="176"/>
        <v>2450.26836</v>
      </c>
      <c r="P221" s="24">
        <f t="shared" si="176"/>
        <v>2450.26836</v>
      </c>
      <c r="Q221" s="24">
        <f t="shared" si="176"/>
        <v>0</v>
      </c>
      <c r="R221" s="88">
        <f t="shared" si="167"/>
        <v>99.994627815866792</v>
      </c>
    </row>
    <row r="222" spans="1:18" ht="31.2" x14ac:dyDescent="0.3">
      <c r="A222" s="28" t="s">
        <v>1302</v>
      </c>
      <c r="B222" s="28" t="s">
        <v>1393</v>
      </c>
      <c r="C222" s="18" t="s">
        <v>2096</v>
      </c>
      <c r="D222" s="28" t="s">
        <v>68</v>
      </c>
      <c r="E222" s="29" t="s">
        <v>662</v>
      </c>
      <c r="F222" s="24"/>
      <c r="G222" s="24"/>
      <c r="H222" s="24">
        <v>0</v>
      </c>
      <c r="I222" s="24">
        <v>2450.4</v>
      </c>
      <c r="J222" s="37">
        <v>0</v>
      </c>
      <c r="K222" s="37">
        <f>I222</f>
        <v>2450.4</v>
      </c>
      <c r="L222" s="37">
        <v>0</v>
      </c>
      <c r="M222" s="37">
        <v>0</v>
      </c>
      <c r="N222" s="37">
        <v>0</v>
      </c>
      <c r="O222" s="37">
        <v>2450.26836</v>
      </c>
      <c r="P222" s="37">
        <f>O222</f>
        <v>2450.26836</v>
      </c>
      <c r="Q222" s="37">
        <v>0</v>
      </c>
      <c r="R222" s="88">
        <f t="shared" si="167"/>
        <v>99.994627815866792</v>
      </c>
    </row>
    <row r="223" spans="1:18" ht="31.5" customHeight="1" x14ac:dyDescent="0.3">
      <c r="A223" s="28" t="s">
        <v>1302</v>
      </c>
      <c r="B223" s="28" t="s">
        <v>1393</v>
      </c>
      <c r="C223" s="18" t="s">
        <v>1303</v>
      </c>
      <c r="D223" s="28"/>
      <c r="E223" s="29" t="s">
        <v>1304</v>
      </c>
      <c r="F223" s="24">
        <v>52887.4</v>
      </c>
      <c r="G223" s="24">
        <f t="shared" ref="G223" si="177">G224+G226+G228</f>
        <v>0</v>
      </c>
      <c r="H223" s="24">
        <f t="shared" ref="H223:L223" si="178">H224+H226+H228</f>
        <v>52887.4</v>
      </c>
      <c r="I223" s="24">
        <f t="shared" si="178"/>
        <v>52887.400000000009</v>
      </c>
      <c r="J223" s="37">
        <f t="shared" si="178"/>
        <v>35689.551029999995</v>
      </c>
      <c r="K223" s="37">
        <f t="shared" si="178"/>
        <v>52887.400000000009</v>
      </c>
      <c r="L223" s="37">
        <f t="shared" si="178"/>
        <v>35689.551029999995</v>
      </c>
      <c r="M223" s="24">
        <f t="shared" ref="K223:N224" si="179">M224</f>
        <v>0</v>
      </c>
      <c r="N223" s="24">
        <f t="shared" si="179"/>
        <v>0</v>
      </c>
      <c r="O223" s="30">
        <f>O224+O226+O228</f>
        <v>52879.239939999999</v>
      </c>
      <c r="P223" s="30">
        <f>P224+P226+P228</f>
        <v>52879.239939999999</v>
      </c>
      <c r="Q223" s="30">
        <f t="shared" ref="Q223" si="180">Q224</f>
        <v>0</v>
      </c>
      <c r="R223" s="88">
        <f t="shared" si="167"/>
        <v>99.984570880776886</v>
      </c>
    </row>
    <row r="224" spans="1:18" ht="78" x14ac:dyDescent="0.3">
      <c r="A224" s="28" t="s">
        <v>1302</v>
      </c>
      <c r="B224" s="28" t="s">
        <v>1393</v>
      </c>
      <c r="C224" s="18" t="s">
        <v>1303</v>
      </c>
      <c r="D224" s="28" t="s">
        <v>58</v>
      </c>
      <c r="E224" s="29" t="s">
        <v>660</v>
      </c>
      <c r="F224" s="24">
        <v>34269.300000000003</v>
      </c>
      <c r="G224" s="24">
        <f t="shared" ref="G224" si="181">G225</f>
        <v>0</v>
      </c>
      <c r="H224" s="24">
        <f t="shared" ref="H224:J224" si="182">H225</f>
        <v>34269.300000000003</v>
      </c>
      <c r="I224" s="24">
        <f t="shared" si="182"/>
        <v>39806.274920000003</v>
      </c>
      <c r="J224" s="37">
        <f t="shared" si="182"/>
        <v>27114.165990000001</v>
      </c>
      <c r="K224" s="37">
        <f t="shared" si="179"/>
        <v>39806.274920000003</v>
      </c>
      <c r="L224" s="37">
        <f t="shared" si="179"/>
        <v>27114.165990000001</v>
      </c>
      <c r="M224" s="37">
        <f t="shared" si="179"/>
        <v>0</v>
      </c>
      <c r="N224" s="24">
        <f>N225+N228</f>
        <v>0</v>
      </c>
      <c r="O224" s="30">
        <f>O225</f>
        <v>39798.114860000001</v>
      </c>
      <c r="P224" s="30">
        <f>P225</f>
        <v>39798.114860000001</v>
      </c>
      <c r="Q224" s="30">
        <f>Q225+Q228</f>
        <v>0</v>
      </c>
      <c r="R224" s="88">
        <f t="shared" si="167"/>
        <v>99.979500568650536</v>
      </c>
    </row>
    <row r="225" spans="1:18" ht="31.5" customHeight="1" x14ac:dyDescent="0.3">
      <c r="A225" s="28" t="s">
        <v>1302</v>
      </c>
      <c r="B225" s="28" t="s">
        <v>1393</v>
      </c>
      <c r="C225" s="18" t="s">
        <v>1303</v>
      </c>
      <c r="D225" s="28" t="s">
        <v>68</v>
      </c>
      <c r="E225" s="29" t="s">
        <v>662</v>
      </c>
      <c r="F225" s="24">
        <v>34269.300000000003</v>
      </c>
      <c r="G225" s="24"/>
      <c r="H225" s="24">
        <v>34269.300000000003</v>
      </c>
      <c r="I225" s="24">
        <v>39806.274920000003</v>
      </c>
      <c r="J225" s="37">
        <v>27114.165990000001</v>
      </c>
      <c r="K225" s="24">
        <f>I225</f>
        <v>39806.274920000003</v>
      </c>
      <c r="L225" s="24">
        <f>J225</f>
        <v>27114.165990000001</v>
      </c>
      <c r="M225" s="24">
        <f t="shared" ref="K225:N226" si="183">M226</f>
        <v>0</v>
      </c>
      <c r="N225" s="24">
        <f t="shared" si="183"/>
        <v>0</v>
      </c>
      <c r="O225" s="30">
        <v>39798.114860000001</v>
      </c>
      <c r="P225" s="30">
        <f>O225</f>
        <v>39798.114860000001</v>
      </c>
      <c r="Q225" s="30">
        <v>0</v>
      </c>
      <c r="R225" s="88">
        <f t="shared" si="167"/>
        <v>99.979500568650536</v>
      </c>
    </row>
    <row r="226" spans="1:18" ht="31.2" x14ac:dyDescent="0.3">
      <c r="A226" s="28" t="s">
        <v>1302</v>
      </c>
      <c r="B226" s="28" t="s">
        <v>1393</v>
      </c>
      <c r="C226" s="18" t="s">
        <v>1303</v>
      </c>
      <c r="D226" s="28" t="s">
        <v>51</v>
      </c>
      <c r="E226" s="29" t="s">
        <v>663</v>
      </c>
      <c r="F226" s="24">
        <v>18538.099999999999</v>
      </c>
      <c r="G226" s="24">
        <f t="shared" ref="G226" si="184">G227</f>
        <v>0</v>
      </c>
      <c r="H226" s="24">
        <f t="shared" ref="H226:J226" si="185">H227</f>
        <v>18538.099999999999</v>
      </c>
      <c r="I226" s="24">
        <f t="shared" si="185"/>
        <v>12958.97248</v>
      </c>
      <c r="J226" s="37">
        <f t="shared" si="185"/>
        <v>8465.1254399999998</v>
      </c>
      <c r="K226" s="24">
        <f t="shared" si="183"/>
        <v>12958.97248</v>
      </c>
      <c r="L226" s="24">
        <f t="shared" si="183"/>
        <v>8465.1254399999998</v>
      </c>
      <c r="M226" s="24">
        <f t="shared" si="183"/>
        <v>0</v>
      </c>
      <c r="N226" s="24">
        <f t="shared" si="183"/>
        <v>0</v>
      </c>
      <c r="O226" s="30">
        <f>O227</f>
        <v>12958.97248</v>
      </c>
      <c r="P226" s="30">
        <f t="shared" ref="P226:Q226" si="186">P227</f>
        <v>12958.97248</v>
      </c>
      <c r="Q226" s="30">
        <f t="shared" si="186"/>
        <v>0</v>
      </c>
      <c r="R226" s="88">
        <f t="shared" si="167"/>
        <v>100</v>
      </c>
    </row>
    <row r="227" spans="1:18" ht="31.5" customHeight="1" x14ac:dyDescent="0.3">
      <c r="A227" s="28" t="s">
        <v>1302</v>
      </c>
      <c r="B227" s="28" t="s">
        <v>1393</v>
      </c>
      <c r="C227" s="18" t="s">
        <v>1303</v>
      </c>
      <c r="D227" s="28" t="s">
        <v>52</v>
      </c>
      <c r="E227" s="29" t="s">
        <v>664</v>
      </c>
      <c r="F227" s="24">
        <v>18538.099999999999</v>
      </c>
      <c r="G227" s="24"/>
      <c r="H227" s="24">
        <v>18538.099999999999</v>
      </c>
      <c r="I227" s="24">
        <v>12958.97248</v>
      </c>
      <c r="J227" s="37">
        <v>8465.1254399999998</v>
      </c>
      <c r="K227" s="24">
        <f t="shared" ref="K227:L230" si="187">I227</f>
        <v>12958.97248</v>
      </c>
      <c r="L227" s="24">
        <f t="shared" si="187"/>
        <v>8465.1254399999998</v>
      </c>
      <c r="M227" s="24">
        <v>0</v>
      </c>
      <c r="N227" s="24">
        <v>0</v>
      </c>
      <c r="O227" s="30">
        <v>12958.97248</v>
      </c>
      <c r="P227" s="30">
        <f>O227</f>
        <v>12958.97248</v>
      </c>
      <c r="Q227" s="30">
        <v>0</v>
      </c>
      <c r="R227" s="88">
        <f t="shared" si="167"/>
        <v>100</v>
      </c>
    </row>
    <row r="228" spans="1:18" ht="15.75" customHeight="1" x14ac:dyDescent="0.3">
      <c r="A228" s="28" t="s">
        <v>1302</v>
      </c>
      <c r="B228" s="28" t="s">
        <v>1393</v>
      </c>
      <c r="C228" s="18" t="s">
        <v>1303</v>
      </c>
      <c r="D228" s="28" t="s">
        <v>53</v>
      </c>
      <c r="E228" s="29" t="s">
        <v>679</v>
      </c>
      <c r="F228" s="24">
        <v>80</v>
      </c>
      <c r="G228" s="24">
        <f t="shared" ref="G228" si="188">G230</f>
        <v>0</v>
      </c>
      <c r="H228" s="24">
        <f t="shared" ref="H228" si="189">H230</f>
        <v>80</v>
      </c>
      <c r="I228" s="24">
        <f>I230+I229</f>
        <v>122.15260000000001</v>
      </c>
      <c r="J228" s="24">
        <f t="shared" ref="J228:Q228" si="190">J230+J229</f>
        <v>110.25960000000001</v>
      </c>
      <c r="K228" s="24">
        <f t="shared" si="190"/>
        <v>122.15260000000001</v>
      </c>
      <c r="L228" s="24">
        <f t="shared" si="190"/>
        <v>110.25960000000001</v>
      </c>
      <c r="M228" s="24">
        <f t="shared" si="190"/>
        <v>0</v>
      </c>
      <c r="N228" s="24">
        <f t="shared" si="190"/>
        <v>0</v>
      </c>
      <c r="O228" s="24">
        <f t="shared" si="190"/>
        <v>122.15260000000001</v>
      </c>
      <c r="P228" s="24">
        <f t="shared" si="190"/>
        <v>122.15260000000001</v>
      </c>
      <c r="Q228" s="24">
        <f t="shared" si="190"/>
        <v>0</v>
      </c>
      <c r="R228" s="88">
        <f t="shared" si="167"/>
        <v>100</v>
      </c>
    </row>
    <row r="229" spans="1:18" ht="15.75" customHeight="1" x14ac:dyDescent="0.3">
      <c r="A229" s="28" t="s">
        <v>1302</v>
      </c>
      <c r="B229" s="28" t="s">
        <v>1393</v>
      </c>
      <c r="C229" s="18" t="s">
        <v>1303</v>
      </c>
      <c r="D229" s="28" t="s">
        <v>54</v>
      </c>
      <c r="E229" s="29" t="s">
        <v>681</v>
      </c>
      <c r="F229" s="24"/>
      <c r="G229" s="24"/>
      <c r="H229" s="24">
        <v>0</v>
      </c>
      <c r="I229" s="24">
        <v>2</v>
      </c>
      <c r="J229" s="37">
        <v>0</v>
      </c>
      <c r="K229" s="37">
        <f>I229</f>
        <v>2</v>
      </c>
      <c r="L229" s="37">
        <v>0</v>
      </c>
      <c r="M229" s="37">
        <v>0</v>
      </c>
      <c r="N229" s="37">
        <v>0</v>
      </c>
      <c r="O229" s="37">
        <v>2</v>
      </c>
      <c r="P229" s="37">
        <f>O229</f>
        <v>2</v>
      </c>
      <c r="Q229" s="37">
        <v>0</v>
      </c>
      <c r="R229" s="88">
        <f t="shared" si="167"/>
        <v>100</v>
      </c>
    </row>
    <row r="230" spans="1:18" ht="15.75" customHeight="1" x14ac:dyDescent="0.3">
      <c r="A230" s="28" t="s">
        <v>1302</v>
      </c>
      <c r="B230" s="28" t="s">
        <v>1393</v>
      </c>
      <c r="C230" s="18" t="s">
        <v>1303</v>
      </c>
      <c r="D230" s="28" t="s">
        <v>60</v>
      </c>
      <c r="E230" s="29" t="s">
        <v>682</v>
      </c>
      <c r="F230" s="24">
        <v>80</v>
      </c>
      <c r="G230" s="24"/>
      <c r="H230" s="24">
        <v>80</v>
      </c>
      <c r="I230" s="24">
        <v>120.15260000000001</v>
      </c>
      <c r="J230" s="37">
        <v>110.25960000000001</v>
      </c>
      <c r="K230" s="24">
        <f t="shared" si="187"/>
        <v>120.15260000000001</v>
      </c>
      <c r="L230" s="24">
        <f t="shared" si="187"/>
        <v>110.25960000000001</v>
      </c>
      <c r="M230" s="24">
        <v>0</v>
      </c>
      <c r="N230" s="24">
        <v>0</v>
      </c>
      <c r="O230" s="30">
        <v>120.15260000000001</v>
      </c>
      <c r="P230" s="30">
        <f>O230</f>
        <v>120.15260000000001</v>
      </c>
      <c r="Q230" s="30">
        <v>0</v>
      </c>
      <c r="R230" s="88">
        <f t="shared" si="167"/>
        <v>100</v>
      </c>
    </row>
    <row r="231" spans="1:18" s="36" customFormat="1" ht="31.5" customHeight="1" x14ac:dyDescent="0.3">
      <c r="A231" s="43" t="s">
        <v>110</v>
      </c>
      <c r="B231" s="43" t="s">
        <v>1396</v>
      </c>
      <c r="C231" s="27"/>
      <c r="D231" s="43"/>
      <c r="E231" s="44" t="s">
        <v>595</v>
      </c>
      <c r="F231" s="22">
        <v>109499.89300000001</v>
      </c>
      <c r="G231" s="22">
        <f t="shared" ref="G231:H231" si="191">G232+G285+G321</f>
        <v>0</v>
      </c>
      <c r="H231" s="22">
        <f t="shared" si="191"/>
        <v>107399.61500000001</v>
      </c>
      <c r="I231" s="22">
        <f t="shared" ref="I231:Q231" si="192">I232+I285+I321</f>
        <v>114421.095</v>
      </c>
      <c r="J231" s="76">
        <f t="shared" si="192"/>
        <v>70845.60269</v>
      </c>
      <c r="K231" s="22">
        <f t="shared" si="192"/>
        <v>20487.900000000001</v>
      </c>
      <c r="L231" s="22">
        <f t="shared" si="192"/>
        <v>9765.5946000000004</v>
      </c>
      <c r="M231" s="22">
        <f t="shared" si="192"/>
        <v>605.35900000000004</v>
      </c>
      <c r="N231" s="22">
        <f t="shared" si="192"/>
        <v>637.66300000000001</v>
      </c>
      <c r="O231" s="45">
        <f t="shared" si="192"/>
        <v>113484.37818</v>
      </c>
      <c r="P231" s="45">
        <f t="shared" si="192"/>
        <v>20248.91084</v>
      </c>
      <c r="Q231" s="45">
        <f t="shared" si="192"/>
        <v>605.35847999999999</v>
      </c>
      <c r="R231" s="86">
        <f t="shared" si="167"/>
        <v>99.181342548766906</v>
      </c>
    </row>
    <row r="232" spans="1:18" s="36" customFormat="1" ht="15.75" customHeight="1" x14ac:dyDescent="0.3">
      <c r="A232" s="43" t="s">
        <v>110</v>
      </c>
      <c r="B232" s="43" t="s">
        <v>70</v>
      </c>
      <c r="C232" s="27"/>
      <c r="D232" s="43"/>
      <c r="E232" s="44" t="s">
        <v>621</v>
      </c>
      <c r="F232" s="22">
        <v>46809.600000000006</v>
      </c>
      <c r="G232" s="22">
        <f>G258</f>
        <v>0</v>
      </c>
      <c r="H232" s="22">
        <f>H258+H233</f>
        <v>45706.615000000005</v>
      </c>
      <c r="I232" s="22">
        <f>I258+I233</f>
        <v>95058.824999999997</v>
      </c>
      <c r="J232" s="22">
        <f t="shared" ref="J232:Q232" si="193">J258+J233</f>
        <v>57005.744229999997</v>
      </c>
      <c r="K232" s="22">
        <f t="shared" si="193"/>
        <v>20164</v>
      </c>
      <c r="L232" s="22">
        <f t="shared" si="193"/>
        <v>9532.9446000000007</v>
      </c>
      <c r="M232" s="22">
        <f t="shared" si="193"/>
        <v>605.35900000000004</v>
      </c>
      <c r="N232" s="22">
        <f t="shared" si="193"/>
        <v>0</v>
      </c>
      <c r="O232" s="22">
        <f t="shared" si="193"/>
        <v>94254.319749999995</v>
      </c>
      <c r="P232" s="22">
        <f t="shared" si="193"/>
        <v>19925.882430000001</v>
      </c>
      <c r="Q232" s="22">
        <f t="shared" si="193"/>
        <v>605.35847999999999</v>
      </c>
      <c r="R232" s="86">
        <f t="shared" si="167"/>
        <v>99.153676420889909</v>
      </c>
    </row>
    <row r="233" spans="1:18" s="49" customFormat="1" ht="15.75" customHeight="1" x14ac:dyDescent="0.3">
      <c r="A233" s="47" t="s">
        <v>110</v>
      </c>
      <c r="B233" s="47" t="s">
        <v>2004</v>
      </c>
      <c r="C233" s="20"/>
      <c r="D233" s="47"/>
      <c r="E233" s="48" t="s">
        <v>2005</v>
      </c>
      <c r="F233" s="22"/>
      <c r="G233" s="22"/>
      <c r="H233" s="23">
        <f>H234</f>
        <v>0</v>
      </c>
      <c r="I233" s="23">
        <f>I234</f>
        <v>49739.357999999993</v>
      </c>
      <c r="J233" s="23">
        <f t="shared" ref="J233:Q233" si="194">J234</f>
        <v>30892.733229999998</v>
      </c>
      <c r="K233" s="23">
        <f t="shared" si="194"/>
        <v>20164</v>
      </c>
      <c r="L233" s="23">
        <f t="shared" si="194"/>
        <v>9532.9446000000007</v>
      </c>
      <c r="M233" s="23">
        <f t="shared" si="194"/>
        <v>605.35900000000004</v>
      </c>
      <c r="N233" s="23">
        <f t="shared" si="194"/>
        <v>0</v>
      </c>
      <c r="O233" s="23">
        <f t="shared" si="194"/>
        <v>49499.110110000001</v>
      </c>
      <c r="P233" s="23">
        <f t="shared" si="194"/>
        <v>19925.882430000001</v>
      </c>
      <c r="Q233" s="23">
        <f t="shared" si="194"/>
        <v>605.35847999999999</v>
      </c>
      <c r="R233" s="87">
        <f t="shared" si="167"/>
        <v>99.516986347109679</v>
      </c>
    </row>
    <row r="234" spans="1:18" ht="31.5" customHeight="1" x14ac:dyDescent="0.3">
      <c r="A234" s="28" t="s">
        <v>110</v>
      </c>
      <c r="B234" s="28" t="s">
        <v>2004</v>
      </c>
      <c r="C234" s="18" t="s">
        <v>62</v>
      </c>
      <c r="D234" s="28"/>
      <c r="E234" s="29" t="s">
        <v>1196</v>
      </c>
      <c r="F234" s="22"/>
      <c r="G234" s="22"/>
      <c r="H234" s="24">
        <f>H235</f>
        <v>0</v>
      </c>
      <c r="I234" s="24">
        <f>I235+I254</f>
        <v>49739.357999999993</v>
      </c>
      <c r="J234" s="24">
        <f t="shared" ref="J234:Q234" si="195">J235+J254</f>
        <v>30892.733229999998</v>
      </c>
      <c r="K234" s="24">
        <f t="shared" si="195"/>
        <v>20164</v>
      </c>
      <c r="L234" s="24">
        <f t="shared" si="195"/>
        <v>9532.9446000000007</v>
      </c>
      <c r="M234" s="24">
        <f t="shared" si="195"/>
        <v>605.35900000000004</v>
      </c>
      <c r="N234" s="24">
        <f t="shared" si="195"/>
        <v>0</v>
      </c>
      <c r="O234" s="24">
        <f t="shared" si="195"/>
        <v>49499.110110000001</v>
      </c>
      <c r="P234" s="24">
        <f t="shared" si="195"/>
        <v>19925.882430000001</v>
      </c>
      <c r="Q234" s="24">
        <f t="shared" si="195"/>
        <v>605.35847999999999</v>
      </c>
      <c r="R234" s="88">
        <f t="shared" si="167"/>
        <v>99.516986347109679</v>
      </c>
    </row>
    <row r="235" spans="1:18" ht="47.25" customHeight="1" x14ac:dyDescent="0.3">
      <c r="A235" s="28" t="s">
        <v>110</v>
      </c>
      <c r="B235" s="28" t="s">
        <v>2004</v>
      </c>
      <c r="C235" s="18" t="s">
        <v>152</v>
      </c>
      <c r="D235" s="28"/>
      <c r="E235" s="29" t="s">
        <v>1788</v>
      </c>
      <c r="F235" s="22"/>
      <c r="G235" s="22"/>
      <c r="H235" s="24">
        <f>H236+H244+H249</f>
        <v>0</v>
      </c>
      <c r="I235" s="24">
        <f>I236+I244+I249</f>
        <v>49133.998999999996</v>
      </c>
      <c r="J235" s="24">
        <f t="shared" ref="J235:Q235" si="196">J236+J244+J249</f>
        <v>30255.070229999998</v>
      </c>
      <c r="K235" s="24">
        <f t="shared" si="196"/>
        <v>20164</v>
      </c>
      <c r="L235" s="24">
        <f t="shared" si="196"/>
        <v>9532.9446000000007</v>
      </c>
      <c r="M235" s="24">
        <f t="shared" si="196"/>
        <v>0</v>
      </c>
      <c r="N235" s="24">
        <f t="shared" si="196"/>
        <v>0</v>
      </c>
      <c r="O235" s="24">
        <f t="shared" si="196"/>
        <v>48893.751629999999</v>
      </c>
      <c r="P235" s="24">
        <f t="shared" si="196"/>
        <v>19925.882430000001</v>
      </c>
      <c r="Q235" s="24">
        <f t="shared" si="196"/>
        <v>0</v>
      </c>
      <c r="R235" s="88">
        <f t="shared" si="167"/>
        <v>99.511036400680524</v>
      </c>
    </row>
    <row r="236" spans="1:18" ht="47.25" customHeight="1" x14ac:dyDescent="0.3">
      <c r="A236" s="28" t="s">
        <v>110</v>
      </c>
      <c r="B236" s="28" t="s">
        <v>2004</v>
      </c>
      <c r="C236" s="18" t="s">
        <v>149</v>
      </c>
      <c r="D236" s="28"/>
      <c r="E236" s="29" t="s">
        <v>710</v>
      </c>
      <c r="F236" s="22"/>
      <c r="G236" s="22"/>
      <c r="H236" s="24">
        <f>H237+H239+H241</f>
        <v>0</v>
      </c>
      <c r="I236" s="24">
        <f>I237+I239+I241</f>
        <v>28969.998999999996</v>
      </c>
      <c r="J236" s="24">
        <f t="shared" ref="J236:Q236" si="197">J237+J239+J241</f>
        <v>20722.125629999999</v>
      </c>
      <c r="K236" s="24">
        <f t="shared" si="197"/>
        <v>0</v>
      </c>
      <c r="L236" s="24">
        <f t="shared" si="197"/>
        <v>0</v>
      </c>
      <c r="M236" s="24">
        <f t="shared" si="197"/>
        <v>0</v>
      </c>
      <c r="N236" s="24">
        <f t="shared" si="197"/>
        <v>0</v>
      </c>
      <c r="O236" s="24">
        <f t="shared" si="197"/>
        <v>28967.869200000001</v>
      </c>
      <c r="P236" s="24">
        <f t="shared" si="197"/>
        <v>0</v>
      </c>
      <c r="Q236" s="24">
        <f t="shared" si="197"/>
        <v>0</v>
      </c>
      <c r="R236" s="88">
        <f t="shared" si="167"/>
        <v>99.992648256563641</v>
      </c>
    </row>
    <row r="237" spans="1:18" ht="78.75" customHeight="1" x14ac:dyDescent="0.3">
      <c r="A237" s="28" t="s">
        <v>110</v>
      </c>
      <c r="B237" s="28" t="s">
        <v>2004</v>
      </c>
      <c r="C237" s="18" t="s">
        <v>149</v>
      </c>
      <c r="D237" s="28" t="s">
        <v>58</v>
      </c>
      <c r="E237" s="29" t="s">
        <v>660</v>
      </c>
      <c r="F237" s="22"/>
      <c r="G237" s="22"/>
      <c r="H237" s="24">
        <f>H238</f>
        <v>0</v>
      </c>
      <c r="I237" s="24">
        <f>I238</f>
        <v>18813.56367</v>
      </c>
      <c r="J237" s="24">
        <f t="shared" ref="J237:Q237" si="198">J238</f>
        <v>13121.298629999999</v>
      </c>
      <c r="K237" s="24">
        <f t="shared" si="198"/>
        <v>0</v>
      </c>
      <c r="L237" s="24">
        <f t="shared" si="198"/>
        <v>0</v>
      </c>
      <c r="M237" s="24">
        <f t="shared" si="198"/>
        <v>0</v>
      </c>
      <c r="N237" s="24">
        <f t="shared" si="198"/>
        <v>0</v>
      </c>
      <c r="O237" s="24">
        <f t="shared" si="198"/>
        <v>18813.56364</v>
      </c>
      <c r="P237" s="24">
        <f t="shared" si="198"/>
        <v>0</v>
      </c>
      <c r="Q237" s="24">
        <f t="shared" si="198"/>
        <v>0</v>
      </c>
      <c r="R237" s="88">
        <f t="shared" si="167"/>
        <v>99.999999840540582</v>
      </c>
    </row>
    <row r="238" spans="1:18" ht="15.75" customHeight="1" x14ac:dyDescent="0.3">
      <c r="A238" s="28" t="s">
        <v>110</v>
      </c>
      <c r="B238" s="28" t="s">
        <v>2004</v>
      </c>
      <c r="C238" s="18" t="s">
        <v>149</v>
      </c>
      <c r="D238" s="28" t="s">
        <v>59</v>
      </c>
      <c r="E238" s="29" t="s">
        <v>661</v>
      </c>
      <c r="F238" s="22"/>
      <c r="G238" s="22"/>
      <c r="H238" s="24">
        <v>0</v>
      </c>
      <c r="I238" s="24">
        <v>18813.56367</v>
      </c>
      <c r="J238" s="24">
        <v>13121.298629999999</v>
      </c>
      <c r="K238" s="24">
        <v>0</v>
      </c>
      <c r="L238" s="24">
        <v>0</v>
      </c>
      <c r="M238" s="24">
        <v>0</v>
      </c>
      <c r="N238" s="24">
        <v>0</v>
      </c>
      <c r="O238" s="24">
        <v>18813.56364</v>
      </c>
      <c r="P238" s="24">
        <v>0</v>
      </c>
      <c r="Q238" s="24">
        <v>0</v>
      </c>
      <c r="R238" s="88">
        <f t="shared" si="167"/>
        <v>99.999999840540582</v>
      </c>
    </row>
    <row r="239" spans="1:18" ht="31.5" customHeight="1" x14ac:dyDescent="0.3">
      <c r="A239" s="28" t="s">
        <v>110</v>
      </c>
      <c r="B239" s="28" t="s">
        <v>2004</v>
      </c>
      <c r="C239" s="18" t="s">
        <v>149</v>
      </c>
      <c r="D239" s="28" t="s">
        <v>51</v>
      </c>
      <c r="E239" s="29" t="s">
        <v>663</v>
      </c>
      <c r="F239" s="22"/>
      <c r="G239" s="22"/>
      <c r="H239" s="24">
        <f>H240</f>
        <v>0</v>
      </c>
      <c r="I239" s="24">
        <f>I240</f>
        <v>9144.5702199999996</v>
      </c>
      <c r="J239" s="24">
        <f t="shared" ref="J239:Q239" si="199">J240</f>
        <v>6504.1308900000004</v>
      </c>
      <c r="K239" s="24">
        <f t="shared" si="199"/>
        <v>0</v>
      </c>
      <c r="L239" s="24">
        <f t="shared" si="199"/>
        <v>0</v>
      </c>
      <c r="M239" s="24">
        <f t="shared" si="199"/>
        <v>0</v>
      </c>
      <c r="N239" s="24">
        <f t="shared" si="199"/>
        <v>0</v>
      </c>
      <c r="O239" s="24">
        <f t="shared" si="199"/>
        <v>9142.7513099999996</v>
      </c>
      <c r="P239" s="24">
        <f t="shared" si="199"/>
        <v>0</v>
      </c>
      <c r="Q239" s="24">
        <f t="shared" si="199"/>
        <v>0</v>
      </c>
      <c r="R239" s="88">
        <f t="shared" si="167"/>
        <v>99.980109398733447</v>
      </c>
    </row>
    <row r="240" spans="1:18" ht="31.5" customHeight="1" x14ac:dyDescent="0.3">
      <c r="A240" s="28" t="s">
        <v>110</v>
      </c>
      <c r="B240" s="28" t="s">
        <v>2004</v>
      </c>
      <c r="C240" s="18" t="s">
        <v>149</v>
      </c>
      <c r="D240" s="28" t="s">
        <v>52</v>
      </c>
      <c r="E240" s="29" t="s">
        <v>664</v>
      </c>
      <c r="F240" s="22"/>
      <c r="G240" s="22"/>
      <c r="H240" s="24">
        <v>0</v>
      </c>
      <c r="I240" s="24">
        <v>9144.5702199999996</v>
      </c>
      <c r="J240" s="24">
        <v>6504.1308900000004</v>
      </c>
      <c r="K240" s="24">
        <v>0</v>
      </c>
      <c r="L240" s="24">
        <v>0</v>
      </c>
      <c r="M240" s="24">
        <v>0</v>
      </c>
      <c r="N240" s="24">
        <v>0</v>
      </c>
      <c r="O240" s="24">
        <v>9142.7513099999996</v>
      </c>
      <c r="P240" s="24">
        <v>0</v>
      </c>
      <c r="Q240" s="24">
        <v>0</v>
      </c>
      <c r="R240" s="88">
        <f t="shared" si="167"/>
        <v>99.980109398733447</v>
      </c>
    </row>
    <row r="241" spans="1:18" ht="15.75" customHeight="1" x14ac:dyDescent="0.3">
      <c r="A241" s="28" t="s">
        <v>110</v>
      </c>
      <c r="B241" s="28" t="s">
        <v>2004</v>
      </c>
      <c r="C241" s="18" t="s">
        <v>149</v>
      </c>
      <c r="D241" s="28" t="s">
        <v>53</v>
      </c>
      <c r="E241" s="29" t="s">
        <v>679</v>
      </c>
      <c r="F241" s="22"/>
      <c r="G241" s="22"/>
      <c r="H241" s="24">
        <f>H242+H243</f>
        <v>0</v>
      </c>
      <c r="I241" s="24">
        <f>I242+I243</f>
        <v>1011.86511</v>
      </c>
      <c r="J241" s="24">
        <f t="shared" ref="J241:Q241" si="200">J242+J243</f>
        <v>1096.6961099999999</v>
      </c>
      <c r="K241" s="24">
        <f t="shared" si="200"/>
        <v>0</v>
      </c>
      <c r="L241" s="24">
        <f t="shared" si="200"/>
        <v>0</v>
      </c>
      <c r="M241" s="24">
        <f t="shared" si="200"/>
        <v>0</v>
      </c>
      <c r="N241" s="24">
        <f t="shared" si="200"/>
        <v>0</v>
      </c>
      <c r="O241" s="24">
        <f>O242+O243</f>
        <v>1011.55425</v>
      </c>
      <c r="P241" s="24">
        <f t="shared" si="200"/>
        <v>0</v>
      </c>
      <c r="Q241" s="24">
        <f t="shared" si="200"/>
        <v>0</v>
      </c>
      <c r="R241" s="88">
        <f t="shared" si="167"/>
        <v>99.969278513812981</v>
      </c>
    </row>
    <row r="242" spans="1:18" ht="15.75" customHeight="1" x14ac:dyDescent="0.3">
      <c r="A242" s="28" t="s">
        <v>110</v>
      </c>
      <c r="B242" s="28" t="s">
        <v>2004</v>
      </c>
      <c r="C242" s="18" t="s">
        <v>149</v>
      </c>
      <c r="D242" s="28" t="s">
        <v>54</v>
      </c>
      <c r="E242" s="29" t="s">
        <v>681</v>
      </c>
      <c r="F242" s="22"/>
      <c r="G242" s="22"/>
      <c r="H242" s="24">
        <v>0</v>
      </c>
      <c r="I242" s="24">
        <v>75.957999999999998</v>
      </c>
      <c r="J242" s="24">
        <v>50.658000000000001</v>
      </c>
      <c r="K242" s="24">
        <v>0</v>
      </c>
      <c r="L242" s="24">
        <v>0</v>
      </c>
      <c r="M242" s="24">
        <v>0</v>
      </c>
      <c r="N242" s="24">
        <v>0</v>
      </c>
      <c r="O242" s="24">
        <v>75.658000000000001</v>
      </c>
      <c r="P242" s="24">
        <v>0</v>
      </c>
      <c r="Q242" s="24">
        <v>0</v>
      </c>
      <c r="R242" s="88">
        <f t="shared" si="167"/>
        <v>99.60504489323047</v>
      </c>
    </row>
    <row r="243" spans="1:18" ht="15.75" customHeight="1" x14ac:dyDescent="0.3">
      <c r="A243" s="28" t="s">
        <v>110</v>
      </c>
      <c r="B243" s="28" t="s">
        <v>2004</v>
      </c>
      <c r="C243" s="18" t="s">
        <v>149</v>
      </c>
      <c r="D243" s="28" t="s">
        <v>60</v>
      </c>
      <c r="E243" s="29" t="s">
        <v>682</v>
      </c>
      <c r="F243" s="22"/>
      <c r="G243" s="22"/>
      <c r="H243" s="24">
        <v>0</v>
      </c>
      <c r="I243" s="24">
        <v>935.90710999999999</v>
      </c>
      <c r="J243" s="24">
        <v>1046.03811</v>
      </c>
      <c r="K243" s="24">
        <v>0</v>
      </c>
      <c r="L243" s="24">
        <v>0</v>
      </c>
      <c r="M243" s="24">
        <v>0</v>
      </c>
      <c r="N243" s="24">
        <v>0</v>
      </c>
      <c r="O243" s="24">
        <v>935.89625000000001</v>
      </c>
      <c r="P243" s="24">
        <v>0</v>
      </c>
      <c r="Q243" s="24">
        <v>0</v>
      </c>
      <c r="R243" s="88">
        <f t="shared" si="167"/>
        <v>99.998839628432791</v>
      </c>
    </row>
    <row r="244" spans="1:18" ht="47.25" customHeight="1" x14ac:dyDescent="0.3">
      <c r="A244" s="28" t="s">
        <v>110</v>
      </c>
      <c r="B244" s="28" t="s">
        <v>2004</v>
      </c>
      <c r="C244" s="18" t="s">
        <v>150</v>
      </c>
      <c r="D244" s="28"/>
      <c r="E244" s="29" t="s">
        <v>2006</v>
      </c>
      <c r="F244" s="22"/>
      <c r="G244" s="22"/>
      <c r="H244" s="24">
        <f>H247+H245</f>
        <v>0</v>
      </c>
      <c r="I244" s="24">
        <f>I247+I245</f>
        <v>19144</v>
      </c>
      <c r="J244" s="24">
        <f t="shared" ref="J244:Q244" si="201">J247+J245</f>
        <v>9030.9446000000007</v>
      </c>
      <c r="K244" s="24">
        <f t="shared" si="201"/>
        <v>19144</v>
      </c>
      <c r="L244" s="24">
        <f t="shared" si="201"/>
        <v>9030.9446000000007</v>
      </c>
      <c r="M244" s="24">
        <f t="shared" si="201"/>
        <v>0</v>
      </c>
      <c r="N244" s="24">
        <f t="shared" si="201"/>
        <v>0</v>
      </c>
      <c r="O244" s="24">
        <f t="shared" si="201"/>
        <v>18906.268810000001</v>
      </c>
      <c r="P244" s="24">
        <f t="shared" si="201"/>
        <v>18906.268810000001</v>
      </c>
      <c r="Q244" s="24">
        <f t="shared" si="201"/>
        <v>0</v>
      </c>
      <c r="R244" s="88">
        <f t="shared" si="167"/>
        <v>98.758194786878406</v>
      </c>
    </row>
    <row r="245" spans="1:18" ht="78" x14ac:dyDescent="0.3">
      <c r="A245" s="28" t="s">
        <v>110</v>
      </c>
      <c r="B245" s="28" t="s">
        <v>2004</v>
      </c>
      <c r="C245" s="18" t="s">
        <v>150</v>
      </c>
      <c r="D245" s="28" t="s">
        <v>58</v>
      </c>
      <c r="E245" s="29" t="s">
        <v>660</v>
      </c>
      <c r="F245" s="22"/>
      <c r="G245" s="22"/>
      <c r="H245" s="24">
        <f>H246</f>
        <v>0</v>
      </c>
      <c r="I245" s="24">
        <f>I246</f>
        <v>1601.8100199999999</v>
      </c>
      <c r="J245" s="24">
        <f t="shared" ref="J245:Q245" si="202">J246</f>
        <v>79.602149999999995</v>
      </c>
      <c r="K245" s="24">
        <f t="shared" si="202"/>
        <v>1601.8100199999999</v>
      </c>
      <c r="L245" s="24">
        <f t="shared" si="202"/>
        <v>79.602149999999995</v>
      </c>
      <c r="M245" s="24">
        <f t="shared" si="202"/>
        <v>0</v>
      </c>
      <c r="N245" s="24">
        <f t="shared" si="202"/>
        <v>0</v>
      </c>
      <c r="O245" s="24">
        <f t="shared" si="202"/>
        <v>1601.15302</v>
      </c>
      <c r="P245" s="24">
        <f t="shared" si="202"/>
        <v>1601.15302</v>
      </c>
      <c r="Q245" s="24">
        <f t="shared" si="202"/>
        <v>0</v>
      </c>
      <c r="R245" s="88">
        <f t="shared" si="167"/>
        <v>99.958983899975863</v>
      </c>
    </row>
    <row r="246" spans="1:18" x14ac:dyDescent="0.3">
      <c r="A246" s="28" t="s">
        <v>110</v>
      </c>
      <c r="B246" s="28" t="s">
        <v>2004</v>
      </c>
      <c r="C246" s="18" t="s">
        <v>150</v>
      </c>
      <c r="D246" s="28" t="s">
        <v>59</v>
      </c>
      <c r="E246" s="29" t="s">
        <v>661</v>
      </c>
      <c r="F246" s="22"/>
      <c r="G246" s="22"/>
      <c r="H246" s="24">
        <v>0</v>
      </c>
      <c r="I246" s="24">
        <v>1601.8100199999999</v>
      </c>
      <c r="J246" s="24">
        <v>79.602149999999995</v>
      </c>
      <c r="K246" s="24">
        <f>I246</f>
        <v>1601.8100199999999</v>
      </c>
      <c r="L246" s="24">
        <f>J246</f>
        <v>79.602149999999995</v>
      </c>
      <c r="M246" s="24">
        <v>0</v>
      </c>
      <c r="N246" s="24">
        <v>0</v>
      </c>
      <c r="O246" s="24">
        <v>1601.15302</v>
      </c>
      <c r="P246" s="24">
        <f>O246</f>
        <v>1601.15302</v>
      </c>
      <c r="Q246" s="24">
        <v>0</v>
      </c>
      <c r="R246" s="88">
        <f t="shared" si="167"/>
        <v>99.958983899975863</v>
      </c>
    </row>
    <row r="247" spans="1:18" ht="31.5" customHeight="1" x14ac:dyDescent="0.3">
      <c r="A247" s="28" t="s">
        <v>110</v>
      </c>
      <c r="B247" s="28" t="s">
        <v>2004</v>
      </c>
      <c r="C247" s="18" t="s">
        <v>150</v>
      </c>
      <c r="D247" s="28" t="s">
        <v>51</v>
      </c>
      <c r="E247" s="29" t="s">
        <v>663</v>
      </c>
      <c r="F247" s="22"/>
      <c r="G247" s="22"/>
      <c r="H247" s="24">
        <f>H248</f>
        <v>0</v>
      </c>
      <c r="I247" s="24">
        <f>I248</f>
        <v>17542.189979999999</v>
      </c>
      <c r="J247" s="24">
        <f>J248</f>
        <v>8951.3424500000001</v>
      </c>
      <c r="K247" s="24">
        <f t="shared" ref="K247:Q247" si="203">K248</f>
        <v>17542.189979999999</v>
      </c>
      <c r="L247" s="24">
        <f t="shared" si="203"/>
        <v>8951.3424500000001</v>
      </c>
      <c r="M247" s="24">
        <f t="shared" si="203"/>
        <v>0</v>
      </c>
      <c r="N247" s="24">
        <f t="shared" si="203"/>
        <v>0</v>
      </c>
      <c r="O247" s="24">
        <f t="shared" si="203"/>
        <v>17305.11579</v>
      </c>
      <c r="P247" s="24">
        <f t="shared" si="203"/>
        <v>17305.11579</v>
      </c>
      <c r="Q247" s="24">
        <f t="shared" si="203"/>
        <v>0</v>
      </c>
      <c r="R247" s="88">
        <f t="shared" si="167"/>
        <v>98.648548497819888</v>
      </c>
    </row>
    <row r="248" spans="1:18" ht="31.5" customHeight="1" x14ac:dyDescent="0.3">
      <c r="A248" s="28" t="s">
        <v>110</v>
      </c>
      <c r="B248" s="28" t="s">
        <v>2004</v>
      </c>
      <c r="C248" s="18" t="s">
        <v>150</v>
      </c>
      <c r="D248" s="28" t="s">
        <v>52</v>
      </c>
      <c r="E248" s="29" t="s">
        <v>664</v>
      </c>
      <c r="F248" s="22"/>
      <c r="G248" s="22"/>
      <c r="H248" s="24">
        <v>0</v>
      </c>
      <c r="I248" s="24">
        <v>17542.189979999999</v>
      </c>
      <c r="J248" s="24">
        <v>8951.3424500000001</v>
      </c>
      <c r="K248" s="24">
        <f>I248</f>
        <v>17542.189979999999</v>
      </c>
      <c r="L248" s="24">
        <f>J248</f>
        <v>8951.3424500000001</v>
      </c>
      <c r="M248" s="24">
        <v>0</v>
      </c>
      <c r="N248" s="24">
        <v>0</v>
      </c>
      <c r="O248" s="24">
        <v>17305.11579</v>
      </c>
      <c r="P248" s="24">
        <f>O248</f>
        <v>17305.11579</v>
      </c>
      <c r="Q248" s="24">
        <v>0</v>
      </c>
      <c r="R248" s="88">
        <f t="shared" si="167"/>
        <v>98.648548497819888</v>
      </c>
    </row>
    <row r="249" spans="1:18" ht="63" customHeight="1" x14ac:dyDescent="0.3">
      <c r="A249" s="28" t="s">
        <v>110</v>
      </c>
      <c r="B249" s="28" t="s">
        <v>2004</v>
      </c>
      <c r="C249" s="18" t="s">
        <v>151</v>
      </c>
      <c r="D249" s="28"/>
      <c r="E249" s="29" t="s">
        <v>2116</v>
      </c>
      <c r="F249" s="22"/>
      <c r="G249" s="22"/>
      <c r="H249" s="24">
        <f>H250+H252</f>
        <v>0</v>
      </c>
      <c r="I249" s="24">
        <f>I250+I252</f>
        <v>1020</v>
      </c>
      <c r="J249" s="24">
        <f t="shared" ref="J249:Q249" si="204">J250+J252</f>
        <v>502</v>
      </c>
      <c r="K249" s="24">
        <f t="shared" si="204"/>
        <v>1020</v>
      </c>
      <c r="L249" s="24">
        <f t="shared" si="204"/>
        <v>502</v>
      </c>
      <c r="M249" s="24">
        <f t="shared" si="204"/>
        <v>0</v>
      </c>
      <c r="N249" s="24">
        <f t="shared" si="204"/>
        <v>0</v>
      </c>
      <c r="O249" s="24">
        <f t="shared" si="204"/>
        <v>1019.61362</v>
      </c>
      <c r="P249" s="24">
        <f t="shared" si="204"/>
        <v>1019.61362</v>
      </c>
      <c r="Q249" s="24">
        <f t="shared" si="204"/>
        <v>0</v>
      </c>
      <c r="R249" s="88">
        <f t="shared" si="167"/>
        <v>99.962119607843135</v>
      </c>
    </row>
    <row r="250" spans="1:18" ht="78.75" customHeight="1" x14ac:dyDescent="0.3">
      <c r="A250" s="28" t="s">
        <v>110</v>
      </c>
      <c r="B250" s="28" t="s">
        <v>2004</v>
      </c>
      <c r="C250" s="18" t="s">
        <v>151</v>
      </c>
      <c r="D250" s="28" t="s">
        <v>58</v>
      </c>
      <c r="E250" s="29" t="s">
        <v>660</v>
      </c>
      <c r="F250" s="22"/>
      <c r="G250" s="22"/>
      <c r="H250" s="24">
        <f>H251</f>
        <v>0</v>
      </c>
      <c r="I250" s="24">
        <f>I251</f>
        <v>1000</v>
      </c>
      <c r="J250" s="24">
        <f t="shared" ref="J250:Q250" si="205">J251</f>
        <v>485</v>
      </c>
      <c r="K250" s="24">
        <f t="shared" si="205"/>
        <v>1000</v>
      </c>
      <c r="L250" s="24">
        <f t="shared" si="205"/>
        <v>485</v>
      </c>
      <c r="M250" s="24">
        <f t="shared" si="205"/>
        <v>0</v>
      </c>
      <c r="N250" s="24">
        <f t="shared" si="205"/>
        <v>0</v>
      </c>
      <c r="O250" s="24">
        <f t="shared" si="205"/>
        <v>999.61361999999997</v>
      </c>
      <c r="P250" s="24">
        <f t="shared" si="205"/>
        <v>999.61361999999997</v>
      </c>
      <c r="Q250" s="24">
        <f t="shared" si="205"/>
        <v>0</v>
      </c>
      <c r="R250" s="88">
        <f t="shared" si="167"/>
        <v>99.961361999999994</v>
      </c>
    </row>
    <row r="251" spans="1:18" ht="15.75" customHeight="1" x14ac:dyDescent="0.3">
      <c r="A251" s="28" t="s">
        <v>110</v>
      </c>
      <c r="B251" s="28" t="s">
        <v>2004</v>
      </c>
      <c r="C251" s="18" t="s">
        <v>151</v>
      </c>
      <c r="D251" s="28" t="s">
        <v>59</v>
      </c>
      <c r="E251" s="29" t="s">
        <v>661</v>
      </c>
      <c r="F251" s="22"/>
      <c r="G251" s="22"/>
      <c r="H251" s="24">
        <v>0</v>
      </c>
      <c r="I251" s="24">
        <v>1000</v>
      </c>
      <c r="J251" s="24">
        <v>485</v>
      </c>
      <c r="K251" s="24">
        <f>I251</f>
        <v>1000</v>
      </c>
      <c r="L251" s="24">
        <f>J251</f>
        <v>485</v>
      </c>
      <c r="M251" s="24">
        <v>0</v>
      </c>
      <c r="N251" s="24">
        <v>0</v>
      </c>
      <c r="O251" s="24">
        <v>999.61361999999997</v>
      </c>
      <c r="P251" s="24">
        <f>O251</f>
        <v>999.61361999999997</v>
      </c>
      <c r="Q251" s="24">
        <v>0</v>
      </c>
      <c r="R251" s="88">
        <f t="shared" si="167"/>
        <v>99.961361999999994</v>
      </c>
    </row>
    <row r="252" spans="1:18" ht="31.5" customHeight="1" x14ac:dyDescent="0.3">
      <c r="A252" s="28" t="s">
        <v>110</v>
      </c>
      <c r="B252" s="28" t="s">
        <v>2004</v>
      </c>
      <c r="C252" s="18" t="s">
        <v>151</v>
      </c>
      <c r="D252" s="28" t="s">
        <v>51</v>
      </c>
      <c r="E252" s="29" t="s">
        <v>663</v>
      </c>
      <c r="F252" s="22"/>
      <c r="G252" s="22"/>
      <c r="H252" s="24">
        <f>H253</f>
        <v>0</v>
      </c>
      <c r="I252" s="24">
        <f>I253</f>
        <v>20</v>
      </c>
      <c r="J252" s="24">
        <f t="shared" ref="J252:Q252" si="206">J253</f>
        <v>17</v>
      </c>
      <c r="K252" s="24">
        <f t="shared" si="206"/>
        <v>20</v>
      </c>
      <c r="L252" s="24">
        <f t="shared" si="206"/>
        <v>17</v>
      </c>
      <c r="M252" s="24">
        <f t="shared" si="206"/>
        <v>0</v>
      </c>
      <c r="N252" s="24">
        <f t="shared" si="206"/>
        <v>0</v>
      </c>
      <c r="O252" s="24">
        <f t="shared" si="206"/>
        <v>20</v>
      </c>
      <c r="P252" s="24">
        <f t="shared" si="206"/>
        <v>20</v>
      </c>
      <c r="Q252" s="24">
        <f t="shared" si="206"/>
        <v>0</v>
      </c>
      <c r="R252" s="88">
        <f t="shared" si="167"/>
        <v>100</v>
      </c>
    </row>
    <row r="253" spans="1:18" ht="31.5" customHeight="1" x14ac:dyDescent="0.3">
      <c r="A253" s="28" t="s">
        <v>110</v>
      </c>
      <c r="B253" s="28" t="s">
        <v>2004</v>
      </c>
      <c r="C253" s="18" t="s">
        <v>151</v>
      </c>
      <c r="D253" s="28" t="s">
        <v>52</v>
      </c>
      <c r="E253" s="29" t="s">
        <v>664</v>
      </c>
      <c r="F253" s="22"/>
      <c r="G253" s="22"/>
      <c r="H253" s="24">
        <v>0</v>
      </c>
      <c r="I253" s="24">
        <v>20</v>
      </c>
      <c r="J253" s="37">
        <v>17</v>
      </c>
      <c r="K253" s="24">
        <f>I253</f>
        <v>20</v>
      </c>
      <c r="L253" s="24">
        <f>J253</f>
        <v>17</v>
      </c>
      <c r="M253" s="24">
        <v>0</v>
      </c>
      <c r="N253" s="24">
        <v>0</v>
      </c>
      <c r="O253" s="24">
        <v>20</v>
      </c>
      <c r="P253" s="24">
        <f>O253</f>
        <v>20</v>
      </c>
      <c r="Q253" s="24">
        <v>0</v>
      </c>
      <c r="R253" s="88">
        <f t="shared" si="167"/>
        <v>100</v>
      </c>
    </row>
    <row r="254" spans="1:18" x14ac:dyDescent="0.3">
      <c r="A254" s="28" t="s">
        <v>110</v>
      </c>
      <c r="B254" s="28" t="s">
        <v>2004</v>
      </c>
      <c r="C254" s="18" t="s">
        <v>63</v>
      </c>
      <c r="D254" s="28"/>
      <c r="E254" s="29" t="s">
        <v>115</v>
      </c>
      <c r="F254" s="22"/>
      <c r="G254" s="22"/>
      <c r="H254" s="24">
        <f t="shared" ref="H254:I256" si="207">H255</f>
        <v>0</v>
      </c>
      <c r="I254" s="24">
        <f t="shared" si="207"/>
        <v>605.35900000000004</v>
      </c>
      <c r="J254" s="24">
        <f t="shared" ref="J254:Q256" si="208">J255</f>
        <v>637.66300000000001</v>
      </c>
      <c r="K254" s="24">
        <f t="shared" si="208"/>
        <v>0</v>
      </c>
      <c r="L254" s="24">
        <f t="shared" si="208"/>
        <v>0</v>
      </c>
      <c r="M254" s="24">
        <f t="shared" si="208"/>
        <v>605.35900000000004</v>
      </c>
      <c r="N254" s="24">
        <f t="shared" si="208"/>
        <v>0</v>
      </c>
      <c r="O254" s="24">
        <f t="shared" si="208"/>
        <v>605.35847999999999</v>
      </c>
      <c r="P254" s="24">
        <f t="shared" si="208"/>
        <v>0</v>
      </c>
      <c r="Q254" s="24">
        <f t="shared" si="208"/>
        <v>605.35847999999999</v>
      </c>
      <c r="R254" s="88">
        <f t="shared" si="167"/>
        <v>99.999914100558513</v>
      </c>
    </row>
    <row r="255" spans="1:18" ht="31.5" customHeight="1" x14ac:dyDescent="0.3">
      <c r="A255" s="28" t="s">
        <v>110</v>
      </c>
      <c r="B255" s="28" t="s">
        <v>2004</v>
      </c>
      <c r="C255" s="18" t="s">
        <v>1275</v>
      </c>
      <c r="D255" s="28"/>
      <c r="E255" s="29" t="s">
        <v>1289</v>
      </c>
      <c r="F255" s="22"/>
      <c r="G255" s="22"/>
      <c r="H255" s="24">
        <f t="shared" si="207"/>
        <v>0</v>
      </c>
      <c r="I255" s="24">
        <f t="shared" si="207"/>
        <v>605.35900000000004</v>
      </c>
      <c r="J255" s="24">
        <f t="shared" si="208"/>
        <v>637.66300000000001</v>
      </c>
      <c r="K255" s="24">
        <f t="shared" si="208"/>
        <v>0</v>
      </c>
      <c r="L255" s="24">
        <f t="shared" si="208"/>
        <v>0</v>
      </c>
      <c r="M255" s="24">
        <f t="shared" si="208"/>
        <v>605.35900000000004</v>
      </c>
      <c r="N255" s="24">
        <f t="shared" si="208"/>
        <v>0</v>
      </c>
      <c r="O255" s="24">
        <f t="shared" si="208"/>
        <v>605.35847999999999</v>
      </c>
      <c r="P255" s="24">
        <f t="shared" si="208"/>
        <v>0</v>
      </c>
      <c r="Q255" s="24">
        <f t="shared" si="208"/>
        <v>605.35847999999999</v>
      </c>
      <c r="R255" s="88">
        <f t="shared" si="167"/>
        <v>99.999914100558513</v>
      </c>
    </row>
    <row r="256" spans="1:18" ht="31.5" customHeight="1" x14ac:dyDescent="0.3">
      <c r="A256" s="28" t="s">
        <v>110</v>
      </c>
      <c r="B256" s="28" t="s">
        <v>2004</v>
      </c>
      <c r="C256" s="18" t="s">
        <v>1275</v>
      </c>
      <c r="D256" s="28" t="s">
        <v>345</v>
      </c>
      <c r="E256" s="29" t="s">
        <v>671</v>
      </c>
      <c r="F256" s="22"/>
      <c r="G256" s="22"/>
      <c r="H256" s="24">
        <f t="shared" si="207"/>
        <v>0</v>
      </c>
      <c r="I256" s="24">
        <f t="shared" si="207"/>
        <v>605.35900000000004</v>
      </c>
      <c r="J256" s="24">
        <f t="shared" si="208"/>
        <v>637.66300000000001</v>
      </c>
      <c r="K256" s="24">
        <f t="shared" si="208"/>
        <v>0</v>
      </c>
      <c r="L256" s="24">
        <f t="shared" si="208"/>
        <v>0</v>
      </c>
      <c r="M256" s="24">
        <f t="shared" si="208"/>
        <v>605.35900000000004</v>
      </c>
      <c r="N256" s="24">
        <f t="shared" si="208"/>
        <v>0</v>
      </c>
      <c r="O256" s="24">
        <f t="shared" si="208"/>
        <v>605.35847999999999</v>
      </c>
      <c r="P256" s="24">
        <f t="shared" si="208"/>
        <v>0</v>
      </c>
      <c r="Q256" s="24">
        <f t="shared" si="208"/>
        <v>605.35847999999999</v>
      </c>
      <c r="R256" s="88">
        <f t="shared" si="167"/>
        <v>99.999914100558513</v>
      </c>
    </row>
    <row r="257" spans="1:18" x14ac:dyDescent="0.3">
      <c r="A257" s="28" t="s">
        <v>110</v>
      </c>
      <c r="B257" s="28" t="s">
        <v>2004</v>
      </c>
      <c r="C257" s="18" t="s">
        <v>1275</v>
      </c>
      <c r="D257" s="28" t="s">
        <v>344</v>
      </c>
      <c r="E257" s="29" t="s">
        <v>672</v>
      </c>
      <c r="F257" s="22"/>
      <c r="G257" s="22"/>
      <c r="H257" s="24">
        <v>0</v>
      </c>
      <c r="I257" s="24">
        <v>605.35900000000004</v>
      </c>
      <c r="J257" s="37">
        <v>637.66300000000001</v>
      </c>
      <c r="K257" s="37">
        <v>0</v>
      </c>
      <c r="L257" s="37">
        <v>0</v>
      </c>
      <c r="M257" s="37">
        <f>I257</f>
        <v>605.35900000000004</v>
      </c>
      <c r="N257" s="37">
        <v>0</v>
      </c>
      <c r="O257" s="37">
        <v>605.35847999999999</v>
      </c>
      <c r="P257" s="37">
        <v>0</v>
      </c>
      <c r="Q257" s="37">
        <f>O257</f>
        <v>605.35847999999999</v>
      </c>
      <c r="R257" s="88">
        <f t="shared" si="167"/>
        <v>99.999914100558513</v>
      </c>
    </row>
    <row r="258" spans="1:18" s="49" customFormat="1" ht="15.75" customHeight="1" x14ac:dyDescent="0.3">
      <c r="A258" s="47" t="s">
        <v>110</v>
      </c>
      <c r="B258" s="47" t="s">
        <v>1401</v>
      </c>
      <c r="C258" s="20"/>
      <c r="D258" s="47"/>
      <c r="E258" s="48" t="s">
        <v>639</v>
      </c>
      <c r="F258" s="23">
        <v>46809.600000000006</v>
      </c>
      <c r="G258" s="23">
        <f t="shared" ref="G258" si="209">G259</f>
        <v>0</v>
      </c>
      <c r="H258" s="23">
        <f t="shared" ref="H258:J258" si="210">H259</f>
        <v>45706.615000000005</v>
      </c>
      <c r="I258" s="23">
        <f t="shared" si="210"/>
        <v>45319.467000000004</v>
      </c>
      <c r="J258" s="77">
        <f t="shared" si="210"/>
        <v>26113.010999999999</v>
      </c>
      <c r="K258" s="23">
        <v>0</v>
      </c>
      <c r="L258" s="23">
        <v>0</v>
      </c>
      <c r="M258" s="23">
        <v>0</v>
      </c>
      <c r="N258" s="23">
        <v>0</v>
      </c>
      <c r="O258" s="51">
        <f>O259</f>
        <v>44755.209640000001</v>
      </c>
      <c r="P258" s="51">
        <v>0</v>
      </c>
      <c r="Q258" s="51">
        <v>0</v>
      </c>
      <c r="R258" s="87">
        <f t="shared" si="167"/>
        <v>98.754933812438694</v>
      </c>
    </row>
    <row r="259" spans="1:18" ht="31.2" x14ac:dyDescent="0.3">
      <c r="A259" s="28" t="s">
        <v>110</v>
      </c>
      <c r="B259" s="28" t="s">
        <v>1401</v>
      </c>
      <c r="C259" s="18" t="s">
        <v>112</v>
      </c>
      <c r="D259" s="28"/>
      <c r="E259" s="29" t="s">
        <v>1504</v>
      </c>
      <c r="F259" s="24">
        <v>46809.600000000006</v>
      </c>
      <c r="G259" s="24">
        <f t="shared" ref="G259" si="211">G260+G265+G281</f>
        <v>0</v>
      </c>
      <c r="H259" s="24">
        <f t="shared" ref="H259" si="212">H260+H265+H281</f>
        <v>45706.615000000005</v>
      </c>
      <c r="I259" s="24">
        <f>I260+I265</f>
        <v>45319.467000000004</v>
      </c>
      <c r="J259" s="24">
        <f t="shared" ref="J259:O259" si="213">J260+J265</f>
        <v>26113.010999999999</v>
      </c>
      <c r="K259" s="24">
        <f t="shared" si="213"/>
        <v>0</v>
      </c>
      <c r="L259" s="24">
        <f t="shared" si="213"/>
        <v>232.65</v>
      </c>
      <c r="M259" s="24">
        <f t="shared" si="213"/>
        <v>0</v>
      </c>
      <c r="N259" s="24">
        <f t="shared" si="213"/>
        <v>0</v>
      </c>
      <c r="O259" s="24">
        <f t="shared" si="213"/>
        <v>44755.209640000001</v>
      </c>
      <c r="P259" s="30">
        <f t="shared" ref="P259:Q259" si="214">P260</f>
        <v>0</v>
      </c>
      <c r="Q259" s="30">
        <f t="shared" si="214"/>
        <v>0</v>
      </c>
      <c r="R259" s="88">
        <f t="shared" si="167"/>
        <v>98.754933812438694</v>
      </c>
    </row>
    <row r="260" spans="1:18" ht="31.2" x14ac:dyDescent="0.3">
      <c r="A260" s="28" t="s">
        <v>110</v>
      </c>
      <c r="B260" s="28" t="s">
        <v>1401</v>
      </c>
      <c r="C260" s="18" t="s">
        <v>131</v>
      </c>
      <c r="D260" s="28"/>
      <c r="E260" s="29" t="s">
        <v>1505</v>
      </c>
      <c r="F260" s="24">
        <v>753.5</v>
      </c>
      <c r="G260" s="24">
        <f t="shared" ref="G260:K263" si="215">G261</f>
        <v>0</v>
      </c>
      <c r="H260" s="24">
        <f t="shared" si="215"/>
        <v>353.5</v>
      </c>
      <c r="I260" s="24">
        <f t="shared" si="215"/>
        <v>353.5</v>
      </c>
      <c r="J260" s="37">
        <f t="shared" si="215"/>
        <v>250</v>
      </c>
      <c r="K260" s="24">
        <v>0</v>
      </c>
      <c r="L260" s="24">
        <v>0</v>
      </c>
      <c r="M260" s="24">
        <v>0</v>
      </c>
      <c r="N260" s="24">
        <v>0</v>
      </c>
      <c r="O260" s="30">
        <f>O261</f>
        <v>352.5</v>
      </c>
      <c r="P260" s="30">
        <v>0</v>
      </c>
      <c r="Q260" s="30">
        <v>0</v>
      </c>
      <c r="R260" s="88">
        <f t="shared" si="167"/>
        <v>99.717114568599712</v>
      </c>
    </row>
    <row r="261" spans="1:18" ht="31.2" x14ac:dyDescent="0.3">
      <c r="A261" s="28" t="s">
        <v>110</v>
      </c>
      <c r="B261" s="28" t="s">
        <v>1401</v>
      </c>
      <c r="C261" s="18" t="s">
        <v>132</v>
      </c>
      <c r="D261" s="28"/>
      <c r="E261" s="29" t="s">
        <v>1506</v>
      </c>
      <c r="F261" s="24">
        <v>753.5</v>
      </c>
      <c r="G261" s="24">
        <f t="shared" si="215"/>
        <v>0</v>
      </c>
      <c r="H261" s="24">
        <f t="shared" si="215"/>
        <v>353.5</v>
      </c>
      <c r="I261" s="24">
        <f t="shared" si="215"/>
        <v>353.5</v>
      </c>
      <c r="J261" s="37">
        <f t="shared" si="215"/>
        <v>250</v>
      </c>
      <c r="K261" s="24">
        <f t="shared" si="215"/>
        <v>0</v>
      </c>
      <c r="L261" s="24">
        <f t="shared" ref="L261:N261" si="216">L262</f>
        <v>1163.25</v>
      </c>
      <c r="M261" s="24">
        <f t="shared" si="216"/>
        <v>0</v>
      </c>
      <c r="N261" s="24">
        <f t="shared" si="216"/>
        <v>0</v>
      </c>
      <c r="O261" s="30">
        <f>O262</f>
        <v>352.5</v>
      </c>
      <c r="P261" s="30">
        <f t="shared" ref="P261:Q261" si="217">P262</f>
        <v>632.35699</v>
      </c>
      <c r="Q261" s="30">
        <f t="shared" si="217"/>
        <v>0</v>
      </c>
      <c r="R261" s="88">
        <f t="shared" si="167"/>
        <v>99.717114568599712</v>
      </c>
    </row>
    <row r="262" spans="1:18" ht="31.2" x14ac:dyDescent="0.3">
      <c r="A262" s="28" t="s">
        <v>110</v>
      </c>
      <c r="B262" s="28" t="s">
        <v>1401</v>
      </c>
      <c r="C262" s="18" t="s">
        <v>125</v>
      </c>
      <c r="D262" s="28"/>
      <c r="E262" s="29" t="s">
        <v>886</v>
      </c>
      <c r="F262" s="24">
        <v>753.5</v>
      </c>
      <c r="G262" s="24">
        <f t="shared" si="215"/>
        <v>0</v>
      </c>
      <c r="H262" s="24">
        <f t="shared" si="215"/>
        <v>353.5</v>
      </c>
      <c r="I262" s="24">
        <f t="shared" si="215"/>
        <v>353.5</v>
      </c>
      <c r="J262" s="37">
        <f t="shared" si="215"/>
        <v>250</v>
      </c>
      <c r="K262" s="24">
        <f t="shared" si="215"/>
        <v>0</v>
      </c>
      <c r="L262" s="24">
        <f>L263+L305</f>
        <v>1163.25</v>
      </c>
      <c r="M262" s="24">
        <f>M263+M305</f>
        <v>0</v>
      </c>
      <c r="N262" s="24">
        <f>N263+N305</f>
        <v>0</v>
      </c>
      <c r="O262" s="30">
        <f>O263</f>
        <v>352.5</v>
      </c>
      <c r="P262" s="30">
        <f>P263+P305</f>
        <v>632.35699</v>
      </c>
      <c r="Q262" s="30">
        <f>Q263+Q305</f>
        <v>0</v>
      </c>
      <c r="R262" s="88">
        <f t="shared" si="167"/>
        <v>99.717114568599712</v>
      </c>
    </row>
    <row r="263" spans="1:18" ht="31.5" customHeight="1" x14ac:dyDescent="0.3">
      <c r="A263" s="28" t="s">
        <v>110</v>
      </c>
      <c r="B263" s="28" t="s">
        <v>1401</v>
      </c>
      <c r="C263" s="18" t="s">
        <v>125</v>
      </c>
      <c r="D263" s="28" t="s">
        <v>51</v>
      </c>
      <c r="E263" s="29" t="s">
        <v>663</v>
      </c>
      <c r="F263" s="24">
        <v>753.5</v>
      </c>
      <c r="G263" s="24">
        <f t="shared" si="215"/>
        <v>0</v>
      </c>
      <c r="H263" s="24">
        <f t="shared" si="215"/>
        <v>353.5</v>
      </c>
      <c r="I263" s="24">
        <f t="shared" si="215"/>
        <v>353.5</v>
      </c>
      <c r="J263" s="37">
        <f t="shared" si="215"/>
        <v>250</v>
      </c>
      <c r="K263" s="24">
        <f t="shared" si="215"/>
        <v>0</v>
      </c>
      <c r="L263" s="24">
        <f>L264+L289+L293+L297</f>
        <v>930.6</v>
      </c>
      <c r="M263" s="24">
        <f>M264+M289+M293+M297</f>
        <v>0</v>
      </c>
      <c r="N263" s="24">
        <f>N264+N289+N293+N297</f>
        <v>0</v>
      </c>
      <c r="O263" s="30">
        <f>O264</f>
        <v>352.5</v>
      </c>
      <c r="P263" s="30">
        <f>P264+P289+P293+P297</f>
        <v>323.02841000000001</v>
      </c>
      <c r="Q263" s="30">
        <f>Q264+Q289+Q293+Q297</f>
        <v>0</v>
      </c>
      <c r="R263" s="88">
        <f t="shared" si="167"/>
        <v>99.717114568599712</v>
      </c>
    </row>
    <row r="264" spans="1:18" ht="31.5" customHeight="1" x14ac:dyDescent="0.3">
      <c r="A264" s="28" t="s">
        <v>110</v>
      </c>
      <c r="B264" s="28" t="s">
        <v>1401</v>
      </c>
      <c r="C264" s="18" t="s">
        <v>125</v>
      </c>
      <c r="D264" s="28" t="s">
        <v>52</v>
      </c>
      <c r="E264" s="29" t="s">
        <v>664</v>
      </c>
      <c r="F264" s="24">
        <v>753.5</v>
      </c>
      <c r="G264" s="24"/>
      <c r="H264" s="24">
        <f>753.5-400</f>
        <v>353.5</v>
      </c>
      <c r="I264" s="24">
        <v>353.5</v>
      </c>
      <c r="J264" s="37">
        <v>250</v>
      </c>
      <c r="K264" s="24">
        <v>0</v>
      </c>
      <c r="L264" s="24">
        <f>L265+L273+L277</f>
        <v>465.3</v>
      </c>
      <c r="M264" s="24">
        <f>M265+M273+M277</f>
        <v>0</v>
      </c>
      <c r="N264" s="24">
        <f>N265+N273+N277</f>
        <v>0</v>
      </c>
      <c r="O264" s="30">
        <v>352.5</v>
      </c>
      <c r="P264" s="30">
        <v>0</v>
      </c>
      <c r="Q264" s="30">
        <v>0</v>
      </c>
      <c r="R264" s="88">
        <f t="shared" si="167"/>
        <v>99.717114568599712</v>
      </c>
    </row>
    <row r="265" spans="1:18" ht="31.5" customHeight="1" x14ac:dyDescent="0.3">
      <c r="A265" s="28" t="s">
        <v>110</v>
      </c>
      <c r="B265" s="28" t="s">
        <v>1401</v>
      </c>
      <c r="C265" s="18" t="s">
        <v>133</v>
      </c>
      <c r="D265" s="28"/>
      <c r="E265" s="29" t="s">
        <v>1507</v>
      </c>
      <c r="F265" s="24">
        <v>46056.100000000006</v>
      </c>
      <c r="G265" s="24">
        <f t="shared" ref="G265" si="218">G266+G270</f>
        <v>0</v>
      </c>
      <c r="H265" s="24">
        <f t="shared" ref="H265" si="219">H266+H270</f>
        <v>35351.494000000006</v>
      </c>
      <c r="I265" s="24">
        <f>I266+I270+I281</f>
        <v>44965.967000000004</v>
      </c>
      <c r="J265" s="24">
        <f t="shared" ref="J265:O265" si="220">J266+J270+J281</f>
        <v>25863.010999999999</v>
      </c>
      <c r="K265" s="24">
        <f t="shared" si="220"/>
        <v>0</v>
      </c>
      <c r="L265" s="24">
        <f t="shared" si="220"/>
        <v>232.65</v>
      </c>
      <c r="M265" s="24">
        <f t="shared" si="220"/>
        <v>0</v>
      </c>
      <c r="N265" s="24">
        <f t="shared" si="220"/>
        <v>0</v>
      </c>
      <c r="O265" s="24">
        <f t="shared" si="220"/>
        <v>44402.709640000001</v>
      </c>
      <c r="P265" s="30">
        <f t="shared" ref="P265:Q265" si="221">P266</f>
        <v>0</v>
      </c>
      <c r="Q265" s="30">
        <f t="shared" si="221"/>
        <v>0</v>
      </c>
      <c r="R265" s="88">
        <f t="shared" si="167"/>
        <v>98.747369627345051</v>
      </c>
    </row>
    <row r="266" spans="1:18" ht="47.25" customHeight="1" x14ac:dyDescent="0.3">
      <c r="A266" s="28" t="s">
        <v>110</v>
      </c>
      <c r="B266" s="28" t="s">
        <v>1401</v>
      </c>
      <c r="C266" s="18" t="s">
        <v>134</v>
      </c>
      <c r="D266" s="28"/>
      <c r="E266" s="29" t="s">
        <v>1508</v>
      </c>
      <c r="F266" s="24">
        <v>3739.0000000000005</v>
      </c>
      <c r="G266" s="24">
        <f t="shared" ref="G266:J268" si="222">G267</f>
        <v>0</v>
      </c>
      <c r="H266" s="24">
        <f t="shared" si="222"/>
        <v>3739</v>
      </c>
      <c r="I266" s="24">
        <f t="shared" si="222"/>
        <v>3739</v>
      </c>
      <c r="J266" s="37">
        <f t="shared" si="222"/>
        <v>100</v>
      </c>
      <c r="K266" s="24">
        <f>K267+K269+K271</f>
        <v>0</v>
      </c>
      <c r="L266" s="24">
        <f>L267+L269+L271</f>
        <v>0</v>
      </c>
      <c r="M266" s="24">
        <f>M267+M269+M271</f>
        <v>0</v>
      </c>
      <c r="N266" s="24">
        <f>N267+N269+N271</f>
        <v>0</v>
      </c>
      <c r="O266" s="30">
        <f>O267</f>
        <v>3738.68</v>
      </c>
      <c r="P266" s="30">
        <f>P267+P269+P271</f>
        <v>0</v>
      </c>
      <c r="Q266" s="30">
        <f>Q267+Q269+Q271</f>
        <v>0</v>
      </c>
      <c r="R266" s="88">
        <f t="shared" si="167"/>
        <v>99.991441561914954</v>
      </c>
    </row>
    <row r="267" spans="1:18" ht="31.5" customHeight="1" x14ac:dyDescent="0.3">
      <c r="A267" s="28" t="s">
        <v>110</v>
      </c>
      <c r="B267" s="28" t="s">
        <v>1401</v>
      </c>
      <c r="C267" s="18" t="s">
        <v>126</v>
      </c>
      <c r="D267" s="28"/>
      <c r="E267" s="29" t="s">
        <v>897</v>
      </c>
      <c r="F267" s="24">
        <v>3739.0000000000005</v>
      </c>
      <c r="G267" s="24">
        <f t="shared" si="222"/>
        <v>0</v>
      </c>
      <c r="H267" s="24">
        <f t="shared" si="222"/>
        <v>3739</v>
      </c>
      <c r="I267" s="24">
        <f t="shared" si="222"/>
        <v>3739</v>
      </c>
      <c r="J267" s="37">
        <f t="shared" si="222"/>
        <v>100</v>
      </c>
      <c r="K267" s="24">
        <f t="shared" ref="K267:N267" si="223">K268</f>
        <v>0</v>
      </c>
      <c r="L267" s="24">
        <f t="shared" si="223"/>
        <v>0</v>
      </c>
      <c r="M267" s="24">
        <f t="shared" si="223"/>
        <v>0</v>
      </c>
      <c r="N267" s="24">
        <f t="shared" si="223"/>
        <v>0</v>
      </c>
      <c r="O267" s="30">
        <f>O268</f>
        <v>3738.68</v>
      </c>
      <c r="P267" s="30">
        <f t="shared" ref="P267:Q267" si="224">P268</f>
        <v>0</v>
      </c>
      <c r="Q267" s="30">
        <f t="shared" si="224"/>
        <v>0</v>
      </c>
      <c r="R267" s="88">
        <f t="shared" si="167"/>
        <v>99.991441561914954</v>
      </c>
    </row>
    <row r="268" spans="1:18" ht="31.5" customHeight="1" x14ac:dyDescent="0.3">
      <c r="A268" s="28" t="s">
        <v>110</v>
      </c>
      <c r="B268" s="28" t="s">
        <v>1401</v>
      </c>
      <c r="C268" s="18" t="s">
        <v>126</v>
      </c>
      <c r="D268" s="28" t="s">
        <v>51</v>
      </c>
      <c r="E268" s="29" t="s">
        <v>663</v>
      </c>
      <c r="F268" s="24">
        <v>3739.0000000000005</v>
      </c>
      <c r="G268" s="24">
        <f t="shared" si="222"/>
        <v>0</v>
      </c>
      <c r="H268" s="24">
        <f t="shared" si="222"/>
        <v>3739</v>
      </c>
      <c r="I268" s="24">
        <f t="shared" si="222"/>
        <v>3739</v>
      </c>
      <c r="J268" s="37">
        <f t="shared" si="222"/>
        <v>100</v>
      </c>
      <c r="K268" s="24">
        <v>0</v>
      </c>
      <c r="L268" s="24">
        <v>0</v>
      </c>
      <c r="M268" s="24">
        <v>0</v>
      </c>
      <c r="N268" s="24">
        <v>0</v>
      </c>
      <c r="O268" s="30">
        <f>O269</f>
        <v>3738.68</v>
      </c>
      <c r="P268" s="30">
        <v>0</v>
      </c>
      <c r="Q268" s="30">
        <v>0</v>
      </c>
      <c r="R268" s="88">
        <f t="shared" ref="R268:R320" si="225">O268/I268*100</f>
        <v>99.991441561914954</v>
      </c>
    </row>
    <row r="269" spans="1:18" ht="31.5" customHeight="1" x14ac:dyDescent="0.3">
      <c r="A269" s="28" t="s">
        <v>110</v>
      </c>
      <c r="B269" s="28" t="s">
        <v>1401</v>
      </c>
      <c r="C269" s="18" t="s">
        <v>126</v>
      </c>
      <c r="D269" s="28" t="s">
        <v>52</v>
      </c>
      <c r="E269" s="29" t="s">
        <v>664</v>
      </c>
      <c r="F269" s="24">
        <v>3739.0000000000005</v>
      </c>
      <c r="G269" s="24"/>
      <c r="H269" s="24">
        <v>3739</v>
      </c>
      <c r="I269" s="24">
        <v>3739</v>
      </c>
      <c r="J269" s="37">
        <v>100</v>
      </c>
      <c r="K269" s="24">
        <f>K270</f>
        <v>0</v>
      </c>
      <c r="L269" s="24">
        <f>L270</f>
        <v>0</v>
      </c>
      <c r="M269" s="24">
        <f>M270</f>
        <v>0</v>
      </c>
      <c r="N269" s="24">
        <f>N270</f>
        <v>0</v>
      </c>
      <c r="O269" s="30">
        <v>3738.68</v>
      </c>
      <c r="P269" s="30">
        <v>0</v>
      </c>
      <c r="Q269" s="30">
        <v>0</v>
      </c>
      <c r="R269" s="88">
        <f t="shared" si="225"/>
        <v>99.991441561914954</v>
      </c>
    </row>
    <row r="270" spans="1:18" ht="31.5" customHeight="1" x14ac:dyDescent="0.3">
      <c r="A270" s="28" t="s">
        <v>110</v>
      </c>
      <c r="B270" s="28" t="s">
        <v>1401</v>
      </c>
      <c r="C270" s="18" t="s">
        <v>135</v>
      </c>
      <c r="D270" s="28"/>
      <c r="E270" s="29" t="s">
        <v>1509</v>
      </c>
      <c r="F270" s="24">
        <v>31651.100000000002</v>
      </c>
      <c r="G270" s="24">
        <f t="shared" ref="G270" si="226">G271+G278</f>
        <v>0</v>
      </c>
      <c r="H270" s="24">
        <f t="shared" ref="H270:J270" si="227">H271+H278</f>
        <v>31612.494000000002</v>
      </c>
      <c r="I270" s="24">
        <f t="shared" si="227"/>
        <v>31225.346000000001</v>
      </c>
      <c r="J270" s="37">
        <f t="shared" si="227"/>
        <v>22109.471379999999</v>
      </c>
      <c r="K270" s="24">
        <v>0</v>
      </c>
      <c r="L270" s="24">
        <v>0</v>
      </c>
      <c r="M270" s="24">
        <v>0</v>
      </c>
      <c r="N270" s="24">
        <v>0</v>
      </c>
      <c r="O270" s="30">
        <f>O271+O278</f>
        <v>30705.867950000003</v>
      </c>
      <c r="P270" s="30">
        <v>0</v>
      </c>
      <c r="Q270" s="30">
        <v>0</v>
      </c>
      <c r="R270" s="88">
        <f t="shared" si="225"/>
        <v>98.336357746043873</v>
      </c>
    </row>
    <row r="271" spans="1:18" ht="31.2" x14ac:dyDescent="0.3">
      <c r="A271" s="28" t="s">
        <v>110</v>
      </c>
      <c r="B271" s="28" t="s">
        <v>1401</v>
      </c>
      <c r="C271" s="18" t="s">
        <v>127</v>
      </c>
      <c r="D271" s="28"/>
      <c r="E271" s="29" t="s">
        <v>710</v>
      </c>
      <c r="F271" s="24">
        <v>30195.7</v>
      </c>
      <c r="G271" s="24">
        <f t="shared" ref="G271" si="228">G272+G274+G276</f>
        <v>0</v>
      </c>
      <c r="H271" s="24">
        <f t="shared" ref="H271:J271" si="229">H272+H274+H276</f>
        <v>30157.094000000001</v>
      </c>
      <c r="I271" s="24">
        <f t="shared" si="229"/>
        <v>29769.946</v>
      </c>
      <c r="J271" s="37">
        <f t="shared" si="229"/>
        <v>22109.471379999999</v>
      </c>
      <c r="K271" s="24">
        <f t="shared" ref="K271:N271" si="230">K272</f>
        <v>0</v>
      </c>
      <c r="L271" s="24">
        <f t="shared" si="230"/>
        <v>0</v>
      </c>
      <c r="M271" s="24">
        <f t="shared" si="230"/>
        <v>0</v>
      </c>
      <c r="N271" s="24">
        <f t="shared" si="230"/>
        <v>0</v>
      </c>
      <c r="O271" s="30">
        <f>O272+O274+O276</f>
        <v>29660.736890000004</v>
      </c>
      <c r="P271" s="30">
        <f t="shared" ref="P271:Q271" si="231">P272</f>
        <v>0</v>
      </c>
      <c r="Q271" s="30">
        <f t="shared" si="231"/>
        <v>0</v>
      </c>
      <c r="R271" s="88">
        <f t="shared" si="225"/>
        <v>99.633156506229483</v>
      </c>
    </row>
    <row r="272" spans="1:18" ht="78" x14ac:dyDescent="0.3">
      <c r="A272" s="28" t="s">
        <v>110</v>
      </c>
      <c r="B272" s="28" t="s">
        <v>1401</v>
      </c>
      <c r="C272" s="18" t="s">
        <v>127</v>
      </c>
      <c r="D272" s="28" t="s">
        <v>58</v>
      </c>
      <c r="E272" s="29" t="s">
        <v>660</v>
      </c>
      <c r="F272" s="24">
        <v>25863.200000000001</v>
      </c>
      <c r="G272" s="24">
        <f t="shared" ref="G272" si="232">G273</f>
        <v>0</v>
      </c>
      <c r="H272" s="24">
        <f t="shared" ref="H272:J272" si="233">H273</f>
        <v>25863.200000000001</v>
      </c>
      <c r="I272" s="24">
        <f t="shared" si="233"/>
        <v>26187.451260000002</v>
      </c>
      <c r="J272" s="37">
        <f t="shared" si="233"/>
        <v>19581.290379999999</v>
      </c>
      <c r="K272" s="24">
        <v>0</v>
      </c>
      <c r="L272" s="24">
        <v>0</v>
      </c>
      <c r="M272" s="24">
        <v>0</v>
      </c>
      <c r="N272" s="24">
        <v>0</v>
      </c>
      <c r="O272" s="30">
        <f>O273</f>
        <v>26183.144810000002</v>
      </c>
      <c r="P272" s="30">
        <v>0</v>
      </c>
      <c r="Q272" s="30">
        <v>0</v>
      </c>
      <c r="R272" s="88">
        <f t="shared" si="225"/>
        <v>99.983555291588928</v>
      </c>
    </row>
    <row r="273" spans="1:18" ht="15.75" customHeight="1" x14ac:dyDescent="0.3">
      <c r="A273" s="28" t="s">
        <v>110</v>
      </c>
      <c r="B273" s="28" t="s">
        <v>1401</v>
      </c>
      <c r="C273" s="18" t="s">
        <v>127</v>
      </c>
      <c r="D273" s="28" t="s">
        <v>59</v>
      </c>
      <c r="E273" s="29" t="s">
        <v>661</v>
      </c>
      <c r="F273" s="24">
        <v>25863.200000000001</v>
      </c>
      <c r="G273" s="24"/>
      <c r="H273" s="24">
        <v>25863.200000000001</v>
      </c>
      <c r="I273" s="24">
        <v>26187.451260000002</v>
      </c>
      <c r="J273" s="37">
        <v>19581.290379999999</v>
      </c>
      <c r="K273" s="24">
        <f t="shared" ref="G273:Q275" si="234">K274</f>
        <v>0</v>
      </c>
      <c r="L273" s="24">
        <f t="shared" si="234"/>
        <v>0</v>
      </c>
      <c r="M273" s="24">
        <f t="shared" si="234"/>
        <v>0</v>
      </c>
      <c r="N273" s="24">
        <f t="shared" si="234"/>
        <v>0</v>
      </c>
      <c r="O273" s="30">
        <v>26183.144810000002</v>
      </c>
      <c r="P273" s="30">
        <v>0</v>
      </c>
      <c r="Q273" s="30">
        <v>0</v>
      </c>
      <c r="R273" s="88">
        <f t="shared" si="225"/>
        <v>99.983555291588928</v>
      </c>
    </row>
    <row r="274" spans="1:18" ht="31.5" customHeight="1" x14ac:dyDescent="0.3">
      <c r="A274" s="28" t="s">
        <v>110</v>
      </c>
      <c r="B274" s="28" t="s">
        <v>1401</v>
      </c>
      <c r="C274" s="18" t="s">
        <v>127</v>
      </c>
      <c r="D274" s="28" t="s">
        <v>51</v>
      </c>
      <c r="E274" s="29" t="s">
        <v>663</v>
      </c>
      <c r="F274" s="24">
        <v>4164</v>
      </c>
      <c r="G274" s="24">
        <f t="shared" si="234"/>
        <v>0</v>
      </c>
      <c r="H274" s="24">
        <f t="shared" si="234"/>
        <v>4125.3940000000002</v>
      </c>
      <c r="I274" s="24">
        <f t="shared" si="234"/>
        <v>3361.5622600000002</v>
      </c>
      <c r="J274" s="37">
        <f t="shared" si="234"/>
        <v>2467.6175199999998</v>
      </c>
      <c r="K274" s="24">
        <f t="shared" si="234"/>
        <v>0</v>
      </c>
      <c r="L274" s="24">
        <f t="shared" si="234"/>
        <v>0</v>
      </c>
      <c r="M274" s="24">
        <f t="shared" si="234"/>
        <v>0</v>
      </c>
      <c r="N274" s="24">
        <f t="shared" si="234"/>
        <v>0</v>
      </c>
      <c r="O274" s="30">
        <f t="shared" si="234"/>
        <v>3351.5068700000002</v>
      </c>
      <c r="P274" s="30">
        <f t="shared" si="234"/>
        <v>0</v>
      </c>
      <c r="Q274" s="30">
        <f t="shared" si="234"/>
        <v>0</v>
      </c>
      <c r="R274" s="88">
        <f t="shared" si="225"/>
        <v>99.700871522754426</v>
      </c>
    </row>
    <row r="275" spans="1:18" ht="31.5" customHeight="1" x14ac:dyDescent="0.3">
      <c r="A275" s="28" t="s">
        <v>110</v>
      </c>
      <c r="B275" s="28" t="s">
        <v>1401</v>
      </c>
      <c r="C275" s="18" t="s">
        <v>127</v>
      </c>
      <c r="D275" s="28" t="s">
        <v>52</v>
      </c>
      <c r="E275" s="29" t="s">
        <v>664</v>
      </c>
      <c r="F275" s="24">
        <v>4164</v>
      </c>
      <c r="G275" s="24"/>
      <c r="H275" s="24">
        <f>4164-38.606</f>
        <v>4125.3940000000002</v>
      </c>
      <c r="I275" s="24">
        <v>3361.5622600000002</v>
      </c>
      <c r="J275" s="37">
        <v>2467.6175199999998</v>
      </c>
      <c r="K275" s="24">
        <f t="shared" si="234"/>
        <v>0</v>
      </c>
      <c r="L275" s="24">
        <f t="shared" si="234"/>
        <v>0</v>
      </c>
      <c r="M275" s="24">
        <f t="shared" si="234"/>
        <v>0</v>
      </c>
      <c r="N275" s="24">
        <f t="shared" si="234"/>
        <v>0</v>
      </c>
      <c r="O275" s="30">
        <v>3351.5068700000002</v>
      </c>
      <c r="P275" s="30">
        <v>0</v>
      </c>
      <c r="Q275" s="30">
        <v>0</v>
      </c>
      <c r="R275" s="88">
        <f t="shared" si="225"/>
        <v>99.700871522754426</v>
      </c>
    </row>
    <row r="276" spans="1:18" ht="15.75" customHeight="1" x14ac:dyDescent="0.3">
      <c r="A276" s="28" t="s">
        <v>110</v>
      </c>
      <c r="B276" s="28" t="s">
        <v>1401</v>
      </c>
      <c r="C276" s="18" t="s">
        <v>127</v>
      </c>
      <c r="D276" s="28" t="s">
        <v>53</v>
      </c>
      <c r="E276" s="29" t="s">
        <v>679</v>
      </c>
      <c r="F276" s="24">
        <v>168.5</v>
      </c>
      <c r="G276" s="24">
        <f t="shared" ref="G276" si="235">G277</f>
        <v>0</v>
      </c>
      <c r="H276" s="24">
        <f t="shared" ref="H276:K276" si="236">H277</f>
        <v>168.5</v>
      </c>
      <c r="I276" s="24">
        <f t="shared" si="236"/>
        <v>220.93248</v>
      </c>
      <c r="J276" s="37">
        <f t="shared" si="236"/>
        <v>60.563479999999998</v>
      </c>
      <c r="K276" s="24">
        <f t="shared" si="236"/>
        <v>0</v>
      </c>
      <c r="L276" s="24">
        <v>0</v>
      </c>
      <c r="M276" s="24">
        <v>0</v>
      </c>
      <c r="N276" s="24">
        <v>0</v>
      </c>
      <c r="O276" s="30">
        <f>O277</f>
        <v>126.08521</v>
      </c>
      <c r="P276" s="30">
        <v>0</v>
      </c>
      <c r="Q276" s="30">
        <v>0</v>
      </c>
      <c r="R276" s="88">
        <f t="shared" si="225"/>
        <v>57.069567136529677</v>
      </c>
    </row>
    <row r="277" spans="1:18" ht="15.75" customHeight="1" x14ac:dyDescent="0.3">
      <c r="A277" s="28" t="s">
        <v>110</v>
      </c>
      <c r="B277" s="28" t="s">
        <v>1401</v>
      </c>
      <c r="C277" s="18" t="s">
        <v>127</v>
      </c>
      <c r="D277" s="28" t="s">
        <v>60</v>
      </c>
      <c r="E277" s="29" t="s">
        <v>682</v>
      </c>
      <c r="F277" s="24">
        <v>168.5</v>
      </c>
      <c r="G277" s="24"/>
      <c r="H277" s="24">
        <v>168.5</v>
      </c>
      <c r="I277" s="24">
        <v>220.93248</v>
      </c>
      <c r="J277" s="37">
        <v>60.563479999999998</v>
      </c>
      <c r="K277" s="24">
        <v>0</v>
      </c>
      <c r="L277" s="24">
        <f>L278+L281+L286</f>
        <v>232.65</v>
      </c>
      <c r="M277" s="24">
        <f>M278+M281+M286</f>
        <v>0</v>
      </c>
      <c r="N277" s="24">
        <f>N278+N281+N286</f>
        <v>0</v>
      </c>
      <c r="O277" s="30">
        <v>126.08521</v>
      </c>
      <c r="P277" s="30">
        <v>0</v>
      </c>
      <c r="Q277" s="30">
        <v>0</v>
      </c>
      <c r="R277" s="88">
        <f t="shared" si="225"/>
        <v>57.069567136529677</v>
      </c>
    </row>
    <row r="278" spans="1:18" ht="46.8" x14ac:dyDescent="0.3">
      <c r="A278" s="28" t="s">
        <v>110</v>
      </c>
      <c r="B278" s="28" t="s">
        <v>1401</v>
      </c>
      <c r="C278" s="18" t="s">
        <v>128</v>
      </c>
      <c r="D278" s="28"/>
      <c r="E278" s="29" t="s">
        <v>899</v>
      </c>
      <c r="F278" s="24">
        <v>1455.4</v>
      </c>
      <c r="G278" s="24">
        <f t="shared" ref="G278:G279" si="237">G279</f>
        <v>0</v>
      </c>
      <c r="H278" s="24">
        <f t="shared" ref="H278:J279" si="238">H279</f>
        <v>1455.4</v>
      </c>
      <c r="I278" s="24">
        <f t="shared" si="238"/>
        <v>1455.4</v>
      </c>
      <c r="J278" s="37">
        <f t="shared" si="238"/>
        <v>0</v>
      </c>
      <c r="K278" s="24">
        <f t="shared" ref="K278:N279" si="239">K279</f>
        <v>0</v>
      </c>
      <c r="L278" s="24">
        <f t="shared" si="239"/>
        <v>0</v>
      </c>
      <c r="M278" s="24">
        <f t="shared" si="239"/>
        <v>0</v>
      </c>
      <c r="N278" s="24">
        <f t="shared" si="239"/>
        <v>0</v>
      </c>
      <c r="O278" s="30">
        <f>O279</f>
        <v>1045.1310599999999</v>
      </c>
      <c r="P278" s="30">
        <f t="shared" ref="P278:Q279" si="240">P279</f>
        <v>0</v>
      </c>
      <c r="Q278" s="30">
        <f t="shared" si="240"/>
        <v>0</v>
      </c>
      <c r="R278" s="88">
        <f t="shared" si="225"/>
        <v>71.810571664147304</v>
      </c>
    </row>
    <row r="279" spans="1:18" ht="31.5" customHeight="1" x14ac:dyDescent="0.3">
      <c r="A279" s="28" t="s">
        <v>110</v>
      </c>
      <c r="B279" s="28" t="s">
        <v>1401</v>
      </c>
      <c r="C279" s="18" t="s">
        <v>128</v>
      </c>
      <c r="D279" s="28" t="s">
        <v>51</v>
      </c>
      <c r="E279" s="29" t="s">
        <v>663</v>
      </c>
      <c r="F279" s="24">
        <v>1455.4</v>
      </c>
      <c r="G279" s="24">
        <f t="shared" si="237"/>
        <v>0</v>
      </c>
      <c r="H279" s="24">
        <f t="shared" si="238"/>
        <v>1455.4</v>
      </c>
      <c r="I279" s="24">
        <f t="shared" si="238"/>
        <v>1455.4</v>
      </c>
      <c r="J279" s="37">
        <f t="shared" si="238"/>
        <v>0</v>
      </c>
      <c r="K279" s="24">
        <f t="shared" si="239"/>
        <v>0</v>
      </c>
      <c r="L279" s="24">
        <f t="shared" si="239"/>
        <v>0</v>
      </c>
      <c r="M279" s="24">
        <f t="shared" si="239"/>
        <v>0</v>
      </c>
      <c r="N279" s="24">
        <f t="shared" si="239"/>
        <v>0</v>
      </c>
      <c r="O279" s="30">
        <f>O280</f>
        <v>1045.1310599999999</v>
      </c>
      <c r="P279" s="30">
        <f t="shared" si="240"/>
        <v>0</v>
      </c>
      <c r="Q279" s="30">
        <f t="shared" si="240"/>
        <v>0</v>
      </c>
      <c r="R279" s="88">
        <f t="shared" si="225"/>
        <v>71.810571664147304</v>
      </c>
    </row>
    <row r="280" spans="1:18" ht="31.5" customHeight="1" x14ac:dyDescent="0.3">
      <c r="A280" s="28" t="s">
        <v>110</v>
      </c>
      <c r="B280" s="28" t="s">
        <v>1401</v>
      </c>
      <c r="C280" s="18" t="s">
        <v>128</v>
      </c>
      <c r="D280" s="28" t="s">
        <v>52</v>
      </c>
      <c r="E280" s="29" t="s">
        <v>664</v>
      </c>
      <c r="F280" s="24">
        <v>1455.4</v>
      </c>
      <c r="G280" s="24"/>
      <c r="H280" s="24">
        <v>1455.4</v>
      </c>
      <c r="I280" s="24">
        <v>1455.4</v>
      </c>
      <c r="J280" s="37">
        <v>0</v>
      </c>
      <c r="K280" s="24">
        <v>0</v>
      </c>
      <c r="L280" s="24">
        <v>0</v>
      </c>
      <c r="M280" s="24">
        <v>0</v>
      </c>
      <c r="N280" s="24">
        <v>0</v>
      </c>
      <c r="O280" s="30">
        <v>1045.1310599999999</v>
      </c>
      <c r="P280" s="30">
        <v>0</v>
      </c>
      <c r="Q280" s="30">
        <v>0</v>
      </c>
      <c r="R280" s="88">
        <f t="shared" si="225"/>
        <v>71.810571664147304</v>
      </c>
    </row>
    <row r="281" spans="1:18" ht="47.25" customHeight="1" x14ac:dyDescent="0.3">
      <c r="A281" s="28" t="s">
        <v>110</v>
      </c>
      <c r="B281" s="28" t="s">
        <v>1401</v>
      </c>
      <c r="C281" s="18" t="s">
        <v>136</v>
      </c>
      <c r="D281" s="28"/>
      <c r="E281" s="29" t="s">
        <v>1787</v>
      </c>
      <c r="F281" s="24">
        <v>10666</v>
      </c>
      <c r="G281" s="24">
        <f t="shared" ref="G281:K283" si="241">G282</f>
        <v>0</v>
      </c>
      <c r="H281" s="24">
        <f t="shared" si="241"/>
        <v>10001.621000000001</v>
      </c>
      <c r="I281" s="24">
        <f t="shared" si="241"/>
        <v>10001.620999999999</v>
      </c>
      <c r="J281" s="37">
        <f t="shared" si="241"/>
        <v>3653.53962</v>
      </c>
      <c r="K281" s="24">
        <f t="shared" si="241"/>
        <v>0</v>
      </c>
      <c r="L281" s="24">
        <f>L282+L284</f>
        <v>232.65</v>
      </c>
      <c r="M281" s="24">
        <f>M282+M284</f>
        <v>0</v>
      </c>
      <c r="N281" s="24">
        <f>N282+N284</f>
        <v>0</v>
      </c>
      <c r="O281" s="30">
        <f>O282</f>
        <v>9958.1616900000008</v>
      </c>
      <c r="P281" s="30">
        <f>P282+P284</f>
        <v>0</v>
      </c>
      <c r="Q281" s="30">
        <f>Q282+Q284</f>
        <v>0</v>
      </c>
      <c r="R281" s="88">
        <f t="shared" si="225"/>
        <v>99.565477336123834</v>
      </c>
    </row>
    <row r="282" spans="1:18" ht="31.5" customHeight="1" x14ac:dyDescent="0.3">
      <c r="A282" s="28" t="s">
        <v>110</v>
      </c>
      <c r="B282" s="28" t="s">
        <v>1401</v>
      </c>
      <c r="C282" s="18" t="s">
        <v>129</v>
      </c>
      <c r="D282" s="28"/>
      <c r="E282" s="29" t="s">
        <v>901</v>
      </c>
      <c r="F282" s="24">
        <v>10666</v>
      </c>
      <c r="G282" s="24">
        <f t="shared" si="241"/>
        <v>0</v>
      </c>
      <c r="H282" s="24">
        <f t="shared" si="241"/>
        <v>10001.621000000001</v>
      </c>
      <c r="I282" s="24">
        <f t="shared" si="241"/>
        <v>10001.620999999999</v>
      </c>
      <c r="J282" s="37">
        <f t="shared" si="241"/>
        <v>3653.53962</v>
      </c>
      <c r="K282" s="24">
        <f t="shared" si="241"/>
        <v>0</v>
      </c>
      <c r="L282" s="24">
        <f t="shared" ref="L282:N282" si="242">L283</f>
        <v>0</v>
      </c>
      <c r="M282" s="24">
        <f t="shared" si="242"/>
        <v>0</v>
      </c>
      <c r="N282" s="24">
        <f t="shared" si="242"/>
        <v>0</v>
      </c>
      <c r="O282" s="30">
        <f>O283</f>
        <v>9958.1616900000008</v>
      </c>
      <c r="P282" s="30">
        <f t="shared" ref="P282:Q282" si="243">P283</f>
        <v>0</v>
      </c>
      <c r="Q282" s="30">
        <f t="shared" si="243"/>
        <v>0</v>
      </c>
      <c r="R282" s="88">
        <f t="shared" si="225"/>
        <v>99.565477336123834</v>
      </c>
    </row>
    <row r="283" spans="1:18" ht="31.5" customHeight="1" x14ac:dyDescent="0.3">
      <c r="A283" s="28" t="s">
        <v>110</v>
      </c>
      <c r="B283" s="28" t="s">
        <v>1401</v>
      </c>
      <c r="C283" s="18" t="s">
        <v>129</v>
      </c>
      <c r="D283" s="28" t="s">
        <v>51</v>
      </c>
      <c r="E283" s="29" t="s">
        <v>663</v>
      </c>
      <c r="F283" s="24">
        <v>10666</v>
      </c>
      <c r="G283" s="24">
        <f t="shared" si="241"/>
        <v>0</v>
      </c>
      <c r="H283" s="24">
        <f t="shared" si="241"/>
        <v>10001.621000000001</v>
      </c>
      <c r="I283" s="24">
        <f t="shared" si="241"/>
        <v>10001.620999999999</v>
      </c>
      <c r="J283" s="37">
        <f t="shared" si="241"/>
        <v>3653.53962</v>
      </c>
      <c r="K283" s="24">
        <v>0</v>
      </c>
      <c r="L283" s="24">
        <v>0</v>
      </c>
      <c r="M283" s="24">
        <v>0</v>
      </c>
      <c r="N283" s="24">
        <v>0</v>
      </c>
      <c r="O283" s="30">
        <f>O284</f>
        <v>9958.1616900000008</v>
      </c>
      <c r="P283" s="30">
        <v>0</v>
      </c>
      <c r="Q283" s="30">
        <v>0</v>
      </c>
      <c r="R283" s="88">
        <f t="shared" si="225"/>
        <v>99.565477336123834</v>
      </c>
    </row>
    <row r="284" spans="1:18" ht="31.5" customHeight="1" x14ac:dyDescent="0.3">
      <c r="A284" s="28" t="s">
        <v>110</v>
      </c>
      <c r="B284" s="28" t="s">
        <v>1401</v>
      </c>
      <c r="C284" s="18" t="s">
        <v>129</v>
      </c>
      <c r="D284" s="28" t="s">
        <v>52</v>
      </c>
      <c r="E284" s="29" t="s">
        <v>664</v>
      </c>
      <c r="F284" s="24">
        <v>10666</v>
      </c>
      <c r="G284" s="24"/>
      <c r="H284" s="24">
        <f>10010.583-8.962</f>
        <v>10001.621000000001</v>
      </c>
      <c r="I284" s="24">
        <v>10001.620999999999</v>
      </c>
      <c r="J284" s="37">
        <v>3653.53962</v>
      </c>
      <c r="K284" s="24">
        <v>0</v>
      </c>
      <c r="L284" s="24">
        <f>L285</f>
        <v>232.65</v>
      </c>
      <c r="M284" s="24">
        <f>M285</f>
        <v>0</v>
      </c>
      <c r="N284" s="24">
        <f>N285</f>
        <v>0</v>
      </c>
      <c r="O284" s="30">
        <v>9958.1616900000008</v>
      </c>
      <c r="P284" s="30">
        <v>0</v>
      </c>
      <c r="Q284" s="30">
        <v>0</v>
      </c>
      <c r="R284" s="88">
        <f t="shared" si="225"/>
        <v>99.565477336123834</v>
      </c>
    </row>
    <row r="285" spans="1:18" s="36" customFormat="1" ht="15.75" customHeight="1" x14ac:dyDescent="0.3">
      <c r="A285" s="43" t="s">
        <v>110</v>
      </c>
      <c r="B285" s="43" t="s">
        <v>77</v>
      </c>
      <c r="C285" s="27"/>
      <c r="D285" s="43"/>
      <c r="E285" s="44" t="s">
        <v>623</v>
      </c>
      <c r="F285" s="22">
        <v>19540.599999999999</v>
      </c>
      <c r="G285" s="22">
        <f t="shared" ref="G285" si="244">G286+G301</f>
        <v>0</v>
      </c>
      <c r="H285" s="22">
        <f t="shared" ref="H285:L285" si="245">H286+H301</f>
        <v>19234.57</v>
      </c>
      <c r="I285" s="22">
        <f t="shared" si="245"/>
        <v>19362.27</v>
      </c>
      <c r="J285" s="76">
        <f t="shared" si="245"/>
        <v>13839.858459999999</v>
      </c>
      <c r="K285" s="22">
        <f t="shared" si="245"/>
        <v>323.89999999999998</v>
      </c>
      <c r="L285" s="22">
        <f t="shared" si="245"/>
        <v>232.65</v>
      </c>
      <c r="M285" s="22">
        <v>0</v>
      </c>
      <c r="N285" s="22">
        <v>0</v>
      </c>
      <c r="O285" s="45">
        <f>O286+O301</f>
        <v>19230.058430000001</v>
      </c>
      <c r="P285" s="45">
        <f>P286+P301</f>
        <v>323.02841000000001</v>
      </c>
      <c r="Q285" s="45">
        <v>0</v>
      </c>
      <c r="R285" s="86">
        <f t="shared" si="225"/>
        <v>99.317169061272253</v>
      </c>
    </row>
    <row r="286" spans="1:18" s="49" customFormat="1" ht="31.5" customHeight="1" x14ac:dyDescent="0.3">
      <c r="A286" s="47" t="s">
        <v>110</v>
      </c>
      <c r="B286" s="47" t="s">
        <v>1402</v>
      </c>
      <c r="C286" s="20"/>
      <c r="D286" s="47"/>
      <c r="E286" s="48" t="s">
        <v>647</v>
      </c>
      <c r="F286" s="23">
        <v>4109.3</v>
      </c>
      <c r="G286" s="23">
        <f t="shared" ref="G286:G287" si="246">G287</f>
        <v>0</v>
      </c>
      <c r="H286" s="23">
        <f t="shared" ref="H286:J287" si="247">H287</f>
        <v>3828.9</v>
      </c>
      <c r="I286" s="23">
        <f t="shared" si="247"/>
        <v>3828.9</v>
      </c>
      <c r="J286" s="77">
        <f t="shared" si="247"/>
        <v>2367.3000000000002</v>
      </c>
      <c r="K286" s="23">
        <f t="shared" ref="K286:N287" si="248">K287</f>
        <v>0</v>
      </c>
      <c r="L286" s="23">
        <f t="shared" si="248"/>
        <v>0</v>
      </c>
      <c r="M286" s="23">
        <f t="shared" si="248"/>
        <v>0</v>
      </c>
      <c r="N286" s="23">
        <f t="shared" si="248"/>
        <v>0</v>
      </c>
      <c r="O286" s="51">
        <f>O287</f>
        <v>3712.29117</v>
      </c>
      <c r="P286" s="51">
        <f t="shared" ref="P286:Q287" si="249">P287</f>
        <v>0</v>
      </c>
      <c r="Q286" s="51">
        <f t="shared" si="249"/>
        <v>0</v>
      </c>
      <c r="R286" s="87">
        <f t="shared" si="225"/>
        <v>96.954508344433123</v>
      </c>
    </row>
    <row r="287" spans="1:18" ht="31.5" customHeight="1" x14ac:dyDescent="0.3">
      <c r="A287" s="28" t="s">
        <v>110</v>
      </c>
      <c r="B287" s="28" t="s">
        <v>1402</v>
      </c>
      <c r="C287" s="18" t="s">
        <v>112</v>
      </c>
      <c r="D287" s="28"/>
      <c r="E287" s="29" t="s">
        <v>1504</v>
      </c>
      <c r="F287" s="24">
        <v>4109.3</v>
      </c>
      <c r="G287" s="24">
        <f t="shared" si="246"/>
        <v>0</v>
      </c>
      <c r="H287" s="24">
        <f t="shared" si="247"/>
        <v>3828.9</v>
      </c>
      <c r="I287" s="24">
        <f t="shared" si="247"/>
        <v>3828.9</v>
      </c>
      <c r="J287" s="37">
        <f t="shared" si="247"/>
        <v>2367.3000000000002</v>
      </c>
      <c r="K287" s="24">
        <f t="shared" si="248"/>
        <v>0</v>
      </c>
      <c r="L287" s="24">
        <f t="shared" si="248"/>
        <v>0</v>
      </c>
      <c r="M287" s="24">
        <f t="shared" si="248"/>
        <v>0</v>
      </c>
      <c r="N287" s="24">
        <f t="shared" si="248"/>
        <v>0</v>
      </c>
      <c r="O287" s="30">
        <f>O288</f>
        <v>3712.29117</v>
      </c>
      <c r="P287" s="30">
        <f t="shared" si="249"/>
        <v>0</v>
      </c>
      <c r="Q287" s="30">
        <f t="shared" si="249"/>
        <v>0</v>
      </c>
      <c r="R287" s="88">
        <f t="shared" si="225"/>
        <v>96.954508344433123</v>
      </c>
    </row>
    <row r="288" spans="1:18" ht="31.5" customHeight="1" x14ac:dyDescent="0.3">
      <c r="A288" s="28" t="s">
        <v>110</v>
      </c>
      <c r="B288" s="28" t="s">
        <v>1402</v>
      </c>
      <c r="C288" s="18" t="s">
        <v>131</v>
      </c>
      <c r="D288" s="28"/>
      <c r="E288" s="29" t="s">
        <v>1505</v>
      </c>
      <c r="F288" s="24">
        <v>4109.3</v>
      </c>
      <c r="G288" s="24">
        <f t="shared" ref="G288" si="250">G289+G293+G297</f>
        <v>0</v>
      </c>
      <c r="H288" s="24">
        <f t="shared" ref="H288:J288" si="251">H289+H293+H297</f>
        <v>3828.9</v>
      </c>
      <c r="I288" s="24">
        <f t="shared" si="251"/>
        <v>3828.9</v>
      </c>
      <c r="J288" s="37">
        <f t="shared" si="251"/>
        <v>2367.3000000000002</v>
      </c>
      <c r="K288" s="24">
        <v>0</v>
      </c>
      <c r="L288" s="24">
        <v>0</v>
      </c>
      <c r="M288" s="24">
        <v>0</v>
      </c>
      <c r="N288" s="24">
        <v>0</v>
      </c>
      <c r="O288" s="30">
        <f>O289+O293+O297</f>
        <v>3712.29117</v>
      </c>
      <c r="P288" s="30">
        <v>0</v>
      </c>
      <c r="Q288" s="30">
        <v>0</v>
      </c>
      <c r="R288" s="88">
        <f t="shared" si="225"/>
        <v>96.954508344433123</v>
      </c>
    </row>
    <row r="289" spans="1:18" ht="47.25" customHeight="1" x14ac:dyDescent="0.3">
      <c r="A289" s="28" t="s">
        <v>110</v>
      </c>
      <c r="B289" s="28" t="s">
        <v>1402</v>
      </c>
      <c r="C289" s="18" t="s">
        <v>132</v>
      </c>
      <c r="D289" s="28"/>
      <c r="E289" s="29" t="s">
        <v>1506</v>
      </c>
      <c r="F289" s="24">
        <v>1167.5</v>
      </c>
      <c r="G289" s="24">
        <f t="shared" ref="G289:J291" si="252">G290</f>
        <v>0</v>
      </c>
      <c r="H289" s="24">
        <f t="shared" si="252"/>
        <v>1167.5</v>
      </c>
      <c r="I289" s="24">
        <f t="shared" si="252"/>
        <v>1167.5</v>
      </c>
      <c r="J289" s="37">
        <f t="shared" si="252"/>
        <v>580.5</v>
      </c>
      <c r="K289" s="24">
        <f t="shared" ref="K289:N291" si="253">K290</f>
        <v>0</v>
      </c>
      <c r="L289" s="24">
        <f t="shared" si="253"/>
        <v>0</v>
      </c>
      <c r="M289" s="24">
        <f t="shared" si="253"/>
        <v>0</v>
      </c>
      <c r="N289" s="24">
        <f t="shared" si="253"/>
        <v>0</v>
      </c>
      <c r="O289" s="30">
        <f>O290</f>
        <v>1091.2275999999999</v>
      </c>
      <c r="P289" s="30">
        <f t="shared" ref="P289:Q291" si="254">P290</f>
        <v>0</v>
      </c>
      <c r="Q289" s="30">
        <f t="shared" si="254"/>
        <v>0</v>
      </c>
      <c r="R289" s="88">
        <f t="shared" si="225"/>
        <v>93.467032119914336</v>
      </c>
    </row>
    <row r="290" spans="1:18" ht="31.5" customHeight="1" x14ac:dyDescent="0.3">
      <c r="A290" s="28" t="s">
        <v>110</v>
      </c>
      <c r="B290" s="28" t="s">
        <v>1402</v>
      </c>
      <c r="C290" s="18" t="s">
        <v>137</v>
      </c>
      <c r="D290" s="28"/>
      <c r="E290" s="29" t="s">
        <v>885</v>
      </c>
      <c r="F290" s="24">
        <v>1167.5</v>
      </c>
      <c r="G290" s="24">
        <f t="shared" si="252"/>
        <v>0</v>
      </c>
      <c r="H290" s="24">
        <f t="shared" si="252"/>
        <v>1167.5</v>
      </c>
      <c r="I290" s="24">
        <f t="shared" si="252"/>
        <v>1167.5</v>
      </c>
      <c r="J290" s="37">
        <f t="shared" si="252"/>
        <v>580.5</v>
      </c>
      <c r="K290" s="24">
        <f t="shared" si="253"/>
        <v>0</v>
      </c>
      <c r="L290" s="24">
        <f t="shared" si="253"/>
        <v>0</v>
      </c>
      <c r="M290" s="24">
        <f t="shared" si="253"/>
        <v>0</v>
      </c>
      <c r="N290" s="24">
        <f t="shared" si="253"/>
        <v>0</v>
      </c>
      <c r="O290" s="30">
        <f>O291</f>
        <v>1091.2275999999999</v>
      </c>
      <c r="P290" s="30">
        <f t="shared" si="254"/>
        <v>0</v>
      </c>
      <c r="Q290" s="30">
        <f t="shared" si="254"/>
        <v>0</v>
      </c>
      <c r="R290" s="88">
        <f t="shared" si="225"/>
        <v>93.467032119914336</v>
      </c>
    </row>
    <row r="291" spans="1:18" ht="31.5" customHeight="1" x14ac:dyDescent="0.3">
      <c r="A291" s="28" t="s">
        <v>110</v>
      </c>
      <c r="B291" s="28" t="s">
        <v>1402</v>
      </c>
      <c r="C291" s="18" t="s">
        <v>137</v>
      </c>
      <c r="D291" s="28" t="s">
        <v>51</v>
      </c>
      <c r="E291" s="29" t="s">
        <v>663</v>
      </c>
      <c r="F291" s="24">
        <v>1167.5</v>
      </c>
      <c r="G291" s="24">
        <f t="shared" si="252"/>
        <v>0</v>
      </c>
      <c r="H291" s="24">
        <f t="shared" si="252"/>
        <v>1167.5</v>
      </c>
      <c r="I291" s="24">
        <f t="shared" si="252"/>
        <v>1167.5</v>
      </c>
      <c r="J291" s="37">
        <f t="shared" si="252"/>
        <v>580.5</v>
      </c>
      <c r="K291" s="24">
        <f t="shared" si="253"/>
        <v>0</v>
      </c>
      <c r="L291" s="24">
        <f t="shared" si="253"/>
        <v>0</v>
      </c>
      <c r="M291" s="24">
        <f t="shared" si="253"/>
        <v>0</v>
      </c>
      <c r="N291" s="24">
        <f t="shared" si="253"/>
        <v>0</v>
      </c>
      <c r="O291" s="30">
        <f>O292</f>
        <v>1091.2275999999999</v>
      </c>
      <c r="P291" s="30">
        <f t="shared" si="254"/>
        <v>0</v>
      </c>
      <c r="Q291" s="30">
        <f t="shared" si="254"/>
        <v>0</v>
      </c>
      <c r="R291" s="88">
        <f t="shared" si="225"/>
        <v>93.467032119914336</v>
      </c>
    </row>
    <row r="292" spans="1:18" ht="31.5" customHeight="1" x14ac:dyDescent="0.3">
      <c r="A292" s="28" t="s">
        <v>110</v>
      </c>
      <c r="B292" s="28" t="s">
        <v>1402</v>
      </c>
      <c r="C292" s="18" t="s">
        <v>137</v>
      </c>
      <c r="D292" s="28" t="s">
        <v>52</v>
      </c>
      <c r="E292" s="29" t="s">
        <v>664</v>
      </c>
      <c r="F292" s="24">
        <v>1167.5</v>
      </c>
      <c r="G292" s="24"/>
      <c r="H292" s="24">
        <v>1167.5</v>
      </c>
      <c r="I292" s="24">
        <v>1167.5</v>
      </c>
      <c r="J292" s="37">
        <v>580.5</v>
      </c>
      <c r="K292" s="24">
        <v>0</v>
      </c>
      <c r="L292" s="24">
        <v>0</v>
      </c>
      <c r="M292" s="24">
        <v>0</v>
      </c>
      <c r="N292" s="24">
        <v>0</v>
      </c>
      <c r="O292" s="30">
        <v>1091.2275999999999</v>
      </c>
      <c r="P292" s="30">
        <v>0</v>
      </c>
      <c r="Q292" s="30">
        <v>0</v>
      </c>
      <c r="R292" s="88">
        <f t="shared" si="225"/>
        <v>93.467032119914336</v>
      </c>
    </row>
    <row r="293" spans="1:18" ht="31.5" customHeight="1" x14ac:dyDescent="0.3">
      <c r="A293" s="28" t="s">
        <v>110</v>
      </c>
      <c r="B293" s="28" t="s">
        <v>1402</v>
      </c>
      <c r="C293" s="18" t="s">
        <v>144</v>
      </c>
      <c r="D293" s="28"/>
      <c r="E293" s="29" t="s">
        <v>1512</v>
      </c>
      <c r="F293" s="24">
        <v>1047.8</v>
      </c>
      <c r="G293" s="24">
        <f t="shared" ref="G293:J295" si="255">G294</f>
        <v>0</v>
      </c>
      <c r="H293" s="24">
        <f t="shared" si="255"/>
        <v>996.8</v>
      </c>
      <c r="I293" s="24">
        <f t="shared" si="255"/>
        <v>996.8</v>
      </c>
      <c r="J293" s="37">
        <f t="shared" si="255"/>
        <v>745.8</v>
      </c>
      <c r="K293" s="24">
        <f t="shared" ref="K293:N295" si="256">K294</f>
        <v>0</v>
      </c>
      <c r="L293" s="24">
        <f t="shared" si="256"/>
        <v>0</v>
      </c>
      <c r="M293" s="24">
        <f t="shared" si="256"/>
        <v>0</v>
      </c>
      <c r="N293" s="24">
        <f t="shared" si="256"/>
        <v>0</v>
      </c>
      <c r="O293" s="30">
        <f>O294</f>
        <v>995.3</v>
      </c>
      <c r="P293" s="30">
        <f t="shared" ref="P293:Q295" si="257">P294</f>
        <v>0</v>
      </c>
      <c r="Q293" s="30">
        <f t="shared" si="257"/>
        <v>0</v>
      </c>
      <c r="R293" s="88">
        <f t="shared" si="225"/>
        <v>99.849518459069017</v>
      </c>
    </row>
    <row r="294" spans="1:18" ht="15.75" customHeight="1" x14ac:dyDescent="0.3">
      <c r="A294" s="28" t="s">
        <v>110</v>
      </c>
      <c r="B294" s="28" t="s">
        <v>1402</v>
      </c>
      <c r="C294" s="18" t="s">
        <v>140</v>
      </c>
      <c r="D294" s="28"/>
      <c r="E294" s="29" t="s">
        <v>890</v>
      </c>
      <c r="F294" s="24">
        <v>1047.8</v>
      </c>
      <c r="G294" s="24">
        <f t="shared" si="255"/>
        <v>0</v>
      </c>
      <c r="H294" s="24">
        <f t="shared" si="255"/>
        <v>996.8</v>
      </c>
      <c r="I294" s="24">
        <f t="shared" si="255"/>
        <v>996.8</v>
      </c>
      <c r="J294" s="37">
        <f t="shared" si="255"/>
        <v>745.8</v>
      </c>
      <c r="K294" s="24">
        <f t="shared" si="256"/>
        <v>0</v>
      </c>
      <c r="L294" s="24">
        <f t="shared" si="256"/>
        <v>0</v>
      </c>
      <c r="M294" s="24">
        <f t="shared" si="256"/>
        <v>0</v>
      </c>
      <c r="N294" s="24">
        <f t="shared" si="256"/>
        <v>0</v>
      </c>
      <c r="O294" s="30">
        <f>O295</f>
        <v>995.3</v>
      </c>
      <c r="P294" s="30">
        <f t="shared" si="257"/>
        <v>0</v>
      </c>
      <c r="Q294" s="30">
        <f t="shared" si="257"/>
        <v>0</v>
      </c>
      <c r="R294" s="88">
        <f t="shared" si="225"/>
        <v>99.849518459069017</v>
      </c>
    </row>
    <row r="295" spans="1:18" ht="31.5" customHeight="1" x14ac:dyDescent="0.3">
      <c r="A295" s="28" t="s">
        <v>110</v>
      </c>
      <c r="B295" s="28" t="s">
        <v>1402</v>
      </c>
      <c r="C295" s="18" t="s">
        <v>140</v>
      </c>
      <c r="D295" s="28" t="s">
        <v>51</v>
      </c>
      <c r="E295" s="29" t="s">
        <v>663</v>
      </c>
      <c r="F295" s="24">
        <v>1047.8</v>
      </c>
      <c r="G295" s="24">
        <f t="shared" si="255"/>
        <v>0</v>
      </c>
      <c r="H295" s="24">
        <f t="shared" si="255"/>
        <v>996.8</v>
      </c>
      <c r="I295" s="24">
        <f t="shared" si="255"/>
        <v>996.8</v>
      </c>
      <c r="J295" s="37">
        <f t="shared" si="255"/>
        <v>745.8</v>
      </c>
      <c r="K295" s="24">
        <f t="shared" si="256"/>
        <v>0</v>
      </c>
      <c r="L295" s="24">
        <f t="shared" si="256"/>
        <v>0</v>
      </c>
      <c r="M295" s="24">
        <f t="shared" si="256"/>
        <v>0</v>
      </c>
      <c r="N295" s="24">
        <f t="shared" si="256"/>
        <v>0</v>
      </c>
      <c r="O295" s="30">
        <f>O296</f>
        <v>995.3</v>
      </c>
      <c r="P295" s="30">
        <f t="shared" si="257"/>
        <v>0</v>
      </c>
      <c r="Q295" s="30">
        <f t="shared" si="257"/>
        <v>0</v>
      </c>
      <c r="R295" s="88">
        <f t="shared" si="225"/>
        <v>99.849518459069017</v>
      </c>
    </row>
    <row r="296" spans="1:18" ht="31.5" customHeight="1" x14ac:dyDescent="0.3">
      <c r="A296" s="28" t="s">
        <v>110</v>
      </c>
      <c r="B296" s="28" t="s">
        <v>1402</v>
      </c>
      <c r="C296" s="18" t="s">
        <v>140</v>
      </c>
      <c r="D296" s="28" t="s">
        <v>52</v>
      </c>
      <c r="E296" s="29" t="s">
        <v>664</v>
      </c>
      <c r="F296" s="24">
        <v>1047.8</v>
      </c>
      <c r="G296" s="24"/>
      <c r="H296" s="24">
        <f>1047.8-5-46</f>
        <v>996.8</v>
      </c>
      <c r="I296" s="24">
        <v>996.8</v>
      </c>
      <c r="J296" s="37">
        <v>745.8</v>
      </c>
      <c r="K296" s="24">
        <v>0</v>
      </c>
      <c r="L296" s="24">
        <v>0</v>
      </c>
      <c r="M296" s="24">
        <v>0</v>
      </c>
      <c r="N296" s="24">
        <v>0</v>
      </c>
      <c r="O296" s="30">
        <v>995.3</v>
      </c>
      <c r="P296" s="30">
        <v>0</v>
      </c>
      <c r="Q296" s="30">
        <v>0</v>
      </c>
      <c r="R296" s="88">
        <f t="shared" si="225"/>
        <v>99.849518459069017</v>
      </c>
    </row>
    <row r="297" spans="1:18" ht="31.5" customHeight="1" x14ac:dyDescent="0.3">
      <c r="A297" s="28" t="s">
        <v>110</v>
      </c>
      <c r="B297" s="28" t="s">
        <v>1402</v>
      </c>
      <c r="C297" s="18" t="s">
        <v>145</v>
      </c>
      <c r="D297" s="28"/>
      <c r="E297" s="29" t="s">
        <v>1513</v>
      </c>
      <c r="F297" s="24">
        <v>1894</v>
      </c>
      <c r="G297" s="24">
        <f t="shared" ref="G297:J299" si="258">G298</f>
        <v>0</v>
      </c>
      <c r="H297" s="24">
        <f t="shared" si="258"/>
        <v>1664.6</v>
      </c>
      <c r="I297" s="24">
        <f t="shared" si="258"/>
        <v>1664.6</v>
      </c>
      <c r="J297" s="37">
        <f t="shared" si="258"/>
        <v>1041</v>
      </c>
      <c r="K297" s="24">
        <f t="shared" ref="K297:N297" si="259">K298</f>
        <v>0</v>
      </c>
      <c r="L297" s="24">
        <f t="shared" si="259"/>
        <v>465.3</v>
      </c>
      <c r="M297" s="24">
        <f t="shared" si="259"/>
        <v>0</v>
      </c>
      <c r="N297" s="24">
        <f t="shared" si="259"/>
        <v>0</v>
      </c>
      <c r="O297" s="30">
        <f>O298</f>
        <v>1625.7635700000001</v>
      </c>
      <c r="P297" s="30">
        <f t="shared" ref="P297:Q297" si="260">P298</f>
        <v>323.02841000000001</v>
      </c>
      <c r="Q297" s="30">
        <f t="shared" si="260"/>
        <v>0</v>
      </c>
      <c r="R297" s="88">
        <f t="shared" si="225"/>
        <v>97.666921182266023</v>
      </c>
    </row>
    <row r="298" spans="1:18" ht="31.5" customHeight="1" x14ac:dyDescent="0.3">
      <c r="A298" s="28" t="s">
        <v>110</v>
      </c>
      <c r="B298" s="28" t="s">
        <v>1402</v>
      </c>
      <c r="C298" s="18" t="s">
        <v>141</v>
      </c>
      <c r="D298" s="28"/>
      <c r="E298" s="29" t="s">
        <v>892</v>
      </c>
      <c r="F298" s="24">
        <v>1894</v>
      </c>
      <c r="G298" s="24">
        <f t="shared" si="258"/>
        <v>0</v>
      </c>
      <c r="H298" s="24">
        <f t="shared" si="258"/>
        <v>1664.6</v>
      </c>
      <c r="I298" s="24">
        <f t="shared" si="258"/>
        <v>1664.6</v>
      </c>
      <c r="J298" s="37">
        <f t="shared" si="258"/>
        <v>1041</v>
      </c>
      <c r="K298" s="24">
        <v>0</v>
      </c>
      <c r="L298" s="24">
        <f>L299+L302</f>
        <v>465.3</v>
      </c>
      <c r="M298" s="24">
        <f>M299+M302</f>
        <v>0</v>
      </c>
      <c r="N298" s="24">
        <f>N299+N302</f>
        <v>0</v>
      </c>
      <c r="O298" s="30">
        <f>O299</f>
        <v>1625.7635700000001</v>
      </c>
      <c r="P298" s="30">
        <f>P299+P302</f>
        <v>323.02841000000001</v>
      </c>
      <c r="Q298" s="30">
        <f>Q299+Q302</f>
        <v>0</v>
      </c>
      <c r="R298" s="88">
        <f t="shared" si="225"/>
        <v>97.666921182266023</v>
      </c>
    </row>
    <row r="299" spans="1:18" ht="31.5" customHeight="1" x14ac:dyDescent="0.3">
      <c r="A299" s="28" t="s">
        <v>110</v>
      </c>
      <c r="B299" s="28" t="s">
        <v>1402</v>
      </c>
      <c r="C299" s="18" t="s">
        <v>141</v>
      </c>
      <c r="D299" s="28" t="s">
        <v>51</v>
      </c>
      <c r="E299" s="29" t="s">
        <v>663</v>
      </c>
      <c r="F299" s="24">
        <v>1894</v>
      </c>
      <c r="G299" s="24">
        <f t="shared" si="258"/>
        <v>0</v>
      </c>
      <c r="H299" s="24">
        <f t="shared" si="258"/>
        <v>1664.6</v>
      </c>
      <c r="I299" s="24">
        <f t="shared" si="258"/>
        <v>1664.6</v>
      </c>
      <c r="J299" s="37">
        <f t="shared" si="258"/>
        <v>1041</v>
      </c>
      <c r="K299" s="24">
        <f t="shared" ref="K299:N300" si="261">K300</f>
        <v>0</v>
      </c>
      <c r="L299" s="24">
        <f t="shared" si="261"/>
        <v>232.65</v>
      </c>
      <c r="M299" s="24">
        <f t="shared" si="261"/>
        <v>0</v>
      </c>
      <c r="N299" s="24">
        <f t="shared" si="261"/>
        <v>0</v>
      </c>
      <c r="O299" s="30">
        <f>O300</f>
        <v>1625.7635700000001</v>
      </c>
      <c r="P299" s="30">
        <f t="shared" ref="P299:Q299" si="262">P300</f>
        <v>0</v>
      </c>
      <c r="Q299" s="30">
        <f t="shared" si="262"/>
        <v>0</v>
      </c>
      <c r="R299" s="88">
        <f t="shared" si="225"/>
        <v>97.666921182266023</v>
      </c>
    </row>
    <row r="300" spans="1:18" ht="31.5" customHeight="1" x14ac:dyDescent="0.3">
      <c r="A300" s="28" t="s">
        <v>110</v>
      </c>
      <c r="B300" s="28" t="s">
        <v>1402</v>
      </c>
      <c r="C300" s="18" t="s">
        <v>141</v>
      </c>
      <c r="D300" s="28" t="s">
        <v>52</v>
      </c>
      <c r="E300" s="29" t="s">
        <v>664</v>
      </c>
      <c r="F300" s="24">
        <v>1894</v>
      </c>
      <c r="G300" s="24"/>
      <c r="H300" s="24">
        <v>1664.6</v>
      </c>
      <c r="I300" s="24">
        <v>1664.6</v>
      </c>
      <c r="J300" s="37">
        <v>1041</v>
      </c>
      <c r="K300" s="24">
        <v>0</v>
      </c>
      <c r="L300" s="24">
        <f t="shared" si="261"/>
        <v>232.65</v>
      </c>
      <c r="M300" s="24">
        <f t="shared" si="261"/>
        <v>0</v>
      </c>
      <c r="N300" s="24">
        <f t="shared" si="261"/>
        <v>0</v>
      </c>
      <c r="O300" s="30">
        <v>1625.7635700000001</v>
      </c>
      <c r="P300" s="30">
        <v>0</v>
      </c>
      <c r="Q300" s="30">
        <v>0</v>
      </c>
      <c r="R300" s="88">
        <f t="shared" si="225"/>
        <v>97.666921182266023</v>
      </c>
    </row>
    <row r="301" spans="1:18" s="49" customFormat="1" x14ac:dyDescent="0.3">
      <c r="A301" s="47" t="s">
        <v>110</v>
      </c>
      <c r="B301" s="47" t="s">
        <v>1403</v>
      </c>
      <c r="C301" s="20"/>
      <c r="D301" s="47"/>
      <c r="E301" s="48" t="s">
        <v>648</v>
      </c>
      <c r="F301" s="23">
        <v>15431.3</v>
      </c>
      <c r="G301" s="23">
        <f t="shared" ref="G301" si="263">G302+G309</f>
        <v>0</v>
      </c>
      <c r="H301" s="23">
        <f t="shared" ref="H301:J301" si="264">H302+H309</f>
        <v>15405.67</v>
      </c>
      <c r="I301" s="23">
        <f t="shared" si="264"/>
        <v>15533.37</v>
      </c>
      <c r="J301" s="77">
        <f t="shared" si="264"/>
        <v>11472.55846</v>
      </c>
      <c r="K301" s="23">
        <f>K302</f>
        <v>323.89999999999998</v>
      </c>
      <c r="L301" s="23">
        <f>L302</f>
        <v>232.65</v>
      </c>
      <c r="M301" s="23">
        <v>0</v>
      </c>
      <c r="N301" s="23">
        <v>0</v>
      </c>
      <c r="O301" s="51">
        <f>O302+O309</f>
        <v>15517.767260000002</v>
      </c>
      <c r="P301" s="51">
        <f>P302</f>
        <v>323.02841000000001</v>
      </c>
      <c r="Q301" s="51">
        <v>0</v>
      </c>
      <c r="R301" s="87">
        <f t="shared" si="225"/>
        <v>99.899553413071345</v>
      </c>
    </row>
    <row r="302" spans="1:18" ht="31.5" customHeight="1" x14ac:dyDescent="0.3">
      <c r="A302" s="28" t="s">
        <v>110</v>
      </c>
      <c r="B302" s="28" t="s">
        <v>1403</v>
      </c>
      <c r="C302" s="18" t="s">
        <v>62</v>
      </c>
      <c r="D302" s="28"/>
      <c r="E302" s="29" t="s">
        <v>1196</v>
      </c>
      <c r="F302" s="24">
        <v>323.89999999999998</v>
      </c>
      <c r="G302" s="24">
        <f t="shared" ref="G302:G303" si="265">G303</f>
        <v>0</v>
      </c>
      <c r="H302" s="24">
        <f t="shared" ref="H302:J303" si="266">H303</f>
        <v>323.89999999999998</v>
      </c>
      <c r="I302" s="24">
        <f t="shared" si="266"/>
        <v>323.89999999999998</v>
      </c>
      <c r="J302" s="37">
        <f t="shared" si="266"/>
        <v>232.65</v>
      </c>
      <c r="K302" s="24">
        <f t="shared" ref="K302:N303" si="267">K303</f>
        <v>323.89999999999998</v>
      </c>
      <c r="L302" s="24">
        <f t="shared" si="267"/>
        <v>232.65</v>
      </c>
      <c r="M302" s="24">
        <f t="shared" si="267"/>
        <v>0</v>
      </c>
      <c r="N302" s="24">
        <f t="shared" si="267"/>
        <v>0</v>
      </c>
      <c r="O302" s="30">
        <f>O303</f>
        <v>323.02841000000001</v>
      </c>
      <c r="P302" s="30">
        <f t="shared" ref="P302:Q303" si="268">P303</f>
        <v>323.02841000000001</v>
      </c>
      <c r="Q302" s="30">
        <f t="shared" si="268"/>
        <v>0</v>
      </c>
      <c r="R302" s="88">
        <f t="shared" si="225"/>
        <v>99.730907687557902</v>
      </c>
    </row>
    <row r="303" spans="1:18" ht="15.75" customHeight="1" x14ac:dyDescent="0.3">
      <c r="A303" s="28" t="s">
        <v>110</v>
      </c>
      <c r="B303" s="28" t="s">
        <v>1403</v>
      </c>
      <c r="C303" s="18" t="s">
        <v>63</v>
      </c>
      <c r="D303" s="28"/>
      <c r="E303" s="29" t="s">
        <v>115</v>
      </c>
      <c r="F303" s="24">
        <v>323.89999999999998</v>
      </c>
      <c r="G303" s="24">
        <f t="shared" si="265"/>
        <v>0</v>
      </c>
      <c r="H303" s="24">
        <f t="shared" si="266"/>
        <v>323.89999999999998</v>
      </c>
      <c r="I303" s="24">
        <f t="shared" si="266"/>
        <v>323.89999999999998</v>
      </c>
      <c r="J303" s="37">
        <f t="shared" si="266"/>
        <v>232.65</v>
      </c>
      <c r="K303" s="24">
        <f t="shared" si="267"/>
        <v>323.89999999999998</v>
      </c>
      <c r="L303" s="24">
        <f t="shared" si="267"/>
        <v>232.65</v>
      </c>
      <c r="M303" s="24">
        <f t="shared" si="267"/>
        <v>0</v>
      </c>
      <c r="N303" s="24">
        <f t="shared" si="267"/>
        <v>0</v>
      </c>
      <c r="O303" s="30">
        <f>O304</f>
        <v>323.02841000000001</v>
      </c>
      <c r="P303" s="30">
        <f t="shared" si="268"/>
        <v>323.02841000000001</v>
      </c>
      <c r="Q303" s="30">
        <f t="shared" si="268"/>
        <v>0</v>
      </c>
      <c r="R303" s="88">
        <f t="shared" si="225"/>
        <v>99.730907687557902</v>
      </c>
    </row>
    <row r="304" spans="1:18" ht="62.4" x14ac:dyDescent="0.3">
      <c r="A304" s="28" t="s">
        <v>110</v>
      </c>
      <c r="B304" s="28" t="s">
        <v>1403</v>
      </c>
      <c r="C304" s="18" t="s">
        <v>146</v>
      </c>
      <c r="D304" s="28"/>
      <c r="E304" s="29" t="s">
        <v>2116</v>
      </c>
      <c r="F304" s="24">
        <v>323.89999999999998</v>
      </c>
      <c r="G304" s="24">
        <f t="shared" ref="G304" si="269">G305+G307</f>
        <v>0</v>
      </c>
      <c r="H304" s="24">
        <f t="shared" ref="H304:J304" si="270">H305+H307</f>
        <v>323.89999999999998</v>
      </c>
      <c r="I304" s="24">
        <f t="shared" si="270"/>
        <v>323.89999999999998</v>
      </c>
      <c r="J304" s="37">
        <f t="shared" si="270"/>
        <v>232.65</v>
      </c>
      <c r="K304" s="24">
        <f t="shared" ref="K304:L308" si="271">I304</f>
        <v>323.89999999999998</v>
      </c>
      <c r="L304" s="24">
        <f t="shared" si="271"/>
        <v>232.65</v>
      </c>
      <c r="M304" s="24">
        <v>0</v>
      </c>
      <c r="N304" s="24">
        <v>0</v>
      </c>
      <c r="O304" s="30">
        <f>O305+O307</f>
        <v>323.02841000000001</v>
      </c>
      <c r="P304" s="24">
        <f t="shared" ref="P304:Q304" si="272">P305+P307</f>
        <v>323.02841000000001</v>
      </c>
      <c r="Q304" s="24">
        <f t="shared" si="272"/>
        <v>0</v>
      </c>
      <c r="R304" s="88">
        <f t="shared" si="225"/>
        <v>99.730907687557902</v>
      </c>
    </row>
    <row r="305" spans="1:18" ht="78.75" customHeight="1" x14ac:dyDescent="0.3">
      <c r="A305" s="28" t="s">
        <v>110</v>
      </c>
      <c r="B305" s="28" t="s">
        <v>1403</v>
      </c>
      <c r="C305" s="18" t="s">
        <v>146</v>
      </c>
      <c r="D305" s="28" t="s">
        <v>58</v>
      </c>
      <c r="E305" s="29" t="s">
        <v>660</v>
      </c>
      <c r="F305" s="24">
        <v>310.2</v>
      </c>
      <c r="G305" s="24">
        <f t="shared" ref="G305" si="273">G306</f>
        <v>0</v>
      </c>
      <c r="H305" s="24">
        <f t="shared" ref="H305:J305" si="274">H306</f>
        <v>310.2</v>
      </c>
      <c r="I305" s="24">
        <f t="shared" si="274"/>
        <v>310.2</v>
      </c>
      <c r="J305" s="37">
        <f t="shared" si="274"/>
        <v>232.65</v>
      </c>
      <c r="K305" s="24">
        <f t="shared" si="271"/>
        <v>310.2</v>
      </c>
      <c r="L305" s="24">
        <f t="shared" si="271"/>
        <v>232.65</v>
      </c>
      <c r="M305" s="24">
        <f t="shared" ref="M305:N308" si="275">M306</f>
        <v>0</v>
      </c>
      <c r="N305" s="24">
        <f t="shared" si="275"/>
        <v>0</v>
      </c>
      <c r="O305" s="30">
        <f>O306</f>
        <v>309.32857999999999</v>
      </c>
      <c r="P305" s="24">
        <f t="shared" ref="P305:Q305" si="276">P306</f>
        <v>309.32857999999999</v>
      </c>
      <c r="Q305" s="24">
        <f t="shared" si="276"/>
        <v>0</v>
      </c>
      <c r="R305" s="88">
        <f t="shared" si="225"/>
        <v>99.71907801418439</v>
      </c>
    </row>
    <row r="306" spans="1:18" ht="31.5" customHeight="1" x14ac:dyDescent="0.3">
      <c r="A306" s="28" t="s">
        <v>110</v>
      </c>
      <c r="B306" s="28" t="s">
        <v>1403</v>
      </c>
      <c r="C306" s="18" t="s">
        <v>146</v>
      </c>
      <c r="D306" s="28" t="s">
        <v>68</v>
      </c>
      <c r="E306" s="29" t="s">
        <v>662</v>
      </c>
      <c r="F306" s="24">
        <v>310.2</v>
      </c>
      <c r="G306" s="24"/>
      <c r="H306" s="24">
        <f>238.2+72</f>
        <v>310.2</v>
      </c>
      <c r="I306" s="24">
        <f>238.2+72</f>
        <v>310.2</v>
      </c>
      <c r="J306" s="37">
        <v>232.65</v>
      </c>
      <c r="K306" s="24">
        <f t="shared" si="271"/>
        <v>310.2</v>
      </c>
      <c r="L306" s="24">
        <f t="shared" si="271"/>
        <v>232.65</v>
      </c>
      <c r="M306" s="24">
        <f t="shared" si="275"/>
        <v>0</v>
      </c>
      <c r="N306" s="24">
        <f t="shared" si="275"/>
        <v>0</v>
      </c>
      <c r="O306" s="30">
        <v>309.32857999999999</v>
      </c>
      <c r="P306" s="30">
        <f>O306</f>
        <v>309.32857999999999</v>
      </c>
      <c r="Q306" s="30">
        <v>0</v>
      </c>
      <c r="R306" s="88">
        <f t="shared" si="225"/>
        <v>99.71907801418439</v>
      </c>
    </row>
    <row r="307" spans="1:18" ht="31.5" customHeight="1" x14ac:dyDescent="0.3">
      <c r="A307" s="28" t="s">
        <v>110</v>
      </c>
      <c r="B307" s="28" t="s">
        <v>1403</v>
      </c>
      <c r="C307" s="18" t="s">
        <v>146</v>
      </c>
      <c r="D307" s="28" t="s">
        <v>51</v>
      </c>
      <c r="E307" s="29" t="s">
        <v>663</v>
      </c>
      <c r="F307" s="24">
        <v>13.7</v>
      </c>
      <c r="G307" s="24">
        <f t="shared" ref="G307" si="277">G308</f>
        <v>0</v>
      </c>
      <c r="H307" s="24">
        <f t="shared" ref="H307:J307" si="278">H308</f>
        <v>13.7</v>
      </c>
      <c r="I307" s="24">
        <f t="shared" si="278"/>
        <v>13.7</v>
      </c>
      <c r="J307" s="37">
        <f t="shared" si="278"/>
        <v>0</v>
      </c>
      <c r="K307" s="24">
        <f t="shared" si="271"/>
        <v>13.7</v>
      </c>
      <c r="L307" s="24">
        <f t="shared" si="271"/>
        <v>0</v>
      </c>
      <c r="M307" s="24">
        <f t="shared" si="275"/>
        <v>0</v>
      </c>
      <c r="N307" s="24">
        <f t="shared" si="275"/>
        <v>0</v>
      </c>
      <c r="O307" s="30">
        <f>O308</f>
        <v>13.69983</v>
      </c>
      <c r="P307" s="82">
        <f>P308</f>
        <v>13.69983</v>
      </c>
      <c r="Q307" s="30">
        <f t="shared" ref="Q307" si="279">Q308</f>
        <v>0</v>
      </c>
      <c r="R307" s="88">
        <f t="shared" si="225"/>
        <v>99.998759124087599</v>
      </c>
    </row>
    <row r="308" spans="1:18" ht="31.2" x14ac:dyDescent="0.3">
      <c r="A308" s="28" t="s">
        <v>110</v>
      </c>
      <c r="B308" s="28" t="s">
        <v>1403</v>
      </c>
      <c r="C308" s="18" t="s">
        <v>146</v>
      </c>
      <c r="D308" s="28" t="s">
        <v>52</v>
      </c>
      <c r="E308" s="29" t="s">
        <v>664</v>
      </c>
      <c r="F308" s="24">
        <v>13.7</v>
      </c>
      <c r="G308" s="24"/>
      <c r="H308" s="24">
        <v>13.7</v>
      </c>
      <c r="I308" s="24">
        <v>13.7</v>
      </c>
      <c r="J308" s="37">
        <v>0</v>
      </c>
      <c r="K308" s="24">
        <f t="shared" si="271"/>
        <v>13.7</v>
      </c>
      <c r="L308" s="24">
        <f t="shared" si="271"/>
        <v>0</v>
      </c>
      <c r="M308" s="24">
        <f t="shared" si="275"/>
        <v>0</v>
      </c>
      <c r="N308" s="24">
        <f t="shared" si="275"/>
        <v>0</v>
      </c>
      <c r="O308" s="30">
        <v>13.69983</v>
      </c>
      <c r="P308" s="30">
        <f>O308</f>
        <v>13.69983</v>
      </c>
      <c r="Q308" s="30">
        <v>0</v>
      </c>
      <c r="R308" s="88">
        <f t="shared" si="225"/>
        <v>99.998759124087599</v>
      </c>
    </row>
    <row r="309" spans="1:18" ht="31.2" x14ac:dyDescent="0.3">
      <c r="A309" s="28" t="s">
        <v>110</v>
      </c>
      <c r="B309" s="28" t="s">
        <v>1403</v>
      </c>
      <c r="C309" s="18" t="s">
        <v>65</v>
      </c>
      <c r="D309" s="28"/>
      <c r="E309" s="29" t="s">
        <v>1228</v>
      </c>
      <c r="F309" s="24">
        <v>15107.4</v>
      </c>
      <c r="G309" s="24">
        <f t="shared" ref="G309" si="280">G310</f>
        <v>0</v>
      </c>
      <c r="H309" s="24">
        <f t="shared" ref="H309:J309" si="281">H310</f>
        <v>15081.77</v>
      </c>
      <c r="I309" s="24">
        <f t="shared" si="281"/>
        <v>15209.470000000001</v>
      </c>
      <c r="J309" s="37">
        <f t="shared" si="281"/>
        <v>11239.908460000001</v>
      </c>
      <c r="K309" s="24">
        <v>0</v>
      </c>
      <c r="L309" s="24">
        <v>0</v>
      </c>
      <c r="M309" s="24">
        <v>0</v>
      </c>
      <c r="N309" s="24">
        <v>0</v>
      </c>
      <c r="O309" s="30">
        <f>O310</f>
        <v>15194.738850000002</v>
      </c>
      <c r="P309" s="30">
        <v>0</v>
      </c>
      <c r="Q309" s="30">
        <v>0</v>
      </c>
      <c r="R309" s="88">
        <f t="shared" si="225"/>
        <v>99.903144882760543</v>
      </c>
    </row>
    <row r="310" spans="1:18" ht="31.5" customHeight="1" x14ac:dyDescent="0.3">
      <c r="A310" s="28" t="s">
        <v>110</v>
      </c>
      <c r="B310" s="28" t="s">
        <v>1403</v>
      </c>
      <c r="C310" s="18" t="s">
        <v>66</v>
      </c>
      <c r="D310" s="28"/>
      <c r="E310" s="29" t="s">
        <v>1231</v>
      </c>
      <c r="F310" s="24">
        <v>15107.4</v>
      </c>
      <c r="G310" s="24">
        <f t="shared" ref="G310" si="282">G311+G314</f>
        <v>0</v>
      </c>
      <c r="H310" s="24">
        <f t="shared" ref="H310:J310" si="283">H311+H314</f>
        <v>15081.77</v>
      </c>
      <c r="I310" s="24">
        <f t="shared" si="283"/>
        <v>15209.470000000001</v>
      </c>
      <c r="J310" s="37">
        <f t="shared" si="283"/>
        <v>11239.908460000001</v>
      </c>
      <c r="K310" s="24">
        <f t="shared" ref="K310:N313" si="284">K311</f>
        <v>0</v>
      </c>
      <c r="L310" s="24">
        <f t="shared" si="284"/>
        <v>0</v>
      </c>
      <c r="M310" s="24">
        <f t="shared" si="284"/>
        <v>0</v>
      </c>
      <c r="N310" s="24">
        <f t="shared" si="284"/>
        <v>0</v>
      </c>
      <c r="O310" s="30">
        <f>O311+O314</f>
        <v>15194.738850000002</v>
      </c>
      <c r="P310" s="30">
        <f t="shared" ref="P310:Q312" si="285">P311</f>
        <v>0</v>
      </c>
      <c r="Q310" s="30">
        <f t="shared" si="285"/>
        <v>0</v>
      </c>
      <c r="R310" s="88">
        <f t="shared" si="225"/>
        <v>99.903144882760543</v>
      </c>
    </row>
    <row r="311" spans="1:18" ht="31.2" x14ac:dyDescent="0.3">
      <c r="A311" s="28" t="s">
        <v>110</v>
      </c>
      <c r="B311" s="28" t="s">
        <v>1403</v>
      </c>
      <c r="C311" s="18" t="s">
        <v>67</v>
      </c>
      <c r="D311" s="28"/>
      <c r="E311" s="29" t="s">
        <v>1221</v>
      </c>
      <c r="F311" s="24">
        <v>14001.1</v>
      </c>
      <c r="G311" s="24">
        <f t="shared" ref="G311:G312" si="286">G312</f>
        <v>0</v>
      </c>
      <c r="H311" s="24">
        <f t="shared" ref="H311:J312" si="287">H312</f>
        <v>14001.1</v>
      </c>
      <c r="I311" s="24">
        <f t="shared" si="287"/>
        <v>14156.1</v>
      </c>
      <c r="J311" s="37">
        <f t="shared" si="287"/>
        <v>10483.838460000001</v>
      </c>
      <c r="K311" s="24">
        <f t="shared" si="284"/>
        <v>0</v>
      </c>
      <c r="L311" s="24">
        <f t="shared" si="284"/>
        <v>0</v>
      </c>
      <c r="M311" s="24">
        <f t="shared" si="284"/>
        <v>0</v>
      </c>
      <c r="N311" s="24">
        <f t="shared" si="284"/>
        <v>0</v>
      </c>
      <c r="O311" s="30">
        <f>O312</f>
        <v>14144.864240000001</v>
      </c>
      <c r="P311" s="30">
        <f t="shared" si="285"/>
        <v>0</v>
      </c>
      <c r="Q311" s="30">
        <f t="shared" si="285"/>
        <v>0</v>
      </c>
      <c r="R311" s="88">
        <f t="shared" si="225"/>
        <v>99.920629551924605</v>
      </c>
    </row>
    <row r="312" spans="1:18" ht="78" x14ac:dyDescent="0.3">
      <c r="A312" s="28" t="s">
        <v>110</v>
      </c>
      <c r="B312" s="28" t="s">
        <v>1403</v>
      </c>
      <c r="C312" s="18" t="s">
        <v>67</v>
      </c>
      <c r="D312" s="28" t="s">
        <v>58</v>
      </c>
      <c r="E312" s="29" t="s">
        <v>660</v>
      </c>
      <c r="F312" s="24">
        <v>14001.1</v>
      </c>
      <c r="G312" s="24">
        <f t="shared" si="286"/>
        <v>0</v>
      </c>
      <c r="H312" s="24">
        <f t="shared" si="287"/>
        <v>14001.1</v>
      </c>
      <c r="I312" s="24">
        <f t="shared" si="287"/>
        <v>14156.1</v>
      </c>
      <c r="J312" s="37">
        <f t="shared" si="287"/>
        <v>10483.838460000001</v>
      </c>
      <c r="K312" s="24">
        <f t="shared" si="284"/>
        <v>0</v>
      </c>
      <c r="L312" s="24">
        <f t="shared" si="284"/>
        <v>0</v>
      </c>
      <c r="M312" s="24">
        <f t="shared" si="284"/>
        <v>0</v>
      </c>
      <c r="N312" s="24">
        <f t="shared" si="284"/>
        <v>0</v>
      </c>
      <c r="O312" s="30">
        <f>O313</f>
        <v>14144.864240000001</v>
      </c>
      <c r="P312" s="30">
        <f t="shared" si="285"/>
        <v>0</v>
      </c>
      <c r="Q312" s="30">
        <f t="shared" si="285"/>
        <v>0</v>
      </c>
      <c r="R312" s="88">
        <f t="shared" si="225"/>
        <v>99.920629551924605</v>
      </c>
    </row>
    <row r="313" spans="1:18" ht="31.5" customHeight="1" x14ac:dyDescent="0.3">
      <c r="A313" s="28" t="s">
        <v>110</v>
      </c>
      <c r="B313" s="28" t="s">
        <v>1403</v>
      </c>
      <c r="C313" s="18" t="s">
        <v>67</v>
      </c>
      <c r="D313" s="28" t="s">
        <v>68</v>
      </c>
      <c r="E313" s="29" t="s">
        <v>662</v>
      </c>
      <c r="F313" s="24">
        <v>14001.1</v>
      </c>
      <c r="G313" s="24"/>
      <c r="H313" s="24">
        <v>14001.1</v>
      </c>
      <c r="I313" s="24">
        <v>14156.1</v>
      </c>
      <c r="J313" s="37">
        <v>10483.838460000001</v>
      </c>
      <c r="K313" s="24">
        <v>0</v>
      </c>
      <c r="L313" s="24">
        <v>0</v>
      </c>
      <c r="M313" s="24">
        <v>0</v>
      </c>
      <c r="N313" s="24">
        <f t="shared" si="284"/>
        <v>0</v>
      </c>
      <c r="O313" s="30">
        <v>14144.864240000001</v>
      </c>
      <c r="P313" s="30">
        <v>0</v>
      </c>
      <c r="Q313" s="30">
        <v>0</v>
      </c>
      <c r="R313" s="88">
        <f t="shared" si="225"/>
        <v>99.920629551924605</v>
      </c>
    </row>
    <row r="314" spans="1:18" ht="31.5" customHeight="1" x14ac:dyDescent="0.3">
      <c r="A314" s="28" t="s">
        <v>110</v>
      </c>
      <c r="B314" s="28" t="s">
        <v>1403</v>
      </c>
      <c r="C314" s="18" t="s">
        <v>69</v>
      </c>
      <c r="D314" s="28"/>
      <c r="E314" s="29" t="s">
        <v>1222</v>
      </c>
      <c r="F314" s="24">
        <v>1106.3</v>
      </c>
      <c r="G314" s="24">
        <f t="shared" ref="G314" si="288">G315+G317</f>
        <v>0</v>
      </c>
      <c r="H314" s="24">
        <f>H315+H317+H319</f>
        <v>1080.67</v>
      </c>
      <c r="I314" s="24">
        <f t="shared" ref="I314:Q314" si="289">I315+I317+I319</f>
        <v>1053.3700000000001</v>
      </c>
      <c r="J314" s="24">
        <f t="shared" si="289"/>
        <v>756.07</v>
      </c>
      <c r="K314" s="24">
        <f t="shared" si="289"/>
        <v>0</v>
      </c>
      <c r="L314" s="24">
        <f t="shared" si="289"/>
        <v>0</v>
      </c>
      <c r="M314" s="24">
        <f t="shared" si="289"/>
        <v>0</v>
      </c>
      <c r="N314" s="24">
        <f t="shared" si="289"/>
        <v>0</v>
      </c>
      <c r="O314" s="24">
        <f t="shared" si="289"/>
        <v>1049.8746100000001</v>
      </c>
      <c r="P314" s="24">
        <f t="shared" si="289"/>
        <v>0</v>
      </c>
      <c r="Q314" s="24">
        <f t="shared" si="289"/>
        <v>0</v>
      </c>
      <c r="R314" s="88">
        <f t="shared" si="225"/>
        <v>99.668170728234145</v>
      </c>
    </row>
    <row r="315" spans="1:18" ht="78" customHeight="1" x14ac:dyDescent="0.3">
      <c r="A315" s="28" t="s">
        <v>110</v>
      </c>
      <c r="B315" s="28" t="s">
        <v>1403</v>
      </c>
      <c r="C315" s="18" t="s">
        <v>69</v>
      </c>
      <c r="D315" s="28" t="s">
        <v>58</v>
      </c>
      <c r="E315" s="29" t="s">
        <v>660</v>
      </c>
      <c r="F315" s="24">
        <v>100</v>
      </c>
      <c r="G315" s="24">
        <f t="shared" ref="G315" si="290">G316</f>
        <v>0</v>
      </c>
      <c r="H315" s="24">
        <f t="shared" ref="H315:J315" si="291">H316</f>
        <v>100</v>
      </c>
      <c r="I315" s="24">
        <f t="shared" si="291"/>
        <v>33.469000000000001</v>
      </c>
      <c r="J315" s="37">
        <f t="shared" si="291"/>
        <v>52.2</v>
      </c>
      <c r="K315" s="24">
        <v>0</v>
      </c>
      <c r="L315" s="24">
        <f>L316+L318+L322</f>
        <v>0</v>
      </c>
      <c r="M315" s="24">
        <v>0</v>
      </c>
      <c r="N315" s="24">
        <f>N316</f>
        <v>0</v>
      </c>
      <c r="O315" s="30">
        <f>O316</f>
        <v>33.469000000000001</v>
      </c>
      <c r="P315" s="30">
        <f>P316+P318+P322</f>
        <v>0</v>
      </c>
      <c r="Q315" s="30">
        <v>0</v>
      </c>
      <c r="R315" s="88">
        <f t="shared" si="225"/>
        <v>100</v>
      </c>
    </row>
    <row r="316" spans="1:18" ht="31.5" customHeight="1" x14ac:dyDescent="0.3">
      <c r="A316" s="28" t="s">
        <v>110</v>
      </c>
      <c r="B316" s="28" t="s">
        <v>1403</v>
      </c>
      <c r="C316" s="18" t="s">
        <v>69</v>
      </c>
      <c r="D316" s="28" t="s">
        <v>68</v>
      </c>
      <c r="E316" s="29" t="s">
        <v>662</v>
      </c>
      <c r="F316" s="24">
        <v>100</v>
      </c>
      <c r="G316" s="24"/>
      <c r="H316" s="24">
        <v>100</v>
      </c>
      <c r="I316" s="24">
        <v>33.469000000000001</v>
      </c>
      <c r="J316" s="37">
        <v>52.2</v>
      </c>
      <c r="K316" s="24">
        <v>0</v>
      </c>
      <c r="L316" s="24">
        <v>0</v>
      </c>
      <c r="M316" s="24">
        <f>M317</f>
        <v>0</v>
      </c>
      <c r="N316" s="24">
        <f>N317</f>
        <v>0</v>
      </c>
      <c r="O316" s="30">
        <v>33.469000000000001</v>
      </c>
      <c r="P316" s="30">
        <v>0</v>
      </c>
      <c r="Q316" s="30">
        <v>0</v>
      </c>
      <c r="R316" s="88">
        <f t="shared" si="225"/>
        <v>100</v>
      </c>
    </row>
    <row r="317" spans="1:18" ht="31.5" customHeight="1" x14ac:dyDescent="0.3">
      <c r="A317" s="28" t="s">
        <v>110</v>
      </c>
      <c r="B317" s="28" t="s">
        <v>1403</v>
      </c>
      <c r="C317" s="18" t="s">
        <v>69</v>
      </c>
      <c r="D317" s="28" t="s">
        <v>51</v>
      </c>
      <c r="E317" s="29" t="s">
        <v>663</v>
      </c>
      <c r="F317" s="24">
        <v>1006.3</v>
      </c>
      <c r="G317" s="24">
        <f t="shared" ref="G317" si="292">G318</f>
        <v>0</v>
      </c>
      <c r="H317" s="24">
        <f t="shared" ref="H317:J317" si="293">H318</f>
        <v>905.67</v>
      </c>
      <c r="I317" s="24">
        <f t="shared" si="293"/>
        <v>942.13300000000004</v>
      </c>
      <c r="J317" s="37">
        <f t="shared" si="293"/>
        <v>703.87</v>
      </c>
      <c r="K317" s="24">
        <v>0</v>
      </c>
      <c r="L317" s="24">
        <v>0</v>
      </c>
      <c r="M317" s="24">
        <v>0</v>
      </c>
      <c r="N317" s="24">
        <v>0</v>
      </c>
      <c r="O317" s="30">
        <f>O318</f>
        <v>938.63761</v>
      </c>
      <c r="P317" s="30">
        <f>P318</f>
        <v>0</v>
      </c>
      <c r="Q317" s="30">
        <v>0</v>
      </c>
      <c r="R317" s="88">
        <f t="shared" si="225"/>
        <v>99.62899187269737</v>
      </c>
    </row>
    <row r="318" spans="1:18" ht="31.5" customHeight="1" x14ac:dyDescent="0.3">
      <c r="A318" s="28" t="s">
        <v>110</v>
      </c>
      <c r="B318" s="28" t="s">
        <v>1403</v>
      </c>
      <c r="C318" s="18" t="s">
        <v>69</v>
      </c>
      <c r="D318" s="28" t="s">
        <v>52</v>
      </c>
      <c r="E318" s="29" t="s">
        <v>664</v>
      </c>
      <c r="F318" s="24">
        <v>1006.3</v>
      </c>
      <c r="G318" s="24"/>
      <c r="H318" s="24">
        <v>905.67</v>
      </c>
      <c r="I318" s="24">
        <v>942.13300000000004</v>
      </c>
      <c r="J318" s="37">
        <v>703.87</v>
      </c>
      <c r="K318" s="24">
        <v>0</v>
      </c>
      <c r="L318" s="24">
        <f>L321</f>
        <v>0</v>
      </c>
      <c r="M318" s="24">
        <v>0</v>
      </c>
      <c r="N318" s="24">
        <v>0</v>
      </c>
      <c r="O318" s="30">
        <v>938.63761</v>
      </c>
      <c r="P318" s="30">
        <v>0</v>
      </c>
      <c r="Q318" s="30">
        <v>0</v>
      </c>
      <c r="R318" s="88">
        <f t="shared" si="225"/>
        <v>99.62899187269737</v>
      </c>
    </row>
    <row r="319" spans="1:18" x14ac:dyDescent="0.3">
      <c r="A319" s="28" t="s">
        <v>110</v>
      </c>
      <c r="B319" s="28" t="s">
        <v>1403</v>
      </c>
      <c r="C319" s="18" t="s">
        <v>69</v>
      </c>
      <c r="D319" s="28" t="s">
        <v>53</v>
      </c>
      <c r="E319" s="29" t="s">
        <v>679</v>
      </c>
      <c r="F319" s="24"/>
      <c r="G319" s="24"/>
      <c r="H319" s="24">
        <f>H320</f>
        <v>75</v>
      </c>
      <c r="I319" s="24">
        <f t="shared" ref="I319:Q319" si="294">I320</f>
        <v>77.768000000000001</v>
      </c>
      <c r="J319" s="24">
        <f t="shared" si="294"/>
        <v>0</v>
      </c>
      <c r="K319" s="24">
        <f t="shared" si="294"/>
        <v>0</v>
      </c>
      <c r="L319" s="24">
        <f t="shared" si="294"/>
        <v>0</v>
      </c>
      <c r="M319" s="24">
        <f t="shared" si="294"/>
        <v>0</v>
      </c>
      <c r="N319" s="24">
        <f t="shared" si="294"/>
        <v>0</v>
      </c>
      <c r="O319" s="24">
        <f t="shared" si="294"/>
        <v>77.768000000000001</v>
      </c>
      <c r="P319" s="24">
        <f t="shared" si="294"/>
        <v>0</v>
      </c>
      <c r="Q319" s="24">
        <f t="shared" si="294"/>
        <v>0</v>
      </c>
      <c r="R319" s="88">
        <f t="shared" si="225"/>
        <v>100</v>
      </c>
    </row>
    <row r="320" spans="1:18" x14ac:dyDescent="0.3">
      <c r="A320" s="28" t="s">
        <v>110</v>
      </c>
      <c r="B320" s="28" t="s">
        <v>1403</v>
      </c>
      <c r="C320" s="18" t="s">
        <v>69</v>
      </c>
      <c r="D320" s="28" t="s">
        <v>60</v>
      </c>
      <c r="E320" s="29" t="s">
        <v>682</v>
      </c>
      <c r="F320" s="24"/>
      <c r="G320" s="24"/>
      <c r="H320" s="24">
        <f>150-75</f>
        <v>75</v>
      </c>
      <c r="I320" s="24">
        <v>77.768000000000001</v>
      </c>
      <c r="J320" s="24">
        <v>0</v>
      </c>
      <c r="K320" s="24">
        <v>0</v>
      </c>
      <c r="L320" s="24">
        <v>0</v>
      </c>
      <c r="M320" s="24">
        <v>0</v>
      </c>
      <c r="N320" s="24">
        <v>0</v>
      </c>
      <c r="O320" s="24">
        <v>77.768000000000001</v>
      </c>
      <c r="P320" s="24">
        <v>0</v>
      </c>
      <c r="Q320" s="24">
        <v>0</v>
      </c>
      <c r="R320" s="88">
        <f t="shared" si="225"/>
        <v>100</v>
      </c>
    </row>
    <row r="321" spans="1:19" s="36" customFormat="1" ht="15.75" hidden="1" customHeight="1" x14ac:dyDescent="0.3">
      <c r="A321" s="43" t="s">
        <v>110</v>
      </c>
      <c r="B321" s="43" t="s">
        <v>148</v>
      </c>
      <c r="C321" s="27"/>
      <c r="D321" s="43"/>
      <c r="E321" s="44" t="s">
        <v>626</v>
      </c>
      <c r="F321" s="22">
        <v>43149.692999999999</v>
      </c>
      <c r="G321" s="22">
        <f t="shared" ref="G321:Q322" si="295">G322</f>
        <v>0</v>
      </c>
      <c r="H321" s="22">
        <f t="shared" si="295"/>
        <v>42458.43</v>
      </c>
      <c r="I321" s="22">
        <f t="shared" si="295"/>
        <v>0</v>
      </c>
      <c r="J321" s="76">
        <f t="shared" si="295"/>
        <v>0</v>
      </c>
      <c r="K321" s="22">
        <f t="shared" si="295"/>
        <v>0</v>
      </c>
      <c r="L321" s="22">
        <f t="shared" si="295"/>
        <v>0</v>
      </c>
      <c r="M321" s="22">
        <f t="shared" si="295"/>
        <v>0</v>
      </c>
      <c r="N321" s="22">
        <f t="shared" si="295"/>
        <v>637.66300000000001</v>
      </c>
      <c r="O321" s="45">
        <f t="shared" si="295"/>
        <v>0</v>
      </c>
      <c r="P321" s="45">
        <f t="shared" si="295"/>
        <v>0</v>
      </c>
      <c r="Q321" s="45">
        <f t="shared" si="295"/>
        <v>0</v>
      </c>
      <c r="R321" s="45">
        <v>0</v>
      </c>
      <c r="S321" s="36" t="s">
        <v>2026</v>
      </c>
    </row>
    <row r="322" spans="1:19" s="49" customFormat="1" ht="15.75" hidden="1" customHeight="1" x14ac:dyDescent="0.3">
      <c r="A322" s="47" t="s">
        <v>110</v>
      </c>
      <c r="B322" s="47" t="s">
        <v>1404</v>
      </c>
      <c r="C322" s="20"/>
      <c r="D322" s="47"/>
      <c r="E322" s="48" t="s">
        <v>654</v>
      </c>
      <c r="F322" s="23">
        <v>43149.692999999999</v>
      </c>
      <c r="G322" s="23">
        <f t="shared" si="295"/>
        <v>0</v>
      </c>
      <c r="H322" s="23">
        <f t="shared" si="295"/>
        <v>42458.43</v>
      </c>
      <c r="I322" s="23">
        <f t="shared" si="295"/>
        <v>0</v>
      </c>
      <c r="J322" s="77">
        <f t="shared" si="295"/>
        <v>0</v>
      </c>
      <c r="K322" s="23">
        <f t="shared" si="295"/>
        <v>0</v>
      </c>
      <c r="L322" s="23">
        <f t="shared" si="295"/>
        <v>0</v>
      </c>
      <c r="M322" s="23">
        <f t="shared" si="295"/>
        <v>0</v>
      </c>
      <c r="N322" s="23">
        <f t="shared" si="295"/>
        <v>637.66300000000001</v>
      </c>
      <c r="O322" s="51">
        <f t="shared" si="295"/>
        <v>0</v>
      </c>
      <c r="P322" s="51">
        <f t="shared" si="295"/>
        <v>0</v>
      </c>
      <c r="Q322" s="51">
        <f t="shared" si="295"/>
        <v>0</v>
      </c>
      <c r="R322" s="51">
        <v>0</v>
      </c>
      <c r="S322" s="36" t="s">
        <v>2026</v>
      </c>
    </row>
    <row r="323" spans="1:19" ht="31.5" hidden="1" customHeight="1" x14ac:dyDescent="0.3">
      <c r="A323" s="28" t="s">
        <v>110</v>
      </c>
      <c r="B323" s="28" t="s">
        <v>1404</v>
      </c>
      <c r="C323" s="18" t="s">
        <v>62</v>
      </c>
      <c r="D323" s="28"/>
      <c r="E323" s="29" t="s">
        <v>1196</v>
      </c>
      <c r="F323" s="24">
        <v>43149.692999999999</v>
      </c>
      <c r="G323" s="24">
        <f t="shared" ref="G323" si="296">G324+G341</f>
        <v>0</v>
      </c>
      <c r="H323" s="24">
        <f t="shared" ref="H323:J323" si="297">H324+H341</f>
        <v>42458.43</v>
      </c>
      <c r="I323" s="24">
        <f t="shared" si="297"/>
        <v>0</v>
      </c>
      <c r="J323" s="37">
        <f t="shared" si="297"/>
        <v>0</v>
      </c>
      <c r="K323" s="24">
        <f>K324+K333+K336</f>
        <v>0</v>
      </c>
      <c r="L323" s="24">
        <f>L324+L333+L336</f>
        <v>0</v>
      </c>
      <c r="M323" s="24">
        <f>M324+M341</f>
        <v>0</v>
      </c>
      <c r="N323" s="24">
        <f>N324+N341</f>
        <v>637.66300000000001</v>
      </c>
      <c r="O323" s="30">
        <f>O324+O341</f>
        <v>0</v>
      </c>
      <c r="P323" s="30">
        <f>P324+P333+P336</f>
        <v>0</v>
      </c>
      <c r="Q323" s="30">
        <f>Q324+Q341</f>
        <v>0</v>
      </c>
      <c r="R323" s="30">
        <v>0</v>
      </c>
      <c r="S323" s="36" t="s">
        <v>2026</v>
      </c>
    </row>
    <row r="324" spans="1:19" ht="47.25" hidden="1" customHeight="1" x14ac:dyDescent="0.3">
      <c r="A324" s="28" t="s">
        <v>110</v>
      </c>
      <c r="B324" s="28" t="s">
        <v>1404</v>
      </c>
      <c r="C324" s="18" t="s">
        <v>152</v>
      </c>
      <c r="D324" s="28"/>
      <c r="E324" s="35" t="s">
        <v>1788</v>
      </c>
      <c r="F324" s="24">
        <v>42512.03</v>
      </c>
      <c r="G324" s="24">
        <f t="shared" ref="G324" si="298">G325+G333+G336</f>
        <v>0</v>
      </c>
      <c r="H324" s="24">
        <f t="shared" ref="H324:J324" si="299">H325+H333+H336</f>
        <v>41853.071000000004</v>
      </c>
      <c r="I324" s="24">
        <f t="shared" si="299"/>
        <v>0</v>
      </c>
      <c r="J324" s="37">
        <f t="shared" si="299"/>
        <v>0</v>
      </c>
      <c r="K324" s="24">
        <f t="shared" ref="K324:N325" si="300">K325</f>
        <v>0</v>
      </c>
      <c r="L324" s="24">
        <f t="shared" si="300"/>
        <v>0</v>
      </c>
      <c r="M324" s="24">
        <f t="shared" si="300"/>
        <v>0</v>
      </c>
      <c r="N324" s="24">
        <f t="shared" si="300"/>
        <v>0</v>
      </c>
      <c r="O324" s="30">
        <f>O325+O333+O336</f>
        <v>0</v>
      </c>
      <c r="P324" s="30">
        <f t="shared" ref="P324:Q325" si="301">P325</f>
        <v>0</v>
      </c>
      <c r="Q324" s="30">
        <f t="shared" si="301"/>
        <v>0</v>
      </c>
      <c r="R324" s="30">
        <v>0</v>
      </c>
      <c r="S324" s="36" t="s">
        <v>2026</v>
      </c>
    </row>
    <row r="325" spans="1:19" ht="47.25" hidden="1" customHeight="1" x14ac:dyDescent="0.3">
      <c r="A325" s="28" t="s">
        <v>110</v>
      </c>
      <c r="B325" s="28" t="s">
        <v>1404</v>
      </c>
      <c r="C325" s="18" t="s">
        <v>149</v>
      </c>
      <c r="D325" s="28"/>
      <c r="E325" s="29" t="s">
        <v>710</v>
      </c>
      <c r="F325" s="24">
        <v>30000.530000000002</v>
      </c>
      <c r="G325" s="24">
        <f t="shared" ref="G325" si="302">G326+G328+G330</f>
        <v>0</v>
      </c>
      <c r="H325" s="24">
        <f t="shared" ref="H325:J325" si="303">H326+H328+H330</f>
        <v>29341.571000000004</v>
      </c>
      <c r="I325" s="24">
        <f t="shared" si="303"/>
        <v>0</v>
      </c>
      <c r="J325" s="37">
        <f t="shared" si="303"/>
        <v>0</v>
      </c>
      <c r="K325" s="24">
        <v>0</v>
      </c>
      <c r="L325" s="24">
        <v>0</v>
      </c>
      <c r="M325" s="24">
        <f t="shared" si="300"/>
        <v>0</v>
      </c>
      <c r="N325" s="24">
        <f t="shared" si="300"/>
        <v>0</v>
      </c>
      <c r="O325" s="30">
        <f>O326+O328+O330</f>
        <v>0</v>
      </c>
      <c r="P325" s="30">
        <v>0</v>
      </c>
      <c r="Q325" s="30">
        <f t="shared" si="301"/>
        <v>0</v>
      </c>
      <c r="R325" s="30">
        <v>0</v>
      </c>
      <c r="S325" s="36" t="s">
        <v>2026</v>
      </c>
    </row>
    <row r="326" spans="1:19" ht="78" hidden="1" x14ac:dyDescent="0.3">
      <c r="A326" s="28" t="s">
        <v>110</v>
      </c>
      <c r="B326" s="28" t="s">
        <v>1404</v>
      </c>
      <c r="C326" s="18" t="s">
        <v>149</v>
      </c>
      <c r="D326" s="28" t="s">
        <v>58</v>
      </c>
      <c r="E326" s="29" t="s">
        <v>660</v>
      </c>
      <c r="F326" s="24">
        <v>18774.7</v>
      </c>
      <c r="G326" s="24">
        <f t="shared" ref="G326" si="304">G327</f>
        <v>0</v>
      </c>
      <c r="H326" s="24">
        <f t="shared" ref="H326:J326" si="305">H327</f>
        <v>18774.7</v>
      </c>
      <c r="I326" s="24">
        <f t="shared" si="305"/>
        <v>0</v>
      </c>
      <c r="J326" s="37">
        <f t="shared" si="305"/>
        <v>0</v>
      </c>
      <c r="K326" s="24">
        <v>0</v>
      </c>
      <c r="L326" s="24">
        <v>0</v>
      </c>
      <c r="M326" s="24">
        <v>0</v>
      </c>
      <c r="N326" s="24">
        <v>0</v>
      </c>
      <c r="O326" s="30">
        <f>O327</f>
        <v>0</v>
      </c>
      <c r="P326" s="30">
        <v>0</v>
      </c>
      <c r="Q326" s="30">
        <v>0</v>
      </c>
      <c r="R326" s="30">
        <v>0</v>
      </c>
      <c r="S326" s="36" t="s">
        <v>2026</v>
      </c>
    </row>
    <row r="327" spans="1:19" ht="15.75" hidden="1" customHeight="1" x14ac:dyDescent="0.3">
      <c r="A327" s="28" t="s">
        <v>110</v>
      </c>
      <c r="B327" s="28" t="s">
        <v>1404</v>
      </c>
      <c r="C327" s="18" t="s">
        <v>149</v>
      </c>
      <c r="D327" s="28" t="s">
        <v>59</v>
      </c>
      <c r="E327" s="29" t="s">
        <v>661</v>
      </c>
      <c r="F327" s="24">
        <v>18774.7</v>
      </c>
      <c r="G327" s="24"/>
      <c r="H327" s="24">
        <v>18774.7</v>
      </c>
      <c r="I327" s="24">
        <v>0</v>
      </c>
      <c r="J327" s="37">
        <v>0</v>
      </c>
      <c r="K327" s="24">
        <v>0</v>
      </c>
      <c r="L327" s="24">
        <v>0</v>
      </c>
      <c r="M327" s="24">
        <v>0</v>
      </c>
      <c r="N327" s="24">
        <f>N336+N370+N422+N328</f>
        <v>0</v>
      </c>
      <c r="O327" s="30">
        <v>0</v>
      </c>
      <c r="P327" s="30">
        <v>0</v>
      </c>
      <c r="Q327" s="30">
        <v>0</v>
      </c>
      <c r="R327" s="30">
        <v>0</v>
      </c>
      <c r="S327" s="36" t="s">
        <v>2026</v>
      </c>
    </row>
    <row r="328" spans="1:19" ht="31.5" hidden="1" customHeight="1" x14ac:dyDescent="0.3">
      <c r="A328" s="28" t="s">
        <v>110</v>
      </c>
      <c r="B328" s="28" t="s">
        <v>1404</v>
      </c>
      <c r="C328" s="18" t="s">
        <v>149</v>
      </c>
      <c r="D328" s="28" t="s">
        <v>51</v>
      </c>
      <c r="E328" s="29" t="s">
        <v>663</v>
      </c>
      <c r="F328" s="24">
        <v>10049.030000000001</v>
      </c>
      <c r="G328" s="24">
        <f t="shared" ref="G328" si="306">G329</f>
        <v>0</v>
      </c>
      <c r="H328" s="24">
        <f t="shared" ref="H328:J328" si="307">H329</f>
        <v>10049.030000000001</v>
      </c>
      <c r="I328" s="24">
        <f t="shared" si="307"/>
        <v>0</v>
      </c>
      <c r="J328" s="37">
        <f t="shared" si="307"/>
        <v>0</v>
      </c>
      <c r="K328" s="24">
        <v>0</v>
      </c>
      <c r="L328" s="24">
        <v>0</v>
      </c>
      <c r="M328" s="24">
        <f>M329</f>
        <v>0</v>
      </c>
      <c r="N328" s="24">
        <f>N329</f>
        <v>0</v>
      </c>
      <c r="O328" s="30">
        <f>O329</f>
        <v>0</v>
      </c>
      <c r="P328" s="30">
        <v>0</v>
      </c>
      <c r="Q328" s="30">
        <f>Q329</f>
        <v>0</v>
      </c>
      <c r="R328" s="30">
        <v>0</v>
      </c>
      <c r="S328" s="36" t="s">
        <v>2026</v>
      </c>
    </row>
    <row r="329" spans="1:19" s="36" customFormat="1" ht="31.5" hidden="1" customHeight="1" x14ac:dyDescent="0.3">
      <c r="A329" s="28" t="s">
        <v>110</v>
      </c>
      <c r="B329" s="28" t="s">
        <v>1404</v>
      </c>
      <c r="C329" s="18" t="s">
        <v>149</v>
      </c>
      <c r="D329" s="28" t="s">
        <v>52</v>
      </c>
      <c r="E329" s="29" t="s">
        <v>664</v>
      </c>
      <c r="F329" s="24">
        <v>10049.030000000001</v>
      </c>
      <c r="G329" s="24"/>
      <c r="H329" s="24">
        <v>10049.030000000001</v>
      </c>
      <c r="I329" s="24">
        <v>0</v>
      </c>
      <c r="J329" s="37">
        <v>0</v>
      </c>
      <c r="K329" s="24">
        <v>0</v>
      </c>
      <c r="L329" s="24">
        <v>0</v>
      </c>
      <c r="M329" s="24">
        <f>M330</f>
        <v>0</v>
      </c>
      <c r="N329" s="24">
        <f>N330</f>
        <v>0</v>
      </c>
      <c r="O329" s="30">
        <v>0</v>
      </c>
      <c r="P329" s="30">
        <v>0</v>
      </c>
      <c r="Q329" s="30">
        <v>0</v>
      </c>
      <c r="R329" s="30">
        <v>0</v>
      </c>
      <c r="S329" s="36" t="s">
        <v>2026</v>
      </c>
    </row>
    <row r="330" spans="1:19" s="36" customFormat="1" ht="15.75" hidden="1" customHeight="1" x14ac:dyDescent="0.3">
      <c r="A330" s="28" t="s">
        <v>110</v>
      </c>
      <c r="B330" s="28" t="s">
        <v>1404</v>
      </c>
      <c r="C330" s="18" t="s">
        <v>149</v>
      </c>
      <c r="D330" s="28" t="s">
        <v>53</v>
      </c>
      <c r="E330" s="29" t="s">
        <v>679</v>
      </c>
      <c r="F330" s="24">
        <v>1176.8000000000002</v>
      </c>
      <c r="G330" s="24">
        <f t="shared" ref="G330" si="308">G332+G331</f>
        <v>0</v>
      </c>
      <c r="H330" s="24">
        <f t="shared" ref="H330:J330" si="309">H332+H331</f>
        <v>517.84100000000001</v>
      </c>
      <c r="I330" s="24">
        <f t="shared" si="309"/>
        <v>0</v>
      </c>
      <c r="J330" s="37">
        <f t="shared" si="309"/>
        <v>0</v>
      </c>
      <c r="K330" s="24">
        <v>0</v>
      </c>
      <c r="L330" s="24">
        <v>0</v>
      </c>
      <c r="M330" s="24">
        <f>M332</f>
        <v>0</v>
      </c>
      <c r="N330" s="24">
        <f>N332</f>
        <v>0</v>
      </c>
      <c r="O330" s="30">
        <f>O332+O331</f>
        <v>0</v>
      </c>
      <c r="P330" s="30">
        <v>0</v>
      </c>
      <c r="Q330" s="30">
        <f>Q332</f>
        <v>0</v>
      </c>
      <c r="R330" s="30">
        <v>0</v>
      </c>
      <c r="S330" s="36" t="s">
        <v>2026</v>
      </c>
    </row>
    <row r="331" spans="1:19" s="36" customFormat="1" ht="15.75" hidden="1" customHeight="1" x14ac:dyDescent="0.3">
      <c r="A331" s="28" t="s">
        <v>110</v>
      </c>
      <c r="B331" s="28" t="s">
        <v>1404</v>
      </c>
      <c r="C331" s="18" t="s">
        <v>149</v>
      </c>
      <c r="D331" s="28" t="s">
        <v>54</v>
      </c>
      <c r="E331" s="29" t="s">
        <v>681</v>
      </c>
      <c r="F331" s="24">
        <v>0</v>
      </c>
      <c r="G331" s="24"/>
      <c r="H331" s="24">
        <v>0</v>
      </c>
      <c r="I331" s="24">
        <v>0</v>
      </c>
      <c r="J331" s="37">
        <v>0</v>
      </c>
      <c r="K331" s="24">
        <v>0</v>
      </c>
      <c r="L331" s="24">
        <v>0</v>
      </c>
      <c r="M331" s="24">
        <v>0</v>
      </c>
      <c r="N331" s="24">
        <v>0</v>
      </c>
      <c r="O331" s="30">
        <v>0</v>
      </c>
      <c r="P331" s="30">
        <v>0</v>
      </c>
      <c r="Q331" s="30">
        <v>0</v>
      </c>
      <c r="R331" s="30">
        <v>0</v>
      </c>
      <c r="S331" s="36" t="s">
        <v>2026</v>
      </c>
    </row>
    <row r="332" spans="1:19" s="36" customFormat="1" ht="15.75" hidden="1" customHeight="1" x14ac:dyDescent="0.3">
      <c r="A332" s="28" t="s">
        <v>110</v>
      </c>
      <c r="B332" s="28" t="s">
        <v>1404</v>
      </c>
      <c r="C332" s="18" t="s">
        <v>149</v>
      </c>
      <c r="D332" s="28" t="s">
        <v>60</v>
      </c>
      <c r="E332" s="29" t="s">
        <v>682</v>
      </c>
      <c r="F332" s="24">
        <v>1176.8000000000002</v>
      </c>
      <c r="G332" s="24"/>
      <c r="H332" s="24">
        <f>1176.8-658.959</f>
        <v>517.84100000000001</v>
      </c>
      <c r="I332" s="24">
        <v>0</v>
      </c>
      <c r="J332" s="37">
        <v>0</v>
      </c>
      <c r="K332" s="24">
        <v>0</v>
      </c>
      <c r="L332" s="24">
        <v>0</v>
      </c>
      <c r="M332" s="24">
        <f t="shared" ref="M332:N334" si="310">M333</f>
        <v>0</v>
      </c>
      <c r="N332" s="24">
        <f t="shared" si="310"/>
        <v>0</v>
      </c>
      <c r="O332" s="30">
        <v>0</v>
      </c>
      <c r="P332" s="30">
        <v>0</v>
      </c>
      <c r="Q332" s="30">
        <v>0</v>
      </c>
      <c r="R332" s="30">
        <v>0</v>
      </c>
      <c r="S332" s="36" t="s">
        <v>2026</v>
      </c>
    </row>
    <row r="333" spans="1:19" s="36" customFormat="1" ht="63" hidden="1" customHeight="1" x14ac:dyDescent="0.3">
      <c r="A333" s="28" t="s">
        <v>110</v>
      </c>
      <c r="B333" s="28" t="s">
        <v>1404</v>
      </c>
      <c r="C333" s="18" t="s">
        <v>150</v>
      </c>
      <c r="D333" s="28"/>
      <c r="E333" s="35" t="s">
        <v>1203</v>
      </c>
      <c r="F333" s="24">
        <v>11491.5</v>
      </c>
      <c r="G333" s="24">
        <f t="shared" ref="G333:L334" si="311">G334</f>
        <v>0</v>
      </c>
      <c r="H333" s="24">
        <f t="shared" si="311"/>
        <v>11491.5</v>
      </c>
      <c r="I333" s="24">
        <f t="shared" si="311"/>
        <v>0</v>
      </c>
      <c r="J333" s="37">
        <f t="shared" si="311"/>
        <v>0</v>
      </c>
      <c r="K333" s="24">
        <f t="shared" si="311"/>
        <v>0</v>
      </c>
      <c r="L333" s="24">
        <f t="shared" si="311"/>
        <v>0</v>
      </c>
      <c r="M333" s="24">
        <f t="shared" si="310"/>
        <v>0</v>
      </c>
      <c r="N333" s="24">
        <f t="shared" si="310"/>
        <v>0</v>
      </c>
      <c r="O333" s="30">
        <f t="shared" ref="O333:Q334" si="312">O334</f>
        <v>0</v>
      </c>
      <c r="P333" s="30">
        <f t="shared" si="312"/>
        <v>0</v>
      </c>
      <c r="Q333" s="30">
        <f t="shared" si="312"/>
        <v>0</v>
      </c>
      <c r="R333" s="30">
        <v>0</v>
      </c>
      <c r="S333" s="36" t="s">
        <v>2026</v>
      </c>
    </row>
    <row r="334" spans="1:19" s="36" customFormat="1" ht="31.5" hidden="1" customHeight="1" x14ac:dyDescent="0.3">
      <c r="A334" s="28" t="s">
        <v>110</v>
      </c>
      <c r="B334" s="28" t="s">
        <v>1404</v>
      </c>
      <c r="C334" s="18" t="s">
        <v>150</v>
      </c>
      <c r="D334" s="28" t="s">
        <v>51</v>
      </c>
      <c r="E334" s="29" t="s">
        <v>663</v>
      </c>
      <c r="F334" s="24">
        <v>11491.5</v>
      </c>
      <c r="G334" s="24">
        <f t="shared" si="311"/>
        <v>0</v>
      </c>
      <c r="H334" s="24">
        <f>H335</f>
        <v>11491.5</v>
      </c>
      <c r="I334" s="24">
        <f t="shared" si="311"/>
        <v>0</v>
      </c>
      <c r="J334" s="37">
        <f t="shared" si="311"/>
        <v>0</v>
      </c>
      <c r="K334" s="24">
        <f t="shared" si="311"/>
        <v>0</v>
      </c>
      <c r="L334" s="24">
        <f t="shared" si="311"/>
        <v>0</v>
      </c>
      <c r="M334" s="24">
        <f t="shared" si="310"/>
        <v>0</v>
      </c>
      <c r="N334" s="24">
        <f t="shared" si="310"/>
        <v>0</v>
      </c>
      <c r="O334" s="30">
        <f t="shared" si="312"/>
        <v>0</v>
      </c>
      <c r="P334" s="30">
        <f t="shared" si="312"/>
        <v>0</v>
      </c>
      <c r="Q334" s="30">
        <f t="shared" si="312"/>
        <v>0</v>
      </c>
      <c r="R334" s="30">
        <v>0</v>
      </c>
      <c r="S334" s="36" t="s">
        <v>2026</v>
      </c>
    </row>
    <row r="335" spans="1:19" s="36" customFormat="1" ht="31.5" hidden="1" customHeight="1" x14ac:dyDescent="0.3">
      <c r="A335" s="28" t="s">
        <v>110</v>
      </c>
      <c r="B335" s="28" t="s">
        <v>1404</v>
      </c>
      <c r="C335" s="18" t="s">
        <v>150</v>
      </c>
      <c r="D335" s="28" t="s">
        <v>52</v>
      </c>
      <c r="E335" s="29" t="s">
        <v>664</v>
      </c>
      <c r="F335" s="24">
        <v>11491.5</v>
      </c>
      <c r="G335" s="24"/>
      <c r="H335" s="24">
        <v>11491.5</v>
      </c>
      <c r="I335" s="24">
        <v>0</v>
      </c>
      <c r="J335" s="37">
        <v>0</v>
      </c>
      <c r="K335" s="24">
        <f>I335</f>
        <v>0</v>
      </c>
      <c r="L335" s="24">
        <f>J335</f>
        <v>0</v>
      </c>
      <c r="M335" s="24">
        <v>0</v>
      </c>
      <c r="N335" s="24">
        <v>0</v>
      </c>
      <c r="O335" s="30">
        <v>0</v>
      </c>
      <c r="P335" s="30">
        <v>0</v>
      </c>
      <c r="Q335" s="30">
        <v>0</v>
      </c>
      <c r="R335" s="30">
        <v>0</v>
      </c>
      <c r="S335" s="36" t="s">
        <v>2026</v>
      </c>
    </row>
    <row r="336" spans="1:19" ht="78.75" hidden="1" customHeight="1" x14ac:dyDescent="0.3">
      <c r="A336" s="28" t="s">
        <v>110</v>
      </c>
      <c r="B336" s="28" t="s">
        <v>1404</v>
      </c>
      <c r="C336" s="18" t="s">
        <v>151</v>
      </c>
      <c r="D336" s="28"/>
      <c r="E336" s="29" t="s">
        <v>113</v>
      </c>
      <c r="F336" s="24">
        <v>1020</v>
      </c>
      <c r="G336" s="24">
        <f t="shared" ref="G336" si="313">G337+G339</f>
        <v>0</v>
      </c>
      <c r="H336" s="24">
        <f>H337+H339</f>
        <v>1020</v>
      </c>
      <c r="I336" s="24">
        <f t="shared" ref="I336:Q336" si="314">I337+I339</f>
        <v>0</v>
      </c>
      <c r="J336" s="24">
        <f t="shared" si="314"/>
        <v>0</v>
      </c>
      <c r="K336" s="24">
        <f t="shared" si="314"/>
        <v>0</v>
      </c>
      <c r="L336" s="24">
        <f t="shared" si="314"/>
        <v>0</v>
      </c>
      <c r="M336" s="24">
        <f t="shared" si="314"/>
        <v>0</v>
      </c>
      <c r="N336" s="24">
        <f t="shared" si="314"/>
        <v>0</v>
      </c>
      <c r="O336" s="24">
        <f t="shared" si="314"/>
        <v>0</v>
      </c>
      <c r="P336" s="24">
        <f t="shared" si="314"/>
        <v>0</v>
      </c>
      <c r="Q336" s="24">
        <f t="shared" si="314"/>
        <v>0</v>
      </c>
      <c r="R336" s="30">
        <v>0</v>
      </c>
      <c r="S336" s="36" t="s">
        <v>2026</v>
      </c>
    </row>
    <row r="337" spans="1:19" ht="78.75" hidden="1" customHeight="1" x14ac:dyDescent="0.3">
      <c r="A337" s="28" t="s">
        <v>110</v>
      </c>
      <c r="B337" s="28" t="s">
        <v>1404</v>
      </c>
      <c r="C337" s="18" t="s">
        <v>151</v>
      </c>
      <c r="D337" s="28" t="s">
        <v>58</v>
      </c>
      <c r="E337" s="29" t="s">
        <v>660</v>
      </c>
      <c r="F337" s="24">
        <v>1000</v>
      </c>
      <c r="G337" s="24">
        <f t="shared" ref="G337" si="315">G338</f>
        <v>0</v>
      </c>
      <c r="H337" s="24">
        <f t="shared" ref="H337:J337" si="316">H338</f>
        <v>1000</v>
      </c>
      <c r="I337" s="24">
        <f t="shared" si="316"/>
        <v>0</v>
      </c>
      <c r="J337" s="37">
        <f t="shared" si="316"/>
        <v>0</v>
      </c>
      <c r="K337" s="24">
        <f t="shared" ref="K337:N337" si="317">K338</f>
        <v>0</v>
      </c>
      <c r="L337" s="24">
        <f t="shared" si="317"/>
        <v>0</v>
      </c>
      <c r="M337" s="24">
        <f t="shared" si="317"/>
        <v>0</v>
      </c>
      <c r="N337" s="24">
        <f t="shared" si="317"/>
        <v>0</v>
      </c>
      <c r="O337" s="30">
        <f>O338</f>
        <v>0</v>
      </c>
      <c r="P337" s="30">
        <f t="shared" ref="P337:Q337" si="318">P338</f>
        <v>0</v>
      </c>
      <c r="Q337" s="30">
        <f t="shared" si="318"/>
        <v>0</v>
      </c>
      <c r="R337" s="30">
        <v>0</v>
      </c>
      <c r="S337" s="36" t="s">
        <v>2026</v>
      </c>
    </row>
    <row r="338" spans="1:19" ht="15.75" hidden="1" customHeight="1" x14ac:dyDescent="0.3">
      <c r="A338" s="28" t="s">
        <v>110</v>
      </c>
      <c r="B338" s="28" t="s">
        <v>1404</v>
      </c>
      <c r="C338" s="18" t="s">
        <v>151</v>
      </c>
      <c r="D338" s="28" t="s">
        <v>59</v>
      </c>
      <c r="E338" s="29" t="s">
        <v>661</v>
      </c>
      <c r="F338" s="24">
        <v>1000</v>
      </c>
      <c r="G338" s="24"/>
      <c r="H338" s="24">
        <v>1000</v>
      </c>
      <c r="I338" s="24">
        <v>0</v>
      </c>
      <c r="J338" s="37">
        <v>0</v>
      </c>
      <c r="K338" s="24">
        <f t="shared" ref="K338:L340" si="319">I338</f>
        <v>0</v>
      </c>
      <c r="L338" s="24">
        <f t="shared" si="319"/>
        <v>0</v>
      </c>
      <c r="M338" s="24">
        <v>0</v>
      </c>
      <c r="N338" s="24">
        <v>0</v>
      </c>
      <c r="O338" s="30">
        <v>0</v>
      </c>
      <c r="P338" s="30">
        <v>0</v>
      </c>
      <c r="Q338" s="30">
        <v>0</v>
      </c>
      <c r="R338" s="30">
        <v>0</v>
      </c>
      <c r="S338" s="36" t="s">
        <v>2026</v>
      </c>
    </row>
    <row r="339" spans="1:19" ht="31.5" hidden="1" customHeight="1" x14ac:dyDescent="0.3">
      <c r="A339" s="28" t="s">
        <v>110</v>
      </c>
      <c r="B339" s="28" t="s">
        <v>1404</v>
      </c>
      <c r="C339" s="18" t="s">
        <v>151</v>
      </c>
      <c r="D339" s="28" t="s">
        <v>51</v>
      </c>
      <c r="E339" s="29" t="s">
        <v>663</v>
      </c>
      <c r="F339" s="24">
        <v>20</v>
      </c>
      <c r="G339" s="24">
        <f t="shared" ref="G339" si="320">G340</f>
        <v>0</v>
      </c>
      <c r="H339" s="24">
        <f t="shared" ref="H339:J339" si="321">H340</f>
        <v>20</v>
      </c>
      <c r="I339" s="24">
        <f t="shared" si="321"/>
        <v>0</v>
      </c>
      <c r="J339" s="37">
        <f t="shared" si="321"/>
        <v>0</v>
      </c>
      <c r="K339" s="24">
        <f t="shared" si="319"/>
        <v>0</v>
      </c>
      <c r="L339" s="24">
        <f t="shared" si="319"/>
        <v>0</v>
      </c>
      <c r="M339" s="24">
        <f>M340</f>
        <v>0</v>
      </c>
      <c r="N339" s="24">
        <v>0</v>
      </c>
      <c r="O339" s="30">
        <f>O340</f>
        <v>0</v>
      </c>
      <c r="P339" s="30">
        <f>N339</f>
        <v>0</v>
      </c>
      <c r="Q339" s="30">
        <f>Q340</f>
        <v>0</v>
      </c>
      <c r="R339" s="30">
        <v>0</v>
      </c>
      <c r="S339" s="36" t="s">
        <v>2026</v>
      </c>
    </row>
    <row r="340" spans="1:19" ht="31.5" hidden="1" customHeight="1" x14ac:dyDescent="0.3">
      <c r="A340" s="28" t="s">
        <v>110</v>
      </c>
      <c r="B340" s="28" t="s">
        <v>1404</v>
      </c>
      <c r="C340" s="18" t="s">
        <v>151</v>
      </c>
      <c r="D340" s="28" t="s">
        <v>52</v>
      </c>
      <c r="E340" s="29" t="s">
        <v>664</v>
      </c>
      <c r="F340" s="24">
        <v>20</v>
      </c>
      <c r="G340" s="24"/>
      <c r="H340" s="24">
        <v>20</v>
      </c>
      <c r="I340" s="24">
        <v>0</v>
      </c>
      <c r="J340" s="37">
        <v>0</v>
      </c>
      <c r="K340" s="24">
        <f t="shared" si="319"/>
        <v>0</v>
      </c>
      <c r="L340" s="24">
        <f t="shared" si="319"/>
        <v>0</v>
      </c>
      <c r="M340" s="24">
        <v>0</v>
      </c>
      <c r="N340" s="24">
        <v>0</v>
      </c>
      <c r="O340" s="30">
        <v>0</v>
      </c>
      <c r="P340" s="30">
        <v>0</v>
      </c>
      <c r="Q340" s="30">
        <v>0</v>
      </c>
      <c r="R340" s="30">
        <v>0</v>
      </c>
      <c r="S340" s="36" t="s">
        <v>2026</v>
      </c>
    </row>
    <row r="341" spans="1:19" ht="15.75" hidden="1" customHeight="1" x14ac:dyDescent="0.3">
      <c r="A341" s="28" t="s">
        <v>110</v>
      </c>
      <c r="B341" s="28" t="s">
        <v>1404</v>
      </c>
      <c r="C341" s="18" t="s">
        <v>63</v>
      </c>
      <c r="D341" s="28"/>
      <c r="E341" s="29" t="s">
        <v>115</v>
      </c>
      <c r="F341" s="24">
        <v>637.66300000000001</v>
      </c>
      <c r="G341" s="24">
        <f t="shared" ref="G341:J343" si="322">G342</f>
        <v>0</v>
      </c>
      <c r="H341" s="24">
        <f t="shared" si="322"/>
        <v>605.35900000000004</v>
      </c>
      <c r="I341" s="24">
        <f t="shared" si="322"/>
        <v>0</v>
      </c>
      <c r="J341" s="37">
        <f t="shared" si="322"/>
        <v>0</v>
      </c>
      <c r="K341" s="24">
        <f t="shared" ref="K341:L342" si="323">K342</f>
        <v>0</v>
      </c>
      <c r="L341" s="24">
        <f t="shared" si="323"/>
        <v>0</v>
      </c>
      <c r="M341" s="24">
        <f>I341</f>
        <v>0</v>
      </c>
      <c r="N341" s="24">
        <v>637.66300000000001</v>
      </c>
      <c r="O341" s="30">
        <f>O342</f>
        <v>0</v>
      </c>
      <c r="P341" s="30">
        <f t="shared" ref="P341:Q343" si="324">P342</f>
        <v>0</v>
      </c>
      <c r="Q341" s="30">
        <f t="shared" si="324"/>
        <v>0</v>
      </c>
      <c r="R341" s="30">
        <v>0</v>
      </c>
      <c r="S341" s="36" t="s">
        <v>2026</v>
      </c>
    </row>
    <row r="342" spans="1:19" ht="31.5" hidden="1" customHeight="1" x14ac:dyDescent="0.3">
      <c r="A342" s="28" t="s">
        <v>110</v>
      </c>
      <c r="B342" s="28" t="s">
        <v>1404</v>
      </c>
      <c r="C342" s="18" t="s">
        <v>1275</v>
      </c>
      <c r="D342" s="28"/>
      <c r="E342" s="29" t="s">
        <v>1289</v>
      </c>
      <c r="F342" s="24">
        <v>637.66300000000001</v>
      </c>
      <c r="G342" s="24">
        <f t="shared" si="322"/>
        <v>0</v>
      </c>
      <c r="H342" s="24">
        <f t="shared" si="322"/>
        <v>605.35900000000004</v>
      </c>
      <c r="I342" s="24">
        <f t="shared" si="322"/>
        <v>0</v>
      </c>
      <c r="J342" s="37">
        <f t="shared" si="322"/>
        <v>0</v>
      </c>
      <c r="K342" s="24">
        <f t="shared" si="323"/>
        <v>0</v>
      </c>
      <c r="L342" s="24">
        <f t="shared" si="323"/>
        <v>0</v>
      </c>
      <c r="M342" s="24">
        <f>I342</f>
        <v>0</v>
      </c>
      <c r="N342" s="24">
        <v>637.66300000000001</v>
      </c>
      <c r="O342" s="30">
        <f>O343</f>
        <v>0</v>
      </c>
      <c r="P342" s="30">
        <f t="shared" si="324"/>
        <v>0</v>
      </c>
      <c r="Q342" s="30">
        <f t="shared" si="324"/>
        <v>0</v>
      </c>
      <c r="R342" s="30">
        <v>0</v>
      </c>
      <c r="S342" s="36" t="s">
        <v>2026</v>
      </c>
    </row>
    <row r="343" spans="1:19" ht="31.5" hidden="1" customHeight="1" x14ac:dyDescent="0.3">
      <c r="A343" s="28" t="s">
        <v>110</v>
      </c>
      <c r="B343" s="28" t="s">
        <v>1404</v>
      </c>
      <c r="C343" s="18" t="s">
        <v>1275</v>
      </c>
      <c r="D343" s="28" t="s">
        <v>345</v>
      </c>
      <c r="E343" s="29" t="s">
        <v>671</v>
      </c>
      <c r="F343" s="24">
        <v>637.66300000000001</v>
      </c>
      <c r="G343" s="24">
        <f t="shared" si="322"/>
        <v>0</v>
      </c>
      <c r="H343" s="24">
        <f>H344</f>
        <v>605.35900000000004</v>
      </c>
      <c r="I343" s="24">
        <f t="shared" si="322"/>
        <v>0</v>
      </c>
      <c r="J343" s="37">
        <f t="shared" si="322"/>
        <v>0</v>
      </c>
      <c r="K343" s="24">
        <v>0</v>
      </c>
      <c r="L343" s="24">
        <v>0</v>
      </c>
      <c r="M343" s="24">
        <f>I343</f>
        <v>0</v>
      </c>
      <c r="N343" s="24">
        <v>637.66300000000001</v>
      </c>
      <c r="O343" s="30">
        <f>O344</f>
        <v>0</v>
      </c>
      <c r="P343" s="30">
        <f t="shared" si="324"/>
        <v>0</v>
      </c>
      <c r="Q343" s="30">
        <f t="shared" si="324"/>
        <v>0</v>
      </c>
      <c r="R343" s="30">
        <v>0</v>
      </c>
      <c r="S343" s="36" t="s">
        <v>2026</v>
      </c>
    </row>
    <row r="344" spans="1:19" ht="15.75" hidden="1" customHeight="1" x14ac:dyDescent="0.3">
      <c r="A344" s="28" t="s">
        <v>110</v>
      </c>
      <c r="B344" s="28" t="s">
        <v>1404</v>
      </c>
      <c r="C344" s="18" t="s">
        <v>1275</v>
      </c>
      <c r="D344" s="28" t="s">
        <v>344</v>
      </c>
      <c r="E344" s="29" t="s">
        <v>672</v>
      </c>
      <c r="F344" s="24">
        <v>637.66300000000001</v>
      </c>
      <c r="G344" s="24"/>
      <c r="H344" s="24">
        <f>637.663-32.304</f>
        <v>605.35900000000004</v>
      </c>
      <c r="I344" s="24">
        <v>0</v>
      </c>
      <c r="J344" s="37">
        <v>0</v>
      </c>
      <c r="K344" s="24">
        <v>0</v>
      </c>
      <c r="L344" s="24">
        <v>0</v>
      </c>
      <c r="M344" s="24">
        <f>I344</f>
        <v>0</v>
      </c>
      <c r="N344" s="24">
        <v>637.66300000000001</v>
      </c>
      <c r="O344" s="30">
        <v>0</v>
      </c>
      <c r="P344" s="30">
        <v>0</v>
      </c>
      <c r="Q344" s="30">
        <f>O344</f>
        <v>0</v>
      </c>
      <c r="R344" s="30">
        <v>0</v>
      </c>
      <c r="S344" s="36" t="s">
        <v>2026</v>
      </c>
    </row>
    <row r="345" spans="1:19" s="36" customFormat="1" ht="31.5" customHeight="1" x14ac:dyDescent="0.3">
      <c r="A345" s="43" t="s">
        <v>153</v>
      </c>
      <c r="B345" s="43" t="s">
        <v>1396</v>
      </c>
      <c r="C345" s="27"/>
      <c r="D345" s="43"/>
      <c r="E345" s="44" t="s">
        <v>596</v>
      </c>
      <c r="F345" s="22">
        <v>1513871.9200000002</v>
      </c>
      <c r="G345" s="22">
        <f t="shared" ref="G345:Q345" si="325">G346+G452+G594</f>
        <v>19828.77</v>
      </c>
      <c r="H345" s="22">
        <f t="shared" si="325"/>
        <v>1591802.172</v>
      </c>
      <c r="I345" s="22">
        <f t="shared" si="325"/>
        <v>1648179.4282</v>
      </c>
      <c r="J345" s="76">
        <f t="shared" si="325"/>
        <v>1191998.99645</v>
      </c>
      <c r="K345" s="22">
        <f t="shared" si="325"/>
        <v>86149.173770000009</v>
      </c>
      <c r="L345" s="22">
        <f t="shared" si="325"/>
        <v>37097.914449999997</v>
      </c>
      <c r="M345" s="22">
        <f t="shared" si="325"/>
        <v>0</v>
      </c>
      <c r="N345" s="22">
        <f t="shared" si="325"/>
        <v>0</v>
      </c>
      <c r="O345" s="45">
        <f t="shared" si="325"/>
        <v>1647416.2747199996</v>
      </c>
      <c r="P345" s="45">
        <f t="shared" si="325"/>
        <v>86149.17297</v>
      </c>
      <c r="Q345" s="45">
        <f t="shared" si="325"/>
        <v>0</v>
      </c>
      <c r="R345" s="86">
        <f t="shared" ref="R345:R395" si="326">O345/I345*100</f>
        <v>99.95369718448471</v>
      </c>
    </row>
    <row r="346" spans="1:19" s="36" customFormat="1" ht="15.75" customHeight="1" x14ac:dyDescent="0.3">
      <c r="A346" s="43" t="s">
        <v>153</v>
      </c>
      <c r="B346" s="43" t="s">
        <v>111</v>
      </c>
      <c r="C346" s="27"/>
      <c r="D346" s="43"/>
      <c r="E346" s="44" t="s">
        <v>624</v>
      </c>
      <c r="F346" s="22">
        <v>426465</v>
      </c>
      <c r="G346" s="22">
        <f t="shared" ref="G346:Q346" si="327">G347+G381+G429</f>
        <v>0</v>
      </c>
      <c r="H346" s="22">
        <f t="shared" si="327"/>
        <v>445281.67100000003</v>
      </c>
      <c r="I346" s="22">
        <f t="shared" si="327"/>
        <v>464096.36437000008</v>
      </c>
      <c r="J346" s="76">
        <f t="shared" si="327"/>
        <v>334462.98104999994</v>
      </c>
      <c r="K346" s="22">
        <f t="shared" si="327"/>
        <v>21933.893370000002</v>
      </c>
      <c r="L346" s="22">
        <f t="shared" si="327"/>
        <v>17886.998049999998</v>
      </c>
      <c r="M346" s="22">
        <f t="shared" si="327"/>
        <v>0</v>
      </c>
      <c r="N346" s="22">
        <f t="shared" si="327"/>
        <v>0</v>
      </c>
      <c r="O346" s="45">
        <f t="shared" si="327"/>
        <v>463732.68102000002</v>
      </c>
      <c r="P346" s="45">
        <f t="shared" si="327"/>
        <v>21933.893370000002</v>
      </c>
      <c r="Q346" s="45">
        <f t="shared" si="327"/>
        <v>0</v>
      </c>
      <c r="R346" s="86">
        <f t="shared" si="326"/>
        <v>99.921636242401135</v>
      </c>
    </row>
    <row r="347" spans="1:19" s="49" customFormat="1" ht="15.75" customHeight="1" x14ac:dyDescent="0.3">
      <c r="A347" s="47" t="s">
        <v>153</v>
      </c>
      <c r="B347" s="47" t="s">
        <v>1405</v>
      </c>
      <c r="C347" s="20"/>
      <c r="D347" s="47"/>
      <c r="E347" s="48" t="s">
        <v>649</v>
      </c>
      <c r="F347" s="23">
        <v>394979.1</v>
      </c>
      <c r="G347" s="23">
        <f t="shared" ref="G347:Q347" si="328">G348</f>
        <v>0</v>
      </c>
      <c r="H347" s="23">
        <f t="shared" si="328"/>
        <v>410921.288</v>
      </c>
      <c r="I347" s="23">
        <f t="shared" si="328"/>
        <v>427540.98137000005</v>
      </c>
      <c r="J347" s="77">
        <f t="shared" si="328"/>
        <v>305652.38104999997</v>
      </c>
      <c r="K347" s="23">
        <f t="shared" si="328"/>
        <v>21778.893370000002</v>
      </c>
      <c r="L347" s="23">
        <f t="shared" si="328"/>
        <v>17886.998049999998</v>
      </c>
      <c r="M347" s="23">
        <f t="shared" si="328"/>
        <v>0</v>
      </c>
      <c r="N347" s="23">
        <f t="shared" si="328"/>
        <v>0</v>
      </c>
      <c r="O347" s="51">
        <f t="shared" si="328"/>
        <v>427540.98048000003</v>
      </c>
      <c r="P347" s="51">
        <f t="shared" si="328"/>
        <v>21778.893370000002</v>
      </c>
      <c r="Q347" s="51">
        <f t="shared" si="328"/>
        <v>0</v>
      </c>
      <c r="R347" s="87">
        <f t="shared" si="326"/>
        <v>99.999999791832821</v>
      </c>
    </row>
    <row r="348" spans="1:19" ht="15.75" customHeight="1" x14ac:dyDescent="0.3">
      <c r="A348" s="28" t="s">
        <v>153</v>
      </c>
      <c r="B348" s="28" t="s">
        <v>1405</v>
      </c>
      <c r="C348" s="18" t="s">
        <v>162</v>
      </c>
      <c r="D348" s="28"/>
      <c r="E348" s="29" t="s">
        <v>1515</v>
      </c>
      <c r="F348" s="24">
        <v>394979.1</v>
      </c>
      <c r="G348" s="24">
        <f t="shared" ref="G348:H348" si="329">G349+G357</f>
        <v>0</v>
      </c>
      <c r="H348" s="24">
        <f t="shared" si="329"/>
        <v>410921.288</v>
      </c>
      <c r="I348" s="24">
        <f t="shared" ref="I348:Q348" si="330">I349+I357</f>
        <v>427540.98137000005</v>
      </c>
      <c r="J348" s="37">
        <f t="shared" si="330"/>
        <v>305652.38104999997</v>
      </c>
      <c r="K348" s="24">
        <f t="shared" si="330"/>
        <v>21778.893370000002</v>
      </c>
      <c r="L348" s="24">
        <f t="shared" si="330"/>
        <v>17886.998049999998</v>
      </c>
      <c r="M348" s="24">
        <f t="shared" si="330"/>
        <v>0</v>
      </c>
      <c r="N348" s="24">
        <f t="shared" si="330"/>
        <v>0</v>
      </c>
      <c r="O348" s="30">
        <f t="shared" si="330"/>
        <v>427540.98048000003</v>
      </c>
      <c r="P348" s="30">
        <f t="shared" si="330"/>
        <v>21778.893370000002</v>
      </c>
      <c r="Q348" s="30">
        <f t="shared" si="330"/>
        <v>0</v>
      </c>
      <c r="R348" s="88">
        <f t="shared" si="326"/>
        <v>99.999999791832821</v>
      </c>
    </row>
    <row r="349" spans="1:19" ht="63" customHeight="1" x14ac:dyDescent="0.3">
      <c r="A349" s="28" t="s">
        <v>153</v>
      </c>
      <c r="B349" s="28" t="s">
        <v>1405</v>
      </c>
      <c r="C349" s="18" t="s">
        <v>163</v>
      </c>
      <c r="D349" s="28"/>
      <c r="E349" s="29" t="s">
        <v>1516</v>
      </c>
      <c r="F349" s="24">
        <v>7606.6</v>
      </c>
      <c r="G349" s="24">
        <f t="shared" ref="G349:Q349" si="331">G350</f>
        <v>0</v>
      </c>
      <c r="H349" s="24">
        <f t="shared" si="331"/>
        <v>10013.932999999999</v>
      </c>
      <c r="I349" s="24">
        <f t="shared" si="331"/>
        <v>10013.932999999999</v>
      </c>
      <c r="J349" s="37">
        <f t="shared" si="331"/>
        <v>9608.1329999999998</v>
      </c>
      <c r="K349" s="24">
        <f t="shared" si="331"/>
        <v>0</v>
      </c>
      <c r="L349" s="24">
        <f t="shared" si="331"/>
        <v>0</v>
      </c>
      <c r="M349" s="24">
        <f t="shared" si="331"/>
        <v>0</v>
      </c>
      <c r="N349" s="24">
        <f t="shared" si="331"/>
        <v>0</v>
      </c>
      <c r="O349" s="30">
        <f t="shared" si="331"/>
        <v>10013.932999999999</v>
      </c>
      <c r="P349" s="30">
        <f t="shared" si="331"/>
        <v>0</v>
      </c>
      <c r="Q349" s="30">
        <f t="shared" si="331"/>
        <v>0</v>
      </c>
      <c r="R349" s="88">
        <f t="shared" si="326"/>
        <v>100</v>
      </c>
    </row>
    <row r="350" spans="1:19" ht="47.25" customHeight="1" x14ac:dyDescent="0.3">
      <c r="A350" s="28" t="s">
        <v>153</v>
      </c>
      <c r="B350" s="28" t="s">
        <v>1405</v>
      </c>
      <c r="C350" s="18" t="s">
        <v>164</v>
      </c>
      <c r="D350" s="28"/>
      <c r="E350" s="29" t="s">
        <v>1517</v>
      </c>
      <c r="F350" s="24">
        <v>7606.6</v>
      </c>
      <c r="G350" s="24">
        <f t="shared" ref="G350:H350" si="332">G351+G354</f>
        <v>0</v>
      </c>
      <c r="H350" s="24">
        <f t="shared" si="332"/>
        <v>10013.932999999999</v>
      </c>
      <c r="I350" s="24">
        <f t="shared" ref="I350:Q350" si="333">I351+I354</f>
        <v>10013.932999999999</v>
      </c>
      <c r="J350" s="37">
        <f t="shared" si="333"/>
        <v>9608.1329999999998</v>
      </c>
      <c r="K350" s="24">
        <f t="shared" si="333"/>
        <v>0</v>
      </c>
      <c r="L350" s="24">
        <f t="shared" si="333"/>
        <v>0</v>
      </c>
      <c r="M350" s="24">
        <f t="shared" si="333"/>
        <v>0</v>
      </c>
      <c r="N350" s="24">
        <f t="shared" si="333"/>
        <v>0</v>
      </c>
      <c r="O350" s="30">
        <f t="shared" si="333"/>
        <v>10013.932999999999</v>
      </c>
      <c r="P350" s="30">
        <f t="shared" si="333"/>
        <v>0</v>
      </c>
      <c r="Q350" s="30">
        <f t="shared" si="333"/>
        <v>0</v>
      </c>
      <c r="R350" s="88">
        <f t="shared" si="326"/>
        <v>100</v>
      </c>
    </row>
    <row r="351" spans="1:19" ht="31.5" customHeight="1" x14ac:dyDescent="0.3">
      <c r="A351" s="28" t="s">
        <v>153</v>
      </c>
      <c r="B351" s="28" t="s">
        <v>1405</v>
      </c>
      <c r="C351" s="18" t="s">
        <v>154</v>
      </c>
      <c r="D351" s="28"/>
      <c r="E351" s="29" t="s">
        <v>746</v>
      </c>
      <c r="F351" s="24">
        <v>313.89999999999998</v>
      </c>
      <c r="G351" s="24">
        <f t="shared" ref="G351:Q352" si="334">G352</f>
        <v>0</v>
      </c>
      <c r="H351" s="24">
        <f t="shared" si="334"/>
        <v>313.89999999999998</v>
      </c>
      <c r="I351" s="24">
        <f t="shared" si="334"/>
        <v>313.89999999999998</v>
      </c>
      <c r="J351" s="37">
        <f t="shared" si="334"/>
        <v>239.4</v>
      </c>
      <c r="K351" s="24">
        <f t="shared" si="334"/>
        <v>0</v>
      </c>
      <c r="L351" s="24">
        <f t="shared" si="334"/>
        <v>0</v>
      </c>
      <c r="M351" s="24">
        <f t="shared" si="334"/>
        <v>0</v>
      </c>
      <c r="N351" s="24">
        <f t="shared" si="334"/>
        <v>0</v>
      </c>
      <c r="O351" s="30">
        <f t="shared" si="334"/>
        <v>313.89999999999998</v>
      </c>
      <c r="P351" s="30">
        <f t="shared" si="334"/>
        <v>0</v>
      </c>
      <c r="Q351" s="30">
        <f t="shared" si="334"/>
        <v>0</v>
      </c>
      <c r="R351" s="88">
        <f t="shared" si="326"/>
        <v>100</v>
      </c>
    </row>
    <row r="352" spans="1:19" ht="31.5" customHeight="1" x14ac:dyDescent="0.3">
      <c r="A352" s="28" t="s">
        <v>153</v>
      </c>
      <c r="B352" s="28" t="s">
        <v>1405</v>
      </c>
      <c r="C352" s="18" t="s">
        <v>154</v>
      </c>
      <c r="D352" s="28" t="s">
        <v>143</v>
      </c>
      <c r="E352" s="29" t="s">
        <v>673</v>
      </c>
      <c r="F352" s="24">
        <v>313.89999999999998</v>
      </c>
      <c r="G352" s="24">
        <f t="shared" si="334"/>
        <v>0</v>
      </c>
      <c r="H352" s="24">
        <f t="shared" si="334"/>
        <v>313.89999999999998</v>
      </c>
      <c r="I352" s="24">
        <f t="shared" si="334"/>
        <v>313.89999999999998</v>
      </c>
      <c r="J352" s="37">
        <f t="shared" si="334"/>
        <v>239.4</v>
      </c>
      <c r="K352" s="24">
        <f t="shared" si="334"/>
        <v>0</v>
      </c>
      <c r="L352" s="24">
        <f t="shared" si="334"/>
        <v>0</v>
      </c>
      <c r="M352" s="24">
        <f t="shared" si="334"/>
        <v>0</v>
      </c>
      <c r="N352" s="24">
        <f t="shared" si="334"/>
        <v>0</v>
      </c>
      <c r="O352" s="30">
        <f t="shared" si="334"/>
        <v>313.89999999999998</v>
      </c>
      <c r="P352" s="30">
        <f t="shared" si="334"/>
        <v>0</v>
      </c>
      <c r="Q352" s="30">
        <f t="shared" si="334"/>
        <v>0</v>
      </c>
      <c r="R352" s="88">
        <f t="shared" si="326"/>
        <v>100</v>
      </c>
    </row>
    <row r="353" spans="1:18" ht="15.75" customHeight="1" x14ac:dyDescent="0.3">
      <c r="A353" s="28" t="s">
        <v>153</v>
      </c>
      <c r="B353" s="28" t="s">
        <v>1405</v>
      </c>
      <c r="C353" s="18" t="s">
        <v>154</v>
      </c>
      <c r="D353" s="28" t="s">
        <v>155</v>
      </c>
      <c r="E353" s="29" t="s">
        <v>675</v>
      </c>
      <c r="F353" s="24">
        <v>313.89999999999998</v>
      </c>
      <c r="G353" s="24"/>
      <c r="H353" s="24">
        <v>313.89999999999998</v>
      </c>
      <c r="I353" s="24">
        <v>313.89999999999998</v>
      </c>
      <c r="J353" s="37">
        <v>239.4</v>
      </c>
      <c r="K353" s="24">
        <v>0</v>
      </c>
      <c r="L353" s="24">
        <v>0</v>
      </c>
      <c r="M353" s="24">
        <v>0</v>
      </c>
      <c r="N353" s="24">
        <v>0</v>
      </c>
      <c r="O353" s="30">
        <v>313.89999999999998</v>
      </c>
      <c r="P353" s="30">
        <v>0</v>
      </c>
      <c r="Q353" s="30">
        <v>0</v>
      </c>
      <c r="R353" s="88">
        <f t="shared" si="326"/>
        <v>100</v>
      </c>
    </row>
    <row r="354" spans="1:18" ht="47.25" customHeight="1" x14ac:dyDescent="0.3">
      <c r="A354" s="28" t="s">
        <v>153</v>
      </c>
      <c r="B354" s="28" t="s">
        <v>1405</v>
      </c>
      <c r="C354" s="18" t="s">
        <v>156</v>
      </c>
      <c r="D354" s="28"/>
      <c r="E354" s="29" t="s">
        <v>1294</v>
      </c>
      <c r="F354" s="24">
        <v>7292.7000000000007</v>
      </c>
      <c r="G354" s="24">
        <f t="shared" ref="G354:Q355" si="335">G355</f>
        <v>0</v>
      </c>
      <c r="H354" s="24">
        <f t="shared" si="335"/>
        <v>9700.0329999999994</v>
      </c>
      <c r="I354" s="24">
        <f t="shared" si="335"/>
        <v>9700.0329999999994</v>
      </c>
      <c r="J354" s="37">
        <f t="shared" si="335"/>
        <v>9368.7330000000002</v>
      </c>
      <c r="K354" s="24">
        <f t="shared" si="335"/>
        <v>0</v>
      </c>
      <c r="L354" s="24">
        <f t="shared" si="335"/>
        <v>0</v>
      </c>
      <c r="M354" s="24">
        <f t="shared" si="335"/>
        <v>0</v>
      </c>
      <c r="N354" s="24">
        <f t="shared" si="335"/>
        <v>0</v>
      </c>
      <c r="O354" s="30">
        <f t="shared" si="335"/>
        <v>9700.0329999999994</v>
      </c>
      <c r="P354" s="30">
        <f t="shared" si="335"/>
        <v>0</v>
      </c>
      <c r="Q354" s="30">
        <f t="shared" si="335"/>
        <v>0</v>
      </c>
      <c r="R354" s="88">
        <f t="shared" si="326"/>
        <v>100</v>
      </c>
    </row>
    <row r="355" spans="1:18" ht="31.5" customHeight="1" x14ac:dyDescent="0.3">
      <c r="A355" s="28" t="s">
        <v>153</v>
      </c>
      <c r="B355" s="28" t="s">
        <v>1405</v>
      </c>
      <c r="C355" s="18" t="s">
        <v>156</v>
      </c>
      <c r="D355" s="28" t="s">
        <v>143</v>
      </c>
      <c r="E355" s="29" t="s">
        <v>673</v>
      </c>
      <c r="F355" s="24">
        <v>7292.7000000000007</v>
      </c>
      <c r="G355" s="24">
        <f t="shared" si="335"/>
        <v>0</v>
      </c>
      <c r="H355" s="24">
        <f t="shared" si="335"/>
        <v>9700.0329999999994</v>
      </c>
      <c r="I355" s="24">
        <f t="shared" si="335"/>
        <v>9700.0329999999994</v>
      </c>
      <c r="J355" s="37">
        <f t="shared" si="335"/>
        <v>9368.7330000000002</v>
      </c>
      <c r="K355" s="24">
        <f t="shared" si="335"/>
        <v>0</v>
      </c>
      <c r="L355" s="24">
        <f t="shared" si="335"/>
        <v>0</v>
      </c>
      <c r="M355" s="24">
        <f t="shared" si="335"/>
        <v>0</v>
      </c>
      <c r="N355" s="24">
        <f t="shared" si="335"/>
        <v>0</v>
      </c>
      <c r="O355" s="30">
        <f t="shared" si="335"/>
        <v>9700.0329999999994</v>
      </c>
      <c r="P355" s="30">
        <f t="shared" si="335"/>
        <v>0</v>
      </c>
      <c r="Q355" s="30">
        <f t="shared" si="335"/>
        <v>0</v>
      </c>
      <c r="R355" s="88">
        <f t="shared" si="326"/>
        <v>100</v>
      </c>
    </row>
    <row r="356" spans="1:18" ht="15.75" customHeight="1" x14ac:dyDescent="0.3">
      <c r="A356" s="28" t="s">
        <v>153</v>
      </c>
      <c r="B356" s="28" t="s">
        <v>1405</v>
      </c>
      <c r="C356" s="18" t="s">
        <v>156</v>
      </c>
      <c r="D356" s="28" t="s">
        <v>155</v>
      </c>
      <c r="E356" s="29" t="s">
        <v>675</v>
      </c>
      <c r="F356" s="24">
        <v>7292.7000000000007</v>
      </c>
      <c r="G356" s="24"/>
      <c r="H356" s="24">
        <v>9700.0329999999994</v>
      </c>
      <c r="I356" s="24">
        <v>9700.0329999999994</v>
      </c>
      <c r="J356" s="37">
        <v>9368.7330000000002</v>
      </c>
      <c r="K356" s="24">
        <v>0</v>
      </c>
      <c r="L356" s="24">
        <v>0</v>
      </c>
      <c r="M356" s="24">
        <v>0</v>
      </c>
      <c r="N356" s="24">
        <v>0</v>
      </c>
      <c r="O356" s="30">
        <v>9700.0329999999994</v>
      </c>
      <c r="P356" s="30">
        <v>0</v>
      </c>
      <c r="Q356" s="30">
        <v>0</v>
      </c>
      <c r="R356" s="88">
        <f t="shared" si="326"/>
        <v>100</v>
      </c>
    </row>
    <row r="357" spans="1:18" ht="15.75" customHeight="1" x14ac:dyDescent="0.3">
      <c r="A357" s="28" t="s">
        <v>153</v>
      </c>
      <c r="B357" s="28" t="s">
        <v>1405</v>
      </c>
      <c r="C357" s="18" t="s">
        <v>165</v>
      </c>
      <c r="D357" s="28"/>
      <c r="E357" s="29" t="s">
        <v>1518</v>
      </c>
      <c r="F357" s="24">
        <v>387372.5</v>
      </c>
      <c r="G357" s="24">
        <f t="shared" ref="G357:H357" si="336">G358+G371</f>
        <v>0</v>
      </c>
      <c r="H357" s="24">
        <f t="shared" si="336"/>
        <v>400907.35499999998</v>
      </c>
      <c r="I357" s="24">
        <f t="shared" ref="I357:Q357" si="337">I358+I371</f>
        <v>417527.04837000003</v>
      </c>
      <c r="J357" s="37">
        <f t="shared" si="337"/>
        <v>296044.24804999999</v>
      </c>
      <c r="K357" s="24">
        <f t="shared" si="337"/>
        <v>21778.893370000002</v>
      </c>
      <c r="L357" s="24">
        <f t="shared" si="337"/>
        <v>17886.998049999998</v>
      </c>
      <c r="M357" s="24">
        <f t="shared" si="337"/>
        <v>0</v>
      </c>
      <c r="N357" s="24">
        <f t="shared" si="337"/>
        <v>0</v>
      </c>
      <c r="O357" s="30">
        <f t="shared" si="337"/>
        <v>417527.04748000001</v>
      </c>
      <c r="P357" s="30">
        <f t="shared" si="337"/>
        <v>21778.893370000002</v>
      </c>
      <c r="Q357" s="30">
        <f t="shared" si="337"/>
        <v>0</v>
      </c>
      <c r="R357" s="88">
        <f t="shared" si="326"/>
        <v>99.999999786840149</v>
      </c>
    </row>
    <row r="358" spans="1:18" ht="47.25" customHeight="1" x14ac:dyDescent="0.3">
      <c r="A358" s="28" t="s">
        <v>153</v>
      </c>
      <c r="B358" s="28" t="s">
        <v>1405</v>
      </c>
      <c r="C358" s="18" t="s">
        <v>166</v>
      </c>
      <c r="D358" s="28"/>
      <c r="E358" s="29" t="s">
        <v>1519</v>
      </c>
      <c r="F358" s="24">
        <v>387372.5</v>
      </c>
      <c r="G358" s="24">
        <f t="shared" ref="G358" si="338">G359+G365+G368</f>
        <v>0</v>
      </c>
      <c r="H358" s="24">
        <f>H359+H365+H368+H362</f>
        <v>400907.35499999998</v>
      </c>
      <c r="I358" s="24">
        <f t="shared" ref="I358:Q358" si="339">I359+I365+I368+I362</f>
        <v>394358.01333000005</v>
      </c>
      <c r="J358" s="24">
        <f t="shared" si="339"/>
        <v>276767.10833000002</v>
      </c>
      <c r="K358" s="24">
        <f t="shared" si="339"/>
        <v>0</v>
      </c>
      <c r="L358" s="24">
        <f t="shared" si="339"/>
        <v>0</v>
      </c>
      <c r="M358" s="24">
        <f t="shared" si="339"/>
        <v>0</v>
      </c>
      <c r="N358" s="24">
        <f t="shared" si="339"/>
        <v>0</v>
      </c>
      <c r="O358" s="24">
        <f t="shared" si="339"/>
        <v>394358.01244000002</v>
      </c>
      <c r="P358" s="24">
        <f t="shared" si="339"/>
        <v>0</v>
      </c>
      <c r="Q358" s="24">
        <f t="shared" si="339"/>
        <v>0</v>
      </c>
      <c r="R358" s="88">
        <f t="shared" si="326"/>
        <v>99.999999774316734</v>
      </c>
    </row>
    <row r="359" spans="1:18" ht="47.25" customHeight="1" x14ac:dyDescent="0.3">
      <c r="A359" s="28" t="s">
        <v>153</v>
      </c>
      <c r="B359" s="28" t="s">
        <v>1405</v>
      </c>
      <c r="C359" s="18" t="s">
        <v>157</v>
      </c>
      <c r="D359" s="28"/>
      <c r="E359" s="29" t="s">
        <v>710</v>
      </c>
      <c r="F359" s="24">
        <v>371013.1</v>
      </c>
      <c r="G359" s="24">
        <f t="shared" ref="G359:Q360" si="340">G360</f>
        <v>0</v>
      </c>
      <c r="H359" s="24">
        <f t="shared" si="340"/>
        <v>371013.1</v>
      </c>
      <c r="I359" s="24">
        <f t="shared" si="340"/>
        <v>366003.9</v>
      </c>
      <c r="J359" s="37">
        <f t="shared" si="340"/>
        <v>265415.09999999998</v>
      </c>
      <c r="K359" s="24">
        <f t="shared" si="340"/>
        <v>0</v>
      </c>
      <c r="L359" s="24">
        <f t="shared" si="340"/>
        <v>0</v>
      </c>
      <c r="M359" s="24">
        <f t="shared" si="340"/>
        <v>0</v>
      </c>
      <c r="N359" s="24">
        <f t="shared" si="340"/>
        <v>0</v>
      </c>
      <c r="O359" s="30">
        <f t="shared" si="340"/>
        <v>366003.9</v>
      </c>
      <c r="P359" s="30">
        <f t="shared" si="340"/>
        <v>0</v>
      </c>
      <c r="Q359" s="30">
        <f t="shared" si="340"/>
        <v>0</v>
      </c>
      <c r="R359" s="88">
        <f t="shared" si="326"/>
        <v>100</v>
      </c>
    </row>
    <row r="360" spans="1:18" ht="31.5" customHeight="1" x14ac:dyDescent="0.3">
      <c r="A360" s="28" t="s">
        <v>153</v>
      </c>
      <c r="B360" s="28" t="s">
        <v>1405</v>
      </c>
      <c r="C360" s="18" t="s">
        <v>157</v>
      </c>
      <c r="D360" s="28" t="s">
        <v>143</v>
      </c>
      <c r="E360" s="29" t="s">
        <v>673</v>
      </c>
      <c r="F360" s="24">
        <v>371013.1</v>
      </c>
      <c r="G360" s="24">
        <f t="shared" si="340"/>
        <v>0</v>
      </c>
      <c r="H360" s="24">
        <f t="shared" si="340"/>
        <v>371013.1</v>
      </c>
      <c r="I360" s="24">
        <f t="shared" si="340"/>
        <v>366003.9</v>
      </c>
      <c r="J360" s="37">
        <f t="shared" si="340"/>
        <v>265415.09999999998</v>
      </c>
      <c r="K360" s="24">
        <f t="shared" si="340"/>
        <v>0</v>
      </c>
      <c r="L360" s="24">
        <f t="shared" si="340"/>
        <v>0</v>
      </c>
      <c r="M360" s="24">
        <f t="shared" si="340"/>
        <v>0</v>
      </c>
      <c r="N360" s="24">
        <f t="shared" si="340"/>
        <v>0</v>
      </c>
      <c r="O360" s="30">
        <f t="shared" si="340"/>
        <v>366003.9</v>
      </c>
      <c r="P360" s="30">
        <f t="shared" si="340"/>
        <v>0</v>
      </c>
      <c r="Q360" s="30">
        <f t="shared" si="340"/>
        <v>0</v>
      </c>
      <c r="R360" s="88">
        <f t="shared" si="326"/>
        <v>100</v>
      </c>
    </row>
    <row r="361" spans="1:18" ht="15.75" customHeight="1" x14ac:dyDescent="0.3">
      <c r="A361" s="28" t="s">
        <v>153</v>
      </c>
      <c r="B361" s="28" t="s">
        <v>1405</v>
      </c>
      <c r="C361" s="18" t="s">
        <v>157</v>
      </c>
      <c r="D361" s="28" t="s">
        <v>155</v>
      </c>
      <c r="E361" s="29" t="s">
        <v>675</v>
      </c>
      <c r="F361" s="24">
        <v>371013.1</v>
      </c>
      <c r="G361" s="24"/>
      <c r="H361" s="24">
        <v>371013.1</v>
      </c>
      <c r="I361" s="24">
        <v>366003.9</v>
      </c>
      <c r="J361" s="37">
        <v>265415.09999999998</v>
      </c>
      <c r="K361" s="24">
        <v>0</v>
      </c>
      <c r="L361" s="24">
        <v>0</v>
      </c>
      <c r="M361" s="24">
        <v>0</v>
      </c>
      <c r="N361" s="24">
        <v>0</v>
      </c>
      <c r="O361" s="30">
        <v>366003.9</v>
      </c>
      <c r="P361" s="30">
        <v>0</v>
      </c>
      <c r="Q361" s="30">
        <v>0</v>
      </c>
      <c r="R361" s="88">
        <f t="shared" si="326"/>
        <v>100</v>
      </c>
    </row>
    <row r="362" spans="1:18" x14ac:dyDescent="0.3">
      <c r="A362" s="28" t="s">
        <v>153</v>
      </c>
      <c r="B362" s="28" t="s">
        <v>1405</v>
      </c>
      <c r="C362" s="18" t="s">
        <v>159</v>
      </c>
      <c r="D362" s="28"/>
      <c r="E362" s="52" t="s">
        <v>734</v>
      </c>
      <c r="F362" s="24"/>
      <c r="G362" s="24"/>
      <c r="H362" s="24">
        <f>H363</f>
        <v>13186.64</v>
      </c>
      <c r="I362" s="24">
        <f t="shared" ref="I362:Q363" si="341">I363</f>
        <v>13186.64</v>
      </c>
      <c r="J362" s="24">
        <f t="shared" si="341"/>
        <v>0</v>
      </c>
      <c r="K362" s="24">
        <f t="shared" si="341"/>
        <v>0</v>
      </c>
      <c r="L362" s="24">
        <f t="shared" si="341"/>
        <v>0</v>
      </c>
      <c r="M362" s="24">
        <f t="shared" si="341"/>
        <v>0</v>
      </c>
      <c r="N362" s="24">
        <f t="shared" si="341"/>
        <v>0</v>
      </c>
      <c r="O362" s="24">
        <f t="shared" si="341"/>
        <v>13186.64</v>
      </c>
      <c r="P362" s="24">
        <f t="shared" si="341"/>
        <v>0</v>
      </c>
      <c r="Q362" s="24">
        <f t="shared" si="341"/>
        <v>0</v>
      </c>
      <c r="R362" s="88">
        <f t="shared" si="326"/>
        <v>100</v>
      </c>
    </row>
    <row r="363" spans="1:18" ht="31.2" x14ac:dyDescent="0.3">
      <c r="A363" s="28" t="s">
        <v>153</v>
      </c>
      <c r="B363" s="28" t="s">
        <v>1405</v>
      </c>
      <c r="C363" s="18" t="s">
        <v>159</v>
      </c>
      <c r="D363" s="28" t="s">
        <v>143</v>
      </c>
      <c r="E363" s="29" t="s">
        <v>673</v>
      </c>
      <c r="F363" s="24"/>
      <c r="G363" s="24"/>
      <c r="H363" s="24">
        <f>H364</f>
        <v>13186.64</v>
      </c>
      <c r="I363" s="24">
        <f t="shared" si="341"/>
        <v>13186.64</v>
      </c>
      <c r="J363" s="24">
        <f t="shared" si="341"/>
        <v>0</v>
      </c>
      <c r="K363" s="24">
        <f t="shared" si="341"/>
        <v>0</v>
      </c>
      <c r="L363" s="24">
        <f t="shared" si="341"/>
        <v>0</v>
      </c>
      <c r="M363" s="24">
        <f t="shared" si="341"/>
        <v>0</v>
      </c>
      <c r="N363" s="24">
        <f t="shared" si="341"/>
        <v>0</v>
      </c>
      <c r="O363" s="24">
        <f t="shared" si="341"/>
        <v>13186.64</v>
      </c>
      <c r="P363" s="24">
        <f t="shared" si="341"/>
        <v>0</v>
      </c>
      <c r="Q363" s="24">
        <f t="shared" si="341"/>
        <v>0</v>
      </c>
      <c r="R363" s="88">
        <f t="shared" si="326"/>
        <v>100</v>
      </c>
    </row>
    <row r="364" spans="1:18" ht="15.75" customHeight="1" x14ac:dyDescent="0.3">
      <c r="A364" s="28" t="s">
        <v>153</v>
      </c>
      <c r="B364" s="28" t="s">
        <v>1405</v>
      </c>
      <c r="C364" s="18" t="s">
        <v>159</v>
      </c>
      <c r="D364" s="28" t="s">
        <v>155</v>
      </c>
      <c r="E364" s="29" t="s">
        <v>675</v>
      </c>
      <c r="F364" s="24"/>
      <c r="G364" s="24"/>
      <c r="H364" s="24">
        <v>13186.64</v>
      </c>
      <c r="I364" s="24">
        <v>13186.64</v>
      </c>
      <c r="J364" s="24">
        <v>0</v>
      </c>
      <c r="K364" s="24">
        <v>0</v>
      </c>
      <c r="L364" s="24">
        <v>0</v>
      </c>
      <c r="M364" s="24">
        <v>0</v>
      </c>
      <c r="N364" s="24">
        <v>0</v>
      </c>
      <c r="O364" s="24">
        <v>13186.64</v>
      </c>
      <c r="P364" s="24">
        <v>0</v>
      </c>
      <c r="Q364" s="24">
        <v>0</v>
      </c>
      <c r="R364" s="88">
        <f t="shared" si="326"/>
        <v>100</v>
      </c>
    </row>
    <row r="365" spans="1:18" ht="47.25" customHeight="1" x14ac:dyDescent="0.3">
      <c r="A365" s="28" t="s">
        <v>153</v>
      </c>
      <c r="B365" s="28" t="s">
        <v>1405</v>
      </c>
      <c r="C365" s="18" t="s">
        <v>1314</v>
      </c>
      <c r="D365" s="28"/>
      <c r="E365" s="29" t="s">
        <v>1315</v>
      </c>
      <c r="F365" s="24">
        <v>2560</v>
      </c>
      <c r="G365" s="24">
        <f t="shared" ref="G365:Q366" si="342">G366</f>
        <v>0</v>
      </c>
      <c r="H365" s="24">
        <f t="shared" si="342"/>
        <v>2547.25</v>
      </c>
      <c r="I365" s="24">
        <f t="shared" si="342"/>
        <v>1157.10833</v>
      </c>
      <c r="J365" s="37">
        <f t="shared" si="342"/>
        <v>1157.10833</v>
      </c>
      <c r="K365" s="24">
        <f t="shared" si="342"/>
        <v>0</v>
      </c>
      <c r="L365" s="24">
        <f t="shared" si="342"/>
        <v>0</v>
      </c>
      <c r="M365" s="24">
        <f t="shared" si="342"/>
        <v>0</v>
      </c>
      <c r="N365" s="24">
        <f t="shared" si="342"/>
        <v>0</v>
      </c>
      <c r="O365" s="30">
        <f t="shared" si="342"/>
        <v>1157.10744</v>
      </c>
      <c r="P365" s="30">
        <f t="shared" si="342"/>
        <v>0</v>
      </c>
      <c r="Q365" s="30">
        <f t="shared" si="342"/>
        <v>0</v>
      </c>
      <c r="R365" s="88">
        <f t="shared" si="326"/>
        <v>99.999923084124703</v>
      </c>
    </row>
    <row r="366" spans="1:18" ht="31.5" customHeight="1" x14ac:dyDescent="0.3">
      <c r="A366" s="28" t="s">
        <v>153</v>
      </c>
      <c r="B366" s="28" t="s">
        <v>1405</v>
      </c>
      <c r="C366" s="18" t="s">
        <v>1314</v>
      </c>
      <c r="D366" s="28" t="s">
        <v>51</v>
      </c>
      <c r="E366" s="29" t="s">
        <v>663</v>
      </c>
      <c r="F366" s="24">
        <v>2560</v>
      </c>
      <c r="G366" s="24">
        <f t="shared" si="342"/>
        <v>0</v>
      </c>
      <c r="H366" s="24">
        <f t="shared" si="342"/>
        <v>2547.25</v>
      </c>
      <c r="I366" s="24">
        <f t="shared" si="342"/>
        <v>1157.10833</v>
      </c>
      <c r="J366" s="37">
        <f t="shared" si="342"/>
        <v>1157.10833</v>
      </c>
      <c r="K366" s="24">
        <f t="shared" si="342"/>
        <v>0</v>
      </c>
      <c r="L366" s="24">
        <f t="shared" si="342"/>
        <v>0</v>
      </c>
      <c r="M366" s="24">
        <f t="shared" si="342"/>
        <v>0</v>
      </c>
      <c r="N366" s="24">
        <f t="shared" si="342"/>
        <v>0</v>
      </c>
      <c r="O366" s="30">
        <f t="shared" si="342"/>
        <v>1157.10744</v>
      </c>
      <c r="P366" s="30">
        <f t="shared" si="342"/>
        <v>0</v>
      </c>
      <c r="Q366" s="30">
        <f t="shared" si="342"/>
        <v>0</v>
      </c>
      <c r="R366" s="88">
        <f t="shared" si="326"/>
        <v>99.999923084124703</v>
      </c>
    </row>
    <row r="367" spans="1:18" ht="31.5" customHeight="1" x14ac:dyDescent="0.3">
      <c r="A367" s="28" t="s">
        <v>153</v>
      </c>
      <c r="B367" s="28" t="s">
        <v>1405</v>
      </c>
      <c r="C367" s="18" t="s">
        <v>1314</v>
      </c>
      <c r="D367" s="28" t="s">
        <v>52</v>
      </c>
      <c r="E367" s="29" t="s">
        <v>664</v>
      </c>
      <c r="F367" s="24">
        <v>2560</v>
      </c>
      <c r="G367" s="24"/>
      <c r="H367" s="24">
        <v>2547.25</v>
      </c>
      <c r="I367" s="24">
        <v>1157.10833</v>
      </c>
      <c r="J367" s="37">
        <v>1157.10833</v>
      </c>
      <c r="K367" s="24">
        <v>0</v>
      </c>
      <c r="L367" s="24">
        <v>0</v>
      </c>
      <c r="M367" s="24">
        <v>0</v>
      </c>
      <c r="N367" s="24">
        <v>0</v>
      </c>
      <c r="O367" s="30">
        <v>1157.10744</v>
      </c>
      <c r="P367" s="30">
        <v>0</v>
      </c>
      <c r="Q367" s="30">
        <v>0</v>
      </c>
      <c r="R367" s="88">
        <f t="shared" si="326"/>
        <v>99.999923084124703</v>
      </c>
    </row>
    <row r="368" spans="1:18" ht="63" customHeight="1" x14ac:dyDescent="0.3">
      <c r="A368" s="28" t="s">
        <v>153</v>
      </c>
      <c r="B368" s="28" t="s">
        <v>1405</v>
      </c>
      <c r="C368" s="18" t="s">
        <v>160</v>
      </c>
      <c r="D368" s="28"/>
      <c r="E368" s="29" t="s">
        <v>753</v>
      </c>
      <c r="F368" s="24">
        <v>13799.4</v>
      </c>
      <c r="G368" s="24">
        <f t="shared" ref="G368:Q369" si="343">G369</f>
        <v>0</v>
      </c>
      <c r="H368" s="24">
        <f t="shared" si="343"/>
        <v>14160.365</v>
      </c>
      <c r="I368" s="24">
        <f t="shared" si="343"/>
        <v>14010.365</v>
      </c>
      <c r="J368" s="37">
        <f t="shared" si="343"/>
        <v>10194.9</v>
      </c>
      <c r="K368" s="24">
        <f t="shared" si="343"/>
        <v>0</v>
      </c>
      <c r="L368" s="24">
        <f t="shared" si="343"/>
        <v>0</v>
      </c>
      <c r="M368" s="24">
        <f t="shared" si="343"/>
        <v>0</v>
      </c>
      <c r="N368" s="24">
        <f t="shared" si="343"/>
        <v>0</v>
      </c>
      <c r="O368" s="30">
        <f t="shared" si="343"/>
        <v>14010.365</v>
      </c>
      <c r="P368" s="30">
        <f t="shared" si="343"/>
        <v>0</v>
      </c>
      <c r="Q368" s="30">
        <f t="shared" si="343"/>
        <v>0</v>
      </c>
      <c r="R368" s="88">
        <f t="shared" si="326"/>
        <v>100</v>
      </c>
    </row>
    <row r="369" spans="1:19" ht="31.5" customHeight="1" x14ac:dyDescent="0.3">
      <c r="A369" s="28" t="s">
        <v>153</v>
      </c>
      <c r="B369" s="28" t="s">
        <v>1405</v>
      </c>
      <c r="C369" s="18" t="s">
        <v>160</v>
      </c>
      <c r="D369" s="28" t="s">
        <v>143</v>
      </c>
      <c r="E369" s="29" t="s">
        <v>673</v>
      </c>
      <c r="F369" s="24">
        <v>13799.4</v>
      </c>
      <c r="G369" s="24">
        <f t="shared" si="343"/>
        <v>0</v>
      </c>
      <c r="H369" s="24">
        <f t="shared" si="343"/>
        <v>14160.365</v>
      </c>
      <c r="I369" s="24">
        <f t="shared" si="343"/>
        <v>14010.365</v>
      </c>
      <c r="J369" s="37">
        <f t="shared" si="343"/>
        <v>10194.9</v>
      </c>
      <c r="K369" s="24">
        <f t="shared" si="343"/>
        <v>0</v>
      </c>
      <c r="L369" s="24">
        <f t="shared" si="343"/>
        <v>0</v>
      </c>
      <c r="M369" s="24">
        <f t="shared" si="343"/>
        <v>0</v>
      </c>
      <c r="N369" s="24">
        <f t="shared" si="343"/>
        <v>0</v>
      </c>
      <c r="O369" s="30">
        <f t="shared" si="343"/>
        <v>14010.365</v>
      </c>
      <c r="P369" s="30">
        <f t="shared" si="343"/>
        <v>0</v>
      </c>
      <c r="Q369" s="30">
        <f t="shared" si="343"/>
        <v>0</v>
      </c>
      <c r="R369" s="88">
        <f t="shared" si="326"/>
        <v>100</v>
      </c>
    </row>
    <row r="370" spans="1:19" ht="15.75" customHeight="1" x14ac:dyDescent="0.3">
      <c r="A370" s="28" t="s">
        <v>153</v>
      </c>
      <c r="B370" s="28" t="s">
        <v>1405</v>
      </c>
      <c r="C370" s="18" t="s">
        <v>160</v>
      </c>
      <c r="D370" s="28" t="s">
        <v>155</v>
      </c>
      <c r="E370" s="29" t="s">
        <v>675</v>
      </c>
      <c r="F370" s="24">
        <v>13799.4</v>
      </c>
      <c r="G370" s="24"/>
      <c r="H370" s="24">
        <v>14160.365</v>
      </c>
      <c r="I370" s="24">
        <v>14010.365</v>
      </c>
      <c r="J370" s="37">
        <v>10194.9</v>
      </c>
      <c r="K370" s="24">
        <v>0</v>
      </c>
      <c r="L370" s="24">
        <v>0</v>
      </c>
      <c r="M370" s="24">
        <v>0</v>
      </c>
      <c r="N370" s="24">
        <v>0</v>
      </c>
      <c r="O370" s="30">
        <v>14010.365</v>
      </c>
      <c r="P370" s="30">
        <v>0</v>
      </c>
      <c r="Q370" s="30">
        <v>0</v>
      </c>
      <c r="R370" s="88">
        <f t="shared" si="326"/>
        <v>100</v>
      </c>
    </row>
    <row r="371" spans="1:19" ht="31.5" customHeight="1" x14ac:dyDescent="0.3">
      <c r="A371" s="28" t="s">
        <v>153</v>
      </c>
      <c r="B371" s="28" t="s">
        <v>1405</v>
      </c>
      <c r="C371" s="18" t="s">
        <v>1962</v>
      </c>
      <c r="D371" s="28"/>
      <c r="E371" s="29" t="s">
        <v>1963</v>
      </c>
      <c r="F371" s="24">
        <v>0</v>
      </c>
      <c r="G371" s="24">
        <f t="shared" ref="G371:Q373" si="344">G372</f>
        <v>0</v>
      </c>
      <c r="H371" s="24">
        <f t="shared" si="344"/>
        <v>0</v>
      </c>
      <c r="I371" s="24">
        <f t="shared" si="344"/>
        <v>23169.035039999999</v>
      </c>
      <c r="J371" s="37">
        <f t="shared" si="344"/>
        <v>19277.139719999999</v>
      </c>
      <c r="K371" s="24">
        <f t="shared" si="344"/>
        <v>21778.893370000002</v>
      </c>
      <c r="L371" s="24">
        <f t="shared" si="344"/>
        <v>17886.998049999998</v>
      </c>
      <c r="M371" s="24">
        <f t="shared" si="344"/>
        <v>0</v>
      </c>
      <c r="N371" s="24">
        <f t="shared" si="344"/>
        <v>0</v>
      </c>
      <c r="O371" s="30">
        <f t="shared" si="344"/>
        <v>23169.035039999999</v>
      </c>
      <c r="P371" s="30">
        <f t="shared" si="344"/>
        <v>21778.893370000002</v>
      </c>
      <c r="Q371" s="30">
        <f t="shared" si="344"/>
        <v>0</v>
      </c>
      <c r="R371" s="88">
        <f t="shared" si="326"/>
        <v>100</v>
      </c>
    </row>
    <row r="372" spans="1:19" ht="15.75" customHeight="1" x14ac:dyDescent="0.3">
      <c r="A372" s="28" t="s">
        <v>153</v>
      </c>
      <c r="B372" s="28" t="s">
        <v>1405</v>
      </c>
      <c r="C372" s="18" t="s">
        <v>1982</v>
      </c>
      <c r="D372" s="28"/>
      <c r="E372" s="29" t="s">
        <v>1964</v>
      </c>
      <c r="F372" s="24">
        <v>0</v>
      </c>
      <c r="G372" s="24">
        <f t="shared" si="344"/>
        <v>0</v>
      </c>
      <c r="H372" s="24">
        <f t="shared" si="344"/>
        <v>0</v>
      </c>
      <c r="I372" s="24">
        <f t="shared" si="344"/>
        <v>23169.035039999999</v>
      </c>
      <c r="J372" s="37">
        <f t="shared" si="344"/>
        <v>19277.139719999999</v>
      </c>
      <c r="K372" s="24">
        <f t="shared" si="344"/>
        <v>21778.893370000002</v>
      </c>
      <c r="L372" s="24">
        <f t="shared" si="344"/>
        <v>17886.998049999998</v>
      </c>
      <c r="M372" s="24">
        <f t="shared" si="344"/>
        <v>0</v>
      </c>
      <c r="N372" s="24">
        <f t="shared" si="344"/>
        <v>0</v>
      </c>
      <c r="O372" s="30">
        <f t="shared" si="344"/>
        <v>23169.035039999999</v>
      </c>
      <c r="P372" s="30">
        <f t="shared" si="344"/>
        <v>21778.893370000002</v>
      </c>
      <c r="Q372" s="30">
        <f t="shared" si="344"/>
        <v>0</v>
      </c>
      <c r="R372" s="88">
        <f t="shared" si="326"/>
        <v>100</v>
      </c>
    </row>
    <row r="373" spans="1:19" ht="31.5" customHeight="1" x14ac:dyDescent="0.3">
      <c r="A373" s="28" t="s">
        <v>153</v>
      </c>
      <c r="B373" s="28" t="s">
        <v>1405</v>
      </c>
      <c r="C373" s="18" t="s">
        <v>1982</v>
      </c>
      <c r="D373" s="28" t="s">
        <v>51</v>
      </c>
      <c r="E373" s="29" t="s">
        <v>663</v>
      </c>
      <c r="F373" s="24">
        <v>0</v>
      </c>
      <c r="G373" s="24">
        <f t="shared" si="344"/>
        <v>0</v>
      </c>
      <c r="H373" s="24">
        <f t="shared" si="344"/>
        <v>0</v>
      </c>
      <c r="I373" s="24">
        <f t="shared" si="344"/>
        <v>23169.035039999999</v>
      </c>
      <c r="J373" s="37">
        <f t="shared" si="344"/>
        <v>19277.139719999999</v>
      </c>
      <c r="K373" s="24">
        <f t="shared" si="344"/>
        <v>21778.893370000002</v>
      </c>
      <c r="L373" s="24">
        <f t="shared" si="344"/>
        <v>17886.998049999998</v>
      </c>
      <c r="M373" s="24">
        <f t="shared" si="344"/>
        <v>0</v>
      </c>
      <c r="N373" s="24">
        <f t="shared" si="344"/>
        <v>0</v>
      </c>
      <c r="O373" s="30">
        <f t="shared" si="344"/>
        <v>23169.035039999999</v>
      </c>
      <c r="P373" s="30">
        <f t="shared" si="344"/>
        <v>21778.893370000002</v>
      </c>
      <c r="Q373" s="30">
        <f t="shared" si="344"/>
        <v>0</v>
      </c>
      <c r="R373" s="88">
        <f t="shared" si="326"/>
        <v>100</v>
      </c>
    </row>
    <row r="374" spans="1:19" ht="31.5" customHeight="1" x14ac:dyDescent="0.3">
      <c r="A374" s="28" t="s">
        <v>153</v>
      </c>
      <c r="B374" s="28" t="s">
        <v>1405</v>
      </c>
      <c r="C374" s="18" t="s">
        <v>1982</v>
      </c>
      <c r="D374" s="28" t="s">
        <v>52</v>
      </c>
      <c r="E374" s="29" t="s">
        <v>664</v>
      </c>
      <c r="F374" s="24">
        <v>0</v>
      </c>
      <c r="G374" s="24"/>
      <c r="H374" s="24">
        <v>0</v>
      </c>
      <c r="I374" s="24">
        <v>23169.035039999999</v>
      </c>
      <c r="J374" s="37">
        <v>19277.139719999999</v>
      </c>
      <c r="K374" s="24">
        <v>21778.893370000002</v>
      </c>
      <c r="L374" s="24">
        <v>17886.998049999998</v>
      </c>
      <c r="M374" s="24">
        <v>0</v>
      </c>
      <c r="N374" s="24">
        <v>0</v>
      </c>
      <c r="O374" s="30">
        <v>23169.035039999999</v>
      </c>
      <c r="P374" s="30">
        <v>21778.893370000002</v>
      </c>
      <c r="Q374" s="30">
        <v>0</v>
      </c>
      <c r="R374" s="88">
        <f t="shared" si="326"/>
        <v>100</v>
      </c>
    </row>
    <row r="375" spans="1:19" ht="47.25" hidden="1" customHeight="1" x14ac:dyDescent="0.3">
      <c r="A375" s="28" t="s">
        <v>153</v>
      </c>
      <c r="B375" s="28" t="s">
        <v>1405</v>
      </c>
      <c r="C375" s="18" t="s">
        <v>167</v>
      </c>
      <c r="D375" s="28"/>
      <c r="E375" s="29" t="s">
        <v>1520</v>
      </c>
      <c r="F375" s="24">
        <v>0</v>
      </c>
      <c r="G375" s="24">
        <f t="shared" ref="G375:Q379" si="345">G376</f>
        <v>0</v>
      </c>
      <c r="H375" s="24">
        <f t="shared" si="345"/>
        <v>0</v>
      </c>
      <c r="I375" s="24">
        <f t="shared" si="345"/>
        <v>0</v>
      </c>
      <c r="J375" s="37">
        <f t="shared" si="345"/>
        <v>0</v>
      </c>
      <c r="K375" s="24">
        <f t="shared" si="345"/>
        <v>0</v>
      </c>
      <c r="L375" s="24">
        <f t="shared" si="345"/>
        <v>0</v>
      </c>
      <c r="M375" s="24">
        <f t="shared" si="345"/>
        <v>0</v>
      </c>
      <c r="N375" s="24">
        <f t="shared" si="345"/>
        <v>0</v>
      </c>
      <c r="O375" s="30">
        <f t="shared" si="345"/>
        <v>0</v>
      </c>
      <c r="P375" s="30">
        <f t="shared" si="345"/>
        <v>0</v>
      </c>
      <c r="Q375" s="30">
        <f t="shared" si="345"/>
        <v>0</v>
      </c>
      <c r="R375" s="30">
        <v>0</v>
      </c>
      <c r="S375" s="36" t="s">
        <v>2026</v>
      </c>
    </row>
    <row r="376" spans="1:19" ht="31.5" hidden="1" customHeight="1" x14ac:dyDescent="0.3">
      <c r="A376" s="28" t="s">
        <v>153</v>
      </c>
      <c r="B376" s="28" t="s">
        <v>1405</v>
      </c>
      <c r="C376" s="18" t="s">
        <v>168</v>
      </c>
      <c r="D376" s="28"/>
      <c r="E376" s="29" t="s">
        <v>1521</v>
      </c>
      <c r="F376" s="24">
        <v>0</v>
      </c>
      <c r="G376" s="24">
        <f t="shared" si="345"/>
        <v>0</v>
      </c>
      <c r="H376" s="24">
        <f t="shared" si="345"/>
        <v>0</v>
      </c>
      <c r="I376" s="24">
        <f t="shared" si="345"/>
        <v>0</v>
      </c>
      <c r="J376" s="37">
        <f t="shared" si="345"/>
        <v>0</v>
      </c>
      <c r="K376" s="24">
        <f t="shared" si="345"/>
        <v>0</v>
      </c>
      <c r="L376" s="24">
        <f t="shared" si="345"/>
        <v>0</v>
      </c>
      <c r="M376" s="24">
        <f t="shared" si="345"/>
        <v>0</v>
      </c>
      <c r="N376" s="24">
        <f t="shared" si="345"/>
        <v>0</v>
      </c>
      <c r="O376" s="30">
        <f t="shared" si="345"/>
        <v>0</v>
      </c>
      <c r="P376" s="30">
        <f t="shared" si="345"/>
        <v>0</v>
      </c>
      <c r="Q376" s="30">
        <f t="shared" si="345"/>
        <v>0</v>
      </c>
      <c r="R376" s="30">
        <v>0</v>
      </c>
      <c r="S376" s="36" t="s">
        <v>2026</v>
      </c>
    </row>
    <row r="377" spans="1:19" ht="78.75" hidden="1" customHeight="1" x14ac:dyDescent="0.3">
      <c r="A377" s="28" t="s">
        <v>153</v>
      </c>
      <c r="B377" s="28" t="s">
        <v>1405</v>
      </c>
      <c r="C377" s="18" t="s">
        <v>169</v>
      </c>
      <c r="D377" s="28"/>
      <c r="E377" s="29" t="s">
        <v>1522</v>
      </c>
      <c r="F377" s="24">
        <v>0</v>
      </c>
      <c r="G377" s="24">
        <f t="shared" si="345"/>
        <v>0</v>
      </c>
      <c r="H377" s="24">
        <f t="shared" si="345"/>
        <v>0</v>
      </c>
      <c r="I377" s="24">
        <f t="shared" si="345"/>
        <v>0</v>
      </c>
      <c r="J377" s="37">
        <f t="shared" si="345"/>
        <v>0</v>
      </c>
      <c r="K377" s="24">
        <f t="shared" si="345"/>
        <v>0</v>
      </c>
      <c r="L377" s="24">
        <f t="shared" si="345"/>
        <v>0</v>
      </c>
      <c r="M377" s="24">
        <f t="shared" si="345"/>
        <v>0</v>
      </c>
      <c r="N377" s="24">
        <f t="shared" si="345"/>
        <v>0</v>
      </c>
      <c r="O377" s="30">
        <f t="shared" si="345"/>
        <v>0</v>
      </c>
      <c r="P377" s="30">
        <f t="shared" si="345"/>
        <v>0</v>
      </c>
      <c r="Q377" s="30">
        <f t="shared" si="345"/>
        <v>0</v>
      </c>
      <c r="R377" s="30">
        <v>0</v>
      </c>
      <c r="S377" s="36" t="s">
        <v>2026</v>
      </c>
    </row>
    <row r="378" spans="1:19" ht="31.5" hidden="1" customHeight="1" x14ac:dyDescent="0.3">
      <c r="A378" s="28" t="s">
        <v>153</v>
      </c>
      <c r="B378" s="28" t="s">
        <v>1405</v>
      </c>
      <c r="C378" s="18" t="s">
        <v>161</v>
      </c>
      <c r="D378" s="28"/>
      <c r="E378" s="29" t="s">
        <v>1250</v>
      </c>
      <c r="F378" s="24">
        <v>0</v>
      </c>
      <c r="G378" s="24">
        <f t="shared" si="345"/>
        <v>0</v>
      </c>
      <c r="H378" s="24">
        <f t="shared" si="345"/>
        <v>0</v>
      </c>
      <c r="I378" s="24">
        <f t="shared" si="345"/>
        <v>0</v>
      </c>
      <c r="J378" s="37">
        <f t="shared" si="345"/>
        <v>0</v>
      </c>
      <c r="K378" s="24">
        <f t="shared" si="345"/>
        <v>0</v>
      </c>
      <c r="L378" s="24">
        <f t="shared" si="345"/>
        <v>0</v>
      </c>
      <c r="M378" s="24">
        <f t="shared" si="345"/>
        <v>0</v>
      </c>
      <c r="N378" s="24">
        <f t="shared" si="345"/>
        <v>0</v>
      </c>
      <c r="O378" s="30">
        <f t="shared" si="345"/>
        <v>0</v>
      </c>
      <c r="P378" s="30">
        <f t="shared" si="345"/>
        <v>0</v>
      </c>
      <c r="Q378" s="30">
        <f t="shared" si="345"/>
        <v>0</v>
      </c>
      <c r="R378" s="30">
        <v>0</v>
      </c>
      <c r="S378" s="36" t="s">
        <v>2026</v>
      </c>
    </row>
    <row r="379" spans="1:19" ht="31.5" hidden="1" customHeight="1" x14ac:dyDescent="0.3">
      <c r="A379" s="28" t="s">
        <v>153</v>
      </c>
      <c r="B379" s="28" t="s">
        <v>1405</v>
      </c>
      <c r="C379" s="18" t="s">
        <v>161</v>
      </c>
      <c r="D379" s="28" t="s">
        <v>143</v>
      </c>
      <c r="E379" s="29" t="s">
        <v>673</v>
      </c>
      <c r="F379" s="24">
        <v>0</v>
      </c>
      <c r="G379" s="24">
        <f t="shared" si="345"/>
        <v>0</v>
      </c>
      <c r="H379" s="24">
        <f t="shared" si="345"/>
        <v>0</v>
      </c>
      <c r="I379" s="24">
        <f t="shared" si="345"/>
        <v>0</v>
      </c>
      <c r="J379" s="37">
        <f t="shared" si="345"/>
        <v>0</v>
      </c>
      <c r="K379" s="24">
        <f t="shared" si="345"/>
        <v>0</v>
      </c>
      <c r="L379" s="24">
        <f t="shared" si="345"/>
        <v>0</v>
      </c>
      <c r="M379" s="24">
        <f t="shared" si="345"/>
        <v>0</v>
      </c>
      <c r="N379" s="24">
        <f t="shared" si="345"/>
        <v>0</v>
      </c>
      <c r="O379" s="30">
        <f t="shared" si="345"/>
        <v>0</v>
      </c>
      <c r="P379" s="30">
        <f t="shared" si="345"/>
        <v>0</v>
      </c>
      <c r="Q379" s="30">
        <f t="shared" si="345"/>
        <v>0</v>
      </c>
      <c r="R379" s="30">
        <v>0</v>
      </c>
      <c r="S379" s="36" t="s">
        <v>2026</v>
      </c>
    </row>
    <row r="380" spans="1:19" ht="15.75" hidden="1" customHeight="1" x14ac:dyDescent="0.3">
      <c r="A380" s="28" t="s">
        <v>153</v>
      </c>
      <c r="B380" s="28" t="s">
        <v>1405</v>
      </c>
      <c r="C380" s="18" t="s">
        <v>161</v>
      </c>
      <c r="D380" s="28" t="s">
        <v>155</v>
      </c>
      <c r="E380" s="29" t="s">
        <v>675</v>
      </c>
      <c r="F380" s="24">
        <v>0</v>
      </c>
      <c r="G380" s="24"/>
      <c r="H380" s="24">
        <v>0</v>
      </c>
      <c r="I380" s="24">
        <v>0</v>
      </c>
      <c r="J380" s="37">
        <v>0</v>
      </c>
      <c r="K380" s="24">
        <v>0</v>
      </c>
      <c r="L380" s="24">
        <v>0</v>
      </c>
      <c r="M380" s="24">
        <v>0</v>
      </c>
      <c r="N380" s="24">
        <v>0</v>
      </c>
      <c r="O380" s="30">
        <v>0</v>
      </c>
      <c r="P380" s="30">
        <v>0</v>
      </c>
      <c r="Q380" s="30">
        <v>0</v>
      </c>
      <c r="R380" s="30">
        <v>0</v>
      </c>
      <c r="S380" s="36" t="s">
        <v>2026</v>
      </c>
    </row>
    <row r="381" spans="1:19" s="49" customFormat="1" ht="15.75" customHeight="1" x14ac:dyDescent="0.3">
      <c r="A381" s="47" t="s">
        <v>153</v>
      </c>
      <c r="B381" s="47" t="s">
        <v>1406</v>
      </c>
      <c r="C381" s="20"/>
      <c r="D381" s="47"/>
      <c r="E381" s="48" t="s">
        <v>650</v>
      </c>
      <c r="F381" s="23">
        <v>27982.900000000005</v>
      </c>
      <c r="G381" s="23">
        <f t="shared" ref="G381:Q381" si="346">G382+G388+G394+G418+G425</f>
        <v>0</v>
      </c>
      <c r="H381" s="23">
        <f t="shared" si="346"/>
        <v>30857.383000000005</v>
      </c>
      <c r="I381" s="23">
        <f t="shared" si="346"/>
        <v>31928.383000000005</v>
      </c>
      <c r="J381" s="77">
        <f t="shared" si="346"/>
        <v>25464.600000000002</v>
      </c>
      <c r="K381" s="23">
        <f t="shared" si="346"/>
        <v>0</v>
      </c>
      <c r="L381" s="23">
        <f t="shared" si="346"/>
        <v>0</v>
      </c>
      <c r="M381" s="23">
        <f t="shared" si="346"/>
        <v>0</v>
      </c>
      <c r="N381" s="23">
        <f t="shared" si="346"/>
        <v>0</v>
      </c>
      <c r="O381" s="51">
        <f t="shared" si="346"/>
        <v>31564.700540000002</v>
      </c>
      <c r="P381" s="51">
        <f t="shared" si="346"/>
        <v>0</v>
      </c>
      <c r="Q381" s="51">
        <f t="shared" si="346"/>
        <v>0</v>
      </c>
      <c r="R381" s="87">
        <f t="shared" si="326"/>
        <v>98.860943067489501</v>
      </c>
    </row>
    <row r="382" spans="1:19" ht="15.75" customHeight="1" x14ac:dyDescent="0.3">
      <c r="A382" s="28" t="s">
        <v>153</v>
      </c>
      <c r="B382" s="28" t="s">
        <v>1406</v>
      </c>
      <c r="C382" s="18" t="s">
        <v>181</v>
      </c>
      <c r="D382" s="28"/>
      <c r="E382" s="29" t="s">
        <v>1523</v>
      </c>
      <c r="F382" s="24">
        <v>800</v>
      </c>
      <c r="G382" s="24">
        <f t="shared" ref="G382:Q386" si="347">G383</f>
        <v>0</v>
      </c>
      <c r="H382" s="24">
        <f t="shared" si="347"/>
        <v>800</v>
      </c>
      <c r="I382" s="24">
        <f t="shared" si="347"/>
        <v>800</v>
      </c>
      <c r="J382" s="37">
        <f t="shared" si="347"/>
        <v>800</v>
      </c>
      <c r="K382" s="24">
        <f t="shared" si="347"/>
        <v>0</v>
      </c>
      <c r="L382" s="24">
        <f t="shared" si="347"/>
        <v>0</v>
      </c>
      <c r="M382" s="24">
        <f t="shared" si="347"/>
        <v>0</v>
      </c>
      <c r="N382" s="24">
        <f t="shared" si="347"/>
        <v>0</v>
      </c>
      <c r="O382" s="30">
        <f t="shared" si="347"/>
        <v>800</v>
      </c>
      <c r="P382" s="30">
        <f t="shared" si="347"/>
        <v>0</v>
      </c>
      <c r="Q382" s="30">
        <f t="shared" si="347"/>
        <v>0</v>
      </c>
      <c r="R382" s="88">
        <f t="shared" si="326"/>
        <v>100</v>
      </c>
    </row>
    <row r="383" spans="1:19" ht="31.5" customHeight="1" x14ac:dyDescent="0.3">
      <c r="A383" s="28" t="s">
        <v>153</v>
      </c>
      <c r="B383" s="28" t="s">
        <v>1406</v>
      </c>
      <c r="C383" s="18" t="s">
        <v>182</v>
      </c>
      <c r="D383" s="28"/>
      <c r="E383" s="29" t="s">
        <v>1524</v>
      </c>
      <c r="F383" s="24">
        <v>800</v>
      </c>
      <c r="G383" s="24">
        <f t="shared" si="347"/>
        <v>0</v>
      </c>
      <c r="H383" s="24">
        <f t="shared" si="347"/>
        <v>800</v>
      </c>
      <c r="I383" s="24">
        <f t="shared" si="347"/>
        <v>800</v>
      </c>
      <c r="J383" s="37">
        <f t="shared" si="347"/>
        <v>800</v>
      </c>
      <c r="K383" s="24">
        <f t="shared" si="347"/>
        <v>0</v>
      </c>
      <c r="L383" s="24">
        <f t="shared" si="347"/>
        <v>0</v>
      </c>
      <c r="M383" s="24">
        <f t="shared" si="347"/>
        <v>0</v>
      </c>
      <c r="N383" s="24">
        <f t="shared" si="347"/>
        <v>0</v>
      </c>
      <c r="O383" s="30">
        <f t="shared" si="347"/>
        <v>800</v>
      </c>
      <c r="P383" s="30">
        <f t="shared" si="347"/>
        <v>0</v>
      </c>
      <c r="Q383" s="30">
        <f t="shared" si="347"/>
        <v>0</v>
      </c>
      <c r="R383" s="88">
        <f t="shared" si="326"/>
        <v>100</v>
      </c>
    </row>
    <row r="384" spans="1:19" ht="63" customHeight="1" x14ac:dyDescent="0.3">
      <c r="A384" s="28" t="s">
        <v>153</v>
      </c>
      <c r="B384" s="28" t="s">
        <v>1406</v>
      </c>
      <c r="C384" s="18" t="s">
        <v>183</v>
      </c>
      <c r="D384" s="28"/>
      <c r="E384" s="29" t="s">
        <v>1525</v>
      </c>
      <c r="F384" s="24">
        <v>800</v>
      </c>
      <c r="G384" s="24">
        <f t="shared" si="347"/>
        <v>0</v>
      </c>
      <c r="H384" s="24">
        <f t="shared" si="347"/>
        <v>800</v>
      </c>
      <c r="I384" s="24">
        <f t="shared" si="347"/>
        <v>800</v>
      </c>
      <c r="J384" s="37">
        <f t="shared" si="347"/>
        <v>800</v>
      </c>
      <c r="K384" s="24">
        <f t="shared" si="347"/>
        <v>0</v>
      </c>
      <c r="L384" s="24">
        <f t="shared" si="347"/>
        <v>0</v>
      </c>
      <c r="M384" s="24">
        <f t="shared" si="347"/>
        <v>0</v>
      </c>
      <c r="N384" s="24">
        <f t="shared" si="347"/>
        <v>0</v>
      </c>
      <c r="O384" s="30">
        <f t="shared" si="347"/>
        <v>800</v>
      </c>
      <c r="P384" s="30">
        <f t="shared" si="347"/>
        <v>0</v>
      </c>
      <c r="Q384" s="30">
        <f t="shared" si="347"/>
        <v>0</v>
      </c>
      <c r="R384" s="88">
        <f t="shared" si="326"/>
        <v>100</v>
      </c>
    </row>
    <row r="385" spans="1:19" ht="63" customHeight="1" x14ac:dyDescent="0.3">
      <c r="A385" s="28" t="s">
        <v>153</v>
      </c>
      <c r="B385" s="28" t="s">
        <v>1406</v>
      </c>
      <c r="C385" s="18" t="s">
        <v>170</v>
      </c>
      <c r="D385" s="28"/>
      <c r="E385" s="29" t="s">
        <v>698</v>
      </c>
      <c r="F385" s="24">
        <v>800</v>
      </c>
      <c r="G385" s="24">
        <f t="shared" si="347"/>
        <v>0</v>
      </c>
      <c r="H385" s="24">
        <f t="shared" si="347"/>
        <v>800</v>
      </c>
      <c r="I385" s="24">
        <f t="shared" si="347"/>
        <v>800</v>
      </c>
      <c r="J385" s="37">
        <f t="shared" si="347"/>
        <v>800</v>
      </c>
      <c r="K385" s="24">
        <f t="shared" si="347"/>
        <v>0</v>
      </c>
      <c r="L385" s="24">
        <f t="shared" si="347"/>
        <v>0</v>
      </c>
      <c r="M385" s="24">
        <f t="shared" si="347"/>
        <v>0</v>
      </c>
      <c r="N385" s="24">
        <f t="shared" si="347"/>
        <v>0</v>
      </c>
      <c r="O385" s="30">
        <f t="shared" si="347"/>
        <v>800</v>
      </c>
      <c r="P385" s="30">
        <f t="shared" si="347"/>
        <v>0</v>
      </c>
      <c r="Q385" s="30">
        <f t="shared" si="347"/>
        <v>0</v>
      </c>
      <c r="R385" s="88">
        <f t="shared" si="326"/>
        <v>100</v>
      </c>
    </row>
    <row r="386" spans="1:19" ht="31.5" customHeight="1" x14ac:dyDescent="0.3">
      <c r="A386" s="28" t="s">
        <v>153</v>
      </c>
      <c r="B386" s="28" t="s">
        <v>1406</v>
      </c>
      <c r="C386" s="18" t="s">
        <v>170</v>
      </c>
      <c r="D386" s="28" t="s">
        <v>143</v>
      </c>
      <c r="E386" s="29" t="s">
        <v>673</v>
      </c>
      <c r="F386" s="24">
        <v>800</v>
      </c>
      <c r="G386" s="24">
        <f t="shared" si="347"/>
        <v>0</v>
      </c>
      <c r="H386" s="24">
        <f t="shared" si="347"/>
        <v>800</v>
      </c>
      <c r="I386" s="24">
        <f t="shared" si="347"/>
        <v>800</v>
      </c>
      <c r="J386" s="37">
        <f t="shared" si="347"/>
        <v>800</v>
      </c>
      <c r="K386" s="24">
        <f t="shared" si="347"/>
        <v>0</v>
      </c>
      <c r="L386" s="24">
        <f t="shared" si="347"/>
        <v>0</v>
      </c>
      <c r="M386" s="24">
        <f t="shared" si="347"/>
        <v>0</v>
      </c>
      <c r="N386" s="24">
        <f t="shared" si="347"/>
        <v>0</v>
      </c>
      <c r="O386" s="30">
        <f t="shared" si="347"/>
        <v>800</v>
      </c>
      <c r="P386" s="30">
        <f t="shared" si="347"/>
        <v>0</v>
      </c>
      <c r="Q386" s="30">
        <f t="shared" si="347"/>
        <v>0</v>
      </c>
      <c r="R386" s="88">
        <f t="shared" si="326"/>
        <v>100</v>
      </c>
    </row>
    <row r="387" spans="1:19" ht="15.75" customHeight="1" x14ac:dyDescent="0.3">
      <c r="A387" s="28" t="s">
        <v>153</v>
      </c>
      <c r="B387" s="28" t="s">
        <v>1406</v>
      </c>
      <c r="C387" s="18" t="s">
        <v>170</v>
      </c>
      <c r="D387" s="28" t="s">
        <v>155</v>
      </c>
      <c r="E387" s="29" t="s">
        <v>675</v>
      </c>
      <c r="F387" s="24">
        <v>800</v>
      </c>
      <c r="G387" s="24"/>
      <c r="H387" s="24">
        <v>800</v>
      </c>
      <c r="I387" s="24">
        <v>800</v>
      </c>
      <c r="J387" s="37">
        <v>800</v>
      </c>
      <c r="K387" s="24">
        <v>0</v>
      </c>
      <c r="L387" s="24">
        <v>0</v>
      </c>
      <c r="M387" s="24">
        <v>0</v>
      </c>
      <c r="N387" s="24">
        <v>0</v>
      </c>
      <c r="O387" s="30">
        <v>800</v>
      </c>
      <c r="P387" s="30">
        <v>0</v>
      </c>
      <c r="Q387" s="30">
        <v>0</v>
      </c>
      <c r="R387" s="88">
        <f t="shared" si="326"/>
        <v>100</v>
      </c>
    </row>
    <row r="388" spans="1:19" ht="15.75" customHeight="1" x14ac:dyDescent="0.3">
      <c r="A388" s="28" t="s">
        <v>153</v>
      </c>
      <c r="B388" s="28" t="s">
        <v>1406</v>
      </c>
      <c r="C388" s="18" t="s">
        <v>184</v>
      </c>
      <c r="D388" s="28"/>
      <c r="E388" s="29" t="s">
        <v>1526</v>
      </c>
      <c r="F388" s="24">
        <v>4950.2</v>
      </c>
      <c r="G388" s="24">
        <f t="shared" ref="G388:Q392" si="348">G389</f>
        <v>0</v>
      </c>
      <c r="H388" s="24">
        <f t="shared" si="348"/>
        <v>4950.2</v>
      </c>
      <c r="I388" s="24">
        <f t="shared" si="348"/>
        <v>4950.2</v>
      </c>
      <c r="J388" s="37">
        <f t="shared" si="348"/>
        <v>4081.4</v>
      </c>
      <c r="K388" s="24">
        <f t="shared" si="348"/>
        <v>0</v>
      </c>
      <c r="L388" s="24">
        <f t="shared" si="348"/>
        <v>0</v>
      </c>
      <c r="M388" s="24">
        <f t="shared" si="348"/>
        <v>0</v>
      </c>
      <c r="N388" s="24">
        <f t="shared" si="348"/>
        <v>0</v>
      </c>
      <c r="O388" s="30">
        <f t="shared" si="348"/>
        <v>4950.2</v>
      </c>
      <c r="P388" s="30">
        <f t="shared" si="348"/>
        <v>0</v>
      </c>
      <c r="Q388" s="30">
        <f t="shared" si="348"/>
        <v>0</v>
      </c>
      <c r="R388" s="88">
        <f t="shared" si="326"/>
        <v>100</v>
      </c>
    </row>
    <row r="389" spans="1:19" ht="15.75" customHeight="1" x14ac:dyDescent="0.3">
      <c r="A389" s="28" t="s">
        <v>153</v>
      </c>
      <c r="B389" s="28" t="s">
        <v>1406</v>
      </c>
      <c r="C389" s="18" t="s">
        <v>185</v>
      </c>
      <c r="D389" s="28"/>
      <c r="E389" s="29" t="s">
        <v>1527</v>
      </c>
      <c r="F389" s="24">
        <v>4950.2</v>
      </c>
      <c r="G389" s="24">
        <f t="shared" si="348"/>
        <v>0</v>
      </c>
      <c r="H389" s="24">
        <f t="shared" si="348"/>
        <v>4950.2</v>
      </c>
      <c r="I389" s="24">
        <f t="shared" si="348"/>
        <v>4950.2</v>
      </c>
      <c r="J389" s="37">
        <f t="shared" si="348"/>
        <v>4081.4</v>
      </c>
      <c r="K389" s="24">
        <f t="shared" si="348"/>
        <v>0</v>
      </c>
      <c r="L389" s="24">
        <f t="shared" si="348"/>
        <v>0</v>
      </c>
      <c r="M389" s="24">
        <f t="shared" si="348"/>
        <v>0</v>
      </c>
      <c r="N389" s="24">
        <f t="shared" si="348"/>
        <v>0</v>
      </c>
      <c r="O389" s="30">
        <f t="shared" si="348"/>
        <v>4950.2</v>
      </c>
      <c r="P389" s="30">
        <f t="shared" si="348"/>
        <v>0</v>
      </c>
      <c r="Q389" s="30">
        <f t="shared" si="348"/>
        <v>0</v>
      </c>
      <c r="R389" s="88">
        <f t="shared" si="326"/>
        <v>100</v>
      </c>
    </row>
    <row r="390" spans="1:19" ht="31.5" customHeight="1" x14ac:dyDescent="0.3">
      <c r="A390" s="28" t="s">
        <v>153</v>
      </c>
      <c r="B390" s="28" t="s">
        <v>1406</v>
      </c>
      <c r="C390" s="18" t="s">
        <v>186</v>
      </c>
      <c r="D390" s="28"/>
      <c r="E390" s="29" t="s">
        <v>1528</v>
      </c>
      <c r="F390" s="24">
        <v>4950.2</v>
      </c>
      <c r="G390" s="24">
        <f t="shared" si="348"/>
        <v>0</v>
      </c>
      <c r="H390" s="24">
        <f t="shared" si="348"/>
        <v>4950.2</v>
      </c>
      <c r="I390" s="24">
        <f t="shared" si="348"/>
        <v>4950.2</v>
      </c>
      <c r="J390" s="37">
        <f t="shared" si="348"/>
        <v>4081.4</v>
      </c>
      <c r="K390" s="24">
        <f t="shared" si="348"/>
        <v>0</v>
      </c>
      <c r="L390" s="24">
        <f t="shared" si="348"/>
        <v>0</v>
      </c>
      <c r="M390" s="24">
        <f t="shared" si="348"/>
        <v>0</v>
      </c>
      <c r="N390" s="24">
        <f t="shared" si="348"/>
        <v>0</v>
      </c>
      <c r="O390" s="30">
        <f t="shared" si="348"/>
        <v>4950.2</v>
      </c>
      <c r="P390" s="30">
        <f t="shared" si="348"/>
        <v>0</v>
      </c>
      <c r="Q390" s="30">
        <f t="shared" si="348"/>
        <v>0</v>
      </c>
      <c r="R390" s="88">
        <f t="shared" si="326"/>
        <v>100</v>
      </c>
    </row>
    <row r="391" spans="1:19" ht="31.5" customHeight="1" x14ac:dyDescent="0.3">
      <c r="A391" s="28" t="s">
        <v>153</v>
      </c>
      <c r="B391" s="28" t="s">
        <v>1406</v>
      </c>
      <c r="C391" s="18" t="s">
        <v>171</v>
      </c>
      <c r="D391" s="28"/>
      <c r="E391" s="29" t="s">
        <v>707</v>
      </c>
      <c r="F391" s="24">
        <v>4950.2</v>
      </c>
      <c r="G391" s="24">
        <f t="shared" si="348"/>
        <v>0</v>
      </c>
      <c r="H391" s="24">
        <f t="shared" si="348"/>
        <v>4950.2</v>
      </c>
      <c r="I391" s="24">
        <f t="shared" si="348"/>
        <v>4950.2</v>
      </c>
      <c r="J391" s="37">
        <f t="shared" si="348"/>
        <v>4081.4</v>
      </c>
      <c r="K391" s="24">
        <f t="shared" si="348"/>
        <v>0</v>
      </c>
      <c r="L391" s="24">
        <f t="shared" si="348"/>
        <v>0</v>
      </c>
      <c r="M391" s="24">
        <f t="shared" si="348"/>
        <v>0</v>
      </c>
      <c r="N391" s="24">
        <f t="shared" si="348"/>
        <v>0</v>
      </c>
      <c r="O391" s="30">
        <f t="shared" si="348"/>
        <v>4950.2</v>
      </c>
      <c r="P391" s="30">
        <f t="shared" si="348"/>
        <v>0</v>
      </c>
      <c r="Q391" s="30">
        <f t="shared" si="348"/>
        <v>0</v>
      </c>
      <c r="R391" s="88">
        <f t="shared" si="326"/>
        <v>100</v>
      </c>
    </row>
    <row r="392" spans="1:19" ht="31.5" customHeight="1" x14ac:dyDescent="0.3">
      <c r="A392" s="28" t="s">
        <v>153</v>
      </c>
      <c r="B392" s="28" t="s">
        <v>1406</v>
      </c>
      <c r="C392" s="18" t="s">
        <v>171</v>
      </c>
      <c r="D392" s="28" t="s">
        <v>143</v>
      </c>
      <c r="E392" s="29" t="s">
        <v>673</v>
      </c>
      <c r="F392" s="24">
        <v>4950.2</v>
      </c>
      <c r="G392" s="24">
        <f t="shared" si="348"/>
        <v>0</v>
      </c>
      <c r="H392" s="24">
        <f t="shared" si="348"/>
        <v>4950.2</v>
      </c>
      <c r="I392" s="24">
        <f t="shared" si="348"/>
        <v>4950.2</v>
      </c>
      <c r="J392" s="37">
        <f t="shared" si="348"/>
        <v>4081.4</v>
      </c>
      <c r="K392" s="24">
        <f t="shared" si="348"/>
        <v>0</v>
      </c>
      <c r="L392" s="24">
        <f t="shared" si="348"/>
        <v>0</v>
      </c>
      <c r="M392" s="24">
        <f t="shared" si="348"/>
        <v>0</v>
      </c>
      <c r="N392" s="24">
        <f t="shared" si="348"/>
        <v>0</v>
      </c>
      <c r="O392" s="30">
        <f t="shared" si="348"/>
        <v>4950.2</v>
      </c>
      <c r="P392" s="30">
        <f t="shared" si="348"/>
        <v>0</v>
      </c>
      <c r="Q392" s="30">
        <f t="shared" si="348"/>
        <v>0</v>
      </c>
      <c r="R392" s="88">
        <f t="shared" si="326"/>
        <v>100</v>
      </c>
    </row>
    <row r="393" spans="1:19" ht="15.75" customHeight="1" x14ac:dyDescent="0.3">
      <c r="A393" s="28" t="s">
        <v>153</v>
      </c>
      <c r="B393" s="28" t="s">
        <v>1406</v>
      </c>
      <c r="C393" s="18" t="s">
        <v>171</v>
      </c>
      <c r="D393" s="28" t="s">
        <v>155</v>
      </c>
      <c r="E393" s="29" t="s">
        <v>675</v>
      </c>
      <c r="F393" s="24">
        <v>4950.2</v>
      </c>
      <c r="G393" s="24"/>
      <c r="H393" s="24">
        <v>4950.2</v>
      </c>
      <c r="I393" s="24">
        <v>4950.2</v>
      </c>
      <c r="J393" s="37">
        <v>4081.4</v>
      </c>
      <c r="K393" s="24">
        <v>0</v>
      </c>
      <c r="L393" s="24">
        <v>0</v>
      </c>
      <c r="M393" s="24">
        <v>0</v>
      </c>
      <c r="N393" s="24">
        <v>0</v>
      </c>
      <c r="O393" s="30">
        <v>4950.2</v>
      </c>
      <c r="P393" s="30">
        <v>0</v>
      </c>
      <c r="Q393" s="30">
        <v>0</v>
      </c>
      <c r="R393" s="88">
        <f t="shared" si="326"/>
        <v>100</v>
      </c>
    </row>
    <row r="394" spans="1:19" ht="15.75" customHeight="1" x14ac:dyDescent="0.3">
      <c r="A394" s="28" t="s">
        <v>153</v>
      </c>
      <c r="B394" s="28" t="s">
        <v>1406</v>
      </c>
      <c r="C394" s="18" t="s">
        <v>187</v>
      </c>
      <c r="D394" s="28"/>
      <c r="E394" s="29" t="s">
        <v>1529</v>
      </c>
      <c r="F394" s="24">
        <v>21339.000000000004</v>
      </c>
      <c r="G394" s="24">
        <f t="shared" ref="G394:Q394" si="349">G395+G413</f>
        <v>0</v>
      </c>
      <c r="H394" s="24">
        <f t="shared" si="349"/>
        <v>24450.040000000005</v>
      </c>
      <c r="I394" s="24">
        <f t="shared" si="349"/>
        <v>24236.040000000005</v>
      </c>
      <c r="J394" s="37">
        <f t="shared" si="349"/>
        <v>18739.5</v>
      </c>
      <c r="K394" s="24">
        <f t="shared" si="349"/>
        <v>0</v>
      </c>
      <c r="L394" s="24">
        <f t="shared" si="349"/>
        <v>0</v>
      </c>
      <c r="M394" s="24">
        <f t="shared" si="349"/>
        <v>0</v>
      </c>
      <c r="N394" s="24">
        <f t="shared" si="349"/>
        <v>0</v>
      </c>
      <c r="O394" s="30">
        <f t="shared" si="349"/>
        <v>23872.358500000002</v>
      </c>
      <c r="P394" s="30">
        <f t="shared" si="349"/>
        <v>0</v>
      </c>
      <c r="Q394" s="30">
        <f t="shared" si="349"/>
        <v>0</v>
      </c>
      <c r="R394" s="88">
        <f t="shared" si="326"/>
        <v>98.499418634397358</v>
      </c>
    </row>
    <row r="395" spans="1:19" ht="31.5" customHeight="1" x14ac:dyDescent="0.3">
      <c r="A395" s="28" t="s">
        <v>153</v>
      </c>
      <c r="B395" s="28" t="s">
        <v>1406</v>
      </c>
      <c r="C395" s="18" t="s">
        <v>188</v>
      </c>
      <c r="D395" s="28"/>
      <c r="E395" s="29" t="s">
        <v>1530</v>
      </c>
      <c r="F395" s="24">
        <v>16820.800000000003</v>
      </c>
      <c r="G395" s="24">
        <f t="shared" ref="G395:Q395" si="350">G396</f>
        <v>0</v>
      </c>
      <c r="H395" s="24">
        <f t="shared" si="350"/>
        <v>19931.840000000004</v>
      </c>
      <c r="I395" s="24">
        <f t="shared" si="350"/>
        <v>19717.840000000004</v>
      </c>
      <c r="J395" s="37">
        <f t="shared" si="350"/>
        <v>14221.3</v>
      </c>
      <c r="K395" s="24">
        <f t="shared" si="350"/>
        <v>0</v>
      </c>
      <c r="L395" s="24">
        <f t="shared" si="350"/>
        <v>0</v>
      </c>
      <c r="M395" s="24">
        <f t="shared" si="350"/>
        <v>0</v>
      </c>
      <c r="N395" s="24">
        <f t="shared" si="350"/>
        <v>0</v>
      </c>
      <c r="O395" s="30">
        <f t="shared" si="350"/>
        <v>19354.158500000001</v>
      </c>
      <c r="P395" s="30">
        <f t="shared" si="350"/>
        <v>0</v>
      </c>
      <c r="Q395" s="30">
        <f t="shared" si="350"/>
        <v>0</v>
      </c>
      <c r="R395" s="88">
        <f t="shared" si="326"/>
        <v>98.155571299898952</v>
      </c>
      <c r="S395" s="36"/>
    </row>
    <row r="396" spans="1:19" ht="31.5" customHeight="1" x14ac:dyDescent="0.3">
      <c r="A396" s="28" t="s">
        <v>153</v>
      </c>
      <c r="B396" s="28" t="s">
        <v>1406</v>
      </c>
      <c r="C396" s="18" t="s">
        <v>189</v>
      </c>
      <c r="D396" s="28"/>
      <c r="E396" s="29" t="s">
        <v>1531</v>
      </c>
      <c r="F396" s="24">
        <v>16820.800000000003</v>
      </c>
      <c r="G396" s="24">
        <f>G397+G403+G410</f>
        <v>0</v>
      </c>
      <c r="H396" s="24">
        <f>H397+H403+H410+H400</f>
        <v>19931.840000000004</v>
      </c>
      <c r="I396" s="24">
        <f>I397+I403+I410+I400</f>
        <v>19717.840000000004</v>
      </c>
      <c r="J396" s="24">
        <f t="shared" ref="J396:Q396" si="351">J397+J403+J410+J400</f>
        <v>14221.3</v>
      </c>
      <c r="K396" s="24">
        <f t="shared" si="351"/>
        <v>0</v>
      </c>
      <c r="L396" s="24">
        <f t="shared" si="351"/>
        <v>0</v>
      </c>
      <c r="M396" s="24">
        <f t="shared" si="351"/>
        <v>0</v>
      </c>
      <c r="N396" s="24">
        <f t="shared" si="351"/>
        <v>0</v>
      </c>
      <c r="O396" s="24">
        <f t="shared" si="351"/>
        <v>19354.158500000001</v>
      </c>
      <c r="P396" s="24">
        <f t="shared" si="351"/>
        <v>0</v>
      </c>
      <c r="Q396" s="24">
        <f t="shared" si="351"/>
        <v>0</v>
      </c>
      <c r="R396" s="88">
        <f t="shared" ref="R396:R459" si="352">O396/I396*100</f>
        <v>98.155571299898952</v>
      </c>
      <c r="S396" s="36"/>
    </row>
    <row r="397" spans="1:19" ht="47.25" customHeight="1" x14ac:dyDescent="0.3">
      <c r="A397" s="28" t="s">
        <v>153</v>
      </c>
      <c r="B397" s="28" t="s">
        <v>1406</v>
      </c>
      <c r="C397" s="18" t="s">
        <v>172</v>
      </c>
      <c r="D397" s="28"/>
      <c r="E397" s="29" t="s">
        <v>710</v>
      </c>
      <c r="F397" s="24">
        <v>12698.7</v>
      </c>
      <c r="G397" s="24">
        <f t="shared" ref="G397:Q398" si="353">G398</f>
        <v>0</v>
      </c>
      <c r="H397" s="24">
        <f t="shared" si="353"/>
        <v>12698.7</v>
      </c>
      <c r="I397" s="24">
        <f t="shared" si="353"/>
        <v>12515.2</v>
      </c>
      <c r="J397" s="37">
        <f t="shared" si="353"/>
        <v>10000</v>
      </c>
      <c r="K397" s="24">
        <f t="shared" si="353"/>
        <v>0</v>
      </c>
      <c r="L397" s="24">
        <f t="shared" si="353"/>
        <v>0</v>
      </c>
      <c r="M397" s="24">
        <f t="shared" si="353"/>
        <v>0</v>
      </c>
      <c r="N397" s="24">
        <f t="shared" si="353"/>
        <v>0</v>
      </c>
      <c r="O397" s="30">
        <f t="shared" si="353"/>
        <v>12515.2</v>
      </c>
      <c r="P397" s="30">
        <f t="shared" si="353"/>
        <v>0</v>
      </c>
      <c r="Q397" s="30">
        <f t="shared" si="353"/>
        <v>0</v>
      </c>
      <c r="R397" s="88">
        <f t="shared" si="352"/>
        <v>100</v>
      </c>
      <c r="S397" s="36"/>
    </row>
    <row r="398" spans="1:19" ht="31.5" customHeight="1" x14ac:dyDescent="0.3">
      <c r="A398" s="28" t="s">
        <v>153</v>
      </c>
      <c r="B398" s="28" t="s">
        <v>1406</v>
      </c>
      <c r="C398" s="18" t="s">
        <v>172</v>
      </c>
      <c r="D398" s="28" t="s">
        <v>143</v>
      </c>
      <c r="E398" s="29" t="s">
        <v>673</v>
      </c>
      <c r="F398" s="24">
        <v>12698.7</v>
      </c>
      <c r="G398" s="24">
        <f t="shared" si="353"/>
        <v>0</v>
      </c>
      <c r="H398" s="24">
        <f t="shared" si="353"/>
        <v>12698.7</v>
      </c>
      <c r="I398" s="24">
        <f t="shared" si="353"/>
        <v>12515.2</v>
      </c>
      <c r="J398" s="37">
        <f t="shared" si="353"/>
        <v>10000</v>
      </c>
      <c r="K398" s="24">
        <f t="shared" si="353"/>
        <v>0</v>
      </c>
      <c r="L398" s="24">
        <f t="shared" si="353"/>
        <v>0</v>
      </c>
      <c r="M398" s="24">
        <f t="shared" si="353"/>
        <v>0</v>
      </c>
      <c r="N398" s="24">
        <f t="shared" si="353"/>
        <v>0</v>
      </c>
      <c r="O398" s="30">
        <f t="shared" si="353"/>
        <v>12515.2</v>
      </c>
      <c r="P398" s="30">
        <f t="shared" si="353"/>
        <v>0</v>
      </c>
      <c r="Q398" s="30">
        <f t="shared" si="353"/>
        <v>0</v>
      </c>
      <c r="R398" s="88">
        <f t="shared" si="352"/>
        <v>100</v>
      </c>
      <c r="S398" s="36"/>
    </row>
    <row r="399" spans="1:19" ht="15.75" customHeight="1" x14ac:dyDescent="0.3">
      <c r="A399" s="28" t="s">
        <v>153</v>
      </c>
      <c r="B399" s="28" t="s">
        <v>1406</v>
      </c>
      <c r="C399" s="18" t="s">
        <v>172</v>
      </c>
      <c r="D399" s="28" t="s">
        <v>155</v>
      </c>
      <c r="E399" s="29" t="s">
        <v>675</v>
      </c>
      <c r="F399" s="24">
        <v>12698.7</v>
      </c>
      <c r="G399" s="24"/>
      <c r="H399" s="24">
        <v>12698.7</v>
      </c>
      <c r="I399" s="24">
        <v>12515.2</v>
      </c>
      <c r="J399" s="37">
        <v>10000</v>
      </c>
      <c r="K399" s="24">
        <v>0</v>
      </c>
      <c r="L399" s="24">
        <v>0</v>
      </c>
      <c r="M399" s="24">
        <v>0</v>
      </c>
      <c r="N399" s="24">
        <v>0</v>
      </c>
      <c r="O399" s="30">
        <v>12515.2</v>
      </c>
      <c r="P399" s="30">
        <v>0</v>
      </c>
      <c r="Q399" s="30">
        <v>0</v>
      </c>
      <c r="R399" s="88">
        <f t="shared" si="352"/>
        <v>100</v>
      </c>
    </row>
    <row r="400" spans="1:19" ht="62.4" x14ac:dyDescent="0.3">
      <c r="A400" s="28" t="s">
        <v>153</v>
      </c>
      <c r="B400" s="28" t="s">
        <v>1406</v>
      </c>
      <c r="C400" s="18" t="s">
        <v>2031</v>
      </c>
      <c r="D400" s="28"/>
      <c r="E400" s="29" t="s">
        <v>2032</v>
      </c>
      <c r="F400" s="24"/>
      <c r="G400" s="24"/>
      <c r="H400" s="24">
        <f>H401</f>
        <v>3111.04</v>
      </c>
      <c r="I400" s="24">
        <f t="shared" ref="I400:Q401" si="354">I401</f>
        <v>3111.04</v>
      </c>
      <c r="J400" s="24">
        <f t="shared" si="354"/>
        <v>1677</v>
      </c>
      <c r="K400" s="24">
        <f t="shared" si="354"/>
        <v>0</v>
      </c>
      <c r="L400" s="24">
        <f t="shared" si="354"/>
        <v>0</v>
      </c>
      <c r="M400" s="24">
        <f t="shared" si="354"/>
        <v>0</v>
      </c>
      <c r="N400" s="24">
        <f t="shared" si="354"/>
        <v>0</v>
      </c>
      <c r="O400" s="24">
        <f t="shared" si="354"/>
        <v>3111.04</v>
      </c>
      <c r="P400" s="24">
        <f t="shared" si="354"/>
        <v>0</v>
      </c>
      <c r="Q400" s="24">
        <f t="shared" si="354"/>
        <v>0</v>
      </c>
      <c r="R400" s="88">
        <f t="shared" si="352"/>
        <v>100</v>
      </c>
    </row>
    <row r="401" spans="1:18" ht="31.5" customHeight="1" x14ac:dyDescent="0.3">
      <c r="A401" s="28" t="s">
        <v>153</v>
      </c>
      <c r="B401" s="28" t="s">
        <v>1406</v>
      </c>
      <c r="C401" s="18" t="s">
        <v>2031</v>
      </c>
      <c r="D401" s="28" t="s">
        <v>143</v>
      </c>
      <c r="E401" s="29" t="s">
        <v>673</v>
      </c>
      <c r="F401" s="24"/>
      <c r="G401" s="24"/>
      <c r="H401" s="24">
        <f>H402</f>
        <v>3111.04</v>
      </c>
      <c r="I401" s="24">
        <f t="shared" si="354"/>
        <v>3111.04</v>
      </c>
      <c r="J401" s="24">
        <f t="shared" si="354"/>
        <v>1677</v>
      </c>
      <c r="K401" s="24">
        <f t="shared" si="354"/>
        <v>0</v>
      </c>
      <c r="L401" s="24">
        <f t="shared" si="354"/>
        <v>0</v>
      </c>
      <c r="M401" s="24">
        <f t="shared" si="354"/>
        <v>0</v>
      </c>
      <c r="N401" s="24">
        <f t="shared" si="354"/>
        <v>0</v>
      </c>
      <c r="O401" s="24">
        <f t="shared" si="354"/>
        <v>3111.04</v>
      </c>
      <c r="P401" s="24">
        <f t="shared" si="354"/>
        <v>0</v>
      </c>
      <c r="Q401" s="24">
        <f t="shared" si="354"/>
        <v>0</v>
      </c>
      <c r="R401" s="88">
        <f t="shared" si="352"/>
        <v>100</v>
      </c>
    </row>
    <row r="402" spans="1:18" ht="15.75" customHeight="1" x14ac:dyDescent="0.3">
      <c r="A402" s="28" t="s">
        <v>153</v>
      </c>
      <c r="B402" s="28" t="s">
        <v>1406</v>
      </c>
      <c r="C402" s="18" t="s">
        <v>2031</v>
      </c>
      <c r="D402" s="28" t="s">
        <v>155</v>
      </c>
      <c r="E402" s="29" t="s">
        <v>675</v>
      </c>
      <c r="F402" s="24"/>
      <c r="G402" s="24"/>
      <c r="H402" s="24">
        <v>3111.04</v>
      </c>
      <c r="I402" s="24">
        <v>3111.04</v>
      </c>
      <c r="J402" s="24">
        <v>1677</v>
      </c>
      <c r="K402" s="24">
        <v>0</v>
      </c>
      <c r="L402" s="24">
        <v>0</v>
      </c>
      <c r="M402" s="24">
        <v>0</v>
      </c>
      <c r="N402" s="24">
        <v>0</v>
      </c>
      <c r="O402" s="24">
        <v>3111.04</v>
      </c>
      <c r="P402" s="24">
        <v>0</v>
      </c>
      <c r="Q402" s="24">
        <v>0</v>
      </c>
      <c r="R402" s="88">
        <f t="shared" si="352"/>
        <v>100</v>
      </c>
    </row>
    <row r="403" spans="1:18" ht="15.75" customHeight="1" x14ac:dyDescent="0.3">
      <c r="A403" s="28" t="s">
        <v>153</v>
      </c>
      <c r="B403" s="28" t="s">
        <v>1406</v>
      </c>
      <c r="C403" s="18" t="s">
        <v>174</v>
      </c>
      <c r="D403" s="28"/>
      <c r="E403" s="29" t="s">
        <v>760</v>
      </c>
      <c r="F403" s="24">
        <v>2158.1999999999998</v>
      </c>
      <c r="G403" s="24">
        <f t="shared" ref="G403:H403" si="355">G404+G406+G408</f>
        <v>0</v>
      </c>
      <c r="H403" s="24">
        <f t="shared" si="355"/>
        <v>2158.1999999999998</v>
      </c>
      <c r="I403" s="24">
        <f t="shared" ref="I403:Q403" si="356">I404+I406+I408</f>
        <v>2158.1999999999998</v>
      </c>
      <c r="J403" s="37">
        <f t="shared" si="356"/>
        <v>1028.5</v>
      </c>
      <c r="K403" s="24">
        <f t="shared" si="356"/>
        <v>0</v>
      </c>
      <c r="L403" s="24">
        <f t="shared" si="356"/>
        <v>0</v>
      </c>
      <c r="M403" s="24">
        <f t="shared" si="356"/>
        <v>0</v>
      </c>
      <c r="N403" s="24">
        <f t="shared" si="356"/>
        <v>0</v>
      </c>
      <c r="O403" s="30">
        <f t="shared" si="356"/>
        <v>1794.5185000000001</v>
      </c>
      <c r="P403" s="30">
        <f t="shared" si="356"/>
        <v>0</v>
      </c>
      <c r="Q403" s="30">
        <f t="shared" si="356"/>
        <v>0</v>
      </c>
      <c r="R403" s="88">
        <f t="shared" si="352"/>
        <v>83.148850894263745</v>
      </c>
    </row>
    <row r="404" spans="1:18" ht="31.5" customHeight="1" x14ac:dyDescent="0.3">
      <c r="A404" s="28" t="s">
        <v>153</v>
      </c>
      <c r="B404" s="28" t="s">
        <v>1406</v>
      </c>
      <c r="C404" s="18" t="s">
        <v>174</v>
      </c>
      <c r="D404" s="28" t="s">
        <v>51</v>
      </c>
      <c r="E404" s="29" t="s">
        <v>663</v>
      </c>
      <c r="F404" s="24">
        <v>729.7</v>
      </c>
      <c r="G404" s="24">
        <f t="shared" ref="G404:Q404" si="357">G405</f>
        <v>0</v>
      </c>
      <c r="H404" s="24">
        <f t="shared" si="357"/>
        <v>729.7</v>
      </c>
      <c r="I404" s="24">
        <f t="shared" si="357"/>
        <v>729.7</v>
      </c>
      <c r="J404" s="37">
        <f t="shared" si="357"/>
        <v>0</v>
      </c>
      <c r="K404" s="24">
        <f t="shared" si="357"/>
        <v>0</v>
      </c>
      <c r="L404" s="24">
        <f t="shared" si="357"/>
        <v>0</v>
      </c>
      <c r="M404" s="24">
        <f t="shared" si="357"/>
        <v>0</v>
      </c>
      <c r="N404" s="24">
        <f t="shared" si="357"/>
        <v>0</v>
      </c>
      <c r="O404" s="30">
        <f t="shared" si="357"/>
        <v>366.01850000000002</v>
      </c>
      <c r="P404" s="30">
        <f t="shared" si="357"/>
        <v>0</v>
      </c>
      <c r="Q404" s="30">
        <f t="shared" si="357"/>
        <v>0</v>
      </c>
      <c r="R404" s="88">
        <f t="shared" si="352"/>
        <v>50.160134301767847</v>
      </c>
    </row>
    <row r="405" spans="1:18" ht="31.5" customHeight="1" x14ac:dyDescent="0.3">
      <c r="A405" s="28" t="s">
        <v>153</v>
      </c>
      <c r="B405" s="28" t="s">
        <v>1406</v>
      </c>
      <c r="C405" s="18" t="s">
        <v>174</v>
      </c>
      <c r="D405" s="28" t="s">
        <v>52</v>
      </c>
      <c r="E405" s="29" t="s">
        <v>664</v>
      </c>
      <c r="F405" s="24">
        <v>729.7</v>
      </c>
      <c r="G405" s="24"/>
      <c r="H405" s="24">
        <v>729.7</v>
      </c>
      <c r="I405" s="24">
        <v>729.7</v>
      </c>
      <c r="J405" s="37">
        <v>0</v>
      </c>
      <c r="K405" s="24">
        <v>0</v>
      </c>
      <c r="L405" s="24">
        <v>0</v>
      </c>
      <c r="M405" s="24">
        <v>0</v>
      </c>
      <c r="N405" s="24">
        <v>0</v>
      </c>
      <c r="O405" s="30">
        <v>366.01850000000002</v>
      </c>
      <c r="P405" s="30">
        <v>0</v>
      </c>
      <c r="Q405" s="30">
        <v>0</v>
      </c>
      <c r="R405" s="88">
        <f t="shared" si="352"/>
        <v>50.160134301767847</v>
      </c>
    </row>
    <row r="406" spans="1:18" ht="15.75" customHeight="1" x14ac:dyDescent="0.3">
      <c r="A406" s="28" t="s">
        <v>153</v>
      </c>
      <c r="B406" s="28" t="s">
        <v>1406</v>
      </c>
      <c r="C406" s="18" t="s">
        <v>174</v>
      </c>
      <c r="D406" s="28" t="s">
        <v>190</v>
      </c>
      <c r="E406" s="29" t="s">
        <v>665</v>
      </c>
      <c r="F406" s="24">
        <v>400</v>
      </c>
      <c r="G406" s="24">
        <f t="shared" ref="G406:Q406" si="358">G407</f>
        <v>0</v>
      </c>
      <c r="H406" s="24">
        <f t="shared" si="358"/>
        <v>400</v>
      </c>
      <c r="I406" s="24">
        <f t="shared" si="358"/>
        <v>400</v>
      </c>
      <c r="J406" s="37">
        <f t="shared" si="358"/>
        <v>0</v>
      </c>
      <c r="K406" s="24">
        <f t="shared" si="358"/>
        <v>0</v>
      </c>
      <c r="L406" s="24">
        <f t="shared" si="358"/>
        <v>0</v>
      </c>
      <c r="M406" s="24">
        <f t="shared" si="358"/>
        <v>0</v>
      </c>
      <c r="N406" s="24">
        <f t="shared" si="358"/>
        <v>0</v>
      </c>
      <c r="O406" s="30">
        <f t="shared" si="358"/>
        <v>400</v>
      </c>
      <c r="P406" s="30">
        <f t="shared" si="358"/>
        <v>0</v>
      </c>
      <c r="Q406" s="30">
        <f t="shared" si="358"/>
        <v>0</v>
      </c>
      <c r="R406" s="88">
        <f t="shared" si="352"/>
        <v>100</v>
      </c>
    </row>
    <row r="407" spans="1:18" ht="15.75" customHeight="1" x14ac:dyDescent="0.3">
      <c r="A407" s="28" t="s">
        <v>153</v>
      </c>
      <c r="B407" s="28" t="s">
        <v>1406</v>
      </c>
      <c r="C407" s="18" t="s">
        <v>174</v>
      </c>
      <c r="D407" s="28" t="s">
        <v>175</v>
      </c>
      <c r="E407" s="29" t="s">
        <v>669</v>
      </c>
      <c r="F407" s="24">
        <v>400</v>
      </c>
      <c r="G407" s="24"/>
      <c r="H407" s="24">
        <v>400</v>
      </c>
      <c r="I407" s="24">
        <v>400</v>
      </c>
      <c r="J407" s="37">
        <v>0</v>
      </c>
      <c r="K407" s="24">
        <v>0</v>
      </c>
      <c r="L407" s="24">
        <v>0</v>
      </c>
      <c r="M407" s="24">
        <v>0</v>
      </c>
      <c r="N407" s="24">
        <v>0</v>
      </c>
      <c r="O407" s="30">
        <v>400</v>
      </c>
      <c r="P407" s="30">
        <v>0</v>
      </c>
      <c r="Q407" s="30">
        <v>0</v>
      </c>
      <c r="R407" s="88">
        <f t="shared" si="352"/>
        <v>100</v>
      </c>
    </row>
    <row r="408" spans="1:18" ht="31.5" customHeight="1" x14ac:dyDescent="0.3">
      <c r="A408" s="28" t="s">
        <v>153</v>
      </c>
      <c r="B408" s="28" t="s">
        <v>1406</v>
      </c>
      <c r="C408" s="18" t="s">
        <v>174</v>
      </c>
      <c r="D408" s="28" t="s">
        <v>143</v>
      </c>
      <c r="E408" s="29" t="s">
        <v>673</v>
      </c>
      <c r="F408" s="24">
        <v>1028.5</v>
      </c>
      <c r="G408" s="24">
        <f t="shared" ref="G408:Q408" si="359">G409</f>
        <v>0</v>
      </c>
      <c r="H408" s="24">
        <f t="shared" si="359"/>
        <v>1028.5</v>
      </c>
      <c r="I408" s="24">
        <f t="shared" si="359"/>
        <v>1028.5</v>
      </c>
      <c r="J408" s="37">
        <f t="shared" si="359"/>
        <v>1028.5</v>
      </c>
      <c r="K408" s="24">
        <f t="shared" si="359"/>
        <v>0</v>
      </c>
      <c r="L408" s="24">
        <f t="shared" si="359"/>
        <v>0</v>
      </c>
      <c r="M408" s="24">
        <f t="shared" si="359"/>
        <v>0</v>
      </c>
      <c r="N408" s="24">
        <f t="shared" si="359"/>
        <v>0</v>
      </c>
      <c r="O408" s="30">
        <f t="shared" si="359"/>
        <v>1028.5</v>
      </c>
      <c r="P408" s="30">
        <f t="shared" si="359"/>
        <v>0</v>
      </c>
      <c r="Q408" s="30">
        <f t="shared" si="359"/>
        <v>0</v>
      </c>
      <c r="R408" s="88">
        <f t="shared" si="352"/>
        <v>100</v>
      </c>
    </row>
    <row r="409" spans="1:18" ht="15.75" customHeight="1" x14ac:dyDescent="0.3">
      <c r="A409" s="28" t="s">
        <v>153</v>
      </c>
      <c r="B409" s="28" t="s">
        <v>1406</v>
      </c>
      <c r="C409" s="18" t="s">
        <v>174</v>
      </c>
      <c r="D409" s="28" t="s">
        <v>155</v>
      </c>
      <c r="E409" s="29" t="s">
        <v>675</v>
      </c>
      <c r="F409" s="24">
        <v>1028.5</v>
      </c>
      <c r="G409" s="24"/>
      <c r="H409" s="24">
        <v>1028.5</v>
      </c>
      <c r="I409" s="24">
        <v>1028.5</v>
      </c>
      <c r="J409" s="37">
        <v>1028.5</v>
      </c>
      <c r="K409" s="24">
        <v>0</v>
      </c>
      <c r="L409" s="24">
        <v>0</v>
      </c>
      <c r="M409" s="24">
        <v>0</v>
      </c>
      <c r="N409" s="24">
        <v>0</v>
      </c>
      <c r="O409" s="30">
        <v>1028.5</v>
      </c>
      <c r="P409" s="30">
        <v>0</v>
      </c>
      <c r="Q409" s="30">
        <v>0</v>
      </c>
      <c r="R409" s="88">
        <f t="shared" si="352"/>
        <v>100</v>
      </c>
    </row>
    <row r="410" spans="1:18" ht="63" customHeight="1" x14ac:dyDescent="0.3">
      <c r="A410" s="28" t="s">
        <v>153</v>
      </c>
      <c r="B410" s="28" t="s">
        <v>1406</v>
      </c>
      <c r="C410" s="18" t="s">
        <v>176</v>
      </c>
      <c r="D410" s="28"/>
      <c r="E410" s="29" t="s">
        <v>761</v>
      </c>
      <c r="F410" s="24">
        <v>1963.9</v>
      </c>
      <c r="G410" s="24">
        <f t="shared" ref="G410:Q411" si="360">G411</f>
        <v>0</v>
      </c>
      <c r="H410" s="24">
        <f t="shared" si="360"/>
        <v>1963.9</v>
      </c>
      <c r="I410" s="24">
        <f t="shared" si="360"/>
        <v>1933.4</v>
      </c>
      <c r="J410" s="37">
        <f t="shared" si="360"/>
        <v>1515.8</v>
      </c>
      <c r="K410" s="24">
        <f t="shared" si="360"/>
        <v>0</v>
      </c>
      <c r="L410" s="24">
        <f t="shared" si="360"/>
        <v>0</v>
      </c>
      <c r="M410" s="24">
        <f t="shared" si="360"/>
        <v>0</v>
      </c>
      <c r="N410" s="24">
        <f t="shared" si="360"/>
        <v>0</v>
      </c>
      <c r="O410" s="30">
        <f t="shared" si="360"/>
        <v>1933.4</v>
      </c>
      <c r="P410" s="30">
        <f t="shared" si="360"/>
        <v>0</v>
      </c>
      <c r="Q410" s="30">
        <f t="shared" si="360"/>
        <v>0</v>
      </c>
      <c r="R410" s="88">
        <f t="shared" si="352"/>
        <v>100</v>
      </c>
    </row>
    <row r="411" spans="1:18" ht="31.5" customHeight="1" x14ac:dyDescent="0.3">
      <c r="A411" s="28" t="s">
        <v>153</v>
      </c>
      <c r="B411" s="28" t="s">
        <v>1406</v>
      </c>
      <c r="C411" s="18" t="s">
        <v>176</v>
      </c>
      <c r="D411" s="28" t="s">
        <v>143</v>
      </c>
      <c r="E411" s="29" t="s">
        <v>673</v>
      </c>
      <c r="F411" s="24">
        <v>1963.9</v>
      </c>
      <c r="G411" s="24">
        <f t="shared" si="360"/>
        <v>0</v>
      </c>
      <c r="H411" s="24">
        <f t="shared" si="360"/>
        <v>1963.9</v>
      </c>
      <c r="I411" s="24">
        <f t="shared" si="360"/>
        <v>1933.4</v>
      </c>
      <c r="J411" s="37">
        <f t="shared" si="360"/>
        <v>1515.8</v>
      </c>
      <c r="K411" s="24">
        <f t="shared" si="360"/>
        <v>0</v>
      </c>
      <c r="L411" s="24">
        <f t="shared" si="360"/>
        <v>0</v>
      </c>
      <c r="M411" s="24">
        <f t="shared" si="360"/>
        <v>0</v>
      </c>
      <c r="N411" s="24">
        <f t="shared" si="360"/>
        <v>0</v>
      </c>
      <c r="O411" s="30">
        <f t="shared" si="360"/>
        <v>1933.4</v>
      </c>
      <c r="P411" s="30">
        <f t="shared" si="360"/>
        <v>0</v>
      </c>
      <c r="Q411" s="30">
        <f t="shared" si="360"/>
        <v>0</v>
      </c>
      <c r="R411" s="88">
        <f t="shared" si="352"/>
        <v>100</v>
      </c>
    </row>
    <row r="412" spans="1:18" ht="47.25" customHeight="1" x14ac:dyDescent="0.3">
      <c r="A412" s="28" t="s">
        <v>153</v>
      </c>
      <c r="B412" s="28" t="s">
        <v>1406</v>
      </c>
      <c r="C412" s="18" t="s">
        <v>176</v>
      </c>
      <c r="D412" s="28" t="s">
        <v>139</v>
      </c>
      <c r="E412" s="29" t="s">
        <v>676</v>
      </c>
      <c r="F412" s="24">
        <v>1963.9</v>
      </c>
      <c r="G412" s="24"/>
      <c r="H412" s="24">
        <v>1963.9</v>
      </c>
      <c r="I412" s="24">
        <v>1933.4</v>
      </c>
      <c r="J412" s="37">
        <v>1515.8</v>
      </c>
      <c r="K412" s="24">
        <v>0</v>
      </c>
      <c r="L412" s="24">
        <v>0</v>
      </c>
      <c r="M412" s="24">
        <v>0</v>
      </c>
      <c r="N412" s="24">
        <v>0</v>
      </c>
      <c r="O412" s="30">
        <v>1933.4</v>
      </c>
      <c r="P412" s="30">
        <v>0</v>
      </c>
      <c r="Q412" s="30">
        <v>0</v>
      </c>
      <c r="R412" s="88">
        <f t="shared" si="352"/>
        <v>100</v>
      </c>
    </row>
    <row r="413" spans="1:18" ht="47.25" customHeight="1" x14ac:dyDescent="0.3">
      <c r="A413" s="28" t="s">
        <v>153</v>
      </c>
      <c r="B413" s="28" t="s">
        <v>1406</v>
      </c>
      <c r="C413" s="18" t="s">
        <v>191</v>
      </c>
      <c r="D413" s="28"/>
      <c r="E413" s="29" t="s">
        <v>1532</v>
      </c>
      <c r="F413" s="24">
        <v>4518.2</v>
      </c>
      <c r="G413" s="24">
        <f t="shared" ref="G413:Q416" si="361">G414</f>
        <v>0</v>
      </c>
      <c r="H413" s="24">
        <f t="shared" si="361"/>
        <v>4518.2</v>
      </c>
      <c r="I413" s="24">
        <f t="shared" si="361"/>
        <v>4518.2</v>
      </c>
      <c r="J413" s="37">
        <f t="shared" si="361"/>
        <v>4518.2</v>
      </c>
      <c r="K413" s="24">
        <f t="shared" si="361"/>
        <v>0</v>
      </c>
      <c r="L413" s="24">
        <f t="shared" si="361"/>
        <v>0</v>
      </c>
      <c r="M413" s="24">
        <f t="shared" si="361"/>
        <v>0</v>
      </c>
      <c r="N413" s="24">
        <f t="shared" si="361"/>
        <v>0</v>
      </c>
      <c r="O413" s="30">
        <f t="shared" si="361"/>
        <v>4518.2</v>
      </c>
      <c r="P413" s="30">
        <f t="shared" si="361"/>
        <v>0</v>
      </c>
      <c r="Q413" s="30">
        <f t="shared" si="361"/>
        <v>0</v>
      </c>
      <c r="R413" s="88">
        <f t="shared" si="352"/>
        <v>100</v>
      </c>
    </row>
    <row r="414" spans="1:18" ht="31.5" customHeight="1" x14ac:dyDescent="0.3">
      <c r="A414" s="28" t="s">
        <v>153</v>
      </c>
      <c r="B414" s="28" t="s">
        <v>1406</v>
      </c>
      <c r="C414" s="18" t="s">
        <v>192</v>
      </c>
      <c r="D414" s="28"/>
      <c r="E414" s="29" t="s">
        <v>1533</v>
      </c>
      <c r="F414" s="24">
        <v>4518.2</v>
      </c>
      <c r="G414" s="24">
        <f t="shared" ref="G414:O416" si="362">G415</f>
        <v>0</v>
      </c>
      <c r="H414" s="24">
        <f t="shared" si="362"/>
        <v>4518.2</v>
      </c>
      <c r="I414" s="24">
        <f t="shared" si="362"/>
        <v>4518.2</v>
      </c>
      <c r="J414" s="37">
        <f t="shared" si="362"/>
        <v>4518.2</v>
      </c>
      <c r="K414" s="24">
        <f t="shared" si="362"/>
        <v>0</v>
      </c>
      <c r="L414" s="24">
        <f t="shared" si="362"/>
        <v>0</v>
      </c>
      <c r="M414" s="24">
        <f t="shared" si="362"/>
        <v>0</v>
      </c>
      <c r="N414" s="24">
        <f t="shared" si="362"/>
        <v>0</v>
      </c>
      <c r="O414" s="30">
        <f t="shared" si="362"/>
        <v>4518.2</v>
      </c>
      <c r="P414" s="30">
        <f t="shared" si="361"/>
        <v>0</v>
      </c>
      <c r="Q414" s="30">
        <f t="shared" si="361"/>
        <v>0</v>
      </c>
      <c r="R414" s="88">
        <f t="shared" si="352"/>
        <v>100</v>
      </c>
    </row>
    <row r="415" spans="1:18" ht="31.5" customHeight="1" x14ac:dyDescent="0.3">
      <c r="A415" s="28" t="s">
        <v>153</v>
      </c>
      <c r="B415" s="28" t="s">
        <v>1406</v>
      </c>
      <c r="C415" s="18" t="s">
        <v>177</v>
      </c>
      <c r="D415" s="28"/>
      <c r="E415" s="29" t="s">
        <v>766</v>
      </c>
      <c r="F415" s="24">
        <v>4518.2</v>
      </c>
      <c r="G415" s="24">
        <f t="shared" si="362"/>
        <v>0</v>
      </c>
      <c r="H415" s="24">
        <f t="shared" si="362"/>
        <v>4518.2</v>
      </c>
      <c r="I415" s="24">
        <f t="shared" si="362"/>
        <v>4518.2</v>
      </c>
      <c r="J415" s="37">
        <f t="shared" si="362"/>
        <v>4518.2</v>
      </c>
      <c r="K415" s="24">
        <f t="shared" si="362"/>
        <v>0</v>
      </c>
      <c r="L415" s="24">
        <f t="shared" si="362"/>
        <v>0</v>
      </c>
      <c r="M415" s="24">
        <f t="shared" si="362"/>
        <v>0</v>
      </c>
      <c r="N415" s="24">
        <f t="shared" si="362"/>
        <v>0</v>
      </c>
      <c r="O415" s="30">
        <f t="shared" si="362"/>
        <v>4518.2</v>
      </c>
      <c r="P415" s="30">
        <f t="shared" si="361"/>
        <v>0</v>
      </c>
      <c r="Q415" s="30">
        <f t="shared" si="361"/>
        <v>0</v>
      </c>
      <c r="R415" s="88">
        <f t="shared" si="352"/>
        <v>100</v>
      </c>
    </row>
    <row r="416" spans="1:18" ht="31.5" customHeight="1" x14ac:dyDescent="0.3">
      <c r="A416" s="28" t="s">
        <v>153</v>
      </c>
      <c r="B416" s="28" t="s">
        <v>1406</v>
      </c>
      <c r="C416" s="18" t="s">
        <v>177</v>
      </c>
      <c r="D416" s="28" t="s">
        <v>143</v>
      </c>
      <c r="E416" s="29" t="s">
        <v>673</v>
      </c>
      <c r="F416" s="24">
        <v>4518.2</v>
      </c>
      <c r="G416" s="24">
        <f t="shared" si="362"/>
        <v>0</v>
      </c>
      <c r="H416" s="24">
        <f t="shared" si="362"/>
        <v>4518.2</v>
      </c>
      <c r="I416" s="24">
        <f t="shared" si="362"/>
        <v>4518.2</v>
      </c>
      <c r="J416" s="37">
        <f t="shared" si="362"/>
        <v>4518.2</v>
      </c>
      <c r="K416" s="24">
        <f t="shared" si="362"/>
        <v>0</v>
      </c>
      <c r="L416" s="24">
        <f t="shared" si="362"/>
        <v>0</v>
      </c>
      <c r="M416" s="24">
        <f t="shared" si="362"/>
        <v>0</v>
      </c>
      <c r="N416" s="24">
        <f t="shared" si="362"/>
        <v>0</v>
      </c>
      <c r="O416" s="30">
        <f t="shared" si="362"/>
        <v>4518.2</v>
      </c>
      <c r="P416" s="30">
        <f t="shared" si="361"/>
        <v>0</v>
      </c>
      <c r="Q416" s="30">
        <f t="shared" si="361"/>
        <v>0</v>
      </c>
      <c r="R416" s="88">
        <f t="shared" si="352"/>
        <v>100</v>
      </c>
    </row>
    <row r="417" spans="1:19" ht="15.75" customHeight="1" x14ac:dyDescent="0.3">
      <c r="A417" s="28" t="s">
        <v>153</v>
      </c>
      <c r="B417" s="28" t="s">
        <v>1406</v>
      </c>
      <c r="C417" s="18" t="s">
        <v>177</v>
      </c>
      <c r="D417" s="28" t="s">
        <v>155</v>
      </c>
      <c r="E417" s="29" t="s">
        <v>675</v>
      </c>
      <c r="F417" s="24">
        <v>4518.2</v>
      </c>
      <c r="G417" s="24"/>
      <c r="H417" s="24">
        <v>4518.2</v>
      </c>
      <c r="I417" s="24">
        <v>4518.2</v>
      </c>
      <c r="J417" s="37">
        <v>4518.2</v>
      </c>
      <c r="K417" s="24">
        <v>0</v>
      </c>
      <c r="L417" s="24">
        <v>0</v>
      </c>
      <c r="M417" s="24">
        <v>0</v>
      </c>
      <c r="N417" s="24">
        <v>0</v>
      </c>
      <c r="O417" s="30">
        <v>4518.2</v>
      </c>
      <c r="P417" s="30">
        <v>0</v>
      </c>
      <c r="Q417" s="30">
        <v>0</v>
      </c>
      <c r="R417" s="88">
        <f t="shared" si="352"/>
        <v>100</v>
      </c>
    </row>
    <row r="418" spans="1:19" ht="47.25" customHeight="1" x14ac:dyDescent="0.3">
      <c r="A418" s="28" t="s">
        <v>153</v>
      </c>
      <c r="B418" s="28" t="s">
        <v>1406</v>
      </c>
      <c r="C418" s="18" t="s">
        <v>167</v>
      </c>
      <c r="D418" s="28"/>
      <c r="E418" s="29" t="s">
        <v>1520</v>
      </c>
      <c r="F418" s="24">
        <v>893.69999999999993</v>
      </c>
      <c r="G418" s="24">
        <f t="shared" ref="G418:Q421" si="363">G419</f>
        <v>0</v>
      </c>
      <c r="H418" s="24">
        <f t="shared" si="363"/>
        <v>657.14299999999992</v>
      </c>
      <c r="I418" s="24">
        <f t="shared" si="363"/>
        <v>657.14300000000003</v>
      </c>
      <c r="J418" s="37">
        <f t="shared" si="363"/>
        <v>893.69999999999993</v>
      </c>
      <c r="K418" s="24">
        <f t="shared" si="363"/>
        <v>0</v>
      </c>
      <c r="L418" s="24">
        <f t="shared" si="363"/>
        <v>0</v>
      </c>
      <c r="M418" s="24">
        <f t="shared" si="363"/>
        <v>0</v>
      </c>
      <c r="N418" s="24">
        <f t="shared" si="363"/>
        <v>0</v>
      </c>
      <c r="O418" s="30">
        <f t="shared" si="363"/>
        <v>657.14203999999995</v>
      </c>
      <c r="P418" s="30">
        <f t="shared" si="363"/>
        <v>0</v>
      </c>
      <c r="Q418" s="30">
        <f t="shared" si="363"/>
        <v>0</v>
      </c>
      <c r="R418" s="88">
        <f t="shared" si="352"/>
        <v>99.999853913075214</v>
      </c>
    </row>
    <row r="419" spans="1:19" ht="31.5" customHeight="1" x14ac:dyDescent="0.3">
      <c r="A419" s="28" t="s">
        <v>153</v>
      </c>
      <c r="B419" s="28" t="s">
        <v>1406</v>
      </c>
      <c r="C419" s="18" t="s">
        <v>193</v>
      </c>
      <c r="D419" s="28"/>
      <c r="E419" s="29" t="s">
        <v>1534</v>
      </c>
      <c r="F419" s="24">
        <v>893.69999999999993</v>
      </c>
      <c r="G419" s="24">
        <f t="shared" si="363"/>
        <v>0</v>
      </c>
      <c r="H419" s="24">
        <f t="shared" si="363"/>
        <v>657.14299999999992</v>
      </c>
      <c r="I419" s="24">
        <f t="shared" si="363"/>
        <v>657.14300000000003</v>
      </c>
      <c r="J419" s="37">
        <f t="shared" si="363"/>
        <v>893.69999999999993</v>
      </c>
      <c r="K419" s="24">
        <f t="shared" si="363"/>
        <v>0</v>
      </c>
      <c r="L419" s="24">
        <f t="shared" si="363"/>
        <v>0</v>
      </c>
      <c r="M419" s="24">
        <f t="shared" si="363"/>
        <v>0</v>
      </c>
      <c r="N419" s="24">
        <f t="shared" si="363"/>
        <v>0</v>
      </c>
      <c r="O419" s="30">
        <f t="shared" si="363"/>
        <v>657.14203999999995</v>
      </c>
      <c r="P419" s="30">
        <f t="shared" si="363"/>
        <v>0</v>
      </c>
      <c r="Q419" s="30">
        <f t="shared" si="363"/>
        <v>0</v>
      </c>
      <c r="R419" s="88">
        <f t="shared" si="352"/>
        <v>99.999853913075214</v>
      </c>
    </row>
    <row r="420" spans="1:19" ht="47.25" customHeight="1" x14ac:dyDescent="0.3">
      <c r="A420" s="28" t="s">
        <v>153</v>
      </c>
      <c r="B420" s="28" t="s">
        <v>1406</v>
      </c>
      <c r="C420" s="18" t="s">
        <v>194</v>
      </c>
      <c r="D420" s="28"/>
      <c r="E420" s="29" t="s">
        <v>2113</v>
      </c>
      <c r="F420" s="24">
        <v>893.69999999999993</v>
      </c>
      <c r="G420" s="24">
        <f t="shared" si="363"/>
        <v>0</v>
      </c>
      <c r="H420" s="24">
        <f t="shared" si="363"/>
        <v>657.14299999999992</v>
      </c>
      <c r="I420" s="24">
        <f t="shared" si="363"/>
        <v>657.14300000000003</v>
      </c>
      <c r="J420" s="37">
        <f t="shared" si="363"/>
        <v>893.69999999999993</v>
      </c>
      <c r="K420" s="24">
        <f t="shared" si="363"/>
        <v>0</v>
      </c>
      <c r="L420" s="24">
        <f t="shared" si="363"/>
        <v>0</v>
      </c>
      <c r="M420" s="24">
        <f t="shared" si="363"/>
        <v>0</v>
      </c>
      <c r="N420" s="24">
        <f t="shared" si="363"/>
        <v>0</v>
      </c>
      <c r="O420" s="30">
        <f t="shared" si="363"/>
        <v>657.14203999999995</v>
      </c>
      <c r="P420" s="30">
        <f t="shared" si="363"/>
        <v>0</v>
      </c>
      <c r="Q420" s="30">
        <f t="shared" si="363"/>
        <v>0</v>
      </c>
      <c r="R420" s="88">
        <f t="shared" si="352"/>
        <v>99.999853913075214</v>
      </c>
    </row>
    <row r="421" spans="1:19" ht="47.25" customHeight="1" x14ac:dyDescent="0.3">
      <c r="A421" s="28" t="s">
        <v>153</v>
      </c>
      <c r="B421" s="28" t="s">
        <v>1406</v>
      </c>
      <c r="C421" s="18" t="s">
        <v>178</v>
      </c>
      <c r="D421" s="28"/>
      <c r="E421" s="29" t="s">
        <v>710</v>
      </c>
      <c r="F421" s="24">
        <v>893.69999999999993</v>
      </c>
      <c r="G421" s="24">
        <f t="shared" si="363"/>
        <v>0</v>
      </c>
      <c r="H421" s="24">
        <f t="shared" si="363"/>
        <v>657.14299999999992</v>
      </c>
      <c r="I421" s="24">
        <f t="shared" si="363"/>
        <v>657.14300000000003</v>
      </c>
      <c r="J421" s="37">
        <f t="shared" si="363"/>
        <v>893.69999999999993</v>
      </c>
      <c r="K421" s="24">
        <f t="shared" si="363"/>
        <v>0</v>
      </c>
      <c r="L421" s="24">
        <f t="shared" si="363"/>
        <v>0</v>
      </c>
      <c r="M421" s="24">
        <f t="shared" si="363"/>
        <v>0</v>
      </c>
      <c r="N421" s="24">
        <f t="shared" si="363"/>
        <v>0</v>
      </c>
      <c r="O421" s="30">
        <f t="shared" si="363"/>
        <v>657.14203999999995</v>
      </c>
      <c r="P421" s="30">
        <f t="shared" si="363"/>
        <v>0</v>
      </c>
      <c r="Q421" s="30">
        <f t="shared" si="363"/>
        <v>0</v>
      </c>
      <c r="R421" s="88">
        <f t="shared" si="352"/>
        <v>99.999853913075214</v>
      </c>
    </row>
    <row r="422" spans="1:19" ht="31.5" customHeight="1" x14ac:dyDescent="0.3">
      <c r="A422" s="28" t="s">
        <v>153</v>
      </c>
      <c r="B422" s="28" t="s">
        <v>1406</v>
      </c>
      <c r="C422" s="18" t="s">
        <v>178</v>
      </c>
      <c r="D422" s="28" t="s">
        <v>143</v>
      </c>
      <c r="E422" s="54" t="s">
        <v>673</v>
      </c>
      <c r="F422" s="24">
        <v>893.69999999999993</v>
      </c>
      <c r="G422" s="24">
        <f t="shared" ref="G422:H422" si="364">G423+G424</f>
        <v>0</v>
      </c>
      <c r="H422" s="24">
        <f t="shared" si="364"/>
        <v>657.14299999999992</v>
      </c>
      <c r="I422" s="24">
        <f t="shared" ref="I422:Q422" si="365">I423+I424</f>
        <v>657.14300000000003</v>
      </c>
      <c r="J422" s="37">
        <f t="shared" si="365"/>
        <v>893.69999999999993</v>
      </c>
      <c r="K422" s="24">
        <f t="shared" si="365"/>
        <v>0</v>
      </c>
      <c r="L422" s="24">
        <f t="shared" si="365"/>
        <v>0</v>
      </c>
      <c r="M422" s="24">
        <f t="shared" si="365"/>
        <v>0</v>
      </c>
      <c r="N422" s="24">
        <f t="shared" si="365"/>
        <v>0</v>
      </c>
      <c r="O422" s="30">
        <f t="shared" si="365"/>
        <v>657.14203999999995</v>
      </c>
      <c r="P422" s="30">
        <f t="shared" si="365"/>
        <v>0</v>
      </c>
      <c r="Q422" s="30">
        <f t="shared" si="365"/>
        <v>0</v>
      </c>
      <c r="R422" s="88">
        <f t="shared" si="352"/>
        <v>99.999853913075214</v>
      </c>
    </row>
    <row r="423" spans="1:19" ht="15.75" customHeight="1" x14ac:dyDescent="0.3">
      <c r="A423" s="28" t="s">
        <v>153</v>
      </c>
      <c r="B423" s="28" t="s">
        <v>1406</v>
      </c>
      <c r="C423" s="18" t="s">
        <v>178</v>
      </c>
      <c r="D423" s="28" t="s">
        <v>179</v>
      </c>
      <c r="E423" s="29" t="s">
        <v>674</v>
      </c>
      <c r="F423" s="24">
        <v>262.89999999999998</v>
      </c>
      <c r="G423" s="24"/>
      <c r="H423" s="24">
        <v>262.89999999999998</v>
      </c>
      <c r="I423" s="24">
        <v>274.86788000000001</v>
      </c>
      <c r="J423" s="37">
        <v>262.89999999999998</v>
      </c>
      <c r="K423" s="24">
        <v>0</v>
      </c>
      <c r="L423" s="24">
        <v>0</v>
      </c>
      <c r="M423" s="24">
        <v>0</v>
      </c>
      <c r="N423" s="24">
        <v>0</v>
      </c>
      <c r="O423" s="30">
        <v>274.86788000000001</v>
      </c>
      <c r="P423" s="30">
        <v>0</v>
      </c>
      <c r="Q423" s="30">
        <v>0</v>
      </c>
      <c r="R423" s="88">
        <f t="shared" si="352"/>
        <v>100</v>
      </c>
    </row>
    <row r="424" spans="1:19" s="49" customFormat="1" ht="15.75" customHeight="1" x14ac:dyDescent="0.3">
      <c r="A424" s="28" t="s">
        <v>153</v>
      </c>
      <c r="B424" s="28" t="s">
        <v>1406</v>
      </c>
      <c r="C424" s="18" t="s">
        <v>178</v>
      </c>
      <c r="D424" s="28" t="s">
        <v>155</v>
      </c>
      <c r="E424" s="29" t="s">
        <v>675</v>
      </c>
      <c r="F424" s="24">
        <v>630.79999999999995</v>
      </c>
      <c r="G424" s="24"/>
      <c r="H424" s="24">
        <f>630.8-236.557</f>
        <v>394.24299999999994</v>
      </c>
      <c r="I424" s="24">
        <v>382.27512000000002</v>
      </c>
      <c r="J424" s="37">
        <v>630.79999999999995</v>
      </c>
      <c r="K424" s="24">
        <v>0</v>
      </c>
      <c r="L424" s="24">
        <v>0</v>
      </c>
      <c r="M424" s="24">
        <v>0</v>
      </c>
      <c r="N424" s="24">
        <v>0</v>
      </c>
      <c r="O424" s="30">
        <v>382.27415999999999</v>
      </c>
      <c r="P424" s="30">
        <v>0</v>
      </c>
      <c r="Q424" s="30">
        <v>0</v>
      </c>
      <c r="R424" s="88">
        <f t="shared" si="352"/>
        <v>99.999748871964243</v>
      </c>
      <c r="S424" s="36"/>
    </row>
    <row r="425" spans="1:19" s="49" customFormat="1" ht="31.5" customHeight="1" x14ac:dyDescent="0.3">
      <c r="A425" s="28" t="s">
        <v>153</v>
      </c>
      <c r="B425" s="28" t="s">
        <v>1406</v>
      </c>
      <c r="C425" s="18" t="s">
        <v>62</v>
      </c>
      <c r="D425" s="28"/>
      <c r="E425" s="29" t="s">
        <v>1196</v>
      </c>
      <c r="F425" s="24">
        <v>0</v>
      </c>
      <c r="G425" s="24">
        <f t="shared" ref="G425:Q427" si="366">G426</f>
        <v>0</v>
      </c>
      <c r="H425" s="24">
        <f t="shared" si="366"/>
        <v>0</v>
      </c>
      <c r="I425" s="24">
        <f t="shared" si="366"/>
        <v>1285</v>
      </c>
      <c r="J425" s="37">
        <f t="shared" si="366"/>
        <v>950</v>
      </c>
      <c r="K425" s="24">
        <f t="shared" si="366"/>
        <v>0</v>
      </c>
      <c r="L425" s="24">
        <f t="shared" si="366"/>
        <v>0</v>
      </c>
      <c r="M425" s="24">
        <f t="shared" si="366"/>
        <v>0</v>
      </c>
      <c r="N425" s="24">
        <f t="shared" si="366"/>
        <v>0</v>
      </c>
      <c r="O425" s="30">
        <f t="shared" si="366"/>
        <v>1285</v>
      </c>
      <c r="P425" s="30">
        <f t="shared" si="366"/>
        <v>0</v>
      </c>
      <c r="Q425" s="30">
        <f t="shared" si="366"/>
        <v>0</v>
      </c>
      <c r="R425" s="88">
        <f t="shared" si="352"/>
        <v>100</v>
      </c>
      <c r="S425" s="36"/>
    </row>
    <row r="426" spans="1:19" s="49" customFormat="1" ht="47.25" customHeight="1" x14ac:dyDescent="0.3">
      <c r="A426" s="28" t="s">
        <v>153</v>
      </c>
      <c r="B426" s="28" t="s">
        <v>1406</v>
      </c>
      <c r="C426" s="18" t="s">
        <v>527</v>
      </c>
      <c r="D426" s="28"/>
      <c r="E426" s="29" t="s">
        <v>114</v>
      </c>
      <c r="F426" s="24">
        <v>0</v>
      </c>
      <c r="G426" s="24">
        <f t="shared" si="366"/>
        <v>0</v>
      </c>
      <c r="H426" s="24">
        <f t="shared" si="366"/>
        <v>0</v>
      </c>
      <c r="I426" s="24">
        <f t="shared" si="366"/>
        <v>1285</v>
      </c>
      <c r="J426" s="37">
        <f t="shared" si="366"/>
        <v>950</v>
      </c>
      <c r="K426" s="24">
        <f t="shared" si="366"/>
        <v>0</v>
      </c>
      <c r="L426" s="24">
        <f t="shared" si="366"/>
        <v>0</v>
      </c>
      <c r="M426" s="24">
        <f t="shared" si="366"/>
        <v>0</v>
      </c>
      <c r="N426" s="24">
        <f t="shared" si="366"/>
        <v>0</v>
      </c>
      <c r="O426" s="30">
        <f t="shared" si="366"/>
        <v>1285</v>
      </c>
      <c r="P426" s="30">
        <f t="shared" si="366"/>
        <v>0</v>
      </c>
      <c r="Q426" s="30">
        <f t="shared" si="366"/>
        <v>0</v>
      </c>
      <c r="R426" s="88">
        <f t="shared" si="352"/>
        <v>100</v>
      </c>
      <c r="S426" s="36"/>
    </row>
    <row r="427" spans="1:19" s="49" customFormat="1" ht="31.5" customHeight="1" x14ac:dyDescent="0.3">
      <c r="A427" s="28" t="s">
        <v>153</v>
      </c>
      <c r="B427" s="28" t="s">
        <v>1406</v>
      </c>
      <c r="C427" s="18" t="s">
        <v>527</v>
      </c>
      <c r="D427" s="28" t="s">
        <v>143</v>
      </c>
      <c r="E427" s="29" t="s">
        <v>673</v>
      </c>
      <c r="F427" s="24">
        <v>0</v>
      </c>
      <c r="G427" s="24">
        <f t="shared" si="366"/>
        <v>0</v>
      </c>
      <c r="H427" s="24">
        <f t="shared" si="366"/>
        <v>0</v>
      </c>
      <c r="I427" s="24">
        <f t="shared" si="366"/>
        <v>1285</v>
      </c>
      <c r="J427" s="37">
        <f t="shared" si="366"/>
        <v>950</v>
      </c>
      <c r="K427" s="24">
        <f t="shared" si="366"/>
        <v>0</v>
      </c>
      <c r="L427" s="24">
        <f t="shared" si="366"/>
        <v>0</v>
      </c>
      <c r="M427" s="24">
        <f t="shared" si="366"/>
        <v>0</v>
      </c>
      <c r="N427" s="24">
        <f t="shared" si="366"/>
        <v>0</v>
      </c>
      <c r="O427" s="30">
        <f t="shared" si="366"/>
        <v>1285</v>
      </c>
      <c r="P427" s="30">
        <f t="shared" si="366"/>
        <v>0</v>
      </c>
      <c r="Q427" s="30">
        <f t="shared" si="366"/>
        <v>0</v>
      </c>
      <c r="R427" s="88">
        <f t="shared" si="352"/>
        <v>100</v>
      </c>
      <c r="S427" s="36"/>
    </row>
    <row r="428" spans="1:19" s="49" customFormat="1" ht="15.75" customHeight="1" x14ac:dyDescent="0.3">
      <c r="A428" s="28" t="s">
        <v>153</v>
      </c>
      <c r="B428" s="28" t="s">
        <v>1406</v>
      </c>
      <c r="C428" s="18" t="s">
        <v>527</v>
      </c>
      <c r="D428" s="28" t="s">
        <v>155</v>
      </c>
      <c r="E428" s="29" t="s">
        <v>675</v>
      </c>
      <c r="F428" s="24">
        <v>0</v>
      </c>
      <c r="G428" s="24"/>
      <c r="H428" s="24">
        <v>0</v>
      </c>
      <c r="I428" s="24">
        <v>1285</v>
      </c>
      <c r="J428" s="37">
        <v>950</v>
      </c>
      <c r="K428" s="24">
        <v>0</v>
      </c>
      <c r="L428" s="24">
        <v>0</v>
      </c>
      <c r="M428" s="24">
        <v>0</v>
      </c>
      <c r="N428" s="24">
        <v>0</v>
      </c>
      <c r="O428" s="30">
        <v>1285</v>
      </c>
      <c r="P428" s="30">
        <v>0</v>
      </c>
      <c r="Q428" s="30">
        <v>0</v>
      </c>
      <c r="R428" s="88">
        <f t="shared" si="352"/>
        <v>100</v>
      </c>
      <c r="S428" s="36"/>
    </row>
    <row r="429" spans="1:19" s="49" customFormat="1" ht="15.75" customHeight="1" x14ac:dyDescent="0.3">
      <c r="A429" s="47" t="s">
        <v>153</v>
      </c>
      <c r="B429" s="47" t="s">
        <v>1407</v>
      </c>
      <c r="C429" s="20"/>
      <c r="D429" s="47"/>
      <c r="E429" s="48" t="s">
        <v>651</v>
      </c>
      <c r="F429" s="23">
        <v>3503</v>
      </c>
      <c r="G429" s="23">
        <f t="shared" ref="G429:H429" si="367">G430+G444</f>
        <v>0</v>
      </c>
      <c r="H429" s="23">
        <f t="shared" si="367"/>
        <v>3503</v>
      </c>
      <c r="I429" s="23">
        <f t="shared" ref="I429:Q429" si="368">I430+I444</f>
        <v>4627</v>
      </c>
      <c r="J429" s="77">
        <f t="shared" si="368"/>
        <v>3346</v>
      </c>
      <c r="K429" s="23">
        <f t="shared" si="368"/>
        <v>155</v>
      </c>
      <c r="L429" s="23">
        <f t="shared" si="368"/>
        <v>0</v>
      </c>
      <c r="M429" s="23">
        <f t="shared" si="368"/>
        <v>0</v>
      </c>
      <c r="N429" s="23">
        <f t="shared" si="368"/>
        <v>0</v>
      </c>
      <c r="O429" s="51">
        <f t="shared" si="368"/>
        <v>4627</v>
      </c>
      <c r="P429" s="51">
        <f t="shared" si="368"/>
        <v>155</v>
      </c>
      <c r="Q429" s="51">
        <f t="shared" si="368"/>
        <v>0</v>
      </c>
      <c r="R429" s="87">
        <f t="shared" si="352"/>
        <v>100</v>
      </c>
      <c r="S429" s="55"/>
    </row>
    <row r="430" spans="1:19" s="49" customFormat="1" ht="15.75" customHeight="1" x14ac:dyDescent="0.3">
      <c r="A430" s="28" t="s">
        <v>153</v>
      </c>
      <c r="B430" s="28" t="s">
        <v>1407</v>
      </c>
      <c r="C430" s="18" t="s">
        <v>162</v>
      </c>
      <c r="D430" s="28"/>
      <c r="E430" s="29" t="s">
        <v>1515</v>
      </c>
      <c r="F430" s="24">
        <v>3503</v>
      </c>
      <c r="G430" s="24">
        <f t="shared" ref="G430:Q431" si="369">G431</f>
        <v>0</v>
      </c>
      <c r="H430" s="24">
        <f t="shared" si="369"/>
        <v>3503</v>
      </c>
      <c r="I430" s="24">
        <f t="shared" si="369"/>
        <v>3503</v>
      </c>
      <c r="J430" s="37">
        <f t="shared" si="369"/>
        <v>2377</v>
      </c>
      <c r="K430" s="24">
        <f t="shared" si="369"/>
        <v>0</v>
      </c>
      <c r="L430" s="24">
        <f t="shared" si="369"/>
        <v>0</v>
      </c>
      <c r="M430" s="24">
        <f t="shared" si="369"/>
        <v>0</v>
      </c>
      <c r="N430" s="24">
        <f t="shared" si="369"/>
        <v>0</v>
      </c>
      <c r="O430" s="30">
        <f t="shared" si="369"/>
        <v>3503</v>
      </c>
      <c r="P430" s="30">
        <f t="shared" si="369"/>
        <v>0</v>
      </c>
      <c r="Q430" s="30">
        <f t="shared" si="369"/>
        <v>0</v>
      </c>
      <c r="R430" s="88">
        <f t="shared" si="352"/>
        <v>100</v>
      </c>
      <c r="S430" s="36"/>
    </row>
    <row r="431" spans="1:19" s="49" customFormat="1" ht="15.75" customHeight="1" x14ac:dyDescent="0.3">
      <c r="A431" s="28" t="s">
        <v>153</v>
      </c>
      <c r="B431" s="28" t="s">
        <v>1407</v>
      </c>
      <c r="C431" s="18" t="s">
        <v>165</v>
      </c>
      <c r="D431" s="28"/>
      <c r="E431" s="29" t="s">
        <v>1518</v>
      </c>
      <c r="F431" s="24">
        <v>3503</v>
      </c>
      <c r="G431" s="24">
        <f t="shared" si="369"/>
        <v>0</v>
      </c>
      <c r="H431" s="24">
        <f t="shared" si="369"/>
        <v>3503</v>
      </c>
      <c r="I431" s="24">
        <f t="shared" si="369"/>
        <v>3503</v>
      </c>
      <c r="J431" s="37">
        <f t="shared" si="369"/>
        <v>2377</v>
      </c>
      <c r="K431" s="24">
        <f t="shared" si="369"/>
        <v>0</v>
      </c>
      <c r="L431" s="24">
        <f t="shared" si="369"/>
        <v>0</v>
      </c>
      <c r="M431" s="24">
        <f t="shared" si="369"/>
        <v>0</v>
      </c>
      <c r="N431" s="24">
        <f t="shared" si="369"/>
        <v>0</v>
      </c>
      <c r="O431" s="30">
        <f t="shared" si="369"/>
        <v>3503</v>
      </c>
      <c r="P431" s="30">
        <f t="shared" si="369"/>
        <v>0</v>
      </c>
      <c r="Q431" s="30">
        <f t="shared" si="369"/>
        <v>0</v>
      </c>
      <c r="R431" s="88">
        <f t="shared" si="352"/>
        <v>100</v>
      </c>
      <c r="S431" s="36"/>
    </row>
    <row r="432" spans="1:19" s="49" customFormat="1" ht="47.25" customHeight="1" x14ac:dyDescent="0.3">
      <c r="A432" s="28" t="s">
        <v>153</v>
      </c>
      <c r="B432" s="28" t="s">
        <v>1407</v>
      </c>
      <c r="C432" s="18" t="s">
        <v>166</v>
      </c>
      <c r="D432" s="28"/>
      <c r="E432" s="29" t="s">
        <v>1519</v>
      </c>
      <c r="F432" s="24">
        <v>3503</v>
      </c>
      <c r="G432" s="24">
        <f t="shared" ref="G432:H432" si="370">G433+G436+G441</f>
        <v>0</v>
      </c>
      <c r="H432" s="24">
        <f t="shared" si="370"/>
        <v>3503</v>
      </c>
      <c r="I432" s="24">
        <f t="shared" ref="I432:Q432" si="371">I433+I436+I441</f>
        <v>3503</v>
      </c>
      <c r="J432" s="37">
        <f t="shared" si="371"/>
        <v>2377</v>
      </c>
      <c r="K432" s="24">
        <f t="shared" si="371"/>
        <v>0</v>
      </c>
      <c r="L432" s="24">
        <f t="shared" si="371"/>
        <v>0</v>
      </c>
      <c r="M432" s="24">
        <f t="shared" si="371"/>
        <v>0</v>
      </c>
      <c r="N432" s="24">
        <f t="shared" si="371"/>
        <v>0</v>
      </c>
      <c r="O432" s="30">
        <f t="shared" si="371"/>
        <v>3503</v>
      </c>
      <c r="P432" s="30">
        <f t="shared" si="371"/>
        <v>0</v>
      </c>
      <c r="Q432" s="30">
        <f t="shared" si="371"/>
        <v>0</v>
      </c>
      <c r="R432" s="88">
        <f t="shared" si="352"/>
        <v>100</v>
      </c>
      <c r="S432" s="36"/>
    </row>
    <row r="433" spans="1:19" s="49" customFormat="1" ht="31.5" customHeight="1" x14ac:dyDescent="0.3">
      <c r="A433" s="28" t="s">
        <v>153</v>
      </c>
      <c r="B433" s="28" t="s">
        <v>1407</v>
      </c>
      <c r="C433" s="18" t="s">
        <v>158</v>
      </c>
      <c r="D433" s="28"/>
      <c r="E433" s="29" t="s">
        <v>751</v>
      </c>
      <c r="F433" s="24">
        <v>2798</v>
      </c>
      <c r="G433" s="24">
        <f t="shared" ref="G433:Q434" si="372">G434</f>
        <v>0</v>
      </c>
      <c r="H433" s="24">
        <f t="shared" si="372"/>
        <v>2798</v>
      </c>
      <c r="I433" s="24">
        <f t="shared" si="372"/>
        <v>2798</v>
      </c>
      <c r="J433" s="37">
        <f t="shared" si="372"/>
        <v>2057</v>
      </c>
      <c r="K433" s="24">
        <f t="shared" si="372"/>
        <v>0</v>
      </c>
      <c r="L433" s="24">
        <f t="shared" si="372"/>
        <v>0</v>
      </c>
      <c r="M433" s="24">
        <f t="shared" si="372"/>
        <v>0</v>
      </c>
      <c r="N433" s="24">
        <f t="shared" si="372"/>
        <v>0</v>
      </c>
      <c r="O433" s="30">
        <f t="shared" si="372"/>
        <v>2798</v>
      </c>
      <c r="P433" s="30">
        <f t="shared" si="372"/>
        <v>0</v>
      </c>
      <c r="Q433" s="30">
        <f t="shared" si="372"/>
        <v>0</v>
      </c>
      <c r="R433" s="88">
        <f t="shared" si="352"/>
        <v>100</v>
      </c>
      <c r="S433" s="36"/>
    </row>
    <row r="434" spans="1:19" ht="31.5" customHeight="1" x14ac:dyDescent="0.3">
      <c r="A434" s="28" t="s">
        <v>153</v>
      </c>
      <c r="B434" s="28" t="s">
        <v>1407</v>
      </c>
      <c r="C434" s="18" t="s">
        <v>158</v>
      </c>
      <c r="D434" s="28" t="s">
        <v>143</v>
      </c>
      <c r="E434" s="29" t="s">
        <v>673</v>
      </c>
      <c r="F434" s="24">
        <v>2798</v>
      </c>
      <c r="G434" s="24">
        <f t="shared" si="372"/>
        <v>0</v>
      </c>
      <c r="H434" s="24">
        <f t="shared" si="372"/>
        <v>2798</v>
      </c>
      <c r="I434" s="24">
        <f t="shared" si="372"/>
        <v>2798</v>
      </c>
      <c r="J434" s="37">
        <f t="shared" si="372"/>
        <v>2057</v>
      </c>
      <c r="K434" s="24">
        <f t="shared" si="372"/>
        <v>0</v>
      </c>
      <c r="L434" s="24">
        <f t="shared" si="372"/>
        <v>0</v>
      </c>
      <c r="M434" s="24">
        <f t="shared" si="372"/>
        <v>0</v>
      </c>
      <c r="N434" s="24">
        <f t="shared" si="372"/>
        <v>0</v>
      </c>
      <c r="O434" s="30">
        <f t="shared" si="372"/>
        <v>2798</v>
      </c>
      <c r="P434" s="30">
        <f t="shared" si="372"/>
        <v>0</v>
      </c>
      <c r="Q434" s="30">
        <f t="shared" si="372"/>
        <v>0</v>
      </c>
      <c r="R434" s="88">
        <f t="shared" si="352"/>
        <v>100</v>
      </c>
    </row>
    <row r="435" spans="1:19" ht="15.75" customHeight="1" x14ac:dyDescent="0.3">
      <c r="A435" s="28" t="s">
        <v>153</v>
      </c>
      <c r="B435" s="28" t="s">
        <v>1407</v>
      </c>
      <c r="C435" s="18" t="s">
        <v>158</v>
      </c>
      <c r="D435" s="28" t="s">
        <v>155</v>
      </c>
      <c r="E435" s="29" t="s">
        <v>675</v>
      </c>
      <c r="F435" s="24">
        <v>2798</v>
      </c>
      <c r="G435" s="24"/>
      <c r="H435" s="24">
        <v>2798</v>
      </c>
      <c r="I435" s="24">
        <v>2798</v>
      </c>
      <c r="J435" s="37">
        <v>2057</v>
      </c>
      <c r="K435" s="24">
        <v>0</v>
      </c>
      <c r="L435" s="24">
        <v>0</v>
      </c>
      <c r="M435" s="24">
        <v>0</v>
      </c>
      <c r="N435" s="24">
        <v>0</v>
      </c>
      <c r="O435" s="30">
        <v>2798</v>
      </c>
      <c r="P435" s="30">
        <v>0</v>
      </c>
      <c r="Q435" s="30">
        <v>0</v>
      </c>
      <c r="R435" s="88">
        <f t="shared" si="352"/>
        <v>100</v>
      </c>
    </row>
    <row r="436" spans="1:19" ht="47.25" customHeight="1" x14ac:dyDescent="0.3">
      <c r="A436" s="28" t="s">
        <v>153</v>
      </c>
      <c r="B436" s="28" t="s">
        <v>1407</v>
      </c>
      <c r="C436" s="18" t="s">
        <v>195</v>
      </c>
      <c r="D436" s="28"/>
      <c r="E436" s="29" t="s">
        <v>752</v>
      </c>
      <c r="F436" s="24">
        <v>225</v>
      </c>
      <c r="G436" s="24">
        <f t="shared" ref="G436:H436" si="373">G437+G439</f>
        <v>0</v>
      </c>
      <c r="H436" s="24">
        <f t="shared" si="373"/>
        <v>225</v>
      </c>
      <c r="I436" s="24">
        <f t="shared" ref="I436:Q436" si="374">I437+I439</f>
        <v>225</v>
      </c>
      <c r="J436" s="37">
        <f t="shared" si="374"/>
        <v>0</v>
      </c>
      <c r="K436" s="24">
        <f t="shared" si="374"/>
        <v>0</v>
      </c>
      <c r="L436" s="24">
        <f t="shared" si="374"/>
        <v>0</v>
      </c>
      <c r="M436" s="24">
        <f t="shared" si="374"/>
        <v>0</v>
      </c>
      <c r="N436" s="24">
        <f t="shared" si="374"/>
        <v>0</v>
      </c>
      <c r="O436" s="30">
        <f t="shared" si="374"/>
        <v>225</v>
      </c>
      <c r="P436" s="30">
        <f t="shared" si="374"/>
        <v>0</v>
      </c>
      <c r="Q436" s="30">
        <f t="shared" si="374"/>
        <v>0</v>
      </c>
      <c r="R436" s="88">
        <f t="shared" si="352"/>
        <v>100</v>
      </c>
    </row>
    <row r="437" spans="1:19" ht="31.5" customHeight="1" x14ac:dyDescent="0.3">
      <c r="A437" s="28" t="s">
        <v>153</v>
      </c>
      <c r="B437" s="28" t="s">
        <v>1407</v>
      </c>
      <c r="C437" s="18" t="s">
        <v>195</v>
      </c>
      <c r="D437" s="28" t="s">
        <v>51</v>
      </c>
      <c r="E437" s="29" t="s">
        <v>663</v>
      </c>
      <c r="F437" s="24">
        <v>5</v>
      </c>
      <c r="G437" s="24">
        <f t="shared" ref="G437:Q437" si="375">G438</f>
        <v>0</v>
      </c>
      <c r="H437" s="24">
        <f t="shared" si="375"/>
        <v>5</v>
      </c>
      <c r="I437" s="24">
        <f t="shared" si="375"/>
        <v>5</v>
      </c>
      <c r="J437" s="37">
        <f t="shared" si="375"/>
        <v>0</v>
      </c>
      <c r="K437" s="24">
        <f t="shared" si="375"/>
        <v>0</v>
      </c>
      <c r="L437" s="24">
        <f t="shared" si="375"/>
        <v>0</v>
      </c>
      <c r="M437" s="24">
        <f t="shared" si="375"/>
        <v>0</v>
      </c>
      <c r="N437" s="24">
        <f t="shared" si="375"/>
        <v>0</v>
      </c>
      <c r="O437" s="30">
        <f t="shared" si="375"/>
        <v>5</v>
      </c>
      <c r="P437" s="30">
        <f t="shared" si="375"/>
        <v>0</v>
      </c>
      <c r="Q437" s="30">
        <f t="shared" si="375"/>
        <v>0</v>
      </c>
      <c r="R437" s="88">
        <f t="shared" si="352"/>
        <v>100</v>
      </c>
    </row>
    <row r="438" spans="1:19" ht="31.5" customHeight="1" x14ac:dyDescent="0.3">
      <c r="A438" s="28" t="s">
        <v>153</v>
      </c>
      <c r="B438" s="28" t="s">
        <v>1407</v>
      </c>
      <c r="C438" s="18" t="s">
        <v>195</v>
      </c>
      <c r="D438" s="28" t="s">
        <v>52</v>
      </c>
      <c r="E438" s="29" t="s">
        <v>664</v>
      </c>
      <c r="F438" s="24">
        <v>5</v>
      </c>
      <c r="G438" s="24"/>
      <c r="H438" s="24">
        <v>5</v>
      </c>
      <c r="I438" s="24">
        <v>5</v>
      </c>
      <c r="J438" s="37">
        <v>0</v>
      </c>
      <c r="K438" s="24">
        <v>0</v>
      </c>
      <c r="L438" s="24">
        <v>0</v>
      </c>
      <c r="M438" s="24">
        <v>0</v>
      </c>
      <c r="N438" s="24">
        <v>0</v>
      </c>
      <c r="O438" s="30">
        <v>5</v>
      </c>
      <c r="P438" s="30">
        <v>0</v>
      </c>
      <c r="Q438" s="30">
        <v>0</v>
      </c>
      <c r="R438" s="88">
        <f t="shared" si="352"/>
        <v>100</v>
      </c>
    </row>
    <row r="439" spans="1:19" ht="15.75" customHeight="1" x14ac:dyDescent="0.3">
      <c r="A439" s="28" t="s">
        <v>153</v>
      </c>
      <c r="B439" s="28" t="s">
        <v>1407</v>
      </c>
      <c r="C439" s="18" t="s">
        <v>195</v>
      </c>
      <c r="D439" s="28" t="s">
        <v>190</v>
      </c>
      <c r="E439" s="29" t="s">
        <v>665</v>
      </c>
      <c r="F439" s="24">
        <v>220</v>
      </c>
      <c r="G439" s="24">
        <f t="shared" ref="G439:Q439" si="376">G440</f>
        <v>0</v>
      </c>
      <c r="H439" s="24">
        <f t="shared" si="376"/>
        <v>220</v>
      </c>
      <c r="I439" s="24">
        <f t="shared" si="376"/>
        <v>220</v>
      </c>
      <c r="J439" s="37">
        <f t="shared" si="376"/>
        <v>0</v>
      </c>
      <c r="K439" s="24">
        <f t="shared" si="376"/>
        <v>0</v>
      </c>
      <c r="L439" s="24">
        <f t="shared" si="376"/>
        <v>0</v>
      </c>
      <c r="M439" s="24">
        <f t="shared" si="376"/>
        <v>0</v>
      </c>
      <c r="N439" s="24">
        <f t="shared" si="376"/>
        <v>0</v>
      </c>
      <c r="O439" s="30">
        <f t="shared" si="376"/>
        <v>220</v>
      </c>
      <c r="P439" s="30">
        <f t="shared" si="376"/>
        <v>0</v>
      </c>
      <c r="Q439" s="30">
        <f t="shared" si="376"/>
        <v>0</v>
      </c>
      <c r="R439" s="88">
        <f t="shared" si="352"/>
        <v>100</v>
      </c>
    </row>
    <row r="440" spans="1:19" ht="15.75" customHeight="1" x14ac:dyDescent="0.3">
      <c r="A440" s="28" t="s">
        <v>153</v>
      </c>
      <c r="B440" s="28" t="s">
        <v>1407</v>
      </c>
      <c r="C440" s="18" t="s">
        <v>195</v>
      </c>
      <c r="D440" s="28" t="s">
        <v>175</v>
      </c>
      <c r="E440" s="29" t="s">
        <v>669</v>
      </c>
      <c r="F440" s="24">
        <v>220</v>
      </c>
      <c r="G440" s="24"/>
      <c r="H440" s="24">
        <v>220</v>
      </c>
      <c r="I440" s="24">
        <v>220</v>
      </c>
      <c r="J440" s="37">
        <v>0</v>
      </c>
      <c r="K440" s="24">
        <v>0</v>
      </c>
      <c r="L440" s="24">
        <v>0</v>
      </c>
      <c r="M440" s="24">
        <v>0</v>
      </c>
      <c r="N440" s="24">
        <v>0</v>
      </c>
      <c r="O440" s="30">
        <v>220</v>
      </c>
      <c r="P440" s="30">
        <v>0</v>
      </c>
      <c r="Q440" s="30">
        <v>0</v>
      </c>
      <c r="R440" s="88">
        <f t="shared" si="352"/>
        <v>100</v>
      </c>
    </row>
    <row r="441" spans="1:19" ht="47.25" customHeight="1" x14ac:dyDescent="0.3">
      <c r="A441" s="28" t="s">
        <v>153</v>
      </c>
      <c r="B441" s="28" t="s">
        <v>1407</v>
      </c>
      <c r="C441" s="18" t="s">
        <v>196</v>
      </c>
      <c r="D441" s="28"/>
      <c r="E441" s="29" t="s">
        <v>754</v>
      </c>
      <c r="F441" s="24">
        <v>480</v>
      </c>
      <c r="G441" s="24">
        <f t="shared" ref="G441:Q442" si="377">G442</f>
        <v>0</v>
      </c>
      <c r="H441" s="24">
        <f t="shared" si="377"/>
        <v>480</v>
      </c>
      <c r="I441" s="24">
        <f t="shared" si="377"/>
        <v>480</v>
      </c>
      <c r="J441" s="37">
        <f t="shared" si="377"/>
        <v>320</v>
      </c>
      <c r="K441" s="24">
        <f t="shared" si="377"/>
        <v>0</v>
      </c>
      <c r="L441" s="24">
        <f t="shared" si="377"/>
        <v>0</v>
      </c>
      <c r="M441" s="24">
        <f t="shared" si="377"/>
        <v>0</v>
      </c>
      <c r="N441" s="24">
        <f t="shared" si="377"/>
        <v>0</v>
      </c>
      <c r="O441" s="30">
        <f t="shared" si="377"/>
        <v>480</v>
      </c>
      <c r="P441" s="30">
        <f t="shared" si="377"/>
        <v>0</v>
      </c>
      <c r="Q441" s="30">
        <f t="shared" si="377"/>
        <v>0</v>
      </c>
      <c r="R441" s="88">
        <f t="shared" si="352"/>
        <v>100</v>
      </c>
    </row>
    <row r="442" spans="1:19" ht="15.75" customHeight="1" x14ac:dyDescent="0.3">
      <c r="A442" s="28" t="s">
        <v>153</v>
      </c>
      <c r="B442" s="28" t="s">
        <v>1407</v>
      </c>
      <c r="C442" s="18" t="s">
        <v>196</v>
      </c>
      <c r="D442" s="28" t="s">
        <v>190</v>
      </c>
      <c r="E442" s="29" t="s">
        <v>665</v>
      </c>
      <c r="F442" s="24">
        <v>480</v>
      </c>
      <c r="G442" s="24">
        <f t="shared" si="377"/>
        <v>0</v>
      </c>
      <c r="H442" s="24">
        <f t="shared" si="377"/>
        <v>480</v>
      </c>
      <c r="I442" s="24">
        <f t="shared" si="377"/>
        <v>480</v>
      </c>
      <c r="J442" s="37">
        <f t="shared" si="377"/>
        <v>320</v>
      </c>
      <c r="K442" s="24">
        <f t="shared" si="377"/>
        <v>0</v>
      </c>
      <c r="L442" s="24">
        <f t="shared" si="377"/>
        <v>0</v>
      </c>
      <c r="M442" s="24">
        <f t="shared" si="377"/>
        <v>0</v>
      </c>
      <c r="N442" s="24">
        <f t="shared" si="377"/>
        <v>0</v>
      </c>
      <c r="O442" s="30">
        <f t="shared" si="377"/>
        <v>480</v>
      </c>
      <c r="P442" s="30">
        <f t="shared" si="377"/>
        <v>0</v>
      </c>
      <c r="Q442" s="30">
        <f t="shared" si="377"/>
        <v>0</v>
      </c>
      <c r="R442" s="88">
        <f t="shared" si="352"/>
        <v>100</v>
      </c>
    </row>
    <row r="443" spans="1:19" ht="15.75" customHeight="1" x14ac:dyDescent="0.3">
      <c r="A443" s="28" t="s">
        <v>153</v>
      </c>
      <c r="B443" s="28" t="s">
        <v>1407</v>
      </c>
      <c r="C443" s="18" t="s">
        <v>196</v>
      </c>
      <c r="D443" s="28" t="s">
        <v>197</v>
      </c>
      <c r="E443" s="29" t="s">
        <v>668</v>
      </c>
      <c r="F443" s="24">
        <v>480</v>
      </c>
      <c r="G443" s="24"/>
      <c r="H443" s="24">
        <v>480</v>
      </c>
      <c r="I443" s="24">
        <v>480</v>
      </c>
      <c r="J443" s="37">
        <v>320</v>
      </c>
      <c r="K443" s="24">
        <v>0</v>
      </c>
      <c r="L443" s="24">
        <v>0</v>
      </c>
      <c r="M443" s="24">
        <v>0</v>
      </c>
      <c r="N443" s="24">
        <v>0</v>
      </c>
      <c r="O443" s="30">
        <v>480</v>
      </c>
      <c r="P443" s="30">
        <v>0</v>
      </c>
      <c r="Q443" s="30">
        <v>0</v>
      </c>
      <c r="R443" s="88">
        <f t="shared" si="352"/>
        <v>100</v>
      </c>
    </row>
    <row r="444" spans="1:19" ht="31.5" customHeight="1" x14ac:dyDescent="0.3">
      <c r="A444" s="28" t="s">
        <v>153</v>
      </c>
      <c r="B444" s="28" t="s">
        <v>1407</v>
      </c>
      <c r="C444" s="18" t="s">
        <v>62</v>
      </c>
      <c r="D444" s="28"/>
      <c r="E444" s="29" t="s">
        <v>1196</v>
      </c>
      <c r="F444" s="24">
        <v>0</v>
      </c>
      <c r="G444" s="24">
        <f t="shared" ref="G444:Q446" si="378">G445</f>
        <v>0</v>
      </c>
      <c r="H444" s="24">
        <f t="shared" si="378"/>
        <v>0</v>
      </c>
      <c r="I444" s="24">
        <f>I445+I448</f>
        <v>1124</v>
      </c>
      <c r="J444" s="24">
        <f t="shared" ref="J444:Q444" si="379">J445+J448</f>
        <v>969</v>
      </c>
      <c r="K444" s="24">
        <f t="shared" si="379"/>
        <v>155</v>
      </c>
      <c r="L444" s="24">
        <f t="shared" si="379"/>
        <v>0</v>
      </c>
      <c r="M444" s="24">
        <f t="shared" si="379"/>
        <v>0</v>
      </c>
      <c r="N444" s="24">
        <f t="shared" si="379"/>
        <v>0</v>
      </c>
      <c r="O444" s="24">
        <f t="shared" si="379"/>
        <v>1124</v>
      </c>
      <c r="P444" s="24">
        <f t="shared" si="379"/>
        <v>155</v>
      </c>
      <c r="Q444" s="24">
        <f t="shared" si="379"/>
        <v>0</v>
      </c>
      <c r="R444" s="88">
        <f t="shared" si="352"/>
        <v>100</v>
      </c>
    </row>
    <row r="445" spans="1:19" ht="47.25" customHeight="1" x14ac:dyDescent="0.3">
      <c r="A445" s="28" t="s">
        <v>153</v>
      </c>
      <c r="B445" s="28" t="s">
        <v>1407</v>
      </c>
      <c r="C445" s="18" t="s">
        <v>527</v>
      </c>
      <c r="D445" s="28"/>
      <c r="E445" s="29" t="s">
        <v>114</v>
      </c>
      <c r="F445" s="24">
        <v>0</v>
      </c>
      <c r="G445" s="24">
        <f t="shared" si="378"/>
        <v>0</v>
      </c>
      <c r="H445" s="24">
        <f t="shared" si="378"/>
        <v>0</v>
      </c>
      <c r="I445" s="24">
        <f t="shared" si="378"/>
        <v>969</v>
      </c>
      <c r="J445" s="37">
        <f t="shared" si="378"/>
        <v>969</v>
      </c>
      <c r="K445" s="24">
        <f t="shared" si="378"/>
        <v>0</v>
      </c>
      <c r="L445" s="24">
        <f t="shared" si="378"/>
        <v>0</v>
      </c>
      <c r="M445" s="24">
        <f t="shared" si="378"/>
        <v>0</v>
      </c>
      <c r="N445" s="24">
        <f t="shared" si="378"/>
        <v>0</v>
      </c>
      <c r="O445" s="30">
        <f t="shared" si="378"/>
        <v>969</v>
      </c>
      <c r="P445" s="30">
        <f t="shared" si="378"/>
        <v>0</v>
      </c>
      <c r="Q445" s="30">
        <f t="shared" si="378"/>
        <v>0</v>
      </c>
      <c r="R445" s="88">
        <f t="shared" si="352"/>
        <v>100</v>
      </c>
    </row>
    <row r="446" spans="1:19" ht="31.5" customHeight="1" x14ac:dyDescent="0.3">
      <c r="A446" s="28" t="s">
        <v>153</v>
      </c>
      <c r="B446" s="28" t="s">
        <v>1407</v>
      </c>
      <c r="C446" s="18" t="s">
        <v>527</v>
      </c>
      <c r="D446" s="28" t="s">
        <v>143</v>
      </c>
      <c r="E446" s="29" t="s">
        <v>673</v>
      </c>
      <c r="F446" s="24">
        <v>0</v>
      </c>
      <c r="G446" s="24">
        <f t="shared" si="378"/>
        <v>0</v>
      </c>
      <c r="H446" s="24">
        <f t="shared" si="378"/>
        <v>0</v>
      </c>
      <c r="I446" s="24">
        <f t="shared" si="378"/>
        <v>969</v>
      </c>
      <c r="J446" s="37">
        <f t="shared" si="378"/>
        <v>969</v>
      </c>
      <c r="K446" s="24">
        <f t="shared" si="378"/>
        <v>0</v>
      </c>
      <c r="L446" s="24">
        <f t="shared" si="378"/>
        <v>0</v>
      </c>
      <c r="M446" s="24">
        <f t="shared" si="378"/>
        <v>0</v>
      </c>
      <c r="N446" s="24">
        <f t="shared" si="378"/>
        <v>0</v>
      </c>
      <c r="O446" s="30">
        <f t="shared" si="378"/>
        <v>969</v>
      </c>
      <c r="P446" s="30">
        <f t="shared" si="378"/>
        <v>0</v>
      </c>
      <c r="Q446" s="30">
        <f t="shared" si="378"/>
        <v>0</v>
      </c>
      <c r="R446" s="88">
        <f t="shared" si="352"/>
        <v>100</v>
      </c>
    </row>
    <row r="447" spans="1:19" ht="15.75" customHeight="1" x14ac:dyDescent="0.3">
      <c r="A447" s="28" t="s">
        <v>153</v>
      </c>
      <c r="B447" s="28" t="s">
        <v>1407</v>
      </c>
      <c r="C447" s="18" t="s">
        <v>527</v>
      </c>
      <c r="D447" s="28" t="s">
        <v>155</v>
      </c>
      <c r="E447" s="29" t="s">
        <v>675</v>
      </c>
      <c r="F447" s="24">
        <v>0</v>
      </c>
      <c r="G447" s="24"/>
      <c r="H447" s="24">
        <v>0</v>
      </c>
      <c r="I447" s="24">
        <v>969</v>
      </c>
      <c r="J447" s="37">
        <v>969</v>
      </c>
      <c r="K447" s="24">
        <v>0</v>
      </c>
      <c r="L447" s="24">
        <v>0</v>
      </c>
      <c r="M447" s="24">
        <v>0</v>
      </c>
      <c r="N447" s="24">
        <v>0</v>
      </c>
      <c r="O447" s="30">
        <v>969</v>
      </c>
      <c r="P447" s="30">
        <v>0</v>
      </c>
      <c r="Q447" s="30">
        <v>0</v>
      </c>
      <c r="R447" s="88">
        <f t="shared" si="352"/>
        <v>100</v>
      </c>
    </row>
    <row r="448" spans="1:19" ht="15.75" customHeight="1" x14ac:dyDescent="0.3">
      <c r="A448" s="28" t="s">
        <v>153</v>
      </c>
      <c r="B448" s="28" t="s">
        <v>1407</v>
      </c>
      <c r="C448" s="18" t="s">
        <v>63</v>
      </c>
      <c r="D448" s="28"/>
      <c r="E448" s="29" t="s">
        <v>115</v>
      </c>
      <c r="F448" s="24"/>
      <c r="G448" s="24"/>
      <c r="H448" s="24">
        <f>H449</f>
        <v>0</v>
      </c>
      <c r="I448" s="24">
        <f>I449</f>
        <v>155</v>
      </c>
      <c r="J448" s="24">
        <f t="shared" ref="J448:Q450" si="380">J449</f>
        <v>0</v>
      </c>
      <c r="K448" s="24">
        <f t="shared" si="380"/>
        <v>155</v>
      </c>
      <c r="L448" s="24">
        <f t="shared" si="380"/>
        <v>0</v>
      </c>
      <c r="M448" s="24">
        <f t="shared" si="380"/>
        <v>0</v>
      </c>
      <c r="N448" s="24">
        <f t="shared" si="380"/>
        <v>0</v>
      </c>
      <c r="O448" s="24">
        <f t="shared" si="380"/>
        <v>155</v>
      </c>
      <c r="P448" s="24">
        <f t="shared" si="380"/>
        <v>155</v>
      </c>
      <c r="Q448" s="24">
        <f t="shared" si="380"/>
        <v>0</v>
      </c>
      <c r="R448" s="88">
        <f t="shared" si="352"/>
        <v>100</v>
      </c>
    </row>
    <row r="449" spans="1:19" ht="46.8" x14ac:dyDescent="0.3">
      <c r="A449" s="28" t="s">
        <v>153</v>
      </c>
      <c r="B449" s="28" t="s">
        <v>1407</v>
      </c>
      <c r="C449" s="18" t="s">
        <v>2098</v>
      </c>
      <c r="D449" s="28"/>
      <c r="E449" s="29" t="s">
        <v>2099</v>
      </c>
      <c r="F449" s="24"/>
      <c r="G449" s="24"/>
      <c r="H449" s="24">
        <f>H450</f>
        <v>0</v>
      </c>
      <c r="I449" s="24">
        <f>I450</f>
        <v>155</v>
      </c>
      <c r="J449" s="24">
        <f t="shared" si="380"/>
        <v>0</v>
      </c>
      <c r="K449" s="24">
        <f t="shared" si="380"/>
        <v>155</v>
      </c>
      <c r="L449" s="24">
        <f t="shared" si="380"/>
        <v>0</v>
      </c>
      <c r="M449" s="24">
        <f t="shared" si="380"/>
        <v>0</v>
      </c>
      <c r="N449" s="24">
        <f t="shared" si="380"/>
        <v>0</v>
      </c>
      <c r="O449" s="24">
        <f t="shared" si="380"/>
        <v>155</v>
      </c>
      <c r="P449" s="24">
        <f t="shared" si="380"/>
        <v>155</v>
      </c>
      <c r="Q449" s="24">
        <f t="shared" si="380"/>
        <v>0</v>
      </c>
      <c r="R449" s="88">
        <f t="shared" si="352"/>
        <v>100</v>
      </c>
    </row>
    <row r="450" spans="1:19" ht="15.75" customHeight="1" x14ac:dyDescent="0.3">
      <c r="A450" s="28" t="s">
        <v>153</v>
      </c>
      <c r="B450" s="28" t="s">
        <v>1407</v>
      </c>
      <c r="C450" s="18" t="s">
        <v>2098</v>
      </c>
      <c r="D450" s="28" t="s">
        <v>190</v>
      </c>
      <c r="E450" s="29" t="s">
        <v>665</v>
      </c>
      <c r="F450" s="24"/>
      <c r="G450" s="24"/>
      <c r="H450" s="24">
        <v>0</v>
      </c>
      <c r="I450" s="24">
        <f>I451</f>
        <v>155</v>
      </c>
      <c r="J450" s="24">
        <f t="shared" si="380"/>
        <v>0</v>
      </c>
      <c r="K450" s="24">
        <f t="shared" si="380"/>
        <v>155</v>
      </c>
      <c r="L450" s="24">
        <f t="shared" si="380"/>
        <v>0</v>
      </c>
      <c r="M450" s="24">
        <f t="shared" si="380"/>
        <v>0</v>
      </c>
      <c r="N450" s="24">
        <f t="shared" si="380"/>
        <v>0</v>
      </c>
      <c r="O450" s="24">
        <f t="shared" si="380"/>
        <v>155</v>
      </c>
      <c r="P450" s="24">
        <f t="shared" si="380"/>
        <v>155</v>
      </c>
      <c r="Q450" s="24">
        <f t="shared" si="380"/>
        <v>0</v>
      </c>
      <c r="R450" s="88">
        <f t="shared" si="352"/>
        <v>100</v>
      </c>
    </row>
    <row r="451" spans="1:19" ht="15.75" customHeight="1" x14ac:dyDescent="0.3">
      <c r="A451" s="28" t="s">
        <v>153</v>
      </c>
      <c r="B451" s="28" t="s">
        <v>1407</v>
      </c>
      <c r="C451" s="18" t="s">
        <v>2098</v>
      </c>
      <c r="D451" s="28" t="s">
        <v>175</v>
      </c>
      <c r="E451" s="29" t="s">
        <v>669</v>
      </c>
      <c r="F451" s="24"/>
      <c r="G451" s="24"/>
      <c r="H451" s="24">
        <v>0</v>
      </c>
      <c r="I451" s="24">
        <v>155</v>
      </c>
      <c r="J451" s="37">
        <v>0</v>
      </c>
      <c r="K451" s="37">
        <f>I451</f>
        <v>155</v>
      </c>
      <c r="L451" s="37">
        <v>0</v>
      </c>
      <c r="M451" s="37">
        <v>0</v>
      </c>
      <c r="N451" s="37">
        <v>0</v>
      </c>
      <c r="O451" s="37">
        <v>155</v>
      </c>
      <c r="P451" s="37">
        <f>O451</f>
        <v>155</v>
      </c>
      <c r="Q451" s="37">
        <v>0</v>
      </c>
      <c r="R451" s="88">
        <f t="shared" si="352"/>
        <v>100</v>
      </c>
    </row>
    <row r="452" spans="1:19" s="36" customFormat="1" ht="15.75" customHeight="1" x14ac:dyDescent="0.3">
      <c r="A452" s="43" t="s">
        <v>153</v>
      </c>
      <c r="B452" s="43" t="s">
        <v>71</v>
      </c>
      <c r="C452" s="27"/>
      <c r="D452" s="43"/>
      <c r="E452" s="44" t="s">
        <v>625</v>
      </c>
      <c r="F452" s="22">
        <v>1086701.4200000002</v>
      </c>
      <c r="G452" s="22">
        <f t="shared" ref="G452:H452" si="381">G453+G571</f>
        <v>19828.77</v>
      </c>
      <c r="H452" s="22">
        <f t="shared" si="381"/>
        <v>1145815.0009999999</v>
      </c>
      <c r="I452" s="22">
        <f t="shared" ref="I452:Q452" si="382">I453+I571</f>
        <v>1183223.1718299999</v>
      </c>
      <c r="J452" s="76">
        <f t="shared" si="382"/>
        <v>856830.51540000003</v>
      </c>
      <c r="K452" s="22">
        <f t="shared" si="382"/>
        <v>63835.616399999999</v>
      </c>
      <c r="L452" s="22">
        <f t="shared" si="382"/>
        <v>18835.616399999999</v>
      </c>
      <c r="M452" s="22">
        <f t="shared" si="382"/>
        <v>0</v>
      </c>
      <c r="N452" s="22">
        <f t="shared" si="382"/>
        <v>0</v>
      </c>
      <c r="O452" s="45">
        <f t="shared" si="382"/>
        <v>1182823.7028999997</v>
      </c>
      <c r="P452" s="45">
        <f t="shared" si="382"/>
        <v>63835.616399999999</v>
      </c>
      <c r="Q452" s="45">
        <f t="shared" si="382"/>
        <v>0</v>
      </c>
      <c r="R452" s="86">
        <f t="shared" si="352"/>
        <v>99.966238919291754</v>
      </c>
    </row>
    <row r="453" spans="1:19" s="49" customFormat="1" ht="15.75" customHeight="1" x14ac:dyDescent="0.3">
      <c r="A453" s="47" t="s">
        <v>153</v>
      </c>
      <c r="B453" s="47" t="s">
        <v>1408</v>
      </c>
      <c r="C453" s="20"/>
      <c r="D453" s="47"/>
      <c r="E453" s="48" t="s">
        <v>652</v>
      </c>
      <c r="F453" s="23">
        <v>1001060.0200000001</v>
      </c>
      <c r="G453" s="23">
        <f t="shared" ref="G453:H453" si="383">G454+G466+G554+G566</f>
        <v>19828.77</v>
      </c>
      <c r="H453" s="23">
        <f t="shared" si="383"/>
        <v>1061525.7209999999</v>
      </c>
      <c r="I453" s="23">
        <f t="shared" ref="I453:Q453" si="384">I454+I466+I554+I566</f>
        <v>1088295.5918299998</v>
      </c>
      <c r="J453" s="77">
        <f t="shared" si="384"/>
        <v>795081.2254</v>
      </c>
      <c r="K453" s="23">
        <f t="shared" si="384"/>
        <v>63835.616399999999</v>
      </c>
      <c r="L453" s="23">
        <f t="shared" si="384"/>
        <v>18835.616399999999</v>
      </c>
      <c r="M453" s="23">
        <f t="shared" si="384"/>
        <v>0</v>
      </c>
      <c r="N453" s="23">
        <f t="shared" si="384"/>
        <v>0</v>
      </c>
      <c r="O453" s="51">
        <f t="shared" si="384"/>
        <v>1088001.3908699998</v>
      </c>
      <c r="P453" s="51">
        <f t="shared" si="384"/>
        <v>63835.616399999999</v>
      </c>
      <c r="Q453" s="51">
        <f t="shared" si="384"/>
        <v>0</v>
      </c>
      <c r="R453" s="87">
        <f t="shared" si="352"/>
        <v>99.97296681506306</v>
      </c>
      <c r="S453" s="55"/>
    </row>
    <row r="454" spans="1:19" ht="15.75" customHeight="1" x14ac:dyDescent="0.3">
      <c r="A454" s="28" t="s">
        <v>153</v>
      </c>
      <c r="B454" s="28" t="s">
        <v>1408</v>
      </c>
      <c r="C454" s="18" t="s">
        <v>181</v>
      </c>
      <c r="D454" s="28"/>
      <c r="E454" s="29" t="s">
        <v>1523</v>
      </c>
      <c r="F454" s="24">
        <v>2633</v>
      </c>
      <c r="G454" s="24">
        <f t="shared" ref="G454:Q455" si="385">G455</f>
        <v>0</v>
      </c>
      <c r="H454" s="24">
        <f t="shared" si="385"/>
        <v>2633</v>
      </c>
      <c r="I454" s="24">
        <f t="shared" si="385"/>
        <v>2633</v>
      </c>
      <c r="J454" s="37">
        <f t="shared" si="385"/>
        <v>844.6</v>
      </c>
      <c r="K454" s="24">
        <f t="shared" si="385"/>
        <v>0</v>
      </c>
      <c r="L454" s="24">
        <f t="shared" si="385"/>
        <v>0</v>
      </c>
      <c r="M454" s="24">
        <f t="shared" si="385"/>
        <v>0</v>
      </c>
      <c r="N454" s="24">
        <f t="shared" si="385"/>
        <v>0</v>
      </c>
      <c r="O454" s="30">
        <f t="shared" si="385"/>
        <v>2632.9996500000002</v>
      </c>
      <c r="P454" s="30">
        <f t="shared" si="385"/>
        <v>0</v>
      </c>
      <c r="Q454" s="30">
        <f t="shared" si="385"/>
        <v>0</v>
      </c>
      <c r="R454" s="88">
        <f t="shared" si="352"/>
        <v>99.999986707178138</v>
      </c>
      <c r="S454" s="36"/>
    </row>
    <row r="455" spans="1:19" ht="31.5" customHeight="1" x14ac:dyDescent="0.3">
      <c r="A455" s="28" t="s">
        <v>153</v>
      </c>
      <c r="B455" s="28" t="s">
        <v>1408</v>
      </c>
      <c r="C455" s="18" t="s">
        <v>182</v>
      </c>
      <c r="D455" s="28"/>
      <c r="E455" s="29" t="s">
        <v>1524</v>
      </c>
      <c r="F455" s="24">
        <v>2633</v>
      </c>
      <c r="G455" s="24">
        <f t="shared" si="385"/>
        <v>0</v>
      </c>
      <c r="H455" s="24">
        <f t="shared" si="385"/>
        <v>2633</v>
      </c>
      <c r="I455" s="24">
        <f t="shared" si="385"/>
        <v>2633</v>
      </c>
      <c r="J455" s="37">
        <f t="shared" si="385"/>
        <v>844.6</v>
      </c>
      <c r="K455" s="24">
        <f t="shared" si="385"/>
        <v>0</v>
      </c>
      <c r="L455" s="24">
        <f t="shared" si="385"/>
        <v>0</v>
      </c>
      <c r="M455" s="24">
        <f t="shared" si="385"/>
        <v>0</v>
      </c>
      <c r="N455" s="24">
        <f t="shared" si="385"/>
        <v>0</v>
      </c>
      <c r="O455" s="30">
        <f t="shared" si="385"/>
        <v>2632.9996500000002</v>
      </c>
      <c r="P455" s="30">
        <f t="shared" si="385"/>
        <v>0</v>
      </c>
      <c r="Q455" s="30">
        <f t="shared" si="385"/>
        <v>0</v>
      </c>
      <c r="R455" s="88">
        <f t="shared" si="352"/>
        <v>99.999986707178138</v>
      </c>
    </row>
    <row r="456" spans="1:19" ht="63" customHeight="1" x14ac:dyDescent="0.3">
      <c r="A456" s="28" t="s">
        <v>153</v>
      </c>
      <c r="B456" s="28" t="s">
        <v>1408</v>
      </c>
      <c r="C456" s="18" t="s">
        <v>183</v>
      </c>
      <c r="D456" s="28"/>
      <c r="E456" s="29" t="s">
        <v>1525</v>
      </c>
      <c r="F456" s="24">
        <v>2633</v>
      </c>
      <c r="G456" s="24">
        <f t="shared" ref="G456:H456" si="386">G457+G460</f>
        <v>0</v>
      </c>
      <c r="H456" s="24">
        <f t="shared" si="386"/>
        <v>2633</v>
      </c>
      <c r="I456" s="24">
        <f t="shared" ref="I456:Q456" si="387">I457+I460</f>
        <v>2633</v>
      </c>
      <c r="J456" s="37">
        <f t="shared" si="387"/>
        <v>844.6</v>
      </c>
      <c r="K456" s="24">
        <f t="shared" si="387"/>
        <v>0</v>
      </c>
      <c r="L456" s="24">
        <f t="shared" si="387"/>
        <v>0</v>
      </c>
      <c r="M456" s="24">
        <f t="shared" si="387"/>
        <v>0</v>
      </c>
      <c r="N456" s="24">
        <f t="shared" si="387"/>
        <v>0</v>
      </c>
      <c r="O456" s="30">
        <f t="shared" si="387"/>
        <v>2632.9996500000002</v>
      </c>
      <c r="P456" s="30">
        <f t="shared" si="387"/>
        <v>0</v>
      </c>
      <c r="Q456" s="30">
        <f t="shared" si="387"/>
        <v>0</v>
      </c>
      <c r="R456" s="88">
        <f t="shared" si="352"/>
        <v>99.999986707178138</v>
      </c>
    </row>
    <row r="457" spans="1:19" ht="78.75" customHeight="1" x14ac:dyDescent="0.3">
      <c r="A457" s="28" t="s">
        <v>153</v>
      </c>
      <c r="B457" s="28" t="s">
        <v>1408</v>
      </c>
      <c r="C457" s="18" t="s">
        <v>198</v>
      </c>
      <c r="D457" s="28"/>
      <c r="E457" s="29" t="s">
        <v>697</v>
      </c>
      <c r="F457" s="24">
        <v>540</v>
      </c>
      <c r="G457" s="24">
        <f t="shared" ref="G457:Q458" si="388">G458</f>
        <v>0</v>
      </c>
      <c r="H457" s="24">
        <f t="shared" si="388"/>
        <v>540</v>
      </c>
      <c r="I457" s="24">
        <f t="shared" si="388"/>
        <v>540</v>
      </c>
      <c r="J457" s="37">
        <f t="shared" si="388"/>
        <v>340</v>
      </c>
      <c r="K457" s="24">
        <f t="shared" si="388"/>
        <v>0</v>
      </c>
      <c r="L457" s="24">
        <f t="shared" si="388"/>
        <v>0</v>
      </c>
      <c r="M457" s="24">
        <f t="shared" si="388"/>
        <v>0</v>
      </c>
      <c r="N457" s="24">
        <f t="shared" si="388"/>
        <v>0</v>
      </c>
      <c r="O457" s="30">
        <f t="shared" si="388"/>
        <v>540</v>
      </c>
      <c r="P457" s="30">
        <f t="shared" si="388"/>
        <v>0</v>
      </c>
      <c r="Q457" s="30">
        <f t="shared" si="388"/>
        <v>0</v>
      </c>
      <c r="R457" s="88">
        <f t="shared" si="352"/>
        <v>100</v>
      </c>
    </row>
    <row r="458" spans="1:19" ht="31.5" customHeight="1" x14ac:dyDescent="0.3">
      <c r="A458" s="28" t="s">
        <v>153</v>
      </c>
      <c r="B458" s="28" t="s">
        <v>1408</v>
      </c>
      <c r="C458" s="18" t="s">
        <v>198</v>
      </c>
      <c r="D458" s="28" t="s">
        <v>143</v>
      </c>
      <c r="E458" s="29" t="s">
        <v>673</v>
      </c>
      <c r="F458" s="24">
        <v>540</v>
      </c>
      <c r="G458" s="24">
        <f t="shared" si="388"/>
        <v>0</v>
      </c>
      <c r="H458" s="24">
        <f t="shared" si="388"/>
        <v>540</v>
      </c>
      <c r="I458" s="24">
        <f t="shared" si="388"/>
        <v>540</v>
      </c>
      <c r="J458" s="37">
        <f t="shared" si="388"/>
        <v>340</v>
      </c>
      <c r="K458" s="24">
        <f t="shared" si="388"/>
        <v>0</v>
      </c>
      <c r="L458" s="24">
        <f t="shared" si="388"/>
        <v>0</v>
      </c>
      <c r="M458" s="24">
        <f t="shared" si="388"/>
        <v>0</v>
      </c>
      <c r="N458" s="24">
        <f t="shared" si="388"/>
        <v>0</v>
      </c>
      <c r="O458" s="30">
        <f t="shared" si="388"/>
        <v>540</v>
      </c>
      <c r="P458" s="30">
        <f t="shared" si="388"/>
        <v>0</v>
      </c>
      <c r="Q458" s="30">
        <f t="shared" si="388"/>
        <v>0</v>
      </c>
      <c r="R458" s="88">
        <f t="shared" si="352"/>
        <v>100</v>
      </c>
    </row>
    <row r="459" spans="1:19" ht="15.75" customHeight="1" x14ac:dyDescent="0.3">
      <c r="A459" s="28" t="s">
        <v>153</v>
      </c>
      <c r="B459" s="28" t="s">
        <v>1408</v>
      </c>
      <c r="C459" s="18" t="s">
        <v>198</v>
      </c>
      <c r="D459" s="28" t="s">
        <v>155</v>
      </c>
      <c r="E459" s="29" t="s">
        <v>675</v>
      </c>
      <c r="F459" s="24">
        <v>540</v>
      </c>
      <c r="G459" s="24"/>
      <c r="H459" s="24">
        <v>540</v>
      </c>
      <c r="I459" s="24">
        <v>540</v>
      </c>
      <c r="J459" s="37">
        <v>340</v>
      </c>
      <c r="K459" s="24">
        <v>0</v>
      </c>
      <c r="L459" s="24">
        <v>0</v>
      </c>
      <c r="M459" s="24">
        <v>0</v>
      </c>
      <c r="N459" s="24">
        <v>0</v>
      </c>
      <c r="O459" s="30">
        <v>540</v>
      </c>
      <c r="P459" s="30">
        <v>0</v>
      </c>
      <c r="Q459" s="30">
        <v>0</v>
      </c>
      <c r="R459" s="88">
        <f t="shared" si="352"/>
        <v>100</v>
      </c>
    </row>
    <row r="460" spans="1:19" ht="63" customHeight="1" x14ac:dyDescent="0.3">
      <c r="A460" s="28" t="s">
        <v>153</v>
      </c>
      <c r="B460" s="28" t="s">
        <v>1408</v>
      </c>
      <c r="C460" s="18" t="s">
        <v>170</v>
      </c>
      <c r="D460" s="28"/>
      <c r="E460" s="29" t="s">
        <v>698</v>
      </c>
      <c r="F460" s="24">
        <v>2093</v>
      </c>
      <c r="G460" s="24">
        <f t="shared" ref="G460:H460" si="389">G461+G463</f>
        <v>0</v>
      </c>
      <c r="H460" s="24">
        <f t="shared" si="389"/>
        <v>2093</v>
      </c>
      <c r="I460" s="24">
        <f t="shared" ref="I460:Q460" si="390">I461+I463</f>
        <v>2093</v>
      </c>
      <c r="J460" s="37">
        <f t="shared" si="390"/>
        <v>504.6</v>
      </c>
      <c r="K460" s="24">
        <f t="shared" si="390"/>
        <v>0</v>
      </c>
      <c r="L460" s="24">
        <f t="shared" si="390"/>
        <v>0</v>
      </c>
      <c r="M460" s="24">
        <f t="shared" si="390"/>
        <v>0</v>
      </c>
      <c r="N460" s="24">
        <f t="shared" si="390"/>
        <v>0</v>
      </c>
      <c r="O460" s="30">
        <f t="shared" si="390"/>
        <v>2092.9996500000002</v>
      </c>
      <c r="P460" s="30">
        <f t="shared" si="390"/>
        <v>0</v>
      </c>
      <c r="Q460" s="30">
        <f t="shared" si="390"/>
        <v>0</v>
      </c>
      <c r="R460" s="88">
        <f t="shared" ref="R460:R523" si="391">O460/I460*100</f>
        <v>99.99998327759198</v>
      </c>
    </row>
    <row r="461" spans="1:19" ht="31.5" customHeight="1" x14ac:dyDescent="0.3">
      <c r="A461" s="28" t="s">
        <v>153</v>
      </c>
      <c r="B461" s="28" t="s">
        <v>1408</v>
      </c>
      <c r="C461" s="18" t="s">
        <v>170</v>
      </c>
      <c r="D461" s="28" t="s">
        <v>51</v>
      </c>
      <c r="E461" s="29" t="s">
        <v>663</v>
      </c>
      <c r="F461" s="24">
        <v>550</v>
      </c>
      <c r="G461" s="24">
        <f t="shared" ref="G461:Q461" si="392">G462</f>
        <v>0</v>
      </c>
      <c r="H461" s="24">
        <f t="shared" si="392"/>
        <v>550</v>
      </c>
      <c r="I461" s="24">
        <f t="shared" si="392"/>
        <v>250</v>
      </c>
      <c r="J461" s="37">
        <f t="shared" si="392"/>
        <v>0</v>
      </c>
      <c r="K461" s="24">
        <f t="shared" si="392"/>
        <v>0</v>
      </c>
      <c r="L461" s="24">
        <f t="shared" si="392"/>
        <v>0</v>
      </c>
      <c r="M461" s="24">
        <f t="shared" si="392"/>
        <v>0</v>
      </c>
      <c r="N461" s="24">
        <f t="shared" si="392"/>
        <v>0</v>
      </c>
      <c r="O461" s="30">
        <f t="shared" si="392"/>
        <v>249.99965</v>
      </c>
      <c r="P461" s="30">
        <f t="shared" si="392"/>
        <v>0</v>
      </c>
      <c r="Q461" s="30">
        <f t="shared" si="392"/>
        <v>0</v>
      </c>
      <c r="R461" s="88">
        <f t="shared" si="391"/>
        <v>99.999859999999998</v>
      </c>
    </row>
    <row r="462" spans="1:19" ht="31.5" customHeight="1" x14ac:dyDescent="0.3">
      <c r="A462" s="28" t="s">
        <v>153</v>
      </c>
      <c r="B462" s="28" t="s">
        <v>1408</v>
      </c>
      <c r="C462" s="18" t="s">
        <v>170</v>
      </c>
      <c r="D462" s="28" t="s">
        <v>52</v>
      </c>
      <c r="E462" s="29" t="s">
        <v>664</v>
      </c>
      <c r="F462" s="24">
        <v>550</v>
      </c>
      <c r="G462" s="24"/>
      <c r="H462" s="24">
        <v>550</v>
      </c>
      <c r="I462" s="24">
        <v>250</v>
      </c>
      <c r="J462" s="37">
        <v>0</v>
      </c>
      <c r="K462" s="24">
        <v>0</v>
      </c>
      <c r="L462" s="24">
        <v>0</v>
      </c>
      <c r="M462" s="24">
        <v>0</v>
      </c>
      <c r="N462" s="24">
        <v>0</v>
      </c>
      <c r="O462" s="30">
        <v>249.99965</v>
      </c>
      <c r="P462" s="30">
        <v>0</v>
      </c>
      <c r="Q462" s="30">
        <v>0</v>
      </c>
      <c r="R462" s="88">
        <f t="shared" si="391"/>
        <v>99.999859999999998</v>
      </c>
    </row>
    <row r="463" spans="1:19" ht="31.5" customHeight="1" x14ac:dyDescent="0.3">
      <c r="A463" s="28" t="s">
        <v>153</v>
      </c>
      <c r="B463" s="28" t="s">
        <v>1408</v>
      </c>
      <c r="C463" s="18" t="s">
        <v>170</v>
      </c>
      <c r="D463" s="28" t="s">
        <v>143</v>
      </c>
      <c r="E463" s="29" t="s">
        <v>673</v>
      </c>
      <c r="F463" s="24">
        <v>1543</v>
      </c>
      <c r="G463" s="24">
        <f t="shared" ref="G463:Q463" si="393">G464+G465</f>
        <v>0</v>
      </c>
      <c r="H463" s="24">
        <f t="shared" ref="H463" si="394">H464+H465</f>
        <v>1543</v>
      </c>
      <c r="I463" s="24">
        <f t="shared" si="393"/>
        <v>1843</v>
      </c>
      <c r="J463" s="37">
        <f t="shared" si="393"/>
        <v>504.6</v>
      </c>
      <c r="K463" s="24">
        <f t="shared" si="393"/>
        <v>0</v>
      </c>
      <c r="L463" s="24">
        <f t="shared" si="393"/>
        <v>0</v>
      </c>
      <c r="M463" s="24">
        <f t="shared" si="393"/>
        <v>0</v>
      </c>
      <c r="N463" s="24">
        <f t="shared" si="393"/>
        <v>0</v>
      </c>
      <c r="O463" s="30">
        <f t="shared" si="393"/>
        <v>1843</v>
      </c>
      <c r="P463" s="30">
        <f t="shared" si="393"/>
        <v>0</v>
      </c>
      <c r="Q463" s="30">
        <f t="shared" si="393"/>
        <v>0</v>
      </c>
      <c r="R463" s="88">
        <f t="shared" si="391"/>
        <v>100</v>
      </c>
    </row>
    <row r="464" spans="1:19" ht="15.75" customHeight="1" x14ac:dyDescent="0.3">
      <c r="A464" s="28" t="s">
        <v>153</v>
      </c>
      <c r="B464" s="28" t="s">
        <v>1408</v>
      </c>
      <c r="C464" s="18" t="s">
        <v>170</v>
      </c>
      <c r="D464" s="28" t="s">
        <v>179</v>
      </c>
      <c r="E464" s="29" t="s">
        <v>674</v>
      </c>
      <c r="F464" s="24">
        <v>343</v>
      </c>
      <c r="G464" s="24"/>
      <c r="H464" s="24">
        <v>343</v>
      </c>
      <c r="I464" s="24">
        <v>343</v>
      </c>
      <c r="J464" s="37">
        <v>204.6</v>
      </c>
      <c r="K464" s="24">
        <v>0</v>
      </c>
      <c r="L464" s="24">
        <v>0</v>
      </c>
      <c r="M464" s="24">
        <v>0</v>
      </c>
      <c r="N464" s="24">
        <v>0</v>
      </c>
      <c r="O464" s="30">
        <v>343</v>
      </c>
      <c r="P464" s="30">
        <v>0</v>
      </c>
      <c r="Q464" s="30">
        <v>0</v>
      </c>
      <c r="R464" s="88">
        <f t="shared" si="391"/>
        <v>100</v>
      </c>
    </row>
    <row r="465" spans="1:18" ht="15.75" customHeight="1" x14ac:dyDescent="0.3">
      <c r="A465" s="28" t="s">
        <v>153</v>
      </c>
      <c r="B465" s="28" t="s">
        <v>1408</v>
      </c>
      <c r="C465" s="18" t="s">
        <v>170</v>
      </c>
      <c r="D465" s="28" t="s">
        <v>155</v>
      </c>
      <c r="E465" s="29" t="s">
        <v>675</v>
      </c>
      <c r="F465" s="24">
        <v>1200</v>
      </c>
      <c r="G465" s="24"/>
      <c r="H465" s="24">
        <v>1200</v>
      </c>
      <c r="I465" s="24">
        <v>1500</v>
      </c>
      <c r="J465" s="37">
        <v>300</v>
      </c>
      <c r="K465" s="24">
        <v>0</v>
      </c>
      <c r="L465" s="24">
        <v>0</v>
      </c>
      <c r="M465" s="24">
        <v>0</v>
      </c>
      <c r="N465" s="24">
        <v>0</v>
      </c>
      <c r="O465" s="30">
        <v>1500</v>
      </c>
      <c r="P465" s="30">
        <v>0</v>
      </c>
      <c r="Q465" s="30">
        <v>0</v>
      </c>
      <c r="R465" s="88">
        <f t="shared" si="391"/>
        <v>100</v>
      </c>
    </row>
    <row r="466" spans="1:18" ht="15.75" customHeight="1" x14ac:dyDescent="0.3">
      <c r="A466" s="28" t="s">
        <v>153</v>
      </c>
      <c r="B466" s="28" t="s">
        <v>1408</v>
      </c>
      <c r="C466" s="18" t="s">
        <v>162</v>
      </c>
      <c r="D466" s="28"/>
      <c r="E466" s="29" t="s">
        <v>1515</v>
      </c>
      <c r="F466" s="24">
        <v>993852.12000000011</v>
      </c>
      <c r="G466" s="24">
        <f t="shared" ref="G466:H466" si="395">G467+G488+G529+G549</f>
        <v>19828.77</v>
      </c>
      <c r="H466" s="24">
        <f t="shared" si="395"/>
        <v>1054188.581</v>
      </c>
      <c r="I466" s="24">
        <f t="shared" ref="I466:Q466" si="396">I467+I488+I529+I549</f>
        <v>1071703.6973999999</v>
      </c>
      <c r="J466" s="37">
        <f t="shared" si="396"/>
        <v>785457.43539999996</v>
      </c>
      <c r="K466" s="24">
        <f t="shared" si="396"/>
        <v>63835.616399999999</v>
      </c>
      <c r="L466" s="24">
        <f t="shared" si="396"/>
        <v>18835.616399999999</v>
      </c>
      <c r="M466" s="24">
        <f t="shared" si="396"/>
        <v>0</v>
      </c>
      <c r="N466" s="24">
        <f t="shared" si="396"/>
        <v>0</v>
      </c>
      <c r="O466" s="30">
        <f t="shared" si="396"/>
        <v>1071409.49679</v>
      </c>
      <c r="P466" s="30">
        <f t="shared" si="396"/>
        <v>63835.616399999999</v>
      </c>
      <c r="Q466" s="30">
        <f t="shared" si="396"/>
        <v>0</v>
      </c>
      <c r="R466" s="88">
        <f t="shared" si="391"/>
        <v>99.972548325557369</v>
      </c>
    </row>
    <row r="467" spans="1:18" ht="31.5" customHeight="1" x14ac:dyDescent="0.3">
      <c r="A467" s="28" t="s">
        <v>153</v>
      </c>
      <c r="B467" s="28" t="s">
        <v>1408</v>
      </c>
      <c r="C467" s="18" t="s">
        <v>214</v>
      </c>
      <c r="D467" s="28"/>
      <c r="E467" s="29" t="s">
        <v>1536</v>
      </c>
      <c r="F467" s="24">
        <v>226632.30000000002</v>
      </c>
      <c r="G467" s="24">
        <f t="shared" ref="G467:Q467" si="397">G468</f>
        <v>17051.137999999999</v>
      </c>
      <c r="H467" s="24">
        <f t="shared" si="397"/>
        <v>232081.08099999998</v>
      </c>
      <c r="I467" s="24">
        <f t="shared" si="397"/>
        <v>232081.08099999998</v>
      </c>
      <c r="J467" s="37">
        <f t="shared" si="397"/>
        <v>153363.22589999999</v>
      </c>
      <c r="K467" s="24">
        <f t="shared" si="397"/>
        <v>40000</v>
      </c>
      <c r="L467" s="24">
        <f t="shared" si="397"/>
        <v>0</v>
      </c>
      <c r="M467" s="24">
        <f t="shared" si="397"/>
        <v>0</v>
      </c>
      <c r="N467" s="24">
        <f t="shared" si="397"/>
        <v>0</v>
      </c>
      <c r="O467" s="30">
        <f t="shared" si="397"/>
        <v>231786.88038999998</v>
      </c>
      <c r="P467" s="30">
        <f t="shared" si="397"/>
        <v>40000</v>
      </c>
      <c r="Q467" s="30">
        <f t="shared" si="397"/>
        <v>0</v>
      </c>
      <c r="R467" s="88">
        <f t="shared" si="391"/>
        <v>99.873233695425611</v>
      </c>
    </row>
    <row r="468" spans="1:18" ht="31.5" customHeight="1" x14ac:dyDescent="0.3">
      <c r="A468" s="28" t="s">
        <v>153</v>
      </c>
      <c r="B468" s="28" t="s">
        <v>1408</v>
      </c>
      <c r="C468" s="18" t="s">
        <v>215</v>
      </c>
      <c r="D468" s="28"/>
      <c r="E468" s="35" t="s">
        <v>1537</v>
      </c>
      <c r="F468" s="24">
        <v>226632.30000000002</v>
      </c>
      <c r="G468" s="24">
        <f t="shared" ref="G468:H468" si="398">G469+G473+G477+G482+G485</f>
        <v>17051.137999999999</v>
      </c>
      <c r="H468" s="24">
        <f t="shared" si="398"/>
        <v>232081.08099999998</v>
      </c>
      <c r="I468" s="24">
        <f t="shared" ref="I468:Q468" si="399">I469+I473+I477+I482+I485</f>
        <v>232081.08099999998</v>
      </c>
      <c r="J468" s="37">
        <f t="shared" si="399"/>
        <v>153363.22589999999</v>
      </c>
      <c r="K468" s="24">
        <f t="shared" si="399"/>
        <v>40000</v>
      </c>
      <c r="L468" s="24">
        <f t="shared" si="399"/>
        <v>0</v>
      </c>
      <c r="M468" s="24">
        <f t="shared" si="399"/>
        <v>0</v>
      </c>
      <c r="N468" s="24">
        <f t="shared" si="399"/>
        <v>0</v>
      </c>
      <c r="O468" s="30">
        <f t="shared" si="399"/>
        <v>231786.88038999998</v>
      </c>
      <c r="P468" s="30">
        <f t="shared" si="399"/>
        <v>40000</v>
      </c>
      <c r="Q468" s="30">
        <f t="shared" si="399"/>
        <v>0</v>
      </c>
      <c r="R468" s="88">
        <f t="shared" si="391"/>
        <v>99.873233695425611</v>
      </c>
    </row>
    <row r="469" spans="1:18" ht="47.25" customHeight="1" x14ac:dyDescent="0.3">
      <c r="A469" s="28" t="s">
        <v>153</v>
      </c>
      <c r="B469" s="28" t="s">
        <v>1408</v>
      </c>
      <c r="C469" s="18" t="s">
        <v>199</v>
      </c>
      <c r="D469" s="28"/>
      <c r="E469" s="29" t="s">
        <v>710</v>
      </c>
      <c r="F469" s="24">
        <v>49188.799999999996</v>
      </c>
      <c r="G469" s="24">
        <f t="shared" ref="G469:Q469" si="400">G470</f>
        <v>0</v>
      </c>
      <c r="H469" s="24">
        <f t="shared" si="400"/>
        <v>49188.799999999996</v>
      </c>
      <c r="I469" s="24">
        <f t="shared" si="400"/>
        <v>49188.799999999996</v>
      </c>
      <c r="J469" s="37">
        <f t="shared" si="400"/>
        <v>44940</v>
      </c>
      <c r="K469" s="24">
        <f t="shared" si="400"/>
        <v>0</v>
      </c>
      <c r="L469" s="24">
        <f t="shared" si="400"/>
        <v>0</v>
      </c>
      <c r="M469" s="24">
        <f t="shared" si="400"/>
        <v>0</v>
      </c>
      <c r="N469" s="24">
        <f t="shared" si="400"/>
        <v>0</v>
      </c>
      <c r="O469" s="30">
        <f t="shared" si="400"/>
        <v>49188.799999999996</v>
      </c>
      <c r="P469" s="30">
        <f t="shared" si="400"/>
        <v>0</v>
      </c>
      <c r="Q469" s="30">
        <f t="shared" si="400"/>
        <v>0</v>
      </c>
      <c r="R469" s="88">
        <f t="shared" si="391"/>
        <v>100</v>
      </c>
    </row>
    <row r="470" spans="1:18" ht="31.5" customHeight="1" x14ac:dyDescent="0.3">
      <c r="A470" s="28" t="s">
        <v>153</v>
      </c>
      <c r="B470" s="28" t="s">
        <v>1408</v>
      </c>
      <c r="C470" s="18" t="s">
        <v>199</v>
      </c>
      <c r="D470" s="28" t="s">
        <v>143</v>
      </c>
      <c r="E470" s="29" t="s">
        <v>673</v>
      </c>
      <c r="F470" s="24">
        <v>49188.799999999996</v>
      </c>
      <c r="G470" s="24">
        <f t="shared" ref="G470:H470" si="401">G471+G472</f>
        <v>0</v>
      </c>
      <c r="H470" s="24">
        <f t="shared" si="401"/>
        <v>49188.799999999996</v>
      </c>
      <c r="I470" s="24">
        <f t="shared" ref="I470:Q470" si="402">I471+I472</f>
        <v>49188.799999999996</v>
      </c>
      <c r="J470" s="37">
        <f t="shared" si="402"/>
        <v>44940</v>
      </c>
      <c r="K470" s="24">
        <f t="shared" si="402"/>
        <v>0</v>
      </c>
      <c r="L470" s="24">
        <f t="shared" si="402"/>
        <v>0</v>
      </c>
      <c r="M470" s="24">
        <f t="shared" si="402"/>
        <v>0</v>
      </c>
      <c r="N470" s="24">
        <f t="shared" si="402"/>
        <v>0</v>
      </c>
      <c r="O470" s="30">
        <f t="shared" si="402"/>
        <v>49188.799999999996</v>
      </c>
      <c r="P470" s="30">
        <f t="shared" si="402"/>
        <v>0</v>
      </c>
      <c r="Q470" s="30">
        <f t="shared" si="402"/>
        <v>0</v>
      </c>
      <c r="R470" s="88">
        <f t="shared" si="391"/>
        <v>100</v>
      </c>
    </row>
    <row r="471" spans="1:18" ht="15.75" customHeight="1" x14ac:dyDescent="0.3">
      <c r="A471" s="28" t="s">
        <v>153</v>
      </c>
      <c r="B471" s="28" t="s">
        <v>1408</v>
      </c>
      <c r="C471" s="18" t="s">
        <v>199</v>
      </c>
      <c r="D471" s="28" t="s">
        <v>179</v>
      </c>
      <c r="E471" s="29" t="s">
        <v>674</v>
      </c>
      <c r="F471" s="24">
        <v>614.1</v>
      </c>
      <c r="G471" s="24"/>
      <c r="H471" s="24">
        <v>614.1</v>
      </c>
      <c r="I471" s="24">
        <v>614.1</v>
      </c>
      <c r="J471" s="37">
        <v>548.9</v>
      </c>
      <c r="K471" s="24">
        <v>0</v>
      </c>
      <c r="L471" s="24">
        <v>0</v>
      </c>
      <c r="M471" s="24">
        <v>0</v>
      </c>
      <c r="N471" s="24">
        <v>0</v>
      </c>
      <c r="O471" s="30">
        <v>614.1</v>
      </c>
      <c r="P471" s="30">
        <v>0</v>
      </c>
      <c r="Q471" s="30">
        <v>0</v>
      </c>
      <c r="R471" s="88">
        <f t="shared" si="391"/>
        <v>100</v>
      </c>
    </row>
    <row r="472" spans="1:18" ht="15.75" customHeight="1" x14ac:dyDescent="0.3">
      <c r="A472" s="28" t="s">
        <v>153</v>
      </c>
      <c r="B472" s="28" t="s">
        <v>1408</v>
      </c>
      <c r="C472" s="18" t="s">
        <v>199</v>
      </c>
      <c r="D472" s="28" t="s">
        <v>155</v>
      </c>
      <c r="E472" s="29" t="s">
        <v>675</v>
      </c>
      <c r="F472" s="24">
        <v>48574.7</v>
      </c>
      <c r="G472" s="24"/>
      <c r="H472" s="24">
        <v>48574.7</v>
      </c>
      <c r="I472" s="24">
        <v>48574.7</v>
      </c>
      <c r="J472" s="37">
        <v>44391.1</v>
      </c>
      <c r="K472" s="24">
        <v>0</v>
      </c>
      <c r="L472" s="24">
        <v>0</v>
      </c>
      <c r="M472" s="24">
        <v>0</v>
      </c>
      <c r="N472" s="24">
        <v>0</v>
      </c>
      <c r="O472" s="30">
        <v>48574.7</v>
      </c>
      <c r="P472" s="30">
        <v>0</v>
      </c>
      <c r="Q472" s="30">
        <v>0</v>
      </c>
      <c r="R472" s="88">
        <f t="shared" si="391"/>
        <v>100</v>
      </c>
    </row>
    <row r="473" spans="1:18" ht="47.25" customHeight="1" x14ac:dyDescent="0.3">
      <c r="A473" s="28" t="s">
        <v>153</v>
      </c>
      <c r="B473" s="28" t="s">
        <v>1408</v>
      </c>
      <c r="C473" s="18" t="s">
        <v>200</v>
      </c>
      <c r="D473" s="28"/>
      <c r="E473" s="29" t="s">
        <v>733</v>
      </c>
      <c r="F473" s="24">
        <v>133066.79999999999</v>
      </c>
      <c r="G473" s="24">
        <f t="shared" ref="G473:Q473" si="403">G474</f>
        <v>17051.137999999999</v>
      </c>
      <c r="H473" s="24">
        <f t="shared" si="403"/>
        <v>140584.31099999999</v>
      </c>
      <c r="I473" s="24">
        <f t="shared" si="403"/>
        <v>140584.31099999999</v>
      </c>
      <c r="J473" s="37">
        <f t="shared" si="403"/>
        <v>107461.9319</v>
      </c>
      <c r="K473" s="24">
        <f t="shared" si="403"/>
        <v>0</v>
      </c>
      <c r="L473" s="24">
        <f t="shared" si="403"/>
        <v>0</v>
      </c>
      <c r="M473" s="24">
        <f t="shared" si="403"/>
        <v>0</v>
      </c>
      <c r="N473" s="24">
        <f t="shared" si="403"/>
        <v>0</v>
      </c>
      <c r="O473" s="30">
        <f t="shared" si="403"/>
        <v>140584.31099999999</v>
      </c>
      <c r="P473" s="30">
        <f t="shared" si="403"/>
        <v>0</v>
      </c>
      <c r="Q473" s="30">
        <f t="shared" si="403"/>
        <v>0</v>
      </c>
      <c r="R473" s="88">
        <f t="shared" si="391"/>
        <v>100</v>
      </c>
    </row>
    <row r="474" spans="1:18" ht="31.5" customHeight="1" x14ac:dyDescent="0.3">
      <c r="A474" s="28" t="s">
        <v>153</v>
      </c>
      <c r="B474" s="28" t="s">
        <v>1408</v>
      </c>
      <c r="C474" s="18" t="s">
        <v>200</v>
      </c>
      <c r="D474" s="28" t="s">
        <v>143</v>
      </c>
      <c r="E474" s="29" t="s">
        <v>673</v>
      </c>
      <c r="F474" s="24">
        <v>133066.79999999999</v>
      </c>
      <c r="G474" s="24">
        <f t="shared" ref="G474:H474" si="404">G475+G476</f>
        <v>17051.137999999999</v>
      </c>
      <c r="H474" s="24">
        <f t="shared" si="404"/>
        <v>140584.31099999999</v>
      </c>
      <c r="I474" s="24">
        <f t="shared" ref="I474:Q474" si="405">I475+I476</f>
        <v>140584.31099999999</v>
      </c>
      <c r="J474" s="37">
        <f t="shared" si="405"/>
        <v>107461.9319</v>
      </c>
      <c r="K474" s="24">
        <f t="shared" si="405"/>
        <v>0</v>
      </c>
      <c r="L474" s="24">
        <f t="shared" si="405"/>
        <v>0</v>
      </c>
      <c r="M474" s="24">
        <f t="shared" si="405"/>
        <v>0</v>
      </c>
      <c r="N474" s="24">
        <f t="shared" si="405"/>
        <v>0</v>
      </c>
      <c r="O474" s="30">
        <f t="shared" si="405"/>
        <v>140584.31099999999</v>
      </c>
      <c r="P474" s="30">
        <f t="shared" si="405"/>
        <v>0</v>
      </c>
      <c r="Q474" s="30">
        <f t="shared" si="405"/>
        <v>0</v>
      </c>
      <c r="R474" s="88">
        <f t="shared" si="391"/>
        <v>100</v>
      </c>
    </row>
    <row r="475" spans="1:18" ht="15.75" customHeight="1" x14ac:dyDescent="0.3">
      <c r="A475" s="28" t="s">
        <v>153</v>
      </c>
      <c r="B475" s="28" t="s">
        <v>1408</v>
      </c>
      <c r="C475" s="18" t="s">
        <v>200</v>
      </c>
      <c r="D475" s="28" t="s">
        <v>179</v>
      </c>
      <c r="E475" s="29" t="s">
        <v>674</v>
      </c>
      <c r="F475" s="24">
        <v>1500</v>
      </c>
      <c r="G475" s="24">
        <v>352.5</v>
      </c>
      <c r="H475" s="24">
        <v>1852.5</v>
      </c>
      <c r="I475" s="24">
        <v>2152.5</v>
      </c>
      <c r="J475" s="37">
        <v>1352.5</v>
      </c>
      <c r="K475" s="24">
        <v>0</v>
      </c>
      <c r="L475" s="24">
        <v>0</v>
      </c>
      <c r="M475" s="24">
        <v>0</v>
      </c>
      <c r="N475" s="24">
        <v>0</v>
      </c>
      <c r="O475" s="30">
        <v>2152.5</v>
      </c>
      <c r="P475" s="30">
        <v>0</v>
      </c>
      <c r="Q475" s="30">
        <v>0</v>
      </c>
      <c r="R475" s="88">
        <f t="shared" si="391"/>
        <v>100</v>
      </c>
    </row>
    <row r="476" spans="1:18" ht="15.75" customHeight="1" x14ac:dyDescent="0.3">
      <c r="A476" s="28" t="s">
        <v>153</v>
      </c>
      <c r="B476" s="28" t="s">
        <v>1408</v>
      </c>
      <c r="C476" s="18" t="s">
        <v>200</v>
      </c>
      <c r="D476" s="28" t="s">
        <v>155</v>
      </c>
      <c r="E476" s="29" t="s">
        <v>675</v>
      </c>
      <c r="F476" s="24">
        <v>131566.79999999999</v>
      </c>
      <c r="G476" s="24">
        <v>16698.637999999999</v>
      </c>
      <c r="H476" s="24">
        <v>138731.81099999999</v>
      </c>
      <c r="I476" s="24">
        <v>138431.81099999999</v>
      </c>
      <c r="J476" s="37">
        <v>106109.4319</v>
      </c>
      <c r="K476" s="24">
        <v>0</v>
      </c>
      <c r="L476" s="24">
        <v>0</v>
      </c>
      <c r="M476" s="24">
        <v>0</v>
      </c>
      <c r="N476" s="24">
        <v>0</v>
      </c>
      <c r="O476" s="30">
        <v>138431.81099999999</v>
      </c>
      <c r="P476" s="30">
        <v>0</v>
      </c>
      <c r="Q476" s="30">
        <v>0</v>
      </c>
      <c r="R476" s="88">
        <f t="shared" si="391"/>
        <v>100</v>
      </c>
    </row>
    <row r="477" spans="1:18" ht="47.25" customHeight="1" x14ac:dyDescent="0.3">
      <c r="A477" s="28" t="s">
        <v>153</v>
      </c>
      <c r="B477" s="28" t="s">
        <v>1408</v>
      </c>
      <c r="C477" s="18" t="s">
        <v>202</v>
      </c>
      <c r="D477" s="28"/>
      <c r="E477" s="29" t="s">
        <v>735</v>
      </c>
      <c r="F477" s="24">
        <v>4376.7</v>
      </c>
      <c r="G477" s="24">
        <f t="shared" ref="G477:H477" si="406">G478+G480</f>
        <v>0</v>
      </c>
      <c r="H477" s="24">
        <f t="shared" si="406"/>
        <v>2307.9699999999998</v>
      </c>
      <c r="I477" s="24">
        <f t="shared" ref="I477:Q477" si="407">I478+I480</f>
        <v>2307.9699999999998</v>
      </c>
      <c r="J477" s="37">
        <f t="shared" si="407"/>
        <v>961.29399999999998</v>
      </c>
      <c r="K477" s="24">
        <f t="shared" si="407"/>
        <v>0</v>
      </c>
      <c r="L477" s="24">
        <f t="shared" si="407"/>
        <v>0</v>
      </c>
      <c r="M477" s="24">
        <f t="shared" si="407"/>
        <v>0</v>
      </c>
      <c r="N477" s="24">
        <f t="shared" si="407"/>
        <v>0</v>
      </c>
      <c r="O477" s="30">
        <f t="shared" si="407"/>
        <v>2013.7693899999999</v>
      </c>
      <c r="P477" s="30">
        <f t="shared" si="407"/>
        <v>0</v>
      </c>
      <c r="Q477" s="30">
        <f t="shared" si="407"/>
        <v>0</v>
      </c>
      <c r="R477" s="88">
        <f t="shared" si="391"/>
        <v>87.25284080815608</v>
      </c>
    </row>
    <row r="478" spans="1:18" ht="31.5" customHeight="1" x14ac:dyDescent="0.3">
      <c r="A478" s="28" t="s">
        <v>153</v>
      </c>
      <c r="B478" s="28" t="s">
        <v>1408</v>
      </c>
      <c r="C478" s="18" t="s">
        <v>202</v>
      </c>
      <c r="D478" s="28" t="s">
        <v>51</v>
      </c>
      <c r="E478" s="29" t="s">
        <v>663</v>
      </c>
      <c r="F478" s="24">
        <v>3572.1</v>
      </c>
      <c r="G478" s="24">
        <f t="shared" ref="G478:Q478" si="408">G479</f>
        <v>0</v>
      </c>
      <c r="H478" s="24">
        <f t="shared" si="408"/>
        <v>1503.37</v>
      </c>
      <c r="I478" s="24">
        <f t="shared" si="408"/>
        <v>1503.37</v>
      </c>
      <c r="J478" s="37">
        <f t="shared" si="408"/>
        <v>156.69399999999999</v>
      </c>
      <c r="K478" s="24">
        <f t="shared" si="408"/>
        <v>0</v>
      </c>
      <c r="L478" s="24">
        <f t="shared" si="408"/>
        <v>0</v>
      </c>
      <c r="M478" s="24">
        <f t="shared" si="408"/>
        <v>0</v>
      </c>
      <c r="N478" s="24">
        <f t="shared" si="408"/>
        <v>0</v>
      </c>
      <c r="O478" s="30">
        <f t="shared" si="408"/>
        <v>1209.16939</v>
      </c>
      <c r="P478" s="30">
        <f t="shared" si="408"/>
        <v>0</v>
      </c>
      <c r="Q478" s="30">
        <f t="shared" si="408"/>
        <v>0</v>
      </c>
      <c r="R478" s="88">
        <f t="shared" si="391"/>
        <v>80.430591936782037</v>
      </c>
    </row>
    <row r="479" spans="1:18" ht="31.5" customHeight="1" x14ac:dyDescent="0.3">
      <c r="A479" s="28" t="s">
        <v>153</v>
      </c>
      <c r="B479" s="28" t="s">
        <v>1408</v>
      </c>
      <c r="C479" s="18" t="s">
        <v>202</v>
      </c>
      <c r="D479" s="28" t="s">
        <v>52</v>
      </c>
      <c r="E479" s="29" t="s">
        <v>664</v>
      </c>
      <c r="F479" s="24">
        <v>3572.1</v>
      </c>
      <c r="G479" s="24"/>
      <c r="H479" s="24">
        <f>2645.45-1142.08</f>
        <v>1503.37</v>
      </c>
      <c r="I479" s="24">
        <v>1503.37</v>
      </c>
      <c r="J479" s="37">
        <v>156.69399999999999</v>
      </c>
      <c r="K479" s="24">
        <v>0</v>
      </c>
      <c r="L479" s="24">
        <v>0</v>
      </c>
      <c r="M479" s="24">
        <v>0</v>
      </c>
      <c r="N479" s="24">
        <v>0</v>
      </c>
      <c r="O479" s="30">
        <v>1209.16939</v>
      </c>
      <c r="P479" s="30">
        <v>0</v>
      </c>
      <c r="Q479" s="30">
        <v>0</v>
      </c>
      <c r="R479" s="88">
        <f t="shared" si="391"/>
        <v>80.430591936782037</v>
      </c>
    </row>
    <row r="480" spans="1:18" ht="15.75" customHeight="1" x14ac:dyDescent="0.3">
      <c r="A480" s="28" t="s">
        <v>153</v>
      </c>
      <c r="B480" s="28" t="s">
        <v>1408</v>
      </c>
      <c r="C480" s="18" t="s">
        <v>202</v>
      </c>
      <c r="D480" s="28" t="s">
        <v>190</v>
      </c>
      <c r="E480" s="29" t="s">
        <v>665</v>
      </c>
      <c r="F480" s="24">
        <v>804.6</v>
      </c>
      <c r="G480" s="24">
        <f t="shared" ref="G480:Q480" si="409">G481</f>
        <v>0</v>
      </c>
      <c r="H480" s="24">
        <f t="shared" si="409"/>
        <v>804.6</v>
      </c>
      <c r="I480" s="24">
        <f t="shared" si="409"/>
        <v>804.6</v>
      </c>
      <c r="J480" s="37">
        <f t="shared" si="409"/>
        <v>804.6</v>
      </c>
      <c r="K480" s="24">
        <f t="shared" si="409"/>
        <v>0</v>
      </c>
      <c r="L480" s="24">
        <f t="shared" si="409"/>
        <v>0</v>
      </c>
      <c r="M480" s="24">
        <f t="shared" si="409"/>
        <v>0</v>
      </c>
      <c r="N480" s="24">
        <f t="shared" si="409"/>
        <v>0</v>
      </c>
      <c r="O480" s="30">
        <f t="shared" si="409"/>
        <v>804.6</v>
      </c>
      <c r="P480" s="30">
        <f t="shared" si="409"/>
        <v>0</v>
      </c>
      <c r="Q480" s="30">
        <f t="shared" si="409"/>
        <v>0</v>
      </c>
      <c r="R480" s="88">
        <f t="shared" si="391"/>
        <v>100</v>
      </c>
    </row>
    <row r="481" spans="1:19" ht="15.75" customHeight="1" x14ac:dyDescent="0.3">
      <c r="A481" s="28" t="s">
        <v>153</v>
      </c>
      <c r="B481" s="28" t="s">
        <v>1408</v>
      </c>
      <c r="C481" s="18" t="s">
        <v>202</v>
      </c>
      <c r="D481" s="28" t="s">
        <v>175</v>
      </c>
      <c r="E481" s="29" t="s">
        <v>669</v>
      </c>
      <c r="F481" s="24">
        <v>804.6</v>
      </c>
      <c r="G481" s="24"/>
      <c r="H481" s="24">
        <v>804.6</v>
      </c>
      <c r="I481" s="24">
        <v>804.6</v>
      </c>
      <c r="J481" s="37">
        <v>804.6</v>
      </c>
      <c r="K481" s="24">
        <v>0</v>
      </c>
      <c r="L481" s="24">
        <v>0</v>
      </c>
      <c r="M481" s="24">
        <v>0</v>
      </c>
      <c r="N481" s="24">
        <v>0</v>
      </c>
      <c r="O481" s="30">
        <v>804.6</v>
      </c>
      <c r="P481" s="30">
        <v>0</v>
      </c>
      <c r="Q481" s="30">
        <v>0</v>
      </c>
      <c r="R481" s="88">
        <f t="shared" si="391"/>
        <v>100</v>
      </c>
    </row>
    <row r="482" spans="1:19" ht="31.5" customHeight="1" x14ac:dyDescent="0.3">
      <c r="A482" s="28" t="s">
        <v>153</v>
      </c>
      <c r="B482" s="28" t="s">
        <v>1408</v>
      </c>
      <c r="C482" s="18" t="s">
        <v>1782</v>
      </c>
      <c r="D482" s="28"/>
      <c r="E482" s="29" t="s">
        <v>1781</v>
      </c>
      <c r="F482" s="24">
        <v>40000</v>
      </c>
      <c r="G482" s="24">
        <f t="shared" ref="G482:Q483" si="410">G483</f>
        <v>0</v>
      </c>
      <c r="H482" s="24">
        <f t="shared" si="410"/>
        <v>40000</v>
      </c>
      <c r="I482" s="24">
        <f t="shared" si="410"/>
        <v>40000</v>
      </c>
      <c r="J482" s="37">
        <f t="shared" si="410"/>
        <v>0</v>
      </c>
      <c r="K482" s="24">
        <f t="shared" si="410"/>
        <v>40000</v>
      </c>
      <c r="L482" s="24">
        <f t="shared" si="410"/>
        <v>0</v>
      </c>
      <c r="M482" s="24">
        <f t="shared" si="410"/>
        <v>0</v>
      </c>
      <c r="N482" s="24">
        <f t="shared" si="410"/>
        <v>0</v>
      </c>
      <c r="O482" s="30">
        <f t="shared" si="410"/>
        <v>40000</v>
      </c>
      <c r="P482" s="30">
        <f t="shared" si="410"/>
        <v>40000</v>
      </c>
      <c r="Q482" s="30">
        <f t="shared" si="410"/>
        <v>0</v>
      </c>
      <c r="R482" s="88">
        <f t="shared" si="391"/>
        <v>100</v>
      </c>
    </row>
    <row r="483" spans="1:19" ht="31.5" customHeight="1" x14ac:dyDescent="0.3">
      <c r="A483" s="28" t="s">
        <v>153</v>
      </c>
      <c r="B483" s="28" t="s">
        <v>1408</v>
      </c>
      <c r="C483" s="18" t="s">
        <v>1782</v>
      </c>
      <c r="D483" s="28" t="s">
        <v>143</v>
      </c>
      <c r="E483" s="29" t="s">
        <v>673</v>
      </c>
      <c r="F483" s="24">
        <v>40000</v>
      </c>
      <c r="G483" s="24">
        <f t="shared" si="410"/>
        <v>0</v>
      </c>
      <c r="H483" s="24">
        <f t="shared" si="410"/>
        <v>40000</v>
      </c>
      <c r="I483" s="24">
        <f t="shared" si="410"/>
        <v>40000</v>
      </c>
      <c r="J483" s="37">
        <f t="shared" si="410"/>
        <v>0</v>
      </c>
      <c r="K483" s="24">
        <f t="shared" si="410"/>
        <v>40000</v>
      </c>
      <c r="L483" s="24">
        <f t="shared" si="410"/>
        <v>0</v>
      </c>
      <c r="M483" s="24">
        <f t="shared" si="410"/>
        <v>0</v>
      </c>
      <c r="N483" s="24">
        <f t="shared" si="410"/>
        <v>0</v>
      </c>
      <c r="O483" s="30">
        <f t="shared" si="410"/>
        <v>40000</v>
      </c>
      <c r="P483" s="30">
        <f t="shared" si="410"/>
        <v>40000</v>
      </c>
      <c r="Q483" s="30">
        <f t="shared" si="410"/>
        <v>0</v>
      </c>
      <c r="R483" s="88">
        <f t="shared" si="391"/>
        <v>100</v>
      </c>
    </row>
    <row r="484" spans="1:19" ht="15.75" customHeight="1" x14ac:dyDescent="0.3">
      <c r="A484" s="28" t="s">
        <v>153</v>
      </c>
      <c r="B484" s="28" t="s">
        <v>1408</v>
      </c>
      <c r="C484" s="18" t="s">
        <v>1782</v>
      </c>
      <c r="D484" s="28" t="s">
        <v>155</v>
      </c>
      <c r="E484" s="29" t="s">
        <v>675</v>
      </c>
      <c r="F484" s="24">
        <v>40000</v>
      </c>
      <c r="G484" s="24"/>
      <c r="H484" s="24">
        <v>40000</v>
      </c>
      <c r="I484" s="24">
        <v>40000</v>
      </c>
      <c r="J484" s="37">
        <v>0</v>
      </c>
      <c r="K484" s="24">
        <f>I484</f>
        <v>40000</v>
      </c>
      <c r="L484" s="24">
        <f>J484</f>
        <v>0</v>
      </c>
      <c r="M484" s="24">
        <v>0</v>
      </c>
      <c r="N484" s="24">
        <v>0</v>
      </c>
      <c r="O484" s="30">
        <v>40000</v>
      </c>
      <c r="P484" s="30">
        <f>O484</f>
        <v>40000</v>
      </c>
      <c r="Q484" s="30">
        <v>0</v>
      </c>
      <c r="R484" s="88">
        <f t="shared" si="391"/>
        <v>100</v>
      </c>
    </row>
    <row r="485" spans="1:19" ht="47.25" hidden="1" customHeight="1" x14ac:dyDescent="0.3">
      <c r="A485" s="28" t="s">
        <v>153</v>
      </c>
      <c r="B485" s="28" t="s">
        <v>1408</v>
      </c>
      <c r="C485" s="18" t="s">
        <v>1789</v>
      </c>
      <c r="D485" s="28"/>
      <c r="E485" s="29" t="s">
        <v>1790</v>
      </c>
      <c r="F485" s="24">
        <v>0</v>
      </c>
      <c r="G485" s="24">
        <f t="shared" ref="G485:Q486" si="411">G486</f>
        <v>0</v>
      </c>
      <c r="H485" s="24">
        <f t="shared" si="411"/>
        <v>0</v>
      </c>
      <c r="I485" s="24">
        <f t="shared" si="411"/>
        <v>0</v>
      </c>
      <c r="J485" s="37">
        <f t="shared" si="411"/>
        <v>0</v>
      </c>
      <c r="K485" s="24">
        <f t="shared" si="411"/>
        <v>0</v>
      </c>
      <c r="L485" s="24">
        <f t="shared" si="411"/>
        <v>0</v>
      </c>
      <c r="M485" s="24">
        <f t="shared" si="411"/>
        <v>0</v>
      </c>
      <c r="N485" s="24">
        <f t="shared" si="411"/>
        <v>0</v>
      </c>
      <c r="O485" s="30">
        <f t="shared" si="411"/>
        <v>0</v>
      </c>
      <c r="P485" s="30">
        <f t="shared" si="411"/>
        <v>0</v>
      </c>
      <c r="Q485" s="30">
        <f t="shared" si="411"/>
        <v>0</v>
      </c>
      <c r="R485" s="30">
        <v>0</v>
      </c>
      <c r="S485" s="36" t="s">
        <v>2026</v>
      </c>
    </row>
    <row r="486" spans="1:19" ht="31.5" hidden="1" customHeight="1" x14ac:dyDescent="0.3">
      <c r="A486" s="28" t="s">
        <v>153</v>
      </c>
      <c r="B486" s="28" t="s">
        <v>1408</v>
      </c>
      <c r="C486" s="18" t="s">
        <v>1789</v>
      </c>
      <c r="D486" s="28" t="s">
        <v>143</v>
      </c>
      <c r="E486" s="29" t="s">
        <v>673</v>
      </c>
      <c r="F486" s="24">
        <v>0</v>
      </c>
      <c r="G486" s="24">
        <f t="shared" si="411"/>
        <v>0</v>
      </c>
      <c r="H486" s="24">
        <f t="shared" si="411"/>
        <v>0</v>
      </c>
      <c r="I486" s="24">
        <f t="shared" si="411"/>
        <v>0</v>
      </c>
      <c r="J486" s="37">
        <f t="shared" si="411"/>
        <v>0</v>
      </c>
      <c r="K486" s="24">
        <f t="shared" si="411"/>
        <v>0</v>
      </c>
      <c r="L486" s="24">
        <f t="shared" si="411"/>
        <v>0</v>
      </c>
      <c r="M486" s="24">
        <f t="shared" si="411"/>
        <v>0</v>
      </c>
      <c r="N486" s="24">
        <f t="shared" si="411"/>
        <v>0</v>
      </c>
      <c r="O486" s="30">
        <f t="shared" si="411"/>
        <v>0</v>
      </c>
      <c r="P486" s="30">
        <f t="shared" si="411"/>
        <v>0</v>
      </c>
      <c r="Q486" s="30">
        <f t="shared" si="411"/>
        <v>0</v>
      </c>
      <c r="R486" s="30">
        <v>0</v>
      </c>
      <c r="S486" s="36" t="s">
        <v>2026</v>
      </c>
    </row>
    <row r="487" spans="1:19" ht="15.75" hidden="1" customHeight="1" x14ac:dyDescent="0.3">
      <c r="A487" s="28" t="s">
        <v>153</v>
      </c>
      <c r="B487" s="28" t="s">
        <v>1408</v>
      </c>
      <c r="C487" s="18" t="s">
        <v>1789</v>
      </c>
      <c r="D487" s="28" t="s">
        <v>155</v>
      </c>
      <c r="E487" s="29" t="s">
        <v>675</v>
      </c>
      <c r="F487" s="24">
        <v>0</v>
      </c>
      <c r="G487" s="24"/>
      <c r="H487" s="24">
        <v>0</v>
      </c>
      <c r="I487" s="24">
        <v>0</v>
      </c>
      <c r="J487" s="37">
        <v>0</v>
      </c>
      <c r="K487" s="24">
        <v>0</v>
      </c>
      <c r="L487" s="24">
        <v>0</v>
      </c>
      <c r="M487" s="24">
        <v>0</v>
      </c>
      <c r="N487" s="24">
        <v>0</v>
      </c>
      <c r="O487" s="30">
        <v>0</v>
      </c>
      <c r="P487" s="30">
        <v>0</v>
      </c>
      <c r="Q487" s="30">
        <v>0</v>
      </c>
      <c r="R487" s="30">
        <v>0</v>
      </c>
      <c r="S487" s="36" t="s">
        <v>2026</v>
      </c>
    </row>
    <row r="488" spans="1:19" ht="31.5" customHeight="1" x14ac:dyDescent="0.3">
      <c r="A488" s="28" t="s">
        <v>153</v>
      </c>
      <c r="B488" s="28" t="s">
        <v>1408</v>
      </c>
      <c r="C488" s="18" t="s">
        <v>216</v>
      </c>
      <c r="D488" s="28"/>
      <c r="E488" s="29" t="s">
        <v>1538</v>
      </c>
      <c r="F488" s="24">
        <v>603156.60000000009</v>
      </c>
      <c r="G488" s="24">
        <f t="shared" ref="G488:H488" si="412">G489+G511</f>
        <v>2777.6320000000001</v>
      </c>
      <c r="H488" s="24">
        <f t="shared" si="412"/>
        <v>660451.61300000001</v>
      </c>
      <c r="I488" s="24">
        <f t="shared" ref="I488:Q488" si="413">I489+I511</f>
        <v>668045.12939999998</v>
      </c>
      <c r="J488" s="37">
        <f t="shared" si="413"/>
        <v>526985.4425</v>
      </c>
      <c r="K488" s="24">
        <f t="shared" si="413"/>
        <v>13835.616400000001</v>
      </c>
      <c r="L488" s="24">
        <f t="shared" si="413"/>
        <v>13835.616400000001</v>
      </c>
      <c r="M488" s="24">
        <f t="shared" si="413"/>
        <v>0</v>
      </c>
      <c r="N488" s="24">
        <f t="shared" si="413"/>
        <v>0</v>
      </c>
      <c r="O488" s="30">
        <f t="shared" si="413"/>
        <v>668045.12939999998</v>
      </c>
      <c r="P488" s="30">
        <f t="shared" si="413"/>
        <v>13835.616400000001</v>
      </c>
      <c r="Q488" s="30">
        <f t="shared" si="413"/>
        <v>0</v>
      </c>
      <c r="R488" s="88">
        <f t="shared" si="391"/>
        <v>100</v>
      </c>
      <c r="S488" s="36"/>
    </row>
    <row r="489" spans="1:19" ht="31.5" customHeight="1" x14ac:dyDescent="0.3">
      <c r="A489" s="28" t="s">
        <v>153</v>
      </c>
      <c r="B489" s="28" t="s">
        <v>1408</v>
      </c>
      <c r="C489" s="18" t="s">
        <v>217</v>
      </c>
      <c r="D489" s="28"/>
      <c r="E489" s="29" t="s">
        <v>1539</v>
      </c>
      <c r="F489" s="24">
        <v>245242.2</v>
      </c>
      <c r="G489" s="24">
        <f t="shared" ref="G489" si="414">G490+G498+G501+G504+G508</f>
        <v>0</v>
      </c>
      <c r="H489" s="24">
        <f>H490+H498+H501+H504+H508+H494</f>
        <v>263542.93099999998</v>
      </c>
      <c r="I489" s="24">
        <f t="shared" ref="I489:Q489" si="415">I490+I498+I501+I504+I508+I494</f>
        <v>274772.04740000004</v>
      </c>
      <c r="J489" s="24">
        <f t="shared" si="415"/>
        <v>214877.29249999998</v>
      </c>
      <c r="K489" s="24">
        <f t="shared" si="415"/>
        <v>13835.616400000001</v>
      </c>
      <c r="L489" s="24">
        <f t="shared" si="415"/>
        <v>13835.616400000001</v>
      </c>
      <c r="M489" s="24">
        <f t="shared" si="415"/>
        <v>0</v>
      </c>
      <c r="N489" s="24">
        <f t="shared" si="415"/>
        <v>0</v>
      </c>
      <c r="O489" s="24">
        <f t="shared" si="415"/>
        <v>274772.04740000004</v>
      </c>
      <c r="P489" s="24">
        <f t="shared" si="415"/>
        <v>13835.616400000001</v>
      </c>
      <c r="Q489" s="24">
        <f t="shared" si="415"/>
        <v>0</v>
      </c>
      <c r="R489" s="88">
        <f t="shared" si="391"/>
        <v>100</v>
      </c>
      <c r="S489" s="36"/>
    </row>
    <row r="490" spans="1:19" ht="47.25" customHeight="1" x14ac:dyDescent="0.3">
      <c r="A490" s="28" t="s">
        <v>153</v>
      </c>
      <c r="B490" s="28" t="s">
        <v>1408</v>
      </c>
      <c r="C490" s="18" t="s">
        <v>203</v>
      </c>
      <c r="D490" s="28"/>
      <c r="E490" s="29" t="s">
        <v>710</v>
      </c>
      <c r="F490" s="24">
        <v>213042.2</v>
      </c>
      <c r="G490" s="24">
        <f t="shared" ref="G490:Q490" si="416">G491</f>
        <v>0</v>
      </c>
      <c r="H490" s="24">
        <f t="shared" si="416"/>
        <v>213042.2</v>
      </c>
      <c r="I490" s="24">
        <f t="shared" si="416"/>
        <v>210435.7</v>
      </c>
      <c r="J490" s="37">
        <f t="shared" si="416"/>
        <v>161712.10999999999</v>
      </c>
      <c r="K490" s="24">
        <f t="shared" si="416"/>
        <v>0</v>
      </c>
      <c r="L490" s="24">
        <f t="shared" si="416"/>
        <v>0</v>
      </c>
      <c r="M490" s="24">
        <f t="shared" si="416"/>
        <v>0</v>
      </c>
      <c r="N490" s="24">
        <f t="shared" si="416"/>
        <v>0</v>
      </c>
      <c r="O490" s="30">
        <f t="shared" si="416"/>
        <v>210435.7</v>
      </c>
      <c r="P490" s="30">
        <f t="shared" si="416"/>
        <v>0</v>
      </c>
      <c r="Q490" s="30">
        <f t="shared" si="416"/>
        <v>0</v>
      </c>
      <c r="R490" s="88">
        <f t="shared" si="391"/>
        <v>100</v>
      </c>
    </row>
    <row r="491" spans="1:19" ht="31.5" customHeight="1" x14ac:dyDescent="0.3">
      <c r="A491" s="28" t="s">
        <v>153</v>
      </c>
      <c r="B491" s="28" t="s">
        <v>1408</v>
      </c>
      <c r="C491" s="18" t="s">
        <v>203</v>
      </c>
      <c r="D491" s="28" t="s">
        <v>143</v>
      </c>
      <c r="E491" s="29" t="s">
        <v>673</v>
      </c>
      <c r="F491" s="24">
        <v>213042.2</v>
      </c>
      <c r="G491" s="24">
        <f t="shared" ref="G491:H491" si="417">G492+G493</f>
        <v>0</v>
      </c>
      <c r="H491" s="24">
        <f t="shared" si="417"/>
        <v>213042.2</v>
      </c>
      <c r="I491" s="24">
        <f t="shared" ref="I491:Q491" si="418">I492+I493</f>
        <v>210435.7</v>
      </c>
      <c r="J491" s="37">
        <f t="shared" si="418"/>
        <v>161712.10999999999</v>
      </c>
      <c r="K491" s="24">
        <f t="shared" si="418"/>
        <v>0</v>
      </c>
      <c r="L491" s="24">
        <f t="shared" si="418"/>
        <v>0</v>
      </c>
      <c r="M491" s="24">
        <f t="shared" si="418"/>
        <v>0</v>
      </c>
      <c r="N491" s="24">
        <f t="shared" si="418"/>
        <v>0</v>
      </c>
      <c r="O491" s="30">
        <f t="shared" si="418"/>
        <v>210435.7</v>
      </c>
      <c r="P491" s="30">
        <f t="shared" si="418"/>
        <v>0</v>
      </c>
      <c r="Q491" s="30">
        <f t="shared" si="418"/>
        <v>0</v>
      </c>
      <c r="R491" s="88">
        <f t="shared" si="391"/>
        <v>100</v>
      </c>
    </row>
    <row r="492" spans="1:19" ht="15.75" customHeight="1" x14ac:dyDescent="0.3">
      <c r="A492" s="28" t="s">
        <v>153</v>
      </c>
      <c r="B492" s="28" t="s">
        <v>1408</v>
      </c>
      <c r="C492" s="18" t="s">
        <v>203</v>
      </c>
      <c r="D492" s="28" t="s">
        <v>179</v>
      </c>
      <c r="E492" s="29" t="s">
        <v>674</v>
      </c>
      <c r="F492" s="24">
        <v>47295.8</v>
      </c>
      <c r="G492" s="24"/>
      <c r="H492" s="24">
        <v>47295.8</v>
      </c>
      <c r="I492" s="24">
        <v>46850.1</v>
      </c>
      <c r="J492" s="37">
        <v>35460</v>
      </c>
      <c r="K492" s="24">
        <v>0</v>
      </c>
      <c r="L492" s="24">
        <v>0</v>
      </c>
      <c r="M492" s="24">
        <v>0</v>
      </c>
      <c r="N492" s="24">
        <v>0</v>
      </c>
      <c r="O492" s="30">
        <v>46850.1</v>
      </c>
      <c r="P492" s="30">
        <v>0</v>
      </c>
      <c r="Q492" s="30">
        <v>0</v>
      </c>
      <c r="R492" s="88">
        <f t="shared" si="391"/>
        <v>100</v>
      </c>
    </row>
    <row r="493" spans="1:19" ht="15.75" customHeight="1" x14ac:dyDescent="0.3">
      <c r="A493" s="28" t="s">
        <v>153</v>
      </c>
      <c r="B493" s="28" t="s">
        <v>1408</v>
      </c>
      <c r="C493" s="18" t="s">
        <v>203</v>
      </c>
      <c r="D493" s="28" t="s">
        <v>155</v>
      </c>
      <c r="E493" s="29" t="s">
        <v>675</v>
      </c>
      <c r="F493" s="24">
        <v>165746.4</v>
      </c>
      <c r="G493" s="24"/>
      <c r="H493" s="24">
        <v>165746.4</v>
      </c>
      <c r="I493" s="24">
        <v>163585.60000000001</v>
      </c>
      <c r="J493" s="37">
        <v>126252.11</v>
      </c>
      <c r="K493" s="24">
        <v>0</v>
      </c>
      <c r="L493" s="24">
        <v>0</v>
      </c>
      <c r="M493" s="24">
        <v>0</v>
      </c>
      <c r="N493" s="24">
        <v>0</v>
      </c>
      <c r="O493" s="30">
        <v>163585.60000000001</v>
      </c>
      <c r="P493" s="30">
        <v>0</v>
      </c>
      <c r="Q493" s="30">
        <v>0</v>
      </c>
      <c r="R493" s="88">
        <f t="shared" si="391"/>
        <v>100</v>
      </c>
    </row>
    <row r="494" spans="1:19" ht="62.4" x14ac:dyDescent="0.3">
      <c r="A494" s="28" t="s">
        <v>153</v>
      </c>
      <c r="B494" s="28" t="s">
        <v>1408</v>
      </c>
      <c r="C494" s="18" t="s">
        <v>2033</v>
      </c>
      <c r="D494" s="28"/>
      <c r="E494" s="29" t="s">
        <v>2032</v>
      </c>
      <c r="F494" s="24"/>
      <c r="G494" s="24"/>
      <c r="H494" s="24">
        <f>H495</f>
        <v>20598</v>
      </c>
      <c r="I494" s="24">
        <f t="shared" ref="I494:Q494" si="419">I495</f>
        <v>20598</v>
      </c>
      <c r="J494" s="24">
        <f t="shared" si="419"/>
        <v>12376.6351</v>
      </c>
      <c r="K494" s="24">
        <f t="shared" si="419"/>
        <v>0</v>
      </c>
      <c r="L494" s="24">
        <f t="shared" si="419"/>
        <v>0</v>
      </c>
      <c r="M494" s="24">
        <f t="shared" si="419"/>
        <v>0</v>
      </c>
      <c r="N494" s="24">
        <f t="shared" si="419"/>
        <v>0</v>
      </c>
      <c r="O494" s="24">
        <f t="shared" si="419"/>
        <v>20598</v>
      </c>
      <c r="P494" s="24">
        <f t="shared" si="419"/>
        <v>0</v>
      </c>
      <c r="Q494" s="24">
        <f t="shared" si="419"/>
        <v>0</v>
      </c>
      <c r="R494" s="88">
        <f t="shared" si="391"/>
        <v>100</v>
      </c>
    </row>
    <row r="495" spans="1:19" ht="31.5" customHeight="1" x14ac:dyDescent="0.3">
      <c r="A495" s="28" t="s">
        <v>153</v>
      </c>
      <c r="B495" s="28" t="s">
        <v>1408</v>
      </c>
      <c r="C495" s="18" t="s">
        <v>2033</v>
      </c>
      <c r="D495" s="28" t="s">
        <v>143</v>
      </c>
      <c r="E495" s="29" t="s">
        <v>673</v>
      </c>
      <c r="F495" s="24"/>
      <c r="G495" s="24"/>
      <c r="H495" s="24">
        <f>H496+H497</f>
        <v>20598</v>
      </c>
      <c r="I495" s="24">
        <f t="shared" ref="I495:Q495" si="420">I496+I497</f>
        <v>20598</v>
      </c>
      <c r="J495" s="24">
        <f t="shared" si="420"/>
        <v>12376.6351</v>
      </c>
      <c r="K495" s="24">
        <f t="shared" si="420"/>
        <v>0</v>
      </c>
      <c r="L495" s="24">
        <f t="shared" si="420"/>
        <v>0</v>
      </c>
      <c r="M495" s="24">
        <f t="shared" si="420"/>
        <v>0</v>
      </c>
      <c r="N495" s="24">
        <f t="shared" si="420"/>
        <v>0</v>
      </c>
      <c r="O495" s="24">
        <f t="shared" si="420"/>
        <v>20598</v>
      </c>
      <c r="P495" s="24">
        <f t="shared" si="420"/>
        <v>0</v>
      </c>
      <c r="Q495" s="24">
        <f t="shared" si="420"/>
        <v>0</v>
      </c>
      <c r="R495" s="88">
        <f t="shared" si="391"/>
        <v>100</v>
      </c>
    </row>
    <row r="496" spans="1:19" ht="15.75" customHeight="1" x14ac:dyDescent="0.3">
      <c r="A496" s="28" t="s">
        <v>153</v>
      </c>
      <c r="B496" s="28" t="s">
        <v>1408</v>
      </c>
      <c r="C496" s="18" t="s">
        <v>2033</v>
      </c>
      <c r="D496" s="28" t="s">
        <v>179</v>
      </c>
      <c r="E496" s="29" t="s">
        <v>674</v>
      </c>
      <c r="F496" s="24"/>
      <c r="G496" s="24"/>
      <c r="H496" s="24">
        <v>5308</v>
      </c>
      <c r="I496" s="24">
        <v>5308</v>
      </c>
      <c r="J496" s="24">
        <v>5308</v>
      </c>
      <c r="K496" s="24">
        <v>0</v>
      </c>
      <c r="L496" s="24">
        <v>0</v>
      </c>
      <c r="M496" s="24">
        <v>0</v>
      </c>
      <c r="N496" s="24">
        <v>0</v>
      </c>
      <c r="O496" s="24">
        <v>5308</v>
      </c>
      <c r="P496" s="24">
        <v>0</v>
      </c>
      <c r="Q496" s="24">
        <v>0</v>
      </c>
      <c r="R496" s="88">
        <f t="shared" si="391"/>
        <v>100</v>
      </c>
    </row>
    <row r="497" spans="1:18" ht="15.75" customHeight="1" x14ac:dyDescent="0.3">
      <c r="A497" s="28" t="s">
        <v>153</v>
      </c>
      <c r="B497" s="28" t="s">
        <v>1408</v>
      </c>
      <c r="C497" s="18" t="s">
        <v>2033</v>
      </c>
      <c r="D497" s="28" t="s">
        <v>155</v>
      </c>
      <c r="E497" s="29" t="s">
        <v>675</v>
      </c>
      <c r="F497" s="24"/>
      <c r="G497" s="24"/>
      <c r="H497" s="24">
        <v>15290</v>
      </c>
      <c r="I497" s="24">
        <v>15290</v>
      </c>
      <c r="J497" s="24">
        <v>7068.6351000000004</v>
      </c>
      <c r="K497" s="24">
        <v>0</v>
      </c>
      <c r="L497" s="24">
        <v>0</v>
      </c>
      <c r="M497" s="24">
        <v>0</v>
      </c>
      <c r="N497" s="24">
        <v>0</v>
      </c>
      <c r="O497" s="24">
        <v>15290</v>
      </c>
      <c r="P497" s="24">
        <v>0</v>
      </c>
      <c r="Q497" s="24">
        <v>0</v>
      </c>
      <c r="R497" s="88">
        <f t="shared" si="391"/>
        <v>100</v>
      </c>
    </row>
    <row r="498" spans="1:18" ht="31.5" customHeight="1" x14ac:dyDescent="0.3">
      <c r="A498" s="28" t="s">
        <v>153</v>
      </c>
      <c r="B498" s="28" t="s">
        <v>1408</v>
      </c>
      <c r="C498" s="18" t="s">
        <v>1791</v>
      </c>
      <c r="D498" s="28"/>
      <c r="E498" s="29" t="s">
        <v>1792</v>
      </c>
      <c r="F498" s="24">
        <v>10000</v>
      </c>
      <c r="G498" s="24">
        <f t="shared" ref="G498:Q499" si="421">G499</f>
        <v>0</v>
      </c>
      <c r="H498" s="24">
        <f t="shared" si="421"/>
        <v>7702.7309999999998</v>
      </c>
      <c r="I498" s="24">
        <f t="shared" si="421"/>
        <v>7702.7309999999998</v>
      </c>
      <c r="J498" s="37">
        <f t="shared" si="421"/>
        <v>6953.9309999999996</v>
      </c>
      <c r="K498" s="24">
        <f t="shared" si="421"/>
        <v>0</v>
      </c>
      <c r="L498" s="24">
        <f t="shared" si="421"/>
        <v>0</v>
      </c>
      <c r="M498" s="24">
        <f t="shared" si="421"/>
        <v>0</v>
      </c>
      <c r="N498" s="24">
        <f t="shared" si="421"/>
        <v>0</v>
      </c>
      <c r="O498" s="30">
        <f t="shared" si="421"/>
        <v>7702.7309999999998</v>
      </c>
      <c r="P498" s="30">
        <f t="shared" si="421"/>
        <v>0</v>
      </c>
      <c r="Q498" s="30">
        <f t="shared" si="421"/>
        <v>0</v>
      </c>
      <c r="R498" s="88">
        <f t="shared" si="391"/>
        <v>100</v>
      </c>
    </row>
    <row r="499" spans="1:18" ht="31.5" customHeight="1" x14ac:dyDescent="0.3">
      <c r="A499" s="28" t="s">
        <v>153</v>
      </c>
      <c r="B499" s="28" t="s">
        <v>1408</v>
      </c>
      <c r="C499" s="18" t="s">
        <v>1791</v>
      </c>
      <c r="D499" s="28" t="s">
        <v>143</v>
      </c>
      <c r="E499" s="29" t="s">
        <v>673</v>
      </c>
      <c r="F499" s="24">
        <v>10000</v>
      </c>
      <c r="G499" s="24">
        <f t="shared" si="421"/>
        <v>0</v>
      </c>
      <c r="H499" s="24">
        <f t="shared" si="421"/>
        <v>7702.7309999999998</v>
      </c>
      <c r="I499" s="24">
        <f t="shared" si="421"/>
        <v>7702.7309999999998</v>
      </c>
      <c r="J499" s="37">
        <f t="shared" si="421"/>
        <v>6953.9309999999996</v>
      </c>
      <c r="K499" s="24">
        <f t="shared" si="421"/>
        <v>0</v>
      </c>
      <c r="L499" s="24">
        <f t="shared" si="421"/>
        <v>0</v>
      </c>
      <c r="M499" s="24">
        <f t="shared" si="421"/>
        <v>0</v>
      </c>
      <c r="N499" s="24">
        <f t="shared" si="421"/>
        <v>0</v>
      </c>
      <c r="O499" s="30">
        <f t="shared" si="421"/>
        <v>7702.7309999999998</v>
      </c>
      <c r="P499" s="30">
        <f t="shared" si="421"/>
        <v>0</v>
      </c>
      <c r="Q499" s="30">
        <f t="shared" si="421"/>
        <v>0</v>
      </c>
      <c r="R499" s="88">
        <f t="shared" si="391"/>
        <v>100</v>
      </c>
    </row>
    <row r="500" spans="1:18" ht="15.75" customHeight="1" x14ac:dyDescent="0.3">
      <c r="A500" s="28" t="s">
        <v>153</v>
      </c>
      <c r="B500" s="28" t="s">
        <v>1408</v>
      </c>
      <c r="C500" s="18" t="s">
        <v>1791</v>
      </c>
      <c r="D500" s="28" t="s">
        <v>155</v>
      </c>
      <c r="E500" s="29" t="s">
        <v>675</v>
      </c>
      <c r="F500" s="24">
        <v>10000</v>
      </c>
      <c r="G500" s="24"/>
      <c r="H500" s="24">
        <v>7702.7309999999998</v>
      </c>
      <c r="I500" s="24">
        <v>7702.7309999999998</v>
      </c>
      <c r="J500" s="37">
        <v>6953.9309999999996</v>
      </c>
      <c r="K500" s="24">
        <v>0</v>
      </c>
      <c r="L500" s="24">
        <v>0</v>
      </c>
      <c r="M500" s="24">
        <v>0</v>
      </c>
      <c r="N500" s="24">
        <v>0</v>
      </c>
      <c r="O500" s="30">
        <v>7702.7309999999998</v>
      </c>
      <c r="P500" s="30">
        <v>0</v>
      </c>
      <c r="Q500" s="30">
        <v>0</v>
      </c>
      <c r="R500" s="88">
        <f t="shared" si="391"/>
        <v>100</v>
      </c>
    </row>
    <row r="501" spans="1:18" ht="47.25" customHeight="1" x14ac:dyDescent="0.3">
      <c r="A501" s="28" t="s">
        <v>153</v>
      </c>
      <c r="B501" s="28" t="s">
        <v>1408</v>
      </c>
      <c r="C501" s="18" t="s">
        <v>1793</v>
      </c>
      <c r="D501" s="28"/>
      <c r="E501" s="29" t="s">
        <v>1794</v>
      </c>
      <c r="F501" s="24">
        <v>1000</v>
      </c>
      <c r="G501" s="24">
        <f t="shared" ref="G501:Q502" si="422">G502</f>
        <v>0</v>
      </c>
      <c r="H501" s="24">
        <f t="shared" si="422"/>
        <v>1000</v>
      </c>
      <c r="I501" s="24">
        <f t="shared" si="422"/>
        <v>1000</v>
      </c>
      <c r="J501" s="37">
        <f t="shared" si="422"/>
        <v>1000</v>
      </c>
      <c r="K501" s="24">
        <f t="shared" si="422"/>
        <v>0</v>
      </c>
      <c r="L501" s="24">
        <f t="shared" si="422"/>
        <v>0</v>
      </c>
      <c r="M501" s="24">
        <f t="shared" si="422"/>
        <v>0</v>
      </c>
      <c r="N501" s="24">
        <f t="shared" si="422"/>
        <v>0</v>
      </c>
      <c r="O501" s="30">
        <f t="shared" si="422"/>
        <v>1000</v>
      </c>
      <c r="P501" s="30">
        <f t="shared" si="422"/>
        <v>0</v>
      </c>
      <c r="Q501" s="30">
        <f t="shared" si="422"/>
        <v>0</v>
      </c>
      <c r="R501" s="88">
        <f t="shared" si="391"/>
        <v>100</v>
      </c>
    </row>
    <row r="502" spans="1:18" ht="31.5" customHeight="1" x14ac:dyDescent="0.3">
      <c r="A502" s="28" t="s">
        <v>153</v>
      </c>
      <c r="B502" s="28" t="s">
        <v>1408</v>
      </c>
      <c r="C502" s="18" t="s">
        <v>1793</v>
      </c>
      <c r="D502" s="28" t="s">
        <v>143</v>
      </c>
      <c r="E502" s="29" t="s">
        <v>673</v>
      </c>
      <c r="F502" s="24">
        <v>1000</v>
      </c>
      <c r="G502" s="24">
        <f t="shared" si="422"/>
        <v>0</v>
      </c>
      <c r="H502" s="24">
        <f t="shared" si="422"/>
        <v>1000</v>
      </c>
      <c r="I502" s="24">
        <f t="shared" si="422"/>
        <v>1000</v>
      </c>
      <c r="J502" s="37">
        <f t="shared" si="422"/>
        <v>1000</v>
      </c>
      <c r="K502" s="24">
        <f t="shared" si="422"/>
        <v>0</v>
      </c>
      <c r="L502" s="24">
        <f t="shared" si="422"/>
        <v>0</v>
      </c>
      <c r="M502" s="24">
        <f t="shared" si="422"/>
        <v>0</v>
      </c>
      <c r="N502" s="24">
        <f t="shared" si="422"/>
        <v>0</v>
      </c>
      <c r="O502" s="30">
        <f t="shared" si="422"/>
        <v>1000</v>
      </c>
      <c r="P502" s="30">
        <f t="shared" si="422"/>
        <v>0</v>
      </c>
      <c r="Q502" s="30">
        <f t="shared" si="422"/>
        <v>0</v>
      </c>
      <c r="R502" s="88">
        <f t="shared" si="391"/>
        <v>100</v>
      </c>
    </row>
    <row r="503" spans="1:18" ht="15.75" customHeight="1" x14ac:dyDescent="0.3">
      <c r="A503" s="28" t="s">
        <v>153</v>
      </c>
      <c r="B503" s="28" t="s">
        <v>1408</v>
      </c>
      <c r="C503" s="18" t="s">
        <v>1793</v>
      </c>
      <c r="D503" s="28" t="s">
        <v>155</v>
      </c>
      <c r="E503" s="29" t="s">
        <v>675</v>
      </c>
      <c r="F503" s="24">
        <v>1000</v>
      </c>
      <c r="G503" s="24"/>
      <c r="H503" s="24">
        <v>1000</v>
      </c>
      <c r="I503" s="24">
        <v>1000</v>
      </c>
      <c r="J503" s="37">
        <v>1000</v>
      </c>
      <c r="K503" s="24">
        <v>0</v>
      </c>
      <c r="L503" s="24">
        <v>0</v>
      </c>
      <c r="M503" s="24">
        <v>0</v>
      </c>
      <c r="N503" s="24">
        <v>0</v>
      </c>
      <c r="O503" s="30">
        <v>1000</v>
      </c>
      <c r="P503" s="30">
        <v>0</v>
      </c>
      <c r="Q503" s="30">
        <v>0</v>
      </c>
      <c r="R503" s="88">
        <f t="shared" si="391"/>
        <v>100</v>
      </c>
    </row>
    <row r="504" spans="1:18" ht="47.25" customHeight="1" x14ac:dyDescent="0.3">
      <c r="A504" s="28" t="s">
        <v>153</v>
      </c>
      <c r="B504" s="28" t="s">
        <v>1408</v>
      </c>
      <c r="C504" s="18" t="s">
        <v>204</v>
      </c>
      <c r="D504" s="28"/>
      <c r="E504" s="29" t="s">
        <v>738</v>
      </c>
      <c r="F504" s="24">
        <v>21200</v>
      </c>
      <c r="G504" s="24">
        <f t="shared" ref="G504:Q504" si="423">G505</f>
        <v>0</v>
      </c>
      <c r="H504" s="24">
        <f t="shared" si="423"/>
        <v>21200</v>
      </c>
      <c r="I504" s="24">
        <f t="shared" si="423"/>
        <v>21200</v>
      </c>
      <c r="J504" s="37">
        <f t="shared" si="423"/>
        <v>18999</v>
      </c>
      <c r="K504" s="24">
        <f t="shared" si="423"/>
        <v>0</v>
      </c>
      <c r="L504" s="24">
        <f t="shared" si="423"/>
        <v>0</v>
      </c>
      <c r="M504" s="24">
        <f t="shared" si="423"/>
        <v>0</v>
      </c>
      <c r="N504" s="24">
        <f t="shared" si="423"/>
        <v>0</v>
      </c>
      <c r="O504" s="30">
        <f t="shared" si="423"/>
        <v>21200</v>
      </c>
      <c r="P504" s="30">
        <f t="shared" si="423"/>
        <v>0</v>
      </c>
      <c r="Q504" s="30">
        <f t="shared" si="423"/>
        <v>0</v>
      </c>
      <c r="R504" s="88">
        <f t="shared" si="391"/>
        <v>100</v>
      </c>
    </row>
    <row r="505" spans="1:18" ht="31.5" customHeight="1" x14ac:dyDescent="0.3">
      <c r="A505" s="28" t="s">
        <v>153</v>
      </c>
      <c r="B505" s="28" t="s">
        <v>1408</v>
      </c>
      <c r="C505" s="18" t="s">
        <v>204</v>
      </c>
      <c r="D505" s="28" t="s">
        <v>143</v>
      </c>
      <c r="E505" s="29" t="s">
        <v>673</v>
      </c>
      <c r="F505" s="24">
        <v>21200</v>
      </c>
      <c r="G505" s="24">
        <f t="shared" ref="G505:H505" si="424">G506+G507</f>
        <v>0</v>
      </c>
      <c r="H505" s="24">
        <f t="shared" si="424"/>
        <v>21200</v>
      </c>
      <c r="I505" s="24">
        <f t="shared" ref="I505:Q505" si="425">I506+I507</f>
        <v>21200</v>
      </c>
      <c r="J505" s="37">
        <f t="shared" si="425"/>
        <v>18999</v>
      </c>
      <c r="K505" s="24">
        <f t="shared" si="425"/>
        <v>0</v>
      </c>
      <c r="L505" s="24">
        <f t="shared" si="425"/>
        <v>0</v>
      </c>
      <c r="M505" s="24">
        <f t="shared" si="425"/>
        <v>0</v>
      </c>
      <c r="N505" s="24">
        <f t="shared" si="425"/>
        <v>0</v>
      </c>
      <c r="O505" s="30">
        <f t="shared" si="425"/>
        <v>21200</v>
      </c>
      <c r="P505" s="30">
        <f t="shared" si="425"/>
        <v>0</v>
      </c>
      <c r="Q505" s="30">
        <f t="shared" si="425"/>
        <v>0</v>
      </c>
      <c r="R505" s="88">
        <f t="shared" si="391"/>
        <v>100</v>
      </c>
    </row>
    <row r="506" spans="1:18" ht="15.75" customHeight="1" x14ac:dyDescent="0.3">
      <c r="A506" s="28" t="s">
        <v>153</v>
      </c>
      <c r="B506" s="28" t="s">
        <v>1408</v>
      </c>
      <c r="C506" s="18" t="s">
        <v>204</v>
      </c>
      <c r="D506" s="28" t="s">
        <v>179</v>
      </c>
      <c r="E506" s="29" t="s">
        <v>674</v>
      </c>
      <c r="F506" s="24">
        <v>1900</v>
      </c>
      <c r="G506" s="24"/>
      <c r="H506" s="24">
        <v>1900</v>
      </c>
      <c r="I506" s="24">
        <v>1900</v>
      </c>
      <c r="J506" s="37">
        <v>1900</v>
      </c>
      <c r="K506" s="24">
        <v>0</v>
      </c>
      <c r="L506" s="24">
        <v>0</v>
      </c>
      <c r="M506" s="24">
        <v>0</v>
      </c>
      <c r="N506" s="24">
        <v>0</v>
      </c>
      <c r="O506" s="30">
        <v>1900</v>
      </c>
      <c r="P506" s="30">
        <v>0</v>
      </c>
      <c r="Q506" s="30">
        <v>0</v>
      </c>
      <c r="R506" s="88">
        <f t="shared" si="391"/>
        <v>100</v>
      </c>
    </row>
    <row r="507" spans="1:18" ht="15.75" customHeight="1" x14ac:dyDescent="0.3">
      <c r="A507" s="28" t="s">
        <v>153</v>
      </c>
      <c r="B507" s="28" t="s">
        <v>1408</v>
      </c>
      <c r="C507" s="18" t="s">
        <v>204</v>
      </c>
      <c r="D507" s="28" t="s">
        <v>155</v>
      </c>
      <c r="E507" s="29" t="s">
        <v>675</v>
      </c>
      <c r="F507" s="24">
        <v>19300</v>
      </c>
      <c r="G507" s="24"/>
      <c r="H507" s="24">
        <v>19300</v>
      </c>
      <c r="I507" s="24">
        <v>19300</v>
      </c>
      <c r="J507" s="37">
        <v>17099</v>
      </c>
      <c r="K507" s="24">
        <v>0</v>
      </c>
      <c r="L507" s="24">
        <v>0</v>
      </c>
      <c r="M507" s="24">
        <v>0</v>
      </c>
      <c r="N507" s="24">
        <v>0</v>
      </c>
      <c r="O507" s="30">
        <v>19300</v>
      </c>
      <c r="P507" s="30">
        <v>0</v>
      </c>
      <c r="Q507" s="30">
        <v>0</v>
      </c>
      <c r="R507" s="88">
        <f t="shared" si="391"/>
        <v>100</v>
      </c>
    </row>
    <row r="508" spans="1:18" ht="31.5" customHeight="1" x14ac:dyDescent="0.3">
      <c r="A508" s="28" t="s">
        <v>153</v>
      </c>
      <c r="B508" s="28" t="s">
        <v>1408</v>
      </c>
      <c r="C508" s="28" t="s">
        <v>1436</v>
      </c>
      <c r="D508" s="28"/>
      <c r="E508" s="29" t="s">
        <v>1437</v>
      </c>
      <c r="F508" s="24">
        <v>0</v>
      </c>
      <c r="G508" s="24">
        <f t="shared" ref="G508:Q509" si="426">G509</f>
        <v>0</v>
      </c>
      <c r="H508" s="24">
        <f t="shared" si="426"/>
        <v>0</v>
      </c>
      <c r="I508" s="24">
        <f t="shared" si="426"/>
        <v>13835.616400000001</v>
      </c>
      <c r="J508" s="37">
        <f t="shared" si="426"/>
        <v>13835.616400000001</v>
      </c>
      <c r="K508" s="24">
        <f t="shared" si="426"/>
        <v>13835.616400000001</v>
      </c>
      <c r="L508" s="24">
        <f t="shared" si="426"/>
        <v>13835.616400000001</v>
      </c>
      <c r="M508" s="24">
        <f t="shared" si="426"/>
        <v>0</v>
      </c>
      <c r="N508" s="24">
        <f t="shared" si="426"/>
        <v>0</v>
      </c>
      <c r="O508" s="30">
        <f t="shared" si="426"/>
        <v>13835.616400000001</v>
      </c>
      <c r="P508" s="30">
        <f t="shared" si="426"/>
        <v>13835.616400000001</v>
      </c>
      <c r="Q508" s="30">
        <f t="shared" si="426"/>
        <v>0</v>
      </c>
      <c r="R508" s="88">
        <f t="shared" si="391"/>
        <v>100</v>
      </c>
    </row>
    <row r="509" spans="1:18" ht="31.5" customHeight="1" x14ac:dyDescent="0.3">
      <c r="A509" s="28" t="s">
        <v>153</v>
      </c>
      <c r="B509" s="28" t="s">
        <v>1408</v>
      </c>
      <c r="C509" s="28" t="s">
        <v>1436</v>
      </c>
      <c r="D509" s="28" t="s">
        <v>143</v>
      </c>
      <c r="E509" s="29" t="s">
        <v>673</v>
      </c>
      <c r="F509" s="24">
        <v>0</v>
      </c>
      <c r="G509" s="24">
        <f t="shared" si="426"/>
        <v>0</v>
      </c>
      <c r="H509" s="24">
        <f t="shared" si="426"/>
        <v>0</v>
      </c>
      <c r="I509" s="24">
        <f t="shared" si="426"/>
        <v>13835.616400000001</v>
      </c>
      <c r="J509" s="37">
        <f t="shared" si="426"/>
        <v>13835.616400000001</v>
      </c>
      <c r="K509" s="24">
        <f t="shared" si="426"/>
        <v>13835.616400000001</v>
      </c>
      <c r="L509" s="24">
        <f t="shared" si="426"/>
        <v>13835.616400000001</v>
      </c>
      <c r="M509" s="24">
        <f t="shared" si="426"/>
        <v>0</v>
      </c>
      <c r="N509" s="24">
        <f t="shared" si="426"/>
        <v>0</v>
      </c>
      <c r="O509" s="30">
        <f t="shared" si="426"/>
        <v>13835.616400000001</v>
      </c>
      <c r="P509" s="30">
        <f t="shared" si="426"/>
        <v>13835.616400000001</v>
      </c>
      <c r="Q509" s="30">
        <f t="shared" si="426"/>
        <v>0</v>
      </c>
      <c r="R509" s="88">
        <f t="shared" si="391"/>
        <v>100</v>
      </c>
    </row>
    <row r="510" spans="1:18" ht="15.75" customHeight="1" x14ac:dyDescent="0.3">
      <c r="A510" s="28" t="s">
        <v>153</v>
      </c>
      <c r="B510" s="28" t="s">
        <v>1408</v>
      </c>
      <c r="C510" s="28" t="s">
        <v>1436</v>
      </c>
      <c r="D510" s="28" t="s">
        <v>155</v>
      </c>
      <c r="E510" s="29" t="s">
        <v>675</v>
      </c>
      <c r="F510" s="24">
        <v>0</v>
      </c>
      <c r="G510" s="24"/>
      <c r="H510" s="24">
        <v>0</v>
      </c>
      <c r="I510" s="24">
        <v>13835.616400000001</v>
      </c>
      <c r="J510" s="37">
        <v>13835.616400000001</v>
      </c>
      <c r="K510" s="24">
        <f>I509:I510</f>
        <v>13835.616400000001</v>
      </c>
      <c r="L510" s="24">
        <f>J510</f>
        <v>13835.616400000001</v>
      </c>
      <c r="M510" s="24">
        <v>0</v>
      </c>
      <c r="N510" s="24">
        <v>0</v>
      </c>
      <c r="O510" s="30">
        <v>13835.616400000001</v>
      </c>
      <c r="P510" s="30">
        <f>O510</f>
        <v>13835.616400000001</v>
      </c>
      <c r="Q510" s="30">
        <v>0</v>
      </c>
      <c r="R510" s="88">
        <f t="shared" si="391"/>
        <v>100</v>
      </c>
    </row>
    <row r="511" spans="1:18" ht="47.25" customHeight="1" x14ac:dyDescent="0.3">
      <c r="A511" s="28" t="s">
        <v>153</v>
      </c>
      <c r="B511" s="28" t="s">
        <v>1408</v>
      </c>
      <c r="C511" s="18" t="s">
        <v>218</v>
      </c>
      <c r="D511" s="28"/>
      <c r="E511" s="29" t="s">
        <v>1540</v>
      </c>
      <c r="F511" s="24">
        <v>357914.4</v>
      </c>
      <c r="G511" s="24">
        <f>G519+G522+G526+G516</f>
        <v>2777.6320000000001</v>
      </c>
      <c r="H511" s="24">
        <f>H519+H522+H526+H516+H512</f>
        <v>396908.68200000003</v>
      </c>
      <c r="I511" s="24">
        <f>I519+I522+I526+I516+I512</f>
        <v>393273.08199999999</v>
      </c>
      <c r="J511" s="24">
        <f>J519+J522+J526+J516+J512</f>
        <v>312108.15000000002</v>
      </c>
      <c r="K511" s="24">
        <f t="shared" ref="K511:Q511" si="427">K519+K522+K526+K516</f>
        <v>0</v>
      </c>
      <c r="L511" s="24">
        <f t="shared" si="427"/>
        <v>0</v>
      </c>
      <c r="M511" s="24">
        <f t="shared" si="427"/>
        <v>0</v>
      </c>
      <c r="N511" s="24">
        <f t="shared" si="427"/>
        <v>0</v>
      </c>
      <c r="O511" s="24">
        <f>O519+O522+O526+O516+O512</f>
        <v>393273.08199999999</v>
      </c>
      <c r="P511" s="24">
        <f t="shared" si="427"/>
        <v>0</v>
      </c>
      <c r="Q511" s="24">
        <f t="shared" si="427"/>
        <v>0</v>
      </c>
      <c r="R511" s="88">
        <f t="shared" si="391"/>
        <v>100</v>
      </c>
    </row>
    <row r="512" spans="1:18" ht="63" customHeight="1" x14ac:dyDescent="0.3">
      <c r="A512" s="28" t="s">
        <v>153</v>
      </c>
      <c r="B512" s="28" t="s">
        <v>1408</v>
      </c>
      <c r="C512" s="18" t="s">
        <v>2034</v>
      </c>
      <c r="D512" s="28"/>
      <c r="E512" s="29" t="s">
        <v>2032</v>
      </c>
      <c r="F512" s="24"/>
      <c r="G512" s="24"/>
      <c r="H512" s="24">
        <f>H513</f>
        <v>36216.65</v>
      </c>
      <c r="I512" s="24">
        <f t="shared" ref="I512:Q512" si="428">I513</f>
        <v>36216.65</v>
      </c>
      <c r="J512" s="24">
        <f t="shared" si="428"/>
        <v>32868.85</v>
      </c>
      <c r="K512" s="24">
        <f t="shared" si="428"/>
        <v>0</v>
      </c>
      <c r="L512" s="24">
        <f t="shared" si="428"/>
        <v>0</v>
      </c>
      <c r="M512" s="24">
        <f t="shared" si="428"/>
        <v>0</v>
      </c>
      <c r="N512" s="24">
        <f t="shared" si="428"/>
        <v>0</v>
      </c>
      <c r="O512" s="24">
        <f t="shared" si="428"/>
        <v>36216.65</v>
      </c>
      <c r="P512" s="24">
        <f t="shared" si="428"/>
        <v>0</v>
      </c>
      <c r="Q512" s="24">
        <f t="shared" si="428"/>
        <v>0</v>
      </c>
      <c r="R512" s="88">
        <f t="shared" si="391"/>
        <v>100</v>
      </c>
    </row>
    <row r="513" spans="1:19" ht="31.5" customHeight="1" x14ac:dyDescent="0.3">
      <c r="A513" s="28" t="s">
        <v>153</v>
      </c>
      <c r="B513" s="28" t="s">
        <v>1408</v>
      </c>
      <c r="C513" s="18" t="s">
        <v>2034</v>
      </c>
      <c r="D513" s="28" t="s">
        <v>143</v>
      </c>
      <c r="E513" s="29" t="s">
        <v>673</v>
      </c>
      <c r="F513" s="24"/>
      <c r="G513" s="24"/>
      <c r="H513" s="24">
        <f>H514+H515</f>
        <v>36216.65</v>
      </c>
      <c r="I513" s="24">
        <f t="shared" ref="I513:Q513" si="429">I514+I515</f>
        <v>36216.65</v>
      </c>
      <c r="J513" s="24">
        <f t="shared" si="429"/>
        <v>32868.85</v>
      </c>
      <c r="K513" s="24">
        <f t="shared" si="429"/>
        <v>0</v>
      </c>
      <c r="L513" s="24">
        <f t="shared" si="429"/>
        <v>0</v>
      </c>
      <c r="M513" s="24">
        <f t="shared" si="429"/>
        <v>0</v>
      </c>
      <c r="N513" s="24">
        <f t="shared" si="429"/>
        <v>0</v>
      </c>
      <c r="O513" s="24">
        <f t="shared" si="429"/>
        <v>36216.65</v>
      </c>
      <c r="P513" s="24">
        <f t="shared" si="429"/>
        <v>0</v>
      </c>
      <c r="Q513" s="24">
        <f t="shared" si="429"/>
        <v>0</v>
      </c>
      <c r="R513" s="88">
        <f t="shared" si="391"/>
        <v>100</v>
      </c>
    </row>
    <row r="514" spans="1:19" x14ac:dyDescent="0.3">
      <c r="A514" s="28" t="s">
        <v>153</v>
      </c>
      <c r="B514" s="28" t="s">
        <v>1408</v>
      </c>
      <c r="C514" s="18" t="s">
        <v>2034</v>
      </c>
      <c r="D514" s="28" t="s">
        <v>179</v>
      </c>
      <c r="E514" s="29" t="s">
        <v>674</v>
      </c>
      <c r="F514" s="24"/>
      <c r="G514" s="24"/>
      <c r="H514" s="24">
        <v>1013</v>
      </c>
      <c r="I514" s="24">
        <v>1013</v>
      </c>
      <c r="J514" s="24">
        <v>1013</v>
      </c>
      <c r="K514" s="24">
        <v>0</v>
      </c>
      <c r="L514" s="24">
        <v>0</v>
      </c>
      <c r="M514" s="24">
        <v>0</v>
      </c>
      <c r="N514" s="24">
        <v>0</v>
      </c>
      <c r="O514" s="24">
        <v>1013</v>
      </c>
      <c r="P514" s="24">
        <v>0</v>
      </c>
      <c r="Q514" s="24">
        <v>0</v>
      </c>
      <c r="R514" s="88">
        <f t="shared" si="391"/>
        <v>100</v>
      </c>
    </row>
    <row r="515" spans="1:19" x14ac:dyDescent="0.3">
      <c r="A515" s="28" t="s">
        <v>153</v>
      </c>
      <c r="B515" s="28" t="s">
        <v>1408</v>
      </c>
      <c r="C515" s="18" t="s">
        <v>2034</v>
      </c>
      <c r="D515" s="28" t="s">
        <v>155</v>
      </c>
      <c r="E515" s="29" t="s">
        <v>675</v>
      </c>
      <c r="F515" s="24"/>
      <c r="G515" s="24"/>
      <c r="H515" s="24">
        <v>35203.65</v>
      </c>
      <c r="I515" s="24">
        <v>35203.65</v>
      </c>
      <c r="J515" s="24">
        <v>31855.85</v>
      </c>
      <c r="K515" s="24">
        <v>0</v>
      </c>
      <c r="L515" s="24">
        <v>0</v>
      </c>
      <c r="M515" s="24">
        <v>0</v>
      </c>
      <c r="N515" s="24">
        <v>0</v>
      </c>
      <c r="O515" s="24">
        <v>35203.65</v>
      </c>
      <c r="P515" s="24">
        <v>0</v>
      </c>
      <c r="Q515" s="24">
        <v>0</v>
      </c>
      <c r="R515" s="88">
        <f t="shared" si="391"/>
        <v>100</v>
      </c>
    </row>
    <row r="516" spans="1:19" ht="47.25" customHeight="1" x14ac:dyDescent="0.3">
      <c r="A516" s="28" t="s">
        <v>153</v>
      </c>
      <c r="B516" s="28" t="s">
        <v>1408</v>
      </c>
      <c r="C516" s="18" t="s">
        <v>1986</v>
      </c>
      <c r="D516" s="28"/>
      <c r="E516" s="29" t="s">
        <v>1794</v>
      </c>
      <c r="F516" s="24"/>
      <c r="G516" s="24">
        <f>G517</f>
        <v>2777.6320000000001</v>
      </c>
      <c r="H516" s="24">
        <f t="shared" ref="H516:Q517" si="430">H517</f>
        <v>2777.6320000000001</v>
      </c>
      <c r="I516" s="24">
        <f t="shared" si="430"/>
        <v>2777.6320000000001</v>
      </c>
      <c r="J516" s="24">
        <f t="shared" si="430"/>
        <v>1800</v>
      </c>
      <c r="K516" s="24">
        <f t="shared" si="430"/>
        <v>0</v>
      </c>
      <c r="L516" s="24">
        <f t="shared" si="430"/>
        <v>0</v>
      </c>
      <c r="M516" s="24">
        <f t="shared" si="430"/>
        <v>0</v>
      </c>
      <c r="N516" s="24">
        <f t="shared" si="430"/>
        <v>0</v>
      </c>
      <c r="O516" s="24">
        <f t="shared" si="430"/>
        <v>2777.6320000000001</v>
      </c>
      <c r="P516" s="24">
        <f t="shared" si="430"/>
        <v>0</v>
      </c>
      <c r="Q516" s="24">
        <f t="shared" si="430"/>
        <v>0</v>
      </c>
      <c r="R516" s="88">
        <f t="shared" si="391"/>
        <v>100</v>
      </c>
    </row>
    <row r="517" spans="1:19" ht="31.5" customHeight="1" x14ac:dyDescent="0.3">
      <c r="A517" s="28" t="s">
        <v>153</v>
      </c>
      <c r="B517" s="28" t="s">
        <v>1408</v>
      </c>
      <c r="C517" s="18" t="s">
        <v>1986</v>
      </c>
      <c r="D517" s="28" t="s">
        <v>143</v>
      </c>
      <c r="E517" s="29" t="s">
        <v>673</v>
      </c>
      <c r="F517" s="24"/>
      <c r="G517" s="24">
        <f>G518</f>
        <v>2777.6320000000001</v>
      </c>
      <c r="H517" s="24">
        <f t="shared" si="430"/>
        <v>2777.6320000000001</v>
      </c>
      <c r="I517" s="24">
        <f t="shared" si="430"/>
        <v>2777.6320000000001</v>
      </c>
      <c r="J517" s="24">
        <f t="shared" si="430"/>
        <v>1800</v>
      </c>
      <c r="K517" s="24">
        <f t="shared" si="430"/>
        <v>0</v>
      </c>
      <c r="L517" s="24">
        <f t="shared" si="430"/>
        <v>0</v>
      </c>
      <c r="M517" s="24">
        <f t="shared" si="430"/>
        <v>0</v>
      </c>
      <c r="N517" s="24">
        <f t="shared" si="430"/>
        <v>0</v>
      </c>
      <c r="O517" s="24">
        <f t="shared" si="430"/>
        <v>2777.6320000000001</v>
      </c>
      <c r="P517" s="24">
        <f t="shared" si="430"/>
        <v>0</v>
      </c>
      <c r="Q517" s="24">
        <f t="shared" si="430"/>
        <v>0</v>
      </c>
      <c r="R517" s="88">
        <f t="shared" si="391"/>
        <v>100</v>
      </c>
    </row>
    <row r="518" spans="1:19" x14ac:dyDescent="0.3">
      <c r="A518" s="28" t="s">
        <v>153</v>
      </c>
      <c r="B518" s="28" t="s">
        <v>1408</v>
      </c>
      <c r="C518" s="18" t="s">
        <v>1986</v>
      </c>
      <c r="D518" s="28" t="s">
        <v>155</v>
      </c>
      <c r="E518" s="29" t="s">
        <v>675</v>
      </c>
      <c r="F518" s="24"/>
      <c r="G518" s="24">
        <v>2777.6320000000001</v>
      </c>
      <c r="H518" s="24">
        <v>2777.6320000000001</v>
      </c>
      <c r="I518" s="24">
        <v>2777.6320000000001</v>
      </c>
      <c r="J518" s="37">
        <v>1800</v>
      </c>
      <c r="K518" s="37">
        <v>0</v>
      </c>
      <c r="L518" s="37">
        <v>0</v>
      </c>
      <c r="M518" s="37">
        <v>0</v>
      </c>
      <c r="N518" s="37">
        <v>0</v>
      </c>
      <c r="O518" s="37">
        <v>2777.6320000000001</v>
      </c>
      <c r="P518" s="37">
        <v>0</v>
      </c>
      <c r="Q518" s="37">
        <v>0</v>
      </c>
      <c r="R518" s="88">
        <f t="shared" si="391"/>
        <v>100</v>
      </c>
    </row>
    <row r="519" spans="1:19" ht="31.5" hidden="1" customHeight="1" x14ac:dyDescent="0.3">
      <c r="A519" s="28" t="s">
        <v>153</v>
      </c>
      <c r="B519" s="28" t="s">
        <v>1408</v>
      </c>
      <c r="C519" s="18" t="s">
        <v>206</v>
      </c>
      <c r="D519" s="28"/>
      <c r="E519" s="29" t="s">
        <v>1795</v>
      </c>
      <c r="F519" s="24">
        <v>0</v>
      </c>
      <c r="G519" s="24">
        <f t="shared" ref="G519:Q520" si="431">G520</f>
        <v>0</v>
      </c>
      <c r="H519" s="24">
        <f t="shared" si="431"/>
        <v>0</v>
      </c>
      <c r="I519" s="24">
        <f t="shared" si="431"/>
        <v>0</v>
      </c>
      <c r="J519" s="37">
        <f t="shared" si="431"/>
        <v>0</v>
      </c>
      <c r="K519" s="24">
        <f t="shared" si="431"/>
        <v>0</v>
      </c>
      <c r="L519" s="24">
        <f t="shared" si="431"/>
        <v>0</v>
      </c>
      <c r="M519" s="24">
        <f t="shared" si="431"/>
        <v>0</v>
      </c>
      <c r="N519" s="24">
        <f t="shared" si="431"/>
        <v>0</v>
      </c>
      <c r="O519" s="30">
        <f t="shared" si="431"/>
        <v>0</v>
      </c>
      <c r="P519" s="30">
        <f t="shared" si="431"/>
        <v>0</v>
      </c>
      <c r="Q519" s="30">
        <f t="shared" si="431"/>
        <v>0</v>
      </c>
      <c r="R519" s="30">
        <v>0</v>
      </c>
      <c r="S519" s="36" t="s">
        <v>2026</v>
      </c>
    </row>
    <row r="520" spans="1:19" ht="31.5" hidden="1" customHeight="1" x14ac:dyDescent="0.3">
      <c r="A520" s="28" t="s">
        <v>153</v>
      </c>
      <c r="B520" s="28" t="s">
        <v>1408</v>
      </c>
      <c r="C520" s="18" t="s">
        <v>206</v>
      </c>
      <c r="D520" s="28" t="s">
        <v>143</v>
      </c>
      <c r="E520" s="29" t="s">
        <v>673</v>
      </c>
      <c r="F520" s="24">
        <v>0</v>
      </c>
      <c r="G520" s="24">
        <f t="shared" si="431"/>
        <v>0</v>
      </c>
      <c r="H520" s="24">
        <f t="shared" si="431"/>
        <v>0</v>
      </c>
      <c r="I520" s="24">
        <f t="shared" si="431"/>
        <v>0</v>
      </c>
      <c r="J520" s="37">
        <f t="shared" si="431"/>
        <v>0</v>
      </c>
      <c r="K520" s="24">
        <f t="shared" si="431"/>
        <v>0</v>
      </c>
      <c r="L520" s="24">
        <f t="shared" si="431"/>
        <v>0</v>
      </c>
      <c r="M520" s="24">
        <f t="shared" si="431"/>
        <v>0</v>
      </c>
      <c r="N520" s="24">
        <f t="shared" si="431"/>
        <v>0</v>
      </c>
      <c r="O520" s="30">
        <f t="shared" si="431"/>
        <v>0</v>
      </c>
      <c r="P520" s="30">
        <f t="shared" si="431"/>
        <v>0</v>
      </c>
      <c r="Q520" s="30">
        <f t="shared" si="431"/>
        <v>0</v>
      </c>
      <c r="R520" s="30">
        <v>0</v>
      </c>
      <c r="S520" s="36" t="s">
        <v>2026</v>
      </c>
    </row>
    <row r="521" spans="1:19" ht="15.75" hidden="1" customHeight="1" x14ac:dyDescent="0.3">
      <c r="A521" s="28" t="s">
        <v>153</v>
      </c>
      <c r="B521" s="28" t="s">
        <v>1408</v>
      </c>
      <c r="C521" s="18" t="s">
        <v>206</v>
      </c>
      <c r="D521" s="28" t="s">
        <v>155</v>
      </c>
      <c r="E521" s="29" t="s">
        <v>675</v>
      </c>
      <c r="F521" s="24">
        <v>0</v>
      </c>
      <c r="G521" s="24"/>
      <c r="H521" s="24">
        <v>0</v>
      </c>
      <c r="I521" s="24">
        <v>0</v>
      </c>
      <c r="J521" s="37">
        <v>0</v>
      </c>
      <c r="K521" s="24">
        <v>0</v>
      </c>
      <c r="L521" s="24">
        <v>0</v>
      </c>
      <c r="M521" s="24">
        <v>0</v>
      </c>
      <c r="N521" s="24">
        <v>0</v>
      </c>
      <c r="O521" s="30">
        <v>0</v>
      </c>
      <c r="P521" s="30">
        <v>0</v>
      </c>
      <c r="Q521" s="30">
        <v>0</v>
      </c>
      <c r="R521" s="30">
        <v>0</v>
      </c>
      <c r="S521" s="36" t="s">
        <v>2026</v>
      </c>
    </row>
    <row r="522" spans="1:19" ht="31.5" customHeight="1" x14ac:dyDescent="0.3">
      <c r="A522" s="28" t="s">
        <v>153</v>
      </c>
      <c r="B522" s="28" t="s">
        <v>1408</v>
      </c>
      <c r="C522" s="18" t="s">
        <v>208</v>
      </c>
      <c r="D522" s="28"/>
      <c r="E522" s="29" t="s">
        <v>741</v>
      </c>
      <c r="F522" s="24">
        <v>226774.7</v>
      </c>
      <c r="G522" s="24">
        <f t="shared" ref="G522:Q522" si="432">G523</f>
        <v>0</v>
      </c>
      <c r="H522" s="24">
        <f t="shared" si="432"/>
        <v>226774.7</v>
      </c>
      <c r="I522" s="24">
        <f t="shared" si="432"/>
        <v>223477.3</v>
      </c>
      <c r="J522" s="37">
        <f t="shared" si="432"/>
        <v>182010.80000000002</v>
      </c>
      <c r="K522" s="24">
        <f t="shared" si="432"/>
        <v>0</v>
      </c>
      <c r="L522" s="24">
        <f t="shared" si="432"/>
        <v>0</v>
      </c>
      <c r="M522" s="24">
        <f t="shared" si="432"/>
        <v>0</v>
      </c>
      <c r="N522" s="24">
        <f t="shared" si="432"/>
        <v>0</v>
      </c>
      <c r="O522" s="30">
        <f t="shared" si="432"/>
        <v>223477.3</v>
      </c>
      <c r="P522" s="30">
        <f t="shared" si="432"/>
        <v>0</v>
      </c>
      <c r="Q522" s="30">
        <f t="shared" si="432"/>
        <v>0</v>
      </c>
      <c r="R522" s="88">
        <f t="shared" si="391"/>
        <v>100</v>
      </c>
    </row>
    <row r="523" spans="1:19" ht="31.5" customHeight="1" x14ac:dyDescent="0.3">
      <c r="A523" s="28" t="s">
        <v>153</v>
      </c>
      <c r="B523" s="28" t="s">
        <v>1408</v>
      </c>
      <c r="C523" s="18" t="s">
        <v>208</v>
      </c>
      <c r="D523" s="28" t="s">
        <v>143</v>
      </c>
      <c r="E523" s="29" t="s">
        <v>673</v>
      </c>
      <c r="F523" s="24">
        <v>226774.7</v>
      </c>
      <c r="G523" s="24">
        <f t="shared" ref="G523:H523" si="433">G524+G525</f>
        <v>0</v>
      </c>
      <c r="H523" s="24">
        <f t="shared" si="433"/>
        <v>226774.7</v>
      </c>
      <c r="I523" s="24">
        <f t="shared" ref="I523:Q523" si="434">I524+I525</f>
        <v>223477.3</v>
      </c>
      <c r="J523" s="37">
        <f t="shared" si="434"/>
        <v>182010.80000000002</v>
      </c>
      <c r="K523" s="24">
        <f t="shared" si="434"/>
        <v>0</v>
      </c>
      <c r="L523" s="24">
        <f t="shared" si="434"/>
        <v>0</v>
      </c>
      <c r="M523" s="24">
        <f t="shared" si="434"/>
        <v>0</v>
      </c>
      <c r="N523" s="24">
        <f t="shared" si="434"/>
        <v>0</v>
      </c>
      <c r="O523" s="30">
        <f t="shared" si="434"/>
        <v>223477.3</v>
      </c>
      <c r="P523" s="30">
        <f t="shared" si="434"/>
        <v>0</v>
      </c>
      <c r="Q523" s="30">
        <f t="shared" si="434"/>
        <v>0</v>
      </c>
      <c r="R523" s="88">
        <f t="shared" si="391"/>
        <v>100</v>
      </c>
    </row>
    <row r="524" spans="1:19" ht="15.75" customHeight="1" x14ac:dyDescent="0.3">
      <c r="A524" s="28" t="s">
        <v>153</v>
      </c>
      <c r="B524" s="28" t="s">
        <v>1408</v>
      </c>
      <c r="C524" s="18" t="s">
        <v>208</v>
      </c>
      <c r="D524" s="28" t="s">
        <v>179</v>
      </c>
      <c r="E524" s="29" t="s">
        <v>674</v>
      </c>
      <c r="F524" s="24">
        <v>13699.2</v>
      </c>
      <c r="G524" s="24"/>
      <c r="H524" s="24">
        <v>13699.2</v>
      </c>
      <c r="I524" s="24">
        <v>13495.8</v>
      </c>
      <c r="J524" s="37">
        <v>10231.200000000001</v>
      </c>
      <c r="K524" s="24">
        <v>0</v>
      </c>
      <c r="L524" s="24">
        <v>0</v>
      </c>
      <c r="M524" s="24">
        <v>0</v>
      </c>
      <c r="N524" s="24">
        <v>0</v>
      </c>
      <c r="O524" s="30">
        <v>13495.8</v>
      </c>
      <c r="P524" s="30">
        <v>0</v>
      </c>
      <c r="Q524" s="30">
        <v>0</v>
      </c>
      <c r="R524" s="88">
        <f t="shared" ref="R524:R587" si="435">O524/I524*100</f>
        <v>100</v>
      </c>
    </row>
    <row r="525" spans="1:19" ht="15.75" customHeight="1" x14ac:dyDescent="0.3">
      <c r="A525" s="28" t="s">
        <v>153</v>
      </c>
      <c r="B525" s="28" t="s">
        <v>1408</v>
      </c>
      <c r="C525" s="18" t="s">
        <v>208</v>
      </c>
      <c r="D525" s="28" t="s">
        <v>155</v>
      </c>
      <c r="E525" s="29" t="s">
        <v>675</v>
      </c>
      <c r="F525" s="24">
        <v>213075.5</v>
      </c>
      <c r="G525" s="24"/>
      <c r="H525" s="24">
        <v>213075.5</v>
      </c>
      <c r="I525" s="24">
        <v>209981.5</v>
      </c>
      <c r="J525" s="37">
        <v>171779.6</v>
      </c>
      <c r="K525" s="24">
        <v>0</v>
      </c>
      <c r="L525" s="24">
        <v>0</v>
      </c>
      <c r="M525" s="24">
        <v>0</v>
      </c>
      <c r="N525" s="24">
        <v>0</v>
      </c>
      <c r="O525" s="30">
        <v>209981.5</v>
      </c>
      <c r="P525" s="30">
        <v>0</v>
      </c>
      <c r="Q525" s="30">
        <v>0</v>
      </c>
      <c r="R525" s="88">
        <f t="shared" si="435"/>
        <v>100</v>
      </c>
    </row>
    <row r="526" spans="1:19" ht="15.75" customHeight="1" x14ac:dyDescent="0.3">
      <c r="A526" s="28" t="s">
        <v>153</v>
      </c>
      <c r="B526" s="28" t="s">
        <v>1408</v>
      </c>
      <c r="C526" s="18" t="s">
        <v>209</v>
      </c>
      <c r="D526" s="28"/>
      <c r="E526" s="29" t="s">
        <v>742</v>
      </c>
      <c r="F526" s="24">
        <v>131139.70000000001</v>
      </c>
      <c r="G526" s="24">
        <f t="shared" ref="G526:Q527" si="436">G527</f>
        <v>0</v>
      </c>
      <c r="H526" s="24">
        <f t="shared" si="436"/>
        <v>131139.70000000001</v>
      </c>
      <c r="I526" s="24">
        <f t="shared" si="436"/>
        <v>130801.5</v>
      </c>
      <c r="J526" s="37">
        <f t="shared" si="436"/>
        <v>95428.5</v>
      </c>
      <c r="K526" s="24">
        <f t="shared" si="436"/>
        <v>0</v>
      </c>
      <c r="L526" s="24">
        <f t="shared" si="436"/>
        <v>0</v>
      </c>
      <c r="M526" s="24">
        <f t="shared" si="436"/>
        <v>0</v>
      </c>
      <c r="N526" s="24">
        <f t="shared" si="436"/>
        <v>0</v>
      </c>
      <c r="O526" s="30">
        <f t="shared" si="436"/>
        <v>130801.5</v>
      </c>
      <c r="P526" s="30">
        <f t="shared" si="436"/>
        <v>0</v>
      </c>
      <c r="Q526" s="30">
        <f t="shared" si="436"/>
        <v>0</v>
      </c>
      <c r="R526" s="88">
        <f t="shared" si="435"/>
        <v>100</v>
      </c>
    </row>
    <row r="527" spans="1:19" ht="31.5" customHeight="1" x14ac:dyDescent="0.3">
      <c r="A527" s="28" t="s">
        <v>153</v>
      </c>
      <c r="B527" s="28" t="s">
        <v>1408</v>
      </c>
      <c r="C527" s="18" t="s">
        <v>209</v>
      </c>
      <c r="D527" s="28" t="s">
        <v>143</v>
      </c>
      <c r="E527" s="29" t="s">
        <v>673</v>
      </c>
      <c r="F527" s="24">
        <v>131139.70000000001</v>
      </c>
      <c r="G527" s="24">
        <f t="shared" si="436"/>
        <v>0</v>
      </c>
      <c r="H527" s="24">
        <f t="shared" si="436"/>
        <v>131139.70000000001</v>
      </c>
      <c r="I527" s="24">
        <f t="shared" si="436"/>
        <v>130801.5</v>
      </c>
      <c r="J527" s="37">
        <f t="shared" si="436"/>
        <v>95428.5</v>
      </c>
      <c r="K527" s="24">
        <f t="shared" si="436"/>
        <v>0</v>
      </c>
      <c r="L527" s="24">
        <f t="shared" si="436"/>
        <v>0</v>
      </c>
      <c r="M527" s="24">
        <f t="shared" si="436"/>
        <v>0</v>
      </c>
      <c r="N527" s="24">
        <f t="shared" si="436"/>
        <v>0</v>
      </c>
      <c r="O527" s="30">
        <f t="shared" si="436"/>
        <v>130801.5</v>
      </c>
      <c r="P527" s="30">
        <f t="shared" si="436"/>
        <v>0</v>
      </c>
      <c r="Q527" s="30">
        <f t="shared" si="436"/>
        <v>0</v>
      </c>
      <c r="R527" s="88">
        <f t="shared" si="435"/>
        <v>100</v>
      </c>
    </row>
    <row r="528" spans="1:19" ht="15.75" customHeight="1" x14ac:dyDescent="0.3">
      <c r="A528" s="28" t="s">
        <v>153</v>
      </c>
      <c r="B528" s="28" t="s">
        <v>1408</v>
      </c>
      <c r="C528" s="18" t="s">
        <v>209</v>
      </c>
      <c r="D528" s="28" t="s">
        <v>179</v>
      </c>
      <c r="E528" s="29" t="s">
        <v>674</v>
      </c>
      <c r="F528" s="24">
        <v>131139.70000000001</v>
      </c>
      <c r="G528" s="24"/>
      <c r="H528" s="24">
        <v>131139.70000000001</v>
      </c>
      <c r="I528" s="24">
        <v>130801.5</v>
      </c>
      <c r="J528" s="37">
        <v>95428.5</v>
      </c>
      <c r="K528" s="24">
        <v>0</v>
      </c>
      <c r="L528" s="24">
        <v>0</v>
      </c>
      <c r="M528" s="24">
        <v>0</v>
      </c>
      <c r="N528" s="24">
        <v>0</v>
      </c>
      <c r="O528" s="30">
        <v>130801.5</v>
      </c>
      <c r="P528" s="30">
        <v>0</v>
      </c>
      <c r="Q528" s="30">
        <v>0</v>
      </c>
      <c r="R528" s="88">
        <f t="shared" si="435"/>
        <v>100</v>
      </c>
    </row>
    <row r="529" spans="1:19" ht="63" customHeight="1" x14ac:dyDescent="0.3">
      <c r="A529" s="28" t="s">
        <v>153</v>
      </c>
      <c r="B529" s="28" t="s">
        <v>1408</v>
      </c>
      <c r="C529" s="18" t="s">
        <v>163</v>
      </c>
      <c r="D529" s="28"/>
      <c r="E529" s="29" t="s">
        <v>1516</v>
      </c>
      <c r="F529" s="24">
        <v>157217.81999999998</v>
      </c>
      <c r="G529" s="24">
        <f t="shared" ref="G529:H529" si="437">G530+G545</f>
        <v>0</v>
      </c>
      <c r="H529" s="24">
        <f t="shared" si="437"/>
        <v>154810.48699999999</v>
      </c>
      <c r="I529" s="24">
        <f t="shared" ref="I529:Q529" si="438">I530+I545</f>
        <v>164810.48699999999</v>
      </c>
      <c r="J529" s="37">
        <f t="shared" si="438"/>
        <v>99974.667000000001</v>
      </c>
      <c r="K529" s="24">
        <f t="shared" si="438"/>
        <v>10000</v>
      </c>
      <c r="L529" s="24">
        <f t="shared" si="438"/>
        <v>5000</v>
      </c>
      <c r="M529" s="24">
        <f t="shared" si="438"/>
        <v>0</v>
      </c>
      <c r="N529" s="24">
        <f t="shared" si="438"/>
        <v>0</v>
      </c>
      <c r="O529" s="30">
        <f t="shared" si="438"/>
        <v>164810.48699999999</v>
      </c>
      <c r="P529" s="30">
        <f t="shared" si="438"/>
        <v>10000</v>
      </c>
      <c r="Q529" s="30">
        <f t="shared" si="438"/>
        <v>0</v>
      </c>
      <c r="R529" s="88">
        <f t="shared" si="435"/>
        <v>100</v>
      </c>
    </row>
    <row r="530" spans="1:19" ht="47.25" customHeight="1" x14ac:dyDescent="0.3">
      <c r="A530" s="28" t="s">
        <v>153</v>
      </c>
      <c r="B530" s="28" t="s">
        <v>1408</v>
      </c>
      <c r="C530" s="18" t="s">
        <v>164</v>
      </c>
      <c r="D530" s="28"/>
      <c r="E530" s="29" t="s">
        <v>1517</v>
      </c>
      <c r="F530" s="24">
        <v>157217.81999999998</v>
      </c>
      <c r="G530" s="24">
        <f t="shared" ref="G530:H530" si="439">G531+G534+G538+G542:H542</f>
        <v>0</v>
      </c>
      <c r="H530" s="24">
        <f t="shared" si="439"/>
        <v>154810.48699999999</v>
      </c>
      <c r="I530" s="24">
        <f t="shared" ref="I530:O530" si="440">I531+I534+I538+I542:J542</f>
        <v>154810.48699999999</v>
      </c>
      <c r="J530" s="37">
        <f>J531+J534+J538+J542:K542</f>
        <v>94974.667000000001</v>
      </c>
      <c r="K530" s="24">
        <f t="shared" si="440"/>
        <v>0</v>
      </c>
      <c r="L530" s="24">
        <f t="shared" si="440"/>
        <v>0</v>
      </c>
      <c r="M530" s="24">
        <f t="shared" si="440"/>
        <v>0</v>
      </c>
      <c r="N530" s="24">
        <f t="shared" si="440"/>
        <v>0</v>
      </c>
      <c r="O530" s="30">
        <f t="shared" si="440"/>
        <v>154810.48699999999</v>
      </c>
      <c r="P530" s="30">
        <f>P531+P534+P538+P542:Q542</f>
        <v>0</v>
      </c>
      <c r="Q530" s="30">
        <f>Q531+Q534+Q538+Q542:S542</f>
        <v>0</v>
      </c>
      <c r="R530" s="88">
        <f t="shared" si="435"/>
        <v>100</v>
      </c>
    </row>
    <row r="531" spans="1:19" ht="31.5" customHeight="1" x14ac:dyDescent="0.3">
      <c r="A531" s="28" t="s">
        <v>153</v>
      </c>
      <c r="B531" s="28" t="s">
        <v>1408</v>
      </c>
      <c r="C531" s="18" t="s">
        <v>210</v>
      </c>
      <c r="D531" s="28"/>
      <c r="E531" s="29" t="s">
        <v>745</v>
      </c>
      <c r="F531" s="24">
        <v>18034.02</v>
      </c>
      <c r="G531" s="24">
        <f t="shared" ref="G531:Q532" si="441">G532</f>
        <v>0</v>
      </c>
      <c r="H531" s="24">
        <f t="shared" si="441"/>
        <v>18034.02</v>
      </c>
      <c r="I531" s="24">
        <f t="shared" si="441"/>
        <v>18034.02</v>
      </c>
      <c r="J531" s="37">
        <f t="shared" si="441"/>
        <v>16601.2</v>
      </c>
      <c r="K531" s="24">
        <f t="shared" si="441"/>
        <v>0</v>
      </c>
      <c r="L531" s="24">
        <f t="shared" si="441"/>
        <v>0</v>
      </c>
      <c r="M531" s="24">
        <f t="shared" si="441"/>
        <v>0</v>
      </c>
      <c r="N531" s="24">
        <f t="shared" si="441"/>
        <v>0</v>
      </c>
      <c r="O531" s="30">
        <f t="shared" si="441"/>
        <v>18034.02</v>
      </c>
      <c r="P531" s="30">
        <f t="shared" si="441"/>
        <v>0</v>
      </c>
      <c r="Q531" s="30">
        <f t="shared" si="441"/>
        <v>0</v>
      </c>
      <c r="R531" s="88">
        <f t="shared" si="435"/>
        <v>100</v>
      </c>
    </row>
    <row r="532" spans="1:19" ht="31.5" customHeight="1" x14ac:dyDescent="0.3">
      <c r="A532" s="28" t="s">
        <v>153</v>
      </c>
      <c r="B532" s="28" t="s">
        <v>1408</v>
      </c>
      <c r="C532" s="18" t="s">
        <v>210</v>
      </c>
      <c r="D532" s="28" t="s">
        <v>143</v>
      </c>
      <c r="E532" s="29" t="s">
        <v>673</v>
      </c>
      <c r="F532" s="24">
        <v>18034.02</v>
      </c>
      <c r="G532" s="24">
        <f t="shared" si="441"/>
        <v>0</v>
      </c>
      <c r="H532" s="24">
        <f t="shared" si="441"/>
        <v>18034.02</v>
      </c>
      <c r="I532" s="24">
        <f t="shared" si="441"/>
        <v>18034.02</v>
      </c>
      <c r="J532" s="37">
        <f t="shared" si="441"/>
        <v>16601.2</v>
      </c>
      <c r="K532" s="24">
        <f t="shared" si="441"/>
        <v>0</v>
      </c>
      <c r="L532" s="24">
        <f t="shared" si="441"/>
        <v>0</v>
      </c>
      <c r="M532" s="24">
        <f t="shared" si="441"/>
        <v>0</v>
      </c>
      <c r="N532" s="24">
        <f t="shared" si="441"/>
        <v>0</v>
      </c>
      <c r="O532" s="30">
        <f t="shared" si="441"/>
        <v>18034.02</v>
      </c>
      <c r="P532" s="30">
        <f t="shared" si="441"/>
        <v>0</v>
      </c>
      <c r="Q532" s="30">
        <f t="shared" si="441"/>
        <v>0</v>
      </c>
      <c r="R532" s="88">
        <f t="shared" si="435"/>
        <v>100</v>
      </c>
    </row>
    <row r="533" spans="1:19" ht="15.75" customHeight="1" x14ac:dyDescent="0.3">
      <c r="A533" s="28" t="s">
        <v>153</v>
      </c>
      <c r="B533" s="28" t="s">
        <v>1408</v>
      </c>
      <c r="C533" s="18" t="s">
        <v>210</v>
      </c>
      <c r="D533" s="28" t="s">
        <v>155</v>
      </c>
      <c r="E533" s="29" t="s">
        <v>675</v>
      </c>
      <c r="F533" s="24">
        <v>18034.02</v>
      </c>
      <c r="G533" s="24"/>
      <c r="H533" s="24">
        <v>18034.02</v>
      </c>
      <c r="I533" s="24">
        <v>18034.02</v>
      </c>
      <c r="J533" s="37">
        <v>16601.2</v>
      </c>
      <c r="K533" s="24">
        <v>0</v>
      </c>
      <c r="L533" s="24">
        <v>0</v>
      </c>
      <c r="M533" s="24">
        <v>0</v>
      </c>
      <c r="N533" s="24">
        <v>0</v>
      </c>
      <c r="O533" s="30">
        <v>18034.02</v>
      </c>
      <c r="P533" s="30">
        <v>0</v>
      </c>
      <c r="Q533" s="30">
        <v>0</v>
      </c>
      <c r="R533" s="88">
        <f t="shared" si="435"/>
        <v>100</v>
      </c>
    </row>
    <row r="534" spans="1:19" ht="31.5" customHeight="1" x14ac:dyDescent="0.3">
      <c r="A534" s="28" t="s">
        <v>153</v>
      </c>
      <c r="B534" s="28" t="s">
        <v>1408</v>
      </c>
      <c r="C534" s="18" t="s">
        <v>154</v>
      </c>
      <c r="D534" s="28"/>
      <c r="E534" s="29" t="s">
        <v>746</v>
      </c>
      <c r="F534" s="24">
        <v>1032.5</v>
      </c>
      <c r="G534" s="24">
        <f t="shared" ref="G534:Q534" si="442">G535</f>
        <v>0</v>
      </c>
      <c r="H534" s="24">
        <f t="shared" si="442"/>
        <v>1032.5</v>
      </c>
      <c r="I534" s="24">
        <f t="shared" si="442"/>
        <v>1032.5</v>
      </c>
      <c r="J534" s="37">
        <f t="shared" si="442"/>
        <v>715.5</v>
      </c>
      <c r="K534" s="24">
        <f t="shared" si="442"/>
        <v>0</v>
      </c>
      <c r="L534" s="24">
        <f t="shared" si="442"/>
        <v>0</v>
      </c>
      <c r="M534" s="24">
        <f t="shared" si="442"/>
        <v>0</v>
      </c>
      <c r="N534" s="24">
        <f t="shared" si="442"/>
        <v>0</v>
      </c>
      <c r="O534" s="30">
        <f t="shared" si="442"/>
        <v>1032.5</v>
      </c>
      <c r="P534" s="30">
        <f t="shared" si="442"/>
        <v>0</v>
      </c>
      <c r="Q534" s="30">
        <f t="shared" si="442"/>
        <v>0</v>
      </c>
      <c r="R534" s="88">
        <f t="shared" si="435"/>
        <v>100</v>
      </c>
    </row>
    <row r="535" spans="1:19" ht="31.5" customHeight="1" x14ac:dyDescent="0.3">
      <c r="A535" s="28" t="s">
        <v>153</v>
      </c>
      <c r="B535" s="28" t="s">
        <v>1408</v>
      </c>
      <c r="C535" s="18" t="s">
        <v>154</v>
      </c>
      <c r="D535" s="28" t="s">
        <v>143</v>
      </c>
      <c r="E535" s="29" t="s">
        <v>673</v>
      </c>
      <c r="F535" s="24">
        <v>1032.5</v>
      </c>
      <c r="G535" s="24">
        <f t="shared" ref="G535:H535" si="443">G536+G537</f>
        <v>0</v>
      </c>
      <c r="H535" s="24">
        <f t="shared" si="443"/>
        <v>1032.5</v>
      </c>
      <c r="I535" s="24">
        <f t="shared" ref="I535:Q535" si="444">I536+I537</f>
        <v>1032.5</v>
      </c>
      <c r="J535" s="37">
        <f t="shared" si="444"/>
        <v>715.5</v>
      </c>
      <c r="K535" s="24">
        <f t="shared" si="444"/>
        <v>0</v>
      </c>
      <c r="L535" s="24">
        <f t="shared" si="444"/>
        <v>0</v>
      </c>
      <c r="M535" s="24">
        <f t="shared" si="444"/>
        <v>0</v>
      </c>
      <c r="N535" s="24">
        <f t="shared" si="444"/>
        <v>0</v>
      </c>
      <c r="O535" s="30">
        <f t="shared" si="444"/>
        <v>1032.5</v>
      </c>
      <c r="P535" s="30">
        <f t="shared" si="444"/>
        <v>0</v>
      </c>
      <c r="Q535" s="30">
        <f t="shared" si="444"/>
        <v>0</v>
      </c>
      <c r="R535" s="88">
        <f t="shared" si="435"/>
        <v>100</v>
      </c>
    </row>
    <row r="536" spans="1:19" ht="15.75" customHeight="1" x14ac:dyDescent="0.3">
      <c r="A536" s="28" t="s">
        <v>153</v>
      </c>
      <c r="B536" s="28" t="s">
        <v>1408</v>
      </c>
      <c r="C536" s="18" t="s">
        <v>154</v>
      </c>
      <c r="D536" s="28" t="s">
        <v>179</v>
      </c>
      <c r="E536" s="29" t="s">
        <v>674</v>
      </c>
      <c r="F536" s="24">
        <v>849.2</v>
      </c>
      <c r="G536" s="24"/>
      <c r="H536" s="24">
        <v>849.2</v>
      </c>
      <c r="I536" s="24">
        <v>849.2</v>
      </c>
      <c r="J536" s="37">
        <v>580.79999999999995</v>
      </c>
      <c r="K536" s="24">
        <v>0</v>
      </c>
      <c r="L536" s="24">
        <v>0</v>
      </c>
      <c r="M536" s="24">
        <v>0</v>
      </c>
      <c r="N536" s="24">
        <v>0</v>
      </c>
      <c r="O536" s="30">
        <v>849.2</v>
      </c>
      <c r="P536" s="30">
        <v>0</v>
      </c>
      <c r="Q536" s="30">
        <v>0</v>
      </c>
      <c r="R536" s="88">
        <f t="shared" si="435"/>
        <v>100</v>
      </c>
    </row>
    <row r="537" spans="1:19" ht="15.75" customHeight="1" x14ac:dyDescent="0.3">
      <c r="A537" s="28" t="s">
        <v>153</v>
      </c>
      <c r="B537" s="28" t="s">
        <v>1408</v>
      </c>
      <c r="C537" s="18" t="s">
        <v>154</v>
      </c>
      <c r="D537" s="28" t="s">
        <v>155</v>
      </c>
      <c r="E537" s="29" t="s">
        <v>675</v>
      </c>
      <c r="F537" s="24">
        <v>183.3</v>
      </c>
      <c r="G537" s="24"/>
      <c r="H537" s="24">
        <v>183.3</v>
      </c>
      <c r="I537" s="24">
        <v>183.3</v>
      </c>
      <c r="J537" s="37">
        <v>134.69999999999999</v>
      </c>
      <c r="K537" s="24">
        <v>0</v>
      </c>
      <c r="L537" s="24">
        <v>0</v>
      </c>
      <c r="M537" s="24">
        <v>0</v>
      </c>
      <c r="N537" s="24">
        <v>0</v>
      </c>
      <c r="O537" s="30">
        <v>183.3</v>
      </c>
      <c r="P537" s="30">
        <v>0</v>
      </c>
      <c r="Q537" s="30">
        <v>0</v>
      </c>
      <c r="R537" s="88">
        <f t="shared" si="435"/>
        <v>100</v>
      </c>
    </row>
    <row r="538" spans="1:19" ht="47.25" customHeight="1" x14ac:dyDescent="0.3">
      <c r="A538" s="28" t="s">
        <v>153</v>
      </c>
      <c r="B538" s="28" t="s">
        <v>1408</v>
      </c>
      <c r="C538" s="18" t="s">
        <v>156</v>
      </c>
      <c r="D538" s="28"/>
      <c r="E538" s="29" t="s">
        <v>1294</v>
      </c>
      <c r="F538" s="24">
        <v>138151.29999999999</v>
      </c>
      <c r="G538" s="24">
        <f t="shared" ref="G538:Q538" si="445">G539</f>
        <v>0</v>
      </c>
      <c r="H538" s="24">
        <f t="shared" si="445"/>
        <v>135743.967</v>
      </c>
      <c r="I538" s="24">
        <f t="shared" si="445"/>
        <v>135743.967</v>
      </c>
      <c r="J538" s="37">
        <f t="shared" si="445"/>
        <v>77657.967000000004</v>
      </c>
      <c r="K538" s="24">
        <f t="shared" si="445"/>
        <v>0</v>
      </c>
      <c r="L538" s="24">
        <f t="shared" si="445"/>
        <v>0</v>
      </c>
      <c r="M538" s="24">
        <f t="shared" si="445"/>
        <v>0</v>
      </c>
      <c r="N538" s="24">
        <f t="shared" si="445"/>
        <v>0</v>
      </c>
      <c r="O538" s="30">
        <f t="shared" si="445"/>
        <v>135743.967</v>
      </c>
      <c r="P538" s="30">
        <f t="shared" si="445"/>
        <v>0</v>
      </c>
      <c r="Q538" s="30">
        <f t="shared" si="445"/>
        <v>0</v>
      </c>
      <c r="R538" s="88">
        <f t="shared" si="435"/>
        <v>100</v>
      </c>
    </row>
    <row r="539" spans="1:19" ht="31.5" customHeight="1" x14ac:dyDescent="0.3">
      <c r="A539" s="28" t="s">
        <v>153</v>
      </c>
      <c r="B539" s="28" t="s">
        <v>1408</v>
      </c>
      <c r="C539" s="18" t="s">
        <v>156</v>
      </c>
      <c r="D539" s="28" t="s">
        <v>143</v>
      </c>
      <c r="E539" s="29" t="s">
        <v>673</v>
      </c>
      <c r="F539" s="24">
        <v>138151.29999999999</v>
      </c>
      <c r="G539" s="24">
        <f t="shared" ref="G539:H539" si="446">G540+G541</f>
        <v>0</v>
      </c>
      <c r="H539" s="24">
        <f t="shared" si="446"/>
        <v>135743.967</v>
      </c>
      <c r="I539" s="24">
        <f t="shared" ref="I539:Q539" si="447">I540+I541</f>
        <v>135743.967</v>
      </c>
      <c r="J539" s="37">
        <f t="shared" si="447"/>
        <v>77657.967000000004</v>
      </c>
      <c r="K539" s="24">
        <f t="shared" si="447"/>
        <v>0</v>
      </c>
      <c r="L539" s="24">
        <f t="shared" si="447"/>
        <v>0</v>
      </c>
      <c r="M539" s="24">
        <f t="shared" si="447"/>
        <v>0</v>
      </c>
      <c r="N539" s="24">
        <f t="shared" si="447"/>
        <v>0</v>
      </c>
      <c r="O539" s="30">
        <f t="shared" si="447"/>
        <v>135743.967</v>
      </c>
      <c r="P539" s="30">
        <f t="shared" si="447"/>
        <v>0</v>
      </c>
      <c r="Q539" s="30">
        <f t="shared" si="447"/>
        <v>0</v>
      </c>
      <c r="R539" s="88">
        <f t="shared" si="435"/>
        <v>100</v>
      </c>
    </row>
    <row r="540" spans="1:19" ht="15.75" customHeight="1" x14ac:dyDescent="0.3">
      <c r="A540" s="28" t="s">
        <v>153</v>
      </c>
      <c r="B540" s="28" t="s">
        <v>1408</v>
      </c>
      <c r="C540" s="18" t="s">
        <v>156</v>
      </c>
      <c r="D540" s="28" t="s">
        <v>179</v>
      </c>
      <c r="E540" s="29" t="s">
        <v>674</v>
      </c>
      <c r="F540" s="24">
        <v>10134.5</v>
      </c>
      <c r="G540" s="24"/>
      <c r="H540" s="24">
        <v>10134.5</v>
      </c>
      <c r="I540" s="24">
        <v>14791</v>
      </c>
      <c r="J540" s="37">
        <v>10134.5</v>
      </c>
      <c r="K540" s="24">
        <v>0</v>
      </c>
      <c r="L540" s="24">
        <v>0</v>
      </c>
      <c r="M540" s="24">
        <v>0</v>
      </c>
      <c r="N540" s="24">
        <v>0</v>
      </c>
      <c r="O540" s="30">
        <v>14791</v>
      </c>
      <c r="P540" s="30">
        <v>0</v>
      </c>
      <c r="Q540" s="30">
        <v>0</v>
      </c>
      <c r="R540" s="88">
        <f t="shared" si="435"/>
        <v>100</v>
      </c>
    </row>
    <row r="541" spans="1:19" ht="15.75" customHeight="1" x14ac:dyDescent="0.3">
      <c r="A541" s="28" t="s">
        <v>153</v>
      </c>
      <c r="B541" s="28" t="s">
        <v>1408</v>
      </c>
      <c r="C541" s="18" t="s">
        <v>156</v>
      </c>
      <c r="D541" s="28" t="s">
        <v>155</v>
      </c>
      <c r="E541" s="29" t="s">
        <v>675</v>
      </c>
      <c r="F541" s="24">
        <v>128016.8</v>
      </c>
      <c r="G541" s="24"/>
      <c r="H541" s="24">
        <v>125609.467</v>
      </c>
      <c r="I541" s="24">
        <v>120952.967</v>
      </c>
      <c r="J541" s="37">
        <v>67523.467000000004</v>
      </c>
      <c r="K541" s="24">
        <v>0</v>
      </c>
      <c r="L541" s="24">
        <v>0</v>
      </c>
      <c r="M541" s="24">
        <v>0</v>
      </c>
      <c r="N541" s="24">
        <v>0</v>
      </c>
      <c r="O541" s="30">
        <v>120952.967</v>
      </c>
      <c r="P541" s="30">
        <v>0</v>
      </c>
      <c r="Q541" s="30">
        <v>0</v>
      </c>
      <c r="R541" s="88">
        <f t="shared" si="435"/>
        <v>100</v>
      </c>
    </row>
    <row r="542" spans="1:19" ht="47.25" hidden="1" customHeight="1" x14ac:dyDescent="0.3">
      <c r="A542" s="28" t="s">
        <v>153</v>
      </c>
      <c r="B542" s="28" t="s">
        <v>1408</v>
      </c>
      <c r="C542" s="18" t="s">
        <v>1796</v>
      </c>
      <c r="D542" s="28"/>
      <c r="E542" s="29" t="s">
        <v>1790</v>
      </c>
      <c r="F542" s="24">
        <v>0</v>
      </c>
      <c r="G542" s="24">
        <f t="shared" ref="G542:Q543" si="448">G543</f>
        <v>0</v>
      </c>
      <c r="H542" s="24">
        <f t="shared" si="448"/>
        <v>0</v>
      </c>
      <c r="I542" s="24">
        <f t="shared" si="448"/>
        <v>0</v>
      </c>
      <c r="J542" s="37">
        <f t="shared" si="448"/>
        <v>0</v>
      </c>
      <c r="K542" s="24">
        <f t="shared" si="448"/>
        <v>0</v>
      </c>
      <c r="L542" s="24">
        <f t="shared" si="448"/>
        <v>0</v>
      </c>
      <c r="M542" s="24">
        <f t="shared" si="448"/>
        <v>0</v>
      </c>
      <c r="N542" s="24">
        <f t="shared" si="448"/>
        <v>0</v>
      </c>
      <c r="O542" s="30">
        <f t="shared" si="448"/>
        <v>0</v>
      </c>
      <c r="P542" s="30">
        <f t="shared" si="448"/>
        <v>0</v>
      </c>
      <c r="Q542" s="30">
        <f t="shared" si="448"/>
        <v>0</v>
      </c>
      <c r="R542" s="30">
        <v>0</v>
      </c>
      <c r="S542" s="36" t="s">
        <v>2026</v>
      </c>
    </row>
    <row r="543" spans="1:19" ht="31.5" hidden="1" customHeight="1" x14ac:dyDescent="0.3">
      <c r="A543" s="28" t="s">
        <v>153</v>
      </c>
      <c r="B543" s="28" t="s">
        <v>1408</v>
      </c>
      <c r="C543" s="18" t="s">
        <v>1796</v>
      </c>
      <c r="D543" s="28" t="s">
        <v>143</v>
      </c>
      <c r="E543" s="29" t="s">
        <v>673</v>
      </c>
      <c r="F543" s="24">
        <v>0</v>
      </c>
      <c r="G543" s="24">
        <f t="shared" si="448"/>
        <v>0</v>
      </c>
      <c r="H543" s="24">
        <f t="shared" si="448"/>
        <v>0</v>
      </c>
      <c r="I543" s="24">
        <f t="shared" si="448"/>
        <v>0</v>
      </c>
      <c r="J543" s="37">
        <f t="shared" si="448"/>
        <v>0</v>
      </c>
      <c r="K543" s="24">
        <f t="shared" si="448"/>
        <v>0</v>
      </c>
      <c r="L543" s="24">
        <f t="shared" si="448"/>
        <v>0</v>
      </c>
      <c r="M543" s="24">
        <f t="shared" si="448"/>
        <v>0</v>
      </c>
      <c r="N543" s="24">
        <f t="shared" si="448"/>
        <v>0</v>
      </c>
      <c r="O543" s="30">
        <f t="shared" si="448"/>
        <v>0</v>
      </c>
      <c r="P543" s="30">
        <f t="shared" si="448"/>
        <v>0</v>
      </c>
      <c r="Q543" s="30">
        <f t="shared" si="448"/>
        <v>0</v>
      </c>
      <c r="R543" s="30">
        <v>0</v>
      </c>
      <c r="S543" s="36" t="s">
        <v>2026</v>
      </c>
    </row>
    <row r="544" spans="1:19" ht="15.75" hidden="1" customHeight="1" x14ac:dyDescent="0.3">
      <c r="A544" s="28" t="s">
        <v>153</v>
      </c>
      <c r="B544" s="28" t="s">
        <v>1408</v>
      </c>
      <c r="C544" s="18" t="s">
        <v>1796</v>
      </c>
      <c r="D544" s="28" t="s">
        <v>155</v>
      </c>
      <c r="E544" s="29" t="s">
        <v>675</v>
      </c>
      <c r="F544" s="24">
        <v>0</v>
      </c>
      <c r="G544" s="24"/>
      <c r="H544" s="24">
        <v>0</v>
      </c>
      <c r="I544" s="24">
        <v>0</v>
      </c>
      <c r="J544" s="37">
        <v>0</v>
      </c>
      <c r="K544" s="24">
        <v>0</v>
      </c>
      <c r="L544" s="24">
        <v>0</v>
      </c>
      <c r="M544" s="24">
        <v>0</v>
      </c>
      <c r="N544" s="24">
        <v>0</v>
      </c>
      <c r="O544" s="30">
        <v>0</v>
      </c>
      <c r="P544" s="30">
        <v>0</v>
      </c>
      <c r="Q544" s="30">
        <v>0</v>
      </c>
      <c r="R544" s="30">
        <v>0</v>
      </c>
      <c r="S544" s="36" t="s">
        <v>2026</v>
      </c>
    </row>
    <row r="545" spans="1:18" ht="31.5" customHeight="1" x14ac:dyDescent="0.3">
      <c r="A545" s="28" t="s">
        <v>153</v>
      </c>
      <c r="B545" s="28" t="s">
        <v>1408</v>
      </c>
      <c r="C545" s="28" t="s">
        <v>1965</v>
      </c>
      <c r="D545" s="28"/>
      <c r="E545" s="29" t="s">
        <v>1963</v>
      </c>
      <c r="F545" s="24">
        <v>0</v>
      </c>
      <c r="G545" s="24">
        <f t="shared" ref="G545:Q547" si="449">G546</f>
        <v>0</v>
      </c>
      <c r="H545" s="24">
        <f t="shared" si="449"/>
        <v>0</v>
      </c>
      <c r="I545" s="24">
        <f t="shared" si="449"/>
        <v>10000</v>
      </c>
      <c r="J545" s="37">
        <f t="shared" si="449"/>
        <v>5000</v>
      </c>
      <c r="K545" s="24">
        <f t="shared" si="449"/>
        <v>10000</v>
      </c>
      <c r="L545" s="24">
        <f t="shared" si="449"/>
        <v>5000</v>
      </c>
      <c r="M545" s="24">
        <f t="shared" si="449"/>
        <v>0</v>
      </c>
      <c r="N545" s="24">
        <f t="shared" si="449"/>
        <v>0</v>
      </c>
      <c r="O545" s="30">
        <f t="shared" si="449"/>
        <v>10000</v>
      </c>
      <c r="P545" s="30">
        <f t="shared" si="449"/>
        <v>10000</v>
      </c>
      <c r="Q545" s="30">
        <f t="shared" si="449"/>
        <v>0</v>
      </c>
      <c r="R545" s="88">
        <f t="shared" si="435"/>
        <v>100</v>
      </c>
    </row>
    <row r="546" spans="1:18" ht="33.6" customHeight="1" x14ac:dyDescent="0.3">
      <c r="A546" s="28" t="s">
        <v>153</v>
      </c>
      <c r="B546" s="28" t="s">
        <v>1408</v>
      </c>
      <c r="C546" s="28" t="s">
        <v>1966</v>
      </c>
      <c r="D546" s="28"/>
      <c r="E546" s="29" t="s">
        <v>2117</v>
      </c>
      <c r="F546" s="24">
        <v>0</v>
      </c>
      <c r="G546" s="24">
        <f t="shared" si="449"/>
        <v>0</v>
      </c>
      <c r="H546" s="24">
        <f t="shared" si="449"/>
        <v>0</v>
      </c>
      <c r="I546" s="24">
        <f t="shared" si="449"/>
        <v>10000</v>
      </c>
      <c r="J546" s="37">
        <f t="shared" si="449"/>
        <v>5000</v>
      </c>
      <c r="K546" s="24">
        <f t="shared" si="449"/>
        <v>10000</v>
      </c>
      <c r="L546" s="24">
        <f t="shared" si="449"/>
        <v>5000</v>
      </c>
      <c r="M546" s="24">
        <f t="shared" si="449"/>
        <v>0</v>
      </c>
      <c r="N546" s="24">
        <f t="shared" si="449"/>
        <v>0</v>
      </c>
      <c r="O546" s="30">
        <f t="shared" si="449"/>
        <v>10000</v>
      </c>
      <c r="P546" s="30">
        <f t="shared" si="449"/>
        <v>10000</v>
      </c>
      <c r="Q546" s="30">
        <f t="shared" si="449"/>
        <v>0</v>
      </c>
      <c r="R546" s="88">
        <f t="shared" si="435"/>
        <v>100</v>
      </c>
    </row>
    <row r="547" spans="1:18" ht="31.5" customHeight="1" x14ac:dyDescent="0.3">
      <c r="A547" s="28" t="s">
        <v>153</v>
      </c>
      <c r="B547" s="28" t="s">
        <v>1408</v>
      </c>
      <c r="C547" s="28" t="s">
        <v>1966</v>
      </c>
      <c r="D547" s="28" t="s">
        <v>143</v>
      </c>
      <c r="E547" s="29" t="s">
        <v>673</v>
      </c>
      <c r="F547" s="24">
        <v>0</v>
      </c>
      <c r="G547" s="24">
        <f t="shared" si="449"/>
        <v>0</v>
      </c>
      <c r="H547" s="24">
        <f t="shared" si="449"/>
        <v>0</v>
      </c>
      <c r="I547" s="24">
        <f t="shared" si="449"/>
        <v>10000</v>
      </c>
      <c r="J547" s="37">
        <f t="shared" si="449"/>
        <v>5000</v>
      </c>
      <c r="K547" s="24">
        <f t="shared" si="449"/>
        <v>10000</v>
      </c>
      <c r="L547" s="24">
        <f t="shared" si="449"/>
        <v>5000</v>
      </c>
      <c r="M547" s="24">
        <f t="shared" si="449"/>
        <v>0</v>
      </c>
      <c r="N547" s="24">
        <f t="shared" si="449"/>
        <v>0</v>
      </c>
      <c r="O547" s="30">
        <f t="shared" si="449"/>
        <v>10000</v>
      </c>
      <c r="P547" s="30">
        <f t="shared" si="449"/>
        <v>10000</v>
      </c>
      <c r="Q547" s="30">
        <f t="shared" si="449"/>
        <v>0</v>
      </c>
      <c r="R547" s="88">
        <f t="shared" si="435"/>
        <v>100</v>
      </c>
    </row>
    <row r="548" spans="1:18" ht="15.75" customHeight="1" x14ac:dyDescent="0.3">
      <c r="A548" s="28" t="s">
        <v>153</v>
      </c>
      <c r="B548" s="28" t="s">
        <v>1408</v>
      </c>
      <c r="C548" s="28" t="s">
        <v>1966</v>
      </c>
      <c r="D548" s="28" t="s">
        <v>179</v>
      </c>
      <c r="E548" s="29" t="s">
        <v>674</v>
      </c>
      <c r="F548" s="24">
        <v>0</v>
      </c>
      <c r="G548" s="24"/>
      <c r="H548" s="24">
        <v>0</v>
      </c>
      <c r="I548" s="24">
        <v>10000</v>
      </c>
      <c r="J548" s="37">
        <v>5000</v>
      </c>
      <c r="K548" s="24">
        <f>I548</f>
        <v>10000</v>
      </c>
      <c r="L548" s="24">
        <f>J548</f>
        <v>5000</v>
      </c>
      <c r="M548" s="24">
        <v>0</v>
      </c>
      <c r="N548" s="24">
        <v>0</v>
      </c>
      <c r="O548" s="30">
        <v>10000</v>
      </c>
      <c r="P548" s="30">
        <f>O548</f>
        <v>10000</v>
      </c>
      <c r="Q548" s="30">
        <v>0</v>
      </c>
      <c r="R548" s="88">
        <f t="shared" si="435"/>
        <v>100</v>
      </c>
    </row>
    <row r="549" spans="1:18" ht="31.5" customHeight="1" x14ac:dyDescent="0.3">
      <c r="A549" s="28" t="s">
        <v>153</v>
      </c>
      <c r="B549" s="28" t="s">
        <v>1408</v>
      </c>
      <c r="C549" s="18" t="s">
        <v>219</v>
      </c>
      <c r="D549" s="28"/>
      <c r="E549" s="29" t="s">
        <v>1541</v>
      </c>
      <c r="F549" s="24">
        <v>6845.4</v>
      </c>
      <c r="G549" s="24">
        <f t="shared" ref="G549:Q552" si="450">G550</f>
        <v>0</v>
      </c>
      <c r="H549" s="24">
        <f t="shared" si="450"/>
        <v>6845.4</v>
      </c>
      <c r="I549" s="24">
        <f t="shared" si="450"/>
        <v>6767</v>
      </c>
      <c r="J549" s="37">
        <f t="shared" si="450"/>
        <v>5134.1000000000004</v>
      </c>
      <c r="K549" s="24">
        <f t="shared" si="450"/>
        <v>0</v>
      </c>
      <c r="L549" s="24">
        <f t="shared" si="450"/>
        <v>0</v>
      </c>
      <c r="M549" s="24">
        <f t="shared" si="450"/>
        <v>0</v>
      </c>
      <c r="N549" s="24">
        <f t="shared" si="450"/>
        <v>0</v>
      </c>
      <c r="O549" s="30">
        <f t="shared" si="450"/>
        <v>6767</v>
      </c>
      <c r="P549" s="30">
        <f t="shared" si="450"/>
        <v>0</v>
      </c>
      <c r="Q549" s="30">
        <f t="shared" si="450"/>
        <v>0</v>
      </c>
      <c r="R549" s="88">
        <f t="shared" si="435"/>
        <v>100</v>
      </c>
    </row>
    <row r="550" spans="1:18" ht="47.25" customHeight="1" x14ac:dyDescent="0.3">
      <c r="A550" s="28" t="s">
        <v>153</v>
      </c>
      <c r="B550" s="28" t="s">
        <v>1408</v>
      </c>
      <c r="C550" s="18" t="s">
        <v>220</v>
      </c>
      <c r="D550" s="28"/>
      <c r="E550" s="29" t="s">
        <v>1542</v>
      </c>
      <c r="F550" s="24">
        <v>6845.4</v>
      </c>
      <c r="G550" s="24">
        <f t="shared" si="450"/>
        <v>0</v>
      </c>
      <c r="H550" s="24">
        <f t="shared" si="450"/>
        <v>6845.4</v>
      </c>
      <c r="I550" s="24">
        <f t="shared" si="450"/>
        <v>6767</v>
      </c>
      <c r="J550" s="37">
        <f t="shared" si="450"/>
        <v>5134.1000000000004</v>
      </c>
      <c r="K550" s="24">
        <f t="shared" si="450"/>
        <v>0</v>
      </c>
      <c r="L550" s="24">
        <f t="shared" si="450"/>
        <v>0</v>
      </c>
      <c r="M550" s="24">
        <f t="shared" si="450"/>
        <v>0</v>
      </c>
      <c r="N550" s="24">
        <f t="shared" si="450"/>
        <v>0</v>
      </c>
      <c r="O550" s="30">
        <f t="shared" si="450"/>
        <v>6767</v>
      </c>
      <c r="P550" s="30">
        <f t="shared" si="450"/>
        <v>0</v>
      </c>
      <c r="Q550" s="30">
        <f t="shared" si="450"/>
        <v>0</v>
      </c>
      <c r="R550" s="88">
        <f t="shared" si="435"/>
        <v>100</v>
      </c>
    </row>
    <row r="551" spans="1:18" ht="47.25" customHeight="1" x14ac:dyDescent="0.3">
      <c r="A551" s="28" t="s">
        <v>153</v>
      </c>
      <c r="B551" s="28" t="s">
        <v>1408</v>
      </c>
      <c r="C551" s="18" t="s">
        <v>211</v>
      </c>
      <c r="D551" s="28"/>
      <c r="E551" s="29" t="s">
        <v>710</v>
      </c>
      <c r="F551" s="24">
        <v>6845.4</v>
      </c>
      <c r="G551" s="24">
        <f t="shared" si="450"/>
        <v>0</v>
      </c>
      <c r="H551" s="24">
        <f t="shared" si="450"/>
        <v>6845.4</v>
      </c>
      <c r="I551" s="24">
        <f t="shared" si="450"/>
        <v>6767</v>
      </c>
      <c r="J551" s="37">
        <f t="shared" si="450"/>
        <v>5134.1000000000004</v>
      </c>
      <c r="K551" s="24">
        <f t="shared" si="450"/>
        <v>0</v>
      </c>
      <c r="L551" s="24">
        <f t="shared" si="450"/>
        <v>0</v>
      </c>
      <c r="M551" s="24">
        <f t="shared" si="450"/>
        <v>0</v>
      </c>
      <c r="N551" s="24">
        <f t="shared" si="450"/>
        <v>0</v>
      </c>
      <c r="O551" s="30">
        <f t="shared" si="450"/>
        <v>6767</v>
      </c>
      <c r="P551" s="30">
        <f t="shared" si="450"/>
        <v>0</v>
      </c>
      <c r="Q551" s="30">
        <f t="shared" si="450"/>
        <v>0</v>
      </c>
      <c r="R551" s="88">
        <f t="shared" si="435"/>
        <v>100</v>
      </c>
    </row>
    <row r="552" spans="1:18" ht="31.5" customHeight="1" x14ac:dyDescent="0.3">
      <c r="A552" s="28" t="s">
        <v>153</v>
      </c>
      <c r="B552" s="28" t="s">
        <v>1408</v>
      </c>
      <c r="C552" s="18" t="s">
        <v>211</v>
      </c>
      <c r="D552" s="28" t="s">
        <v>143</v>
      </c>
      <c r="E552" s="29" t="s">
        <v>673</v>
      </c>
      <c r="F552" s="24">
        <v>6845.4</v>
      </c>
      <c r="G552" s="24">
        <f t="shared" si="450"/>
        <v>0</v>
      </c>
      <c r="H552" s="24">
        <f t="shared" si="450"/>
        <v>6845.4</v>
      </c>
      <c r="I552" s="24">
        <f t="shared" si="450"/>
        <v>6767</v>
      </c>
      <c r="J552" s="37">
        <f t="shared" si="450"/>
        <v>5134.1000000000004</v>
      </c>
      <c r="K552" s="24">
        <f t="shared" si="450"/>
        <v>0</v>
      </c>
      <c r="L552" s="24">
        <f t="shared" si="450"/>
        <v>0</v>
      </c>
      <c r="M552" s="24">
        <f t="shared" si="450"/>
        <v>0</v>
      </c>
      <c r="N552" s="24">
        <f t="shared" si="450"/>
        <v>0</v>
      </c>
      <c r="O552" s="30">
        <f t="shared" si="450"/>
        <v>6767</v>
      </c>
      <c r="P552" s="30">
        <f t="shared" si="450"/>
        <v>0</v>
      </c>
      <c r="Q552" s="30">
        <f t="shared" si="450"/>
        <v>0</v>
      </c>
      <c r="R552" s="88">
        <f t="shared" si="435"/>
        <v>100</v>
      </c>
    </row>
    <row r="553" spans="1:18" ht="15.75" customHeight="1" x14ac:dyDescent="0.3">
      <c r="A553" s="28" t="s">
        <v>153</v>
      </c>
      <c r="B553" s="28" t="s">
        <v>1408</v>
      </c>
      <c r="C553" s="18" t="s">
        <v>211</v>
      </c>
      <c r="D553" s="28" t="s">
        <v>155</v>
      </c>
      <c r="E553" s="29" t="s">
        <v>675</v>
      </c>
      <c r="F553" s="24">
        <v>6845.4</v>
      </c>
      <c r="G553" s="24"/>
      <c r="H553" s="24">
        <v>6845.4</v>
      </c>
      <c r="I553" s="24">
        <v>6767</v>
      </c>
      <c r="J553" s="37">
        <v>5134.1000000000004</v>
      </c>
      <c r="K553" s="24">
        <v>0</v>
      </c>
      <c r="L553" s="24">
        <v>0</v>
      </c>
      <c r="M553" s="24">
        <v>0</v>
      </c>
      <c r="N553" s="24">
        <v>0</v>
      </c>
      <c r="O553" s="30">
        <v>6767</v>
      </c>
      <c r="P553" s="30">
        <v>0</v>
      </c>
      <c r="Q553" s="30">
        <v>0</v>
      </c>
      <c r="R553" s="88">
        <f t="shared" si="435"/>
        <v>100</v>
      </c>
    </row>
    <row r="554" spans="1:18" ht="47.25" customHeight="1" x14ac:dyDescent="0.3">
      <c r="A554" s="28" t="s">
        <v>153</v>
      </c>
      <c r="B554" s="28" t="s">
        <v>1408</v>
      </c>
      <c r="C554" s="18" t="s">
        <v>167</v>
      </c>
      <c r="D554" s="28"/>
      <c r="E554" s="29" t="s">
        <v>1520</v>
      </c>
      <c r="F554" s="24">
        <v>4574.8999999999996</v>
      </c>
      <c r="G554" s="24">
        <f t="shared" ref="G554:H554" si="451">G555+G560</f>
        <v>0</v>
      </c>
      <c r="H554" s="24">
        <f t="shared" si="451"/>
        <v>4704.1399999999994</v>
      </c>
      <c r="I554" s="24">
        <f t="shared" ref="I554:Q554" si="452">I555+I560</f>
        <v>4704.1399999999994</v>
      </c>
      <c r="J554" s="37">
        <f t="shared" si="452"/>
        <v>3456.8999999999996</v>
      </c>
      <c r="K554" s="24">
        <f t="shared" si="452"/>
        <v>0</v>
      </c>
      <c r="L554" s="24">
        <f t="shared" si="452"/>
        <v>0</v>
      </c>
      <c r="M554" s="24">
        <f t="shared" si="452"/>
        <v>0</v>
      </c>
      <c r="N554" s="24">
        <f t="shared" si="452"/>
        <v>0</v>
      </c>
      <c r="O554" s="30">
        <f t="shared" si="452"/>
        <v>4704.1399999999994</v>
      </c>
      <c r="P554" s="30">
        <f t="shared" si="452"/>
        <v>0</v>
      </c>
      <c r="Q554" s="30">
        <f t="shared" si="452"/>
        <v>0</v>
      </c>
      <c r="R554" s="88">
        <f t="shared" si="435"/>
        <v>100</v>
      </c>
    </row>
    <row r="555" spans="1:18" ht="63" customHeight="1" x14ac:dyDescent="0.3">
      <c r="A555" s="28" t="s">
        <v>153</v>
      </c>
      <c r="B555" s="28" t="s">
        <v>1408</v>
      </c>
      <c r="C555" s="18" t="s">
        <v>221</v>
      </c>
      <c r="D555" s="28"/>
      <c r="E555" s="29" t="s">
        <v>1543</v>
      </c>
      <c r="F555" s="24">
        <v>1118</v>
      </c>
      <c r="G555" s="24">
        <f t="shared" ref="G555:Q558" si="453">G556</f>
        <v>0</v>
      </c>
      <c r="H555" s="24">
        <f t="shared" si="453"/>
        <v>1247.24</v>
      </c>
      <c r="I555" s="24">
        <f t="shared" si="453"/>
        <v>1247.24</v>
      </c>
      <c r="J555" s="37">
        <f t="shared" si="453"/>
        <v>0</v>
      </c>
      <c r="K555" s="24">
        <f t="shared" si="453"/>
        <v>0</v>
      </c>
      <c r="L555" s="24">
        <f t="shared" si="453"/>
        <v>0</v>
      </c>
      <c r="M555" s="24">
        <f t="shared" si="453"/>
        <v>0</v>
      </c>
      <c r="N555" s="24">
        <f t="shared" si="453"/>
        <v>0</v>
      </c>
      <c r="O555" s="30">
        <f t="shared" si="453"/>
        <v>1247.24</v>
      </c>
      <c r="P555" s="30">
        <f t="shared" si="453"/>
        <v>0</v>
      </c>
      <c r="Q555" s="30">
        <f t="shared" si="453"/>
        <v>0</v>
      </c>
      <c r="R555" s="88">
        <f t="shared" si="435"/>
        <v>100</v>
      </c>
    </row>
    <row r="556" spans="1:18" ht="63" customHeight="1" x14ac:dyDescent="0.3">
      <c r="A556" s="28" t="s">
        <v>153</v>
      </c>
      <c r="B556" s="28" t="s">
        <v>1408</v>
      </c>
      <c r="C556" s="18" t="s">
        <v>222</v>
      </c>
      <c r="D556" s="28"/>
      <c r="E556" s="29" t="s">
        <v>1544</v>
      </c>
      <c r="F556" s="24">
        <v>1118</v>
      </c>
      <c r="G556" s="24">
        <f t="shared" si="453"/>
        <v>0</v>
      </c>
      <c r="H556" s="24">
        <f t="shared" si="453"/>
        <v>1247.24</v>
      </c>
      <c r="I556" s="24">
        <f t="shared" si="453"/>
        <v>1247.24</v>
      </c>
      <c r="J556" s="37">
        <f t="shared" si="453"/>
        <v>0</v>
      </c>
      <c r="K556" s="24">
        <f t="shared" si="453"/>
        <v>0</v>
      </c>
      <c r="L556" s="24">
        <f t="shared" si="453"/>
        <v>0</v>
      </c>
      <c r="M556" s="24">
        <f t="shared" si="453"/>
        <v>0</v>
      </c>
      <c r="N556" s="24">
        <f t="shared" si="453"/>
        <v>0</v>
      </c>
      <c r="O556" s="30">
        <f t="shared" si="453"/>
        <v>1247.24</v>
      </c>
      <c r="P556" s="30">
        <f t="shared" si="453"/>
        <v>0</v>
      </c>
      <c r="Q556" s="30">
        <f t="shared" si="453"/>
        <v>0</v>
      </c>
      <c r="R556" s="88">
        <f t="shared" si="435"/>
        <v>100</v>
      </c>
    </row>
    <row r="557" spans="1:18" ht="31.5" customHeight="1" x14ac:dyDescent="0.3">
      <c r="A557" s="28" t="s">
        <v>153</v>
      </c>
      <c r="B557" s="28" t="s">
        <v>1408</v>
      </c>
      <c r="C557" s="18" t="s">
        <v>213</v>
      </c>
      <c r="D557" s="28"/>
      <c r="E557" s="29" t="s">
        <v>778</v>
      </c>
      <c r="F557" s="24">
        <v>1118</v>
      </c>
      <c r="G557" s="24">
        <f t="shared" si="453"/>
        <v>0</v>
      </c>
      <c r="H557" s="24">
        <f t="shared" si="453"/>
        <v>1247.24</v>
      </c>
      <c r="I557" s="24">
        <f t="shared" si="453"/>
        <v>1247.24</v>
      </c>
      <c r="J557" s="37">
        <f t="shared" si="453"/>
        <v>0</v>
      </c>
      <c r="K557" s="24">
        <f t="shared" si="453"/>
        <v>0</v>
      </c>
      <c r="L557" s="24">
        <f t="shared" si="453"/>
        <v>0</v>
      </c>
      <c r="M557" s="24">
        <f t="shared" si="453"/>
        <v>0</v>
      </c>
      <c r="N557" s="24">
        <f t="shared" si="453"/>
        <v>0</v>
      </c>
      <c r="O557" s="30">
        <f t="shared" si="453"/>
        <v>1247.24</v>
      </c>
      <c r="P557" s="30">
        <f t="shared" si="453"/>
        <v>0</v>
      </c>
      <c r="Q557" s="30">
        <f t="shared" si="453"/>
        <v>0</v>
      </c>
      <c r="R557" s="88">
        <f t="shared" si="435"/>
        <v>100</v>
      </c>
    </row>
    <row r="558" spans="1:18" ht="31.5" customHeight="1" x14ac:dyDescent="0.3">
      <c r="A558" s="28" t="s">
        <v>153</v>
      </c>
      <c r="B558" s="28" t="s">
        <v>1408</v>
      </c>
      <c r="C558" s="18" t="s">
        <v>213</v>
      </c>
      <c r="D558" s="28" t="s">
        <v>143</v>
      </c>
      <c r="E558" s="29" t="s">
        <v>673</v>
      </c>
      <c r="F558" s="24">
        <v>1118</v>
      </c>
      <c r="G558" s="24">
        <f t="shared" si="453"/>
        <v>0</v>
      </c>
      <c r="H558" s="24">
        <f t="shared" si="453"/>
        <v>1247.24</v>
      </c>
      <c r="I558" s="24">
        <f t="shared" si="453"/>
        <v>1247.24</v>
      </c>
      <c r="J558" s="37">
        <f t="shared" si="453"/>
        <v>0</v>
      </c>
      <c r="K558" s="24">
        <f t="shared" si="453"/>
        <v>0</v>
      </c>
      <c r="L558" s="24">
        <f t="shared" si="453"/>
        <v>0</v>
      </c>
      <c r="M558" s="24">
        <f t="shared" si="453"/>
        <v>0</v>
      </c>
      <c r="N558" s="24">
        <f t="shared" si="453"/>
        <v>0</v>
      </c>
      <c r="O558" s="30">
        <f t="shared" si="453"/>
        <v>1247.24</v>
      </c>
      <c r="P558" s="30">
        <f t="shared" si="453"/>
        <v>0</v>
      </c>
      <c r="Q558" s="30">
        <f t="shared" si="453"/>
        <v>0</v>
      </c>
      <c r="R558" s="88">
        <f t="shared" si="435"/>
        <v>100</v>
      </c>
    </row>
    <row r="559" spans="1:18" ht="15.75" customHeight="1" x14ac:dyDescent="0.3">
      <c r="A559" s="28" t="s">
        <v>153</v>
      </c>
      <c r="B559" s="28" t="s">
        <v>1408</v>
      </c>
      <c r="C559" s="18" t="s">
        <v>213</v>
      </c>
      <c r="D559" s="28" t="s">
        <v>155</v>
      </c>
      <c r="E559" s="29" t="s">
        <v>675</v>
      </c>
      <c r="F559" s="24">
        <v>1118</v>
      </c>
      <c r="G559" s="24"/>
      <c r="H559" s="24">
        <v>1247.24</v>
      </c>
      <c r="I559" s="24">
        <v>1247.24</v>
      </c>
      <c r="J559" s="37">
        <v>0</v>
      </c>
      <c r="K559" s="24">
        <v>0</v>
      </c>
      <c r="L559" s="24">
        <v>0</v>
      </c>
      <c r="M559" s="24">
        <v>0</v>
      </c>
      <c r="N559" s="24">
        <v>0</v>
      </c>
      <c r="O559" s="30">
        <v>1247.24</v>
      </c>
      <c r="P559" s="30">
        <v>0</v>
      </c>
      <c r="Q559" s="30">
        <v>0</v>
      </c>
      <c r="R559" s="88">
        <f t="shared" si="435"/>
        <v>100</v>
      </c>
    </row>
    <row r="560" spans="1:18" ht="31.5" customHeight="1" x14ac:dyDescent="0.3">
      <c r="A560" s="28" t="s">
        <v>153</v>
      </c>
      <c r="B560" s="28" t="s">
        <v>1408</v>
      </c>
      <c r="C560" s="18" t="s">
        <v>168</v>
      </c>
      <c r="D560" s="28"/>
      <c r="E560" s="29" t="s">
        <v>1521</v>
      </c>
      <c r="F560" s="24">
        <v>3456.8999999999996</v>
      </c>
      <c r="G560" s="24">
        <f t="shared" ref="G560:Q562" si="454">G561</f>
        <v>0</v>
      </c>
      <c r="H560" s="24">
        <f t="shared" si="454"/>
        <v>3456.8999999999996</v>
      </c>
      <c r="I560" s="24">
        <f t="shared" si="454"/>
        <v>3456.8999999999996</v>
      </c>
      <c r="J560" s="37">
        <f t="shared" si="454"/>
        <v>3456.8999999999996</v>
      </c>
      <c r="K560" s="24">
        <f t="shared" si="454"/>
        <v>0</v>
      </c>
      <c r="L560" s="24">
        <f t="shared" si="454"/>
        <v>0</v>
      </c>
      <c r="M560" s="24">
        <f t="shared" si="454"/>
        <v>0</v>
      </c>
      <c r="N560" s="24">
        <f t="shared" si="454"/>
        <v>0</v>
      </c>
      <c r="O560" s="30">
        <f t="shared" si="454"/>
        <v>3456.8999999999996</v>
      </c>
      <c r="P560" s="30">
        <f t="shared" si="454"/>
        <v>0</v>
      </c>
      <c r="Q560" s="30">
        <f t="shared" si="454"/>
        <v>0</v>
      </c>
      <c r="R560" s="88">
        <f t="shared" si="435"/>
        <v>100</v>
      </c>
    </row>
    <row r="561" spans="1:18" ht="78.75" customHeight="1" x14ac:dyDescent="0.3">
      <c r="A561" s="28" t="s">
        <v>153</v>
      </c>
      <c r="B561" s="28" t="s">
        <v>1408</v>
      </c>
      <c r="C561" s="18" t="s">
        <v>169</v>
      </c>
      <c r="D561" s="28"/>
      <c r="E561" s="29" t="s">
        <v>1522</v>
      </c>
      <c r="F561" s="24">
        <v>3456.8999999999996</v>
      </c>
      <c r="G561" s="24">
        <f t="shared" si="454"/>
        <v>0</v>
      </c>
      <c r="H561" s="24">
        <f t="shared" si="454"/>
        <v>3456.8999999999996</v>
      </c>
      <c r="I561" s="24">
        <f t="shared" si="454"/>
        <v>3456.8999999999996</v>
      </c>
      <c r="J561" s="37">
        <f t="shared" si="454"/>
        <v>3456.8999999999996</v>
      </c>
      <c r="K561" s="24">
        <f t="shared" si="454"/>
        <v>0</v>
      </c>
      <c r="L561" s="24">
        <f t="shared" si="454"/>
        <v>0</v>
      </c>
      <c r="M561" s="24">
        <f t="shared" si="454"/>
        <v>0</v>
      </c>
      <c r="N561" s="24">
        <f t="shared" si="454"/>
        <v>0</v>
      </c>
      <c r="O561" s="30">
        <f t="shared" si="454"/>
        <v>3456.8999999999996</v>
      </c>
      <c r="P561" s="30">
        <f t="shared" si="454"/>
        <v>0</v>
      </c>
      <c r="Q561" s="30">
        <f t="shared" si="454"/>
        <v>0</v>
      </c>
      <c r="R561" s="88">
        <f t="shared" si="435"/>
        <v>100</v>
      </c>
    </row>
    <row r="562" spans="1:18" ht="31.5" customHeight="1" x14ac:dyDescent="0.3">
      <c r="A562" s="28" t="s">
        <v>153</v>
      </c>
      <c r="B562" s="28" t="s">
        <v>1408</v>
      </c>
      <c r="C562" s="18" t="s">
        <v>161</v>
      </c>
      <c r="D562" s="28"/>
      <c r="E562" s="29" t="s">
        <v>1250</v>
      </c>
      <c r="F562" s="24">
        <v>3456.8999999999996</v>
      </c>
      <c r="G562" s="24">
        <f t="shared" si="454"/>
        <v>0</v>
      </c>
      <c r="H562" s="24">
        <f t="shared" si="454"/>
        <v>3456.8999999999996</v>
      </c>
      <c r="I562" s="24">
        <f t="shared" si="454"/>
        <v>3456.8999999999996</v>
      </c>
      <c r="J562" s="37">
        <f t="shared" si="454"/>
        <v>3456.8999999999996</v>
      </c>
      <c r="K562" s="24">
        <f t="shared" si="454"/>
        <v>0</v>
      </c>
      <c r="L562" s="24">
        <f t="shared" si="454"/>
        <v>0</v>
      </c>
      <c r="M562" s="24">
        <f t="shared" si="454"/>
        <v>0</v>
      </c>
      <c r="N562" s="24">
        <f t="shared" si="454"/>
        <v>0</v>
      </c>
      <c r="O562" s="30">
        <f t="shared" si="454"/>
        <v>3456.8999999999996</v>
      </c>
      <c r="P562" s="30">
        <f t="shared" si="454"/>
        <v>0</v>
      </c>
      <c r="Q562" s="30">
        <f t="shared" si="454"/>
        <v>0</v>
      </c>
      <c r="R562" s="88">
        <f t="shared" si="435"/>
        <v>100</v>
      </c>
    </row>
    <row r="563" spans="1:18" ht="31.5" customHeight="1" x14ac:dyDescent="0.3">
      <c r="A563" s="28" t="s">
        <v>153</v>
      </c>
      <c r="B563" s="28" t="s">
        <v>1408</v>
      </c>
      <c r="C563" s="18" t="s">
        <v>161</v>
      </c>
      <c r="D563" s="28" t="s">
        <v>143</v>
      </c>
      <c r="E563" s="29" t="s">
        <v>673</v>
      </c>
      <c r="F563" s="24">
        <v>3456.8999999999996</v>
      </c>
      <c r="G563" s="24">
        <f t="shared" ref="G563:H563" si="455">G564+G565</f>
        <v>0</v>
      </c>
      <c r="H563" s="24">
        <f t="shared" si="455"/>
        <v>3456.8999999999996</v>
      </c>
      <c r="I563" s="24">
        <f t="shared" ref="I563:Q563" si="456">I564+I565</f>
        <v>3456.8999999999996</v>
      </c>
      <c r="J563" s="37">
        <f t="shared" si="456"/>
        <v>3456.8999999999996</v>
      </c>
      <c r="K563" s="24">
        <f t="shared" si="456"/>
        <v>0</v>
      </c>
      <c r="L563" s="24">
        <f t="shared" si="456"/>
        <v>0</v>
      </c>
      <c r="M563" s="24">
        <f t="shared" si="456"/>
        <v>0</v>
      </c>
      <c r="N563" s="24">
        <f t="shared" si="456"/>
        <v>0</v>
      </c>
      <c r="O563" s="30">
        <f t="shared" si="456"/>
        <v>3456.8999999999996</v>
      </c>
      <c r="P563" s="30">
        <f t="shared" si="456"/>
        <v>0</v>
      </c>
      <c r="Q563" s="30">
        <f t="shared" si="456"/>
        <v>0</v>
      </c>
      <c r="R563" s="88">
        <f t="shared" si="435"/>
        <v>100</v>
      </c>
    </row>
    <row r="564" spans="1:18" ht="15.75" customHeight="1" x14ac:dyDescent="0.3">
      <c r="A564" s="28" t="s">
        <v>153</v>
      </c>
      <c r="B564" s="28" t="s">
        <v>1408</v>
      </c>
      <c r="C564" s="18" t="s">
        <v>161</v>
      </c>
      <c r="D564" s="28" t="s">
        <v>179</v>
      </c>
      <c r="E564" s="29" t="s">
        <v>674</v>
      </c>
      <c r="F564" s="24">
        <v>1830.3</v>
      </c>
      <c r="G564" s="24"/>
      <c r="H564" s="24">
        <v>1830.3</v>
      </c>
      <c r="I564" s="24">
        <v>1830.3</v>
      </c>
      <c r="J564" s="37">
        <v>1830.3</v>
      </c>
      <c r="K564" s="24">
        <v>0</v>
      </c>
      <c r="L564" s="24">
        <v>0</v>
      </c>
      <c r="M564" s="24">
        <v>0</v>
      </c>
      <c r="N564" s="24">
        <v>0</v>
      </c>
      <c r="O564" s="30">
        <v>1830.3</v>
      </c>
      <c r="P564" s="30">
        <v>0</v>
      </c>
      <c r="Q564" s="30">
        <v>0</v>
      </c>
      <c r="R564" s="88">
        <f t="shared" si="435"/>
        <v>100</v>
      </c>
    </row>
    <row r="565" spans="1:18" ht="15.75" customHeight="1" x14ac:dyDescent="0.3">
      <c r="A565" s="28" t="s">
        <v>153</v>
      </c>
      <c r="B565" s="28" t="s">
        <v>1408</v>
      </c>
      <c r="C565" s="18" t="s">
        <v>161</v>
      </c>
      <c r="D565" s="28" t="s">
        <v>155</v>
      </c>
      <c r="E565" s="29" t="s">
        <v>675</v>
      </c>
      <c r="F565" s="24">
        <v>1626.6</v>
      </c>
      <c r="G565" s="24"/>
      <c r="H565" s="24">
        <v>1626.6</v>
      </c>
      <c r="I565" s="24">
        <v>1626.6</v>
      </c>
      <c r="J565" s="37">
        <v>1626.6</v>
      </c>
      <c r="K565" s="24">
        <v>0</v>
      </c>
      <c r="L565" s="24">
        <v>0</v>
      </c>
      <c r="M565" s="24">
        <v>0</v>
      </c>
      <c r="N565" s="24">
        <v>0</v>
      </c>
      <c r="O565" s="30">
        <v>1626.6</v>
      </c>
      <c r="P565" s="30">
        <v>0</v>
      </c>
      <c r="Q565" s="30">
        <v>0</v>
      </c>
      <c r="R565" s="88">
        <f t="shared" si="435"/>
        <v>100</v>
      </c>
    </row>
    <row r="566" spans="1:18" ht="31.5" customHeight="1" x14ac:dyDescent="0.3">
      <c r="A566" s="28" t="s">
        <v>153</v>
      </c>
      <c r="B566" s="28" t="s">
        <v>1408</v>
      </c>
      <c r="C566" s="18" t="s">
        <v>62</v>
      </c>
      <c r="D566" s="28"/>
      <c r="E566" s="29" t="s">
        <v>1196</v>
      </c>
      <c r="F566" s="24">
        <v>0</v>
      </c>
      <c r="G566" s="24">
        <f t="shared" ref="G566:Q567" si="457">G567</f>
        <v>0</v>
      </c>
      <c r="H566" s="24">
        <f t="shared" si="457"/>
        <v>0</v>
      </c>
      <c r="I566" s="24">
        <f t="shared" si="457"/>
        <v>9254.7544300000009</v>
      </c>
      <c r="J566" s="37">
        <f t="shared" si="457"/>
        <v>5322.29</v>
      </c>
      <c r="K566" s="24">
        <f t="shared" si="457"/>
        <v>0</v>
      </c>
      <c r="L566" s="24">
        <f t="shared" si="457"/>
        <v>0</v>
      </c>
      <c r="M566" s="24">
        <f t="shared" si="457"/>
        <v>0</v>
      </c>
      <c r="N566" s="24">
        <f t="shared" si="457"/>
        <v>0</v>
      </c>
      <c r="O566" s="30">
        <f t="shared" si="457"/>
        <v>9254.7544300000009</v>
      </c>
      <c r="P566" s="30">
        <f t="shared" si="457"/>
        <v>0</v>
      </c>
      <c r="Q566" s="30">
        <f t="shared" si="457"/>
        <v>0</v>
      </c>
      <c r="R566" s="88">
        <f t="shared" si="435"/>
        <v>100</v>
      </c>
    </row>
    <row r="567" spans="1:18" ht="47.25" customHeight="1" x14ac:dyDescent="0.3">
      <c r="A567" s="28" t="s">
        <v>153</v>
      </c>
      <c r="B567" s="28" t="s">
        <v>1408</v>
      </c>
      <c r="C567" s="18" t="s">
        <v>527</v>
      </c>
      <c r="D567" s="28"/>
      <c r="E567" s="29" t="s">
        <v>114</v>
      </c>
      <c r="F567" s="24">
        <v>0</v>
      </c>
      <c r="G567" s="24">
        <f t="shared" si="457"/>
        <v>0</v>
      </c>
      <c r="H567" s="24">
        <f t="shared" si="457"/>
        <v>0</v>
      </c>
      <c r="I567" s="24">
        <f t="shared" si="457"/>
        <v>9254.7544300000009</v>
      </c>
      <c r="J567" s="37">
        <f t="shared" si="457"/>
        <v>5322.29</v>
      </c>
      <c r="K567" s="24">
        <f t="shared" si="457"/>
        <v>0</v>
      </c>
      <c r="L567" s="24">
        <f t="shared" si="457"/>
        <v>0</v>
      </c>
      <c r="M567" s="24">
        <f t="shared" si="457"/>
        <v>0</v>
      </c>
      <c r="N567" s="24">
        <f t="shared" si="457"/>
        <v>0</v>
      </c>
      <c r="O567" s="30">
        <f t="shared" si="457"/>
        <v>9254.7544300000009</v>
      </c>
      <c r="P567" s="30">
        <f t="shared" si="457"/>
        <v>0</v>
      </c>
      <c r="Q567" s="30">
        <f t="shared" si="457"/>
        <v>0</v>
      </c>
      <c r="R567" s="88">
        <f t="shared" si="435"/>
        <v>100</v>
      </c>
    </row>
    <row r="568" spans="1:18" ht="31.5" customHeight="1" x14ac:dyDescent="0.3">
      <c r="A568" s="28" t="s">
        <v>153</v>
      </c>
      <c r="B568" s="28" t="s">
        <v>1408</v>
      </c>
      <c r="C568" s="18" t="s">
        <v>527</v>
      </c>
      <c r="D568" s="28" t="s">
        <v>143</v>
      </c>
      <c r="E568" s="29" t="s">
        <v>673</v>
      </c>
      <c r="F568" s="24">
        <v>0</v>
      </c>
      <c r="G568" s="24">
        <f t="shared" ref="G568:H568" si="458">G569+G570</f>
        <v>0</v>
      </c>
      <c r="H568" s="24">
        <f t="shared" si="458"/>
        <v>0</v>
      </c>
      <c r="I568" s="24">
        <f t="shared" ref="I568:Q568" si="459">I569+I570</f>
        <v>9254.7544300000009</v>
      </c>
      <c r="J568" s="37">
        <f t="shared" si="459"/>
        <v>5322.29</v>
      </c>
      <c r="K568" s="24">
        <f t="shared" si="459"/>
        <v>0</v>
      </c>
      <c r="L568" s="24">
        <f t="shared" si="459"/>
        <v>0</v>
      </c>
      <c r="M568" s="24">
        <f t="shared" si="459"/>
        <v>0</v>
      </c>
      <c r="N568" s="24">
        <f t="shared" si="459"/>
        <v>0</v>
      </c>
      <c r="O568" s="30">
        <f t="shared" si="459"/>
        <v>9254.7544300000009</v>
      </c>
      <c r="P568" s="30">
        <f t="shared" si="459"/>
        <v>0</v>
      </c>
      <c r="Q568" s="30">
        <f t="shared" si="459"/>
        <v>0</v>
      </c>
      <c r="R568" s="88">
        <f t="shared" si="435"/>
        <v>100</v>
      </c>
    </row>
    <row r="569" spans="1:18" ht="15.75" customHeight="1" x14ac:dyDescent="0.3">
      <c r="A569" s="28" t="s">
        <v>153</v>
      </c>
      <c r="B569" s="28" t="s">
        <v>1408</v>
      </c>
      <c r="C569" s="18" t="s">
        <v>527</v>
      </c>
      <c r="D569" s="28" t="s">
        <v>179</v>
      </c>
      <c r="E569" s="29" t="s">
        <v>674</v>
      </c>
      <c r="F569" s="24">
        <v>0</v>
      </c>
      <c r="G569" s="24"/>
      <c r="H569" s="24">
        <v>0</v>
      </c>
      <c r="I569" s="24">
        <v>1145</v>
      </c>
      <c r="J569" s="37">
        <v>795</v>
      </c>
      <c r="K569" s="24">
        <v>0</v>
      </c>
      <c r="L569" s="24">
        <v>0</v>
      </c>
      <c r="M569" s="24">
        <v>0</v>
      </c>
      <c r="N569" s="24">
        <v>0</v>
      </c>
      <c r="O569" s="30">
        <v>1145</v>
      </c>
      <c r="P569" s="30">
        <v>0</v>
      </c>
      <c r="Q569" s="30">
        <v>0</v>
      </c>
      <c r="R569" s="88">
        <f t="shared" si="435"/>
        <v>100</v>
      </c>
    </row>
    <row r="570" spans="1:18" ht="15.75" customHeight="1" x14ac:dyDescent="0.3">
      <c r="A570" s="28" t="s">
        <v>153</v>
      </c>
      <c r="B570" s="28" t="s">
        <v>1408</v>
      </c>
      <c r="C570" s="18" t="s">
        <v>527</v>
      </c>
      <c r="D570" s="28" t="s">
        <v>155</v>
      </c>
      <c r="E570" s="29" t="s">
        <v>675</v>
      </c>
      <c r="F570" s="24">
        <v>0</v>
      </c>
      <c r="G570" s="24"/>
      <c r="H570" s="24">
        <v>0</v>
      </c>
      <c r="I570" s="24">
        <v>8109.75443</v>
      </c>
      <c r="J570" s="37">
        <v>4527.29</v>
      </c>
      <c r="K570" s="24">
        <v>0</v>
      </c>
      <c r="L570" s="24">
        <v>0</v>
      </c>
      <c r="M570" s="24">
        <v>0</v>
      </c>
      <c r="N570" s="24">
        <v>0</v>
      </c>
      <c r="O570" s="30">
        <v>8109.75443</v>
      </c>
      <c r="P570" s="30">
        <v>0</v>
      </c>
      <c r="Q570" s="30">
        <v>0</v>
      </c>
      <c r="R570" s="88">
        <f t="shared" si="435"/>
        <v>100</v>
      </c>
    </row>
    <row r="571" spans="1:18" s="49" customFormat="1" ht="31.5" customHeight="1" x14ac:dyDescent="0.3">
      <c r="A571" s="47" t="s">
        <v>153</v>
      </c>
      <c r="B571" s="47" t="s">
        <v>1409</v>
      </c>
      <c r="C571" s="20"/>
      <c r="D571" s="47"/>
      <c r="E571" s="48" t="s">
        <v>653</v>
      </c>
      <c r="F571" s="23">
        <v>85641.400000000009</v>
      </c>
      <c r="G571" s="23">
        <f t="shared" ref="G571" si="460">G572+G579</f>
        <v>0</v>
      </c>
      <c r="H571" s="23">
        <f>H572+H579+H589</f>
        <v>84289.279999999999</v>
      </c>
      <c r="I571" s="23">
        <f>I572+I579+I589</f>
        <v>94927.58</v>
      </c>
      <c r="J571" s="23">
        <f t="shared" ref="J571:Q571" si="461">J572+J579+J589</f>
        <v>61749.289999999994</v>
      </c>
      <c r="K571" s="23">
        <f t="shared" si="461"/>
        <v>0</v>
      </c>
      <c r="L571" s="23">
        <f t="shared" si="461"/>
        <v>0</v>
      </c>
      <c r="M571" s="23">
        <f t="shared" si="461"/>
        <v>0</v>
      </c>
      <c r="N571" s="23">
        <f t="shared" si="461"/>
        <v>0</v>
      </c>
      <c r="O571" s="23">
        <f t="shared" si="461"/>
        <v>94822.312029999986</v>
      </c>
      <c r="P571" s="23">
        <f t="shared" si="461"/>
        <v>0</v>
      </c>
      <c r="Q571" s="23">
        <f t="shared" si="461"/>
        <v>0</v>
      </c>
      <c r="R571" s="87">
        <f t="shared" si="435"/>
        <v>99.889107075098707</v>
      </c>
    </row>
    <row r="572" spans="1:18" ht="31.5" customHeight="1" x14ac:dyDescent="0.3">
      <c r="A572" s="28" t="s">
        <v>153</v>
      </c>
      <c r="B572" s="28" t="s">
        <v>1409</v>
      </c>
      <c r="C572" s="18" t="s">
        <v>62</v>
      </c>
      <c r="D572" s="28"/>
      <c r="E572" s="29" t="s">
        <v>1196</v>
      </c>
      <c r="F572" s="24">
        <v>63512.7</v>
      </c>
      <c r="G572" s="24">
        <f t="shared" ref="G572:Q573" si="462">G573</f>
        <v>0</v>
      </c>
      <c r="H572" s="24">
        <f t="shared" si="462"/>
        <v>62320.41</v>
      </c>
      <c r="I572" s="24">
        <f t="shared" si="462"/>
        <v>73749.746230000004</v>
      </c>
      <c r="J572" s="37">
        <f t="shared" si="462"/>
        <v>47529.150029999997</v>
      </c>
      <c r="K572" s="24">
        <f t="shared" si="462"/>
        <v>0</v>
      </c>
      <c r="L572" s="24">
        <f t="shared" si="462"/>
        <v>0</v>
      </c>
      <c r="M572" s="24">
        <f t="shared" si="462"/>
        <v>0</v>
      </c>
      <c r="N572" s="24">
        <f t="shared" si="462"/>
        <v>0</v>
      </c>
      <c r="O572" s="30">
        <f t="shared" si="462"/>
        <v>73645.761459999994</v>
      </c>
      <c r="P572" s="30">
        <f t="shared" si="462"/>
        <v>0</v>
      </c>
      <c r="Q572" s="30">
        <f t="shared" si="462"/>
        <v>0</v>
      </c>
      <c r="R572" s="88">
        <f t="shared" si="435"/>
        <v>99.859003216532145</v>
      </c>
    </row>
    <row r="573" spans="1:18" ht="15.75" customHeight="1" x14ac:dyDescent="0.3">
      <c r="A573" s="28" t="s">
        <v>153</v>
      </c>
      <c r="B573" s="28" t="s">
        <v>1409</v>
      </c>
      <c r="C573" s="18" t="s">
        <v>83</v>
      </c>
      <c r="D573" s="28"/>
      <c r="E573" s="29" t="s">
        <v>1288</v>
      </c>
      <c r="F573" s="24">
        <v>63512.7</v>
      </c>
      <c r="G573" s="24">
        <f t="shared" si="462"/>
        <v>0</v>
      </c>
      <c r="H573" s="24">
        <f t="shared" si="462"/>
        <v>62320.41</v>
      </c>
      <c r="I573" s="24">
        <f t="shared" si="462"/>
        <v>73749.746230000004</v>
      </c>
      <c r="J573" s="37">
        <f t="shared" si="462"/>
        <v>47529.150029999997</v>
      </c>
      <c r="K573" s="24">
        <f t="shared" si="462"/>
        <v>0</v>
      </c>
      <c r="L573" s="24">
        <f t="shared" si="462"/>
        <v>0</v>
      </c>
      <c r="M573" s="24">
        <f t="shared" si="462"/>
        <v>0</v>
      </c>
      <c r="N573" s="24">
        <f t="shared" si="462"/>
        <v>0</v>
      </c>
      <c r="O573" s="30">
        <f t="shared" si="462"/>
        <v>73645.761459999994</v>
      </c>
      <c r="P573" s="30">
        <f t="shared" si="462"/>
        <v>0</v>
      </c>
      <c r="Q573" s="30">
        <f t="shared" si="462"/>
        <v>0</v>
      </c>
      <c r="R573" s="88">
        <f t="shared" si="435"/>
        <v>99.859003216532145</v>
      </c>
    </row>
    <row r="574" spans="1:18" ht="47.25" customHeight="1" x14ac:dyDescent="0.3">
      <c r="A574" s="28" t="s">
        <v>153</v>
      </c>
      <c r="B574" s="28" t="s">
        <v>1409</v>
      </c>
      <c r="C574" s="18" t="s">
        <v>84</v>
      </c>
      <c r="D574" s="28"/>
      <c r="E574" s="29" t="s">
        <v>710</v>
      </c>
      <c r="F574" s="24">
        <v>63512.7</v>
      </c>
      <c r="G574" s="24">
        <f t="shared" ref="G574:H574" si="463">G575+G577</f>
        <v>0</v>
      </c>
      <c r="H574" s="24">
        <f t="shared" si="463"/>
        <v>62320.41</v>
      </c>
      <c r="I574" s="24">
        <f t="shared" ref="I574:Q574" si="464">I575+I577</f>
        <v>73749.746230000004</v>
      </c>
      <c r="J574" s="37">
        <f t="shared" si="464"/>
        <v>47529.150029999997</v>
      </c>
      <c r="K574" s="24">
        <f t="shared" si="464"/>
        <v>0</v>
      </c>
      <c r="L574" s="24">
        <f t="shared" si="464"/>
        <v>0</v>
      </c>
      <c r="M574" s="24">
        <f t="shared" si="464"/>
        <v>0</v>
      </c>
      <c r="N574" s="24">
        <f t="shared" si="464"/>
        <v>0</v>
      </c>
      <c r="O574" s="30">
        <f t="shared" si="464"/>
        <v>73645.761459999994</v>
      </c>
      <c r="P574" s="30">
        <f t="shared" si="464"/>
        <v>0</v>
      </c>
      <c r="Q574" s="30">
        <f t="shared" si="464"/>
        <v>0</v>
      </c>
      <c r="R574" s="88">
        <f t="shared" si="435"/>
        <v>99.859003216532145</v>
      </c>
    </row>
    <row r="575" spans="1:18" ht="78" x14ac:dyDescent="0.3">
      <c r="A575" s="28" t="s">
        <v>153</v>
      </c>
      <c r="B575" s="28" t="s">
        <v>1409</v>
      </c>
      <c r="C575" s="18" t="s">
        <v>84</v>
      </c>
      <c r="D575" s="28" t="s">
        <v>58</v>
      </c>
      <c r="E575" s="29" t="s">
        <v>660</v>
      </c>
      <c r="F575" s="24">
        <v>52724.5</v>
      </c>
      <c r="G575" s="24">
        <f t="shared" ref="G575:Q575" si="465">G576</f>
        <v>0</v>
      </c>
      <c r="H575" s="24">
        <f t="shared" si="465"/>
        <v>52724.5</v>
      </c>
      <c r="I575" s="24">
        <f t="shared" si="465"/>
        <v>65269.999759999999</v>
      </c>
      <c r="J575" s="37">
        <f t="shared" si="465"/>
        <v>41709</v>
      </c>
      <c r="K575" s="24">
        <f t="shared" si="465"/>
        <v>0</v>
      </c>
      <c r="L575" s="24">
        <f t="shared" si="465"/>
        <v>0</v>
      </c>
      <c r="M575" s="24">
        <f t="shared" si="465"/>
        <v>0</v>
      </c>
      <c r="N575" s="24">
        <f t="shared" si="465"/>
        <v>0</v>
      </c>
      <c r="O575" s="30">
        <f t="shared" si="465"/>
        <v>65269.208229999997</v>
      </c>
      <c r="P575" s="30">
        <f t="shared" si="465"/>
        <v>0</v>
      </c>
      <c r="Q575" s="30">
        <f t="shared" si="465"/>
        <v>0</v>
      </c>
      <c r="R575" s="88">
        <f t="shared" si="435"/>
        <v>99.998787298907743</v>
      </c>
    </row>
    <row r="576" spans="1:18" ht="15.75" customHeight="1" x14ac:dyDescent="0.3">
      <c r="A576" s="28" t="s">
        <v>153</v>
      </c>
      <c r="B576" s="28" t="s">
        <v>1409</v>
      </c>
      <c r="C576" s="18" t="s">
        <v>84</v>
      </c>
      <c r="D576" s="28" t="s">
        <v>59</v>
      </c>
      <c r="E576" s="29" t="s">
        <v>661</v>
      </c>
      <c r="F576" s="24">
        <v>52724.5</v>
      </c>
      <c r="G576" s="24"/>
      <c r="H576" s="24">
        <v>52724.5</v>
      </c>
      <c r="I576" s="24">
        <v>65269.999759999999</v>
      </c>
      <c r="J576" s="37">
        <v>41709</v>
      </c>
      <c r="K576" s="24">
        <v>0</v>
      </c>
      <c r="L576" s="24">
        <v>0</v>
      </c>
      <c r="M576" s="24">
        <v>0</v>
      </c>
      <c r="N576" s="24">
        <v>0</v>
      </c>
      <c r="O576" s="30">
        <v>65269.208229999997</v>
      </c>
      <c r="P576" s="30">
        <v>0</v>
      </c>
      <c r="Q576" s="30">
        <v>0</v>
      </c>
      <c r="R576" s="88">
        <f t="shared" si="435"/>
        <v>99.998787298907743</v>
      </c>
    </row>
    <row r="577" spans="1:18" ht="31.5" customHeight="1" x14ac:dyDescent="0.3">
      <c r="A577" s="28" t="s">
        <v>153</v>
      </c>
      <c r="B577" s="28" t="s">
        <v>1409</v>
      </c>
      <c r="C577" s="18" t="s">
        <v>84</v>
      </c>
      <c r="D577" s="28" t="s">
        <v>51</v>
      </c>
      <c r="E577" s="29" t="s">
        <v>663</v>
      </c>
      <c r="F577" s="24">
        <v>10788.2</v>
      </c>
      <c r="G577" s="24">
        <f t="shared" ref="G577:Q577" si="466">G578</f>
        <v>0</v>
      </c>
      <c r="H577" s="24">
        <f t="shared" si="466"/>
        <v>9595.91</v>
      </c>
      <c r="I577" s="24">
        <f t="shared" si="466"/>
        <v>8479.74647</v>
      </c>
      <c r="J577" s="37">
        <f t="shared" si="466"/>
        <v>5820.1500299999998</v>
      </c>
      <c r="K577" s="24">
        <f t="shared" si="466"/>
        <v>0</v>
      </c>
      <c r="L577" s="24">
        <f t="shared" si="466"/>
        <v>0</v>
      </c>
      <c r="M577" s="24">
        <f t="shared" si="466"/>
        <v>0</v>
      </c>
      <c r="N577" s="24">
        <f t="shared" si="466"/>
        <v>0</v>
      </c>
      <c r="O577" s="30">
        <f t="shared" si="466"/>
        <v>8376.5532299999995</v>
      </c>
      <c r="P577" s="30">
        <f t="shared" si="466"/>
        <v>0</v>
      </c>
      <c r="Q577" s="30">
        <f t="shared" si="466"/>
        <v>0</v>
      </c>
      <c r="R577" s="88">
        <f t="shared" si="435"/>
        <v>98.783062201622627</v>
      </c>
    </row>
    <row r="578" spans="1:18" ht="31.5" customHeight="1" x14ac:dyDescent="0.3">
      <c r="A578" s="28" t="s">
        <v>153</v>
      </c>
      <c r="B578" s="28" t="s">
        <v>1409</v>
      </c>
      <c r="C578" s="18" t="s">
        <v>84</v>
      </c>
      <c r="D578" s="28" t="s">
        <v>52</v>
      </c>
      <c r="E578" s="29" t="s">
        <v>664</v>
      </c>
      <c r="F578" s="24">
        <v>10788.2</v>
      </c>
      <c r="G578" s="24"/>
      <c r="H578" s="24">
        <f>9609.38-13.47</f>
        <v>9595.91</v>
      </c>
      <c r="I578" s="24">
        <v>8479.74647</v>
      </c>
      <c r="J578" s="37">
        <v>5820.1500299999998</v>
      </c>
      <c r="K578" s="24">
        <v>0</v>
      </c>
      <c r="L578" s="24">
        <v>0</v>
      </c>
      <c r="M578" s="24">
        <v>0</v>
      </c>
      <c r="N578" s="24">
        <v>0</v>
      </c>
      <c r="O578" s="30">
        <v>8376.5532299999995</v>
      </c>
      <c r="P578" s="30">
        <v>0</v>
      </c>
      <c r="Q578" s="30">
        <v>0</v>
      </c>
      <c r="R578" s="88">
        <f t="shared" si="435"/>
        <v>98.783062201622627</v>
      </c>
    </row>
    <row r="579" spans="1:18" ht="31.5" customHeight="1" x14ac:dyDescent="0.3">
      <c r="A579" s="28" t="s">
        <v>153</v>
      </c>
      <c r="B579" s="28" t="s">
        <v>1409</v>
      </c>
      <c r="C579" s="18" t="s">
        <v>65</v>
      </c>
      <c r="D579" s="28"/>
      <c r="E579" s="29" t="s">
        <v>1228</v>
      </c>
      <c r="F579" s="24">
        <v>22128.7</v>
      </c>
      <c r="G579" s="24">
        <f t="shared" ref="G579:Q579" si="467">G580</f>
        <v>0</v>
      </c>
      <c r="H579" s="24">
        <f t="shared" si="467"/>
        <v>21944.7</v>
      </c>
      <c r="I579" s="24">
        <f t="shared" si="467"/>
        <v>21039.3</v>
      </c>
      <c r="J579" s="37">
        <f t="shared" si="467"/>
        <v>14198.49</v>
      </c>
      <c r="K579" s="24">
        <f t="shared" si="467"/>
        <v>0</v>
      </c>
      <c r="L579" s="24">
        <f t="shared" si="467"/>
        <v>0</v>
      </c>
      <c r="M579" s="24">
        <f t="shared" si="467"/>
        <v>0</v>
      </c>
      <c r="N579" s="24">
        <f t="shared" si="467"/>
        <v>0</v>
      </c>
      <c r="O579" s="30">
        <f t="shared" si="467"/>
        <v>21038.016879999999</v>
      </c>
      <c r="P579" s="30">
        <f t="shared" si="467"/>
        <v>0</v>
      </c>
      <c r="Q579" s="30">
        <f t="shared" si="467"/>
        <v>0</v>
      </c>
      <c r="R579" s="88">
        <f t="shared" si="435"/>
        <v>99.99390131800962</v>
      </c>
    </row>
    <row r="580" spans="1:18" ht="31.5" customHeight="1" x14ac:dyDescent="0.3">
      <c r="A580" s="28" t="s">
        <v>153</v>
      </c>
      <c r="B580" s="28" t="s">
        <v>1409</v>
      </c>
      <c r="C580" s="18" t="s">
        <v>66</v>
      </c>
      <c r="D580" s="28"/>
      <c r="E580" s="29" t="s">
        <v>1231</v>
      </c>
      <c r="F580" s="24">
        <v>22128.7</v>
      </c>
      <c r="G580" s="24">
        <f t="shared" ref="G580:H580" si="468">G581+G584</f>
        <v>0</v>
      </c>
      <c r="H580" s="24">
        <f t="shared" si="468"/>
        <v>21944.7</v>
      </c>
      <c r="I580" s="24">
        <f t="shared" ref="I580:Q580" si="469">I581+I584</f>
        <v>21039.3</v>
      </c>
      <c r="J580" s="37">
        <f t="shared" si="469"/>
        <v>14198.49</v>
      </c>
      <c r="K580" s="24">
        <f t="shared" si="469"/>
        <v>0</v>
      </c>
      <c r="L580" s="24">
        <f t="shared" si="469"/>
        <v>0</v>
      </c>
      <c r="M580" s="24">
        <f t="shared" si="469"/>
        <v>0</v>
      </c>
      <c r="N580" s="24">
        <f t="shared" si="469"/>
        <v>0</v>
      </c>
      <c r="O580" s="30">
        <f t="shared" si="469"/>
        <v>21038.016879999999</v>
      </c>
      <c r="P580" s="30">
        <f t="shared" si="469"/>
        <v>0</v>
      </c>
      <c r="Q580" s="30">
        <f t="shared" si="469"/>
        <v>0</v>
      </c>
      <c r="R580" s="88">
        <f t="shared" si="435"/>
        <v>99.99390131800962</v>
      </c>
    </row>
    <row r="581" spans="1:18" ht="31.5" customHeight="1" x14ac:dyDescent="0.3">
      <c r="A581" s="28" t="s">
        <v>153</v>
      </c>
      <c r="B581" s="28" t="s">
        <v>1409</v>
      </c>
      <c r="C581" s="18" t="s">
        <v>67</v>
      </c>
      <c r="D581" s="28"/>
      <c r="E581" s="29" t="s">
        <v>1221</v>
      </c>
      <c r="F581" s="24">
        <v>20318.5</v>
      </c>
      <c r="G581" s="24">
        <f t="shared" ref="G581:Q582" si="470">G582</f>
        <v>0</v>
      </c>
      <c r="H581" s="24">
        <f t="shared" si="470"/>
        <v>20318.5</v>
      </c>
      <c r="I581" s="24">
        <f t="shared" si="470"/>
        <v>19413.099999999999</v>
      </c>
      <c r="J581" s="37">
        <f t="shared" si="470"/>
        <v>13036.77</v>
      </c>
      <c r="K581" s="24">
        <f t="shared" si="470"/>
        <v>0</v>
      </c>
      <c r="L581" s="24">
        <f t="shared" si="470"/>
        <v>0</v>
      </c>
      <c r="M581" s="24">
        <f t="shared" si="470"/>
        <v>0</v>
      </c>
      <c r="N581" s="24">
        <f t="shared" si="470"/>
        <v>0</v>
      </c>
      <c r="O581" s="30">
        <f t="shared" si="470"/>
        <v>19412.651900000001</v>
      </c>
      <c r="P581" s="30">
        <f t="shared" si="470"/>
        <v>0</v>
      </c>
      <c r="Q581" s="30">
        <f t="shared" si="470"/>
        <v>0</v>
      </c>
      <c r="R581" s="88">
        <f t="shared" si="435"/>
        <v>99.997691764839217</v>
      </c>
    </row>
    <row r="582" spans="1:18" ht="78" x14ac:dyDescent="0.3">
      <c r="A582" s="28" t="s">
        <v>153</v>
      </c>
      <c r="B582" s="28" t="s">
        <v>1409</v>
      </c>
      <c r="C582" s="18" t="s">
        <v>67</v>
      </c>
      <c r="D582" s="28" t="s">
        <v>58</v>
      </c>
      <c r="E582" s="29" t="s">
        <v>660</v>
      </c>
      <c r="F582" s="24">
        <v>20318.5</v>
      </c>
      <c r="G582" s="24">
        <f t="shared" si="470"/>
        <v>0</v>
      </c>
      <c r="H582" s="24">
        <f t="shared" si="470"/>
        <v>20318.5</v>
      </c>
      <c r="I582" s="24">
        <f t="shared" si="470"/>
        <v>19413.099999999999</v>
      </c>
      <c r="J582" s="37">
        <f t="shared" si="470"/>
        <v>13036.77</v>
      </c>
      <c r="K582" s="24">
        <f t="shared" si="470"/>
        <v>0</v>
      </c>
      <c r="L582" s="24">
        <f t="shared" si="470"/>
        <v>0</v>
      </c>
      <c r="M582" s="24">
        <f t="shared" si="470"/>
        <v>0</v>
      </c>
      <c r="N582" s="24">
        <f t="shared" si="470"/>
        <v>0</v>
      </c>
      <c r="O582" s="30">
        <f t="shared" si="470"/>
        <v>19412.651900000001</v>
      </c>
      <c r="P582" s="30">
        <f t="shared" si="470"/>
        <v>0</v>
      </c>
      <c r="Q582" s="30">
        <f t="shared" si="470"/>
        <v>0</v>
      </c>
      <c r="R582" s="88">
        <f t="shared" si="435"/>
        <v>99.997691764839217</v>
      </c>
    </row>
    <row r="583" spans="1:18" ht="31.5" customHeight="1" x14ac:dyDescent="0.3">
      <c r="A583" s="28" t="s">
        <v>153</v>
      </c>
      <c r="B583" s="28" t="s">
        <v>1409</v>
      </c>
      <c r="C583" s="18" t="s">
        <v>67</v>
      </c>
      <c r="D583" s="28" t="s">
        <v>68</v>
      </c>
      <c r="E583" s="29" t="s">
        <v>662</v>
      </c>
      <c r="F583" s="24">
        <v>20318.5</v>
      </c>
      <c r="G583" s="24"/>
      <c r="H583" s="24">
        <f>15617.4+4701.1</f>
        <v>20318.5</v>
      </c>
      <c r="I583" s="24">
        <v>19413.099999999999</v>
      </c>
      <c r="J583" s="37">
        <v>13036.77</v>
      </c>
      <c r="K583" s="24">
        <v>0</v>
      </c>
      <c r="L583" s="24">
        <v>0</v>
      </c>
      <c r="M583" s="24">
        <v>0</v>
      </c>
      <c r="N583" s="24">
        <v>0</v>
      </c>
      <c r="O583" s="30">
        <v>19412.651900000001</v>
      </c>
      <c r="P583" s="30">
        <v>0</v>
      </c>
      <c r="Q583" s="30">
        <v>0</v>
      </c>
      <c r="R583" s="88">
        <f t="shared" si="435"/>
        <v>99.997691764839217</v>
      </c>
    </row>
    <row r="584" spans="1:18" ht="31.5" customHeight="1" x14ac:dyDescent="0.3">
      <c r="A584" s="28" t="s">
        <v>153</v>
      </c>
      <c r="B584" s="28" t="s">
        <v>1409</v>
      </c>
      <c r="C584" s="18" t="s">
        <v>69</v>
      </c>
      <c r="D584" s="28"/>
      <c r="E584" s="29" t="s">
        <v>1222</v>
      </c>
      <c r="F584" s="24">
        <v>1810.2</v>
      </c>
      <c r="G584" s="24">
        <f t="shared" ref="G584:H584" si="471">G585+G587</f>
        <v>0</v>
      </c>
      <c r="H584" s="24">
        <f t="shared" si="471"/>
        <v>1626.2</v>
      </c>
      <c r="I584" s="24">
        <f t="shared" ref="I584:Q584" si="472">I585+I587</f>
        <v>1626.1999999999998</v>
      </c>
      <c r="J584" s="37">
        <f t="shared" si="472"/>
        <v>1161.72</v>
      </c>
      <c r="K584" s="24">
        <f t="shared" si="472"/>
        <v>0</v>
      </c>
      <c r="L584" s="24">
        <f t="shared" si="472"/>
        <v>0</v>
      </c>
      <c r="M584" s="24">
        <f t="shared" si="472"/>
        <v>0</v>
      </c>
      <c r="N584" s="24">
        <f t="shared" si="472"/>
        <v>0</v>
      </c>
      <c r="O584" s="30">
        <f t="shared" si="472"/>
        <v>1625.3649800000001</v>
      </c>
      <c r="P584" s="30">
        <f t="shared" si="472"/>
        <v>0</v>
      </c>
      <c r="Q584" s="30">
        <f t="shared" si="472"/>
        <v>0</v>
      </c>
      <c r="R584" s="88">
        <f t="shared" si="435"/>
        <v>99.948652072315852</v>
      </c>
    </row>
    <row r="585" spans="1:18" ht="78" x14ac:dyDescent="0.3">
      <c r="A585" s="28" t="s">
        <v>153</v>
      </c>
      <c r="B585" s="28" t="s">
        <v>1409</v>
      </c>
      <c r="C585" s="18" t="s">
        <v>69</v>
      </c>
      <c r="D585" s="28" t="s">
        <v>58</v>
      </c>
      <c r="E585" s="29" t="s">
        <v>660</v>
      </c>
      <c r="F585" s="24">
        <v>77.2</v>
      </c>
      <c r="G585" s="24">
        <f t="shared" ref="G585:Q585" si="473">G586</f>
        <v>0</v>
      </c>
      <c r="H585" s="24">
        <f t="shared" si="473"/>
        <v>77.2</v>
      </c>
      <c r="I585" s="24">
        <f t="shared" si="473"/>
        <v>2.1</v>
      </c>
      <c r="J585" s="37">
        <f t="shared" si="473"/>
        <v>46.32</v>
      </c>
      <c r="K585" s="24">
        <f t="shared" si="473"/>
        <v>0</v>
      </c>
      <c r="L585" s="24">
        <f t="shared" si="473"/>
        <v>0</v>
      </c>
      <c r="M585" s="24">
        <f t="shared" si="473"/>
        <v>0</v>
      </c>
      <c r="N585" s="24">
        <f t="shared" si="473"/>
        <v>0</v>
      </c>
      <c r="O585" s="30">
        <f t="shared" si="473"/>
        <v>1.2649999999999999</v>
      </c>
      <c r="P585" s="30">
        <f t="shared" si="473"/>
        <v>0</v>
      </c>
      <c r="Q585" s="30">
        <f t="shared" si="473"/>
        <v>0</v>
      </c>
      <c r="R585" s="88">
        <f t="shared" si="435"/>
        <v>60.238095238095234</v>
      </c>
    </row>
    <row r="586" spans="1:18" ht="31.5" customHeight="1" x14ac:dyDescent="0.3">
      <c r="A586" s="28" t="s">
        <v>153</v>
      </c>
      <c r="B586" s="28" t="s">
        <v>1409</v>
      </c>
      <c r="C586" s="18" t="s">
        <v>69</v>
      </c>
      <c r="D586" s="28" t="s">
        <v>68</v>
      </c>
      <c r="E586" s="29" t="s">
        <v>662</v>
      </c>
      <c r="F586" s="24">
        <v>77.2</v>
      </c>
      <c r="G586" s="24"/>
      <c r="H586" s="24">
        <v>77.2</v>
      </c>
      <c r="I586" s="24">
        <v>2.1</v>
      </c>
      <c r="J586" s="37">
        <v>46.32</v>
      </c>
      <c r="K586" s="24">
        <v>0</v>
      </c>
      <c r="L586" s="24">
        <v>0</v>
      </c>
      <c r="M586" s="24">
        <v>0</v>
      </c>
      <c r="N586" s="24">
        <v>0</v>
      </c>
      <c r="O586" s="30">
        <v>1.2649999999999999</v>
      </c>
      <c r="P586" s="30">
        <v>0</v>
      </c>
      <c r="Q586" s="30">
        <v>0</v>
      </c>
      <c r="R586" s="88">
        <f t="shared" si="435"/>
        <v>60.238095238095234</v>
      </c>
    </row>
    <row r="587" spans="1:18" ht="31.5" customHeight="1" x14ac:dyDescent="0.3">
      <c r="A587" s="28" t="s">
        <v>153</v>
      </c>
      <c r="B587" s="28" t="s">
        <v>1409</v>
      </c>
      <c r="C587" s="18" t="s">
        <v>69</v>
      </c>
      <c r="D587" s="28" t="s">
        <v>51</v>
      </c>
      <c r="E587" s="29" t="s">
        <v>663</v>
      </c>
      <c r="F587" s="24">
        <v>1733</v>
      </c>
      <c r="G587" s="24">
        <f t="shared" ref="G587:Q587" si="474">G588</f>
        <v>0</v>
      </c>
      <c r="H587" s="24">
        <f t="shared" si="474"/>
        <v>1549</v>
      </c>
      <c r="I587" s="24">
        <f t="shared" si="474"/>
        <v>1624.1</v>
      </c>
      <c r="J587" s="37">
        <f t="shared" si="474"/>
        <v>1115.4000000000001</v>
      </c>
      <c r="K587" s="24">
        <f t="shared" si="474"/>
        <v>0</v>
      </c>
      <c r="L587" s="24">
        <f t="shared" si="474"/>
        <v>0</v>
      </c>
      <c r="M587" s="24">
        <f t="shared" si="474"/>
        <v>0</v>
      </c>
      <c r="N587" s="24">
        <f t="shared" si="474"/>
        <v>0</v>
      </c>
      <c r="O587" s="30">
        <f t="shared" si="474"/>
        <v>1624.09998</v>
      </c>
      <c r="P587" s="30">
        <f t="shared" si="474"/>
        <v>0</v>
      </c>
      <c r="Q587" s="30">
        <f t="shared" si="474"/>
        <v>0</v>
      </c>
      <c r="R587" s="88">
        <f t="shared" si="435"/>
        <v>99.999998768548735</v>
      </c>
    </row>
    <row r="588" spans="1:18" ht="31.5" customHeight="1" x14ac:dyDescent="0.3">
      <c r="A588" s="28" t="s">
        <v>153</v>
      </c>
      <c r="B588" s="28" t="s">
        <v>1409</v>
      </c>
      <c r="C588" s="18" t="s">
        <v>69</v>
      </c>
      <c r="D588" s="28" t="s">
        <v>52</v>
      </c>
      <c r="E588" s="29" t="s">
        <v>664</v>
      </c>
      <c r="F588" s="24">
        <v>1733</v>
      </c>
      <c r="G588" s="24"/>
      <c r="H588" s="24">
        <f>1559.7-10.7</f>
        <v>1549</v>
      </c>
      <c r="I588" s="24">
        <v>1624.1</v>
      </c>
      <c r="J588" s="37">
        <v>1115.4000000000001</v>
      </c>
      <c r="K588" s="24">
        <v>0</v>
      </c>
      <c r="L588" s="24">
        <v>0</v>
      </c>
      <c r="M588" s="24">
        <v>0</v>
      </c>
      <c r="N588" s="24">
        <v>0</v>
      </c>
      <c r="O588" s="30">
        <v>1624.09998</v>
      </c>
      <c r="P588" s="30">
        <v>0</v>
      </c>
      <c r="Q588" s="30">
        <v>0</v>
      </c>
      <c r="R588" s="88">
        <f t="shared" ref="R588:R651" si="475">O588/I588*100</f>
        <v>99.999998768548735</v>
      </c>
    </row>
    <row r="589" spans="1:18" ht="47.25" customHeight="1" x14ac:dyDescent="0.3">
      <c r="A589" s="28" t="s">
        <v>153</v>
      </c>
      <c r="B589" s="28" t="s">
        <v>1409</v>
      </c>
      <c r="C589" s="18" t="s">
        <v>79</v>
      </c>
      <c r="D589" s="28"/>
      <c r="E589" s="29" t="s">
        <v>1232</v>
      </c>
      <c r="F589" s="24"/>
      <c r="G589" s="24"/>
      <c r="H589" s="24">
        <f t="shared" ref="H589:I592" si="476">H590</f>
        <v>24.17</v>
      </c>
      <c r="I589" s="24">
        <f t="shared" si="476"/>
        <v>138.53377</v>
      </c>
      <c r="J589" s="24">
        <f t="shared" ref="J589:Q592" si="477">J590</f>
        <v>21.64997</v>
      </c>
      <c r="K589" s="24">
        <f t="shared" si="477"/>
        <v>0</v>
      </c>
      <c r="L589" s="24">
        <f t="shared" si="477"/>
        <v>0</v>
      </c>
      <c r="M589" s="24">
        <f t="shared" si="477"/>
        <v>0</v>
      </c>
      <c r="N589" s="24">
        <f t="shared" si="477"/>
        <v>0</v>
      </c>
      <c r="O589" s="24">
        <f t="shared" si="477"/>
        <v>138.53369000000001</v>
      </c>
      <c r="P589" s="24">
        <f t="shared" si="477"/>
        <v>0</v>
      </c>
      <c r="Q589" s="24">
        <f t="shared" si="477"/>
        <v>0</v>
      </c>
      <c r="R589" s="88">
        <f t="shared" si="475"/>
        <v>99.99994225234758</v>
      </c>
    </row>
    <row r="590" spans="1:18" ht="47.25" customHeight="1" x14ac:dyDescent="0.3">
      <c r="A590" s="28" t="s">
        <v>153</v>
      </c>
      <c r="B590" s="28" t="s">
        <v>1409</v>
      </c>
      <c r="C590" s="18" t="s">
        <v>2000</v>
      </c>
      <c r="D590" s="28"/>
      <c r="E590" s="29" t="s">
        <v>2001</v>
      </c>
      <c r="F590" s="24"/>
      <c r="G590" s="24"/>
      <c r="H590" s="24">
        <f t="shared" si="476"/>
        <v>24.17</v>
      </c>
      <c r="I590" s="24">
        <f t="shared" si="476"/>
        <v>138.53377</v>
      </c>
      <c r="J590" s="24">
        <f t="shared" si="477"/>
        <v>21.64997</v>
      </c>
      <c r="K590" s="24">
        <f t="shared" si="477"/>
        <v>0</v>
      </c>
      <c r="L590" s="24">
        <f t="shared" si="477"/>
        <v>0</v>
      </c>
      <c r="M590" s="24">
        <f t="shared" si="477"/>
        <v>0</v>
      </c>
      <c r="N590" s="24">
        <f t="shared" si="477"/>
        <v>0</v>
      </c>
      <c r="O590" s="24">
        <f t="shared" si="477"/>
        <v>138.53369000000001</v>
      </c>
      <c r="P590" s="24">
        <f t="shared" si="477"/>
        <v>0</v>
      </c>
      <c r="Q590" s="24">
        <f t="shared" si="477"/>
        <v>0</v>
      </c>
      <c r="R590" s="88">
        <f t="shared" si="475"/>
        <v>99.99994225234758</v>
      </c>
    </row>
    <row r="591" spans="1:18" ht="31.5" customHeight="1" x14ac:dyDescent="0.3">
      <c r="A591" s="28" t="s">
        <v>153</v>
      </c>
      <c r="B591" s="28" t="s">
        <v>1409</v>
      </c>
      <c r="C591" s="18" t="s">
        <v>2002</v>
      </c>
      <c r="D591" s="28"/>
      <c r="E591" s="29" t="s">
        <v>2003</v>
      </c>
      <c r="F591" s="24"/>
      <c r="G591" s="24"/>
      <c r="H591" s="24">
        <f t="shared" si="476"/>
        <v>24.17</v>
      </c>
      <c r="I591" s="24">
        <f t="shared" si="476"/>
        <v>138.53377</v>
      </c>
      <c r="J591" s="24">
        <f t="shared" si="477"/>
        <v>21.64997</v>
      </c>
      <c r="K591" s="24">
        <f t="shared" si="477"/>
        <v>0</v>
      </c>
      <c r="L591" s="24">
        <f t="shared" si="477"/>
        <v>0</v>
      </c>
      <c r="M591" s="24">
        <f t="shared" si="477"/>
        <v>0</v>
      </c>
      <c r="N591" s="24">
        <f t="shared" si="477"/>
        <v>0</v>
      </c>
      <c r="O591" s="24">
        <f t="shared" si="477"/>
        <v>138.53369000000001</v>
      </c>
      <c r="P591" s="24">
        <f t="shared" si="477"/>
        <v>0</v>
      </c>
      <c r="Q591" s="24">
        <f t="shared" si="477"/>
        <v>0</v>
      </c>
      <c r="R591" s="88">
        <f t="shared" si="475"/>
        <v>99.99994225234758</v>
      </c>
    </row>
    <row r="592" spans="1:18" ht="31.5" customHeight="1" x14ac:dyDescent="0.3">
      <c r="A592" s="28" t="s">
        <v>153</v>
      </c>
      <c r="B592" s="28" t="s">
        <v>1409</v>
      </c>
      <c r="C592" s="18" t="s">
        <v>2002</v>
      </c>
      <c r="D592" s="28" t="s">
        <v>51</v>
      </c>
      <c r="E592" s="29" t="s">
        <v>663</v>
      </c>
      <c r="F592" s="24"/>
      <c r="G592" s="24"/>
      <c r="H592" s="24">
        <f t="shared" si="476"/>
        <v>24.17</v>
      </c>
      <c r="I592" s="24">
        <f t="shared" si="476"/>
        <v>138.53377</v>
      </c>
      <c r="J592" s="24">
        <f t="shared" si="477"/>
        <v>21.64997</v>
      </c>
      <c r="K592" s="24">
        <f t="shared" si="477"/>
        <v>0</v>
      </c>
      <c r="L592" s="24">
        <f t="shared" si="477"/>
        <v>0</v>
      </c>
      <c r="M592" s="24">
        <f t="shared" si="477"/>
        <v>0</v>
      </c>
      <c r="N592" s="24">
        <f t="shared" si="477"/>
        <v>0</v>
      </c>
      <c r="O592" s="24">
        <f t="shared" si="477"/>
        <v>138.53369000000001</v>
      </c>
      <c r="P592" s="24">
        <f t="shared" si="477"/>
        <v>0</v>
      </c>
      <c r="Q592" s="24">
        <f t="shared" si="477"/>
        <v>0</v>
      </c>
      <c r="R592" s="88">
        <f t="shared" si="475"/>
        <v>99.99994225234758</v>
      </c>
    </row>
    <row r="593" spans="1:18" ht="31.5" customHeight="1" x14ac:dyDescent="0.3">
      <c r="A593" s="28" t="s">
        <v>153</v>
      </c>
      <c r="B593" s="28" t="s">
        <v>1409</v>
      </c>
      <c r="C593" s="18" t="s">
        <v>2002</v>
      </c>
      <c r="D593" s="28" t="s">
        <v>52</v>
      </c>
      <c r="E593" s="29" t="s">
        <v>664</v>
      </c>
      <c r="F593" s="24"/>
      <c r="G593" s="24"/>
      <c r="H593" s="24">
        <v>24.17</v>
      </c>
      <c r="I593" s="24">
        <v>138.53377</v>
      </c>
      <c r="J593" s="37">
        <v>21.64997</v>
      </c>
      <c r="K593" s="24">
        <v>0</v>
      </c>
      <c r="L593" s="24">
        <v>0</v>
      </c>
      <c r="M593" s="24">
        <v>0</v>
      </c>
      <c r="N593" s="24">
        <v>0</v>
      </c>
      <c r="O593" s="30">
        <v>138.53369000000001</v>
      </c>
      <c r="P593" s="30">
        <v>0</v>
      </c>
      <c r="Q593" s="30">
        <v>0</v>
      </c>
      <c r="R593" s="88">
        <f t="shared" si="475"/>
        <v>99.99994225234758</v>
      </c>
    </row>
    <row r="594" spans="1:18" s="36" customFormat="1" ht="15.75" customHeight="1" x14ac:dyDescent="0.3">
      <c r="A594" s="43" t="s">
        <v>153</v>
      </c>
      <c r="B594" s="43" t="s">
        <v>223</v>
      </c>
      <c r="C594" s="27"/>
      <c r="D594" s="43"/>
      <c r="E594" s="44" t="s">
        <v>627</v>
      </c>
      <c r="F594" s="22">
        <v>705.5</v>
      </c>
      <c r="G594" s="22">
        <f t="shared" ref="G594:Q594" si="478">G595</f>
        <v>0</v>
      </c>
      <c r="H594" s="22">
        <f t="shared" si="478"/>
        <v>705.5</v>
      </c>
      <c r="I594" s="22">
        <f t="shared" si="478"/>
        <v>859.89199999999994</v>
      </c>
      <c r="J594" s="76">
        <f t="shared" si="478"/>
        <v>705.5</v>
      </c>
      <c r="K594" s="22">
        <f t="shared" si="478"/>
        <v>379.66399999999999</v>
      </c>
      <c r="L594" s="22">
        <f t="shared" si="478"/>
        <v>375.3</v>
      </c>
      <c r="M594" s="22">
        <f t="shared" si="478"/>
        <v>0</v>
      </c>
      <c r="N594" s="22">
        <f t="shared" si="478"/>
        <v>0</v>
      </c>
      <c r="O594" s="45">
        <f t="shared" si="478"/>
        <v>859.89080000000001</v>
      </c>
      <c r="P594" s="45">
        <f t="shared" si="478"/>
        <v>379.66320000000002</v>
      </c>
      <c r="Q594" s="45">
        <f t="shared" si="478"/>
        <v>0</v>
      </c>
      <c r="R594" s="86">
        <f t="shared" si="475"/>
        <v>99.999860447591104</v>
      </c>
    </row>
    <row r="595" spans="1:18" s="49" customFormat="1" ht="15.75" customHeight="1" x14ac:dyDescent="0.3">
      <c r="A595" s="47" t="s">
        <v>153</v>
      </c>
      <c r="B595" s="47" t="s">
        <v>1410</v>
      </c>
      <c r="C595" s="20"/>
      <c r="D595" s="47"/>
      <c r="E595" s="48" t="s">
        <v>656</v>
      </c>
      <c r="F595" s="23">
        <v>705.5</v>
      </c>
      <c r="G595" s="23">
        <f t="shared" ref="G595:H595" si="479">G596+G602</f>
        <v>0</v>
      </c>
      <c r="H595" s="23">
        <f t="shared" si="479"/>
        <v>705.5</v>
      </c>
      <c r="I595" s="23">
        <f t="shared" ref="I595:Q595" si="480">I596+I602</f>
        <v>859.89199999999994</v>
      </c>
      <c r="J595" s="77">
        <f t="shared" si="480"/>
        <v>705.5</v>
      </c>
      <c r="K595" s="23">
        <f t="shared" si="480"/>
        <v>379.66399999999999</v>
      </c>
      <c r="L595" s="23">
        <f t="shared" si="480"/>
        <v>375.3</v>
      </c>
      <c r="M595" s="23">
        <f t="shared" si="480"/>
        <v>0</v>
      </c>
      <c r="N595" s="23">
        <f t="shared" si="480"/>
        <v>0</v>
      </c>
      <c r="O595" s="51">
        <f t="shared" si="480"/>
        <v>859.89080000000001</v>
      </c>
      <c r="P595" s="51">
        <f t="shared" si="480"/>
        <v>379.66320000000002</v>
      </c>
      <c r="Q595" s="51">
        <f t="shared" si="480"/>
        <v>0</v>
      </c>
      <c r="R595" s="87">
        <f t="shared" si="475"/>
        <v>99.999860447591104</v>
      </c>
    </row>
    <row r="596" spans="1:18" ht="15.75" customHeight="1" x14ac:dyDescent="0.3">
      <c r="A596" s="28" t="s">
        <v>153</v>
      </c>
      <c r="B596" s="28" t="s">
        <v>1410</v>
      </c>
      <c r="C596" s="18" t="s">
        <v>162</v>
      </c>
      <c r="D596" s="28"/>
      <c r="E596" s="29" t="s">
        <v>1515</v>
      </c>
      <c r="F596" s="24">
        <v>50</v>
      </c>
      <c r="G596" s="24">
        <f t="shared" ref="G596:Q600" si="481">G597</f>
        <v>0</v>
      </c>
      <c r="H596" s="24">
        <f t="shared" si="481"/>
        <v>50</v>
      </c>
      <c r="I596" s="24">
        <f t="shared" si="481"/>
        <v>200</v>
      </c>
      <c r="J596" s="37">
        <f t="shared" si="481"/>
        <v>50</v>
      </c>
      <c r="K596" s="24">
        <f t="shared" si="481"/>
        <v>0</v>
      </c>
      <c r="L596" s="24">
        <f t="shared" si="481"/>
        <v>0</v>
      </c>
      <c r="M596" s="24">
        <f t="shared" si="481"/>
        <v>0</v>
      </c>
      <c r="N596" s="24">
        <f t="shared" si="481"/>
        <v>0</v>
      </c>
      <c r="O596" s="30">
        <f t="shared" si="481"/>
        <v>200</v>
      </c>
      <c r="P596" s="30">
        <f t="shared" si="481"/>
        <v>0</v>
      </c>
      <c r="Q596" s="30">
        <f t="shared" si="481"/>
        <v>0</v>
      </c>
      <c r="R596" s="88">
        <f t="shared" si="475"/>
        <v>100</v>
      </c>
    </row>
    <row r="597" spans="1:18" ht="15.75" customHeight="1" x14ac:dyDescent="0.3">
      <c r="A597" s="28" t="s">
        <v>153</v>
      </c>
      <c r="B597" s="28" t="s">
        <v>1410</v>
      </c>
      <c r="C597" s="18" t="s">
        <v>165</v>
      </c>
      <c r="D597" s="28"/>
      <c r="E597" s="29" t="s">
        <v>1518</v>
      </c>
      <c r="F597" s="24">
        <v>50</v>
      </c>
      <c r="G597" s="24">
        <f t="shared" si="481"/>
        <v>0</v>
      </c>
      <c r="H597" s="24">
        <f t="shared" si="481"/>
        <v>50</v>
      </c>
      <c r="I597" s="24">
        <f t="shared" si="481"/>
        <v>200</v>
      </c>
      <c r="J597" s="37">
        <f t="shared" si="481"/>
        <v>50</v>
      </c>
      <c r="K597" s="24">
        <f t="shared" si="481"/>
        <v>0</v>
      </c>
      <c r="L597" s="24">
        <f t="shared" si="481"/>
        <v>0</v>
      </c>
      <c r="M597" s="24">
        <f t="shared" si="481"/>
        <v>0</v>
      </c>
      <c r="N597" s="24">
        <f t="shared" si="481"/>
        <v>0</v>
      </c>
      <c r="O597" s="30">
        <f t="shared" si="481"/>
        <v>200</v>
      </c>
      <c r="P597" s="30">
        <f t="shared" si="481"/>
        <v>0</v>
      </c>
      <c r="Q597" s="30">
        <f t="shared" si="481"/>
        <v>0</v>
      </c>
      <c r="R597" s="88">
        <f t="shared" si="475"/>
        <v>100</v>
      </c>
    </row>
    <row r="598" spans="1:18" ht="47.25" customHeight="1" x14ac:dyDescent="0.3">
      <c r="A598" s="28" t="s">
        <v>153</v>
      </c>
      <c r="B598" s="28" t="s">
        <v>1410</v>
      </c>
      <c r="C598" s="18" t="s">
        <v>166</v>
      </c>
      <c r="D598" s="28"/>
      <c r="E598" s="29" t="s">
        <v>1519</v>
      </c>
      <c r="F598" s="24">
        <v>50</v>
      </c>
      <c r="G598" s="24">
        <f t="shared" si="481"/>
        <v>0</v>
      </c>
      <c r="H598" s="24">
        <f t="shared" si="481"/>
        <v>50</v>
      </c>
      <c r="I598" s="24">
        <f t="shared" si="481"/>
        <v>200</v>
      </c>
      <c r="J598" s="37">
        <f t="shared" si="481"/>
        <v>50</v>
      </c>
      <c r="K598" s="24">
        <f t="shared" si="481"/>
        <v>0</v>
      </c>
      <c r="L598" s="24">
        <f t="shared" si="481"/>
        <v>0</v>
      </c>
      <c r="M598" s="24">
        <f t="shared" si="481"/>
        <v>0</v>
      </c>
      <c r="N598" s="24">
        <f t="shared" si="481"/>
        <v>0</v>
      </c>
      <c r="O598" s="30">
        <f t="shared" si="481"/>
        <v>200</v>
      </c>
      <c r="P598" s="30">
        <f t="shared" si="481"/>
        <v>0</v>
      </c>
      <c r="Q598" s="30">
        <f t="shared" si="481"/>
        <v>0</v>
      </c>
      <c r="R598" s="88">
        <f t="shared" si="475"/>
        <v>100</v>
      </c>
    </row>
    <row r="599" spans="1:18" ht="63" customHeight="1" x14ac:dyDescent="0.3">
      <c r="A599" s="28" t="s">
        <v>153</v>
      </c>
      <c r="B599" s="28" t="s">
        <v>1410</v>
      </c>
      <c r="C599" s="18" t="s">
        <v>160</v>
      </c>
      <c r="D599" s="28"/>
      <c r="E599" s="29" t="s">
        <v>753</v>
      </c>
      <c r="F599" s="24">
        <v>50</v>
      </c>
      <c r="G599" s="24">
        <f t="shared" si="481"/>
        <v>0</v>
      </c>
      <c r="H599" s="24">
        <f t="shared" si="481"/>
        <v>50</v>
      </c>
      <c r="I599" s="24">
        <f t="shared" si="481"/>
        <v>200</v>
      </c>
      <c r="J599" s="37">
        <f t="shared" si="481"/>
        <v>50</v>
      </c>
      <c r="K599" s="24">
        <f t="shared" si="481"/>
        <v>0</v>
      </c>
      <c r="L599" s="24">
        <f t="shared" si="481"/>
        <v>0</v>
      </c>
      <c r="M599" s="24">
        <f t="shared" si="481"/>
        <v>0</v>
      </c>
      <c r="N599" s="24">
        <f t="shared" si="481"/>
        <v>0</v>
      </c>
      <c r="O599" s="30">
        <f t="shared" si="481"/>
        <v>200</v>
      </c>
      <c r="P599" s="30">
        <f t="shared" si="481"/>
        <v>0</v>
      </c>
      <c r="Q599" s="30">
        <f t="shared" si="481"/>
        <v>0</v>
      </c>
      <c r="R599" s="88">
        <f t="shared" si="475"/>
        <v>100</v>
      </c>
    </row>
    <row r="600" spans="1:18" ht="31.5" customHeight="1" x14ac:dyDescent="0.3">
      <c r="A600" s="28" t="s">
        <v>153</v>
      </c>
      <c r="B600" s="28" t="s">
        <v>1410</v>
      </c>
      <c r="C600" s="18" t="s">
        <v>160</v>
      </c>
      <c r="D600" s="28" t="s">
        <v>143</v>
      </c>
      <c r="E600" s="29" t="s">
        <v>673</v>
      </c>
      <c r="F600" s="24">
        <v>50</v>
      </c>
      <c r="G600" s="24">
        <f t="shared" si="481"/>
        <v>0</v>
      </c>
      <c r="H600" s="24">
        <f t="shared" si="481"/>
        <v>50</v>
      </c>
      <c r="I600" s="24">
        <f t="shared" si="481"/>
        <v>200</v>
      </c>
      <c r="J600" s="37">
        <f t="shared" si="481"/>
        <v>50</v>
      </c>
      <c r="K600" s="24">
        <f t="shared" si="481"/>
        <v>0</v>
      </c>
      <c r="L600" s="24">
        <f t="shared" si="481"/>
        <v>0</v>
      </c>
      <c r="M600" s="24">
        <f t="shared" si="481"/>
        <v>0</v>
      </c>
      <c r="N600" s="24">
        <f t="shared" si="481"/>
        <v>0</v>
      </c>
      <c r="O600" s="30">
        <f t="shared" si="481"/>
        <v>200</v>
      </c>
      <c r="P600" s="30">
        <f t="shared" si="481"/>
        <v>0</v>
      </c>
      <c r="Q600" s="30">
        <f t="shared" si="481"/>
        <v>0</v>
      </c>
      <c r="R600" s="88">
        <f t="shared" si="475"/>
        <v>100</v>
      </c>
    </row>
    <row r="601" spans="1:18" ht="15.75" customHeight="1" x14ac:dyDescent="0.3">
      <c r="A601" s="28" t="s">
        <v>153</v>
      </c>
      <c r="B601" s="28" t="s">
        <v>1410</v>
      </c>
      <c r="C601" s="18" t="s">
        <v>160</v>
      </c>
      <c r="D601" s="28" t="s">
        <v>155</v>
      </c>
      <c r="E601" s="29" t="s">
        <v>675</v>
      </c>
      <c r="F601" s="24">
        <v>50</v>
      </c>
      <c r="G601" s="24"/>
      <c r="H601" s="24">
        <v>50</v>
      </c>
      <c r="I601" s="24">
        <v>200</v>
      </c>
      <c r="J601" s="37">
        <v>50</v>
      </c>
      <c r="K601" s="24">
        <v>0</v>
      </c>
      <c r="L601" s="24">
        <v>0</v>
      </c>
      <c r="M601" s="24">
        <v>0</v>
      </c>
      <c r="N601" s="24">
        <v>0</v>
      </c>
      <c r="O601" s="30">
        <v>200</v>
      </c>
      <c r="P601" s="30">
        <v>0</v>
      </c>
      <c r="Q601" s="30">
        <v>0</v>
      </c>
      <c r="R601" s="88">
        <f t="shared" si="475"/>
        <v>100</v>
      </c>
    </row>
    <row r="602" spans="1:18" ht="47.25" customHeight="1" x14ac:dyDescent="0.3">
      <c r="A602" s="28" t="s">
        <v>153</v>
      </c>
      <c r="B602" s="28" t="s">
        <v>1410</v>
      </c>
      <c r="C602" s="18" t="s">
        <v>167</v>
      </c>
      <c r="D602" s="28"/>
      <c r="E602" s="29" t="s">
        <v>1520</v>
      </c>
      <c r="F602" s="24">
        <v>655.5</v>
      </c>
      <c r="G602" s="24">
        <f t="shared" ref="G602:Q605" si="482">G603</f>
        <v>0</v>
      </c>
      <c r="H602" s="24">
        <f t="shared" si="482"/>
        <v>655.5</v>
      </c>
      <c r="I602" s="24">
        <f t="shared" si="482"/>
        <v>659.89199999999994</v>
      </c>
      <c r="J602" s="37">
        <f t="shared" si="482"/>
        <v>655.5</v>
      </c>
      <c r="K602" s="24">
        <f t="shared" si="482"/>
        <v>379.66399999999999</v>
      </c>
      <c r="L602" s="24">
        <f t="shared" si="482"/>
        <v>375.3</v>
      </c>
      <c r="M602" s="24">
        <f t="shared" si="482"/>
        <v>0</v>
      </c>
      <c r="N602" s="24">
        <f t="shared" si="482"/>
        <v>0</v>
      </c>
      <c r="O602" s="30">
        <f t="shared" si="482"/>
        <v>659.89080000000001</v>
      </c>
      <c r="P602" s="30">
        <f t="shared" si="482"/>
        <v>379.66320000000002</v>
      </c>
      <c r="Q602" s="30">
        <f t="shared" si="482"/>
        <v>0</v>
      </c>
      <c r="R602" s="88">
        <f t="shared" si="475"/>
        <v>99.999818152061266</v>
      </c>
    </row>
    <row r="603" spans="1:18" ht="63" customHeight="1" x14ac:dyDescent="0.3">
      <c r="A603" s="28" t="s">
        <v>153</v>
      </c>
      <c r="B603" s="28" t="s">
        <v>1410</v>
      </c>
      <c r="C603" s="18" t="s">
        <v>221</v>
      </c>
      <c r="D603" s="28"/>
      <c r="E603" s="29" t="s">
        <v>1543</v>
      </c>
      <c r="F603" s="24">
        <v>655.5</v>
      </c>
      <c r="G603" s="24">
        <f t="shared" si="482"/>
        <v>0</v>
      </c>
      <c r="H603" s="24">
        <f t="shared" si="482"/>
        <v>655.5</v>
      </c>
      <c r="I603" s="24">
        <f t="shared" si="482"/>
        <v>659.89199999999994</v>
      </c>
      <c r="J603" s="37">
        <f t="shared" si="482"/>
        <v>655.5</v>
      </c>
      <c r="K603" s="24">
        <f t="shared" si="482"/>
        <v>379.66399999999999</v>
      </c>
      <c r="L603" s="24">
        <f t="shared" si="482"/>
        <v>375.3</v>
      </c>
      <c r="M603" s="24">
        <f t="shared" si="482"/>
        <v>0</v>
      </c>
      <c r="N603" s="24">
        <f t="shared" si="482"/>
        <v>0</v>
      </c>
      <c r="O603" s="30">
        <f t="shared" si="482"/>
        <v>659.89080000000001</v>
      </c>
      <c r="P603" s="30">
        <f t="shared" si="482"/>
        <v>379.66320000000002</v>
      </c>
      <c r="Q603" s="30">
        <f t="shared" si="482"/>
        <v>0</v>
      </c>
      <c r="R603" s="88">
        <f t="shared" si="475"/>
        <v>99.999818152061266</v>
      </c>
    </row>
    <row r="604" spans="1:18" ht="47.25" customHeight="1" x14ac:dyDescent="0.3">
      <c r="A604" s="28" t="s">
        <v>153</v>
      </c>
      <c r="B604" s="28" t="s">
        <v>1410</v>
      </c>
      <c r="C604" s="18" t="s">
        <v>225</v>
      </c>
      <c r="D604" s="28"/>
      <c r="E604" s="29" t="s">
        <v>1545</v>
      </c>
      <c r="F604" s="24">
        <v>655.5</v>
      </c>
      <c r="G604" s="24">
        <f t="shared" si="482"/>
        <v>0</v>
      </c>
      <c r="H604" s="24">
        <f t="shared" si="482"/>
        <v>655.5</v>
      </c>
      <c r="I604" s="24">
        <f t="shared" si="482"/>
        <v>659.89199999999994</v>
      </c>
      <c r="J604" s="37">
        <f t="shared" si="482"/>
        <v>655.5</v>
      </c>
      <c r="K604" s="24">
        <f t="shared" si="482"/>
        <v>379.66399999999999</v>
      </c>
      <c r="L604" s="24">
        <f t="shared" si="482"/>
        <v>375.3</v>
      </c>
      <c r="M604" s="24">
        <f t="shared" si="482"/>
        <v>0</v>
      </c>
      <c r="N604" s="24">
        <f t="shared" si="482"/>
        <v>0</v>
      </c>
      <c r="O604" s="30">
        <f t="shared" si="482"/>
        <v>659.89080000000001</v>
      </c>
      <c r="P604" s="30">
        <f t="shared" si="482"/>
        <v>379.66320000000002</v>
      </c>
      <c r="Q604" s="30">
        <f t="shared" si="482"/>
        <v>0</v>
      </c>
      <c r="R604" s="88">
        <f t="shared" si="475"/>
        <v>99.999818152061266</v>
      </c>
    </row>
    <row r="605" spans="1:18" ht="47.25" customHeight="1" x14ac:dyDescent="0.3">
      <c r="A605" s="28" t="s">
        <v>153</v>
      </c>
      <c r="B605" s="28" t="s">
        <v>1410</v>
      </c>
      <c r="C605" s="18" t="s">
        <v>224</v>
      </c>
      <c r="D605" s="28"/>
      <c r="E605" s="29" t="s">
        <v>776</v>
      </c>
      <c r="F605" s="24">
        <v>655.5</v>
      </c>
      <c r="G605" s="24">
        <f t="shared" si="482"/>
        <v>0</v>
      </c>
      <c r="H605" s="24">
        <f t="shared" si="482"/>
        <v>655.5</v>
      </c>
      <c r="I605" s="24">
        <f t="shared" si="482"/>
        <v>659.89199999999994</v>
      </c>
      <c r="J605" s="37">
        <f t="shared" si="482"/>
        <v>655.5</v>
      </c>
      <c r="K605" s="24">
        <f t="shared" si="482"/>
        <v>379.66399999999999</v>
      </c>
      <c r="L605" s="24">
        <f t="shared" si="482"/>
        <v>375.3</v>
      </c>
      <c r="M605" s="24">
        <f t="shared" si="482"/>
        <v>0</v>
      </c>
      <c r="N605" s="24">
        <f t="shared" si="482"/>
        <v>0</v>
      </c>
      <c r="O605" s="30">
        <f t="shared" si="482"/>
        <v>659.89080000000001</v>
      </c>
      <c r="P605" s="30">
        <f t="shared" si="482"/>
        <v>379.66320000000002</v>
      </c>
      <c r="Q605" s="30">
        <f t="shared" si="482"/>
        <v>0</v>
      </c>
      <c r="R605" s="88">
        <f t="shared" si="475"/>
        <v>99.999818152061266</v>
      </c>
    </row>
    <row r="606" spans="1:18" ht="31.5" customHeight="1" x14ac:dyDescent="0.3">
      <c r="A606" s="28" t="s">
        <v>153</v>
      </c>
      <c r="B606" s="28" t="s">
        <v>1410</v>
      </c>
      <c r="C606" s="18" t="s">
        <v>224</v>
      </c>
      <c r="D606" s="28" t="s">
        <v>143</v>
      </c>
      <c r="E606" s="29" t="s">
        <v>673</v>
      </c>
      <c r="F606" s="24">
        <v>655.5</v>
      </c>
      <c r="G606" s="24">
        <f t="shared" ref="G606:H606" si="483">G608+G607</f>
        <v>0</v>
      </c>
      <c r="H606" s="24">
        <f t="shared" si="483"/>
        <v>655.5</v>
      </c>
      <c r="I606" s="24">
        <f t="shared" ref="I606:Q606" si="484">I608+I607</f>
        <v>659.89199999999994</v>
      </c>
      <c r="J606" s="37">
        <f t="shared" si="484"/>
        <v>655.5</v>
      </c>
      <c r="K606" s="24">
        <f t="shared" si="484"/>
        <v>379.66399999999999</v>
      </c>
      <c r="L606" s="24">
        <f t="shared" si="484"/>
        <v>375.3</v>
      </c>
      <c r="M606" s="24">
        <f t="shared" si="484"/>
        <v>0</v>
      </c>
      <c r="N606" s="24">
        <f t="shared" si="484"/>
        <v>0</v>
      </c>
      <c r="O606" s="30">
        <f t="shared" si="484"/>
        <v>659.89080000000001</v>
      </c>
      <c r="P606" s="30">
        <f t="shared" si="484"/>
        <v>379.66320000000002</v>
      </c>
      <c r="Q606" s="30">
        <f t="shared" si="484"/>
        <v>0</v>
      </c>
      <c r="R606" s="88">
        <f t="shared" si="475"/>
        <v>99.999818152061266</v>
      </c>
    </row>
    <row r="607" spans="1:18" ht="15.75" customHeight="1" x14ac:dyDescent="0.3">
      <c r="A607" s="28" t="s">
        <v>153</v>
      </c>
      <c r="B607" s="28" t="s">
        <v>1410</v>
      </c>
      <c r="C607" s="18" t="s">
        <v>224</v>
      </c>
      <c r="D607" s="28" t="s">
        <v>179</v>
      </c>
      <c r="E607" s="29" t="s">
        <v>674</v>
      </c>
      <c r="F607" s="24">
        <v>0</v>
      </c>
      <c r="G607" s="24"/>
      <c r="H607" s="24">
        <v>0</v>
      </c>
      <c r="I607" s="24">
        <v>105.462</v>
      </c>
      <c r="J607" s="37">
        <v>84.369600000000005</v>
      </c>
      <c r="K607" s="24">
        <v>60.264000000000003</v>
      </c>
      <c r="L607" s="24">
        <v>48.211199999999998</v>
      </c>
      <c r="M607" s="24">
        <v>0</v>
      </c>
      <c r="N607" s="24">
        <v>0</v>
      </c>
      <c r="O607" s="30">
        <v>105.462</v>
      </c>
      <c r="P607" s="30">
        <v>60.264000000000003</v>
      </c>
      <c r="Q607" s="30">
        <v>0</v>
      </c>
      <c r="R607" s="88">
        <f t="shared" si="475"/>
        <v>100</v>
      </c>
    </row>
    <row r="608" spans="1:18" ht="15.75" customHeight="1" x14ac:dyDescent="0.3">
      <c r="A608" s="28" t="s">
        <v>153</v>
      </c>
      <c r="B608" s="28" t="s">
        <v>1410</v>
      </c>
      <c r="C608" s="18" t="s">
        <v>224</v>
      </c>
      <c r="D608" s="28" t="s">
        <v>155</v>
      </c>
      <c r="E608" s="29" t="s">
        <v>675</v>
      </c>
      <c r="F608" s="24">
        <v>655.5</v>
      </c>
      <c r="G608" s="24"/>
      <c r="H608" s="24">
        <v>655.5</v>
      </c>
      <c r="I608" s="24">
        <v>554.42999999999995</v>
      </c>
      <c r="J608" s="37">
        <f>244.0416+327.0888</f>
        <v>571.13040000000001</v>
      </c>
      <c r="K608" s="24">
        <v>319.39999999999998</v>
      </c>
      <c r="L608" s="24">
        <v>327.08879999999999</v>
      </c>
      <c r="M608" s="24">
        <v>0</v>
      </c>
      <c r="N608" s="24">
        <v>0</v>
      </c>
      <c r="O608" s="30">
        <v>554.42880000000002</v>
      </c>
      <c r="P608" s="30">
        <v>319.39920000000001</v>
      </c>
      <c r="Q608" s="30">
        <v>0</v>
      </c>
      <c r="R608" s="88">
        <f t="shared" si="475"/>
        <v>99.999783561495605</v>
      </c>
    </row>
    <row r="609" spans="1:18" s="36" customFormat="1" ht="31.5" customHeight="1" x14ac:dyDescent="0.3">
      <c r="A609" s="43" t="s">
        <v>226</v>
      </c>
      <c r="B609" s="43" t="s">
        <v>1396</v>
      </c>
      <c r="C609" s="27"/>
      <c r="D609" s="43"/>
      <c r="E609" s="44" t="s">
        <v>597</v>
      </c>
      <c r="F609" s="22">
        <v>12543666.222000001</v>
      </c>
      <c r="G609" s="22">
        <f t="shared" ref="G609:Q609" si="485">G610+G1026+G1101</f>
        <v>178631.38200000001</v>
      </c>
      <c r="H609" s="22">
        <f t="shared" si="485"/>
        <v>12994833.693</v>
      </c>
      <c r="I609" s="22">
        <f t="shared" si="485"/>
        <v>13757950.985420002</v>
      </c>
      <c r="J609" s="76">
        <f t="shared" si="485"/>
        <v>9263772.4953100011</v>
      </c>
      <c r="K609" s="22">
        <f t="shared" si="485"/>
        <v>9770555.9518399984</v>
      </c>
      <c r="L609" s="22">
        <f t="shared" si="485"/>
        <v>6474258.94888</v>
      </c>
      <c r="M609" s="22">
        <f t="shared" si="485"/>
        <v>325377.65692999994</v>
      </c>
      <c r="N609" s="22">
        <f t="shared" si="485"/>
        <v>622.9</v>
      </c>
      <c r="O609" s="45">
        <f t="shared" si="485"/>
        <v>13565566.143439999</v>
      </c>
      <c r="P609" s="45">
        <f t="shared" si="485"/>
        <v>9648993.1871299986</v>
      </c>
      <c r="Q609" s="45">
        <f t="shared" si="485"/>
        <v>256271.36492999998</v>
      </c>
      <c r="R609" s="86">
        <f t="shared" si="475"/>
        <v>98.601646115879589</v>
      </c>
    </row>
    <row r="610" spans="1:18" s="36" customFormat="1" ht="15.75" customHeight="1" x14ac:dyDescent="0.3">
      <c r="A610" s="43" t="s">
        <v>226</v>
      </c>
      <c r="B610" s="43" t="s">
        <v>111</v>
      </c>
      <c r="C610" s="27"/>
      <c r="D610" s="43"/>
      <c r="E610" s="44" t="s">
        <v>624</v>
      </c>
      <c r="F610" s="22">
        <v>12080671.574999999</v>
      </c>
      <c r="G610" s="22">
        <f t="shared" ref="G610:Q610" si="486">G611+G696+G814+G867+G883+G891</f>
        <v>178631.38200000001</v>
      </c>
      <c r="H610" s="22">
        <f t="shared" si="486"/>
        <v>12496552.15</v>
      </c>
      <c r="I610" s="22">
        <f t="shared" si="486"/>
        <v>13304146.436570002</v>
      </c>
      <c r="J610" s="76">
        <f t="shared" si="486"/>
        <v>8974413.3952900004</v>
      </c>
      <c r="K610" s="22">
        <f t="shared" si="486"/>
        <v>9519998.1899899989</v>
      </c>
      <c r="L610" s="22">
        <f t="shared" si="486"/>
        <v>6326321.8742800001</v>
      </c>
      <c r="M610" s="22">
        <f t="shared" si="486"/>
        <v>325377.65692999994</v>
      </c>
      <c r="N610" s="22">
        <f t="shared" si="486"/>
        <v>622.9</v>
      </c>
      <c r="O610" s="45">
        <f t="shared" si="486"/>
        <v>13111878.510669999</v>
      </c>
      <c r="P610" s="45">
        <f t="shared" si="486"/>
        <v>9398533.5128499996</v>
      </c>
      <c r="Q610" s="45">
        <f t="shared" si="486"/>
        <v>256271.36492999998</v>
      </c>
      <c r="R610" s="86">
        <f t="shared" si="475"/>
        <v>98.554827047216619</v>
      </c>
    </row>
    <row r="611" spans="1:18" s="49" customFormat="1" ht="15.75" customHeight="1" x14ac:dyDescent="0.3">
      <c r="A611" s="47" t="s">
        <v>226</v>
      </c>
      <c r="B611" s="47" t="s">
        <v>1411</v>
      </c>
      <c r="C611" s="20"/>
      <c r="D611" s="47"/>
      <c r="E611" s="48" t="s">
        <v>1015</v>
      </c>
      <c r="F611" s="23">
        <v>5430648</v>
      </c>
      <c r="G611" s="23">
        <f t="shared" ref="G611" si="487">G612+G647</f>
        <v>-1246.2</v>
      </c>
      <c r="H611" s="23">
        <f>H612+H647+H683</f>
        <v>5445134.6209999993</v>
      </c>
      <c r="I611" s="23">
        <f t="shared" ref="I611:Q611" si="488">I612+I647+I683</f>
        <v>5439480.2508399999</v>
      </c>
      <c r="J611" s="23">
        <f t="shared" si="488"/>
        <v>3863601.2193200001</v>
      </c>
      <c r="K611" s="23">
        <f t="shared" si="488"/>
        <v>4004188.8343500001</v>
      </c>
      <c r="L611" s="23">
        <f t="shared" si="488"/>
        <v>2852222.4192299997</v>
      </c>
      <c r="M611" s="23">
        <f t="shared" si="488"/>
        <v>0</v>
      </c>
      <c r="N611" s="23">
        <f t="shared" si="488"/>
        <v>0</v>
      </c>
      <c r="O611" s="23">
        <f t="shared" si="488"/>
        <v>5396204.9199699992</v>
      </c>
      <c r="P611" s="23">
        <f t="shared" si="488"/>
        <v>3961133.8092199997</v>
      </c>
      <c r="Q611" s="23">
        <f t="shared" si="488"/>
        <v>0</v>
      </c>
      <c r="R611" s="87">
        <f t="shared" si="475"/>
        <v>99.204421583048898</v>
      </c>
    </row>
    <row r="612" spans="1:18" ht="31.5" customHeight="1" x14ac:dyDescent="0.3">
      <c r="A612" s="28" t="s">
        <v>226</v>
      </c>
      <c r="B612" s="28" t="s">
        <v>1411</v>
      </c>
      <c r="C612" s="18" t="s">
        <v>232</v>
      </c>
      <c r="D612" s="28"/>
      <c r="E612" s="29" t="s">
        <v>1546</v>
      </c>
      <c r="F612" s="24">
        <v>5323496</v>
      </c>
      <c r="G612" s="24">
        <f t="shared" ref="G612" si="489">G613+G634</f>
        <v>0</v>
      </c>
      <c r="H612" s="24">
        <f t="shared" ref="H612:Q612" si="490">H613+H634</f>
        <v>5296599.9189999998</v>
      </c>
      <c r="I612" s="24">
        <f t="shared" si="490"/>
        <v>5252786.4366600001</v>
      </c>
      <c r="J612" s="37">
        <f t="shared" si="490"/>
        <v>3786651.1784399999</v>
      </c>
      <c r="K612" s="24">
        <f t="shared" si="490"/>
        <v>3954555.5221700002</v>
      </c>
      <c r="L612" s="24">
        <f t="shared" si="490"/>
        <v>2807581.3570499998</v>
      </c>
      <c r="M612" s="24">
        <f t="shared" si="490"/>
        <v>0</v>
      </c>
      <c r="N612" s="24">
        <f t="shared" si="490"/>
        <v>0</v>
      </c>
      <c r="O612" s="30">
        <f t="shared" si="490"/>
        <v>5209511.7120599998</v>
      </c>
      <c r="P612" s="30">
        <f t="shared" si="490"/>
        <v>3911500.4970399998</v>
      </c>
      <c r="Q612" s="30">
        <f t="shared" si="490"/>
        <v>0</v>
      </c>
      <c r="R612" s="88">
        <f t="shared" si="475"/>
        <v>99.176156786082544</v>
      </c>
    </row>
    <row r="613" spans="1:18" ht="31.5" customHeight="1" x14ac:dyDescent="0.3">
      <c r="A613" s="28" t="s">
        <v>226</v>
      </c>
      <c r="B613" s="28" t="s">
        <v>1411</v>
      </c>
      <c r="C613" s="18" t="s">
        <v>939</v>
      </c>
      <c r="D613" s="28"/>
      <c r="E613" s="29" t="s">
        <v>1547</v>
      </c>
      <c r="F613" s="24">
        <v>5000279</v>
      </c>
      <c r="G613" s="24">
        <f t="shared" ref="G613" si="491">G614+G626</f>
        <v>0</v>
      </c>
      <c r="H613" s="24">
        <f t="shared" ref="H613:Q613" si="492">H614+H626</f>
        <v>4973382.9189999998</v>
      </c>
      <c r="I613" s="24">
        <f t="shared" si="492"/>
        <v>4978738.1766600003</v>
      </c>
      <c r="J613" s="37">
        <f t="shared" si="492"/>
        <v>3596123.22511</v>
      </c>
      <c r="K613" s="24">
        <f t="shared" si="492"/>
        <v>3723529.8621700001</v>
      </c>
      <c r="L613" s="24">
        <f t="shared" si="492"/>
        <v>2646636.94441</v>
      </c>
      <c r="M613" s="24">
        <f t="shared" si="492"/>
        <v>0</v>
      </c>
      <c r="N613" s="24">
        <f t="shared" si="492"/>
        <v>0</v>
      </c>
      <c r="O613" s="30">
        <f t="shared" si="492"/>
        <v>4974323.3809599997</v>
      </c>
      <c r="P613" s="30">
        <f t="shared" si="492"/>
        <v>3719300.0734199998</v>
      </c>
      <c r="Q613" s="30">
        <f t="shared" si="492"/>
        <v>0</v>
      </c>
      <c r="R613" s="88">
        <f t="shared" si="475"/>
        <v>99.911327016136397</v>
      </c>
    </row>
    <row r="614" spans="1:18" ht="47.25" customHeight="1" x14ac:dyDescent="0.3">
      <c r="A614" s="28" t="s">
        <v>226</v>
      </c>
      <c r="B614" s="28" t="s">
        <v>1411</v>
      </c>
      <c r="C614" s="18" t="s">
        <v>940</v>
      </c>
      <c r="D614" s="28"/>
      <c r="E614" s="29" t="s">
        <v>1548</v>
      </c>
      <c r="F614" s="24">
        <v>1285315.5</v>
      </c>
      <c r="G614" s="24">
        <f t="shared" ref="G614" si="493">G615+G619</f>
        <v>0</v>
      </c>
      <c r="H614" s="24">
        <f>H615+H619+H623</f>
        <v>1258408.6269999999</v>
      </c>
      <c r="I614" s="24">
        <f>I615+I619+I623</f>
        <v>1254285.51449</v>
      </c>
      <c r="J614" s="24">
        <f t="shared" ref="J614:Q614" si="494">J615+J619+J623</f>
        <v>948793.28070000012</v>
      </c>
      <c r="K614" s="24">
        <f t="shared" si="494"/>
        <v>0</v>
      </c>
      <c r="L614" s="24">
        <f t="shared" si="494"/>
        <v>0</v>
      </c>
      <c r="M614" s="24">
        <f t="shared" si="494"/>
        <v>0</v>
      </c>
      <c r="N614" s="24">
        <f t="shared" si="494"/>
        <v>0</v>
      </c>
      <c r="O614" s="24">
        <f t="shared" si="494"/>
        <v>1254122.7816899999</v>
      </c>
      <c r="P614" s="24">
        <f t="shared" si="494"/>
        <v>0</v>
      </c>
      <c r="Q614" s="24">
        <f t="shared" si="494"/>
        <v>0</v>
      </c>
      <c r="R614" s="88">
        <f t="shared" si="475"/>
        <v>99.987025856703269</v>
      </c>
    </row>
    <row r="615" spans="1:18" ht="47.25" customHeight="1" x14ac:dyDescent="0.3">
      <c r="A615" s="28" t="s">
        <v>226</v>
      </c>
      <c r="B615" s="28" t="s">
        <v>1411</v>
      </c>
      <c r="C615" s="18" t="s">
        <v>927</v>
      </c>
      <c r="D615" s="28"/>
      <c r="E615" s="29" t="s">
        <v>710</v>
      </c>
      <c r="F615" s="24">
        <v>1245572.5</v>
      </c>
      <c r="G615" s="24">
        <f t="shared" ref="G615:Q615" si="495">G616</f>
        <v>0</v>
      </c>
      <c r="H615" s="24">
        <f t="shared" si="495"/>
        <v>1208107.0869999998</v>
      </c>
      <c r="I615" s="24">
        <f t="shared" si="495"/>
        <v>1203983.9744899999</v>
      </c>
      <c r="J615" s="37">
        <f t="shared" si="495"/>
        <v>908427.4906100001</v>
      </c>
      <c r="K615" s="24">
        <f t="shared" si="495"/>
        <v>0</v>
      </c>
      <c r="L615" s="24">
        <f t="shared" si="495"/>
        <v>0</v>
      </c>
      <c r="M615" s="24">
        <f t="shared" si="495"/>
        <v>0</v>
      </c>
      <c r="N615" s="24">
        <f t="shared" si="495"/>
        <v>0</v>
      </c>
      <c r="O615" s="30">
        <f t="shared" si="495"/>
        <v>1203821.2926999999</v>
      </c>
      <c r="P615" s="30">
        <f t="shared" si="495"/>
        <v>0</v>
      </c>
      <c r="Q615" s="30">
        <f t="shared" si="495"/>
        <v>0</v>
      </c>
      <c r="R615" s="88">
        <f t="shared" si="475"/>
        <v>99.986488043574752</v>
      </c>
    </row>
    <row r="616" spans="1:18" ht="31.5" customHeight="1" x14ac:dyDescent="0.3">
      <c r="A616" s="28" t="s">
        <v>226</v>
      </c>
      <c r="B616" s="28" t="s">
        <v>1411</v>
      </c>
      <c r="C616" s="18" t="s">
        <v>927</v>
      </c>
      <c r="D616" s="28" t="s">
        <v>143</v>
      </c>
      <c r="E616" s="29" t="s">
        <v>673</v>
      </c>
      <c r="F616" s="24">
        <v>1245572.5</v>
      </c>
      <c r="G616" s="24">
        <f t="shared" ref="G616" si="496">G617+G618</f>
        <v>0</v>
      </c>
      <c r="H616" s="24">
        <f t="shared" ref="H616:Q616" si="497">H617+H618</f>
        <v>1208107.0869999998</v>
      </c>
      <c r="I616" s="24">
        <f t="shared" si="497"/>
        <v>1203983.9744899999</v>
      </c>
      <c r="J616" s="37">
        <f t="shared" si="497"/>
        <v>908427.4906100001</v>
      </c>
      <c r="K616" s="24">
        <f t="shared" si="497"/>
        <v>0</v>
      </c>
      <c r="L616" s="24">
        <f t="shared" si="497"/>
        <v>0</v>
      </c>
      <c r="M616" s="24">
        <f t="shared" si="497"/>
        <v>0</v>
      </c>
      <c r="N616" s="24">
        <f t="shared" si="497"/>
        <v>0</v>
      </c>
      <c r="O616" s="30">
        <f t="shared" si="497"/>
        <v>1203821.2926999999</v>
      </c>
      <c r="P616" s="30">
        <f t="shared" si="497"/>
        <v>0</v>
      </c>
      <c r="Q616" s="30">
        <f t="shared" si="497"/>
        <v>0</v>
      </c>
      <c r="R616" s="88">
        <f t="shared" si="475"/>
        <v>99.986488043574752</v>
      </c>
    </row>
    <row r="617" spans="1:18" ht="15.75" customHeight="1" x14ac:dyDescent="0.3">
      <c r="A617" s="28" t="s">
        <v>226</v>
      </c>
      <c r="B617" s="28" t="s">
        <v>1411</v>
      </c>
      <c r="C617" s="18" t="s">
        <v>927</v>
      </c>
      <c r="D617" s="28" t="s">
        <v>179</v>
      </c>
      <c r="E617" s="29" t="s">
        <v>674</v>
      </c>
      <c r="F617" s="24">
        <v>28450.799999999999</v>
      </c>
      <c r="G617" s="24"/>
      <c r="H617" s="24">
        <f>28450.8-233</f>
        <v>28217.8</v>
      </c>
      <c r="I617" s="24">
        <v>13863.630590000001</v>
      </c>
      <c r="J617" s="37">
        <v>9997.8738599999997</v>
      </c>
      <c r="K617" s="24">
        <v>0</v>
      </c>
      <c r="L617" s="24">
        <v>0</v>
      </c>
      <c r="M617" s="24">
        <v>0</v>
      </c>
      <c r="N617" s="24">
        <v>0</v>
      </c>
      <c r="O617" s="30">
        <v>13863.630590000001</v>
      </c>
      <c r="P617" s="30">
        <v>0</v>
      </c>
      <c r="Q617" s="30">
        <v>0</v>
      </c>
      <c r="R617" s="88">
        <f t="shared" si="475"/>
        <v>100</v>
      </c>
    </row>
    <row r="618" spans="1:18" ht="15.75" customHeight="1" x14ac:dyDescent="0.3">
      <c r="A618" s="28" t="s">
        <v>226</v>
      </c>
      <c r="B618" s="28" t="s">
        <v>1411</v>
      </c>
      <c r="C618" s="18" t="s">
        <v>927</v>
      </c>
      <c r="D618" s="28" t="s">
        <v>155</v>
      </c>
      <c r="E618" s="29" t="s">
        <v>675</v>
      </c>
      <c r="F618" s="24">
        <v>1217121.7</v>
      </c>
      <c r="G618" s="24"/>
      <c r="H618" s="24">
        <f>1217121.7-35767.962-1.106-1460.252-3.093</f>
        <v>1179889.2869999998</v>
      </c>
      <c r="I618" s="24">
        <v>1190120.3439</v>
      </c>
      <c r="J618" s="37">
        <v>898429.61675000004</v>
      </c>
      <c r="K618" s="24">
        <v>0</v>
      </c>
      <c r="L618" s="24">
        <v>0</v>
      </c>
      <c r="M618" s="24">
        <v>0</v>
      </c>
      <c r="N618" s="24">
        <v>0</v>
      </c>
      <c r="O618" s="30">
        <v>1189957.6621099999</v>
      </c>
      <c r="P618" s="30">
        <v>0</v>
      </c>
      <c r="Q618" s="30">
        <v>0</v>
      </c>
      <c r="R618" s="88">
        <f t="shared" si="475"/>
        <v>99.986330643717352</v>
      </c>
    </row>
    <row r="619" spans="1:18" ht="31.5" customHeight="1" x14ac:dyDescent="0.3">
      <c r="A619" s="28" t="s">
        <v>226</v>
      </c>
      <c r="B619" s="28" t="s">
        <v>1411</v>
      </c>
      <c r="C619" s="18" t="s">
        <v>928</v>
      </c>
      <c r="D619" s="28"/>
      <c r="E619" s="29" t="s">
        <v>1051</v>
      </c>
      <c r="F619" s="24">
        <v>39743</v>
      </c>
      <c r="G619" s="24">
        <f t="shared" ref="G619:Q619" si="498">G620</f>
        <v>0</v>
      </c>
      <c r="H619" s="24">
        <f t="shared" si="498"/>
        <v>39743</v>
      </c>
      <c r="I619" s="24">
        <f t="shared" si="498"/>
        <v>39743</v>
      </c>
      <c r="J619" s="37">
        <f t="shared" si="498"/>
        <v>29807.250089999998</v>
      </c>
      <c r="K619" s="24">
        <f t="shared" si="498"/>
        <v>0</v>
      </c>
      <c r="L619" s="24">
        <f t="shared" si="498"/>
        <v>0</v>
      </c>
      <c r="M619" s="24">
        <f t="shared" si="498"/>
        <v>0</v>
      </c>
      <c r="N619" s="24">
        <f t="shared" si="498"/>
        <v>0</v>
      </c>
      <c r="O619" s="30">
        <f t="shared" si="498"/>
        <v>39742.949330000003</v>
      </c>
      <c r="P619" s="30">
        <f t="shared" si="498"/>
        <v>0</v>
      </c>
      <c r="Q619" s="30">
        <f t="shared" si="498"/>
        <v>0</v>
      </c>
      <c r="R619" s="88">
        <f t="shared" si="475"/>
        <v>99.999872505850092</v>
      </c>
    </row>
    <row r="620" spans="1:18" ht="31.5" customHeight="1" x14ac:dyDescent="0.3">
      <c r="A620" s="28" t="s">
        <v>226</v>
      </c>
      <c r="B620" s="28" t="s">
        <v>1411</v>
      </c>
      <c r="C620" s="18" t="s">
        <v>928</v>
      </c>
      <c r="D620" s="28" t="s">
        <v>143</v>
      </c>
      <c r="E620" s="29" t="s">
        <v>673</v>
      </c>
      <c r="F620" s="24">
        <v>39743</v>
      </c>
      <c r="G620" s="24">
        <f t="shared" ref="G620" si="499">G621+G622</f>
        <v>0</v>
      </c>
      <c r="H620" s="24">
        <f t="shared" ref="H620:Q620" si="500">H621+H622</f>
        <v>39743</v>
      </c>
      <c r="I620" s="24">
        <f t="shared" si="500"/>
        <v>39743</v>
      </c>
      <c r="J620" s="37">
        <f t="shared" si="500"/>
        <v>29807.250089999998</v>
      </c>
      <c r="K620" s="24">
        <f t="shared" si="500"/>
        <v>0</v>
      </c>
      <c r="L620" s="24">
        <f t="shared" si="500"/>
        <v>0</v>
      </c>
      <c r="M620" s="24">
        <f t="shared" si="500"/>
        <v>0</v>
      </c>
      <c r="N620" s="24">
        <f t="shared" si="500"/>
        <v>0</v>
      </c>
      <c r="O620" s="30">
        <f t="shared" si="500"/>
        <v>39742.949330000003</v>
      </c>
      <c r="P620" s="30">
        <f t="shared" si="500"/>
        <v>0</v>
      </c>
      <c r="Q620" s="30">
        <f t="shared" si="500"/>
        <v>0</v>
      </c>
      <c r="R620" s="88">
        <f t="shared" si="475"/>
        <v>99.999872505850092</v>
      </c>
    </row>
    <row r="621" spans="1:18" ht="15.75" customHeight="1" x14ac:dyDescent="0.3">
      <c r="A621" s="28" t="s">
        <v>226</v>
      </c>
      <c r="B621" s="28" t="s">
        <v>1411</v>
      </c>
      <c r="C621" s="18" t="s">
        <v>928</v>
      </c>
      <c r="D621" s="28" t="s">
        <v>179</v>
      </c>
      <c r="E621" s="50" t="s">
        <v>674</v>
      </c>
      <c r="F621" s="24">
        <v>12674.400000000001</v>
      </c>
      <c r="G621" s="24"/>
      <c r="H621" s="24">
        <v>12674.4</v>
      </c>
      <c r="I621" s="24">
        <v>12674.45067</v>
      </c>
      <c r="J621" s="37">
        <v>9505.8380199999992</v>
      </c>
      <c r="K621" s="24">
        <v>0</v>
      </c>
      <c r="L621" s="24">
        <v>0</v>
      </c>
      <c r="M621" s="24">
        <v>0</v>
      </c>
      <c r="N621" s="24">
        <v>0</v>
      </c>
      <c r="O621" s="30">
        <v>12674.4</v>
      </c>
      <c r="P621" s="30">
        <v>0</v>
      </c>
      <c r="Q621" s="30">
        <v>0</v>
      </c>
      <c r="R621" s="88">
        <f t="shared" si="475"/>
        <v>99.999600219360048</v>
      </c>
    </row>
    <row r="622" spans="1:18" ht="15.75" customHeight="1" x14ac:dyDescent="0.3">
      <c r="A622" s="28" t="s">
        <v>226</v>
      </c>
      <c r="B622" s="28" t="s">
        <v>1411</v>
      </c>
      <c r="C622" s="18" t="s">
        <v>928</v>
      </c>
      <c r="D622" s="28" t="s">
        <v>155</v>
      </c>
      <c r="E622" s="29" t="s">
        <v>675</v>
      </c>
      <c r="F622" s="24">
        <v>27068.6</v>
      </c>
      <c r="G622" s="24"/>
      <c r="H622" s="24">
        <v>27068.6</v>
      </c>
      <c r="I622" s="24">
        <v>27068.549330000002</v>
      </c>
      <c r="J622" s="37">
        <v>20301.412069999998</v>
      </c>
      <c r="K622" s="24">
        <v>0</v>
      </c>
      <c r="L622" s="24">
        <v>0</v>
      </c>
      <c r="M622" s="24">
        <v>0</v>
      </c>
      <c r="N622" s="24">
        <v>0</v>
      </c>
      <c r="O622" s="30">
        <v>27068.549330000002</v>
      </c>
      <c r="P622" s="30">
        <v>0</v>
      </c>
      <c r="Q622" s="30">
        <v>0</v>
      </c>
      <c r="R622" s="88">
        <f t="shared" si="475"/>
        <v>100</v>
      </c>
    </row>
    <row r="623" spans="1:18" ht="62.4" x14ac:dyDescent="0.3">
      <c r="A623" s="28" t="s">
        <v>226</v>
      </c>
      <c r="B623" s="28" t="s">
        <v>1411</v>
      </c>
      <c r="C623" s="18" t="s">
        <v>2035</v>
      </c>
      <c r="D623" s="28"/>
      <c r="E623" s="29" t="s">
        <v>2032</v>
      </c>
      <c r="F623" s="24"/>
      <c r="G623" s="24"/>
      <c r="H623" s="24">
        <f>H624</f>
        <v>10558.54</v>
      </c>
      <c r="I623" s="24">
        <f t="shared" ref="I623:Q624" si="501">I624</f>
        <v>10558.54</v>
      </c>
      <c r="J623" s="24">
        <f t="shared" si="501"/>
        <v>10558.54</v>
      </c>
      <c r="K623" s="24">
        <f t="shared" si="501"/>
        <v>0</v>
      </c>
      <c r="L623" s="24">
        <f t="shared" si="501"/>
        <v>0</v>
      </c>
      <c r="M623" s="24">
        <f t="shared" si="501"/>
        <v>0</v>
      </c>
      <c r="N623" s="24">
        <f t="shared" si="501"/>
        <v>0</v>
      </c>
      <c r="O623" s="24">
        <f t="shared" si="501"/>
        <v>10558.53966</v>
      </c>
      <c r="P623" s="24">
        <f t="shared" si="501"/>
        <v>0</v>
      </c>
      <c r="Q623" s="24">
        <f t="shared" si="501"/>
        <v>0</v>
      </c>
      <c r="R623" s="88">
        <f t="shared" si="475"/>
        <v>99.99999677985781</v>
      </c>
    </row>
    <row r="624" spans="1:18" ht="31.5" customHeight="1" x14ac:dyDescent="0.3">
      <c r="A624" s="28" t="s">
        <v>226</v>
      </c>
      <c r="B624" s="28" t="s">
        <v>1411</v>
      </c>
      <c r="C624" s="18" t="s">
        <v>2035</v>
      </c>
      <c r="D624" s="28" t="s">
        <v>143</v>
      </c>
      <c r="E624" s="29" t="s">
        <v>673</v>
      </c>
      <c r="F624" s="24"/>
      <c r="G624" s="24"/>
      <c r="H624" s="24">
        <f>H625</f>
        <v>10558.54</v>
      </c>
      <c r="I624" s="24">
        <f t="shared" si="501"/>
        <v>10558.54</v>
      </c>
      <c r="J624" s="24">
        <f t="shared" si="501"/>
        <v>10558.54</v>
      </c>
      <c r="K624" s="24">
        <f t="shared" si="501"/>
        <v>0</v>
      </c>
      <c r="L624" s="24">
        <f t="shared" si="501"/>
        <v>0</v>
      </c>
      <c r="M624" s="24">
        <f t="shared" si="501"/>
        <v>0</v>
      </c>
      <c r="N624" s="24">
        <f t="shared" si="501"/>
        <v>0</v>
      </c>
      <c r="O624" s="24">
        <f t="shared" si="501"/>
        <v>10558.53966</v>
      </c>
      <c r="P624" s="24">
        <f t="shared" si="501"/>
        <v>0</v>
      </c>
      <c r="Q624" s="24">
        <f t="shared" si="501"/>
        <v>0</v>
      </c>
      <c r="R624" s="88">
        <f t="shared" si="475"/>
        <v>99.99999677985781</v>
      </c>
    </row>
    <row r="625" spans="1:18" ht="15.75" customHeight="1" x14ac:dyDescent="0.3">
      <c r="A625" s="28" t="s">
        <v>226</v>
      </c>
      <c r="B625" s="28" t="s">
        <v>1411</v>
      </c>
      <c r="C625" s="18" t="s">
        <v>2035</v>
      </c>
      <c r="D625" s="28" t="s">
        <v>155</v>
      </c>
      <c r="E625" s="29" t="s">
        <v>675</v>
      </c>
      <c r="F625" s="24"/>
      <c r="G625" s="24"/>
      <c r="H625" s="24">
        <v>10558.54</v>
      </c>
      <c r="I625" s="24">
        <v>10558.54</v>
      </c>
      <c r="J625" s="24">
        <v>10558.54</v>
      </c>
      <c r="K625" s="24">
        <v>0</v>
      </c>
      <c r="L625" s="24">
        <v>0</v>
      </c>
      <c r="M625" s="24">
        <v>0</v>
      </c>
      <c r="N625" s="24">
        <v>0</v>
      </c>
      <c r="O625" s="24">
        <v>10558.53966</v>
      </c>
      <c r="P625" s="24">
        <v>0</v>
      </c>
      <c r="Q625" s="24">
        <v>0</v>
      </c>
      <c r="R625" s="88">
        <f t="shared" si="475"/>
        <v>99.99999677985781</v>
      </c>
    </row>
    <row r="626" spans="1:18" ht="47.25" customHeight="1" x14ac:dyDescent="0.3">
      <c r="A626" s="28" t="s">
        <v>226</v>
      </c>
      <c r="B626" s="28" t="s">
        <v>1411</v>
      </c>
      <c r="C626" s="18" t="s">
        <v>941</v>
      </c>
      <c r="D626" s="28"/>
      <c r="E626" s="29" t="s">
        <v>1549</v>
      </c>
      <c r="F626" s="24">
        <v>3714963.5</v>
      </c>
      <c r="G626" s="24">
        <f t="shared" ref="G626:H626" si="502">G627+G631</f>
        <v>0</v>
      </c>
      <c r="H626" s="24">
        <f t="shared" si="502"/>
        <v>3714974.2920000004</v>
      </c>
      <c r="I626" s="24">
        <f t="shared" ref="I626:Q626" si="503">I627+I631</f>
        <v>3724452.6621700004</v>
      </c>
      <c r="J626" s="37">
        <f t="shared" si="503"/>
        <v>2647329.94441</v>
      </c>
      <c r="K626" s="24">
        <f t="shared" si="503"/>
        <v>3723529.8621700001</v>
      </c>
      <c r="L626" s="24">
        <f t="shared" si="503"/>
        <v>2646636.94441</v>
      </c>
      <c r="M626" s="24">
        <f t="shared" si="503"/>
        <v>0</v>
      </c>
      <c r="N626" s="24">
        <f t="shared" si="503"/>
        <v>0</v>
      </c>
      <c r="O626" s="30">
        <f t="shared" si="503"/>
        <v>3720200.5992700001</v>
      </c>
      <c r="P626" s="30">
        <f t="shared" si="503"/>
        <v>3719300.0734199998</v>
      </c>
      <c r="Q626" s="30">
        <f t="shared" si="503"/>
        <v>0</v>
      </c>
      <c r="R626" s="88">
        <f t="shared" si="475"/>
        <v>99.885833885252737</v>
      </c>
    </row>
    <row r="627" spans="1:18" ht="31.5" customHeight="1" x14ac:dyDescent="0.3">
      <c r="A627" s="28" t="s">
        <v>226</v>
      </c>
      <c r="B627" s="28" t="s">
        <v>1411</v>
      </c>
      <c r="C627" s="18" t="s">
        <v>929</v>
      </c>
      <c r="D627" s="28"/>
      <c r="E627" s="29" t="s">
        <v>1053</v>
      </c>
      <c r="F627" s="24">
        <v>3712001.7</v>
      </c>
      <c r="G627" s="24">
        <f t="shared" ref="G627:Q627" si="504">G628</f>
        <v>0</v>
      </c>
      <c r="H627" s="24">
        <f t="shared" si="504"/>
        <v>3712001.7</v>
      </c>
      <c r="I627" s="24">
        <f t="shared" si="504"/>
        <v>3721480.0701700002</v>
      </c>
      <c r="J627" s="37">
        <f t="shared" si="504"/>
        <v>2646626.1524100001</v>
      </c>
      <c r="K627" s="24">
        <f t="shared" si="504"/>
        <v>3721480.0701700002</v>
      </c>
      <c r="L627" s="24">
        <f t="shared" si="504"/>
        <v>2646626.1524100001</v>
      </c>
      <c r="M627" s="24">
        <f t="shared" si="504"/>
        <v>0</v>
      </c>
      <c r="N627" s="24">
        <f t="shared" si="504"/>
        <v>0</v>
      </c>
      <c r="O627" s="30">
        <f t="shared" si="504"/>
        <v>3717250.28211</v>
      </c>
      <c r="P627" s="30">
        <f t="shared" si="504"/>
        <v>3717250.28211</v>
      </c>
      <c r="Q627" s="30">
        <f t="shared" si="504"/>
        <v>0</v>
      </c>
      <c r="R627" s="88">
        <f t="shared" si="475"/>
        <v>99.886341241112518</v>
      </c>
    </row>
    <row r="628" spans="1:18" ht="31.5" customHeight="1" x14ac:dyDescent="0.3">
      <c r="A628" s="28" t="s">
        <v>226</v>
      </c>
      <c r="B628" s="28" t="s">
        <v>1411</v>
      </c>
      <c r="C628" s="18" t="s">
        <v>929</v>
      </c>
      <c r="D628" s="28" t="s">
        <v>143</v>
      </c>
      <c r="E628" s="29" t="s">
        <v>673</v>
      </c>
      <c r="F628" s="24">
        <v>3712001.7</v>
      </c>
      <c r="G628" s="24">
        <f t="shared" ref="G628:H628" si="505">G629+G630</f>
        <v>0</v>
      </c>
      <c r="H628" s="24">
        <f t="shared" si="505"/>
        <v>3712001.7</v>
      </c>
      <c r="I628" s="24">
        <f t="shared" ref="I628:Q628" si="506">I629+I630</f>
        <v>3721480.0701700002</v>
      </c>
      <c r="J628" s="37">
        <f t="shared" si="506"/>
        <v>2646626.1524100001</v>
      </c>
      <c r="K628" s="24">
        <f t="shared" si="506"/>
        <v>3721480.0701700002</v>
      </c>
      <c r="L628" s="24">
        <f t="shared" si="506"/>
        <v>2646626.1524100001</v>
      </c>
      <c r="M628" s="24">
        <f t="shared" si="506"/>
        <v>0</v>
      </c>
      <c r="N628" s="24">
        <f t="shared" si="506"/>
        <v>0</v>
      </c>
      <c r="O628" s="30">
        <f t="shared" si="506"/>
        <v>3717250.28211</v>
      </c>
      <c r="P628" s="30">
        <f t="shared" si="506"/>
        <v>3717250.28211</v>
      </c>
      <c r="Q628" s="30">
        <f t="shared" si="506"/>
        <v>0</v>
      </c>
      <c r="R628" s="88">
        <f t="shared" si="475"/>
        <v>99.886341241112518</v>
      </c>
    </row>
    <row r="629" spans="1:18" ht="15.75" customHeight="1" x14ac:dyDescent="0.3">
      <c r="A629" s="28" t="s">
        <v>226</v>
      </c>
      <c r="B629" s="28" t="s">
        <v>1411</v>
      </c>
      <c r="C629" s="18" t="s">
        <v>929</v>
      </c>
      <c r="D629" s="28" t="s">
        <v>179</v>
      </c>
      <c r="E629" s="29" t="s">
        <v>674</v>
      </c>
      <c r="F629" s="24">
        <v>82831</v>
      </c>
      <c r="G629" s="24"/>
      <c r="H629" s="24">
        <v>82831</v>
      </c>
      <c r="I629" s="24">
        <v>40702.060189999997</v>
      </c>
      <c r="J629" s="37">
        <v>29092.15943</v>
      </c>
      <c r="K629" s="24">
        <f>I629</f>
        <v>40702.060189999997</v>
      </c>
      <c r="L629" s="24">
        <f>J629</f>
        <v>29092.15943</v>
      </c>
      <c r="M629" s="24">
        <v>0</v>
      </c>
      <c r="N629" s="24">
        <v>0</v>
      </c>
      <c r="O629" s="30">
        <v>40701.957190000001</v>
      </c>
      <c r="P629" s="30">
        <f>O629</f>
        <v>40701.957190000001</v>
      </c>
      <c r="Q629" s="30">
        <v>0</v>
      </c>
      <c r="R629" s="88">
        <f t="shared" si="475"/>
        <v>99.999746941556495</v>
      </c>
    </row>
    <row r="630" spans="1:18" ht="15.75" customHeight="1" x14ac:dyDescent="0.3">
      <c r="A630" s="28" t="s">
        <v>226</v>
      </c>
      <c r="B630" s="28" t="s">
        <v>1411</v>
      </c>
      <c r="C630" s="18" t="s">
        <v>929</v>
      </c>
      <c r="D630" s="28" t="s">
        <v>155</v>
      </c>
      <c r="E630" s="29" t="s">
        <v>675</v>
      </c>
      <c r="F630" s="24">
        <v>3629170.7</v>
      </c>
      <c r="G630" s="24"/>
      <c r="H630" s="24">
        <v>3629170.7</v>
      </c>
      <c r="I630" s="24">
        <v>3680778.0099800001</v>
      </c>
      <c r="J630" s="37">
        <v>2617533.9929800001</v>
      </c>
      <c r="K630" s="24">
        <f>I630</f>
        <v>3680778.0099800001</v>
      </c>
      <c r="L630" s="24">
        <f>J630</f>
        <v>2617533.9929800001</v>
      </c>
      <c r="M630" s="24">
        <v>0</v>
      </c>
      <c r="N630" s="24">
        <v>0</v>
      </c>
      <c r="O630" s="30">
        <v>3676548.32492</v>
      </c>
      <c r="P630" s="30">
        <f>O630</f>
        <v>3676548.32492</v>
      </c>
      <c r="Q630" s="30">
        <v>0</v>
      </c>
      <c r="R630" s="88">
        <f t="shared" si="475"/>
        <v>99.885087200354604</v>
      </c>
    </row>
    <row r="631" spans="1:18" ht="189" customHeight="1" x14ac:dyDescent="0.3">
      <c r="A631" s="28" t="s">
        <v>226</v>
      </c>
      <c r="B631" s="28" t="s">
        <v>1411</v>
      </c>
      <c r="C631" s="18" t="s">
        <v>930</v>
      </c>
      <c r="D631" s="28"/>
      <c r="E631" s="29" t="s">
        <v>1204</v>
      </c>
      <c r="F631" s="24">
        <v>2961.8</v>
      </c>
      <c r="G631" s="24">
        <f t="shared" ref="G631:Q632" si="507">G632</f>
        <v>0</v>
      </c>
      <c r="H631" s="24">
        <f t="shared" si="507"/>
        <v>2972.5920000000001</v>
      </c>
      <c r="I631" s="24">
        <f t="shared" si="507"/>
        <v>2972.5920000000001</v>
      </c>
      <c r="J631" s="37">
        <f t="shared" si="507"/>
        <v>703.79200000000003</v>
      </c>
      <c r="K631" s="24">
        <f t="shared" si="507"/>
        <v>2049.7919999999999</v>
      </c>
      <c r="L631" s="24">
        <f t="shared" si="507"/>
        <v>10.792</v>
      </c>
      <c r="M631" s="24">
        <f t="shared" si="507"/>
        <v>0</v>
      </c>
      <c r="N631" s="24">
        <f t="shared" si="507"/>
        <v>0</v>
      </c>
      <c r="O631" s="30">
        <f t="shared" si="507"/>
        <v>2950.3171600000001</v>
      </c>
      <c r="P631" s="30">
        <f t="shared" si="507"/>
        <v>2049.7913100000001</v>
      </c>
      <c r="Q631" s="30">
        <f t="shared" si="507"/>
        <v>0</v>
      </c>
      <c r="R631" s="88">
        <f t="shared" si="475"/>
        <v>99.250659357220911</v>
      </c>
    </row>
    <row r="632" spans="1:18" ht="31.5" customHeight="1" x14ac:dyDescent="0.3">
      <c r="A632" s="28" t="s">
        <v>226</v>
      </c>
      <c r="B632" s="28" t="s">
        <v>1411</v>
      </c>
      <c r="C632" s="18" t="s">
        <v>930</v>
      </c>
      <c r="D632" s="28" t="s">
        <v>143</v>
      </c>
      <c r="E632" s="29" t="s">
        <v>673</v>
      </c>
      <c r="F632" s="24">
        <v>2961.8</v>
      </c>
      <c r="G632" s="24">
        <f t="shared" si="507"/>
        <v>0</v>
      </c>
      <c r="H632" s="24">
        <f t="shared" si="507"/>
        <v>2972.5920000000001</v>
      </c>
      <c r="I632" s="24">
        <f t="shared" si="507"/>
        <v>2972.5920000000001</v>
      </c>
      <c r="J632" s="37">
        <f t="shared" si="507"/>
        <v>703.79200000000003</v>
      </c>
      <c r="K632" s="24">
        <f t="shared" si="507"/>
        <v>2049.7919999999999</v>
      </c>
      <c r="L632" s="24">
        <f t="shared" si="507"/>
        <v>10.792</v>
      </c>
      <c r="M632" s="24">
        <f t="shared" si="507"/>
        <v>0</v>
      </c>
      <c r="N632" s="24">
        <f t="shared" si="507"/>
        <v>0</v>
      </c>
      <c r="O632" s="30">
        <f t="shared" si="507"/>
        <v>2950.3171600000001</v>
      </c>
      <c r="P632" s="30">
        <f t="shared" si="507"/>
        <v>2049.7913100000001</v>
      </c>
      <c r="Q632" s="30">
        <f t="shared" si="507"/>
        <v>0</v>
      </c>
      <c r="R632" s="88">
        <f t="shared" si="475"/>
        <v>99.250659357220911</v>
      </c>
    </row>
    <row r="633" spans="1:18" ht="15.75" customHeight="1" x14ac:dyDescent="0.3">
      <c r="A633" s="28" t="s">
        <v>226</v>
      </c>
      <c r="B633" s="28" t="s">
        <v>1411</v>
      </c>
      <c r="C633" s="18" t="s">
        <v>930</v>
      </c>
      <c r="D633" s="28" t="s">
        <v>155</v>
      </c>
      <c r="E633" s="29" t="s">
        <v>675</v>
      </c>
      <c r="F633" s="24">
        <v>2961.8</v>
      </c>
      <c r="G633" s="24"/>
      <c r="H633" s="24">
        <v>2972.5920000000001</v>
      </c>
      <c r="I633" s="24">
        <v>2972.5920000000001</v>
      </c>
      <c r="J633" s="37">
        <v>703.79200000000003</v>
      </c>
      <c r="K633" s="24">
        <v>2049.7919999999999</v>
      </c>
      <c r="L633" s="24">
        <v>10.792</v>
      </c>
      <c r="M633" s="24">
        <v>0</v>
      </c>
      <c r="N633" s="24">
        <v>0</v>
      </c>
      <c r="O633" s="30">
        <v>2950.3171600000001</v>
      </c>
      <c r="P633" s="30">
        <v>2049.7913100000001</v>
      </c>
      <c r="Q633" s="30">
        <v>0</v>
      </c>
      <c r="R633" s="88">
        <f t="shared" si="475"/>
        <v>99.250659357220911</v>
      </c>
    </row>
    <row r="634" spans="1:18" ht="31.5" customHeight="1" x14ac:dyDescent="0.3">
      <c r="A634" s="28" t="s">
        <v>226</v>
      </c>
      <c r="B634" s="28" t="s">
        <v>1411</v>
      </c>
      <c r="C634" s="18" t="s">
        <v>942</v>
      </c>
      <c r="D634" s="28"/>
      <c r="E634" s="29" t="s">
        <v>832</v>
      </c>
      <c r="F634" s="24">
        <v>323217</v>
      </c>
      <c r="G634" s="24">
        <f t="shared" ref="G634:H634" si="508">G635+G641</f>
        <v>0</v>
      </c>
      <c r="H634" s="24">
        <f t="shared" si="508"/>
        <v>323217</v>
      </c>
      <c r="I634" s="24">
        <f t="shared" ref="I634:Q634" si="509">I635+I641</f>
        <v>274048.26</v>
      </c>
      <c r="J634" s="37">
        <f t="shared" si="509"/>
        <v>190527.95332999999</v>
      </c>
      <c r="K634" s="24">
        <f t="shared" si="509"/>
        <v>231025.66000000003</v>
      </c>
      <c r="L634" s="24">
        <f t="shared" si="509"/>
        <v>160944.41264</v>
      </c>
      <c r="M634" s="24">
        <f t="shared" si="509"/>
        <v>0</v>
      </c>
      <c r="N634" s="24">
        <f t="shared" si="509"/>
        <v>0</v>
      </c>
      <c r="O634" s="30">
        <f t="shared" si="509"/>
        <v>235188.33110000001</v>
      </c>
      <c r="P634" s="30">
        <f t="shared" si="509"/>
        <v>192200.42362000002</v>
      </c>
      <c r="Q634" s="30">
        <f t="shared" si="509"/>
        <v>0</v>
      </c>
      <c r="R634" s="88">
        <f t="shared" si="475"/>
        <v>85.820041732795531</v>
      </c>
    </row>
    <row r="635" spans="1:18" ht="47.25" customHeight="1" x14ac:dyDescent="0.3">
      <c r="A635" s="28" t="s">
        <v>226</v>
      </c>
      <c r="B635" s="28" t="s">
        <v>1411</v>
      </c>
      <c r="C635" s="18" t="s">
        <v>943</v>
      </c>
      <c r="D635" s="28"/>
      <c r="E635" s="29" t="s">
        <v>833</v>
      </c>
      <c r="F635" s="24">
        <v>43022.6</v>
      </c>
      <c r="G635" s="24">
        <f t="shared" ref="G635:Q635" si="510">G636</f>
        <v>0</v>
      </c>
      <c r="H635" s="24">
        <f t="shared" si="510"/>
        <v>43022.6</v>
      </c>
      <c r="I635" s="24">
        <f t="shared" si="510"/>
        <v>43022.6</v>
      </c>
      <c r="J635" s="37">
        <f t="shared" si="510"/>
        <v>29583.540690000002</v>
      </c>
      <c r="K635" s="24">
        <f t="shared" si="510"/>
        <v>0</v>
      </c>
      <c r="L635" s="24">
        <f t="shared" si="510"/>
        <v>0</v>
      </c>
      <c r="M635" s="24">
        <f t="shared" si="510"/>
        <v>0</v>
      </c>
      <c r="N635" s="24">
        <f t="shared" si="510"/>
        <v>0</v>
      </c>
      <c r="O635" s="30">
        <f t="shared" si="510"/>
        <v>42987.907480000002</v>
      </c>
      <c r="P635" s="30">
        <f t="shared" si="510"/>
        <v>0</v>
      </c>
      <c r="Q635" s="30">
        <f t="shared" si="510"/>
        <v>0</v>
      </c>
      <c r="R635" s="88">
        <f t="shared" si="475"/>
        <v>99.919362102708817</v>
      </c>
    </row>
    <row r="636" spans="1:18" ht="47.25" customHeight="1" x14ac:dyDescent="0.3">
      <c r="A636" s="28" t="s">
        <v>226</v>
      </c>
      <c r="B636" s="28" t="s">
        <v>1411</v>
      </c>
      <c r="C636" s="18" t="s">
        <v>931</v>
      </c>
      <c r="D636" s="28"/>
      <c r="E636" s="29" t="s">
        <v>1080</v>
      </c>
      <c r="F636" s="24">
        <v>43022.6</v>
      </c>
      <c r="G636" s="24">
        <f t="shared" ref="G636:H636" si="511">G637+G639</f>
        <v>0</v>
      </c>
      <c r="H636" s="24">
        <f t="shared" si="511"/>
        <v>43022.6</v>
      </c>
      <c r="I636" s="24">
        <f t="shared" ref="I636:Q636" si="512">I637+I639</f>
        <v>43022.6</v>
      </c>
      <c r="J636" s="37">
        <f t="shared" si="512"/>
        <v>29583.540690000002</v>
      </c>
      <c r="K636" s="24">
        <f t="shared" si="512"/>
        <v>0</v>
      </c>
      <c r="L636" s="24">
        <f t="shared" si="512"/>
        <v>0</v>
      </c>
      <c r="M636" s="24">
        <f t="shared" si="512"/>
        <v>0</v>
      </c>
      <c r="N636" s="24">
        <f t="shared" si="512"/>
        <v>0</v>
      </c>
      <c r="O636" s="30">
        <f t="shared" si="512"/>
        <v>42987.907480000002</v>
      </c>
      <c r="P636" s="30">
        <f t="shared" si="512"/>
        <v>0</v>
      </c>
      <c r="Q636" s="30">
        <f t="shared" si="512"/>
        <v>0</v>
      </c>
      <c r="R636" s="88">
        <f t="shared" si="475"/>
        <v>99.919362102708817</v>
      </c>
    </row>
    <row r="637" spans="1:18" ht="31.5" customHeight="1" x14ac:dyDescent="0.3">
      <c r="A637" s="28" t="s">
        <v>226</v>
      </c>
      <c r="B637" s="28" t="s">
        <v>1411</v>
      </c>
      <c r="C637" s="18" t="s">
        <v>931</v>
      </c>
      <c r="D637" s="28" t="s">
        <v>143</v>
      </c>
      <c r="E637" s="29" t="s">
        <v>673</v>
      </c>
      <c r="F637" s="24">
        <v>29917</v>
      </c>
      <c r="G637" s="24">
        <f t="shared" ref="G637:Q637" si="513">G638</f>
        <v>0</v>
      </c>
      <c r="H637" s="24">
        <f t="shared" si="513"/>
        <v>29917</v>
      </c>
      <c r="I637" s="24">
        <f t="shared" si="513"/>
        <v>28061.770550000001</v>
      </c>
      <c r="J637" s="37">
        <f t="shared" si="513"/>
        <v>19542.250230000001</v>
      </c>
      <c r="K637" s="24">
        <f t="shared" si="513"/>
        <v>0</v>
      </c>
      <c r="L637" s="24">
        <f t="shared" si="513"/>
        <v>0</v>
      </c>
      <c r="M637" s="24">
        <f t="shared" si="513"/>
        <v>0</v>
      </c>
      <c r="N637" s="24">
        <f t="shared" si="513"/>
        <v>0</v>
      </c>
      <c r="O637" s="30">
        <f t="shared" si="513"/>
        <v>28027.078030000001</v>
      </c>
      <c r="P637" s="30">
        <f t="shared" si="513"/>
        <v>0</v>
      </c>
      <c r="Q637" s="30">
        <f t="shared" si="513"/>
        <v>0</v>
      </c>
      <c r="R637" s="88">
        <f t="shared" si="475"/>
        <v>99.876370879955047</v>
      </c>
    </row>
    <row r="638" spans="1:18" ht="47.25" customHeight="1" x14ac:dyDescent="0.3">
      <c r="A638" s="28" t="s">
        <v>226</v>
      </c>
      <c r="B638" s="28" t="s">
        <v>1411</v>
      </c>
      <c r="C638" s="18" t="s">
        <v>931</v>
      </c>
      <c r="D638" s="28" t="s">
        <v>139</v>
      </c>
      <c r="E638" s="29" t="s">
        <v>676</v>
      </c>
      <c r="F638" s="24">
        <v>29917</v>
      </c>
      <c r="G638" s="24"/>
      <c r="H638" s="24">
        <v>29917</v>
      </c>
      <c r="I638" s="24">
        <v>28061.770550000001</v>
      </c>
      <c r="J638" s="37">
        <v>19542.250230000001</v>
      </c>
      <c r="K638" s="24">
        <v>0</v>
      </c>
      <c r="L638" s="24">
        <v>0</v>
      </c>
      <c r="M638" s="24">
        <v>0</v>
      </c>
      <c r="N638" s="24">
        <v>0</v>
      </c>
      <c r="O638" s="30">
        <v>28027.078030000001</v>
      </c>
      <c r="P638" s="30">
        <v>0</v>
      </c>
      <c r="Q638" s="30">
        <v>0</v>
      </c>
      <c r="R638" s="88">
        <f t="shared" si="475"/>
        <v>99.876370879955047</v>
      </c>
    </row>
    <row r="639" spans="1:18" ht="15.75" customHeight="1" x14ac:dyDescent="0.3">
      <c r="A639" s="28" t="s">
        <v>226</v>
      </c>
      <c r="B639" s="28" t="s">
        <v>1411</v>
      </c>
      <c r="C639" s="18" t="s">
        <v>931</v>
      </c>
      <c r="D639" s="28" t="s">
        <v>53</v>
      </c>
      <c r="E639" s="29" t="s">
        <v>679</v>
      </c>
      <c r="F639" s="24">
        <v>13105.6</v>
      </c>
      <c r="G639" s="24">
        <f t="shared" ref="G639:Q639" si="514">G640</f>
        <v>0</v>
      </c>
      <c r="H639" s="24">
        <f t="shared" si="514"/>
        <v>13105.6</v>
      </c>
      <c r="I639" s="24">
        <f t="shared" si="514"/>
        <v>14960.829449999999</v>
      </c>
      <c r="J639" s="37">
        <f t="shared" si="514"/>
        <v>10041.29046</v>
      </c>
      <c r="K639" s="24">
        <f t="shared" si="514"/>
        <v>0</v>
      </c>
      <c r="L639" s="24">
        <f t="shared" si="514"/>
        <v>0</v>
      </c>
      <c r="M639" s="24">
        <f t="shared" si="514"/>
        <v>0</v>
      </c>
      <c r="N639" s="24">
        <f t="shared" si="514"/>
        <v>0</v>
      </c>
      <c r="O639" s="30">
        <f t="shared" si="514"/>
        <v>14960.829449999999</v>
      </c>
      <c r="P639" s="30">
        <f t="shared" si="514"/>
        <v>0</v>
      </c>
      <c r="Q639" s="30">
        <f t="shared" si="514"/>
        <v>0</v>
      </c>
      <c r="R639" s="88">
        <f t="shared" si="475"/>
        <v>100</v>
      </c>
    </row>
    <row r="640" spans="1:18" ht="63" customHeight="1" x14ac:dyDescent="0.3">
      <c r="A640" s="28" t="s">
        <v>226</v>
      </c>
      <c r="B640" s="28" t="s">
        <v>1411</v>
      </c>
      <c r="C640" s="18" t="s">
        <v>931</v>
      </c>
      <c r="D640" s="28" t="s">
        <v>262</v>
      </c>
      <c r="E640" s="29" t="s">
        <v>680</v>
      </c>
      <c r="F640" s="24">
        <v>13105.6</v>
      </c>
      <c r="G640" s="24"/>
      <c r="H640" s="24">
        <v>13105.6</v>
      </c>
      <c r="I640" s="24">
        <v>14960.829449999999</v>
      </c>
      <c r="J640" s="37">
        <v>10041.29046</v>
      </c>
      <c r="K640" s="24">
        <v>0</v>
      </c>
      <c r="L640" s="24">
        <v>0</v>
      </c>
      <c r="M640" s="24">
        <v>0</v>
      </c>
      <c r="N640" s="24">
        <v>0</v>
      </c>
      <c r="O640" s="30">
        <v>14960.829449999999</v>
      </c>
      <c r="P640" s="30">
        <v>0</v>
      </c>
      <c r="Q640" s="30">
        <v>0</v>
      </c>
      <c r="R640" s="88">
        <f t="shared" si="475"/>
        <v>100</v>
      </c>
    </row>
    <row r="641" spans="1:18" ht="94.5" customHeight="1" x14ac:dyDescent="0.3">
      <c r="A641" s="28" t="s">
        <v>226</v>
      </c>
      <c r="B641" s="28" t="s">
        <v>1411</v>
      </c>
      <c r="C641" s="18" t="s">
        <v>1797</v>
      </c>
      <c r="D641" s="28"/>
      <c r="E641" s="29" t="s">
        <v>1798</v>
      </c>
      <c r="F641" s="24">
        <v>280194.40000000002</v>
      </c>
      <c r="G641" s="24">
        <f t="shared" ref="G641:Q641" si="515">G642</f>
        <v>0</v>
      </c>
      <c r="H641" s="24">
        <f t="shared" si="515"/>
        <v>280194.40000000002</v>
      </c>
      <c r="I641" s="24">
        <f t="shared" si="515"/>
        <v>231025.66000000003</v>
      </c>
      <c r="J641" s="37">
        <f t="shared" si="515"/>
        <v>160944.41264</v>
      </c>
      <c r="K641" s="24">
        <f t="shared" si="515"/>
        <v>231025.66000000003</v>
      </c>
      <c r="L641" s="24">
        <f t="shared" si="515"/>
        <v>160944.41264</v>
      </c>
      <c r="M641" s="24">
        <f t="shared" si="515"/>
        <v>0</v>
      </c>
      <c r="N641" s="24">
        <f t="shared" si="515"/>
        <v>0</v>
      </c>
      <c r="O641" s="30">
        <f t="shared" si="515"/>
        <v>192200.42362000002</v>
      </c>
      <c r="P641" s="30">
        <f t="shared" si="515"/>
        <v>192200.42362000002</v>
      </c>
      <c r="Q641" s="30">
        <f t="shared" si="515"/>
        <v>0</v>
      </c>
      <c r="R641" s="88">
        <f t="shared" si="475"/>
        <v>83.194405166941181</v>
      </c>
    </row>
    <row r="642" spans="1:18" ht="31.5" customHeight="1" x14ac:dyDescent="0.3">
      <c r="A642" s="28" t="s">
        <v>226</v>
      </c>
      <c r="B642" s="28" t="s">
        <v>1411</v>
      </c>
      <c r="C642" s="18" t="s">
        <v>1799</v>
      </c>
      <c r="D642" s="28"/>
      <c r="E642" s="29" t="s">
        <v>1053</v>
      </c>
      <c r="F642" s="24">
        <v>280194.40000000002</v>
      </c>
      <c r="G642" s="24">
        <f t="shared" ref="G642:H642" si="516">G643+G645</f>
        <v>0</v>
      </c>
      <c r="H642" s="24">
        <f t="shared" si="516"/>
        <v>280194.40000000002</v>
      </c>
      <c r="I642" s="24">
        <f t="shared" ref="I642:Q642" si="517">I643+I645</f>
        <v>231025.66000000003</v>
      </c>
      <c r="J642" s="37">
        <f t="shared" si="517"/>
        <v>160944.41264</v>
      </c>
      <c r="K642" s="24">
        <f t="shared" si="517"/>
        <v>231025.66000000003</v>
      </c>
      <c r="L642" s="24">
        <f t="shared" si="517"/>
        <v>160944.41264</v>
      </c>
      <c r="M642" s="24">
        <f t="shared" si="517"/>
        <v>0</v>
      </c>
      <c r="N642" s="24">
        <f t="shared" si="517"/>
        <v>0</v>
      </c>
      <c r="O642" s="30">
        <f t="shared" si="517"/>
        <v>192200.42362000002</v>
      </c>
      <c r="P642" s="30">
        <f t="shared" si="517"/>
        <v>192200.42362000002</v>
      </c>
      <c r="Q642" s="30">
        <f t="shared" si="517"/>
        <v>0</v>
      </c>
      <c r="R642" s="88">
        <f t="shared" si="475"/>
        <v>83.194405166941181</v>
      </c>
    </row>
    <row r="643" spans="1:18" ht="31.5" customHeight="1" x14ac:dyDescent="0.3">
      <c r="A643" s="28" t="s">
        <v>226</v>
      </c>
      <c r="B643" s="28" t="s">
        <v>1411</v>
      </c>
      <c r="C643" s="18" t="s">
        <v>1799</v>
      </c>
      <c r="D643" s="28" t="s">
        <v>143</v>
      </c>
      <c r="E643" s="29" t="s">
        <v>673</v>
      </c>
      <c r="F643" s="24">
        <v>173516.2</v>
      </c>
      <c r="G643" s="24">
        <f t="shared" ref="G643:Q643" si="518">G644</f>
        <v>0</v>
      </c>
      <c r="H643" s="24">
        <f t="shared" si="518"/>
        <v>173516.2</v>
      </c>
      <c r="I643" s="24">
        <f t="shared" si="518"/>
        <v>138516.20000000001</v>
      </c>
      <c r="J643" s="37">
        <f t="shared" si="518"/>
        <v>100864.41264</v>
      </c>
      <c r="K643" s="24">
        <f t="shared" si="518"/>
        <v>138516.20000000001</v>
      </c>
      <c r="L643" s="24">
        <f t="shared" si="518"/>
        <v>100864.41264</v>
      </c>
      <c r="M643" s="24">
        <f t="shared" si="518"/>
        <v>0</v>
      </c>
      <c r="N643" s="24">
        <f t="shared" si="518"/>
        <v>0</v>
      </c>
      <c r="O643" s="30">
        <f t="shared" si="518"/>
        <v>110123.21883</v>
      </c>
      <c r="P643" s="30">
        <f t="shared" si="518"/>
        <v>110123.21883</v>
      </c>
      <c r="Q643" s="30">
        <f t="shared" si="518"/>
        <v>0</v>
      </c>
      <c r="R643" s="88">
        <f t="shared" si="475"/>
        <v>79.502050178968233</v>
      </c>
    </row>
    <row r="644" spans="1:18" ht="47.25" customHeight="1" x14ac:dyDescent="0.3">
      <c r="A644" s="28" t="s">
        <v>226</v>
      </c>
      <c r="B644" s="28" t="s">
        <v>1411</v>
      </c>
      <c r="C644" s="18" t="s">
        <v>1799</v>
      </c>
      <c r="D644" s="28" t="s">
        <v>139</v>
      </c>
      <c r="E644" s="29" t="s">
        <v>676</v>
      </c>
      <c r="F644" s="24">
        <v>173516.2</v>
      </c>
      <c r="G644" s="24"/>
      <c r="H644" s="24">
        <v>173516.2</v>
      </c>
      <c r="I644" s="24">
        <v>138516.20000000001</v>
      </c>
      <c r="J644" s="37">
        <v>100864.41264</v>
      </c>
      <c r="K644" s="24">
        <f>I644</f>
        <v>138516.20000000001</v>
      </c>
      <c r="L644" s="24">
        <f>J644</f>
        <v>100864.41264</v>
      </c>
      <c r="M644" s="24">
        <v>0</v>
      </c>
      <c r="N644" s="24">
        <v>0</v>
      </c>
      <c r="O644" s="30">
        <v>110123.21883</v>
      </c>
      <c r="P644" s="30">
        <f>O644</f>
        <v>110123.21883</v>
      </c>
      <c r="Q644" s="30">
        <v>0</v>
      </c>
      <c r="R644" s="88">
        <f t="shared" si="475"/>
        <v>79.502050178968233</v>
      </c>
    </row>
    <row r="645" spans="1:18" ht="15.75" customHeight="1" x14ac:dyDescent="0.3">
      <c r="A645" s="28" t="s">
        <v>226</v>
      </c>
      <c r="B645" s="28" t="s">
        <v>1411</v>
      </c>
      <c r="C645" s="18" t="s">
        <v>1799</v>
      </c>
      <c r="D645" s="28" t="s">
        <v>53</v>
      </c>
      <c r="E645" s="29" t="s">
        <v>679</v>
      </c>
      <c r="F645" s="24">
        <v>106678.2</v>
      </c>
      <c r="G645" s="24">
        <f t="shared" ref="G645:Q645" si="519">G646</f>
        <v>0</v>
      </c>
      <c r="H645" s="24">
        <f t="shared" si="519"/>
        <v>106678.2</v>
      </c>
      <c r="I645" s="24">
        <f t="shared" si="519"/>
        <v>92509.46</v>
      </c>
      <c r="J645" s="37">
        <f t="shared" si="519"/>
        <v>60080</v>
      </c>
      <c r="K645" s="24">
        <f t="shared" si="519"/>
        <v>92509.46</v>
      </c>
      <c r="L645" s="24">
        <f t="shared" si="519"/>
        <v>60080</v>
      </c>
      <c r="M645" s="24">
        <f t="shared" si="519"/>
        <v>0</v>
      </c>
      <c r="N645" s="24">
        <f t="shared" si="519"/>
        <v>0</v>
      </c>
      <c r="O645" s="30">
        <f t="shared" si="519"/>
        <v>82077.204790000003</v>
      </c>
      <c r="P645" s="30">
        <f t="shared" si="519"/>
        <v>82077.204790000003</v>
      </c>
      <c r="Q645" s="30">
        <f t="shared" si="519"/>
        <v>0</v>
      </c>
      <c r="R645" s="88">
        <f t="shared" si="475"/>
        <v>88.723039557251752</v>
      </c>
    </row>
    <row r="646" spans="1:18" ht="63" customHeight="1" x14ac:dyDescent="0.3">
      <c r="A646" s="28" t="s">
        <v>226</v>
      </c>
      <c r="B646" s="28" t="s">
        <v>1411</v>
      </c>
      <c r="C646" s="18" t="s">
        <v>1799</v>
      </c>
      <c r="D646" s="28" t="s">
        <v>262</v>
      </c>
      <c r="E646" s="29" t="s">
        <v>680</v>
      </c>
      <c r="F646" s="24">
        <v>106678.2</v>
      </c>
      <c r="G646" s="24"/>
      <c r="H646" s="24">
        <v>106678.2</v>
      </c>
      <c r="I646" s="24">
        <v>92509.46</v>
      </c>
      <c r="J646" s="37">
        <v>60080</v>
      </c>
      <c r="K646" s="24">
        <f>I646</f>
        <v>92509.46</v>
      </c>
      <c r="L646" s="24">
        <f>J646</f>
        <v>60080</v>
      </c>
      <c r="M646" s="24">
        <v>0</v>
      </c>
      <c r="N646" s="24">
        <v>0</v>
      </c>
      <c r="O646" s="30">
        <v>82077.204790000003</v>
      </c>
      <c r="P646" s="30">
        <f>O646</f>
        <v>82077.204790000003</v>
      </c>
      <c r="Q646" s="30">
        <v>0</v>
      </c>
      <c r="R646" s="88">
        <f t="shared" si="475"/>
        <v>88.723039557251752</v>
      </c>
    </row>
    <row r="647" spans="1:18" ht="31.5" customHeight="1" x14ac:dyDescent="0.3">
      <c r="A647" s="28" t="s">
        <v>226</v>
      </c>
      <c r="B647" s="28" t="s">
        <v>1411</v>
      </c>
      <c r="C647" s="18" t="s">
        <v>917</v>
      </c>
      <c r="D647" s="28"/>
      <c r="E647" s="29" t="s">
        <v>834</v>
      </c>
      <c r="F647" s="24">
        <v>107152</v>
      </c>
      <c r="G647" s="24">
        <f t="shared" ref="G647:H647" si="520">G648+G661</f>
        <v>-1246.2</v>
      </c>
      <c r="H647" s="24">
        <f t="shared" si="520"/>
        <v>148534.70199999999</v>
      </c>
      <c r="I647" s="24">
        <f t="shared" ref="I647:Q647" si="521">I648+I661</f>
        <v>152054.71253000002</v>
      </c>
      <c r="J647" s="37">
        <f t="shared" si="521"/>
        <v>41852.939230000004</v>
      </c>
      <c r="K647" s="24">
        <f t="shared" si="521"/>
        <v>14994.21053</v>
      </c>
      <c r="L647" s="24">
        <f t="shared" si="521"/>
        <v>9543.9605300000003</v>
      </c>
      <c r="M647" s="24">
        <f t="shared" si="521"/>
        <v>0</v>
      </c>
      <c r="N647" s="24">
        <f t="shared" si="521"/>
        <v>0</v>
      </c>
      <c r="O647" s="30">
        <f t="shared" si="521"/>
        <v>152054.10626</v>
      </c>
      <c r="P647" s="30">
        <f t="shared" si="521"/>
        <v>14994.21053</v>
      </c>
      <c r="Q647" s="30">
        <f t="shared" si="521"/>
        <v>0</v>
      </c>
      <c r="R647" s="88">
        <f t="shared" si="475"/>
        <v>99.999601281676888</v>
      </c>
    </row>
    <row r="648" spans="1:18" ht="31.5" customHeight="1" x14ac:dyDescent="0.3">
      <c r="A648" s="28" t="s">
        <v>226</v>
      </c>
      <c r="B648" s="28" t="s">
        <v>1411</v>
      </c>
      <c r="C648" s="18" t="s">
        <v>918</v>
      </c>
      <c r="D648" s="28"/>
      <c r="E648" s="29" t="s">
        <v>835</v>
      </c>
      <c r="F648" s="24">
        <v>17894.2</v>
      </c>
      <c r="G648" s="24">
        <f t="shared" ref="G648:H648" si="522">G649+G655</f>
        <v>0</v>
      </c>
      <c r="H648" s="24">
        <f t="shared" si="522"/>
        <v>17894.2</v>
      </c>
      <c r="I648" s="24">
        <f t="shared" ref="I648:Q648" si="523">I649+I655</f>
        <v>17894.21053</v>
      </c>
      <c r="J648" s="37">
        <f t="shared" si="523"/>
        <v>12443.96053</v>
      </c>
      <c r="K648" s="24">
        <f t="shared" si="523"/>
        <v>11474.21053</v>
      </c>
      <c r="L648" s="24">
        <f t="shared" si="523"/>
        <v>6023.9605300000003</v>
      </c>
      <c r="M648" s="24">
        <f t="shared" si="523"/>
        <v>0</v>
      </c>
      <c r="N648" s="24">
        <f t="shared" si="523"/>
        <v>0</v>
      </c>
      <c r="O648" s="30">
        <f t="shared" si="523"/>
        <v>17893.684740000001</v>
      </c>
      <c r="P648" s="30">
        <f t="shared" si="523"/>
        <v>11474.21053</v>
      </c>
      <c r="Q648" s="30">
        <f t="shared" si="523"/>
        <v>0</v>
      </c>
      <c r="R648" s="88">
        <f t="shared" si="475"/>
        <v>99.997061675344</v>
      </c>
    </row>
    <row r="649" spans="1:18" ht="47.25" customHeight="1" x14ac:dyDescent="0.3">
      <c r="A649" s="28" t="s">
        <v>226</v>
      </c>
      <c r="B649" s="28" t="s">
        <v>1411</v>
      </c>
      <c r="C649" s="18" t="s">
        <v>919</v>
      </c>
      <c r="D649" s="28"/>
      <c r="E649" s="29" t="s">
        <v>836</v>
      </c>
      <c r="F649" s="24">
        <v>6408.5</v>
      </c>
      <c r="G649" s="24">
        <f t="shared" ref="G649:Q649" si="524">G650</f>
        <v>0</v>
      </c>
      <c r="H649" s="24">
        <f t="shared" si="524"/>
        <v>6408.5</v>
      </c>
      <c r="I649" s="24">
        <f t="shared" si="524"/>
        <v>6408.5257899999997</v>
      </c>
      <c r="J649" s="37">
        <f t="shared" si="524"/>
        <v>6408.5257899999997</v>
      </c>
      <c r="K649" s="24">
        <f t="shared" si="524"/>
        <v>0</v>
      </c>
      <c r="L649" s="24">
        <f t="shared" si="524"/>
        <v>0</v>
      </c>
      <c r="M649" s="24">
        <f t="shared" si="524"/>
        <v>0</v>
      </c>
      <c r="N649" s="24">
        <f t="shared" si="524"/>
        <v>0</v>
      </c>
      <c r="O649" s="30">
        <f t="shared" si="524"/>
        <v>6408</v>
      </c>
      <c r="P649" s="30">
        <f t="shared" si="524"/>
        <v>0</v>
      </c>
      <c r="Q649" s="30">
        <f t="shared" si="524"/>
        <v>0</v>
      </c>
      <c r="R649" s="88">
        <f t="shared" si="475"/>
        <v>99.991795460965136</v>
      </c>
    </row>
    <row r="650" spans="1:18" ht="63" customHeight="1" x14ac:dyDescent="0.3">
      <c r="A650" s="28" t="s">
        <v>226</v>
      </c>
      <c r="B650" s="28" t="s">
        <v>1411</v>
      </c>
      <c r="C650" s="18" t="s">
        <v>932</v>
      </c>
      <c r="D650" s="28"/>
      <c r="E650" s="29" t="s">
        <v>1088</v>
      </c>
      <c r="F650" s="24">
        <v>6408.5</v>
      </c>
      <c r="G650" s="24">
        <f t="shared" ref="G650:H650" si="525">G651+G653</f>
        <v>0</v>
      </c>
      <c r="H650" s="24">
        <f t="shared" si="525"/>
        <v>6408.5</v>
      </c>
      <c r="I650" s="24">
        <f t="shared" ref="I650:Q650" si="526">I651+I653</f>
        <v>6408.5257899999997</v>
      </c>
      <c r="J650" s="37">
        <f t="shared" si="526"/>
        <v>6408.5257899999997</v>
      </c>
      <c r="K650" s="24">
        <f t="shared" si="526"/>
        <v>0</v>
      </c>
      <c r="L650" s="24">
        <f t="shared" si="526"/>
        <v>0</v>
      </c>
      <c r="M650" s="24">
        <f t="shared" si="526"/>
        <v>0</v>
      </c>
      <c r="N650" s="24">
        <f t="shared" si="526"/>
        <v>0</v>
      </c>
      <c r="O650" s="30">
        <f t="shared" si="526"/>
        <v>6408</v>
      </c>
      <c r="P650" s="30">
        <f t="shared" si="526"/>
        <v>0</v>
      </c>
      <c r="Q650" s="30">
        <f t="shared" si="526"/>
        <v>0</v>
      </c>
      <c r="R650" s="88">
        <f t="shared" si="475"/>
        <v>99.991795460965136</v>
      </c>
    </row>
    <row r="651" spans="1:18" ht="31.5" customHeight="1" x14ac:dyDescent="0.3">
      <c r="A651" s="28" t="s">
        <v>226</v>
      </c>
      <c r="B651" s="28" t="s">
        <v>1411</v>
      </c>
      <c r="C651" s="18" t="s">
        <v>932</v>
      </c>
      <c r="D651" s="28" t="s">
        <v>143</v>
      </c>
      <c r="E651" s="29" t="s">
        <v>673</v>
      </c>
      <c r="F651" s="24">
        <v>1816.7</v>
      </c>
      <c r="G651" s="24">
        <f t="shared" ref="G651:Q651" si="527">G652</f>
        <v>0</v>
      </c>
      <c r="H651" s="24">
        <f t="shared" si="527"/>
        <v>1816.7</v>
      </c>
      <c r="I651" s="24">
        <f t="shared" si="527"/>
        <v>0.52578999999999998</v>
      </c>
      <c r="J651" s="37">
        <f t="shared" si="527"/>
        <v>0.52578999999999998</v>
      </c>
      <c r="K651" s="24">
        <f t="shared" si="527"/>
        <v>0</v>
      </c>
      <c r="L651" s="24">
        <f t="shared" si="527"/>
        <v>0</v>
      </c>
      <c r="M651" s="24">
        <f t="shared" si="527"/>
        <v>0</v>
      </c>
      <c r="N651" s="24">
        <f t="shared" si="527"/>
        <v>0</v>
      </c>
      <c r="O651" s="30">
        <f t="shared" si="527"/>
        <v>0</v>
      </c>
      <c r="P651" s="30">
        <f t="shared" si="527"/>
        <v>0</v>
      </c>
      <c r="Q651" s="30">
        <f t="shared" si="527"/>
        <v>0</v>
      </c>
      <c r="R651" s="88">
        <f t="shared" si="475"/>
        <v>0</v>
      </c>
    </row>
    <row r="652" spans="1:18" ht="47.25" customHeight="1" x14ac:dyDescent="0.3">
      <c r="A652" s="28" t="s">
        <v>226</v>
      </c>
      <c r="B652" s="28" t="s">
        <v>1411</v>
      </c>
      <c r="C652" s="18" t="s">
        <v>932</v>
      </c>
      <c r="D652" s="28" t="s">
        <v>139</v>
      </c>
      <c r="E652" s="29" t="s">
        <v>676</v>
      </c>
      <c r="F652" s="24">
        <v>1816.7</v>
      </c>
      <c r="G652" s="24"/>
      <c r="H652" s="24">
        <v>1816.7</v>
      </c>
      <c r="I652" s="24">
        <v>0.52578999999999998</v>
      </c>
      <c r="J652" s="37">
        <v>0.52578999999999998</v>
      </c>
      <c r="K652" s="37">
        <v>0</v>
      </c>
      <c r="L652" s="37">
        <v>0</v>
      </c>
      <c r="M652" s="24">
        <v>0</v>
      </c>
      <c r="N652" s="24">
        <v>0</v>
      </c>
      <c r="O652" s="30">
        <v>0</v>
      </c>
      <c r="P652" s="30">
        <v>0</v>
      </c>
      <c r="Q652" s="30">
        <v>0</v>
      </c>
      <c r="R652" s="88">
        <f t="shared" ref="R652:R715" si="528">O652/I652*100</f>
        <v>0</v>
      </c>
    </row>
    <row r="653" spans="1:18" ht="15.75" customHeight="1" x14ac:dyDescent="0.3">
      <c r="A653" s="28" t="s">
        <v>226</v>
      </c>
      <c r="B653" s="28" t="s">
        <v>1411</v>
      </c>
      <c r="C653" s="18" t="s">
        <v>932</v>
      </c>
      <c r="D653" s="28" t="s">
        <v>53</v>
      </c>
      <c r="E653" s="29" t="s">
        <v>679</v>
      </c>
      <c r="F653" s="24">
        <v>4591.8</v>
      </c>
      <c r="G653" s="24">
        <f t="shared" ref="G653:Q653" si="529">G654</f>
        <v>0</v>
      </c>
      <c r="H653" s="24">
        <f t="shared" si="529"/>
        <v>4591.8</v>
      </c>
      <c r="I653" s="24">
        <f t="shared" si="529"/>
        <v>6408</v>
      </c>
      <c r="J653" s="37">
        <f t="shared" si="529"/>
        <v>6408</v>
      </c>
      <c r="K653" s="24">
        <f t="shared" si="529"/>
        <v>0</v>
      </c>
      <c r="L653" s="24">
        <f t="shared" si="529"/>
        <v>0</v>
      </c>
      <c r="M653" s="24">
        <f t="shared" si="529"/>
        <v>0</v>
      </c>
      <c r="N653" s="24">
        <f t="shared" si="529"/>
        <v>0</v>
      </c>
      <c r="O653" s="30">
        <f t="shared" si="529"/>
        <v>6408</v>
      </c>
      <c r="P653" s="30">
        <f t="shared" si="529"/>
        <v>0</v>
      </c>
      <c r="Q653" s="30">
        <f t="shared" si="529"/>
        <v>0</v>
      </c>
      <c r="R653" s="88">
        <f t="shared" si="528"/>
        <v>100</v>
      </c>
    </row>
    <row r="654" spans="1:18" ht="63" customHeight="1" x14ac:dyDescent="0.3">
      <c r="A654" s="28" t="s">
        <v>226</v>
      </c>
      <c r="B654" s="28" t="s">
        <v>1411</v>
      </c>
      <c r="C654" s="18" t="s">
        <v>932</v>
      </c>
      <c r="D654" s="28" t="s">
        <v>262</v>
      </c>
      <c r="E654" s="29" t="s">
        <v>680</v>
      </c>
      <c r="F654" s="24">
        <v>4591.8</v>
      </c>
      <c r="G654" s="24"/>
      <c r="H654" s="24">
        <v>4591.8</v>
      </c>
      <c r="I654" s="24">
        <v>6408</v>
      </c>
      <c r="J654" s="37">
        <v>6408</v>
      </c>
      <c r="K654" s="24">
        <v>0</v>
      </c>
      <c r="L654" s="24">
        <v>0</v>
      </c>
      <c r="M654" s="24">
        <v>0</v>
      </c>
      <c r="N654" s="24">
        <v>0</v>
      </c>
      <c r="O654" s="30">
        <v>6408</v>
      </c>
      <c r="P654" s="30">
        <v>0</v>
      </c>
      <c r="Q654" s="30">
        <v>0</v>
      </c>
      <c r="R654" s="88">
        <f t="shared" si="528"/>
        <v>100</v>
      </c>
    </row>
    <row r="655" spans="1:18" ht="63" customHeight="1" x14ac:dyDescent="0.3">
      <c r="A655" s="28" t="s">
        <v>226</v>
      </c>
      <c r="B655" s="28" t="s">
        <v>1411</v>
      </c>
      <c r="C655" s="18" t="s">
        <v>1453</v>
      </c>
      <c r="D655" s="28"/>
      <c r="E655" s="29" t="s">
        <v>1454</v>
      </c>
      <c r="F655" s="24">
        <v>11485.7</v>
      </c>
      <c r="G655" s="24">
        <f t="shared" ref="G655:Q655" si="530">G656</f>
        <v>0</v>
      </c>
      <c r="H655" s="24">
        <f t="shared" si="530"/>
        <v>11485.7</v>
      </c>
      <c r="I655" s="24">
        <f t="shared" si="530"/>
        <v>11485.684740000001</v>
      </c>
      <c r="J655" s="37">
        <f t="shared" si="530"/>
        <v>6035.4347399999997</v>
      </c>
      <c r="K655" s="24">
        <f t="shared" si="530"/>
        <v>11474.21053</v>
      </c>
      <c r="L655" s="24">
        <f t="shared" si="530"/>
        <v>6023.9605300000003</v>
      </c>
      <c r="M655" s="24">
        <f t="shared" si="530"/>
        <v>0</v>
      </c>
      <c r="N655" s="24">
        <f t="shared" si="530"/>
        <v>0</v>
      </c>
      <c r="O655" s="30">
        <f t="shared" si="530"/>
        <v>11485.684740000001</v>
      </c>
      <c r="P655" s="30">
        <f t="shared" si="530"/>
        <v>11474.21053</v>
      </c>
      <c r="Q655" s="30">
        <f t="shared" si="530"/>
        <v>0</v>
      </c>
      <c r="R655" s="88">
        <f t="shared" si="528"/>
        <v>100</v>
      </c>
    </row>
    <row r="656" spans="1:18" ht="141.75" customHeight="1" x14ac:dyDescent="0.3">
      <c r="A656" s="28" t="s">
        <v>226</v>
      </c>
      <c r="B656" s="28" t="s">
        <v>1411</v>
      </c>
      <c r="C656" s="18" t="s">
        <v>1800</v>
      </c>
      <c r="D656" s="28"/>
      <c r="E656" s="29" t="s">
        <v>1801</v>
      </c>
      <c r="F656" s="24">
        <v>11485.7</v>
      </c>
      <c r="G656" s="24">
        <f t="shared" ref="G656:H656" si="531">G657+G659</f>
        <v>0</v>
      </c>
      <c r="H656" s="24">
        <f t="shared" si="531"/>
        <v>11485.7</v>
      </c>
      <c r="I656" s="24">
        <f>I657+I659</f>
        <v>11485.684740000001</v>
      </c>
      <c r="J656" s="37">
        <f t="shared" ref="J656:Q656" si="532">J657+J659</f>
        <v>6035.4347399999997</v>
      </c>
      <c r="K656" s="71">
        <f t="shared" si="532"/>
        <v>11474.21053</v>
      </c>
      <c r="L656" s="24">
        <f t="shared" si="532"/>
        <v>6023.9605300000003</v>
      </c>
      <c r="M656" s="24">
        <f t="shared" si="532"/>
        <v>0</v>
      </c>
      <c r="N656" s="24">
        <f t="shared" si="532"/>
        <v>0</v>
      </c>
      <c r="O656" s="30">
        <f t="shared" si="532"/>
        <v>11485.684740000001</v>
      </c>
      <c r="P656" s="30">
        <f t="shared" si="532"/>
        <v>11474.21053</v>
      </c>
      <c r="Q656" s="30">
        <f t="shared" si="532"/>
        <v>0</v>
      </c>
      <c r="R656" s="88">
        <f t="shared" si="528"/>
        <v>100</v>
      </c>
    </row>
    <row r="657" spans="1:19" ht="31.5" hidden="1" customHeight="1" x14ac:dyDescent="0.3">
      <c r="A657" s="28" t="s">
        <v>226</v>
      </c>
      <c r="B657" s="28" t="s">
        <v>1411</v>
      </c>
      <c r="C657" s="18" t="s">
        <v>1800</v>
      </c>
      <c r="D657" s="28" t="s">
        <v>143</v>
      </c>
      <c r="E657" s="29" t="s">
        <v>673</v>
      </c>
      <c r="F657" s="24">
        <v>11485.7</v>
      </c>
      <c r="G657" s="24">
        <f t="shared" ref="G657:Q657" si="533">G658</f>
        <v>0</v>
      </c>
      <c r="H657" s="24">
        <f t="shared" si="533"/>
        <v>11485.7</v>
      </c>
      <c r="I657" s="24">
        <f t="shared" si="533"/>
        <v>0</v>
      </c>
      <c r="J657" s="37">
        <f t="shared" si="533"/>
        <v>0</v>
      </c>
      <c r="K657" s="24">
        <f t="shared" si="533"/>
        <v>0</v>
      </c>
      <c r="L657" s="24">
        <f t="shared" si="533"/>
        <v>0</v>
      </c>
      <c r="M657" s="24">
        <f t="shared" si="533"/>
        <v>0</v>
      </c>
      <c r="N657" s="24">
        <f t="shared" si="533"/>
        <v>0</v>
      </c>
      <c r="O657" s="30">
        <f t="shared" si="533"/>
        <v>0</v>
      </c>
      <c r="P657" s="30">
        <f t="shared" si="533"/>
        <v>0</v>
      </c>
      <c r="Q657" s="30">
        <f t="shared" si="533"/>
        <v>0</v>
      </c>
      <c r="R657" s="30">
        <v>0</v>
      </c>
      <c r="S657" s="36" t="s">
        <v>2026</v>
      </c>
    </row>
    <row r="658" spans="1:19" ht="47.25" hidden="1" customHeight="1" x14ac:dyDescent="0.3">
      <c r="A658" s="28" t="s">
        <v>226</v>
      </c>
      <c r="B658" s="28" t="s">
        <v>1411</v>
      </c>
      <c r="C658" s="18" t="s">
        <v>1800</v>
      </c>
      <c r="D658" s="28" t="s">
        <v>139</v>
      </c>
      <c r="E658" s="29" t="s">
        <v>676</v>
      </c>
      <c r="F658" s="24">
        <v>11485.7</v>
      </c>
      <c r="G658" s="24"/>
      <c r="H658" s="24">
        <v>11485.7</v>
      </c>
      <c r="I658" s="24">
        <v>0</v>
      </c>
      <c r="J658" s="37">
        <v>0</v>
      </c>
      <c r="K658" s="24">
        <v>0</v>
      </c>
      <c r="L658" s="24">
        <v>0</v>
      </c>
      <c r="M658" s="24">
        <v>0</v>
      </c>
      <c r="N658" s="24">
        <v>0</v>
      </c>
      <c r="O658" s="30">
        <v>0</v>
      </c>
      <c r="P658" s="30">
        <v>0</v>
      </c>
      <c r="Q658" s="30">
        <v>0</v>
      </c>
      <c r="R658" s="30">
        <v>0</v>
      </c>
      <c r="S658" s="36" t="s">
        <v>2026</v>
      </c>
    </row>
    <row r="659" spans="1:19" ht="15.75" customHeight="1" x14ac:dyDescent="0.3">
      <c r="A659" s="28" t="s">
        <v>226</v>
      </c>
      <c r="B659" s="28" t="s">
        <v>1411</v>
      </c>
      <c r="C659" s="18" t="s">
        <v>1800</v>
      </c>
      <c r="D659" s="28" t="s">
        <v>53</v>
      </c>
      <c r="E659" s="29" t="s">
        <v>679</v>
      </c>
      <c r="F659" s="24">
        <v>0</v>
      </c>
      <c r="G659" s="24">
        <f t="shared" ref="G659:Q659" si="534">G660</f>
        <v>0</v>
      </c>
      <c r="H659" s="24">
        <f t="shared" si="534"/>
        <v>0</v>
      </c>
      <c r="I659" s="24">
        <v>11485.684740000001</v>
      </c>
      <c r="J659" s="37">
        <f t="shared" si="534"/>
        <v>6035.4347399999997</v>
      </c>
      <c r="K659" s="24">
        <f t="shared" si="534"/>
        <v>11474.21053</v>
      </c>
      <c r="L659" s="24">
        <f t="shared" si="534"/>
        <v>6023.9605300000003</v>
      </c>
      <c r="M659" s="24">
        <f t="shared" si="534"/>
        <v>0</v>
      </c>
      <c r="N659" s="24">
        <f t="shared" si="534"/>
        <v>0</v>
      </c>
      <c r="O659" s="30">
        <f t="shared" si="534"/>
        <v>11485.684740000001</v>
      </c>
      <c r="P659" s="30">
        <f t="shared" si="534"/>
        <v>11474.21053</v>
      </c>
      <c r="Q659" s="30">
        <f t="shared" si="534"/>
        <v>0</v>
      </c>
      <c r="R659" s="88">
        <f t="shared" si="528"/>
        <v>100</v>
      </c>
    </row>
    <row r="660" spans="1:19" ht="63" customHeight="1" x14ac:dyDescent="0.3">
      <c r="A660" s="28" t="s">
        <v>226</v>
      </c>
      <c r="B660" s="28" t="s">
        <v>1411</v>
      </c>
      <c r="C660" s="18" t="s">
        <v>1800</v>
      </c>
      <c r="D660" s="28" t="s">
        <v>262</v>
      </c>
      <c r="E660" s="29" t="s">
        <v>680</v>
      </c>
      <c r="F660" s="24">
        <v>0</v>
      </c>
      <c r="G660" s="24"/>
      <c r="H660" s="24">
        <v>0</v>
      </c>
      <c r="I660" s="24">
        <v>11485.684740000001</v>
      </c>
      <c r="J660" s="37">
        <v>6035.4347399999997</v>
      </c>
      <c r="K660" s="24">
        <v>11474.21053</v>
      </c>
      <c r="L660" s="24">
        <v>6023.9605300000003</v>
      </c>
      <c r="M660" s="24">
        <v>0</v>
      </c>
      <c r="N660" s="24">
        <v>0</v>
      </c>
      <c r="O660" s="30">
        <v>11485.684740000001</v>
      </c>
      <c r="P660" s="30">
        <v>11474.21053</v>
      </c>
      <c r="Q660" s="30">
        <v>0</v>
      </c>
      <c r="R660" s="88">
        <f t="shared" si="528"/>
        <v>100</v>
      </c>
    </row>
    <row r="661" spans="1:19" ht="47.25" customHeight="1" x14ac:dyDescent="0.3">
      <c r="A661" s="28" t="s">
        <v>226</v>
      </c>
      <c r="B661" s="28" t="s">
        <v>1411</v>
      </c>
      <c r="C661" s="18" t="s">
        <v>944</v>
      </c>
      <c r="D661" s="28"/>
      <c r="E661" s="29" t="s">
        <v>837</v>
      </c>
      <c r="F661" s="24">
        <v>89257.8</v>
      </c>
      <c r="G661" s="24">
        <f t="shared" ref="G661" si="535">G662+G666+G676</f>
        <v>-1246.2</v>
      </c>
      <c r="H661" s="24">
        <f>H662+H666+H676</f>
        <v>130640.50199999999</v>
      </c>
      <c r="I661" s="24">
        <f>I662+I666+I676</f>
        <v>134160.50200000001</v>
      </c>
      <c r="J661" s="37">
        <f t="shared" ref="J661:Q661" si="536">J662+J666+J676</f>
        <v>29408.9787</v>
      </c>
      <c r="K661" s="24">
        <f t="shared" si="536"/>
        <v>3520</v>
      </c>
      <c r="L661" s="24">
        <f t="shared" si="536"/>
        <v>3520</v>
      </c>
      <c r="M661" s="24">
        <f t="shared" si="536"/>
        <v>0</v>
      </c>
      <c r="N661" s="24">
        <f t="shared" si="536"/>
        <v>0</v>
      </c>
      <c r="O661" s="30">
        <f t="shared" si="536"/>
        <v>134160.42152</v>
      </c>
      <c r="P661" s="30">
        <f t="shared" si="536"/>
        <v>3520</v>
      </c>
      <c r="Q661" s="30">
        <f t="shared" si="536"/>
        <v>0</v>
      </c>
      <c r="R661" s="88">
        <f t="shared" si="528"/>
        <v>99.999940012150518</v>
      </c>
    </row>
    <row r="662" spans="1:19" ht="63" hidden="1" customHeight="1" x14ac:dyDescent="0.3">
      <c r="A662" s="28" t="s">
        <v>226</v>
      </c>
      <c r="B662" s="28" t="s">
        <v>1411</v>
      </c>
      <c r="C662" s="18" t="s">
        <v>945</v>
      </c>
      <c r="D662" s="28"/>
      <c r="E662" s="29" t="s">
        <v>849</v>
      </c>
      <c r="F662" s="24">
        <v>0</v>
      </c>
      <c r="G662" s="24">
        <f t="shared" ref="G662:Q664" si="537">G663</f>
        <v>0</v>
      </c>
      <c r="H662" s="24">
        <f t="shared" si="537"/>
        <v>0</v>
      </c>
      <c r="I662" s="24">
        <f t="shared" si="537"/>
        <v>0</v>
      </c>
      <c r="J662" s="37">
        <f t="shared" si="537"/>
        <v>0</v>
      </c>
      <c r="K662" s="24">
        <f t="shared" si="537"/>
        <v>0</v>
      </c>
      <c r="L662" s="24">
        <f t="shared" si="537"/>
        <v>0</v>
      </c>
      <c r="M662" s="24">
        <f t="shared" si="537"/>
        <v>0</v>
      </c>
      <c r="N662" s="24">
        <f t="shared" si="537"/>
        <v>0</v>
      </c>
      <c r="O662" s="30">
        <f t="shared" si="537"/>
        <v>0</v>
      </c>
      <c r="P662" s="30">
        <f t="shared" si="537"/>
        <v>0</v>
      </c>
      <c r="Q662" s="30">
        <f t="shared" si="537"/>
        <v>0</v>
      </c>
      <c r="R662" s="30">
        <v>0</v>
      </c>
      <c r="S662" s="36" t="s">
        <v>2026</v>
      </c>
    </row>
    <row r="663" spans="1:19" ht="31.5" hidden="1" customHeight="1" x14ac:dyDescent="0.3">
      <c r="A663" s="28" t="s">
        <v>226</v>
      </c>
      <c r="B663" s="28" t="s">
        <v>1411</v>
      </c>
      <c r="C663" s="18" t="s">
        <v>936</v>
      </c>
      <c r="D663" s="28"/>
      <c r="E663" s="29" t="s">
        <v>1296</v>
      </c>
      <c r="F663" s="24">
        <v>0</v>
      </c>
      <c r="G663" s="24">
        <f t="shared" si="537"/>
        <v>0</v>
      </c>
      <c r="H663" s="24">
        <f t="shared" si="537"/>
        <v>0</v>
      </c>
      <c r="I663" s="24">
        <f t="shared" si="537"/>
        <v>0</v>
      </c>
      <c r="J663" s="37">
        <f t="shared" si="537"/>
        <v>0</v>
      </c>
      <c r="K663" s="24">
        <f t="shared" si="537"/>
        <v>0</v>
      </c>
      <c r="L663" s="24">
        <f t="shared" si="537"/>
        <v>0</v>
      </c>
      <c r="M663" s="24">
        <f t="shared" si="537"/>
        <v>0</v>
      </c>
      <c r="N663" s="24">
        <f t="shared" si="537"/>
        <v>0</v>
      </c>
      <c r="O663" s="30">
        <f t="shared" si="537"/>
        <v>0</v>
      </c>
      <c r="P663" s="30">
        <f t="shared" si="537"/>
        <v>0</v>
      </c>
      <c r="Q663" s="30">
        <f t="shared" si="537"/>
        <v>0</v>
      </c>
      <c r="R663" s="30">
        <v>0</v>
      </c>
      <c r="S663" s="36" t="s">
        <v>2026</v>
      </c>
    </row>
    <row r="664" spans="1:19" ht="31.5" hidden="1" customHeight="1" x14ac:dyDescent="0.3">
      <c r="A664" s="28" t="s">
        <v>226</v>
      </c>
      <c r="B664" s="28" t="s">
        <v>1411</v>
      </c>
      <c r="C664" s="18" t="s">
        <v>936</v>
      </c>
      <c r="D664" s="28" t="s">
        <v>143</v>
      </c>
      <c r="E664" s="29" t="s">
        <v>673</v>
      </c>
      <c r="F664" s="24">
        <v>0</v>
      </c>
      <c r="G664" s="24">
        <f t="shared" si="537"/>
        <v>0</v>
      </c>
      <c r="H664" s="24">
        <f t="shared" si="537"/>
        <v>0</v>
      </c>
      <c r="I664" s="24">
        <f t="shared" si="537"/>
        <v>0</v>
      </c>
      <c r="J664" s="37">
        <f t="shared" si="537"/>
        <v>0</v>
      </c>
      <c r="K664" s="24">
        <f t="shared" si="537"/>
        <v>0</v>
      </c>
      <c r="L664" s="24">
        <f t="shared" si="537"/>
        <v>0</v>
      </c>
      <c r="M664" s="24">
        <f t="shared" si="537"/>
        <v>0</v>
      </c>
      <c r="N664" s="24">
        <f t="shared" si="537"/>
        <v>0</v>
      </c>
      <c r="O664" s="30">
        <f t="shared" si="537"/>
        <v>0</v>
      </c>
      <c r="P664" s="30">
        <f t="shared" si="537"/>
        <v>0</v>
      </c>
      <c r="Q664" s="30">
        <f t="shared" si="537"/>
        <v>0</v>
      </c>
      <c r="R664" s="30">
        <v>0</v>
      </c>
      <c r="S664" s="36" t="s">
        <v>2026</v>
      </c>
    </row>
    <row r="665" spans="1:19" ht="15.75" hidden="1" customHeight="1" x14ac:dyDescent="0.3">
      <c r="A665" s="28" t="s">
        <v>226</v>
      </c>
      <c r="B665" s="28" t="s">
        <v>1411</v>
      </c>
      <c r="C665" s="18" t="s">
        <v>936</v>
      </c>
      <c r="D665" s="28" t="s">
        <v>155</v>
      </c>
      <c r="E665" s="29" t="s">
        <v>675</v>
      </c>
      <c r="F665" s="24">
        <v>0</v>
      </c>
      <c r="G665" s="24"/>
      <c r="H665" s="24">
        <v>0</v>
      </c>
      <c r="I665" s="24">
        <v>0</v>
      </c>
      <c r="J665" s="37">
        <v>0</v>
      </c>
      <c r="K665" s="24">
        <v>0</v>
      </c>
      <c r="L665" s="24">
        <v>0</v>
      </c>
      <c r="M665" s="24">
        <v>0</v>
      </c>
      <c r="N665" s="24">
        <v>0</v>
      </c>
      <c r="O665" s="30">
        <v>0</v>
      </c>
      <c r="P665" s="30">
        <v>0</v>
      </c>
      <c r="Q665" s="30">
        <v>0</v>
      </c>
      <c r="R665" s="30">
        <v>0</v>
      </c>
      <c r="S665" s="36" t="s">
        <v>2026</v>
      </c>
    </row>
    <row r="666" spans="1:19" ht="63" customHeight="1" x14ac:dyDescent="0.3">
      <c r="A666" s="28" t="s">
        <v>226</v>
      </c>
      <c r="B666" s="28" t="s">
        <v>1411</v>
      </c>
      <c r="C666" s="18" t="s">
        <v>946</v>
      </c>
      <c r="D666" s="28"/>
      <c r="E666" s="29" t="s">
        <v>850</v>
      </c>
      <c r="F666" s="24">
        <v>89257.8</v>
      </c>
      <c r="G666" s="24">
        <f t="shared" ref="G666" si="538">G667+G670</f>
        <v>-1246.2</v>
      </c>
      <c r="H666" s="24">
        <f>H667+H670+H673</f>
        <v>120427.071</v>
      </c>
      <c r="I666" s="24">
        <f>I667+I670+I673</f>
        <v>123547.071</v>
      </c>
      <c r="J666" s="24">
        <f t="shared" ref="J666:Q666" si="539">J667+J670+J673</f>
        <v>29008.9787</v>
      </c>
      <c r="K666" s="24">
        <f t="shared" si="539"/>
        <v>3120</v>
      </c>
      <c r="L666" s="24">
        <f t="shared" si="539"/>
        <v>3120</v>
      </c>
      <c r="M666" s="24">
        <f t="shared" si="539"/>
        <v>0</v>
      </c>
      <c r="N666" s="24">
        <f t="shared" si="539"/>
        <v>0</v>
      </c>
      <c r="O666" s="24">
        <f t="shared" si="539"/>
        <v>123546.99051999999</v>
      </c>
      <c r="P666" s="24">
        <f t="shared" si="539"/>
        <v>3120</v>
      </c>
      <c r="Q666" s="24">
        <f t="shared" si="539"/>
        <v>0</v>
      </c>
      <c r="R666" s="88">
        <f t="shared" si="528"/>
        <v>99.999934858836099</v>
      </c>
    </row>
    <row r="667" spans="1:19" ht="31.5" customHeight="1" x14ac:dyDescent="0.3">
      <c r="A667" s="28" t="s">
        <v>226</v>
      </c>
      <c r="B667" s="28" t="s">
        <v>1411</v>
      </c>
      <c r="C667" s="18" t="s">
        <v>937</v>
      </c>
      <c r="D667" s="28"/>
      <c r="E667" s="29" t="s">
        <v>1107</v>
      </c>
      <c r="F667" s="24">
        <v>276.8</v>
      </c>
      <c r="G667" s="24">
        <f t="shared" ref="G667:Q668" si="540">G668</f>
        <v>0</v>
      </c>
      <c r="H667" s="24">
        <f t="shared" si="540"/>
        <v>287.87099999999998</v>
      </c>
      <c r="I667" s="24">
        <f t="shared" si="540"/>
        <v>287.87099999999998</v>
      </c>
      <c r="J667" s="37">
        <f t="shared" si="540"/>
        <v>207.5787</v>
      </c>
      <c r="K667" s="24">
        <f t="shared" si="540"/>
        <v>0</v>
      </c>
      <c r="L667" s="24">
        <f t="shared" si="540"/>
        <v>0</v>
      </c>
      <c r="M667" s="24">
        <f t="shared" si="540"/>
        <v>0</v>
      </c>
      <c r="N667" s="24">
        <f t="shared" si="540"/>
        <v>0</v>
      </c>
      <c r="O667" s="30">
        <f t="shared" si="540"/>
        <v>287.79052000000001</v>
      </c>
      <c r="P667" s="30">
        <f t="shared" si="540"/>
        <v>0</v>
      </c>
      <c r="Q667" s="30">
        <f t="shared" si="540"/>
        <v>0</v>
      </c>
      <c r="R667" s="88">
        <f t="shared" si="528"/>
        <v>99.972043033164169</v>
      </c>
    </row>
    <row r="668" spans="1:19" ht="31.5" customHeight="1" x14ac:dyDescent="0.3">
      <c r="A668" s="28" t="s">
        <v>226</v>
      </c>
      <c r="B668" s="28" t="s">
        <v>1411</v>
      </c>
      <c r="C668" s="18" t="s">
        <v>937</v>
      </c>
      <c r="D668" s="28" t="s">
        <v>143</v>
      </c>
      <c r="E668" s="29" t="s">
        <v>673</v>
      </c>
      <c r="F668" s="24">
        <v>276.8</v>
      </c>
      <c r="G668" s="24">
        <f t="shared" si="540"/>
        <v>0</v>
      </c>
      <c r="H668" s="24">
        <f t="shared" si="540"/>
        <v>287.87099999999998</v>
      </c>
      <c r="I668" s="24">
        <f t="shared" si="540"/>
        <v>287.87099999999998</v>
      </c>
      <c r="J668" s="37">
        <f t="shared" si="540"/>
        <v>207.5787</v>
      </c>
      <c r="K668" s="24">
        <f t="shared" si="540"/>
        <v>0</v>
      </c>
      <c r="L668" s="24">
        <f t="shared" si="540"/>
        <v>0</v>
      </c>
      <c r="M668" s="24">
        <f t="shared" si="540"/>
        <v>0</v>
      </c>
      <c r="N668" s="24">
        <f t="shared" si="540"/>
        <v>0</v>
      </c>
      <c r="O668" s="30">
        <f t="shared" si="540"/>
        <v>287.79052000000001</v>
      </c>
      <c r="P668" s="30">
        <f t="shared" si="540"/>
        <v>0</v>
      </c>
      <c r="Q668" s="30">
        <f t="shared" si="540"/>
        <v>0</v>
      </c>
      <c r="R668" s="88">
        <f t="shared" si="528"/>
        <v>99.972043033164169</v>
      </c>
    </row>
    <row r="669" spans="1:19" ht="15.75" customHeight="1" x14ac:dyDescent="0.3">
      <c r="A669" s="28" t="s">
        <v>226</v>
      </c>
      <c r="B669" s="28" t="s">
        <v>1411</v>
      </c>
      <c r="C669" s="18" t="s">
        <v>937</v>
      </c>
      <c r="D669" s="28" t="s">
        <v>155</v>
      </c>
      <c r="E669" s="29" t="s">
        <v>675</v>
      </c>
      <c r="F669" s="24">
        <v>276.8</v>
      </c>
      <c r="G669" s="24"/>
      <c r="H669" s="24">
        <v>287.87099999999998</v>
      </c>
      <c r="I669" s="24">
        <v>287.87099999999998</v>
      </c>
      <c r="J669" s="37">
        <v>207.5787</v>
      </c>
      <c r="K669" s="24">
        <v>0</v>
      </c>
      <c r="L669" s="24">
        <v>0</v>
      </c>
      <c r="M669" s="24">
        <v>0</v>
      </c>
      <c r="N669" s="24">
        <v>0</v>
      </c>
      <c r="O669" s="30">
        <v>287.79052000000001</v>
      </c>
      <c r="P669" s="30">
        <v>0</v>
      </c>
      <c r="Q669" s="30">
        <v>0</v>
      </c>
      <c r="R669" s="88">
        <f t="shared" si="528"/>
        <v>99.972043033164169</v>
      </c>
    </row>
    <row r="670" spans="1:19" ht="31.5" customHeight="1" x14ac:dyDescent="0.3">
      <c r="A670" s="28" t="s">
        <v>226</v>
      </c>
      <c r="B670" s="28" t="s">
        <v>1411</v>
      </c>
      <c r="C670" s="18" t="s">
        <v>938</v>
      </c>
      <c r="D670" s="28"/>
      <c r="E670" s="29" t="s">
        <v>1108</v>
      </c>
      <c r="F670" s="24">
        <v>88981</v>
      </c>
      <c r="G670" s="24">
        <f t="shared" ref="G670:Q671" si="541">G671</f>
        <v>-1246.2</v>
      </c>
      <c r="H670" s="24">
        <f t="shared" si="541"/>
        <v>120139.2</v>
      </c>
      <c r="I670" s="24">
        <f t="shared" si="541"/>
        <v>120139.2</v>
      </c>
      <c r="J670" s="37">
        <f t="shared" si="541"/>
        <v>25681.4</v>
      </c>
      <c r="K670" s="24">
        <f t="shared" si="541"/>
        <v>0</v>
      </c>
      <c r="L670" s="24">
        <f t="shared" si="541"/>
        <v>0</v>
      </c>
      <c r="M670" s="24">
        <f t="shared" si="541"/>
        <v>0</v>
      </c>
      <c r="N670" s="24">
        <f t="shared" si="541"/>
        <v>0</v>
      </c>
      <c r="O670" s="30">
        <f t="shared" si="541"/>
        <v>120139.2</v>
      </c>
      <c r="P670" s="30">
        <f t="shared" si="541"/>
        <v>0</v>
      </c>
      <c r="Q670" s="30">
        <f t="shared" si="541"/>
        <v>0</v>
      </c>
      <c r="R670" s="88">
        <f t="shared" si="528"/>
        <v>100</v>
      </c>
    </row>
    <row r="671" spans="1:19" ht="31.5" customHeight="1" x14ac:dyDescent="0.3">
      <c r="A671" s="28" t="s">
        <v>226</v>
      </c>
      <c r="B671" s="28" t="s">
        <v>1411</v>
      </c>
      <c r="C671" s="18" t="s">
        <v>938</v>
      </c>
      <c r="D671" s="28" t="s">
        <v>143</v>
      </c>
      <c r="E671" s="29" t="s">
        <v>673</v>
      </c>
      <c r="F671" s="24">
        <v>88981</v>
      </c>
      <c r="G671" s="24">
        <f t="shared" si="541"/>
        <v>-1246.2</v>
      </c>
      <c r="H671" s="24">
        <f t="shared" si="541"/>
        <v>120139.2</v>
      </c>
      <c r="I671" s="24">
        <f t="shared" si="541"/>
        <v>120139.2</v>
      </c>
      <c r="J671" s="37">
        <f t="shared" si="541"/>
        <v>25681.4</v>
      </c>
      <c r="K671" s="24">
        <f t="shared" si="541"/>
        <v>0</v>
      </c>
      <c r="L671" s="24">
        <f t="shared" si="541"/>
        <v>0</v>
      </c>
      <c r="M671" s="24">
        <f t="shared" si="541"/>
        <v>0</v>
      </c>
      <c r="N671" s="24">
        <f t="shared" si="541"/>
        <v>0</v>
      </c>
      <c r="O671" s="30">
        <f t="shared" si="541"/>
        <v>120139.2</v>
      </c>
      <c r="P671" s="30">
        <f t="shared" si="541"/>
        <v>0</v>
      </c>
      <c r="Q671" s="30">
        <f t="shared" si="541"/>
        <v>0</v>
      </c>
      <c r="R671" s="88">
        <f t="shared" si="528"/>
        <v>100</v>
      </c>
    </row>
    <row r="672" spans="1:19" ht="15.75" customHeight="1" x14ac:dyDescent="0.3">
      <c r="A672" s="28" t="s">
        <v>226</v>
      </c>
      <c r="B672" s="28" t="s">
        <v>1411</v>
      </c>
      <c r="C672" s="18" t="s">
        <v>938</v>
      </c>
      <c r="D672" s="28" t="s">
        <v>155</v>
      </c>
      <c r="E672" s="29" t="s">
        <v>675</v>
      </c>
      <c r="F672" s="24">
        <v>88981</v>
      </c>
      <c r="G672" s="24">
        <v>-1246.2</v>
      </c>
      <c r="H672" s="24">
        <v>120139.2</v>
      </c>
      <c r="I672" s="24">
        <v>120139.2</v>
      </c>
      <c r="J672" s="37">
        <v>25681.4</v>
      </c>
      <c r="K672" s="24">
        <v>0</v>
      </c>
      <c r="L672" s="24">
        <v>0</v>
      </c>
      <c r="M672" s="24">
        <v>0</v>
      </c>
      <c r="N672" s="24">
        <v>0</v>
      </c>
      <c r="O672" s="30">
        <v>120139.2</v>
      </c>
      <c r="P672" s="30">
        <v>0</v>
      </c>
      <c r="Q672" s="30">
        <v>0</v>
      </c>
      <c r="R672" s="88">
        <f t="shared" si="528"/>
        <v>100</v>
      </c>
    </row>
    <row r="673" spans="1:19" ht="78.75" customHeight="1" x14ac:dyDescent="0.3">
      <c r="A673" s="28" t="s">
        <v>226</v>
      </c>
      <c r="B673" s="28" t="s">
        <v>1411</v>
      </c>
      <c r="C673" s="18" t="s">
        <v>2007</v>
      </c>
      <c r="D673" s="28"/>
      <c r="E673" s="29" t="s">
        <v>2008</v>
      </c>
      <c r="F673" s="24"/>
      <c r="G673" s="24"/>
      <c r="H673" s="24">
        <f>H674</f>
        <v>0</v>
      </c>
      <c r="I673" s="24">
        <f>I674</f>
        <v>3120</v>
      </c>
      <c r="J673" s="24">
        <f t="shared" ref="J673:Q674" si="542">J674</f>
        <v>3120</v>
      </c>
      <c r="K673" s="24">
        <f t="shared" si="542"/>
        <v>3120</v>
      </c>
      <c r="L673" s="24">
        <f t="shared" si="542"/>
        <v>3120</v>
      </c>
      <c r="M673" s="24">
        <f t="shared" si="542"/>
        <v>0</v>
      </c>
      <c r="N673" s="24">
        <f t="shared" si="542"/>
        <v>0</v>
      </c>
      <c r="O673" s="24">
        <f t="shared" si="542"/>
        <v>3120</v>
      </c>
      <c r="P673" s="24">
        <f t="shared" si="542"/>
        <v>3120</v>
      </c>
      <c r="Q673" s="24">
        <f t="shared" si="542"/>
        <v>0</v>
      </c>
      <c r="R673" s="88">
        <f t="shared" si="528"/>
        <v>100</v>
      </c>
    </row>
    <row r="674" spans="1:19" ht="31.5" customHeight="1" x14ac:dyDescent="0.3">
      <c r="A674" s="28" t="s">
        <v>226</v>
      </c>
      <c r="B674" s="28" t="s">
        <v>1411</v>
      </c>
      <c r="C674" s="18" t="s">
        <v>2007</v>
      </c>
      <c r="D674" s="28" t="s">
        <v>143</v>
      </c>
      <c r="E674" s="29" t="s">
        <v>673</v>
      </c>
      <c r="F674" s="24"/>
      <c r="G674" s="24"/>
      <c r="H674" s="24">
        <f>H675</f>
        <v>0</v>
      </c>
      <c r="I674" s="24">
        <f>I675</f>
        <v>3120</v>
      </c>
      <c r="J674" s="24">
        <f t="shared" si="542"/>
        <v>3120</v>
      </c>
      <c r="K674" s="24">
        <f t="shared" si="542"/>
        <v>3120</v>
      </c>
      <c r="L674" s="24">
        <f t="shared" si="542"/>
        <v>3120</v>
      </c>
      <c r="M674" s="24">
        <f t="shared" si="542"/>
        <v>0</v>
      </c>
      <c r="N674" s="24">
        <f t="shared" si="542"/>
        <v>0</v>
      </c>
      <c r="O674" s="24">
        <f t="shared" si="542"/>
        <v>3120</v>
      </c>
      <c r="P674" s="24">
        <f t="shared" si="542"/>
        <v>3120</v>
      </c>
      <c r="Q674" s="24">
        <f t="shared" si="542"/>
        <v>0</v>
      </c>
      <c r="R674" s="88">
        <f t="shared" si="528"/>
        <v>100</v>
      </c>
    </row>
    <row r="675" spans="1:19" ht="15.75" customHeight="1" x14ac:dyDescent="0.3">
      <c r="A675" s="28" t="s">
        <v>226</v>
      </c>
      <c r="B675" s="28" t="s">
        <v>1411</v>
      </c>
      <c r="C675" s="18" t="s">
        <v>2007</v>
      </c>
      <c r="D675" s="28" t="s">
        <v>155</v>
      </c>
      <c r="E675" s="29" t="s">
        <v>675</v>
      </c>
      <c r="F675" s="24"/>
      <c r="G675" s="24"/>
      <c r="H675" s="24">
        <v>0</v>
      </c>
      <c r="I675" s="24">
        <v>3120</v>
      </c>
      <c r="J675" s="37">
        <v>3120</v>
      </c>
      <c r="K675" s="24">
        <f>I675</f>
        <v>3120</v>
      </c>
      <c r="L675" s="24">
        <f>J675</f>
        <v>3120</v>
      </c>
      <c r="M675" s="24">
        <v>0</v>
      </c>
      <c r="N675" s="24">
        <v>0</v>
      </c>
      <c r="O675" s="30">
        <v>3120</v>
      </c>
      <c r="P675" s="30">
        <f>O675</f>
        <v>3120</v>
      </c>
      <c r="Q675" s="30">
        <v>0</v>
      </c>
      <c r="R675" s="88">
        <f t="shared" si="528"/>
        <v>100</v>
      </c>
    </row>
    <row r="676" spans="1:19" ht="63" customHeight="1" x14ac:dyDescent="0.3">
      <c r="A676" s="28" t="s">
        <v>226</v>
      </c>
      <c r="B676" s="28" t="s">
        <v>1411</v>
      </c>
      <c r="C676" s="18" t="s">
        <v>1242</v>
      </c>
      <c r="D676" s="28"/>
      <c r="E676" s="29" t="s">
        <v>1802</v>
      </c>
      <c r="F676" s="24">
        <v>0</v>
      </c>
      <c r="G676" s="24">
        <f t="shared" ref="G676:Q678" si="543">G677</f>
        <v>0</v>
      </c>
      <c r="H676" s="24">
        <f t="shared" ref="H676:J676" si="544">H677+H680</f>
        <v>10213.431</v>
      </c>
      <c r="I676" s="24">
        <f t="shared" si="544"/>
        <v>10613.431</v>
      </c>
      <c r="J676" s="24">
        <f t="shared" si="544"/>
        <v>400</v>
      </c>
      <c r="K676" s="24">
        <f t="shared" ref="K676:Q676" si="545">K677+K680</f>
        <v>400</v>
      </c>
      <c r="L676" s="24">
        <f t="shared" si="545"/>
        <v>400</v>
      </c>
      <c r="M676" s="24">
        <f t="shared" si="545"/>
        <v>0</v>
      </c>
      <c r="N676" s="24">
        <f t="shared" si="545"/>
        <v>0</v>
      </c>
      <c r="O676" s="24">
        <f t="shared" si="545"/>
        <v>10613.431</v>
      </c>
      <c r="P676" s="24">
        <f t="shared" si="545"/>
        <v>400</v>
      </c>
      <c r="Q676" s="24">
        <f t="shared" si="545"/>
        <v>0</v>
      </c>
      <c r="R676" s="88">
        <f t="shared" si="528"/>
        <v>100</v>
      </c>
    </row>
    <row r="677" spans="1:19" ht="31.5" customHeight="1" x14ac:dyDescent="0.3">
      <c r="A677" s="28" t="s">
        <v>226</v>
      </c>
      <c r="B677" s="28" t="s">
        <v>1411</v>
      </c>
      <c r="C677" s="18" t="s">
        <v>1243</v>
      </c>
      <c r="D677" s="28"/>
      <c r="E677" s="29" t="s">
        <v>1803</v>
      </c>
      <c r="F677" s="24">
        <v>0</v>
      </c>
      <c r="G677" s="24">
        <f t="shared" si="543"/>
        <v>0</v>
      </c>
      <c r="H677" s="24">
        <f t="shared" si="543"/>
        <v>10213.431</v>
      </c>
      <c r="I677" s="24">
        <f t="shared" si="543"/>
        <v>10213.431</v>
      </c>
      <c r="J677" s="37">
        <f t="shared" si="543"/>
        <v>0</v>
      </c>
      <c r="K677" s="24">
        <f t="shared" si="543"/>
        <v>0</v>
      </c>
      <c r="L677" s="24">
        <f t="shared" si="543"/>
        <v>0</v>
      </c>
      <c r="M677" s="24">
        <f t="shared" si="543"/>
        <v>0</v>
      </c>
      <c r="N677" s="24">
        <f t="shared" si="543"/>
        <v>0</v>
      </c>
      <c r="O677" s="30">
        <f t="shared" si="543"/>
        <v>10213.431</v>
      </c>
      <c r="P677" s="30">
        <f t="shared" si="543"/>
        <v>0</v>
      </c>
      <c r="Q677" s="30">
        <f t="shared" si="543"/>
        <v>0</v>
      </c>
      <c r="R677" s="88">
        <f t="shared" si="528"/>
        <v>100</v>
      </c>
      <c r="S677" s="36"/>
    </row>
    <row r="678" spans="1:19" ht="31.5" customHeight="1" x14ac:dyDescent="0.3">
      <c r="A678" s="28" t="s">
        <v>226</v>
      </c>
      <c r="B678" s="28" t="s">
        <v>1411</v>
      </c>
      <c r="C678" s="18" t="s">
        <v>1243</v>
      </c>
      <c r="D678" s="28" t="s">
        <v>143</v>
      </c>
      <c r="E678" s="29" t="s">
        <v>673</v>
      </c>
      <c r="F678" s="24">
        <v>0</v>
      </c>
      <c r="G678" s="24">
        <f t="shared" si="543"/>
        <v>0</v>
      </c>
      <c r="H678" s="24">
        <f t="shared" si="543"/>
        <v>10213.431</v>
      </c>
      <c r="I678" s="24">
        <f t="shared" si="543"/>
        <v>10213.431</v>
      </c>
      <c r="J678" s="37">
        <f t="shared" si="543"/>
        <v>0</v>
      </c>
      <c r="K678" s="24">
        <f t="shared" si="543"/>
        <v>0</v>
      </c>
      <c r="L678" s="24">
        <f t="shared" si="543"/>
        <v>0</v>
      </c>
      <c r="M678" s="24">
        <f t="shared" si="543"/>
        <v>0</v>
      </c>
      <c r="N678" s="24">
        <f t="shared" si="543"/>
        <v>0</v>
      </c>
      <c r="O678" s="30">
        <f t="shared" si="543"/>
        <v>10213.431</v>
      </c>
      <c r="P678" s="30">
        <f t="shared" si="543"/>
        <v>0</v>
      </c>
      <c r="Q678" s="30">
        <f t="shared" si="543"/>
        <v>0</v>
      </c>
      <c r="R678" s="88">
        <f t="shared" si="528"/>
        <v>100</v>
      </c>
      <c r="S678" s="36"/>
    </row>
    <row r="679" spans="1:19" ht="15.75" customHeight="1" x14ac:dyDescent="0.3">
      <c r="A679" s="28" t="s">
        <v>226</v>
      </c>
      <c r="B679" s="28" t="s">
        <v>1411</v>
      </c>
      <c r="C679" s="18" t="s">
        <v>1243</v>
      </c>
      <c r="D679" s="28" t="s">
        <v>155</v>
      </c>
      <c r="E679" s="29" t="s">
        <v>675</v>
      </c>
      <c r="F679" s="24">
        <v>0</v>
      </c>
      <c r="G679" s="24"/>
      <c r="H679" s="24">
        <v>10213.431</v>
      </c>
      <c r="I679" s="24">
        <v>10213.431</v>
      </c>
      <c r="J679" s="37">
        <v>0</v>
      </c>
      <c r="K679" s="24">
        <v>0</v>
      </c>
      <c r="L679" s="24">
        <v>0</v>
      </c>
      <c r="M679" s="24">
        <v>0</v>
      </c>
      <c r="N679" s="24">
        <v>0</v>
      </c>
      <c r="O679" s="30">
        <v>10213.431</v>
      </c>
      <c r="P679" s="30">
        <v>0</v>
      </c>
      <c r="Q679" s="30">
        <v>0</v>
      </c>
      <c r="R679" s="88">
        <f t="shared" si="528"/>
        <v>100</v>
      </c>
      <c r="S679" s="36"/>
    </row>
    <row r="680" spans="1:19" ht="78.75" customHeight="1" x14ac:dyDescent="0.3">
      <c r="A680" s="28" t="s">
        <v>226</v>
      </c>
      <c r="B680" s="28" t="s">
        <v>1411</v>
      </c>
      <c r="C680" s="18" t="s">
        <v>2009</v>
      </c>
      <c r="D680" s="28"/>
      <c r="E680" s="29" t="s">
        <v>2008</v>
      </c>
      <c r="F680" s="24"/>
      <c r="G680" s="24"/>
      <c r="H680" s="24">
        <f>H681</f>
        <v>0</v>
      </c>
      <c r="I680" s="24">
        <f>I681</f>
        <v>400</v>
      </c>
      <c r="J680" s="24">
        <f t="shared" ref="J680:Q681" si="546">J681</f>
        <v>400</v>
      </c>
      <c r="K680" s="24">
        <f t="shared" si="546"/>
        <v>400</v>
      </c>
      <c r="L680" s="24">
        <f t="shared" si="546"/>
        <v>400</v>
      </c>
      <c r="M680" s="24">
        <f t="shared" si="546"/>
        <v>0</v>
      </c>
      <c r="N680" s="24">
        <f t="shared" si="546"/>
        <v>0</v>
      </c>
      <c r="O680" s="24">
        <f t="shared" si="546"/>
        <v>400</v>
      </c>
      <c r="P680" s="24">
        <f t="shared" si="546"/>
        <v>400</v>
      </c>
      <c r="Q680" s="24">
        <f t="shared" si="546"/>
        <v>0</v>
      </c>
      <c r="R680" s="88">
        <f t="shared" si="528"/>
        <v>100</v>
      </c>
    </row>
    <row r="681" spans="1:19" ht="31.5" customHeight="1" x14ac:dyDescent="0.3">
      <c r="A681" s="28" t="s">
        <v>226</v>
      </c>
      <c r="B681" s="28" t="s">
        <v>1411</v>
      </c>
      <c r="C681" s="18" t="s">
        <v>2009</v>
      </c>
      <c r="D681" s="28" t="s">
        <v>143</v>
      </c>
      <c r="E681" s="29" t="s">
        <v>673</v>
      </c>
      <c r="F681" s="24"/>
      <c r="G681" s="24"/>
      <c r="H681" s="24">
        <f>H682</f>
        <v>0</v>
      </c>
      <c r="I681" s="24">
        <f>I682</f>
        <v>400</v>
      </c>
      <c r="J681" s="24">
        <f t="shared" si="546"/>
        <v>400</v>
      </c>
      <c r="K681" s="24">
        <f t="shared" si="546"/>
        <v>400</v>
      </c>
      <c r="L681" s="24">
        <f t="shared" si="546"/>
        <v>400</v>
      </c>
      <c r="M681" s="24">
        <f t="shared" si="546"/>
        <v>0</v>
      </c>
      <c r="N681" s="24">
        <f t="shared" si="546"/>
        <v>0</v>
      </c>
      <c r="O681" s="24">
        <f t="shared" si="546"/>
        <v>400</v>
      </c>
      <c r="P681" s="24">
        <f t="shared" si="546"/>
        <v>400</v>
      </c>
      <c r="Q681" s="24">
        <f t="shared" si="546"/>
        <v>0</v>
      </c>
      <c r="R681" s="88">
        <f t="shared" si="528"/>
        <v>100</v>
      </c>
    </row>
    <row r="682" spans="1:19" ht="15.75" customHeight="1" x14ac:dyDescent="0.3">
      <c r="A682" s="28" t="s">
        <v>226</v>
      </c>
      <c r="B682" s="28" t="s">
        <v>1411</v>
      </c>
      <c r="C682" s="18" t="s">
        <v>2009</v>
      </c>
      <c r="D682" s="28" t="s">
        <v>155</v>
      </c>
      <c r="E682" s="29" t="s">
        <v>675</v>
      </c>
      <c r="F682" s="24"/>
      <c r="G682" s="24"/>
      <c r="H682" s="24">
        <v>0</v>
      </c>
      <c r="I682" s="24">
        <v>400</v>
      </c>
      <c r="J682" s="37">
        <v>400</v>
      </c>
      <c r="K682" s="24">
        <f>I682</f>
        <v>400</v>
      </c>
      <c r="L682" s="24">
        <f>J682</f>
        <v>400</v>
      </c>
      <c r="M682" s="24">
        <v>0</v>
      </c>
      <c r="N682" s="24">
        <v>0</v>
      </c>
      <c r="O682" s="30">
        <v>400</v>
      </c>
      <c r="P682" s="30">
        <v>400</v>
      </c>
      <c r="Q682" s="30">
        <v>0</v>
      </c>
      <c r="R682" s="88">
        <f t="shared" si="528"/>
        <v>100</v>
      </c>
    </row>
    <row r="683" spans="1:19" ht="47.25" customHeight="1" x14ac:dyDescent="0.3">
      <c r="A683" s="28" t="s">
        <v>226</v>
      </c>
      <c r="B683" s="28" t="s">
        <v>1411</v>
      </c>
      <c r="C683" s="18" t="s">
        <v>79</v>
      </c>
      <c r="D683" s="28"/>
      <c r="E683" s="29" t="s">
        <v>1232</v>
      </c>
      <c r="F683" s="24"/>
      <c r="G683" s="24"/>
      <c r="H683" s="24">
        <f>H684</f>
        <v>0</v>
      </c>
      <c r="I683" s="24">
        <f>I684</f>
        <v>34639.101649999997</v>
      </c>
      <c r="J683" s="24">
        <f t="shared" ref="J683:Q683" si="547">J684</f>
        <v>35097.101649999997</v>
      </c>
      <c r="K683" s="24">
        <f t="shared" si="547"/>
        <v>34639.101649999997</v>
      </c>
      <c r="L683" s="24">
        <f t="shared" si="547"/>
        <v>35097.101649999997</v>
      </c>
      <c r="M683" s="24">
        <f t="shared" si="547"/>
        <v>0</v>
      </c>
      <c r="N683" s="24">
        <f t="shared" si="547"/>
        <v>0</v>
      </c>
      <c r="O683" s="24">
        <f t="shared" si="547"/>
        <v>34639.101649999997</v>
      </c>
      <c r="P683" s="24">
        <f t="shared" si="547"/>
        <v>34639.101649999997</v>
      </c>
      <c r="Q683" s="24">
        <f t="shared" si="547"/>
        <v>0</v>
      </c>
      <c r="R683" s="88">
        <f t="shared" si="528"/>
        <v>100</v>
      </c>
    </row>
    <row r="684" spans="1:19" ht="47.25" customHeight="1" x14ac:dyDescent="0.3">
      <c r="A684" s="28" t="s">
        <v>226</v>
      </c>
      <c r="B684" s="28" t="s">
        <v>1411</v>
      </c>
      <c r="C684" s="18" t="s">
        <v>2000</v>
      </c>
      <c r="D684" s="28"/>
      <c r="E684" s="29" t="s">
        <v>2001</v>
      </c>
      <c r="F684" s="24"/>
      <c r="G684" s="24"/>
      <c r="H684" s="24">
        <f>H685+H692</f>
        <v>0</v>
      </c>
      <c r="I684" s="24">
        <f>I685+I692</f>
        <v>34639.101649999997</v>
      </c>
      <c r="J684" s="24">
        <f t="shared" ref="J684:Q684" si="548">J685+J692</f>
        <v>35097.101649999997</v>
      </c>
      <c r="K684" s="24">
        <f t="shared" si="548"/>
        <v>34639.101649999997</v>
      </c>
      <c r="L684" s="24">
        <f t="shared" si="548"/>
        <v>35097.101649999997</v>
      </c>
      <c r="M684" s="24">
        <f t="shared" si="548"/>
        <v>0</v>
      </c>
      <c r="N684" s="24">
        <f t="shared" si="548"/>
        <v>0</v>
      </c>
      <c r="O684" s="24">
        <f t="shared" si="548"/>
        <v>34639.101649999997</v>
      </c>
      <c r="P684" s="24">
        <f t="shared" si="548"/>
        <v>34639.101649999997</v>
      </c>
      <c r="Q684" s="24">
        <f t="shared" si="548"/>
        <v>0</v>
      </c>
      <c r="R684" s="88">
        <f t="shared" si="528"/>
        <v>100</v>
      </c>
    </row>
    <row r="685" spans="1:19" ht="31.5" customHeight="1" x14ac:dyDescent="0.3">
      <c r="A685" s="28" t="s">
        <v>226</v>
      </c>
      <c r="B685" s="28" t="s">
        <v>1411</v>
      </c>
      <c r="C685" s="18" t="s">
        <v>2010</v>
      </c>
      <c r="D685" s="28"/>
      <c r="E685" s="29" t="s">
        <v>2011</v>
      </c>
      <c r="F685" s="24"/>
      <c r="G685" s="24"/>
      <c r="H685" s="24">
        <f>H686+H690</f>
        <v>0</v>
      </c>
      <c r="I685" s="24">
        <f>I686+I690</f>
        <v>21290</v>
      </c>
      <c r="J685" s="24">
        <f t="shared" ref="J685:Q685" si="549">J686+J690</f>
        <v>21748</v>
      </c>
      <c r="K685" s="24">
        <f t="shared" si="549"/>
        <v>21290</v>
      </c>
      <c r="L685" s="24">
        <f t="shared" si="549"/>
        <v>21748</v>
      </c>
      <c r="M685" s="24">
        <f t="shared" si="549"/>
        <v>0</v>
      </c>
      <c r="N685" s="24">
        <f t="shared" si="549"/>
        <v>0</v>
      </c>
      <c r="O685" s="24">
        <f t="shared" si="549"/>
        <v>21290</v>
      </c>
      <c r="P685" s="24">
        <f t="shared" si="549"/>
        <v>21290</v>
      </c>
      <c r="Q685" s="24">
        <f t="shared" si="549"/>
        <v>0</v>
      </c>
      <c r="R685" s="88">
        <f t="shared" si="528"/>
        <v>100</v>
      </c>
    </row>
    <row r="686" spans="1:19" ht="31.5" customHeight="1" x14ac:dyDescent="0.3">
      <c r="A686" s="28" t="s">
        <v>226</v>
      </c>
      <c r="B686" s="28" t="s">
        <v>1411</v>
      </c>
      <c r="C686" s="18" t="s">
        <v>2010</v>
      </c>
      <c r="D686" s="28" t="s">
        <v>143</v>
      </c>
      <c r="E686" s="29" t="s">
        <v>673</v>
      </c>
      <c r="F686" s="24"/>
      <c r="G686" s="24"/>
      <c r="H686" s="24">
        <f>H687+H688+H689</f>
        <v>0</v>
      </c>
      <c r="I686" s="24">
        <f>I687+I688+I689</f>
        <v>21269</v>
      </c>
      <c r="J686" s="24">
        <f t="shared" ref="J686:Q686" si="550">J687+J688+J689</f>
        <v>21727</v>
      </c>
      <c r="K686" s="24">
        <f t="shared" si="550"/>
        <v>21269</v>
      </c>
      <c r="L686" s="24">
        <f t="shared" si="550"/>
        <v>21727</v>
      </c>
      <c r="M686" s="24">
        <f t="shared" si="550"/>
        <v>0</v>
      </c>
      <c r="N686" s="24">
        <f t="shared" si="550"/>
        <v>0</v>
      </c>
      <c r="O686" s="24">
        <f t="shared" si="550"/>
        <v>21269</v>
      </c>
      <c r="P686" s="24">
        <f t="shared" si="550"/>
        <v>21269</v>
      </c>
      <c r="Q686" s="24">
        <f t="shared" si="550"/>
        <v>0</v>
      </c>
      <c r="R686" s="88">
        <f t="shared" si="528"/>
        <v>100</v>
      </c>
    </row>
    <row r="687" spans="1:19" ht="15.75" customHeight="1" x14ac:dyDescent="0.3">
      <c r="A687" s="28" t="s">
        <v>226</v>
      </c>
      <c r="B687" s="28" t="s">
        <v>1411</v>
      </c>
      <c r="C687" s="18" t="s">
        <v>2010</v>
      </c>
      <c r="D687" s="18" t="s">
        <v>179</v>
      </c>
      <c r="E687" s="19" t="s">
        <v>674</v>
      </c>
      <c r="F687" s="24"/>
      <c r="G687" s="24"/>
      <c r="H687" s="24">
        <v>0</v>
      </c>
      <c r="I687" s="24">
        <v>233</v>
      </c>
      <c r="J687" s="24">
        <v>233</v>
      </c>
      <c r="K687" s="24">
        <f t="shared" ref="K687:L689" si="551">I687</f>
        <v>233</v>
      </c>
      <c r="L687" s="24">
        <f t="shared" si="551"/>
        <v>233</v>
      </c>
      <c r="M687" s="24">
        <v>0</v>
      </c>
      <c r="N687" s="24">
        <v>0</v>
      </c>
      <c r="O687" s="24">
        <v>233</v>
      </c>
      <c r="P687" s="24">
        <f>O687</f>
        <v>233</v>
      </c>
      <c r="Q687" s="24">
        <v>0</v>
      </c>
      <c r="R687" s="88">
        <f t="shared" si="528"/>
        <v>100</v>
      </c>
    </row>
    <row r="688" spans="1:19" ht="15.75" customHeight="1" x14ac:dyDescent="0.3">
      <c r="A688" s="28" t="s">
        <v>226</v>
      </c>
      <c r="B688" s="28" t="s">
        <v>1411</v>
      </c>
      <c r="C688" s="18" t="s">
        <v>2010</v>
      </c>
      <c r="D688" s="28" t="s">
        <v>155</v>
      </c>
      <c r="E688" s="29" t="s">
        <v>675</v>
      </c>
      <c r="F688" s="24"/>
      <c r="G688" s="24"/>
      <c r="H688" s="24">
        <v>0</v>
      </c>
      <c r="I688" s="24">
        <v>20902</v>
      </c>
      <c r="J688" s="24">
        <v>21339</v>
      </c>
      <c r="K688" s="24">
        <f t="shared" si="551"/>
        <v>20902</v>
      </c>
      <c r="L688" s="24">
        <f t="shared" si="551"/>
        <v>21339</v>
      </c>
      <c r="M688" s="24">
        <v>0</v>
      </c>
      <c r="N688" s="24">
        <v>0</v>
      </c>
      <c r="O688" s="24">
        <v>20902</v>
      </c>
      <c r="P688" s="24">
        <f>O688</f>
        <v>20902</v>
      </c>
      <c r="Q688" s="24">
        <v>0</v>
      </c>
      <c r="R688" s="88">
        <f t="shared" si="528"/>
        <v>100</v>
      </c>
    </row>
    <row r="689" spans="1:18" ht="47.25" customHeight="1" x14ac:dyDescent="0.3">
      <c r="A689" s="28" t="s">
        <v>226</v>
      </c>
      <c r="B689" s="28" t="s">
        <v>1411</v>
      </c>
      <c r="C689" s="18" t="s">
        <v>2010</v>
      </c>
      <c r="D689" s="18" t="s">
        <v>139</v>
      </c>
      <c r="E689" s="19" t="s">
        <v>676</v>
      </c>
      <c r="F689" s="24"/>
      <c r="G689" s="24"/>
      <c r="H689" s="24">
        <v>0</v>
      </c>
      <c r="I689" s="24">
        <v>134</v>
      </c>
      <c r="J689" s="24">
        <v>155</v>
      </c>
      <c r="K689" s="24">
        <f t="shared" si="551"/>
        <v>134</v>
      </c>
      <c r="L689" s="24">
        <f t="shared" si="551"/>
        <v>155</v>
      </c>
      <c r="M689" s="24">
        <v>0</v>
      </c>
      <c r="N689" s="24">
        <v>0</v>
      </c>
      <c r="O689" s="24">
        <v>134</v>
      </c>
      <c r="P689" s="24">
        <f>O689</f>
        <v>134</v>
      </c>
      <c r="Q689" s="24">
        <v>0</v>
      </c>
      <c r="R689" s="88">
        <f t="shared" si="528"/>
        <v>100</v>
      </c>
    </row>
    <row r="690" spans="1:18" ht="15.75" customHeight="1" x14ac:dyDescent="0.3">
      <c r="A690" s="28" t="s">
        <v>226</v>
      </c>
      <c r="B690" s="28" t="s">
        <v>1411</v>
      </c>
      <c r="C690" s="18" t="s">
        <v>2010</v>
      </c>
      <c r="D690" s="18" t="s">
        <v>53</v>
      </c>
      <c r="E690" s="19" t="s">
        <v>679</v>
      </c>
      <c r="F690" s="24"/>
      <c r="G690" s="24"/>
      <c r="H690" s="24">
        <f>H691</f>
        <v>0</v>
      </c>
      <c r="I690" s="24">
        <f>I691</f>
        <v>21</v>
      </c>
      <c r="J690" s="24">
        <f t="shared" ref="J690:Q690" si="552">J691</f>
        <v>21</v>
      </c>
      <c r="K690" s="24">
        <f t="shared" si="552"/>
        <v>21</v>
      </c>
      <c r="L690" s="24">
        <f t="shared" si="552"/>
        <v>21</v>
      </c>
      <c r="M690" s="24">
        <f t="shared" si="552"/>
        <v>0</v>
      </c>
      <c r="N690" s="24">
        <f t="shared" si="552"/>
        <v>0</v>
      </c>
      <c r="O690" s="24">
        <f t="shared" si="552"/>
        <v>21</v>
      </c>
      <c r="P690" s="24">
        <f t="shared" si="552"/>
        <v>21</v>
      </c>
      <c r="Q690" s="24">
        <f t="shared" si="552"/>
        <v>0</v>
      </c>
      <c r="R690" s="88">
        <f t="shared" si="528"/>
        <v>100</v>
      </c>
    </row>
    <row r="691" spans="1:18" ht="63" customHeight="1" x14ac:dyDescent="0.3">
      <c r="A691" s="28" t="s">
        <v>226</v>
      </c>
      <c r="B691" s="28" t="s">
        <v>1411</v>
      </c>
      <c r="C691" s="18" t="s">
        <v>2010</v>
      </c>
      <c r="D691" s="18" t="s">
        <v>262</v>
      </c>
      <c r="E691" s="19" t="s">
        <v>680</v>
      </c>
      <c r="F691" s="24"/>
      <c r="G691" s="24"/>
      <c r="H691" s="24">
        <v>0</v>
      </c>
      <c r="I691" s="24">
        <v>21</v>
      </c>
      <c r="J691" s="24">
        <v>21</v>
      </c>
      <c r="K691" s="24">
        <f>I691</f>
        <v>21</v>
      </c>
      <c r="L691" s="24">
        <f>J691</f>
        <v>21</v>
      </c>
      <c r="M691" s="24">
        <v>0</v>
      </c>
      <c r="N691" s="24">
        <v>0</v>
      </c>
      <c r="O691" s="24">
        <v>21</v>
      </c>
      <c r="P691" s="24">
        <f>O691</f>
        <v>21</v>
      </c>
      <c r="Q691" s="24">
        <v>0</v>
      </c>
      <c r="R691" s="88">
        <f t="shared" si="528"/>
        <v>100</v>
      </c>
    </row>
    <row r="692" spans="1:18" ht="63" customHeight="1" x14ac:dyDescent="0.3">
      <c r="A692" s="28" t="s">
        <v>226</v>
      </c>
      <c r="B692" s="28" t="s">
        <v>1411</v>
      </c>
      <c r="C692" s="18" t="s">
        <v>2012</v>
      </c>
      <c r="D692" s="28"/>
      <c r="E692" s="29" t="s">
        <v>2013</v>
      </c>
      <c r="F692" s="24"/>
      <c r="G692" s="24"/>
      <c r="H692" s="24">
        <f>H693</f>
        <v>0</v>
      </c>
      <c r="I692" s="24">
        <f>I693</f>
        <v>13349.101650000001</v>
      </c>
      <c r="J692" s="24">
        <f t="shared" ref="J692:Q692" si="553">J693</f>
        <v>13349.101650000001</v>
      </c>
      <c r="K692" s="24">
        <f t="shared" si="553"/>
        <v>13349.101650000001</v>
      </c>
      <c r="L692" s="24">
        <f t="shared" si="553"/>
        <v>13349.101650000001</v>
      </c>
      <c r="M692" s="24">
        <f t="shared" si="553"/>
        <v>0</v>
      </c>
      <c r="N692" s="24">
        <f t="shared" si="553"/>
        <v>0</v>
      </c>
      <c r="O692" s="24">
        <f t="shared" si="553"/>
        <v>13349.101650000001</v>
      </c>
      <c r="P692" s="24">
        <f t="shared" si="553"/>
        <v>13349.101650000001</v>
      </c>
      <c r="Q692" s="24">
        <f t="shared" si="553"/>
        <v>0</v>
      </c>
      <c r="R692" s="88">
        <f t="shared" si="528"/>
        <v>100</v>
      </c>
    </row>
    <row r="693" spans="1:18" ht="31.5" customHeight="1" x14ac:dyDescent="0.3">
      <c r="A693" s="28" t="s">
        <v>226</v>
      </c>
      <c r="B693" s="28" t="s">
        <v>1411</v>
      </c>
      <c r="C693" s="18" t="s">
        <v>2012</v>
      </c>
      <c r="D693" s="28" t="s">
        <v>143</v>
      </c>
      <c r="E693" s="29" t="s">
        <v>673</v>
      </c>
      <c r="F693" s="24"/>
      <c r="G693" s="24"/>
      <c r="H693" s="24">
        <f>H694+H695</f>
        <v>0</v>
      </c>
      <c r="I693" s="24">
        <f>I694+I695</f>
        <v>13349.101650000001</v>
      </c>
      <c r="J693" s="24">
        <f t="shared" ref="J693:Q693" si="554">J694+J695</f>
        <v>13349.101650000001</v>
      </c>
      <c r="K693" s="24">
        <f t="shared" si="554"/>
        <v>13349.101650000001</v>
      </c>
      <c r="L693" s="24">
        <f t="shared" si="554"/>
        <v>13349.101650000001</v>
      </c>
      <c r="M693" s="24">
        <f t="shared" si="554"/>
        <v>0</v>
      </c>
      <c r="N693" s="24">
        <f t="shared" si="554"/>
        <v>0</v>
      </c>
      <c r="O693" s="24">
        <f t="shared" si="554"/>
        <v>13349.101650000001</v>
      </c>
      <c r="P693" s="24">
        <f t="shared" si="554"/>
        <v>13349.101650000001</v>
      </c>
      <c r="Q693" s="24">
        <f t="shared" si="554"/>
        <v>0</v>
      </c>
      <c r="R693" s="88">
        <f t="shared" si="528"/>
        <v>100</v>
      </c>
    </row>
    <row r="694" spans="1:18" ht="15.75" customHeight="1" x14ac:dyDescent="0.3">
      <c r="A694" s="28" t="s">
        <v>226</v>
      </c>
      <c r="B694" s="28" t="s">
        <v>1411</v>
      </c>
      <c r="C694" s="18" t="s">
        <v>2012</v>
      </c>
      <c r="D694" s="18" t="s">
        <v>179</v>
      </c>
      <c r="E694" s="19" t="s">
        <v>674</v>
      </c>
      <c r="F694" s="24"/>
      <c r="G694" s="24"/>
      <c r="H694" s="24">
        <v>0</v>
      </c>
      <c r="I694" s="24">
        <v>213.06666000000001</v>
      </c>
      <c r="J694" s="37">
        <v>213.06666000000001</v>
      </c>
      <c r="K694" s="24">
        <f>I694</f>
        <v>213.06666000000001</v>
      </c>
      <c r="L694" s="24">
        <f>J694</f>
        <v>213.06666000000001</v>
      </c>
      <c r="M694" s="24">
        <v>0</v>
      </c>
      <c r="N694" s="24">
        <v>0</v>
      </c>
      <c r="O694" s="30">
        <v>213.06666000000001</v>
      </c>
      <c r="P694" s="30">
        <f>O694</f>
        <v>213.06666000000001</v>
      </c>
      <c r="Q694" s="30">
        <v>0</v>
      </c>
      <c r="R694" s="88">
        <f t="shared" si="528"/>
        <v>100</v>
      </c>
    </row>
    <row r="695" spans="1:18" ht="15.75" customHeight="1" x14ac:dyDescent="0.3">
      <c r="A695" s="28" t="s">
        <v>226</v>
      </c>
      <c r="B695" s="28" t="s">
        <v>1411</v>
      </c>
      <c r="C695" s="18" t="s">
        <v>2012</v>
      </c>
      <c r="D695" s="28" t="s">
        <v>155</v>
      </c>
      <c r="E695" s="29" t="s">
        <v>675</v>
      </c>
      <c r="F695" s="24"/>
      <c r="G695" s="24"/>
      <c r="H695" s="24">
        <v>0</v>
      </c>
      <c r="I695" s="24">
        <v>13136.03499</v>
      </c>
      <c r="J695" s="37">
        <v>13136.03499</v>
      </c>
      <c r="K695" s="24">
        <f>I695</f>
        <v>13136.03499</v>
      </c>
      <c r="L695" s="24">
        <f>J695</f>
        <v>13136.03499</v>
      </c>
      <c r="M695" s="24">
        <v>0</v>
      </c>
      <c r="N695" s="24">
        <v>0</v>
      </c>
      <c r="O695" s="30">
        <v>13136.03499</v>
      </c>
      <c r="P695" s="30">
        <f>O695</f>
        <v>13136.03499</v>
      </c>
      <c r="Q695" s="30">
        <v>0</v>
      </c>
      <c r="R695" s="88">
        <f t="shared" si="528"/>
        <v>100</v>
      </c>
    </row>
    <row r="696" spans="1:18" s="49" customFormat="1" ht="15.75" customHeight="1" x14ac:dyDescent="0.3">
      <c r="A696" s="47" t="s">
        <v>226</v>
      </c>
      <c r="B696" s="47" t="s">
        <v>1412</v>
      </c>
      <c r="C696" s="20"/>
      <c r="D696" s="47"/>
      <c r="E696" s="48" t="s">
        <v>1016</v>
      </c>
      <c r="F696" s="23">
        <v>5431002.5750000002</v>
      </c>
      <c r="G696" s="23">
        <f>G697+G704+G747</f>
        <v>168524.79200000002</v>
      </c>
      <c r="H696" s="23">
        <f t="shared" ref="H696:Q696" si="555">H697+H704+H747+H808</f>
        <v>5810558.7599999998</v>
      </c>
      <c r="I696" s="23">
        <f t="shared" si="555"/>
        <v>6543755.1961699985</v>
      </c>
      <c r="J696" s="77">
        <f t="shared" si="555"/>
        <v>4168563.1323600006</v>
      </c>
      <c r="K696" s="23">
        <f t="shared" si="555"/>
        <v>5216670.4056499992</v>
      </c>
      <c r="L696" s="23">
        <f t="shared" si="555"/>
        <v>3276792.9452000004</v>
      </c>
      <c r="M696" s="23">
        <f t="shared" si="555"/>
        <v>325377.65692999994</v>
      </c>
      <c r="N696" s="23">
        <f t="shared" si="555"/>
        <v>622.9</v>
      </c>
      <c r="O696" s="23">
        <f t="shared" si="555"/>
        <v>6442401.6998399999</v>
      </c>
      <c r="P696" s="23">
        <f t="shared" si="555"/>
        <v>5184856.3597299997</v>
      </c>
      <c r="Q696" s="23">
        <f t="shared" si="555"/>
        <v>256271.36492999998</v>
      </c>
      <c r="R696" s="87">
        <f t="shared" si="528"/>
        <v>98.451141687126082</v>
      </c>
    </row>
    <row r="697" spans="1:18" ht="47.25" customHeight="1" x14ac:dyDescent="0.3">
      <c r="A697" s="28" t="s">
        <v>226</v>
      </c>
      <c r="B697" s="28" t="s">
        <v>1412</v>
      </c>
      <c r="C697" s="18" t="s">
        <v>167</v>
      </c>
      <c r="D697" s="28"/>
      <c r="E697" s="29" t="s">
        <v>1520</v>
      </c>
      <c r="F697" s="24">
        <v>13403.3</v>
      </c>
      <c r="G697" s="24">
        <f t="shared" ref="G697:Q700" si="556">G698</f>
        <v>0</v>
      </c>
      <c r="H697" s="24">
        <f t="shared" si="556"/>
        <v>13629.238000000001</v>
      </c>
      <c r="I697" s="24">
        <f t="shared" si="556"/>
        <v>13546.505000000001</v>
      </c>
      <c r="J697" s="37">
        <f t="shared" si="556"/>
        <v>1531.6469999999999</v>
      </c>
      <c r="K697" s="24">
        <f t="shared" si="556"/>
        <v>0</v>
      </c>
      <c r="L697" s="24">
        <f t="shared" si="556"/>
        <v>0</v>
      </c>
      <c r="M697" s="24">
        <f t="shared" si="556"/>
        <v>0</v>
      </c>
      <c r="N697" s="24">
        <f t="shared" si="556"/>
        <v>0</v>
      </c>
      <c r="O697" s="30">
        <f t="shared" si="556"/>
        <v>13546.505000000001</v>
      </c>
      <c r="P697" s="30">
        <f t="shared" si="556"/>
        <v>0</v>
      </c>
      <c r="Q697" s="30">
        <f t="shared" si="556"/>
        <v>0</v>
      </c>
      <c r="R697" s="88">
        <f t="shared" si="528"/>
        <v>100</v>
      </c>
    </row>
    <row r="698" spans="1:18" ht="31.5" customHeight="1" x14ac:dyDescent="0.3">
      <c r="A698" s="28" t="s">
        <v>226</v>
      </c>
      <c r="B698" s="28" t="s">
        <v>1412</v>
      </c>
      <c r="C698" s="18" t="s">
        <v>168</v>
      </c>
      <c r="D698" s="28"/>
      <c r="E698" s="29" t="s">
        <v>1521</v>
      </c>
      <c r="F698" s="24">
        <v>13403.3</v>
      </c>
      <c r="G698" s="24">
        <f t="shared" si="556"/>
        <v>0</v>
      </c>
      <c r="H698" s="24">
        <f t="shared" si="556"/>
        <v>13629.238000000001</v>
      </c>
      <c r="I698" s="24">
        <f t="shared" si="556"/>
        <v>13546.505000000001</v>
      </c>
      <c r="J698" s="37">
        <f t="shared" si="556"/>
        <v>1531.6469999999999</v>
      </c>
      <c r="K698" s="24">
        <f t="shared" si="556"/>
        <v>0</v>
      </c>
      <c r="L698" s="24">
        <f t="shared" si="556"/>
        <v>0</v>
      </c>
      <c r="M698" s="24">
        <f t="shared" si="556"/>
        <v>0</v>
      </c>
      <c r="N698" s="24">
        <f t="shared" si="556"/>
        <v>0</v>
      </c>
      <c r="O698" s="30">
        <f t="shared" si="556"/>
        <v>13546.505000000001</v>
      </c>
      <c r="P698" s="30">
        <f t="shared" si="556"/>
        <v>0</v>
      </c>
      <c r="Q698" s="30">
        <f t="shared" si="556"/>
        <v>0</v>
      </c>
      <c r="R698" s="88">
        <f t="shared" si="528"/>
        <v>100</v>
      </c>
    </row>
    <row r="699" spans="1:18" ht="78.75" customHeight="1" x14ac:dyDescent="0.3">
      <c r="A699" s="28" t="s">
        <v>226</v>
      </c>
      <c r="B699" s="28" t="s">
        <v>1412</v>
      </c>
      <c r="C699" s="18" t="s">
        <v>169</v>
      </c>
      <c r="D699" s="28"/>
      <c r="E699" s="29" t="s">
        <v>1522</v>
      </c>
      <c r="F699" s="24">
        <v>13403.3</v>
      </c>
      <c r="G699" s="24">
        <f t="shared" si="556"/>
        <v>0</v>
      </c>
      <c r="H699" s="24">
        <f t="shared" si="556"/>
        <v>13629.238000000001</v>
      </c>
      <c r="I699" s="24">
        <f t="shared" si="556"/>
        <v>13546.505000000001</v>
      </c>
      <c r="J699" s="37">
        <f t="shared" si="556"/>
        <v>1531.6469999999999</v>
      </c>
      <c r="K699" s="24">
        <f t="shared" si="556"/>
        <v>0</v>
      </c>
      <c r="L699" s="24">
        <f t="shared" si="556"/>
        <v>0</v>
      </c>
      <c r="M699" s="24">
        <f t="shared" si="556"/>
        <v>0</v>
      </c>
      <c r="N699" s="24">
        <f t="shared" si="556"/>
        <v>0</v>
      </c>
      <c r="O699" s="30">
        <f t="shared" si="556"/>
        <v>13546.505000000001</v>
      </c>
      <c r="P699" s="30">
        <f t="shared" si="556"/>
        <v>0</v>
      </c>
      <c r="Q699" s="30">
        <f t="shared" si="556"/>
        <v>0</v>
      </c>
      <c r="R699" s="88">
        <f t="shared" si="528"/>
        <v>100</v>
      </c>
    </row>
    <row r="700" spans="1:18" ht="31.5" customHeight="1" x14ac:dyDescent="0.3">
      <c r="A700" s="28" t="s">
        <v>226</v>
      </c>
      <c r="B700" s="28" t="s">
        <v>1412</v>
      </c>
      <c r="C700" s="18" t="s">
        <v>161</v>
      </c>
      <c r="D700" s="28"/>
      <c r="E700" s="29" t="s">
        <v>1250</v>
      </c>
      <c r="F700" s="24">
        <v>13403.3</v>
      </c>
      <c r="G700" s="24">
        <f t="shared" si="556"/>
        <v>0</v>
      </c>
      <c r="H700" s="24">
        <f t="shared" si="556"/>
        <v>13629.238000000001</v>
      </c>
      <c r="I700" s="24">
        <f t="shared" si="556"/>
        <v>13546.505000000001</v>
      </c>
      <c r="J700" s="37">
        <f t="shared" si="556"/>
        <v>1531.6469999999999</v>
      </c>
      <c r="K700" s="24">
        <f t="shared" si="556"/>
        <v>0</v>
      </c>
      <c r="L700" s="24">
        <f t="shared" si="556"/>
        <v>0</v>
      </c>
      <c r="M700" s="24">
        <f t="shared" si="556"/>
        <v>0</v>
      </c>
      <c r="N700" s="24">
        <f t="shared" si="556"/>
        <v>0</v>
      </c>
      <c r="O700" s="30">
        <f t="shared" si="556"/>
        <v>13546.505000000001</v>
      </c>
      <c r="P700" s="30">
        <f t="shared" si="556"/>
        <v>0</v>
      </c>
      <c r="Q700" s="30">
        <f t="shared" si="556"/>
        <v>0</v>
      </c>
      <c r="R700" s="88">
        <f t="shared" si="528"/>
        <v>100</v>
      </c>
    </row>
    <row r="701" spans="1:18" ht="31.5" customHeight="1" x14ac:dyDescent="0.3">
      <c r="A701" s="28" t="s">
        <v>226</v>
      </c>
      <c r="B701" s="28" t="s">
        <v>1412</v>
      </c>
      <c r="C701" s="18" t="s">
        <v>161</v>
      </c>
      <c r="D701" s="28" t="s">
        <v>143</v>
      </c>
      <c r="E701" s="29" t="s">
        <v>673</v>
      </c>
      <c r="F701" s="24">
        <v>13403.3</v>
      </c>
      <c r="G701" s="24">
        <f t="shared" ref="G701:H701" si="557">G702+G703</f>
        <v>0</v>
      </c>
      <c r="H701" s="24">
        <f t="shared" si="557"/>
        <v>13629.238000000001</v>
      </c>
      <c r="I701" s="24">
        <f t="shared" ref="I701:Q701" si="558">I702+I703</f>
        <v>13546.505000000001</v>
      </c>
      <c r="J701" s="37">
        <f t="shared" si="558"/>
        <v>1531.6469999999999</v>
      </c>
      <c r="K701" s="24">
        <f t="shared" si="558"/>
        <v>0</v>
      </c>
      <c r="L701" s="24">
        <f t="shared" si="558"/>
        <v>0</v>
      </c>
      <c r="M701" s="24">
        <f t="shared" si="558"/>
        <v>0</v>
      </c>
      <c r="N701" s="24">
        <f t="shared" si="558"/>
        <v>0</v>
      </c>
      <c r="O701" s="30">
        <f t="shared" si="558"/>
        <v>13546.505000000001</v>
      </c>
      <c r="P701" s="30">
        <f t="shared" si="558"/>
        <v>0</v>
      </c>
      <c r="Q701" s="30">
        <f t="shared" si="558"/>
        <v>0</v>
      </c>
      <c r="R701" s="88">
        <f t="shared" si="528"/>
        <v>100</v>
      </c>
    </row>
    <row r="702" spans="1:18" ht="15.75" customHeight="1" x14ac:dyDescent="0.3">
      <c r="A702" s="28" t="s">
        <v>226</v>
      </c>
      <c r="B702" s="28" t="s">
        <v>1412</v>
      </c>
      <c r="C702" s="18" t="s">
        <v>161</v>
      </c>
      <c r="D702" s="28" t="s">
        <v>179</v>
      </c>
      <c r="E702" s="29" t="s">
        <v>674</v>
      </c>
      <c r="F702" s="24">
        <v>2613.1999999999998</v>
      </c>
      <c r="G702" s="24"/>
      <c r="H702" s="24">
        <f>2613.2+225.938</f>
        <v>2839.1379999999999</v>
      </c>
      <c r="I702" s="24">
        <v>3559.2429999999999</v>
      </c>
      <c r="J702" s="37">
        <v>0</v>
      </c>
      <c r="K702" s="24">
        <v>0</v>
      </c>
      <c r="L702" s="24">
        <v>0</v>
      </c>
      <c r="M702" s="24">
        <v>0</v>
      </c>
      <c r="N702" s="24">
        <v>0</v>
      </c>
      <c r="O702" s="30">
        <v>3559.2429999999999</v>
      </c>
      <c r="P702" s="30">
        <v>0</v>
      </c>
      <c r="Q702" s="30">
        <v>0</v>
      </c>
      <c r="R702" s="88">
        <f t="shared" si="528"/>
        <v>100</v>
      </c>
    </row>
    <row r="703" spans="1:18" ht="15.75" customHeight="1" x14ac:dyDescent="0.3">
      <c r="A703" s="28" t="s">
        <v>226</v>
      </c>
      <c r="B703" s="28" t="s">
        <v>1412</v>
      </c>
      <c r="C703" s="18" t="s">
        <v>161</v>
      </c>
      <c r="D703" s="28" t="s">
        <v>155</v>
      </c>
      <c r="E703" s="29" t="s">
        <v>675</v>
      </c>
      <c r="F703" s="24">
        <v>10790.1</v>
      </c>
      <c r="G703" s="24"/>
      <c r="H703" s="24">
        <v>10790.1</v>
      </c>
      <c r="I703" s="24">
        <v>9987.2620000000006</v>
      </c>
      <c r="J703" s="37">
        <v>1531.6469999999999</v>
      </c>
      <c r="K703" s="24">
        <v>0</v>
      </c>
      <c r="L703" s="24">
        <v>0</v>
      </c>
      <c r="M703" s="24">
        <v>0</v>
      </c>
      <c r="N703" s="24">
        <v>0</v>
      </c>
      <c r="O703" s="30">
        <v>9987.2620000000006</v>
      </c>
      <c r="P703" s="30">
        <v>0</v>
      </c>
      <c r="Q703" s="30">
        <v>0</v>
      </c>
      <c r="R703" s="88">
        <f t="shared" si="528"/>
        <v>100</v>
      </c>
    </row>
    <row r="704" spans="1:18" ht="31.5" customHeight="1" x14ac:dyDescent="0.3">
      <c r="A704" s="28" t="s">
        <v>226</v>
      </c>
      <c r="B704" s="28" t="s">
        <v>1412</v>
      </c>
      <c r="C704" s="18" t="s">
        <v>232</v>
      </c>
      <c r="D704" s="28"/>
      <c r="E704" s="29" t="s">
        <v>1546</v>
      </c>
      <c r="F704" s="24">
        <v>5193700.2750000004</v>
      </c>
      <c r="G704" s="24">
        <f t="shared" ref="G704:Q704" si="559">G705+G738</f>
        <v>0</v>
      </c>
      <c r="H704" s="24">
        <f t="shared" si="559"/>
        <v>5214218.4160000002</v>
      </c>
      <c r="I704" s="24">
        <f t="shared" si="559"/>
        <v>5870789.0098699993</v>
      </c>
      <c r="J704" s="37">
        <f t="shared" si="559"/>
        <v>3937441.1387600005</v>
      </c>
      <c r="K704" s="24">
        <f t="shared" si="559"/>
        <v>4908699.2653899994</v>
      </c>
      <c r="L704" s="24">
        <f t="shared" si="559"/>
        <v>3201040.6309000002</v>
      </c>
      <c r="M704" s="24">
        <f t="shared" si="559"/>
        <v>0</v>
      </c>
      <c r="N704" s="24">
        <f t="shared" si="559"/>
        <v>0</v>
      </c>
      <c r="O704" s="30">
        <f t="shared" si="559"/>
        <v>5838541.9023400005</v>
      </c>
      <c r="P704" s="30">
        <f t="shared" si="559"/>
        <v>4876885.2194699999</v>
      </c>
      <c r="Q704" s="30">
        <f t="shared" si="559"/>
        <v>0</v>
      </c>
      <c r="R704" s="88">
        <f t="shared" si="528"/>
        <v>99.450719358577103</v>
      </c>
    </row>
    <row r="705" spans="1:18" ht="31.5" customHeight="1" x14ac:dyDescent="0.3">
      <c r="A705" s="28" t="s">
        <v>226</v>
      </c>
      <c r="B705" s="28" t="s">
        <v>1412</v>
      </c>
      <c r="C705" s="18" t="s">
        <v>962</v>
      </c>
      <c r="D705" s="28"/>
      <c r="E705" s="29" t="s">
        <v>851</v>
      </c>
      <c r="F705" s="24">
        <v>5143143.0750000002</v>
      </c>
      <c r="G705" s="24">
        <f t="shared" ref="G705:H705" si="560">G706+G721</f>
        <v>0</v>
      </c>
      <c r="H705" s="24">
        <f t="shared" si="560"/>
        <v>5163661.216</v>
      </c>
      <c r="I705" s="24">
        <f t="shared" ref="I705:Q705" si="561">I706+I721</f>
        <v>5820274.4603699995</v>
      </c>
      <c r="J705" s="37">
        <f t="shared" si="561"/>
        <v>3915933.7333700005</v>
      </c>
      <c r="K705" s="24">
        <f t="shared" si="561"/>
        <v>4861617.2158899996</v>
      </c>
      <c r="L705" s="24">
        <f t="shared" si="561"/>
        <v>3181335.2809000001</v>
      </c>
      <c r="M705" s="24">
        <f t="shared" si="561"/>
        <v>0</v>
      </c>
      <c r="N705" s="24">
        <f t="shared" si="561"/>
        <v>0</v>
      </c>
      <c r="O705" s="30">
        <f t="shared" si="561"/>
        <v>5796519.7280200003</v>
      </c>
      <c r="P705" s="30">
        <f t="shared" si="561"/>
        <v>4838295.5451499997</v>
      </c>
      <c r="Q705" s="30">
        <f t="shared" si="561"/>
        <v>0</v>
      </c>
      <c r="R705" s="88">
        <f t="shared" si="528"/>
        <v>99.591862333782643</v>
      </c>
    </row>
    <row r="706" spans="1:18" ht="63" customHeight="1" x14ac:dyDescent="0.3">
      <c r="A706" s="28" t="s">
        <v>226</v>
      </c>
      <c r="B706" s="28" t="s">
        <v>1412</v>
      </c>
      <c r="C706" s="18" t="s">
        <v>963</v>
      </c>
      <c r="D706" s="28"/>
      <c r="E706" s="29" t="s">
        <v>852</v>
      </c>
      <c r="F706" s="24">
        <v>928322.07499999984</v>
      </c>
      <c r="G706" s="24">
        <f t="shared" ref="G706" si="562">G707+G711+G718</f>
        <v>0</v>
      </c>
      <c r="H706" s="24">
        <f>H707+H711+H718+H714</f>
        <v>949409.43799999997</v>
      </c>
      <c r="I706" s="24">
        <f t="shared" ref="I706:Q706" si="563">I707+I711+I718+I714</f>
        <v>953657.07448000007</v>
      </c>
      <c r="J706" s="24">
        <f t="shared" si="563"/>
        <v>730554.35345000005</v>
      </c>
      <c r="K706" s="24">
        <f t="shared" si="563"/>
        <v>0</v>
      </c>
      <c r="L706" s="24">
        <f t="shared" si="563"/>
        <v>0</v>
      </c>
      <c r="M706" s="24">
        <f t="shared" si="563"/>
        <v>0</v>
      </c>
      <c r="N706" s="24">
        <f t="shared" si="563"/>
        <v>0</v>
      </c>
      <c r="O706" s="24">
        <f t="shared" si="563"/>
        <v>953287.51563000015</v>
      </c>
      <c r="P706" s="24">
        <f t="shared" si="563"/>
        <v>0</v>
      </c>
      <c r="Q706" s="24">
        <f t="shared" si="563"/>
        <v>0</v>
      </c>
      <c r="R706" s="88">
        <f t="shared" si="528"/>
        <v>99.961248245319055</v>
      </c>
    </row>
    <row r="707" spans="1:18" ht="47.25" customHeight="1" x14ac:dyDescent="0.3">
      <c r="A707" s="28" t="s">
        <v>226</v>
      </c>
      <c r="B707" s="28" t="s">
        <v>1412</v>
      </c>
      <c r="C707" s="18" t="s">
        <v>947</v>
      </c>
      <c r="D707" s="28"/>
      <c r="E707" s="29" t="s">
        <v>710</v>
      </c>
      <c r="F707" s="24">
        <v>918994.17499999993</v>
      </c>
      <c r="G707" s="24">
        <f t="shared" ref="G707:Q707" si="564">G708</f>
        <v>0</v>
      </c>
      <c r="H707" s="24">
        <f t="shared" si="564"/>
        <v>922314.16399999987</v>
      </c>
      <c r="I707" s="24">
        <f t="shared" si="564"/>
        <v>926561.80047999998</v>
      </c>
      <c r="J707" s="37">
        <f t="shared" si="564"/>
        <v>705688.64243000001</v>
      </c>
      <c r="K707" s="24">
        <f t="shared" si="564"/>
        <v>0</v>
      </c>
      <c r="L707" s="24">
        <f t="shared" si="564"/>
        <v>0</v>
      </c>
      <c r="M707" s="24">
        <f t="shared" si="564"/>
        <v>0</v>
      </c>
      <c r="N707" s="24">
        <f t="shared" si="564"/>
        <v>0</v>
      </c>
      <c r="O707" s="30">
        <f t="shared" si="564"/>
        <v>926192.2416500001</v>
      </c>
      <c r="P707" s="30">
        <f t="shared" si="564"/>
        <v>0</v>
      </c>
      <c r="Q707" s="30">
        <f t="shared" si="564"/>
        <v>0</v>
      </c>
      <c r="R707" s="88">
        <f t="shared" si="528"/>
        <v>99.96011503713963</v>
      </c>
    </row>
    <row r="708" spans="1:18" ht="31.5" customHeight="1" x14ac:dyDescent="0.3">
      <c r="A708" s="28" t="s">
        <v>226</v>
      </c>
      <c r="B708" s="28" t="s">
        <v>1412</v>
      </c>
      <c r="C708" s="18" t="s">
        <v>947</v>
      </c>
      <c r="D708" s="28" t="s">
        <v>143</v>
      </c>
      <c r="E708" s="29" t="s">
        <v>673</v>
      </c>
      <c r="F708" s="24">
        <v>918994.17499999993</v>
      </c>
      <c r="G708" s="24">
        <f t="shared" ref="G708:H708" si="565">G709+G710</f>
        <v>0</v>
      </c>
      <c r="H708" s="24">
        <f t="shared" si="565"/>
        <v>922314.16399999987</v>
      </c>
      <c r="I708" s="24">
        <f t="shared" ref="I708:Q708" si="566">I709+I710</f>
        <v>926561.80047999998</v>
      </c>
      <c r="J708" s="37">
        <f t="shared" si="566"/>
        <v>705688.64243000001</v>
      </c>
      <c r="K708" s="24">
        <f t="shared" si="566"/>
        <v>0</v>
      </c>
      <c r="L708" s="24">
        <f t="shared" si="566"/>
        <v>0</v>
      </c>
      <c r="M708" s="24">
        <f t="shared" si="566"/>
        <v>0</v>
      </c>
      <c r="N708" s="24">
        <f t="shared" si="566"/>
        <v>0</v>
      </c>
      <c r="O708" s="30">
        <f t="shared" si="566"/>
        <v>926192.2416500001</v>
      </c>
      <c r="P708" s="30">
        <f t="shared" si="566"/>
        <v>0</v>
      </c>
      <c r="Q708" s="30">
        <f t="shared" si="566"/>
        <v>0</v>
      </c>
      <c r="R708" s="88">
        <f t="shared" si="528"/>
        <v>99.96011503713963</v>
      </c>
    </row>
    <row r="709" spans="1:18" ht="15.75" customHeight="1" x14ac:dyDescent="0.3">
      <c r="A709" s="28" t="s">
        <v>226</v>
      </c>
      <c r="B709" s="28" t="s">
        <v>1412</v>
      </c>
      <c r="C709" s="18" t="s">
        <v>947</v>
      </c>
      <c r="D709" s="28" t="s">
        <v>179</v>
      </c>
      <c r="E709" s="29" t="s">
        <v>674</v>
      </c>
      <c r="F709" s="24">
        <v>45795.7</v>
      </c>
      <c r="G709" s="24"/>
      <c r="H709" s="24">
        <f>45795.7-26.586</f>
        <v>45769.113999999994</v>
      </c>
      <c r="I709" s="24">
        <v>40641.973109999999</v>
      </c>
      <c r="J709" s="37">
        <v>32604.292399999998</v>
      </c>
      <c r="K709" s="24">
        <v>0</v>
      </c>
      <c r="L709" s="24">
        <v>0</v>
      </c>
      <c r="M709" s="24">
        <v>0</v>
      </c>
      <c r="N709" s="24">
        <v>0</v>
      </c>
      <c r="O709" s="30">
        <v>40641.474000000002</v>
      </c>
      <c r="P709" s="30">
        <v>0</v>
      </c>
      <c r="Q709" s="30">
        <v>0</v>
      </c>
      <c r="R709" s="88">
        <f t="shared" si="528"/>
        <v>99.998771934623733</v>
      </c>
    </row>
    <row r="710" spans="1:18" ht="15.75" customHeight="1" x14ac:dyDescent="0.3">
      <c r="A710" s="28" t="s">
        <v>226</v>
      </c>
      <c r="B710" s="28" t="s">
        <v>1412</v>
      </c>
      <c r="C710" s="18" t="s">
        <v>947</v>
      </c>
      <c r="D710" s="28" t="s">
        <v>155</v>
      </c>
      <c r="E710" s="29" t="s">
        <v>675</v>
      </c>
      <c r="F710" s="24">
        <v>873198.47499999998</v>
      </c>
      <c r="G710" s="24"/>
      <c r="H710" s="24">
        <f>871399.164+5705.566-559.68</f>
        <v>876545.04999999993</v>
      </c>
      <c r="I710" s="24">
        <v>885919.82736999996</v>
      </c>
      <c r="J710" s="37">
        <v>673084.35002999997</v>
      </c>
      <c r="K710" s="24">
        <v>0</v>
      </c>
      <c r="L710" s="24">
        <v>0</v>
      </c>
      <c r="M710" s="24">
        <v>0</v>
      </c>
      <c r="N710" s="24">
        <v>0</v>
      </c>
      <c r="O710" s="30">
        <v>885550.76765000005</v>
      </c>
      <c r="P710" s="30">
        <v>0</v>
      </c>
      <c r="Q710" s="30">
        <v>0</v>
      </c>
      <c r="R710" s="88">
        <f t="shared" si="528"/>
        <v>99.958341634468724</v>
      </c>
    </row>
    <row r="711" spans="1:18" ht="47.25" customHeight="1" x14ac:dyDescent="0.3">
      <c r="A711" s="28" t="s">
        <v>226</v>
      </c>
      <c r="B711" s="28" t="s">
        <v>1412</v>
      </c>
      <c r="C711" s="18" t="s">
        <v>1552</v>
      </c>
      <c r="D711" s="28"/>
      <c r="E711" s="29" t="s">
        <v>1553</v>
      </c>
      <c r="F711" s="24">
        <v>7175.5</v>
      </c>
      <c r="G711" s="24">
        <f t="shared" ref="G711:Q712" si="567">G712</f>
        <v>0</v>
      </c>
      <c r="H711" s="24">
        <f t="shared" si="567"/>
        <v>7175.5</v>
      </c>
      <c r="I711" s="24">
        <f t="shared" si="567"/>
        <v>7175.5</v>
      </c>
      <c r="J711" s="37">
        <f t="shared" si="567"/>
        <v>5381.6249699999998</v>
      </c>
      <c r="K711" s="24">
        <f t="shared" si="567"/>
        <v>0</v>
      </c>
      <c r="L711" s="24">
        <f t="shared" si="567"/>
        <v>0</v>
      </c>
      <c r="M711" s="24">
        <f t="shared" si="567"/>
        <v>0</v>
      </c>
      <c r="N711" s="24">
        <f t="shared" si="567"/>
        <v>0</v>
      </c>
      <c r="O711" s="30">
        <f t="shared" si="567"/>
        <v>7175.5</v>
      </c>
      <c r="P711" s="30">
        <f t="shared" si="567"/>
        <v>0</v>
      </c>
      <c r="Q711" s="30">
        <f t="shared" si="567"/>
        <v>0</v>
      </c>
      <c r="R711" s="88">
        <f t="shared" si="528"/>
        <v>100</v>
      </c>
    </row>
    <row r="712" spans="1:18" ht="31.5" customHeight="1" x14ac:dyDescent="0.3">
      <c r="A712" s="28" t="s">
        <v>226</v>
      </c>
      <c r="B712" s="28" t="s">
        <v>1412</v>
      </c>
      <c r="C712" s="18" t="s">
        <v>1552</v>
      </c>
      <c r="D712" s="28" t="s">
        <v>143</v>
      </c>
      <c r="E712" s="29" t="s">
        <v>673</v>
      </c>
      <c r="F712" s="24">
        <v>7175.5</v>
      </c>
      <c r="G712" s="24">
        <f t="shared" si="567"/>
        <v>0</v>
      </c>
      <c r="H712" s="24">
        <f t="shared" si="567"/>
        <v>7175.5</v>
      </c>
      <c r="I712" s="24">
        <f t="shared" si="567"/>
        <v>7175.5</v>
      </c>
      <c r="J712" s="37">
        <f t="shared" si="567"/>
        <v>5381.6249699999998</v>
      </c>
      <c r="K712" s="24">
        <f t="shared" si="567"/>
        <v>0</v>
      </c>
      <c r="L712" s="24">
        <f t="shared" si="567"/>
        <v>0</v>
      </c>
      <c r="M712" s="24">
        <f t="shared" si="567"/>
        <v>0</v>
      </c>
      <c r="N712" s="24">
        <f t="shared" si="567"/>
        <v>0</v>
      </c>
      <c r="O712" s="30">
        <f t="shared" si="567"/>
        <v>7175.5</v>
      </c>
      <c r="P712" s="30">
        <f t="shared" si="567"/>
        <v>0</v>
      </c>
      <c r="Q712" s="30">
        <f t="shared" si="567"/>
        <v>0</v>
      </c>
      <c r="R712" s="88">
        <f t="shared" si="528"/>
        <v>100</v>
      </c>
    </row>
    <row r="713" spans="1:18" ht="15.75" customHeight="1" x14ac:dyDescent="0.3">
      <c r="A713" s="28" t="s">
        <v>226</v>
      </c>
      <c r="B713" s="28" t="s">
        <v>1412</v>
      </c>
      <c r="C713" s="18" t="s">
        <v>1552</v>
      </c>
      <c r="D713" s="28" t="s">
        <v>155</v>
      </c>
      <c r="E713" s="29" t="s">
        <v>675</v>
      </c>
      <c r="F713" s="24">
        <v>7175.5</v>
      </c>
      <c r="G713" s="24"/>
      <c r="H713" s="24">
        <v>7175.5</v>
      </c>
      <c r="I713" s="24">
        <v>7175.5</v>
      </c>
      <c r="J713" s="37">
        <v>5381.6249699999998</v>
      </c>
      <c r="K713" s="24">
        <v>0</v>
      </c>
      <c r="L713" s="24">
        <v>0</v>
      </c>
      <c r="M713" s="24">
        <v>0</v>
      </c>
      <c r="N713" s="24">
        <v>0</v>
      </c>
      <c r="O713" s="30">
        <v>7175.5</v>
      </c>
      <c r="P713" s="30">
        <v>0</v>
      </c>
      <c r="Q713" s="30">
        <v>0</v>
      </c>
      <c r="R713" s="88">
        <f t="shared" si="528"/>
        <v>100</v>
      </c>
    </row>
    <row r="714" spans="1:18" ht="63" customHeight="1" x14ac:dyDescent="0.3">
      <c r="A714" s="28" t="s">
        <v>226</v>
      </c>
      <c r="B714" s="28" t="s">
        <v>1412</v>
      </c>
      <c r="C714" s="18" t="s">
        <v>2036</v>
      </c>
      <c r="D714" s="28"/>
      <c r="E714" s="29" t="s">
        <v>2032</v>
      </c>
      <c r="F714" s="24"/>
      <c r="G714" s="24"/>
      <c r="H714" s="24">
        <f>H715</f>
        <v>17861.822</v>
      </c>
      <c r="I714" s="24">
        <f t="shared" ref="I714:Q714" si="568">I715</f>
        <v>17861.822</v>
      </c>
      <c r="J714" s="24">
        <f t="shared" si="568"/>
        <v>17861.822</v>
      </c>
      <c r="K714" s="24">
        <f t="shared" si="568"/>
        <v>0</v>
      </c>
      <c r="L714" s="24">
        <f t="shared" si="568"/>
        <v>0</v>
      </c>
      <c r="M714" s="24">
        <f t="shared" si="568"/>
        <v>0</v>
      </c>
      <c r="N714" s="24">
        <f t="shared" si="568"/>
        <v>0</v>
      </c>
      <c r="O714" s="24">
        <f t="shared" si="568"/>
        <v>17861.821980000001</v>
      </c>
      <c r="P714" s="24">
        <f t="shared" si="568"/>
        <v>0</v>
      </c>
      <c r="Q714" s="24">
        <f t="shared" si="568"/>
        <v>0</v>
      </c>
      <c r="R714" s="88">
        <f t="shared" si="528"/>
        <v>99.99999988802935</v>
      </c>
    </row>
    <row r="715" spans="1:18" ht="31.5" customHeight="1" x14ac:dyDescent="0.3">
      <c r="A715" s="28" t="s">
        <v>226</v>
      </c>
      <c r="B715" s="28" t="s">
        <v>1412</v>
      </c>
      <c r="C715" s="18" t="s">
        <v>2036</v>
      </c>
      <c r="D715" s="28" t="s">
        <v>143</v>
      </c>
      <c r="E715" s="29" t="s">
        <v>673</v>
      </c>
      <c r="F715" s="24"/>
      <c r="G715" s="24"/>
      <c r="H715" s="24">
        <f>H716+H717</f>
        <v>17861.822</v>
      </c>
      <c r="I715" s="24">
        <f t="shared" ref="I715:Q715" si="569">I716+I717</f>
        <v>17861.822</v>
      </c>
      <c r="J715" s="24">
        <f t="shared" si="569"/>
        <v>17861.822</v>
      </c>
      <c r="K715" s="24">
        <f t="shared" si="569"/>
        <v>0</v>
      </c>
      <c r="L715" s="24">
        <f t="shared" si="569"/>
        <v>0</v>
      </c>
      <c r="M715" s="24">
        <f t="shared" si="569"/>
        <v>0</v>
      </c>
      <c r="N715" s="24">
        <f t="shared" si="569"/>
        <v>0</v>
      </c>
      <c r="O715" s="24">
        <f t="shared" si="569"/>
        <v>17861.821980000001</v>
      </c>
      <c r="P715" s="24">
        <f t="shared" si="569"/>
        <v>0</v>
      </c>
      <c r="Q715" s="24">
        <f t="shared" si="569"/>
        <v>0</v>
      </c>
      <c r="R715" s="88">
        <f t="shared" si="528"/>
        <v>99.99999988802935</v>
      </c>
    </row>
    <row r="716" spans="1:18" ht="15.75" customHeight="1" x14ac:dyDescent="0.3">
      <c r="A716" s="28" t="s">
        <v>226</v>
      </c>
      <c r="B716" s="28" t="s">
        <v>1412</v>
      </c>
      <c r="C716" s="18" t="s">
        <v>2036</v>
      </c>
      <c r="D716" s="28" t="s">
        <v>179</v>
      </c>
      <c r="E716" s="29" t="s">
        <v>674</v>
      </c>
      <c r="F716" s="24"/>
      <c r="G716" s="24"/>
      <c r="H716" s="24">
        <v>845.79200000000003</v>
      </c>
      <c r="I716" s="24">
        <v>845.79200000000003</v>
      </c>
      <c r="J716" s="24">
        <v>845.79200000000003</v>
      </c>
      <c r="K716" s="24">
        <v>0</v>
      </c>
      <c r="L716" s="24">
        <v>0</v>
      </c>
      <c r="M716" s="24">
        <v>0</v>
      </c>
      <c r="N716" s="24">
        <v>0</v>
      </c>
      <c r="O716" s="24">
        <v>845.79197999999997</v>
      </c>
      <c r="P716" s="24">
        <v>0</v>
      </c>
      <c r="Q716" s="24">
        <v>0</v>
      </c>
      <c r="R716" s="88">
        <f t="shared" ref="R716:R779" si="570">O716/I716*100</f>
        <v>99.999997635352429</v>
      </c>
    </row>
    <row r="717" spans="1:18" ht="15.75" customHeight="1" x14ac:dyDescent="0.3">
      <c r="A717" s="28" t="s">
        <v>226</v>
      </c>
      <c r="B717" s="28" t="s">
        <v>1412</v>
      </c>
      <c r="C717" s="18" t="s">
        <v>2036</v>
      </c>
      <c r="D717" s="28" t="s">
        <v>155</v>
      </c>
      <c r="E717" s="29" t="s">
        <v>675</v>
      </c>
      <c r="F717" s="24"/>
      <c r="G717" s="24"/>
      <c r="H717" s="24">
        <v>17016.03</v>
      </c>
      <c r="I717" s="24">
        <v>17016.03</v>
      </c>
      <c r="J717" s="24">
        <v>17016.03</v>
      </c>
      <c r="K717" s="24">
        <v>0</v>
      </c>
      <c r="L717" s="24">
        <v>0</v>
      </c>
      <c r="M717" s="24">
        <v>0</v>
      </c>
      <c r="N717" s="24">
        <v>0</v>
      </c>
      <c r="O717" s="24">
        <v>17016.03</v>
      </c>
      <c r="P717" s="24">
        <v>0</v>
      </c>
      <c r="Q717" s="24">
        <v>0</v>
      </c>
      <c r="R717" s="88">
        <f t="shared" si="570"/>
        <v>100</v>
      </c>
    </row>
    <row r="718" spans="1:18" ht="15.75" customHeight="1" x14ac:dyDescent="0.3">
      <c r="A718" s="28" t="s">
        <v>226</v>
      </c>
      <c r="B718" s="28" t="s">
        <v>1412</v>
      </c>
      <c r="C718" s="18" t="s">
        <v>948</v>
      </c>
      <c r="D718" s="28"/>
      <c r="E718" s="29" t="s">
        <v>1057</v>
      </c>
      <c r="F718" s="24">
        <v>2152.3999999999996</v>
      </c>
      <c r="G718" s="24">
        <f t="shared" ref="G718:Q719" si="571">G719</f>
        <v>0</v>
      </c>
      <c r="H718" s="24">
        <f t="shared" si="571"/>
        <v>2057.9520000000002</v>
      </c>
      <c r="I718" s="24">
        <f t="shared" si="571"/>
        <v>2057.9520000000002</v>
      </c>
      <c r="J718" s="37">
        <f t="shared" si="571"/>
        <v>1622.26405</v>
      </c>
      <c r="K718" s="24">
        <f t="shared" si="571"/>
        <v>0</v>
      </c>
      <c r="L718" s="24">
        <f t="shared" si="571"/>
        <v>0</v>
      </c>
      <c r="M718" s="24">
        <f t="shared" si="571"/>
        <v>0</v>
      </c>
      <c r="N718" s="24">
        <f t="shared" si="571"/>
        <v>0</v>
      </c>
      <c r="O718" s="30">
        <f t="shared" si="571"/>
        <v>2057.9520000000002</v>
      </c>
      <c r="P718" s="30">
        <f t="shared" si="571"/>
        <v>0</v>
      </c>
      <c r="Q718" s="30">
        <f t="shared" si="571"/>
        <v>0</v>
      </c>
      <c r="R718" s="88">
        <f t="shared" si="570"/>
        <v>100</v>
      </c>
    </row>
    <row r="719" spans="1:18" ht="31.5" customHeight="1" x14ac:dyDescent="0.3">
      <c r="A719" s="28" t="s">
        <v>226</v>
      </c>
      <c r="B719" s="28" t="s">
        <v>1412</v>
      </c>
      <c r="C719" s="18" t="s">
        <v>948</v>
      </c>
      <c r="D719" s="28" t="s">
        <v>143</v>
      </c>
      <c r="E719" s="29" t="s">
        <v>673</v>
      </c>
      <c r="F719" s="24">
        <v>2152.3999999999996</v>
      </c>
      <c r="G719" s="24">
        <f t="shared" si="571"/>
        <v>0</v>
      </c>
      <c r="H719" s="24">
        <f t="shared" si="571"/>
        <v>2057.9520000000002</v>
      </c>
      <c r="I719" s="24">
        <f t="shared" si="571"/>
        <v>2057.9520000000002</v>
      </c>
      <c r="J719" s="37">
        <f t="shared" si="571"/>
        <v>1622.26405</v>
      </c>
      <c r="K719" s="24">
        <f t="shared" si="571"/>
        <v>0</v>
      </c>
      <c r="L719" s="24">
        <f t="shared" si="571"/>
        <v>0</v>
      </c>
      <c r="M719" s="24">
        <f t="shared" si="571"/>
        <v>0</v>
      </c>
      <c r="N719" s="24">
        <f t="shared" si="571"/>
        <v>0</v>
      </c>
      <c r="O719" s="30">
        <f t="shared" si="571"/>
        <v>2057.9520000000002</v>
      </c>
      <c r="P719" s="30">
        <f t="shared" si="571"/>
        <v>0</v>
      </c>
      <c r="Q719" s="30">
        <f t="shared" si="571"/>
        <v>0</v>
      </c>
      <c r="R719" s="88">
        <f t="shared" si="570"/>
        <v>100</v>
      </c>
    </row>
    <row r="720" spans="1:18" ht="15.75" customHeight="1" x14ac:dyDescent="0.3">
      <c r="A720" s="28" t="s">
        <v>226</v>
      </c>
      <c r="B720" s="28" t="s">
        <v>1412</v>
      </c>
      <c r="C720" s="18" t="s">
        <v>948</v>
      </c>
      <c r="D720" s="28" t="s">
        <v>155</v>
      </c>
      <c r="E720" s="29" t="s">
        <v>675</v>
      </c>
      <c r="F720" s="24">
        <v>2152.3999999999996</v>
      </c>
      <c r="G720" s="24"/>
      <c r="H720" s="24">
        <v>2057.9520000000002</v>
      </c>
      <c r="I720" s="24">
        <v>2057.9520000000002</v>
      </c>
      <c r="J720" s="37">
        <v>1622.26405</v>
      </c>
      <c r="K720" s="24">
        <v>0</v>
      </c>
      <c r="L720" s="24">
        <v>0</v>
      </c>
      <c r="M720" s="24">
        <v>0</v>
      </c>
      <c r="N720" s="24">
        <v>0</v>
      </c>
      <c r="O720" s="30">
        <v>2057.9520000000002</v>
      </c>
      <c r="P720" s="30">
        <v>0</v>
      </c>
      <c r="Q720" s="30">
        <v>0</v>
      </c>
      <c r="R720" s="88">
        <f t="shared" si="570"/>
        <v>100</v>
      </c>
    </row>
    <row r="721" spans="1:18" ht="47.25" customHeight="1" x14ac:dyDescent="0.3">
      <c r="A721" s="28" t="s">
        <v>226</v>
      </c>
      <c r="B721" s="28" t="s">
        <v>1412</v>
      </c>
      <c r="C721" s="18" t="s">
        <v>964</v>
      </c>
      <c r="D721" s="28"/>
      <c r="E721" s="29" t="s">
        <v>853</v>
      </c>
      <c r="F721" s="24">
        <v>4214821</v>
      </c>
      <c r="G721" s="24">
        <f t="shared" ref="G721:H721" si="572">G722+G726</f>
        <v>0</v>
      </c>
      <c r="H721" s="24">
        <f t="shared" si="572"/>
        <v>4214251.7779999999</v>
      </c>
      <c r="I721" s="24">
        <f>I722+I726+I730+I734</f>
        <v>4866617.3858899996</v>
      </c>
      <c r="J721" s="24">
        <f t="shared" ref="J721:M721" si="573">J722+J726+J730+J734</f>
        <v>3185379.3799200002</v>
      </c>
      <c r="K721" s="24">
        <f t="shared" si="573"/>
        <v>4861617.2158899996</v>
      </c>
      <c r="L721" s="24">
        <f t="shared" si="573"/>
        <v>3181335.2809000001</v>
      </c>
      <c r="M721" s="24">
        <f t="shared" si="573"/>
        <v>0</v>
      </c>
      <c r="N721" s="24">
        <f t="shared" ref="N721" si="574">N722+N726+N730+N734</f>
        <v>0</v>
      </c>
      <c r="O721" s="24">
        <f t="shared" ref="O721" si="575">O722+O726+O730+O734</f>
        <v>4843232.21239</v>
      </c>
      <c r="P721" s="24">
        <f t="shared" ref="P721" si="576">P722+P726+P730+P734</f>
        <v>4838295.5451499997</v>
      </c>
      <c r="Q721" s="24">
        <f t="shared" ref="Q721" si="577">Q722+Q726+Q730+Q734</f>
        <v>0</v>
      </c>
      <c r="R721" s="88">
        <f t="shared" si="570"/>
        <v>99.519477870444433</v>
      </c>
    </row>
    <row r="722" spans="1:18" ht="31.5" customHeight="1" x14ac:dyDescent="0.3">
      <c r="A722" s="28" t="s">
        <v>226</v>
      </c>
      <c r="B722" s="28" t="s">
        <v>1412</v>
      </c>
      <c r="C722" s="18" t="s">
        <v>951</v>
      </c>
      <c r="D722" s="28"/>
      <c r="E722" s="29" t="s">
        <v>1053</v>
      </c>
      <c r="F722" s="24">
        <v>4140706.9</v>
      </c>
      <c r="G722" s="24">
        <f t="shared" ref="G722:Q722" si="578">G723</f>
        <v>0</v>
      </c>
      <c r="H722" s="24">
        <f t="shared" si="578"/>
        <v>4140706.9000000004</v>
      </c>
      <c r="I722" s="24">
        <f t="shared" si="578"/>
        <v>4318698.6078899996</v>
      </c>
      <c r="J722" s="37">
        <f t="shared" si="578"/>
        <v>3036291.4089000002</v>
      </c>
      <c r="K722" s="24">
        <f t="shared" si="578"/>
        <v>4318698.6078899996</v>
      </c>
      <c r="L722" s="24">
        <f t="shared" si="578"/>
        <v>3036291.4089000002</v>
      </c>
      <c r="M722" s="24">
        <f t="shared" si="578"/>
        <v>0</v>
      </c>
      <c r="N722" s="24">
        <f t="shared" si="578"/>
        <v>0</v>
      </c>
      <c r="O722" s="30">
        <f t="shared" si="578"/>
        <v>4307887.9298</v>
      </c>
      <c r="P722" s="30">
        <f t="shared" si="578"/>
        <v>4307887.9298</v>
      </c>
      <c r="Q722" s="30">
        <f t="shared" si="578"/>
        <v>0</v>
      </c>
      <c r="R722" s="88">
        <f t="shared" si="570"/>
        <v>99.749677412768534</v>
      </c>
    </row>
    <row r="723" spans="1:18" ht="31.5" customHeight="1" x14ac:dyDescent="0.3">
      <c r="A723" s="28" t="s">
        <v>226</v>
      </c>
      <c r="B723" s="28" t="s">
        <v>1412</v>
      </c>
      <c r="C723" s="18" t="s">
        <v>951</v>
      </c>
      <c r="D723" s="28" t="s">
        <v>143</v>
      </c>
      <c r="E723" s="29" t="s">
        <v>673</v>
      </c>
      <c r="F723" s="24">
        <v>4140706.9</v>
      </c>
      <c r="G723" s="24">
        <f t="shared" ref="G723:H723" si="579">G724+G725</f>
        <v>0</v>
      </c>
      <c r="H723" s="24">
        <f t="shared" si="579"/>
        <v>4140706.9000000004</v>
      </c>
      <c r="I723" s="24">
        <f t="shared" ref="I723:Q723" si="580">I724+I725</f>
        <v>4318698.6078899996</v>
      </c>
      <c r="J723" s="37">
        <f t="shared" si="580"/>
        <v>3036291.4089000002</v>
      </c>
      <c r="K723" s="24">
        <f t="shared" si="580"/>
        <v>4318698.6078899996</v>
      </c>
      <c r="L723" s="24">
        <f t="shared" si="580"/>
        <v>3036291.4089000002</v>
      </c>
      <c r="M723" s="24">
        <f t="shared" si="580"/>
        <v>0</v>
      </c>
      <c r="N723" s="24">
        <f t="shared" si="580"/>
        <v>0</v>
      </c>
      <c r="O723" s="30">
        <f t="shared" si="580"/>
        <v>4307887.9298</v>
      </c>
      <c r="P723" s="30">
        <f t="shared" si="580"/>
        <v>4307887.9298</v>
      </c>
      <c r="Q723" s="30">
        <f t="shared" si="580"/>
        <v>0</v>
      </c>
      <c r="R723" s="88">
        <f t="shared" si="570"/>
        <v>99.749677412768534</v>
      </c>
    </row>
    <row r="724" spans="1:18" ht="15.75" customHeight="1" x14ac:dyDescent="0.3">
      <c r="A724" s="28" t="s">
        <v>226</v>
      </c>
      <c r="B724" s="28" t="s">
        <v>1412</v>
      </c>
      <c r="C724" s="18" t="s">
        <v>951</v>
      </c>
      <c r="D724" s="28" t="s">
        <v>179</v>
      </c>
      <c r="E724" s="29" t="s">
        <v>674</v>
      </c>
      <c r="F724" s="24">
        <v>267217.2</v>
      </c>
      <c r="G724" s="24"/>
      <c r="H724" s="24">
        <v>267217.2</v>
      </c>
      <c r="I724" s="24">
        <v>351288.51335000002</v>
      </c>
      <c r="J724" s="37">
        <v>251521.88651000001</v>
      </c>
      <c r="K724" s="24">
        <f>I724</f>
        <v>351288.51335000002</v>
      </c>
      <c r="L724" s="24">
        <f>J724</f>
        <v>251521.88651000001</v>
      </c>
      <c r="M724" s="24">
        <v>0</v>
      </c>
      <c r="N724" s="24">
        <v>0</v>
      </c>
      <c r="O724" s="30">
        <v>351288.51335000002</v>
      </c>
      <c r="P724" s="30">
        <f>O724</f>
        <v>351288.51335000002</v>
      </c>
      <c r="Q724" s="30">
        <v>0</v>
      </c>
      <c r="R724" s="88">
        <f t="shared" si="570"/>
        <v>100</v>
      </c>
    </row>
    <row r="725" spans="1:18" ht="15.75" customHeight="1" x14ac:dyDescent="0.3">
      <c r="A725" s="28" t="s">
        <v>226</v>
      </c>
      <c r="B725" s="28" t="s">
        <v>1412</v>
      </c>
      <c r="C725" s="18" t="s">
        <v>951</v>
      </c>
      <c r="D725" s="28" t="s">
        <v>155</v>
      </c>
      <c r="E725" s="29" t="s">
        <v>675</v>
      </c>
      <c r="F725" s="24">
        <v>3873489.6999999997</v>
      </c>
      <c r="G725" s="24"/>
      <c r="H725" s="24">
        <v>3873489.7</v>
      </c>
      <c r="I725" s="24">
        <v>3967410.09454</v>
      </c>
      <c r="J725" s="37">
        <v>2784769.5223900001</v>
      </c>
      <c r="K725" s="24">
        <f>I725</f>
        <v>3967410.09454</v>
      </c>
      <c r="L725" s="24">
        <f>J725</f>
        <v>2784769.5223900001</v>
      </c>
      <c r="M725" s="24">
        <v>0</v>
      </c>
      <c r="N725" s="24">
        <v>0</v>
      </c>
      <c r="O725" s="30">
        <v>3956599.4164499999</v>
      </c>
      <c r="P725" s="30">
        <f>O725</f>
        <v>3956599.4164499999</v>
      </c>
      <c r="Q725" s="30">
        <v>0</v>
      </c>
      <c r="R725" s="88">
        <f t="shared" si="570"/>
        <v>99.727512966081377</v>
      </c>
    </row>
    <row r="726" spans="1:18" ht="189" customHeight="1" x14ac:dyDescent="0.3">
      <c r="A726" s="28" t="s">
        <v>226</v>
      </c>
      <c r="B726" s="28" t="s">
        <v>1412</v>
      </c>
      <c r="C726" s="18" t="s">
        <v>953</v>
      </c>
      <c r="D726" s="28"/>
      <c r="E726" s="29" t="s">
        <v>1204</v>
      </c>
      <c r="F726" s="24">
        <v>74114.100000000006</v>
      </c>
      <c r="G726" s="24">
        <f t="shared" ref="G726:Q726" si="581">G727</f>
        <v>0</v>
      </c>
      <c r="H726" s="24">
        <f t="shared" si="581"/>
        <v>73544.877999999997</v>
      </c>
      <c r="I726" s="24">
        <f t="shared" si="581"/>
        <v>65885.978000000003</v>
      </c>
      <c r="J726" s="37">
        <f t="shared" si="581"/>
        <v>56431.107019999996</v>
      </c>
      <c r="K726" s="24">
        <f t="shared" si="581"/>
        <v>60885.807999999997</v>
      </c>
      <c r="L726" s="24">
        <f t="shared" si="581"/>
        <v>52387.008000000002</v>
      </c>
      <c r="M726" s="24">
        <f t="shared" si="581"/>
        <v>0</v>
      </c>
      <c r="N726" s="24">
        <f t="shared" si="581"/>
        <v>0</v>
      </c>
      <c r="O726" s="30">
        <f t="shared" si="581"/>
        <v>65822.232640000002</v>
      </c>
      <c r="P726" s="30">
        <f t="shared" si="581"/>
        <v>60885.565399999999</v>
      </c>
      <c r="Q726" s="30">
        <f t="shared" si="581"/>
        <v>0</v>
      </c>
      <c r="R726" s="88">
        <f t="shared" si="570"/>
        <v>99.903248973552465</v>
      </c>
    </row>
    <row r="727" spans="1:18" ht="31.5" customHeight="1" x14ac:dyDescent="0.3">
      <c r="A727" s="28" t="s">
        <v>226</v>
      </c>
      <c r="B727" s="28" t="s">
        <v>1412</v>
      </c>
      <c r="C727" s="18" t="s">
        <v>953</v>
      </c>
      <c r="D727" s="28" t="s">
        <v>143</v>
      </c>
      <c r="E727" s="29" t="s">
        <v>673</v>
      </c>
      <c r="F727" s="24">
        <v>74114.100000000006</v>
      </c>
      <c r="G727" s="24">
        <f t="shared" ref="G727:H727" si="582">G728+G729</f>
        <v>0</v>
      </c>
      <c r="H727" s="24">
        <f t="shared" si="582"/>
        <v>73544.877999999997</v>
      </c>
      <c r="I727" s="24">
        <f t="shared" ref="I727:Q727" si="583">I728+I729</f>
        <v>65885.978000000003</v>
      </c>
      <c r="J727" s="37">
        <f t="shared" si="583"/>
        <v>56431.107019999996</v>
      </c>
      <c r="K727" s="24">
        <f t="shared" si="583"/>
        <v>60885.807999999997</v>
      </c>
      <c r="L727" s="24">
        <f t="shared" si="583"/>
        <v>52387.008000000002</v>
      </c>
      <c r="M727" s="24">
        <f t="shared" si="583"/>
        <v>0</v>
      </c>
      <c r="N727" s="24">
        <f t="shared" si="583"/>
        <v>0</v>
      </c>
      <c r="O727" s="30">
        <f t="shared" si="583"/>
        <v>65822.232640000002</v>
      </c>
      <c r="P727" s="30">
        <f t="shared" si="583"/>
        <v>60885.565399999999</v>
      </c>
      <c r="Q727" s="30">
        <f t="shared" si="583"/>
        <v>0</v>
      </c>
      <c r="R727" s="88">
        <f t="shared" si="570"/>
        <v>99.903248973552465</v>
      </c>
    </row>
    <row r="728" spans="1:18" ht="15.75" customHeight="1" x14ac:dyDescent="0.3">
      <c r="A728" s="28" t="s">
        <v>226</v>
      </c>
      <c r="B728" s="28" t="s">
        <v>1412</v>
      </c>
      <c r="C728" s="18" t="s">
        <v>953</v>
      </c>
      <c r="D728" s="28" t="s">
        <v>179</v>
      </c>
      <c r="E728" s="29" t="s">
        <v>674</v>
      </c>
      <c r="F728" s="24">
        <v>25360.6</v>
      </c>
      <c r="G728" s="24"/>
      <c r="H728" s="24">
        <f>25360.6-352.52</f>
        <v>25008.079999999998</v>
      </c>
      <c r="I728" s="24">
        <v>43904.733180000003</v>
      </c>
      <c r="J728" s="37">
        <v>37808.959719999999</v>
      </c>
      <c r="K728" s="24">
        <v>40553.120799999997</v>
      </c>
      <c r="L728" s="24">
        <v>35064.889730000003</v>
      </c>
      <c r="M728" s="24">
        <v>0</v>
      </c>
      <c r="N728" s="24">
        <v>0</v>
      </c>
      <c r="O728" s="30">
        <v>43840.987820000002</v>
      </c>
      <c r="P728" s="30">
        <v>40552.878199999999</v>
      </c>
      <c r="Q728" s="30">
        <v>0</v>
      </c>
      <c r="R728" s="88">
        <f t="shared" si="570"/>
        <v>99.854809822579583</v>
      </c>
    </row>
    <row r="729" spans="1:18" ht="15.75" customHeight="1" x14ac:dyDescent="0.3">
      <c r="A729" s="28" t="s">
        <v>226</v>
      </c>
      <c r="B729" s="28" t="s">
        <v>1412</v>
      </c>
      <c r="C729" s="18" t="s">
        <v>953</v>
      </c>
      <c r="D729" s="28" t="s">
        <v>155</v>
      </c>
      <c r="E729" s="29" t="s">
        <v>675</v>
      </c>
      <c r="F729" s="24">
        <v>48753.5</v>
      </c>
      <c r="G729" s="24"/>
      <c r="H729" s="24">
        <f>48742.708-205.91</f>
        <v>48536.797999999995</v>
      </c>
      <c r="I729" s="24">
        <v>21981.24482</v>
      </c>
      <c r="J729" s="37">
        <v>18622.147300000001</v>
      </c>
      <c r="K729" s="24">
        <v>20332.6872</v>
      </c>
      <c r="L729" s="24">
        <v>17322.118269999999</v>
      </c>
      <c r="M729" s="24">
        <v>0</v>
      </c>
      <c r="N729" s="24">
        <v>0</v>
      </c>
      <c r="O729" s="30">
        <v>21981.24482</v>
      </c>
      <c r="P729" s="30">
        <v>20332.6872</v>
      </c>
      <c r="Q729" s="30">
        <v>0</v>
      </c>
      <c r="R729" s="88">
        <f t="shared" si="570"/>
        <v>100</v>
      </c>
    </row>
    <row r="730" spans="1:18" ht="62.4" x14ac:dyDescent="0.3">
      <c r="A730" s="28" t="s">
        <v>226</v>
      </c>
      <c r="B730" s="28" t="s">
        <v>1412</v>
      </c>
      <c r="C730" s="18" t="s">
        <v>2068</v>
      </c>
      <c r="D730" s="28"/>
      <c r="E730" s="29" t="s">
        <v>2069</v>
      </c>
      <c r="F730" s="24"/>
      <c r="G730" s="24"/>
      <c r="H730" s="24">
        <f>H731</f>
        <v>0</v>
      </c>
      <c r="I730" s="24">
        <f>I731</f>
        <v>161308.70000000001</v>
      </c>
      <c r="J730" s="24">
        <f t="shared" ref="J730:Q730" si="584">J731</f>
        <v>34927.377</v>
      </c>
      <c r="K730" s="24">
        <f t="shared" si="584"/>
        <v>161308.70000000001</v>
      </c>
      <c r="L730" s="24">
        <f t="shared" si="584"/>
        <v>34927.377</v>
      </c>
      <c r="M730" s="24">
        <f t="shared" si="584"/>
        <v>0</v>
      </c>
      <c r="N730" s="24">
        <f t="shared" si="584"/>
        <v>0</v>
      </c>
      <c r="O730" s="24">
        <f t="shared" si="584"/>
        <v>149161.02600000001</v>
      </c>
      <c r="P730" s="24">
        <f t="shared" si="584"/>
        <v>149161.02600000001</v>
      </c>
      <c r="Q730" s="24">
        <f t="shared" si="584"/>
        <v>0</v>
      </c>
      <c r="R730" s="88">
        <f t="shared" si="570"/>
        <v>92.469300167938854</v>
      </c>
    </row>
    <row r="731" spans="1:18" ht="31.5" customHeight="1" x14ac:dyDescent="0.3">
      <c r="A731" s="28" t="s">
        <v>226</v>
      </c>
      <c r="B731" s="28" t="s">
        <v>1412</v>
      </c>
      <c r="C731" s="18" t="s">
        <v>2068</v>
      </c>
      <c r="D731" s="28" t="s">
        <v>143</v>
      </c>
      <c r="E731" s="29" t="s">
        <v>673</v>
      </c>
      <c r="F731" s="24"/>
      <c r="G731" s="24"/>
      <c r="H731" s="24">
        <f>H732+H733</f>
        <v>0</v>
      </c>
      <c r="I731" s="24">
        <f>I732+I733</f>
        <v>161308.70000000001</v>
      </c>
      <c r="J731" s="24">
        <f t="shared" ref="J731:Q731" si="585">J732+J733</f>
        <v>34927.377</v>
      </c>
      <c r="K731" s="24">
        <f t="shared" si="585"/>
        <v>161308.70000000001</v>
      </c>
      <c r="L731" s="24">
        <f t="shared" si="585"/>
        <v>34927.377</v>
      </c>
      <c r="M731" s="24">
        <f t="shared" si="585"/>
        <v>0</v>
      </c>
      <c r="N731" s="24">
        <f t="shared" si="585"/>
        <v>0</v>
      </c>
      <c r="O731" s="24">
        <f t="shared" si="585"/>
        <v>149161.02600000001</v>
      </c>
      <c r="P731" s="24">
        <f t="shared" si="585"/>
        <v>149161.02600000001</v>
      </c>
      <c r="Q731" s="24">
        <f t="shared" si="585"/>
        <v>0</v>
      </c>
      <c r="R731" s="88">
        <f t="shared" si="570"/>
        <v>92.469300167938854</v>
      </c>
    </row>
    <row r="732" spans="1:18" ht="15.75" customHeight="1" x14ac:dyDescent="0.3">
      <c r="A732" s="28" t="s">
        <v>226</v>
      </c>
      <c r="B732" s="28" t="s">
        <v>1412</v>
      </c>
      <c r="C732" s="18" t="s">
        <v>2068</v>
      </c>
      <c r="D732" s="28" t="s">
        <v>179</v>
      </c>
      <c r="E732" s="29" t="s">
        <v>674</v>
      </c>
      <c r="F732" s="24"/>
      <c r="G732" s="24"/>
      <c r="H732" s="24">
        <v>0</v>
      </c>
      <c r="I732" s="24">
        <v>9073.6380000000008</v>
      </c>
      <c r="J732" s="37">
        <v>1793.60789</v>
      </c>
      <c r="K732" s="37">
        <f>I732</f>
        <v>9073.6380000000008</v>
      </c>
      <c r="L732" s="37">
        <f>J732</f>
        <v>1793.60789</v>
      </c>
      <c r="M732" s="37">
        <v>0</v>
      </c>
      <c r="N732" s="37">
        <v>0</v>
      </c>
      <c r="O732" s="37">
        <v>9073.6380000000008</v>
      </c>
      <c r="P732" s="37">
        <f>O732</f>
        <v>9073.6380000000008</v>
      </c>
      <c r="Q732" s="37">
        <v>0</v>
      </c>
      <c r="R732" s="88">
        <f t="shared" si="570"/>
        <v>100</v>
      </c>
    </row>
    <row r="733" spans="1:18" ht="15.75" customHeight="1" x14ac:dyDescent="0.3">
      <c r="A733" s="28" t="s">
        <v>226</v>
      </c>
      <c r="B733" s="28" t="s">
        <v>1412</v>
      </c>
      <c r="C733" s="18" t="s">
        <v>2068</v>
      </c>
      <c r="D733" s="28" t="s">
        <v>155</v>
      </c>
      <c r="E733" s="29" t="s">
        <v>675</v>
      </c>
      <c r="F733" s="24"/>
      <c r="G733" s="24"/>
      <c r="H733" s="24">
        <v>0</v>
      </c>
      <c r="I733" s="24">
        <v>152235.06200000001</v>
      </c>
      <c r="J733" s="37">
        <v>33133.769110000001</v>
      </c>
      <c r="K733" s="37">
        <f>I733</f>
        <v>152235.06200000001</v>
      </c>
      <c r="L733" s="37">
        <v>33133.769110000001</v>
      </c>
      <c r="M733" s="37">
        <v>0</v>
      </c>
      <c r="N733" s="37">
        <v>0</v>
      </c>
      <c r="O733" s="37">
        <v>140087.38800000001</v>
      </c>
      <c r="P733" s="37">
        <f>O733</f>
        <v>140087.38800000001</v>
      </c>
      <c r="Q733" s="37">
        <v>0</v>
      </c>
      <c r="R733" s="88">
        <f t="shared" si="570"/>
        <v>92.020449270746838</v>
      </c>
    </row>
    <row r="734" spans="1:18" ht="62.4" x14ac:dyDescent="0.3">
      <c r="A734" s="28" t="s">
        <v>226</v>
      </c>
      <c r="B734" s="28" t="s">
        <v>1412</v>
      </c>
      <c r="C734" s="18" t="s">
        <v>2070</v>
      </c>
      <c r="D734" s="28"/>
      <c r="E734" s="29" t="s">
        <v>2071</v>
      </c>
      <c r="F734" s="24"/>
      <c r="G734" s="24"/>
      <c r="H734" s="24">
        <f>H735</f>
        <v>0</v>
      </c>
      <c r="I734" s="24">
        <f>I735</f>
        <v>320724.09999999998</v>
      </c>
      <c r="J734" s="24">
        <f t="shared" ref="J734:Q734" si="586">J735</f>
        <v>57729.487000000001</v>
      </c>
      <c r="K734" s="24">
        <f t="shared" si="586"/>
        <v>320724.09999999998</v>
      </c>
      <c r="L734" s="24">
        <f t="shared" si="586"/>
        <v>57729.487000000001</v>
      </c>
      <c r="M734" s="24">
        <f t="shared" si="586"/>
        <v>0</v>
      </c>
      <c r="N734" s="24">
        <f t="shared" si="586"/>
        <v>0</v>
      </c>
      <c r="O734" s="24">
        <f t="shared" si="586"/>
        <v>320361.02395</v>
      </c>
      <c r="P734" s="24">
        <f t="shared" si="586"/>
        <v>320361.02395</v>
      </c>
      <c r="Q734" s="24">
        <f t="shared" si="586"/>
        <v>0</v>
      </c>
      <c r="R734" s="88">
        <f t="shared" si="570"/>
        <v>99.886794896298724</v>
      </c>
    </row>
    <row r="735" spans="1:18" ht="31.2" x14ac:dyDescent="0.3">
      <c r="A735" s="28" t="s">
        <v>226</v>
      </c>
      <c r="B735" s="28" t="s">
        <v>1412</v>
      </c>
      <c r="C735" s="18" t="s">
        <v>2070</v>
      </c>
      <c r="D735" s="28" t="s">
        <v>143</v>
      </c>
      <c r="E735" s="29" t="s">
        <v>673</v>
      </c>
      <c r="F735" s="24"/>
      <c r="G735" s="24"/>
      <c r="H735" s="24">
        <f>H736+H737</f>
        <v>0</v>
      </c>
      <c r="I735" s="24">
        <f>I736+I737</f>
        <v>320724.09999999998</v>
      </c>
      <c r="J735" s="24">
        <f t="shared" ref="J735:Q735" si="587">J736+J737</f>
        <v>57729.487000000001</v>
      </c>
      <c r="K735" s="24">
        <f t="shared" si="587"/>
        <v>320724.09999999998</v>
      </c>
      <c r="L735" s="24">
        <f t="shared" si="587"/>
        <v>57729.487000000001</v>
      </c>
      <c r="M735" s="24">
        <f t="shared" si="587"/>
        <v>0</v>
      </c>
      <c r="N735" s="24">
        <f t="shared" si="587"/>
        <v>0</v>
      </c>
      <c r="O735" s="24">
        <f t="shared" si="587"/>
        <v>320361.02395</v>
      </c>
      <c r="P735" s="24">
        <f t="shared" si="587"/>
        <v>320361.02395</v>
      </c>
      <c r="Q735" s="24">
        <f t="shared" si="587"/>
        <v>0</v>
      </c>
      <c r="R735" s="88">
        <f t="shared" si="570"/>
        <v>99.886794896298724</v>
      </c>
    </row>
    <row r="736" spans="1:18" ht="15.75" customHeight="1" x14ac:dyDescent="0.3">
      <c r="A736" s="28" t="s">
        <v>226</v>
      </c>
      <c r="B736" s="28" t="s">
        <v>1412</v>
      </c>
      <c r="C736" s="18" t="s">
        <v>2070</v>
      </c>
      <c r="D736" s="28" t="s">
        <v>179</v>
      </c>
      <c r="E736" s="29" t="s">
        <v>674</v>
      </c>
      <c r="F736" s="24"/>
      <c r="G736" s="24"/>
      <c r="H736" s="24">
        <v>0</v>
      </c>
      <c r="I736" s="24">
        <v>13215.57164</v>
      </c>
      <c r="J736" s="37">
        <v>1370.0819899999999</v>
      </c>
      <c r="K736" s="37">
        <f>I736</f>
        <v>13215.57164</v>
      </c>
      <c r="L736" s="37">
        <f>J736</f>
        <v>1370.0819899999999</v>
      </c>
      <c r="M736" s="37">
        <v>0</v>
      </c>
      <c r="N736" s="37">
        <v>0</v>
      </c>
      <c r="O736" s="37">
        <v>12910.47896</v>
      </c>
      <c r="P736" s="37">
        <f>O736</f>
        <v>12910.47896</v>
      </c>
      <c r="Q736" s="37">
        <v>0</v>
      </c>
      <c r="R736" s="88">
        <f t="shared" si="570"/>
        <v>97.691415185730108</v>
      </c>
    </row>
    <row r="737" spans="1:18" ht="15.75" customHeight="1" x14ac:dyDescent="0.3">
      <c r="A737" s="28" t="s">
        <v>226</v>
      </c>
      <c r="B737" s="28" t="s">
        <v>1412</v>
      </c>
      <c r="C737" s="18" t="s">
        <v>2070</v>
      </c>
      <c r="D737" s="28" t="s">
        <v>155</v>
      </c>
      <c r="E737" s="29" t="s">
        <v>675</v>
      </c>
      <c r="F737" s="24"/>
      <c r="G737" s="24"/>
      <c r="H737" s="24">
        <v>0</v>
      </c>
      <c r="I737" s="24">
        <v>307508.52836</v>
      </c>
      <c r="J737" s="37">
        <v>56359.405010000002</v>
      </c>
      <c r="K737" s="37">
        <f>I737</f>
        <v>307508.52836</v>
      </c>
      <c r="L737" s="37">
        <f>J737</f>
        <v>56359.405010000002</v>
      </c>
      <c r="M737" s="37">
        <v>0</v>
      </c>
      <c r="N737" s="37">
        <v>0</v>
      </c>
      <c r="O737" s="37">
        <v>307450.54499000002</v>
      </c>
      <c r="P737" s="37">
        <f>O737</f>
        <v>307450.54499000002</v>
      </c>
      <c r="Q737" s="37">
        <v>0</v>
      </c>
      <c r="R737" s="88">
        <f t="shared" si="570"/>
        <v>99.981144142470058</v>
      </c>
    </row>
    <row r="738" spans="1:18" ht="31.5" customHeight="1" x14ac:dyDescent="0.3">
      <c r="A738" s="28" t="s">
        <v>226</v>
      </c>
      <c r="B738" s="28" t="s">
        <v>1412</v>
      </c>
      <c r="C738" s="18" t="s">
        <v>942</v>
      </c>
      <c r="D738" s="28"/>
      <c r="E738" s="29" t="s">
        <v>832</v>
      </c>
      <c r="F738" s="24">
        <v>50557.2</v>
      </c>
      <c r="G738" s="24">
        <f t="shared" ref="G738:H738" si="588">G739+G743</f>
        <v>0</v>
      </c>
      <c r="H738" s="24">
        <f t="shared" si="588"/>
        <v>50557.2</v>
      </c>
      <c r="I738" s="24">
        <f t="shared" ref="I738:Q738" si="589">I739+I743</f>
        <v>50514.549500000001</v>
      </c>
      <c r="J738" s="37">
        <f t="shared" si="589"/>
        <v>21507.40539</v>
      </c>
      <c r="K738" s="24">
        <f t="shared" si="589"/>
        <v>47082.049500000001</v>
      </c>
      <c r="L738" s="24">
        <f t="shared" si="589"/>
        <v>19705.349999999999</v>
      </c>
      <c r="M738" s="24">
        <f t="shared" si="589"/>
        <v>0</v>
      </c>
      <c r="N738" s="24">
        <f t="shared" si="589"/>
        <v>0</v>
      </c>
      <c r="O738" s="30">
        <f t="shared" si="589"/>
        <v>42022.174319999998</v>
      </c>
      <c r="P738" s="30">
        <f t="shared" si="589"/>
        <v>38589.674319999998</v>
      </c>
      <c r="Q738" s="30">
        <f t="shared" si="589"/>
        <v>0</v>
      </c>
      <c r="R738" s="88">
        <f t="shared" si="570"/>
        <v>83.188259097510112</v>
      </c>
    </row>
    <row r="739" spans="1:18" ht="47.25" customHeight="1" x14ac:dyDescent="0.3">
      <c r="A739" s="28" t="s">
        <v>226</v>
      </c>
      <c r="B739" s="28" t="s">
        <v>1412</v>
      </c>
      <c r="C739" s="18" t="s">
        <v>943</v>
      </c>
      <c r="D739" s="28"/>
      <c r="E739" s="29" t="s">
        <v>833</v>
      </c>
      <c r="F739" s="24">
        <v>3432.5</v>
      </c>
      <c r="G739" s="24">
        <f t="shared" ref="G739:Q741" si="590">G740</f>
        <v>0</v>
      </c>
      <c r="H739" s="24">
        <f t="shared" si="590"/>
        <v>3432.5</v>
      </c>
      <c r="I739" s="24">
        <f t="shared" si="590"/>
        <v>3432.5</v>
      </c>
      <c r="J739" s="37">
        <f t="shared" si="590"/>
        <v>1802.05539</v>
      </c>
      <c r="K739" s="24">
        <f t="shared" si="590"/>
        <v>0</v>
      </c>
      <c r="L739" s="24">
        <f t="shared" si="590"/>
        <v>0</v>
      </c>
      <c r="M739" s="24">
        <f t="shared" si="590"/>
        <v>0</v>
      </c>
      <c r="N739" s="24">
        <f t="shared" si="590"/>
        <v>0</v>
      </c>
      <c r="O739" s="30">
        <f t="shared" si="590"/>
        <v>3432.5</v>
      </c>
      <c r="P739" s="30">
        <f t="shared" si="590"/>
        <v>0</v>
      </c>
      <c r="Q739" s="30">
        <f t="shared" si="590"/>
        <v>0</v>
      </c>
      <c r="R739" s="88">
        <f t="shared" si="570"/>
        <v>100</v>
      </c>
    </row>
    <row r="740" spans="1:18" ht="31.5" customHeight="1" x14ac:dyDescent="0.3">
      <c r="A740" s="28" t="s">
        <v>226</v>
      </c>
      <c r="B740" s="28" t="s">
        <v>1412</v>
      </c>
      <c r="C740" s="18" t="s">
        <v>954</v>
      </c>
      <c r="D740" s="28"/>
      <c r="E740" s="29" t="s">
        <v>1081</v>
      </c>
      <c r="F740" s="24">
        <v>3432.5</v>
      </c>
      <c r="G740" s="24">
        <f t="shared" si="590"/>
        <v>0</v>
      </c>
      <c r="H740" s="24">
        <f t="shared" si="590"/>
        <v>3432.5</v>
      </c>
      <c r="I740" s="24">
        <f t="shared" si="590"/>
        <v>3432.5</v>
      </c>
      <c r="J740" s="37">
        <f t="shared" si="590"/>
        <v>1802.05539</v>
      </c>
      <c r="K740" s="24">
        <f t="shared" si="590"/>
        <v>0</v>
      </c>
      <c r="L740" s="24">
        <f t="shared" si="590"/>
        <v>0</v>
      </c>
      <c r="M740" s="24">
        <f t="shared" si="590"/>
        <v>0</v>
      </c>
      <c r="N740" s="24">
        <f t="shared" si="590"/>
        <v>0</v>
      </c>
      <c r="O740" s="30">
        <f t="shared" si="590"/>
        <v>3432.5</v>
      </c>
      <c r="P740" s="30">
        <f t="shared" si="590"/>
        <v>0</v>
      </c>
      <c r="Q740" s="30">
        <f t="shared" si="590"/>
        <v>0</v>
      </c>
      <c r="R740" s="88">
        <f t="shared" si="570"/>
        <v>100</v>
      </c>
    </row>
    <row r="741" spans="1:18" ht="31.5" customHeight="1" x14ac:dyDescent="0.3">
      <c r="A741" s="28" t="s">
        <v>226</v>
      </c>
      <c r="B741" s="28" t="s">
        <v>1412</v>
      </c>
      <c r="C741" s="18" t="s">
        <v>954</v>
      </c>
      <c r="D741" s="28" t="s">
        <v>143</v>
      </c>
      <c r="E741" s="29" t="s">
        <v>673</v>
      </c>
      <c r="F741" s="24">
        <v>3432.5</v>
      </c>
      <c r="G741" s="24">
        <f t="shared" si="590"/>
        <v>0</v>
      </c>
      <c r="H741" s="24">
        <f t="shared" si="590"/>
        <v>3432.5</v>
      </c>
      <c r="I741" s="24">
        <f t="shared" si="590"/>
        <v>3432.5</v>
      </c>
      <c r="J741" s="37">
        <f t="shared" si="590"/>
        <v>1802.05539</v>
      </c>
      <c r="K741" s="24">
        <f t="shared" si="590"/>
        <v>0</v>
      </c>
      <c r="L741" s="24">
        <f t="shared" si="590"/>
        <v>0</v>
      </c>
      <c r="M741" s="24">
        <f t="shared" si="590"/>
        <v>0</v>
      </c>
      <c r="N741" s="24">
        <f t="shared" si="590"/>
        <v>0</v>
      </c>
      <c r="O741" s="30">
        <f t="shared" si="590"/>
        <v>3432.5</v>
      </c>
      <c r="P741" s="30">
        <f t="shared" si="590"/>
        <v>0</v>
      </c>
      <c r="Q741" s="30">
        <f t="shared" si="590"/>
        <v>0</v>
      </c>
      <c r="R741" s="88">
        <f t="shared" si="570"/>
        <v>100</v>
      </c>
    </row>
    <row r="742" spans="1:18" ht="47.25" customHeight="1" x14ac:dyDescent="0.3">
      <c r="A742" s="28" t="s">
        <v>226</v>
      </c>
      <c r="B742" s="28" t="s">
        <v>1412</v>
      </c>
      <c r="C742" s="18" t="s">
        <v>954</v>
      </c>
      <c r="D742" s="28" t="s">
        <v>139</v>
      </c>
      <c r="E742" s="29" t="s">
        <v>676</v>
      </c>
      <c r="F742" s="24">
        <v>3432.5</v>
      </c>
      <c r="G742" s="24"/>
      <c r="H742" s="24">
        <v>3432.5</v>
      </c>
      <c r="I742" s="24">
        <v>3432.5</v>
      </c>
      <c r="J742" s="37">
        <v>1802.05539</v>
      </c>
      <c r="K742" s="24">
        <v>0</v>
      </c>
      <c r="L742" s="24">
        <v>0</v>
      </c>
      <c r="M742" s="24">
        <v>0</v>
      </c>
      <c r="N742" s="24">
        <v>0</v>
      </c>
      <c r="O742" s="30">
        <v>3432.5</v>
      </c>
      <c r="P742" s="30">
        <v>0</v>
      </c>
      <c r="Q742" s="30">
        <v>0</v>
      </c>
      <c r="R742" s="88">
        <f t="shared" si="570"/>
        <v>100</v>
      </c>
    </row>
    <row r="743" spans="1:18" ht="94.5" customHeight="1" x14ac:dyDescent="0.3">
      <c r="A743" s="28" t="s">
        <v>226</v>
      </c>
      <c r="B743" s="28" t="s">
        <v>1412</v>
      </c>
      <c r="C743" s="18" t="s">
        <v>1797</v>
      </c>
      <c r="D743" s="28"/>
      <c r="E743" s="29" t="s">
        <v>1798</v>
      </c>
      <c r="F743" s="24">
        <v>47124.7</v>
      </c>
      <c r="G743" s="24">
        <f t="shared" ref="G743:Q745" si="591">G744</f>
        <v>0</v>
      </c>
      <c r="H743" s="24">
        <f t="shared" si="591"/>
        <v>47124.7</v>
      </c>
      <c r="I743" s="24">
        <f t="shared" si="591"/>
        <v>47082.049500000001</v>
      </c>
      <c r="J743" s="37">
        <f t="shared" si="591"/>
        <v>19705.349999999999</v>
      </c>
      <c r="K743" s="24">
        <f t="shared" si="591"/>
        <v>47082.049500000001</v>
      </c>
      <c r="L743" s="24">
        <f t="shared" si="591"/>
        <v>19705.349999999999</v>
      </c>
      <c r="M743" s="24">
        <f t="shared" si="591"/>
        <v>0</v>
      </c>
      <c r="N743" s="24">
        <f t="shared" si="591"/>
        <v>0</v>
      </c>
      <c r="O743" s="30">
        <f t="shared" si="591"/>
        <v>38589.674319999998</v>
      </c>
      <c r="P743" s="30">
        <f t="shared" si="591"/>
        <v>38589.674319999998</v>
      </c>
      <c r="Q743" s="30">
        <f t="shared" si="591"/>
        <v>0</v>
      </c>
      <c r="R743" s="88">
        <f t="shared" si="570"/>
        <v>81.962605132556931</v>
      </c>
    </row>
    <row r="744" spans="1:18" ht="31.5" customHeight="1" x14ac:dyDescent="0.3">
      <c r="A744" s="28" t="s">
        <v>226</v>
      </c>
      <c r="B744" s="28" t="s">
        <v>1412</v>
      </c>
      <c r="C744" s="18" t="s">
        <v>1799</v>
      </c>
      <c r="D744" s="28"/>
      <c r="E744" s="29" t="s">
        <v>1053</v>
      </c>
      <c r="F744" s="24">
        <v>47124.7</v>
      </c>
      <c r="G744" s="24">
        <f t="shared" si="591"/>
        <v>0</v>
      </c>
      <c r="H744" s="24">
        <f t="shared" si="591"/>
        <v>47124.7</v>
      </c>
      <c r="I744" s="24">
        <f t="shared" si="591"/>
        <v>47082.049500000001</v>
      </c>
      <c r="J744" s="37">
        <f t="shared" si="591"/>
        <v>19705.349999999999</v>
      </c>
      <c r="K744" s="24">
        <f t="shared" si="591"/>
        <v>47082.049500000001</v>
      </c>
      <c r="L744" s="24">
        <f t="shared" si="591"/>
        <v>19705.349999999999</v>
      </c>
      <c r="M744" s="24">
        <f t="shared" si="591"/>
        <v>0</v>
      </c>
      <c r="N744" s="24">
        <f t="shared" si="591"/>
        <v>0</v>
      </c>
      <c r="O744" s="30">
        <f t="shared" si="591"/>
        <v>38589.674319999998</v>
      </c>
      <c r="P744" s="30">
        <f t="shared" si="591"/>
        <v>38589.674319999998</v>
      </c>
      <c r="Q744" s="30">
        <f t="shared" si="591"/>
        <v>0</v>
      </c>
      <c r="R744" s="88">
        <f t="shared" si="570"/>
        <v>81.962605132556931</v>
      </c>
    </row>
    <row r="745" spans="1:18" ht="31.5" customHeight="1" x14ac:dyDescent="0.3">
      <c r="A745" s="28" t="s">
        <v>226</v>
      </c>
      <c r="B745" s="28" t="s">
        <v>1412</v>
      </c>
      <c r="C745" s="18" t="s">
        <v>1799</v>
      </c>
      <c r="D745" s="28" t="s">
        <v>143</v>
      </c>
      <c r="E745" s="29" t="s">
        <v>673</v>
      </c>
      <c r="F745" s="24">
        <v>47124.7</v>
      </c>
      <c r="G745" s="24">
        <f t="shared" si="591"/>
        <v>0</v>
      </c>
      <c r="H745" s="24">
        <f t="shared" si="591"/>
        <v>47124.7</v>
      </c>
      <c r="I745" s="24">
        <f t="shared" si="591"/>
        <v>47082.049500000001</v>
      </c>
      <c r="J745" s="37">
        <f t="shared" si="591"/>
        <v>19705.349999999999</v>
      </c>
      <c r="K745" s="24">
        <f t="shared" si="591"/>
        <v>47082.049500000001</v>
      </c>
      <c r="L745" s="24">
        <f t="shared" si="591"/>
        <v>19705.349999999999</v>
      </c>
      <c r="M745" s="24">
        <f t="shared" si="591"/>
        <v>0</v>
      </c>
      <c r="N745" s="24">
        <f t="shared" si="591"/>
        <v>0</v>
      </c>
      <c r="O745" s="30">
        <f t="shared" si="591"/>
        <v>38589.674319999998</v>
      </c>
      <c r="P745" s="30">
        <f t="shared" si="591"/>
        <v>38589.674319999998</v>
      </c>
      <c r="Q745" s="30">
        <f t="shared" si="591"/>
        <v>0</v>
      </c>
      <c r="R745" s="88">
        <f t="shared" si="570"/>
        <v>81.962605132556931</v>
      </c>
    </row>
    <row r="746" spans="1:18" ht="47.25" customHeight="1" x14ac:dyDescent="0.3">
      <c r="A746" s="28" t="s">
        <v>226</v>
      </c>
      <c r="B746" s="28" t="s">
        <v>1412</v>
      </c>
      <c r="C746" s="18" t="s">
        <v>1799</v>
      </c>
      <c r="D746" s="28" t="s">
        <v>139</v>
      </c>
      <c r="E746" s="29" t="s">
        <v>676</v>
      </c>
      <c r="F746" s="24">
        <v>47124.7</v>
      </c>
      <c r="G746" s="24"/>
      <c r="H746" s="24">
        <v>47124.7</v>
      </c>
      <c r="I746" s="24">
        <v>47082.049500000001</v>
      </c>
      <c r="J746" s="37">
        <v>19705.349999999999</v>
      </c>
      <c r="K746" s="24">
        <f>I746</f>
        <v>47082.049500000001</v>
      </c>
      <c r="L746" s="24">
        <f>J746</f>
        <v>19705.349999999999</v>
      </c>
      <c r="M746" s="24">
        <v>0</v>
      </c>
      <c r="N746" s="24">
        <v>0</v>
      </c>
      <c r="O746" s="30">
        <v>38589.674319999998</v>
      </c>
      <c r="P746" s="30">
        <f>O746</f>
        <v>38589.674319999998</v>
      </c>
      <c r="Q746" s="30">
        <v>0</v>
      </c>
      <c r="R746" s="88">
        <f t="shared" si="570"/>
        <v>81.962605132556931</v>
      </c>
    </row>
    <row r="747" spans="1:18" ht="31.5" customHeight="1" x14ac:dyDescent="0.3">
      <c r="A747" s="28" t="s">
        <v>226</v>
      </c>
      <c r="B747" s="28" t="s">
        <v>1412</v>
      </c>
      <c r="C747" s="18" t="s">
        <v>917</v>
      </c>
      <c r="D747" s="28"/>
      <c r="E747" s="29" t="s">
        <v>834</v>
      </c>
      <c r="F747" s="24">
        <v>223899</v>
      </c>
      <c r="G747" s="24">
        <f t="shared" ref="G747:Q747" si="592">G748+G785</f>
        <v>168524.79200000002</v>
      </c>
      <c r="H747" s="24">
        <f t="shared" si="592"/>
        <v>582711.10599999991</v>
      </c>
      <c r="I747" s="24">
        <f t="shared" si="592"/>
        <v>583667.36699999985</v>
      </c>
      <c r="J747" s="37">
        <f t="shared" si="592"/>
        <v>153838.03230000002</v>
      </c>
      <c r="K747" s="24">
        <f t="shared" si="592"/>
        <v>232218.82595999999</v>
      </c>
      <c r="L747" s="24">
        <f t="shared" si="592"/>
        <v>0</v>
      </c>
      <c r="M747" s="24">
        <f t="shared" si="592"/>
        <v>325377.65692999994</v>
      </c>
      <c r="N747" s="24">
        <f t="shared" si="592"/>
        <v>622.9</v>
      </c>
      <c r="O747" s="30">
        <f t="shared" si="592"/>
        <v>514560.97819999995</v>
      </c>
      <c r="P747" s="30">
        <f t="shared" si="592"/>
        <v>232218.82595999999</v>
      </c>
      <c r="Q747" s="30">
        <f t="shared" si="592"/>
        <v>256271.36492999998</v>
      </c>
      <c r="R747" s="88">
        <f t="shared" si="570"/>
        <v>88.159970437408418</v>
      </c>
    </row>
    <row r="748" spans="1:18" ht="47.25" customHeight="1" x14ac:dyDescent="0.3">
      <c r="A748" s="28" t="s">
        <v>226</v>
      </c>
      <c r="B748" s="28" t="s">
        <v>1412</v>
      </c>
      <c r="C748" s="18" t="s">
        <v>924</v>
      </c>
      <c r="D748" s="28"/>
      <c r="E748" s="29" t="s">
        <v>854</v>
      </c>
      <c r="F748" s="24">
        <v>37430.800000000003</v>
      </c>
      <c r="G748" s="24">
        <f t="shared" ref="G748" si="593">G749+G762</f>
        <v>69106.292000000001</v>
      </c>
      <c r="H748" s="24">
        <f>H749+H762+H781</f>
        <v>325377.70299999998</v>
      </c>
      <c r="I748" s="24">
        <f t="shared" ref="I748:Q748" si="594">I749+I762+I781</f>
        <v>325377.65692999994</v>
      </c>
      <c r="J748" s="24">
        <f t="shared" si="594"/>
        <v>622.9</v>
      </c>
      <c r="K748" s="24">
        <f t="shared" si="594"/>
        <v>231518.82595999999</v>
      </c>
      <c r="L748" s="24">
        <f t="shared" si="594"/>
        <v>0</v>
      </c>
      <c r="M748" s="24">
        <f t="shared" si="594"/>
        <v>325377.65692999994</v>
      </c>
      <c r="N748" s="24">
        <f t="shared" si="594"/>
        <v>622.9</v>
      </c>
      <c r="O748" s="24">
        <f t="shared" si="594"/>
        <v>256271.36492999998</v>
      </c>
      <c r="P748" s="24">
        <f t="shared" si="594"/>
        <v>231518.82595999999</v>
      </c>
      <c r="Q748" s="24">
        <f t="shared" si="594"/>
        <v>256271.36492999998</v>
      </c>
      <c r="R748" s="88">
        <f t="shared" si="570"/>
        <v>78.761205470581189</v>
      </c>
    </row>
    <row r="749" spans="1:18" ht="63" customHeight="1" x14ac:dyDescent="0.3">
      <c r="A749" s="28" t="s">
        <v>226</v>
      </c>
      <c r="B749" s="28" t="s">
        <v>1412</v>
      </c>
      <c r="C749" s="18" t="s">
        <v>925</v>
      </c>
      <c r="D749" s="28"/>
      <c r="E749" s="29" t="s">
        <v>855</v>
      </c>
      <c r="F749" s="24">
        <v>20807.900000000001</v>
      </c>
      <c r="G749" s="24">
        <f>G756+G750</f>
        <v>69106.292000000001</v>
      </c>
      <c r="H749" s="24">
        <f>H756+H750+H753+H759</f>
        <v>216941.215</v>
      </c>
      <c r="I749" s="24">
        <f t="shared" ref="I749:Q749" si="595">I756+I750+I753+I759</f>
        <v>216941.16802999997</v>
      </c>
      <c r="J749" s="24">
        <f t="shared" si="595"/>
        <v>0</v>
      </c>
      <c r="K749" s="24">
        <f t="shared" si="595"/>
        <v>123705.23706</v>
      </c>
      <c r="L749" s="24">
        <f t="shared" si="595"/>
        <v>0</v>
      </c>
      <c r="M749" s="24">
        <f t="shared" si="595"/>
        <v>216941.16802999997</v>
      </c>
      <c r="N749" s="24">
        <f t="shared" si="595"/>
        <v>0</v>
      </c>
      <c r="O749" s="24">
        <f t="shared" si="595"/>
        <v>147834.87602999998</v>
      </c>
      <c r="P749" s="24">
        <f t="shared" si="595"/>
        <v>123705.23706</v>
      </c>
      <c r="Q749" s="24">
        <f t="shared" si="595"/>
        <v>147834.87602999998</v>
      </c>
      <c r="R749" s="88">
        <f t="shared" si="570"/>
        <v>68.145146157577827</v>
      </c>
    </row>
    <row r="750" spans="1:18" ht="78.75" customHeight="1" x14ac:dyDescent="0.3">
      <c r="A750" s="28" t="s">
        <v>226</v>
      </c>
      <c r="B750" s="28" t="s">
        <v>1412</v>
      </c>
      <c r="C750" s="18" t="s">
        <v>1987</v>
      </c>
      <c r="D750" s="28"/>
      <c r="E750" s="29" t="s">
        <v>1988</v>
      </c>
      <c r="F750" s="24"/>
      <c r="G750" s="24">
        <f>G751</f>
        <v>69106.292000000001</v>
      </c>
      <c r="H750" s="24">
        <f t="shared" ref="H750:Q751" si="596">H751</f>
        <v>69106.292000000001</v>
      </c>
      <c r="I750" s="24">
        <f t="shared" si="596"/>
        <v>69106.292000000001</v>
      </c>
      <c r="J750" s="24">
        <f t="shared" si="596"/>
        <v>0</v>
      </c>
      <c r="K750" s="24">
        <f t="shared" si="596"/>
        <v>0</v>
      </c>
      <c r="L750" s="24">
        <f t="shared" si="596"/>
        <v>0</v>
      </c>
      <c r="M750" s="24">
        <f t="shared" si="596"/>
        <v>69106.292000000001</v>
      </c>
      <c r="N750" s="24">
        <f t="shared" si="596"/>
        <v>0</v>
      </c>
      <c r="O750" s="24">
        <f t="shared" si="596"/>
        <v>0</v>
      </c>
      <c r="P750" s="24">
        <f t="shared" si="596"/>
        <v>0</v>
      </c>
      <c r="Q750" s="24">
        <f t="shared" si="596"/>
        <v>0</v>
      </c>
      <c r="R750" s="88">
        <f t="shared" si="570"/>
        <v>0</v>
      </c>
    </row>
    <row r="751" spans="1:18" ht="31.5" customHeight="1" x14ac:dyDescent="0.3">
      <c r="A751" s="28" t="s">
        <v>226</v>
      </c>
      <c r="B751" s="28" t="s">
        <v>1412</v>
      </c>
      <c r="C751" s="18" t="s">
        <v>1987</v>
      </c>
      <c r="D751" s="28" t="s">
        <v>345</v>
      </c>
      <c r="E751" s="56" t="s">
        <v>671</v>
      </c>
      <c r="F751" s="24"/>
      <c r="G751" s="24">
        <f>G752</f>
        <v>69106.292000000001</v>
      </c>
      <c r="H751" s="24">
        <f t="shared" si="596"/>
        <v>69106.292000000001</v>
      </c>
      <c r="I751" s="24">
        <f t="shared" si="596"/>
        <v>69106.292000000001</v>
      </c>
      <c r="J751" s="24">
        <f t="shared" si="596"/>
        <v>0</v>
      </c>
      <c r="K751" s="24">
        <f t="shared" si="596"/>
        <v>0</v>
      </c>
      <c r="L751" s="24">
        <f t="shared" si="596"/>
        <v>0</v>
      </c>
      <c r="M751" s="24">
        <f t="shared" si="596"/>
        <v>69106.292000000001</v>
      </c>
      <c r="N751" s="24">
        <f t="shared" si="596"/>
        <v>0</v>
      </c>
      <c r="O751" s="24">
        <f t="shared" si="596"/>
        <v>0</v>
      </c>
      <c r="P751" s="24">
        <f t="shared" si="596"/>
        <v>0</v>
      </c>
      <c r="Q751" s="24">
        <f t="shared" si="596"/>
        <v>0</v>
      </c>
      <c r="R751" s="88">
        <f t="shared" si="570"/>
        <v>0</v>
      </c>
    </row>
    <row r="752" spans="1:18" ht="110.25" customHeight="1" x14ac:dyDescent="0.3">
      <c r="A752" s="28" t="s">
        <v>226</v>
      </c>
      <c r="B752" s="28" t="s">
        <v>1412</v>
      </c>
      <c r="C752" s="18" t="s">
        <v>1987</v>
      </c>
      <c r="D752" s="28" t="s">
        <v>934</v>
      </c>
      <c r="E752" s="29" t="s">
        <v>1012</v>
      </c>
      <c r="F752" s="24"/>
      <c r="G752" s="24">
        <v>69106.292000000001</v>
      </c>
      <c r="H752" s="24">
        <v>69106.292000000001</v>
      </c>
      <c r="I752" s="24">
        <v>69106.292000000001</v>
      </c>
      <c r="J752" s="37">
        <v>0</v>
      </c>
      <c r="K752" s="37">
        <v>0</v>
      </c>
      <c r="L752" s="37">
        <v>0</v>
      </c>
      <c r="M752" s="24">
        <f>I752</f>
        <v>69106.292000000001</v>
      </c>
      <c r="N752" s="24">
        <f>J752</f>
        <v>0</v>
      </c>
      <c r="O752" s="30">
        <v>0</v>
      </c>
      <c r="P752" s="30">
        <v>0</v>
      </c>
      <c r="Q752" s="30">
        <v>0</v>
      </c>
      <c r="R752" s="88">
        <f t="shared" si="570"/>
        <v>0</v>
      </c>
    </row>
    <row r="753" spans="1:19" ht="110.25" customHeight="1" x14ac:dyDescent="0.3">
      <c r="A753" s="28" t="s">
        <v>226</v>
      </c>
      <c r="B753" s="28" t="s">
        <v>1412</v>
      </c>
      <c r="C753" s="18" t="s">
        <v>2072</v>
      </c>
      <c r="D753" s="28"/>
      <c r="E753" s="29" t="s">
        <v>1258</v>
      </c>
      <c r="F753" s="24"/>
      <c r="G753" s="24"/>
      <c r="H753" s="24">
        <f>H754</f>
        <v>123705.285</v>
      </c>
      <c r="I753" s="24">
        <f>I754</f>
        <v>123705.23706</v>
      </c>
      <c r="J753" s="24">
        <f t="shared" ref="J753:Q754" si="597">J754</f>
        <v>0</v>
      </c>
      <c r="K753" s="24">
        <f t="shared" si="597"/>
        <v>123705.23706</v>
      </c>
      <c r="L753" s="24">
        <f t="shared" si="597"/>
        <v>0</v>
      </c>
      <c r="M753" s="24">
        <f t="shared" si="597"/>
        <v>123705.23706</v>
      </c>
      <c r="N753" s="24">
        <f t="shared" si="597"/>
        <v>0</v>
      </c>
      <c r="O753" s="24">
        <f t="shared" si="597"/>
        <v>123705.23706</v>
      </c>
      <c r="P753" s="24">
        <f t="shared" si="597"/>
        <v>123705.23706</v>
      </c>
      <c r="Q753" s="24">
        <f t="shared" si="597"/>
        <v>123705.23706</v>
      </c>
      <c r="R753" s="88">
        <f t="shared" si="570"/>
        <v>100</v>
      </c>
    </row>
    <row r="754" spans="1:19" ht="31.2" x14ac:dyDescent="0.3">
      <c r="A754" s="28" t="s">
        <v>226</v>
      </c>
      <c r="B754" s="28" t="s">
        <v>1412</v>
      </c>
      <c r="C754" s="18" t="s">
        <v>2072</v>
      </c>
      <c r="D754" s="28" t="s">
        <v>345</v>
      </c>
      <c r="E754" s="56" t="s">
        <v>671</v>
      </c>
      <c r="F754" s="24"/>
      <c r="G754" s="24"/>
      <c r="H754" s="24">
        <f>H755</f>
        <v>123705.285</v>
      </c>
      <c r="I754" s="24">
        <f>I755</f>
        <v>123705.23706</v>
      </c>
      <c r="J754" s="24">
        <f t="shared" si="597"/>
        <v>0</v>
      </c>
      <c r="K754" s="24">
        <f t="shared" si="597"/>
        <v>123705.23706</v>
      </c>
      <c r="L754" s="24">
        <f t="shared" si="597"/>
        <v>0</v>
      </c>
      <c r="M754" s="24">
        <f t="shared" si="597"/>
        <v>123705.23706</v>
      </c>
      <c r="N754" s="24">
        <f t="shared" si="597"/>
        <v>0</v>
      </c>
      <c r="O754" s="24">
        <f t="shared" si="597"/>
        <v>123705.23706</v>
      </c>
      <c r="P754" s="24">
        <f t="shared" si="597"/>
        <v>123705.23706</v>
      </c>
      <c r="Q754" s="24">
        <f t="shared" si="597"/>
        <v>123705.23706</v>
      </c>
      <c r="R754" s="88">
        <f t="shared" si="570"/>
        <v>100</v>
      </c>
    </row>
    <row r="755" spans="1:19" ht="110.25" customHeight="1" x14ac:dyDescent="0.3">
      <c r="A755" s="28" t="s">
        <v>226</v>
      </c>
      <c r="B755" s="28" t="s">
        <v>1412</v>
      </c>
      <c r="C755" s="18" t="s">
        <v>2072</v>
      </c>
      <c r="D755" s="28" t="s">
        <v>934</v>
      </c>
      <c r="E755" s="29" t="s">
        <v>1012</v>
      </c>
      <c r="F755" s="24"/>
      <c r="G755" s="24"/>
      <c r="H755" s="24">
        <f>46617.3+77087.985</f>
        <v>123705.285</v>
      </c>
      <c r="I755" s="24">
        <v>123705.23706</v>
      </c>
      <c r="J755" s="37">
        <v>0</v>
      </c>
      <c r="K755" s="37">
        <f>I755</f>
        <v>123705.23706</v>
      </c>
      <c r="L755" s="37">
        <v>0</v>
      </c>
      <c r="M755" s="37">
        <f>I755</f>
        <v>123705.23706</v>
      </c>
      <c r="N755" s="37">
        <v>0</v>
      </c>
      <c r="O755" s="37">
        <v>123705.23706</v>
      </c>
      <c r="P755" s="37">
        <f>O755</f>
        <v>123705.23706</v>
      </c>
      <c r="Q755" s="37">
        <f>O755</f>
        <v>123705.23706</v>
      </c>
      <c r="R755" s="88">
        <f t="shared" si="570"/>
        <v>100</v>
      </c>
    </row>
    <row r="756" spans="1:19" ht="126" customHeight="1" x14ac:dyDescent="0.3">
      <c r="A756" s="28" t="s">
        <v>226</v>
      </c>
      <c r="B756" s="28" t="s">
        <v>1412</v>
      </c>
      <c r="C756" s="18" t="s">
        <v>1268</v>
      </c>
      <c r="D756" s="28"/>
      <c r="E756" s="29" t="s">
        <v>1561</v>
      </c>
      <c r="F756" s="24">
        <v>20807.900000000001</v>
      </c>
      <c r="G756" s="24">
        <f t="shared" ref="G756:Q757" si="598">G757</f>
        <v>0</v>
      </c>
      <c r="H756" s="24">
        <f t="shared" si="598"/>
        <v>19954.694</v>
      </c>
      <c r="I756" s="24">
        <f t="shared" si="598"/>
        <v>19954.69497</v>
      </c>
      <c r="J756" s="37">
        <f t="shared" si="598"/>
        <v>0</v>
      </c>
      <c r="K756" s="24">
        <f t="shared" si="598"/>
        <v>0</v>
      </c>
      <c r="L756" s="24">
        <f t="shared" si="598"/>
        <v>0</v>
      </c>
      <c r="M756" s="24">
        <f t="shared" si="598"/>
        <v>19954.69497</v>
      </c>
      <c r="N756" s="24">
        <f t="shared" si="598"/>
        <v>0</v>
      </c>
      <c r="O756" s="30">
        <f t="shared" si="598"/>
        <v>19954.69497</v>
      </c>
      <c r="P756" s="30">
        <f t="shared" si="598"/>
        <v>0</v>
      </c>
      <c r="Q756" s="30">
        <f t="shared" si="598"/>
        <v>19954.69497</v>
      </c>
      <c r="R756" s="88">
        <f t="shared" si="570"/>
        <v>100</v>
      </c>
    </row>
    <row r="757" spans="1:19" ht="31.5" customHeight="1" x14ac:dyDescent="0.3">
      <c r="A757" s="28" t="s">
        <v>226</v>
      </c>
      <c r="B757" s="28" t="s">
        <v>1412</v>
      </c>
      <c r="C757" s="18" t="s">
        <v>1268</v>
      </c>
      <c r="D757" s="28" t="s">
        <v>345</v>
      </c>
      <c r="E757" s="56" t="s">
        <v>671</v>
      </c>
      <c r="F757" s="24">
        <v>20807.900000000001</v>
      </c>
      <c r="G757" s="24">
        <f t="shared" si="598"/>
        <v>0</v>
      </c>
      <c r="H757" s="24">
        <f t="shared" si="598"/>
        <v>19954.694</v>
      </c>
      <c r="I757" s="24">
        <f>I758</f>
        <v>19954.69497</v>
      </c>
      <c r="J757" s="37">
        <f t="shared" si="598"/>
        <v>0</v>
      </c>
      <c r="K757" s="24">
        <f t="shared" si="598"/>
        <v>0</v>
      </c>
      <c r="L757" s="24">
        <f t="shared" si="598"/>
        <v>0</v>
      </c>
      <c r="M757" s="24">
        <f t="shared" si="598"/>
        <v>19954.69497</v>
      </c>
      <c r="N757" s="24">
        <f t="shared" si="598"/>
        <v>0</v>
      </c>
      <c r="O757" s="30">
        <f t="shared" si="598"/>
        <v>19954.69497</v>
      </c>
      <c r="P757" s="30">
        <f t="shared" si="598"/>
        <v>0</v>
      </c>
      <c r="Q757" s="30">
        <f t="shared" si="598"/>
        <v>19954.69497</v>
      </c>
      <c r="R757" s="88">
        <f t="shared" si="570"/>
        <v>100</v>
      </c>
    </row>
    <row r="758" spans="1:19" ht="110.25" customHeight="1" x14ac:dyDescent="0.3">
      <c r="A758" s="28" t="s">
        <v>226</v>
      </c>
      <c r="B758" s="28" t="s">
        <v>1412</v>
      </c>
      <c r="C758" s="18" t="s">
        <v>1268</v>
      </c>
      <c r="D758" s="28" t="s">
        <v>934</v>
      </c>
      <c r="E758" s="29" t="s">
        <v>1012</v>
      </c>
      <c r="F758" s="24">
        <v>20807.900000000001</v>
      </c>
      <c r="G758" s="24"/>
      <c r="H758" s="24">
        <v>19954.694</v>
      </c>
      <c r="I758" s="24">
        <v>19954.69497</v>
      </c>
      <c r="J758" s="37">
        <v>0</v>
      </c>
      <c r="K758" s="24">
        <v>0</v>
      </c>
      <c r="L758" s="24">
        <v>0</v>
      </c>
      <c r="M758" s="24">
        <f>I758</f>
        <v>19954.69497</v>
      </c>
      <c r="N758" s="24">
        <f>J758</f>
        <v>0</v>
      </c>
      <c r="O758" s="30">
        <v>19954.69497</v>
      </c>
      <c r="P758" s="30">
        <v>0</v>
      </c>
      <c r="Q758" s="30">
        <f>O758</f>
        <v>19954.69497</v>
      </c>
      <c r="R758" s="88">
        <f t="shared" si="570"/>
        <v>100</v>
      </c>
    </row>
    <row r="759" spans="1:19" ht="109.2" x14ac:dyDescent="0.3">
      <c r="A759" s="28" t="s">
        <v>226</v>
      </c>
      <c r="B759" s="28" t="s">
        <v>1412</v>
      </c>
      <c r="C759" s="18" t="s">
        <v>1320</v>
      </c>
      <c r="D759" s="28"/>
      <c r="E759" s="29" t="s">
        <v>1655</v>
      </c>
      <c r="F759" s="24"/>
      <c r="G759" s="24"/>
      <c r="H759" s="24">
        <f>H760</f>
        <v>4174.9440000000004</v>
      </c>
      <c r="I759" s="24">
        <f t="shared" ref="I759:Q760" si="599">I760</f>
        <v>4174.9440000000004</v>
      </c>
      <c r="J759" s="24">
        <f t="shared" si="599"/>
        <v>0</v>
      </c>
      <c r="K759" s="24">
        <f t="shared" si="599"/>
        <v>0</v>
      </c>
      <c r="L759" s="24">
        <f t="shared" si="599"/>
        <v>0</v>
      </c>
      <c r="M759" s="24">
        <f t="shared" si="599"/>
        <v>4174.9440000000004</v>
      </c>
      <c r="N759" s="24">
        <f t="shared" si="599"/>
        <v>0</v>
      </c>
      <c r="O759" s="24">
        <f t="shared" si="599"/>
        <v>4174.9440000000004</v>
      </c>
      <c r="P759" s="24">
        <f t="shared" si="599"/>
        <v>0</v>
      </c>
      <c r="Q759" s="24">
        <f t="shared" si="599"/>
        <v>4174.9440000000004</v>
      </c>
      <c r="R759" s="88">
        <f t="shared" si="570"/>
        <v>100</v>
      </c>
    </row>
    <row r="760" spans="1:19" ht="31.2" x14ac:dyDescent="0.3">
      <c r="A760" s="28" t="s">
        <v>226</v>
      </c>
      <c r="B760" s="28" t="s">
        <v>1412</v>
      </c>
      <c r="C760" s="18" t="s">
        <v>1320</v>
      </c>
      <c r="D760" s="28" t="s">
        <v>345</v>
      </c>
      <c r="E760" s="29" t="s">
        <v>671</v>
      </c>
      <c r="F760" s="24"/>
      <c r="G760" s="24"/>
      <c r="H760" s="24">
        <f>H761</f>
        <v>4174.9440000000004</v>
      </c>
      <c r="I760" s="24">
        <f t="shared" si="599"/>
        <v>4174.9440000000004</v>
      </c>
      <c r="J760" s="24">
        <f t="shared" si="599"/>
        <v>0</v>
      </c>
      <c r="K760" s="24">
        <f t="shared" si="599"/>
        <v>0</v>
      </c>
      <c r="L760" s="24">
        <f t="shared" si="599"/>
        <v>0</v>
      </c>
      <c r="M760" s="24">
        <f t="shared" si="599"/>
        <v>4174.9440000000004</v>
      </c>
      <c r="N760" s="24">
        <f t="shared" si="599"/>
        <v>0</v>
      </c>
      <c r="O760" s="24">
        <f t="shared" si="599"/>
        <v>4174.9440000000004</v>
      </c>
      <c r="P760" s="24">
        <f t="shared" si="599"/>
        <v>0</v>
      </c>
      <c r="Q760" s="24">
        <f t="shared" si="599"/>
        <v>4174.9440000000004</v>
      </c>
      <c r="R760" s="88">
        <f t="shared" si="570"/>
        <v>100</v>
      </c>
    </row>
    <row r="761" spans="1:19" ht="109.2" x14ac:dyDescent="0.3">
      <c r="A761" s="28" t="s">
        <v>226</v>
      </c>
      <c r="B761" s="28" t="s">
        <v>1412</v>
      </c>
      <c r="C761" s="18" t="s">
        <v>1320</v>
      </c>
      <c r="D761" s="28" t="s">
        <v>934</v>
      </c>
      <c r="E761" s="29" t="s">
        <v>1012</v>
      </c>
      <c r="F761" s="24"/>
      <c r="G761" s="24"/>
      <c r="H761" s="24">
        <v>4174.9440000000004</v>
      </c>
      <c r="I761" s="24">
        <v>4174.9440000000004</v>
      </c>
      <c r="J761" s="24">
        <v>0</v>
      </c>
      <c r="K761" s="24">
        <v>0</v>
      </c>
      <c r="L761" s="24">
        <v>0</v>
      </c>
      <c r="M761" s="24">
        <f>I761</f>
        <v>4174.9440000000004</v>
      </c>
      <c r="N761" s="24">
        <v>0</v>
      </c>
      <c r="O761" s="24">
        <v>4174.9440000000004</v>
      </c>
      <c r="P761" s="24">
        <v>0</v>
      </c>
      <c r="Q761" s="24">
        <f>O761</f>
        <v>4174.9440000000004</v>
      </c>
      <c r="R761" s="88">
        <f t="shared" si="570"/>
        <v>100</v>
      </c>
    </row>
    <row r="762" spans="1:19" ht="47.25" customHeight="1" x14ac:dyDescent="0.3">
      <c r="A762" s="28" t="s">
        <v>226</v>
      </c>
      <c r="B762" s="28" t="s">
        <v>1412</v>
      </c>
      <c r="C762" s="18" t="s">
        <v>965</v>
      </c>
      <c r="D762" s="28"/>
      <c r="E762" s="29" t="s">
        <v>1562</v>
      </c>
      <c r="F762" s="24">
        <v>16622.900000000001</v>
      </c>
      <c r="G762" s="24">
        <f t="shared" ref="G762:H762" si="600">G763+G766+G769+G772+G775+G778</f>
        <v>0</v>
      </c>
      <c r="H762" s="24">
        <f t="shared" si="600"/>
        <v>622.9</v>
      </c>
      <c r="I762" s="24">
        <f t="shared" ref="I762:Q762" si="601">I763+I766+I769+I772+I775+I778</f>
        <v>622.9</v>
      </c>
      <c r="J762" s="37">
        <f t="shared" si="601"/>
        <v>622.9</v>
      </c>
      <c r="K762" s="24">
        <f t="shared" si="601"/>
        <v>0</v>
      </c>
      <c r="L762" s="24">
        <f t="shared" si="601"/>
        <v>0</v>
      </c>
      <c r="M762" s="24">
        <f t="shared" si="601"/>
        <v>622.9</v>
      </c>
      <c r="N762" s="24">
        <f t="shared" si="601"/>
        <v>622.9</v>
      </c>
      <c r="O762" s="30">
        <f t="shared" si="601"/>
        <v>622.9</v>
      </c>
      <c r="P762" s="30">
        <f t="shared" si="601"/>
        <v>0</v>
      </c>
      <c r="Q762" s="30">
        <f t="shared" si="601"/>
        <v>622.9</v>
      </c>
      <c r="R762" s="88">
        <f t="shared" si="570"/>
        <v>100</v>
      </c>
    </row>
    <row r="763" spans="1:19" ht="31.5" hidden="1" customHeight="1" x14ac:dyDescent="0.3">
      <c r="A763" s="28" t="s">
        <v>226</v>
      </c>
      <c r="B763" s="28" t="s">
        <v>1412</v>
      </c>
      <c r="C763" s="18" t="s">
        <v>957</v>
      </c>
      <c r="D763" s="28"/>
      <c r="E763" s="29" t="s">
        <v>1565</v>
      </c>
      <c r="F763" s="24">
        <v>16000</v>
      </c>
      <c r="G763" s="24">
        <f t="shared" ref="G763:Q764" si="602">G764</f>
        <v>0</v>
      </c>
      <c r="H763" s="24">
        <f t="shared" si="602"/>
        <v>0</v>
      </c>
      <c r="I763" s="24">
        <f t="shared" si="602"/>
        <v>0</v>
      </c>
      <c r="J763" s="37">
        <f t="shared" si="602"/>
        <v>0</v>
      </c>
      <c r="K763" s="24">
        <f t="shared" si="602"/>
        <v>0</v>
      </c>
      <c r="L763" s="24">
        <f t="shared" si="602"/>
        <v>0</v>
      </c>
      <c r="M763" s="24">
        <f t="shared" si="602"/>
        <v>0</v>
      </c>
      <c r="N763" s="24">
        <f t="shared" si="602"/>
        <v>0</v>
      </c>
      <c r="O763" s="30">
        <f t="shared" si="602"/>
        <v>0</v>
      </c>
      <c r="P763" s="30">
        <f t="shared" si="602"/>
        <v>0</v>
      </c>
      <c r="Q763" s="30">
        <f t="shared" si="602"/>
        <v>0</v>
      </c>
      <c r="R763" s="30">
        <v>0</v>
      </c>
      <c r="S763" s="26" t="s">
        <v>2026</v>
      </c>
    </row>
    <row r="764" spans="1:19" ht="31.5" hidden="1" customHeight="1" x14ac:dyDescent="0.3">
      <c r="A764" s="28" t="s">
        <v>226</v>
      </c>
      <c r="B764" s="28" t="s">
        <v>1412</v>
      </c>
      <c r="C764" s="18" t="s">
        <v>957</v>
      </c>
      <c r="D764" s="28" t="s">
        <v>345</v>
      </c>
      <c r="E764" s="29" t="s">
        <v>671</v>
      </c>
      <c r="F764" s="24">
        <v>16000</v>
      </c>
      <c r="G764" s="24">
        <f t="shared" si="602"/>
        <v>0</v>
      </c>
      <c r="H764" s="24">
        <f t="shared" si="602"/>
        <v>0</v>
      </c>
      <c r="I764" s="24">
        <f t="shared" si="602"/>
        <v>0</v>
      </c>
      <c r="J764" s="37">
        <f t="shared" si="602"/>
        <v>0</v>
      </c>
      <c r="K764" s="24">
        <f t="shared" si="602"/>
        <v>0</v>
      </c>
      <c r="L764" s="24">
        <f t="shared" si="602"/>
        <v>0</v>
      </c>
      <c r="M764" s="24">
        <f t="shared" si="602"/>
        <v>0</v>
      </c>
      <c r="N764" s="24">
        <f t="shared" si="602"/>
        <v>0</v>
      </c>
      <c r="O764" s="30">
        <f t="shared" si="602"/>
        <v>0</v>
      </c>
      <c r="P764" s="30">
        <f t="shared" si="602"/>
        <v>0</v>
      </c>
      <c r="Q764" s="30">
        <f t="shared" si="602"/>
        <v>0</v>
      </c>
      <c r="R764" s="30">
        <v>0</v>
      </c>
      <c r="S764" s="26" t="s">
        <v>2026</v>
      </c>
    </row>
    <row r="765" spans="1:19" ht="110.25" hidden="1" customHeight="1" x14ac:dyDescent="0.3">
      <c r="A765" s="28" t="s">
        <v>226</v>
      </c>
      <c r="B765" s="28" t="s">
        <v>1412</v>
      </c>
      <c r="C765" s="18" t="s">
        <v>957</v>
      </c>
      <c r="D765" s="28" t="s">
        <v>934</v>
      </c>
      <c r="E765" s="29" t="s">
        <v>1012</v>
      </c>
      <c r="F765" s="24">
        <v>16000</v>
      </c>
      <c r="G765" s="24"/>
      <c r="H765" s="24">
        <v>0</v>
      </c>
      <c r="I765" s="24">
        <v>0</v>
      </c>
      <c r="J765" s="37">
        <v>0</v>
      </c>
      <c r="K765" s="24">
        <v>0</v>
      </c>
      <c r="L765" s="24">
        <v>0</v>
      </c>
      <c r="M765" s="24">
        <f>I765</f>
        <v>0</v>
      </c>
      <c r="N765" s="24">
        <f>J765</f>
        <v>0</v>
      </c>
      <c r="O765" s="30">
        <v>0</v>
      </c>
      <c r="P765" s="30">
        <v>0</v>
      </c>
      <c r="Q765" s="30">
        <v>0</v>
      </c>
      <c r="R765" s="30">
        <v>0</v>
      </c>
      <c r="S765" s="26" t="s">
        <v>2026</v>
      </c>
    </row>
    <row r="766" spans="1:19" ht="31.5" hidden="1" customHeight="1" x14ac:dyDescent="0.3">
      <c r="A766" s="28" t="s">
        <v>226</v>
      </c>
      <c r="B766" s="28" t="s">
        <v>1412</v>
      </c>
      <c r="C766" s="18" t="s">
        <v>959</v>
      </c>
      <c r="D766" s="28"/>
      <c r="E766" s="29" t="s">
        <v>1804</v>
      </c>
      <c r="F766" s="24">
        <v>0</v>
      </c>
      <c r="G766" s="24">
        <f t="shared" ref="G766:Q767" si="603">G767</f>
        <v>0</v>
      </c>
      <c r="H766" s="24">
        <f t="shared" si="603"/>
        <v>0</v>
      </c>
      <c r="I766" s="24">
        <f t="shared" si="603"/>
        <v>0</v>
      </c>
      <c r="J766" s="37">
        <f t="shared" si="603"/>
        <v>0</v>
      </c>
      <c r="K766" s="24">
        <f t="shared" si="603"/>
        <v>0</v>
      </c>
      <c r="L766" s="24">
        <f t="shared" si="603"/>
        <v>0</v>
      </c>
      <c r="M766" s="24">
        <f t="shared" si="603"/>
        <v>0</v>
      </c>
      <c r="N766" s="24">
        <f t="shared" si="603"/>
        <v>0</v>
      </c>
      <c r="O766" s="30">
        <f t="shared" si="603"/>
        <v>0</v>
      </c>
      <c r="P766" s="30">
        <f t="shared" si="603"/>
        <v>0</v>
      </c>
      <c r="Q766" s="30">
        <f t="shared" si="603"/>
        <v>0</v>
      </c>
      <c r="R766" s="30">
        <v>0</v>
      </c>
      <c r="S766" s="36" t="s">
        <v>2026</v>
      </c>
    </row>
    <row r="767" spans="1:19" ht="31.5" hidden="1" customHeight="1" x14ac:dyDescent="0.3">
      <c r="A767" s="28" t="s">
        <v>226</v>
      </c>
      <c r="B767" s="28" t="s">
        <v>1412</v>
      </c>
      <c r="C767" s="18" t="s">
        <v>959</v>
      </c>
      <c r="D767" s="28" t="s">
        <v>345</v>
      </c>
      <c r="E767" s="29" t="s">
        <v>671</v>
      </c>
      <c r="F767" s="24">
        <v>0</v>
      </c>
      <c r="G767" s="24">
        <f t="shared" si="603"/>
        <v>0</v>
      </c>
      <c r="H767" s="24">
        <f t="shared" si="603"/>
        <v>0</v>
      </c>
      <c r="I767" s="24">
        <f t="shared" si="603"/>
        <v>0</v>
      </c>
      <c r="J767" s="37">
        <f t="shared" si="603"/>
        <v>0</v>
      </c>
      <c r="K767" s="24">
        <f t="shared" si="603"/>
        <v>0</v>
      </c>
      <c r="L767" s="24">
        <f t="shared" si="603"/>
        <v>0</v>
      </c>
      <c r="M767" s="24">
        <f t="shared" si="603"/>
        <v>0</v>
      </c>
      <c r="N767" s="24">
        <f t="shared" si="603"/>
        <v>0</v>
      </c>
      <c r="O767" s="30">
        <f t="shared" si="603"/>
        <v>0</v>
      </c>
      <c r="P767" s="30">
        <f t="shared" si="603"/>
        <v>0</v>
      </c>
      <c r="Q767" s="30">
        <f t="shared" si="603"/>
        <v>0</v>
      </c>
      <c r="R767" s="30">
        <v>0</v>
      </c>
      <c r="S767" s="36" t="s">
        <v>2026</v>
      </c>
    </row>
    <row r="768" spans="1:19" ht="110.25" hidden="1" customHeight="1" x14ac:dyDescent="0.3">
      <c r="A768" s="28" t="s">
        <v>226</v>
      </c>
      <c r="B768" s="28" t="s">
        <v>1412</v>
      </c>
      <c r="C768" s="18" t="s">
        <v>959</v>
      </c>
      <c r="D768" s="28" t="s">
        <v>934</v>
      </c>
      <c r="E768" s="29" t="s">
        <v>1012</v>
      </c>
      <c r="F768" s="24">
        <v>0</v>
      </c>
      <c r="G768" s="24"/>
      <c r="H768" s="24">
        <v>0</v>
      </c>
      <c r="I768" s="24">
        <v>0</v>
      </c>
      <c r="J768" s="37">
        <v>0</v>
      </c>
      <c r="K768" s="24">
        <v>0</v>
      </c>
      <c r="L768" s="24">
        <v>0</v>
      </c>
      <c r="M768" s="24">
        <v>0</v>
      </c>
      <c r="N768" s="24">
        <f>J768</f>
        <v>0</v>
      </c>
      <c r="O768" s="30">
        <v>0</v>
      </c>
      <c r="P768" s="30">
        <v>0</v>
      </c>
      <c r="Q768" s="30">
        <v>0</v>
      </c>
      <c r="R768" s="30">
        <v>0</v>
      </c>
      <c r="S768" s="36" t="s">
        <v>2026</v>
      </c>
    </row>
    <row r="769" spans="1:19" ht="31.5" hidden="1" customHeight="1" x14ac:dyDescent="0.3">
      <c r="A769" s="28" t="s">
        <v>226</v>
      </c>
      <c r="B769" s="28" t="s">
        <v>1412</v>
      </c>
      <c r="C769" s="18" t="s">
        <v>1805</v>
      </c>
      <c r="D769" s="28"/>
      <c r="E769" s="29" t="s">
        <v>1806</v>
      </c>
      <c r="F769" s="24">
        <v>0</v>
      </c>
      <c r="G769" s="24">
        <f t="shared" ref="G769:Q770" si="604">G770</f>
        <v>0</v>
      </c>
      <c r="H769" s="24">
        <f t="shared" si="604"/>
        <v>0</v>
      </c>
      <c r="I769" s="24">
        <f t="shared" si="604"/>
        <v>0</v>
      </c>
      <c r="J769" s="37">
        <f t="shared" si="604"/>
        <v>0</v>
      </c>
      <c r="K769" s="24">
        <f t="shared" si="604"/>
        <v>0</v>
      </c>
      <c r="L769" s="24">
        <f t="shared" si="604"/>
        <v>0</v>
      </c>
      <c r="M769" s="24">
        <f t="shared" si="604"/>
        <v>0</v>
      </c>
      <c r="N769" s="24">
        <f t="shared" si="604"/>
        <v>0</v>
      </c>
      <c r="O769" s="30">
        <f t="shared" si="604"/>
        <v>0</v>
      </c>
      <c r="P769" s="30">
        <f t="shared" si="604"/>
        <v>0</v>
      </c>
      <c r="Q769" s="30">
        <f t="shared" si="604"/>
        <v>0</v>
      </c>
      <c r="R769" s="30">
        <v>0</v>
      </c>
      <c r="S769" s="36" t="s">
        <v>2026</v>
      </c>
    </row>
    <row r="770" spans="1:19" ht="31.5" hidden="1" customHeight="1" x14ac:dyDescent="0.3">
      <c r="A770" s="28" t="s">
        <v>226</v>
      </c>
      <c r="B770" s="28" t="s">
        <v>1412</v>
      </c>
      <c r="C770" s="18" t="s">
        <v>1805</v>
      </c>
      <c r="D770" s="28" t="s">
        <v>345</v>
      </c>
      <c r="E770" s="29" t="s">
        <v>671</v>
      </c>
      <c r="F770" s="24">
        <v>0</v>
      </c>
      <c r="G770" s="24">
        <f t="shared" si="604"/>
        <v>0</v>
      </c>
      <c r="H770" s="24">
        <f t="shared" si="604"/>
        <v>0</v>
      </c>
      <c r="I770" s="24">
        <f t="shared" si="604"/>
        <v>0</v>
      </c>
      <c r="J770" s="37">
        <f t="shared" si="604"/>
        <v>0</v>
      </c>
      <c r="K770" s="24">
        <f t="shared" si="604"/>
        <v>0</v>
      </c>
      <c r="L770" s="24">
        <f t="shared" si="604"/>
        <v>0</v>
      </c>
      <c r="M770" s="24">
        <f t="shared" si="604"/>
        <v>0</v>
      </c>
      <c r="N770" s="24">
        <f t="shared" si="604"/>
        <v>0</v>
      </c>
      <c r="O770" s="30">
        <f t="shared" si="604"/>
        <v>0</v>
      </c>
      <c r="P770" s="30">
        <f t="shared" si="604"/>
        <v>0</v>
      </c>
      <c r="Q770" s="30">
        <f t="shared" si="604"/>
        <v>0</v>
      </c>
      <c r="R770" s="30">
        <v>0</v>
      </c>
      <c r="S770" s="36" t="s">
        <v>2026</v>
      </c>
    </row>
    <row r="771" spans="1:19" ht="110.25" hidden="1" customHeight="1" x14ac:dyDescent="0.3">
      <c r="A771" s="28" t="s">
        <v>226</v>
      </c>
      <c r="B771" s="28" t="s">
        <v>1412</v>
      </c>
      <c r="C771" s="18" t="s">
        <v>1805</v>
      </c>
      <c r="D771" s="28" t="s">
        <v>934</v>
      </c>
      <c r="E771" s="29" t="s">
        <v>1012</v>
      </c>
      <c r="F771" s="24">
        <v>0</v>
      </c>
      <c r="G771" s="24"/>
      <c r="H771" s="24">
        <v>0</v>
      </c>
      <c r="I771" s="24">
        <v>0</v>
      </c>
      <c r="J771" s="37">
        <v>0</v>
      </c>
      <c r="K771" s="24">
        <v>0</v>
      </c>
      <c r="L771" s="24">
        <v>0</v>
      </c>
      <c r="M771" s="24">
        <v>0</v>
      </c>
      <c r="N771" s="24">
        <f>J771</f>
        <v>0</v>
      </c>
      <c r="O771" s="30">
        <v>0</v>
      </c>
      <c r="P771" s="30">
        <v>0</v>
      </c>
      <c r="Q771" s="30">
        <v>0</v>
      </c>
      <c r="R771" s="30">
        <v>0</v>
      </c>
      <c r="S771" s="36" t="s">
        <v>2026</v>
      </c>
    </row>
    <row r="772" spans="1:19" ht="31.5" hidden="1" customHeight="1" x14ac:dyDescent="0.3">
      <c r="A772" s="28" t="s">
        <v>226</v>
      </c>
      <c r="B772" s="28" t="s">
        <v>1412</v>
      </c>
      <c r="C772" s="18" t="s">
        <v>1807</v>
      </c>
      <c r="D772" s="28"/>
      <c r="E772" s="29" t="s">
        <v>1808</v>
      </c>
      <c r="F772" s="24">
        <v>0</v>
      </c>
      <c r="G772" s="24">
        <f t="shared" ref="G772:Q773" si="605">G773</f>
        <v>0</v>
      </c>
      <c r="H772" s="24">
        <f t="shared" si="605"/>
        <v>0</v>
      </c>
      <c r="I772" s="24">
        <f t="shared" si="605"/>
        <v>0</v>
      </c>
      <c r="J772" s="37">
        <f t="shared" si="605"/>
        <v>0</v>
      </c>
      <c r="K772" s="24">
        <f t="shared" si="605"/>
        <v>0</v>
      </c>
      <c r="L772" s="24">
        <f t="shared" si="605"/>
        <v>0</v>
      </c>
      <c r="M772" s="24">
        <f t="shared" si="605"/>
        <v>0</v>
      </c>
      <c r="N772" s="24">
        <f t="shared" si="605"/>
        <v>0</v>
      </c>
      <c r="O772" s="30">
        <f t="shared" si="605"/>
        <v>0</v>
      </c>
      <c r="P772" s="30">
        <f t="shared" si="605"/>
        <v>0</v>
      </c>
      <c r="Q772" s="30">
        <f t="shared" si="605"/>
        <v>0</v>
      </c>
      <c r="R772" s="30">
        <v>0</v>
      </c>
      <c r="S772" s="36" t="s">
        <v>2026</v>
      </c>
    </row>
    <row r="773" spans="1:19" ht="31.5" hidden="1" customHeight="1" x14ac:dyDescent="0.3">
      <c r="A773" s="28" t="s">
        <v>226</v>
      </c>
      <c r="B773" s="28" t="s">
        <v>1412</v>
      </c>
      <c r="C773" s="18" t="s">
        <v>1807</v>
      </c>
      <c r="D773" s="28" t="s">
        <v>345</v>
      </c>
      <c r="E773" s="29" t="s">
        <v>671</v>
      </c>
      <c r="F773" s="24">
        <v>0</v>
      </c>
      <c r="G773" s="24">
        <f t="shared" si="605"/>
        <v>0</v>
      </c>
      <c r="H773" s="24">
        <f t="shared" si="605"/>
        <v>0</v>
      </c>
      <c r="I773" s="24">
        <f t="shared" si="605"/>
        <v>0</v>
      </c>
      <c r="J773" s="37">
        <f t="shared" si="605"/>
        <v>0</v>
      </c>
      <c r="K773" s="24">
        <f t="shared" si="605"/>
        <v>0</v>
      </c>
      <c r="L773" s="24">
        <f t="shared" si="605"/>
        <v>0</v>
      </c>
      <c r="M773" s="24">
        <f t="shared" si="605"/>
        <v>0</v>
      </c>
      <c r="N773" s="24">
        <f t="shared" si="605"/>
        <v>0</v>
      </c>
      <c r="O773" s="30">
        <f t="shared" si="605"/>
        <v>0</v>
      </c>
      <c r="P773" s="30">
        <f t="shared" si="605"/>
        <v>0</v>
      </c>
      <c r="Q773" s="30">
        <f t="shared" si="605"/>
        <v>0</v>
      </c>
      <c r="R773" s="30">
        <v>0</v>
      </c>
      <c r="S773" s="36" t="s">
        <v>2026</v>
      </c>
    </row>
    <row r="774" spans="1:19" ht="110.25" hidden="1" customHeight="1" x14ac:dyDescent="0.3">
      <c r="A774" s="28" t="s">
        <v>226</v>
      </c>
      <c r="B774" s="28" t="s">
        <v>1412</v>
      </c>
      <c r="C774" s="18" t="s">
        <v>1807</v>
      </c>
      <c r="D774" s="28" t="s">
        <v>934</v>
      </c>
      <c r="E774" s="29" t="s">
        <v>1012</v>
      </c>
      <c r="F774" s="24">
        <v>0</v>
      </c>
      <c r="G774" s="24"/>
      <c r="H774" s="24">
        <v>0</v>
      </c>
      <c r="I774" s="24">
        <v>0</v>
      </c>
      <c r="J774" s="37">
        <v>0</v>
      </c>
      <c r="K774" s="24">
        <v>0</v>
      </c>
      <c r="L774" s="24">
        <v>0</v>
      </c>
      <c r="M774" s="24">
        <v>0</v>
      </c>
      <c r="N774" s="24">
        <f>J774</f>
        <v>0</v>
      </c>
      <c r="O774" s="30">
        <v>0</v>
      </c>
      <c r="P774" s="30">
        <v>0</v>
      </c>
      <c r="Q774" s="30">
        <v>0</v>
      </c>
      <c r="R774" s="30">
        <v>0</v>
      </c>
      <c r="S774" s="36" t="s">
        <v>2026</v>
      </c>
    </row>
    <row r="775" spans="1:19" ht="31.5" hidden="1" customHeight="1" x14ac:dyDescent="0.3">
      <c r="A775" s="28" t="s">
        <v>226</v>
      </c>
      <c r="B775" s="28" t="s">
        <v>1412</v>
      </c>
      <c r="C775" s="18" t="s">
        <v>1809</v>
      </c>
      <c r="D775" s="28"/>
      <c r="E775" s="29" t="s">
        <v>1810</v>
      </c>
      <c r="F775" s="24">
        <v>0</v>
      </c>
      <c r="G775" s="24">
        <f t="shared" ref="G775:Q776" si="606">G776</f>
        <v>0</v>
      </c>
      <c r="H775" s="24">
        <f t="shared" si="606"/>
        <v>0</v>
      </c>
      <c r="I775" s="24">
        <f t="shared" si="606"/>
        <v>0</v>
      </c>
      <c r="J775" s="37">
        <f t="shared" si="606"/>
        <v>0</v>
      </c>
      <c r="K775" s="24">
        <f t="shared" si="606"/>
        <v>0</v>
      </c>
      <c r="L775" s="24">
        <f t="shared" si="606"/>
        <v>0</v>
      </c>
      <c r="M775" s="24">
        <f t="shared" si="606"/>
        <v>0</v>
      </c>
      <c r="N775" s="24">
        <f t="shared" si="606"/>
        <v>0</v>
      </c>
      <c r="O775" s="30">
        <f t="shared" si="606"/>
        <v>0</v>
      </c>
      <c r="P775" s="30">
        <f t="shared" si="606"/>
        <v>0</v>
      </c>
      <c r="Q775" s="30">
        <f t="shared" si="606"/>
        <v>0</v>
      </c>
      <c r="R775" s="30">
        <v>0</v>
      </c>
      <c r="S775" s="36" t="s">
        <v>2026</v>
      </c>
    </row>
    <row r="776" spans="1:19" ht="31.5" hidden="1" customHeight="1" x14ac:dyDescent="0.3">
      <c r="A776" s="28" t="s">
        <v>226</v>
      </c>
      <c r="B776" s="28" t="s">
        <v>1412</v>
      </c>
      <c r="C776" s="18" t="s">
        <v>1809</v>
      </c>
      <c r="D776" s="28" t="s">
        <v>345</v>
      </c>
      <c r="E776" s="29" t="s">
        <v>671</v>
      </c>
      <c r="F776" s="24">
        <v>0</v>
      </c>
      <c r="G776" s="24">
        <f t="shared" si="606"/>
        <v>0</v>
      </c>
      <c r="H776" s="24">
        <f t="shared" si="606"/>
        <v>0</v>
      </c>
      <c r="I776" s="24">
        <f t="shared" si="606"/>
        <v>0</v>
      </c>
      <c r="J776" s="37">
        <f t="shared" si="606"/>
        <v>0</v>
      </c>
      <c r="K776" s="24">
        <f t="shared" si="606"/>
        <v>0</v>
      </c>
      <c r="L776" s="24">
        <f t="shared" si="606"/>
        <v>0</v>
      </c>
      <c r="M776" s="24">
        <f t="shared" si="606"/>
        <v>0</v>
      </c>
      <c r="N776" s="24">
        <f t="shared" si="606"/>
        <v>0</v>
      </c>
      <c r="O776" s="30">
        <f t="shared" si="606"/>
        <v>0</v>
      </c>
      <c r="P776" s="30">
        <f t="shared" si="606"/>
        <v>0</v>
      </c>
      <c r="Q776" s="30">
        <f t="shared" si="606"/>
        <v>0</v>
      </c>
      <c r="R776" s="30">
        <v>0</v>
      </c>
      <c r="S776" s="36" t="s">
        <v>2026</v>
      </c>
    </row>
    <row r="777" spans="1:19" ht="110.25" hidden="1" customHeight="1" x14ac:dyDescent="0.3">
      <c r="A777" s="28" t="s">
        <v>226</v>
      </c>
      <c r="B777" s="28" t="s">
        <v>1412</v>
      </c>
      <c r="C777" s="18" t="s">
        <v>1809</v>
      </c>
      <c r="D777" s="28" t="s">
        <v>934</v>
      </c>
      <c r="E777" s="29" t="s">
        <v>1012</v>
      </c>
      <c r="F777" s="24">
        <v>0</v>
      </c>
      <c r="G777" s="24"/>
      <c r="H777" s="24">
        <v>0</v>
      </c>
      <c r="I777" s="24">
        <v>0</v>
      </c>
      <c r="J777" s="37">
        <v>0</v>
      </c>
      <c r="K777" s="24">
        <v>0</v>
      </c>
      <c r="L777" s="24">
        <v>0</v>
      </c>
      <c r="M777" s="24">
        <v>0</v>
      </c>
      <c r="N777" s="24">
        <f>J777</f>
        <v>0</v>
      </c>
      <c r="O777" s="30">
        <v>0</v>
      </c>
      <c r="P777" s="30">
        <v>0</v>
      </c>
      <c r="Q777" s="30">
        <v>0</v>
      </c>
      <c r="R777" s="30">
        <v>0</v>
      </c>
      <c r="S777" s="36" t="s">
        <v>2026</v>
      </c>
    </row>
    <row r="778" spans="1:19" ht="31.5" customHeight="1" x14ac:dyDescent="0.3">
      <c r="A778" s="28" t="s">
        <v>226</v>
      </c>
      <c r="B778" s="28" t="s">
        <v>1412</v>
      </c>
      <c r="C778" s="18" t="s">
        <v>1811</v>
      </c>
      <c r="D778" s="28"/>
      <c r="E778" s="29" t="s">
        <v>1812</v>
      </c>
      <c r="F778" s="24">
        <v>622.9</v>
      </c>
      <c r="G778" s="24">
        <f t="shared" ref="G778:Q779" si="607">G779</f>
        <v>0</v>
      </c>
      <c r="H778" s="24">
        <f t="shared" si="607"/>
        <v>622.9</v>
      </c>
      <c r="I778" s="24">
        <f t="shared" si="607"/>
        <v>622.9</v>
      </c>
      <c r="J778" s="37">
        <f t="shared" si="607"/>
        <v>622.9</v>
      </c>
      <c r="K778" s="24">
        <f t="shared" si="607"/>
        <v>0</v>
      </c>
      <c r="L778" s="24">
        <f t="shared" si="607"/>
        <v>0</v>
      </c>
      <c r="M778" s="24">
        <f t="shared" si="607"/>
        <v>622.9</v>
      </c>
      <c r="N778" s="24">
        <f t="shared" si="607"/>
        <v>622.9</v>
      </c>
      <c r="O778" s="30">
        <f t="shared" si="607"/>
        <v>622.9</v>
      </c>
      <c r="P778" s="30">
        <f t="shared" si="607"/>
        <v>0</v>
      </c>
      <c r="Q778" s="30">
        <f t="shared" si="607"/>
        <v>622.9</v>
      </c>
      <c r="R778" s="88">
        <f t="shared" si="570"/>
        <v>100</v>
      </c>
    </row>
    <row r="779" spans="1:19" ht="31.5" customHeight="1" x14ac:dyDescent="0.3">
      <c r="A779" s="28" t="s">
        <v>226</v>
      </c>
      <c r="B779" s="28" t="s">
        <v>1412</v>
      </c>
      <c r="C779" s="18" t="s">
        <v>1811</v>
      </c>
      <c r="D779" s="28" t="s">
        <v>345</v>
      </c>
      <c r="E779" s="29" t="s">
        <v>671</v>
      </c>
      <c r="F779" s="24">
        <v>622.9</v>
      </c>
      <c r="G779" s="24">
        <f t="shared" si="607"/>
        <v>0</v>
      </c>
      <c r="H779" s="24">
        <f t="shared" si="607"/>
        <v>622.9</v>
      </c>
      <c r="I779" s="24">
        <f t="shared" si="607"/>
        <v>622.9</v>
      </c>
      <c r="J779" s="37">
        <f t="shared" si="607"/>
        <v>622.9</v>
      </c>
      <c r="K779" s="24">
        <f t="shared" si="607"/>
        <v>0</v>
      </c>
      <c r="L779" s="24">
        <f t="shared" si="607"/>
        <v>0</v>
      </c>
      <c r="M779" s="24">
        <f t="shared" si="607"/>
        <v>622.9</v>
      </c>
      <c r="N779" s="24">
        <f t="shared" si="607"/>
        <v>622.9</v>
      </c>
      <c r="O779" s="30">
        <f t="shared" si="607"/>
        <v>622.9</v>
      </c>
      <c r="P779" s="30">
        <f t="shared" si="607"/>
        <v>0</v>
      </c>
      <c r="Q779" s="30">
        <f t="shared" si="607"/>
        <v>622.9</v>
      </c>
      <c r="R779" s="88">
        <f t="shared" si="570"/>
        <v>100</v>
      </c>
    </row>
    <row r="780" spans="1:19" ht="110.25" customHeight="1" x14ac:dyDescent="0.3">
      <c r="A780" s="28" t="s">
        <v>226</v>
      </c>
      <c r="B780" s="28" t="s">
        <v>1412</v>
      </c>
      <c r="C780" s="18" t="s">
        <v>1811</v>
      </c>
      <c r="D780" s="28" t="s">
        <v>934</v>
      </c>
      <c r="E780" s="29" t="s">
        <v>1012</v>
      </c>
      <c r="F780" s="24">
        <v>622.9</v>
      </c>
      <c r="G780" s="24"/>
      <c r="H780" s="24">
        <v>622.9</v>
      </c>
      <c r="I780" s="24">
        <v>622.9</v>
      </c>
      <c r="J780" s="37">
        <v>622.9</v>
      </c>
      <c r="K780" s="24">
        <v>0</v>
      </c>
      <c r="L780" s="24">
        <v>0</v>
      </c>
      <c r="M780" s="24">
        <f>I780</f>
        <v>622.9</v>
      </c>
      <c r="N780" s="24">
        <f>J780</f>
        <v>622.9</v>
      </c>
      <c r="O780" s="30">
        <v>622.9</v>
      </c>
      <c r="P780" s="30">
        <v>0</v>
      </c>
      <c r="Q780" s="30">
        <f>H780</f>
        <v>622.9</v>
      </c>
      <c r="R780" s="88">
        <f t="shared" ref="R780:R843" si="608">O780/I780*100</f>
        <v>100</v>
      </c>
    </row>
    <row r="781" spans="1:19" x14ac:dyDescent="0.3">
      <c r="A781" s="28" t="s">
        <v>226</v>
      </c>
      <c r="B781" s="28" t="s">
        <v>1412</v>
      </c>
      <c r="C781" s="18" t="s">
        <v>1867</v>
      </c>
      <c r="D781" s="28"/>
      <c r="E781" s="29" t="s">
        <v>1868</v>
      </c>
      <c r="F781" s="24"/>
      <c r="G781" s="24"/>
      <c r="H781" s="24">
        <f>H782</f>
        <v>107813.588</v>
      </c>
      <c r="I781" s="24">
        <f t="shared" ref="I781:Q783" si="609">I782</f>
        <v>107813.5889</v>
      </c>
      <c r="J781" s="24">
        <f t="shared" si="609"/>
        <v>0</v>
      </c>
      <c r="K781" s="24">
        <f t="shared" si="609"/>
        <v>107813.5889</v>
      </c>
      <c r="L781" s="24">
        <f t="shared" si="609"/>
        <v>0</v>
      </c>
      <c r="M781" s="24">
        <f t="shared" si="609"/>
        <v>107813.5889</v>
      </c>
      <c r="N781" s="24">
        <f t="shared" si="609"/>
        <v>0</v>
      </c>
      <c r="O781" s="24">
        <f t="shared" si="609"/>
        <v>107813.5889</v>
      </c>
      <c r="P781" s="24">
        <f t="shared" si="609"/>
        <v>107813.5889</v>
      </c>
      <c r="Q781" s="24">
        <f t="shared" si="609"/>
        <v>107813.5889</v>
      </c>
      <c r="R781" s="88">
        <f t="shared" si="608"/>
        <v>100</v>
      </c>
    </row>
    <row r="782" spans="1:19" ht="62.4" x14ac:dyDescent="0.3">
      <c r="A782" s="28" t="s">
        <v>226</v>
      </c>
      <c r="B782" s="28" t="s">
        <v>1412</v>
      </c>
      <c r="C782" s="18" t="s">
        <v>1869</v>
      </c>
      <c r="D782" s="28"/>
      <c r="E782" s="29" t="s">
        <v>1870</v>
      </c>
      <c r="F782" s="24"/>
      <c r="G782" s="24"/>
      <c r="H782" s="24">
        <f>H783</f>
        <v>107813.588</v>
      </c>
      <c r="I782" s="24">
        <f t="shared" si="609"/>
        <v>107813.5889</v>
      </c>
      <c r="J782" s="24">
        <f t="shared" si="609"/>
        <v>0</v>
      </c>
      <c r="K782" s="24">
        <f t="shared" si="609"/>
        <v>107813.5889</v>
      </c>
      <c r="L782" s="24">
        <f t="shared" si="609"/>
        <v>0</v>
      </c>
      <c r="M782" s="24">
        <f t="shared" si="609"/>
        <v>107813.5889</v>
      </c>
      <c r="N782" s="24">
        <f t="shared" si="609"/>
        <v>0</v>
      </c>
      <c r="O782" s="24">
        <f t="shared" si="609"/>
        <v>107813.5889</v>
      </c>
      <c r="P782" s="24">
        <f t="shared" si="609"/>
        <v>107813.5889</v>
      </c>
      <c r="Q782" s="24">
        <f t="shared" si="609"/>
        <v>107813.5889</v>
      </c>
      <c r="R782" s="88">
        <f t="shared" si="608"/>
        <v>100</v>
      </c>
    </row>
    <row r="783" spans="1:19" ht="31.2" x14ac:dyDescent="0.3">
      <c r="A783" s="28" t="s">
        <v>226</v>
      </c>
      <c r="B783" s="28" t="s">
        <v>1412</v>
      </c>
      <c r="C783" s="18" t="s">
        <v>1869</v>
      </c>
      <c r="D783" s="28" t="s">
        <v>345</v>
      </c>
      <c r="E783" s="29" t="s">
        <v>671</v>
      </c>
      <c r="F783" s="24"/>
      <c r="G783" s="24"/>
      <c r="H783" s="24">
        <f>H784</f>
        <v>107813.588</v>
      </c>
      <c r="I783" s="24">
        <f t="shared" si="609"/>
        <v>107813.5889</v>
      </c>
      <c r="J783" s="24">
        <f t="shared" si="609"/>
        <v>0</v>
      </c>
      <c r="K783" s="24">
        <f t="shared" si="609"/>
        <v>107813.5889</v>
      </c>
      <c r="L783" s="24">
        <f t="shared" si="609"/>
        <v>0</v>
      </c>
      <c r="M783" s="24">
        <f t="shared" si="609"/>
        <v>107813.5889</v>
      </c>
      <c r="N783" s="24">
        <f t="shared" si="609"/>
        <v>0</v>
      </c>
      <c r="O783" s="24">
        <f t="shared" si="609"/>
        <v>107813.5889</v>
      </c>
      <c r="P783" s="24">
        <f t="shared" si="609"/>
        <v>107813.5889</v>
      </c>
      <c r="Q783" s="24">
        <f t="shared" si="609"/>
        <v>107813.5889</v>
      </c>
      <c r="R783" s="88">
        <f t="shared" si="608"/>
        <v>100</v>
      </c>
    </row>
    <row r="784" spans="1:19" ht="109.2" x14ac:dyDescent="0.3">
      <c r="A784" s="28" t="s">
        <v>226</v>
      </c>
      <c r="B784" s="28" t="s">
        <v>1412</v>
      </c>
      <c r="C784" s="18" t="s">
        <v>1869</v>
      </c>
      <c r="D784" s="28" t="s">
        <v>934</v>
      </c>
      <c r="E784" s="29" t="s">
        <v>1012</v>
      </c>
      <c r="F784" s="24"/>
      <c r="G784" s="24"/>
      <c r="H784" s="24">
        <v>107813.588</v>
      </c>
      <c r="I784" s="24">
        <v>107813.5889</v>
      </c>
      <c r="J784" s="24">
        <v>0</v>
      </c>
      <c r="K784" s="24">
        <f>I784</f>
        <v>107813.5889</v>
      </c>
      <c r="L784" s="24">
        <v>0</v>
      </c>
      <c r="M784" s="24">
        <f>I784</f>
        <v>107813.5889</v>
      </c>
      <c r="N784" s="24">
        <v>0</v>
      </c>
      <c r="O784" s="24">
        <v>107813.5889</v>
      </c>
      <c r="P784" s="24">
        <f>O784</f>
        <v>107813.5889</v>
      </c>
      <c r="Q784" s="24">
        <f>O784</f>
        <v>107813.5889</v>
      </c>
      <c r="R784" s="88">
        <f t="shared" si="608"/>
        <v>100</v>
      </c>
    </row>
    <row r="785" spans="1:18" ht="47.25" customHeight="1" x14ac:dyDescent="0.3">
      <c r="A785" s="28" t="s">
        <v>226</v>
      </c>
      <c r="B785" s="28" t="s">
        <v>1412</v>
      </c>
      <c r="C785" s="18" t="s">
        <v>944</v>
      </c>
      <c r="D785" s="28"/>
      <c r="E785" s="29" t="s">
        <v>837</v>
      </c>
      <c r="F785" s="24">
        <v>186468.2</v>
      </c>
      <c r="G785" s="24">
        <f t="shared" ref="G785" si="610">G786</f>
        <v>99418.5</v>
      </c>
      <c r="H785" s="24">
        <f>H786+H801+H797</f>
        <v>257333.40299999996</v>
      </c>
      <c r="I785" s="24">
        <f t="shared" ref="I785:Q785" si="611">I786+I801+I797</f>
        <v>258289.71006999997</v>
      </c>
      <c r="J785" s="24">
        <f t="shared" si="611"/>
        <v>153215.13230000003</v>
      </c>
      <c r="K785" s="24">
        <f t="shared" si="611"/>
        <v>700</v>
      </c>
      <c r="L785" s="24">
        <f t="shared" si="611"/>
        <v>0</v>
      </c>
      <c r="M785" s="24">
        <f t="shared" si="611"/>
        <v>0</v>
      </c>
      <c r="N785" s="24">
        <f t="shared" si="611"/>
        <v>0</v>
      </c>
      <c r="O785" s="24">
        <f t="shared" si="611"/>
        <v>258289.61326999997</v>
      </c>
      <c r="P785" s="24">
        <f t="shared" si="611"/>
        <v>700</v>
      </c>
      <c r="Q785" s="24">
        <f t="shared" si="611"/>
        <v>0</v>
      </c>
      <c r="R785" s="88">
        <f t="shared" si="608"/>
        <v>99.999962522703683</v>
      </c>
    </row>
    <row r="786" spans="1:18" ht="63" customHeight="1" x14ac:dyDescent="0.3">
      <c r="A786" s="28" t="s">
        <v>226</v>
      </c>
      <c r="B786" s="28" t="s">
        <v>1412</v>
      </c>
      <c r="C786" s="18" t="s">
        <v>946</v>
      </c>
      <c r="D786" s="28"/>
      <c r="E786" s="29" t="s">
        <v>850</v>
      </c>
      <c r="F786" s="24">
        <v>186468.2</v>
      </c>
      <c r="G786" s="24">
        <f>G790+G793+G805</f>
        <v>99418.5</v>
      </c>
      <c r="H786" s="24">
        <f>H790+H793+H805+H787</f>
        <v>245151.77399999998</v>
      </c>
      <c r="I786" s="24">
        <f t="shared" ref="I786:Q786" si="612">I790+I793+I805+I787</f>
        <v>246108.08106999999</v>
      </c>
      <c r="J786" s="24">
        <f t="shared" si="612"/>
        <v>153215.13230000003</v>
      </c>
      <c r="K786" s="24">
        <f t="shared" si="612"/>
        <v>700</v>
      </c>
      <c r="L786" s="24">
        <f t="shared" si="612"/>
        <v>0</v>
      </c>
      <c r="M786" s="24">
        <f t="shared" si="612"/>
        <v>0</v>
      </c>
      <c r="N786" s="24">
        <f t="shared" si="612"/>
        <v>0</v>
      </c>
      <c r="O786" s="24">
        <f t="shared" si="612"/>
        <v>246107.98426999999</v>
      </c>
      <c r="P786" s="24">
        <f t="shared" si="612"/>
        <v>700</v>
      </c>
      <c r="Q786" s="24">
        <f t="shared" si="612"/>
        <v>0</v>
      </c>
      <c r="R786" s="88">
        <f t="shared" si="608"/>
        <v>99.999960667687319</v>
      </c>
    </row>
    <row r="787" spans="1:18" ht="93.6" x14ac:dyDescent="0.3">
      <c r="A787" s="28" t="s">
        <v>226</v>
      </c>
      <c r="B787" s="28" t="s">
        <v>1412</v>
      </c>
      <c r="C787" s="18" t="s">
        <v>2037</v>
      </c>
      <c r="D787" s="28"/>
      <c r="E787" s="29" t="s">
        <v>2038</v>
      </c>
      <c r="F787" s="24"/>
      <c r="G787" s="24"/>
      <c r="H787" s="24">
        <f>H788</f>
        <v>2798.5630000000001</v>
      </c>
      <c r="I787" s="24">
        <f t="shared" ref="I787:Q788" si="613">I788</f>
        <v>2798.5630000000001</v>
      </c>
      <c r="J787" s="24">
        <f t="shared" si="613"/>
        <v>0</v>
      </c>
      <c r="K787" s="24">
        <f t="shared" si="613"/>
        <v>0</v>
      </c>
      <c r="L787" s="24">
        <f t="shared" si="613"/>
        <v>0</v>
      </c>
      <c r="M787" s="24">
        <f t="shared" si="613"/>
        <v>0</v>
      </c>
      <c r="N787" s="24">
        <f t="shared" si="613"/>
        <v>0</v>
      </c>
      <c r="O787" s="24">
        <f t="shared" si="613"/>
        <v>2798.5630000000001</v>
      </c>
      <c r="P787" s="24">
        <f t="shared" si="613"/>
        <v>0</v>
      </c>
      <c r="Q787" s="24">
        <f t="shared" si="613"/>
        <v>0</v>
      </c>
      <c r="R787" s="88">
        <f t="shared" si="608"/>
        <v>100</v>
      </c>
    </row>
    <row r="788" spans="1:18" ht="31.2" x14ac:dyDescent="0.3">
      <c r="A788" s="28" t="s">
        <v>226</v>
      </c>
      <c r="B788" s="28" t="s">
        <v>1412</v>
      </c>
      <c r="C788" s="18" t="s">
        <v>2037</v>
      </c>
      <c r="D788" s="28" t="s">
        <v>143</v>
      </c>
      <c r="E788" s="29" t="s">
        <v>673</v>
      </c>
      <c r="F788" s="24"/>
      <c r="G788" s="24"/>
      <c r="H788" s="24">
        <f>H789</f>
        <v>2798.5630000000001</v>
      </c>
      <c r="I788" s="24">
        <f t="shared" si="613"/>
        <v>2798.5630000000001</v>
      </c>
      <c r="J788" s="24">
        <f t="shared" si="613"/>
        <v>0</v>
      </c>
      <c r="K788" s="24">
        <f t="shared" si="613"/>
        <v>0</v>
      </c>
      <c r="L788" s="24">
        <f t="shared" si="613"/>
        <v>0</v>
      </c>
      <c r="M788" s="24">
        <f t="shared" si="613"/>
        <v>0</v>
      </c>
      <c r="N788" s="24">
        <f t="shared" si="613"/>
        <v>0</v>
      </c>
      <c r="O788" s="24">
        <f t="shared" si="613"/>
        <v>2798.5630000000001</v>
      </c>
      <c r="P788" s="24">
        <f t="shared" si="613"/>
        <v>0</v>
      </c>
      <c r="Q788" s="24">
        <f t="shared" si="613"/>
        <v>0</v>
      </c>
      <c r="R788" s="88">
        <f t="shared" si="608"/>
        <v>100</v>
      </c>
    </row>
    <row r="789" spans="1:18" x14ac:dyDescent="0.3">
      <c r="A789" s="28" t="s">
        <v>226</v>
      </c>
      <c r="B789" s="28" t="s">
        <v>1412</v>
      </c>
      <c r="C789" s="18" t="s">
        <v>2037</v>
      </c>
      <c r="D789" s="28" t="s">
        <v>155</v>
      </c>
      <c r="E789" s="29" t="s">
        <v>675</v>
      </c>
      <c r="F789" s="24"/>
      <c r="G789" s="24"/>
      <c r="H789" s="24">
        <v>2798.5630000000001</v>
      </c>
      <c r="I789" s="24">
        <v>2798.5630000000001</v>
      </c>
      <c r="J789" s="24">
        <v>0</v>
      </c>
      <c r="K789" s="24">
        <v>0</v>
      </c>
      <c r="L789" s="24">
        <v>0</v>
      </c>
      <c r="M789" s="24">
        <v>0</v>
      </c>
      <c r="N789" s="24">
        <v>0</v>
      </c>
      <c r="O789" s="24">
        <v>2798.5630000000001</v>
      </c>
      <c r="P789" s="24">
        <v>0</v>
      </c>
      <c r="Q789" s="24">
        <v>0</v>
      </c>
      <c r="R789" s="88">
        <f t="shared" si="608"/>
        <v>100</v>
      </c>
    </row>
    <row r="790" spans="1:18" ht="31.5" customHeight="1" x14ac:dyDescent="0.3">
      <c r="A790" s="28" t="s">
        <v>226</v>
      </c>
      <c r="B790" s="28" t="s">
        <v>1412</v>
      </c>
      <c r="C790" s="18" t="s">
        <v>937</v>
      </c>
      <c r="D790" s="28"/>
      <c r="E790" s="29" t="s">
        <v>1107</v>
      </c>
      <c r="F790" s="24">
        <v>90.5</v>
      </c>
      <c r="G790" s="24">
        <f t="shared" ref="G790:Q791" si="614">G791</f>
        <v>0</v>
      </c>
      <c r="H790" s="24">
        <f t="shared" si="614"/>
        <v>94.117999999999995</v>
      </c>
      <c r="I790" s="24">
        <f t="shared" si="614"/>
        <v>114.65</v>
      </c>
      <c r="J790" s="37">
        <f t="shared" si="614"/>
        <v>82.644300000000001</v>
      </c>
      <c r="K790" s="24">
        <f t="shared" si="614"/>
        <v>0</v>
      </c>
      <c r="L790" s="24">
        <f t="shared" si="614"/>
        <v>0</v>
      </c>
      <c r="M790" s="24">
        <f t="shared" si="614"/>
        <v>0</v>
      </c>
      <c r="N790" s="24">
        <f t="shared" si="614"/>
        <v>0</v>
      </c>
      <c r="O790" s="30">
        <f t="shared" si="614"/>
        <v>114.5532</v>
      </c>
      <c r="P790" s="30">
        <f t="shared" si="614"/>
        <v>0</v>
      </c>
      <c r="Q790" s="30">
        <f t="shared" si="614"/>
        <v>0</v>
      </c>
      <c r="R790" s="88">
        <f t="shared" si="608"/>
        <v>99.915569123419104</v>
      </c>
    </row>
    <row r="791" spans="1:18" ht="31.5" customHeight="1" x14ac:dyDescent="0.3">
      <c r="A791" s="28" t="s">
        <v>226</v>
      </c>
      <c r="B791" s="28" t="s">
        <v>1412</v>
      </c>
      <c r="C791" s="18" t="s">
        <v>937</v>
      </c>
      <c r="D791" s="28" t="s">
        <v>143</v>
      </c>
      <c r="E791" s="29" t="s">
        <v>673</v>
      </c>
      <c r="F791" s="24">
        <v>90.5</v>
      </c>
      <c r="G791" s="24">
        <f t="shared" ref="G791:O791" si="615">G792</f>
        <v>0</v>
      </c>
      <c r="H791" s="24">
        <f t="shared" si="615"/>
        <v>94.117999999999995</v>
      </c>
      <c r="I791" s="24">
        <f t="shared" si="615"/>
        <v>114.65</v>
      </c>
      <c r="J791" s="37">
        <f t="shared" si="615"/>
        <v>82.644300000000001</v>
      </c>
      <c r="K791" s="24">
        <f t="shared" si="615"/>
        <v>0</v>
      </c>
      <c r="L791" s="24">
        <f t="shared" si="615"/>
        <v>0</v>
      </c>
      <c r="M791" s="24">
        <f t="shared" si="615"/>
        <v>0</v>
      </c>
      <c r="N791" s="24">
        <f t="shared" si="615"/>
        <v>0</v>
      </c>
      <c r="O791" s="30">
        <f t="shared" si="615"/>
        <v>114.5532</v>
      </c>
      <c r="P791" s="30">
        <f t="shared" si="614"/>
        <v>0</v>
      </c>
      <c r="Q791" s="30">
        <f t="shared" si="614"/>
        <v>0</v>
      </c>
      <c r="R791" s="88">
        <f t="shared" si="608"/>
        <v>99.915569123419104</v>
      </c>
    </row>
    <row r="792" spans="1:18" ht="15.75" customHeight="1" x14ac:dyDescent="0.3">
      <c r="A792" s="28" t="s">
        <v>226</v>
      </c>
      <c r="B792" s="28" t="s">
        <v>1412</v>
      </c>
      <c r="C792" s="18" t="s">
        <v>937</v>
      </c>
      <c r="D792" s="28" t="s">
        <v>155</v>
      </c>
      <c r="E792" s="29" t="s">
        <v>675</v>
      </c>
      <c r="F792" s="24">
        <v>90.5</v>
      </c>
      <c r="G792" s="24"/>
      <c r="H792" s="24">
        <v>94.117999999999995</v>
      </c>
      <c r="I792" s="24">
        <v>114.65</v>
      </c>
      <c r="J792" s="37">
        <v>82.644300000000001</v>
      </c>
      <c r="K792" s="24">
        <v>0</v>
      </c>
      <c r="L792" s="24">
        <v>0</v>
      </c>
      <c r="M792" s="24">
        <v>0</v>
      </c>
      <c r="N792" s="24">
        <v>0</v>
      </c>
      <c r="O792" s="30">
        <v>114.5532</v>
      </c>
      <c r="P792" s="30">
        <v>0</v>
      </c>
      <c r="Q792" s="30">
        <v>0</v>
      </c>
      <c r="R792" s="88">
        <f t="shared" si="608"/>
        <v>99.915569123419104</v>
      </c>
    </row>
    <row r="793" spans="1:18" ht="31.5" customHeight="1" x14ac:dyDescent="0.3">
      <c r="A793" s="28" t="s">
        <v>226</v>
      </c>
      <c r="B793" s="28" t="s">
        <v>1412</v>
      </c>
      <c r="C793" s="18" t="s">
        <v>938</v>
      </c>
      <c r="D793" s="28"/>
      <c r="E793" s="29" t="s">
        <v>1108</v>
      </c>
      <c r="F793" s="24">
        <v>186377.7</v>
      </c>
      <c r="G793" s="24">
        <f t="shared" ref="G793:Q793" si="616">G794</f>
        <v>99418.5</v>
      </c>
      <c r="H793" s="24">
        <f t="shared" si="616"/>
        <v>242259.09299999999</v>
      </c>
      <c r="I793" s="24">
        <f t="shared" si="616"/>
        <v>242259.09299999999</v>
      </c>
      <c r="J793" s="37">
        <f t="shared" si="616"/>
        <v>153132.48800000001</v>
      </c>
      <c r="K793" s="24">
        <f t="shared" si="616"/>
        <v>0</v>
      </c>
      <c r="L793" s="24">
        <f t="shared" si="616"/>
        <v>0</v>
      </c>
      <c r="M793" s="24">
        <f t="shared" si="616"/>
        <v>0</v>
      </c>
      <c r="N793" s="24">
        <f t="shared" si="616"/>
        <v>0</v>
      </c>
      <c r="O793" s="30">
        <f t="shared" si="616"/>
        <v>242259.09299999999</v>
      </c>
      <c r="P793" s="30">
        <f t="shared" si="616"/>
        <v>0</v>
      </c>
      <c r="Q793" s="30">
        <f t="shared" si="616"/>
        <v>0</v>
      </c>
      <c r="R793" s="88">
        <f t="shared" si="608"/>
        <v>100</v>
      </c>
    </row>
    <row r="794" spans="1:18" ht="31.5" customHeight="1" x14ac:dyDescent="0.3">
      <c r="A794" s="28" t="s">
        <v>226</v>
      </c>
      <c r="B794" s="28" t="s">
        <v>1412</v>
      </c>
      <c r="C794" s="18" t="s">
        <v>938</v>
      </c>
      <c r="D794" s="28" t="s">
        <v>143</v>
      </c>
      <c r="E794" s="29" t="s">
        <v>673</v>
      </c>
      <c r="F794" s="24">
        <v>186377.7</v>
      </c>
      <c r="G794" s="24">
        <f t="shared" ref="G794:H794" si="617">G795+G796</f>
        <v>99418.5</v>
      </c>
      <c r="H794" s="24">
        <f t="shared" si="617"/>
        <v>242259.09299999999</v>
      </c>
      <c r="I794" s="24">
        <f t="shared" ref="I794:Q794" si="618">I795+I796</f>
        <v>242259.09299999999</v>
      </c>
      <c r="J794" s="37">
        <f t="shared" si="618"/>
        <v>153132.48800000001</v>
      </c>
      <c r="K794" s="24">
        <f t="shared" si="618"/>
        <v>0</v>
      </c>
      <c r="L794" s="24">
        <f t="shared" si="618"/>
        <v>0</v>
      </c>
      <c r="M794" s="24">
        <f t="shared" si="618"/>
        <v>0</v>
      </c>
      <c r="N794" s="24">
        <f t="shared" si="618"/>
        <v>0</v>
      </c>
      <c r="O794" s="30">
        <f t="shared" si="618"/>
        <v>242259.09299999999</v>
      </c>
      <c r="P794" s="30">
        <f t="shared" si="618"/>
        <v>0</v>
      </c>
      <c r="Q794" s="30">
        <f t="shared" si="618"/>
        <v>0</v>
      </c>
      <c r="R794" s="88">
        <f t="shared" si="608"/>
        <v>100</v>
      </c>
    </row>
    <row r="795" spans="1:18" ht="15.75" customHeight="1" x14ac:dyDescent="0.3">
      <c r="A795" s="28" t="s">
        <v>226</v>
      </c>
      <c r="B795" s="28" t="s">
        <v>1412</v>
      </c>
      <c r="C795" s="18" t="s">
        <v>938</v>
      </c>
      <c r="D795" s="28" t="s">
        <v>179</v>
      </c>
      <c r="E795" s="29" t="s">
        <v>674</v>
      </c>
      <c r="F795" s="24">
        <v>0</v>
      </c>
      <c r="G795" s="24">
        <v>5102.3999999999996</v>
      </c>
      <c r="H795" s="24">
        <v>0</v>
      </c>
      <c r="I795" s="24">
        <v>15000</v>
      </c>
      <c r="J795" s="37">
        <v>15000</v>
      </c>
      <c r="K795" s="24">
        <v>0</v>
      </c>
      <c r="L795" s="24">
        <v>0</v>
      </c>
      <c r="M795" s="24">
        <v>0</v>
      </c>
      <c r="N795" s="24">
        <v>0</v>
      </c>
      <c r="O795" s="30">
        <v>15000</v>
      </c>
      <c r="P795" s="30">
        <v>0</v>
      </c>
      <c r="Q795" s="30">
        <v>0</v>
      </c>
      <c r="R795" s="88">
        <f t="shared" si="608"/>
        <v>100</v>
      </c>
    </row>
    <row r="796" spans="1:18" ht="15.75" customHeight="1" x14ac:dyDescent="0.3">
      <c r="A796" s="28" t="s">
        <v>226</v>
      </c>
      <c r="B796" s="28" t="s">
        <v>1412</v>
      </c>
      <c r="C796" s="18" t="s">
        <v>938</v>
      </c>
      <c r="D796" s="28" t="s">
        <v>155</v>
      </c>
      <c r="E796" s="29" t="s">
        <v>675</v>
      </c>
      <c r="F796" s="24">
        <v>186377.7</v>
      </c>
      <c r="G796" s="24">
        <v>94316.1</v>
      </c>
      <c r="H796" s="24">
        <v>242259.09299999999</v>
      </c>
      <c r="I796" s="24">
        <v>227259.09299999999</v>
      </c>
      <c r="J796" s="37">
        <v>138132.48800000001</v>
      </c>
      <c r="K796" s="24">
        <v>0</v>
      </c>
      <c r="L796" s="24">
        <v>0</v>
      </c>
      <c r="M796" s="24">
        <v>0</v>
      </c>
      <c r="N796" s="24">
        <v>0</v>
      </c>
      <c r="O796" s="30">
        <v>227259.09299999999</v>
      </c>
      <c r="P796" s="30">
        <v>0</v>
      </c>
      <c r="Q796" s="30">
        <v>0</v>
      </c>
      <c r="R796" s="88">
        <f t="shared" si="608"/>
        <v>100</v>
      </c>
    </row>
    <row r="797" spans="1:18" ht="62.4" x14ac:dyDescent="0.3">
      <c r="A797" s="28" t="s">
        <v>226</v>
      </c>
      <c r="B797" s="28" t="s">
        <v>1412</v>
      </c>
      <c r="C797" s="18" t="s">
        <v>1242</v>
      </c>
      <c r="D797" s="28"/>
      <c r="E797" s="29" t="s">
        <v>1802</v>
      </c>
      <c r="F797" s="24"/>
      <c r="G797" s="24"/>
      <c r="H797" s="24">
        <f>H798</f>
        <v>4742.0230000000001</v>
      </c>
      <c r="I797" s="24">
        <f t="shared" ref="I797:Q799" si="619">I798</f>
        <v>4742.0230000000001</v>
      </c>
      <c r="J797" s="24">
        <f t="shared" si="619"/>
        <v>0</v>
      </c>
      <c r="K797" s="24">
        <f t="shared" si="619"/>
        <v>0</v>
      </c>
      <c r="L797" s="24">
        <f t="shared" si="619"/>
        <v>0</v>
      </c>
      <c r="M797" s="24">
        <f t="shared" si="619"/>
        <v>0</v>
      </c>
      <c r="N797" s="24">
        <f t="shared" si="619"/>
        <v>0</v>
      </c>
      <c r="O797" s="24">
        <f t="shared" si="619"/>
        <v>4742.0230000000001</v>
      </c>
      <c r="P797" s="24">
        <f t="shared" si="619"/>
        <v>0</v>
      </c>
      <c r="Q797" s="24">
        <f t="shared" si="619"/>
        <v>0</v>
      </c>
      <c r="R797" s="88">
        <f t="shared" si="608"/>
        <v>100</v>
      </c>
    </row>
    <row r="798" spans="1:18" ht="31.2" x14ac:dyDescent="0.3">
      <c r="A798" s="28" t="s">
        <v>226</v>
      </c>
      <c r="B798" s="28" t="s">
        <v>1412</v>
      </c>
      <c r="C798" s="18" t="s">
        <v>1243</v>
      </c>
      <c r="D798" s="28"/>
      <c r="E798" s="29" t="s">
        <v>1803</v>
      </c>
      <c r="F798" s="24"/>
      <c r="G798" s="24"/>
      <c r="H798" s="24">
        <f>H799</f>
        <v>4742.0230000000001</v>
      </c>
      <c r="I798" s="24">
        <f t="shared" si="619"/>
        <v>4742.0230000000001</v>
      </c>
      <c r="J798" s="24">
        <f t="shared" si="619"/>
        <v>0</v>
      </c>
      <c r="K798" s="24">
        <f t="shared" si="619"/>
        <v>0</v>
      </c>
      <c r="L798" s="24">
        <f t="shared" si="619"/>
        <v>0</v>
      </c>
      <c r="M798" s="24">
        <f t="shared" si="619"/>
        <v>0</v>
      </c>
      <c r="N798" s="24">
        <f t="shared" si="619"/>
        <v>0</v>
      </c>
      <c r="O798" s="24">
        <f t="shared" si="619"/>
        <v>4742.0230000000001</v>
      </c>
      <c r="P798" s="24">
        <f t="shared" si="619"/>
        <v>0</v>
      </c>
      <c r="Q798" s="24">
        <f t="shared" si="619"/>
        <v>0</v>
      </c>
      <c r="R798" s="88">
        <f t="shared" si="608"/>
        <v>100</v>
      </c>
    </row>
    <row r="799" spans="1:18" ht="31.2" x14ac:dyDescent="0.3">
      <c r="A799" s="28" t="s">
        <v>226</v>
      </c>
      <c r="B799" s="28" t="s">
        <v>1412</v>
      </c>
      <c r="C799" s="18" t="s">
        <v>1243</v>
      </c>
      <c r="D799" s="28" t="s">
        <v>143</v>
      </c>
      <c r="E799" s="29" t="s">
        <v>673</v>
      </c>
      <c r="F799" s="24"/>
      <c r="G799" s="24"/>
      <c r="H799" s="24">
        <f>H800</f>
        <v>4742.0230000000001</v>
      </c>
      <c r="I799" s="24">
        <f t="shared" si="619"/>
        <v>4742.0230000000001</v>
      </c>
      <c r="J799" s="24">
        <f t="shared" si="619"/>
        <v>0</v>
      </c>
      <c r="K799" s="24">
        <f t="shared" si="619"/>
        <v>0</v>
      </c>
      <c r="L799" s="24">
        <f t="shared" si="619"/>
        <v>0</v>
      </c>
      <c r="M799" s="24">
        <f t="shared" si="619"/>
        <v>0</v>
      </c>
      <c r="N799" s="24">
        <f t="shared" si="619"/>
        <v>0</v>
      </c>
      <c r="O799" s="24">
        <f t="shared" si="619"/>
        <v>4742.0230000000001</v>
      </c>
      <c r="P799" s="24">
        <f t="shared" si="619"/>
        <v>0</v>
      </c>
      <c r="Q799" s="24">
        <f t="shared" si="619"/>
        <v>0</v>
      </c>
      <c r="R799" s="88">
        <f t="shared" si="608"/>
        <v>100</v>
      </c>
    </row>
    <row r="800" spans="1:18" ht="15.75" customHeight="1" x14ac:dyDescent="0.3">
      <c r="A800" s="28" t="s">
        <v>226</v>
      </c>
      <c r="B800" s="28" t="s">
        <v>1412</v>
      </c>
      <c r="C800" s="18" t="s">
        <v>1243</v>
      </c>
      <c r="D800" s="28" t="s">
        <v>155</v>
      </c>
      <c r="E800" s="29" t="s">
        <v>675</v>
      </c>
      <c r="F800" s="24"/>
      <c r="G800" s="24"/>
      <c r="H800" s="24">
        <v>4742.0230000000001</v>
      </c>
      <c r="I800" s="24">
        <v>4742.0230000000001</v>
      </c>
      <c r="J800" s="24">
        <v>0</v>
      </c>
      <c r="K800" s="24">
        <v>0</v>
      </c>
      <c r="L800" s="24">
        <v>0</v>
      </c>
      <c r="M800" s="24">
        <v>0</v>
      </c>
      <c r="N800" s="24">
        <v>0</v>
      </c>
      <c r="O800" s="24">
        <v>4742.0230000000001</v>
      </c>
      <c r="P800" s="24">
        <v>0</v>
      </c>
      <c r="Q800" s="24">
        <v>0</v>
      </c>
      <c r="R800" s="88">
        <f t="shared" si="608"/>
        <v>100</v>
      </c>
    </row>
    <row r="801" spans="1:19" ht="93.6" x14ac:dyDescent="0.3">
      <c r="A801" s="28" t="s">
        <v>226</v>
      </c>
      <c r="B801" s="28" t="s">
        <v>1412</v>
      </c>
      <c r="C801" s="18" t="s">
        <v>2039</v>
      </c>
      <c r="D801" s="28"/>
      <c r="E801" s="29" t="s">
        <v>2114</v>
      </c>
      <c r="F801" s="24"/>
      <c r="G801" s="24"/>
      <c r="H801" s="24">
        <f>H802</f>
        <v>7439.6059999999998</v>
      </c>
      <c r="I801" s="24">
        <f t="shared" ref="I801:Q803" si="620">I802</f>
        <v>7439.6059999999998</v>
      </c>
      <c r="J801" s="24">
        <f t="shared" si="620"/>
        <v>0</v>
      </c>
      <c r="K801" s="24">
        <f t="shared" si="620"/>
        <v>0</v>
      </c>
      <c r="L801" s="24">
        <f t="shared" si="620"/>
        <v>0</v>
      </c>
      <c r="M801" s="24">
        <f t="shared" si="620"/>
        <v>0</v>
      </c>
      <c r="N801" s="24">
        <f t="shared" si="620"/>
        <v>0</v>
      </c>
      <c r="O801" s="24">
        <f t="shared" si="620"/>
        <v>7439.6059999999998</v>
      </c>
      <c r="P801" s="24">
        <f t="shared" si="620"/>
        <v>0</v>
      </c>
      <c r="Q801" s="24">
        <f t="shared" si="620"/>
        <v>0</v>
      </c>
      <c r="R801" s="88">
        <f t="shared" si="608"/>
        <v>100</v>
      </c>
    </row>
    <row r="802" spans="1:19" ht="78" x14ac:dyDescent="0.3">
      <c r="A802" s="28" t="s">
        <v>226</v>
      </c>
      <c r="B802" s="28" t="s">
        <v>1412</v>
      </c>
      <c r="C802" s="18" t="s">
        <v>2040</v>
      </c>
      <c r="D802" s="28"/>
      <c r="E802" s="29" t="s">
        <v>2041</v>
      </c>
      <c r="F802" s="24"/>
      <c r="G802" s="24"/>
      <c r="H802" s="24">
        <f>H803</f>
        <v>7439.6059999999998</v>
      </c>
      <c r="I802" s="24">
        <f t="shared" si="620"/>
        <v>7439.6059999999998</v>
      </c>
      <c r="J802" s="24">
        <f t="shared" si="620"/>
        <v>0</v>
      </c>
      <c r="K802" s="24">
        <f t="shared" si="620"/>
        <v>0</v>
      </c>
      <c r="L802" s="24">
        <f t="shared" si="620"/>
        <v>0</v>
      </c>
      <c r="M802" s="24">
        <f t="shared" si="620"/>
        <v>0</v>
      </c>
      <c r="N802" s="24">
        <f t="shared" si="620"/>
        <v>0</v>
      </c>
      <c r="O802" s="24">
        <f t="shared" si="620"/>
        <v>7439.6059999999998</v>
      </c>
      <c r="P802" s="24">
        <f t="shared" si="620"/>
        <v>0</v>
      </c>
      <c r="Q802" s="24">
        <f t="shared" si="620"/>
        <v>0</v>
      </c>
      <c r="R802" s="88">
        <f t="shared" si="608"/>
        <v>100</v>
      </c>
    </row>
    <row r="803" spans="1:19" ht="31.2" x14ac:dyDescent="0.3">
      <c r="A803" s="28" t="s">
        <v>226</v>
      </c>
      <c r="B803" s="28" t="s">
        <v>1412</v>
      </c>
      <c r="C803" s="18" t="s">
        <v>2040</v>
      </c>
      <c r="D803" s="28" t="s">
        <v>143</v>
      </c>
      <c r="E803" s="29" t="s">
        <v>673</v>
      </c>
      <c r="F803" s="24"/>
      <c r="G803" s="24"/>
      <c r="H803" s="24">
        <f>H804</f>
        <v>7439.6059999999998</v>
      </c>
      <c r="I803" s="24">
        <f t="shared" si="620"/>
        <v>7439.6059999999998</v>
      </c>
      <c r="J803" s="24">
        <f t="shared" si="620"/>
        <v>0</v>
      </c>
      <c r="K803" s="24">
        <f t="shared" si="620"/>
        <v>0</v>
      </c>
      <c r="L803" s="24">
        <f t="shared" si="620"/>
        <v>0</v>
      </c>
      <c r="M803" s="24">
        <f t="shared" si="620"/>
        <v>0</v>
      </c>
      <c r="N803" s="24">
        <f t="shared" si="620"/>
        <v>0</v>
      </c>
      <c r="O803" s="24">
        <f t="shared" si="620"/>
        <v>7439.6059999999998</v>
      </c>
      <c r="P803" s="24">
        <f t="shared" si="620"/>
        <v>0</v>
      </c>
      <c r="Q803" s="24">
        <f t="shared" si="620"/>
        <v>0</v>
      </c>
      <c r="R803" s="88">
        <f t="shared" si="608"/>
        <v>100</v>
      </c>
    </row>
    <row r="804" spans="1:19" x14ac:dyDescent="0.3">
      <c r="A804" s="28" t="s">
        <v>226</v>
      </c>
      <c r="B804" s="28" t="s">
        <v>1412</v>
      </c>
      <c r="C804" s="18" t="s">
        <v>2040</v>
      </c>
      <c r="D804" s="28" t="s">
        <v>155</v>
      </c>
      <c r="E804" s="29" t="s">
        <v>675</v>
      </c>
      <c r="F804" s="24"/>
      <c r="G804" s="24"/>
      <c r="H804" s="24">
        <v>7439.6059999999998</v>
      </c>
      <c r="I804" s="24">
        <v>7439.6059999999998</v>
      </c>
      <c r="J804" s="24">
        <v>0</v>
      </c>
      <c r="K804" s="24">
        <v>0</v>
      </c>
      <c r="L804" s="24">
        <v>0</v>
      </c>
      <c r="M804" s="24">
        <v>0</v>
      </c>
      <c r="N804" s="24">
        <v>0</v>
      </c>
      <c r="O804" s="24">
        <v>7439.6059999999998</v>
      </c>
      <c r="P804" s="24">
        <v>0</v>
      </c>
      <c r="Q804" s="24">
        <v>0</v>
      </c>
      <c r="R804" s="88">
        <f t="shared" si="608"/>
        <v>100</v>
      </c>
    </row>
    <row r="805" spans="1:19" ht="31.5" customHeight="1" x14ac:dyDescent="0.3">
      <c r="A805" s="28" t="s">
        <v>226</v>
      </c>
      <c r="B805" s="28" t="s">
        <v>1412</v>
      </c>
      <c r="C805" s="18" t="s">
        <v>1983</v>
      </c>
      <c r="D805" s="28"/>
      <c r="E805" s="52" t="s">
        <v>1967</v>
      </c>
      <c r="F805" s="24">
        <v>0</v>
      </c>
      <c r="G805" s="24">
        <f t="shared" ref="G805:Q806" si="621">G806</f>
        <v>0</v>
      </c>
      <c r="H805" s="24">
        <f t="shared" si="621"/>
        <v>0</v>
      </c>
      <c r="I805" s="24">
        <f t="shared" si="621"/>
        <v>935.77507000000003</v>
      </c>
      <c r="J805" s="37">
        <f t="shared" si="621"/>
        <v>0</v>
      </c>
      <c r="K805" s="24">
        <f t="shared" si="621"/>
        <v>700</v>
      </c>
      <c r="L805" s="24">
        <f t="shared" si="621"/>
        <v>0</v>
      </c>
      <c r="M805" s="24">
        <f t="shared" si="621"/>
        <v>0</v>
      </c>
      <c r="N805" s="24">
        <f t="shared" si="621"/>
        <v>0</v>
      </c>
      <c r="O805" s="30">
        <f t="shared" si="621"/>
        <v>935.77507000000003</v>
      </c>
      <c r="P805" s="30">
        <f t="shared" si="621"/>
        <v>700</v>
      </c>
      <c r="Q805" s="30">
        <f t="shared" si="621"/>
        <v>0</v>
      </c>
      <c r="R805" s="88">
        <f t="shared" si="608"/>
        <v>100</v>
      </c>
    </row>
    <row r="806" spans="1:19" ht="31.5" customHeight="1" x14ac:dyDescent="0.3">
      <c r="A806" s="28" t="s">
        <v>226</v>
      </c>
      <c r="B806" s="28" t="s">
        <v>1412</v>
      </c>
      <c r="C806" s="18" t="s">
        <v>1983</v>
      </c>
      <c r="D806" s="28" t="s">
        <v>143</v>
      </c>
      <c r="E806" s="29" t="s">
        <v>673</v>
      </c>
      <c r="F806" s="24">
        <v>0</v>
      </c>
      <c r="G806" s="24">
        <f t="shared" si="621"/>
        <v>0</v>
      </c>
      <c r="H806" s="24">
        <f t="shared" si="621"/>
        <v>0</v>
      </c>
      <c r="I806" s="24">
        <f t="shared" si="621"/>
        <v>935.77507000000003</v>
      </c>
      <c r="J806" s="37">
        <f t="shared" si="621"/>
        <v>0</v>
      </c>
      <c r="K806" s="24">
        <f t="shared" si="621"/>
        <v>700</v>
      </c>
      <c r="L806" s="24">
        <f t="shared" si="621"/>
        <v>0</v>
      </c>
      <c r="M806" s="24">
        <f t="shared" si="621"/>
        <v>0</v>
      </c>
      <c r="N806" s="24">
        <f t="shared" si="621"/>
        <v>0</v>
      </c>
      <c r="O806" s="30">
        <f t="shared" si="621"/>
        <v>935.77507000000003</v>
      </c>
      <c r="P806" s="30">
        <f t="shared" si="621"/>
        <v>700</v>
      </c>
      <c r="Q806" s="30">
        <f t="shared" si="621"/>
        <v>0</v>
      </c>
      <c r="R806" s="88">
        <f t="shared" si="608"/>
        <v>100</v>
      </c>
    </row>
    <row r="807" spans="1:19" ht="15.75" customHeight="1" x14ac:dyDescent="0.3">
      <c r="A807" s="28" t="s">
        <v>226</v>
      </c>
      <c r="B807" s="28" t="s">
        <v>1412</v>
      </c>
      <c r="C807" s="18" t="s">
        <v>1983</v>
      </c>
      <c r="D807" s="28" t="s">
        <v>155</v>
      </c>
      <c r="E807" s="29" t="s">
        <v>675</v>
      </c>
      <c r="F807" s="24">
        <v>0</v>
      </c>
      <c r="G807" s="24"/>
      <c r="H807" s="24">
        <v>0</v>
      </c>
      <c r="I807" s="24">
        <v>935.77507000000003</v>
      </c>
      <c r="J807" s="37">
        <v>0</v>
      </c>
      <c r="K807" s="24">
        <v>700</v>
      </c>
      <c r="L807" s="24">
        <v>0</v>
      </c>
      <c r="M807" s="24">
        <v>0</v>
      </c>
      <c r="N807" s="24">
        <v>0</v>
      </c>
      <c r="O807" s="30">
        <v>935.77507000000003</v>
      </c>
      <c r="P807" s="30">
        <v>700</v>
      </c>
      <c r="Q807" s="30">
        <v>0</v>
      </c>
      <c r="R807" s="88">
        <f t="shared" si="608"/>
        <v>100</v>
      </c>
    </row>
    <row r="808" spans="1:19" ht="47.25" customHeight="1" x14ac:dyDescent="0.3">
      <c r="A808" s="28" t="s">
        <v>226</v>
      </c>
      <c r="B808" s="28" t="s">
        <v>1412</v>
      </c>
      <c r="C808" s="18" t="s">
        <v>79</v>
      </c>
      <c r="D808" s="28"/>
      <c r="E808" s="29" t="s">
        <v>1232</v>
      </c>
      <c r="F808" s="24"/>
      <c r="G808" s="24"/>
      <c r="H808" s="24">
        <f t="shared" ref="H808:I810" si="622">H809</f>
        <v>0</v>
      </c>
      <c r="I808" s="24">
        <f t="shared" si="622"/>
        <v>75752.314299999998</v>
      </c>
      <c r="J808" s="24">
        <f t="shared" ref="J808:Q810" si="623">J809</f>
        <v>75752.314299999998</v>
      </c>
      <c r="K808" s="24">
        <f t="shared" si="623"/>
        <v>75752.314299999998</v>
      </c>
      <c r="L808" s="24">
        <f t="shared" si="623"/>
        <v>75752.314299999998</v>
      </c>
      <c r="M808" s="24">
        <f t="shared" si="623"/>
        <v>0</v>
      </c>
      <c r="N808" s="24">
        <f t="shared" si="623"/>
        <v>0</v>
      </c>
      <c r="O808" s="24">
        <f t="shared" si="623"/>
        <v>75752.314299999998</v>
      </c>
      <c r="P808" s="24">
        <f t="shared" si="623"/>
        <v>75752.314299999998</v>
      </c>
      <c r="Q808" s="24">
        <f t="shared" si="623"/>
        <v>0</v>
      </c>
      <c r="R808" s="88">
        <f t="shared" si="608"/>
        <v>100</v>
      </c>
    </row>
    <row r="809" spans="1:19" ht="47.25" customHeight="1" x14ac:dyDescent="0.3">
      <c r="A809" s="28" t="s">
        <v>226</v>
      </c>
      <c r="B809" s="28" t="s">
        <v>1412</v>
      </c>
      <c r="C809" s="18" t="s">
        <v>2000</v>
      </c>
      <c r="D809" s="28"/>
      <c r="E809" s="29" t="s">
        <v>2001</v>
      </c>
      <c r="F809" s="24"/>
      <c r="G809" s="24"/>
      <c r="H809" s="24">
        <f t="shared" si="622"/>
        <v>0</v>
      </c>
      <c r="I809" s="24">
        <f t="shared" si="622"/>
        <v>75752.314299999998</v>
      </c>
      <c r="J809" s="24">
        <f t="shared" si="623"/>
        <v>75752.314299999998</v>
      </c>
      <c r="K809" s="24">
        <f t="shared" si="623"/>
        <v>75752.314299999998</v>
      </c>
      <c r="L809" s="24">
        <f t="shared" si="623"/>
        <v>75752.314299999998</v>
      </c>
      <c r="M809" s="24">
        <f t="shared" si="623"/>
        <v>0</v>
      </c>
      <c r="N809" s="24">
        <f t="shared" si="623"/>
        <v>0</v>
      </c>
      <c r="O809" s="24">
        <f t="shared" si="623"/>
        <v>75752.314299999998</v>
      </c>
      <c r="P809" s="24">
        <f t="shared" si="623"/>
        <v>75752.314299999998</v>
      </c>
      <c r="Q809" s="24">
        <f t="shared" si="623"/>
        <v>0</v>
      </c>
      <c r="R809" s="88">
        <f t="shared" si="608"/>
        <v>100</v>
      </c>
    </row>
    <row r="810" spans="1:19" ht="63" customHeight="1" x14ac:dyDescent="0.3">
      <c r="A810" s="28" t="s">
        <v>226</v>
      </c>
      <c r="B810" s="28" t="s">
        <v>1412</v>
      </c>
      <c r="C810" s="18" t="s">
        <v>2012</v>
      </c>
      <c r="D810" s="28"/>
      <c r="E810" s="29" t="s">
        <v>2013</v>
      </c>
      <c r="F810" s="24"/>
      <c r="G810" s="24"/>
      <c r="H810" s="24">
        <f t="shared" si="622"/>
        <v>0</v>
      </c>
      <c r="I810" s="24">
        <f t="shared" si="622"/>
        <v>75752.314299999998</v>
      </c>
      <c r="J810" s="24">
        <f t="shared" si="623"/>
        <v>75752.314299999998</v>
      </c>
      <c r="K810" s="24">
        <f t="shared" si="623"/>
        <v>75752.314299999998</v>
      </c>
      <c r="L810" s="24">
        <f t="shared" si="623"/>
        <v>75752.314299999998</v>
      </c>
      <c r="M810" s="24">
        <f t="shared" si="623"/>
        <v>0</v>
      </c>
      <c r="N810" s="24">
        <f t="shared" si="623"/>
        <v>0</v>
      </c>
      <c r="O810" s="24">
        <f t="shared" si="623"/>
        <v>75752.314299999998</v>
      </c>
      <c r="P810" s="24">
        <f t="shared" si="623"/>
        <v>75752.314299999998</v>
      </c>
      <c r="Q810" s="24">
        <f t="shared" si="623"/>
        <v>0</v>
      </c>
      <c r="R810" s="88">
        <f t="shared" si="608"/>
        <v>100</v>
      </c>
    </row>
    <row r="811" spans="1:19" ht="31.5" customHeight="1" x14ac:dyDescent="0.3">
      <c r="A811" s="28" t="s">
        <v>226</v>
      </c>
      <c r="B811" s="28" t="s">
        <v>1412</v>
      </c>
      <c r="C811" s="18" t="s">
        <v>2012</v>
      </c>
      <c r="D811" s="28" t="s">
        <v>143</v>
      </c>
      <c r="E811" s="29" t="s">
        <v>673</v>
      </c>
      <c r="F811" s="24"/>
      <c r="G811" s="24"/>
      <c r="H811" s="24">
        <f>H812+H813</f>
        <v>0</v>
      </c>
      <c r="I811" s="24">
        <f>I812+I813</f>
        <v>75752.314299999998</v>
      </c>
      <c r="J811" s="24">
        <f t="shared" ref="J811:Q811" si="624">J812+J813</f>
        <v>75752.314299999998</v>
      </c>
      <c r="K811" s="24">
        <f t="shared" si="624"/>
        <v>75752.314299999998</v>
      </c>
      <c r="L811" s="24">
        <f t="shared" si="624"/>
        <v>75752.314299999998</v>
      </c>
      <c r="M811" s="24">
        <f t="shared" si="624"/>
        <v>0</v>
      </c>
      <c r="N811" s="24">
        <f t="shared" si="624"/>
        <v>0</v>
      </c>
      <c r="O811" s="24">
        <f t="shared" si="624"/>
        <v>75752.314299999998</v>
      </c>
      <c r="P811" s="24">
        <f t="shared" si="624"/>
        <v>75752.314299999998</v>
      </c>
      <c r="Q811" s="24">
        <f t="shared" si="624"/>
        <v>0</v>
      </c>
      <c r="R811" s="88">
        <f t="shared" si="608"/>
        <v>100</v>
      </c>
    </row>
    <row r="812" spans="1:19" ht="15.75" customHeight="1" x14ac:dyDescent="0.3">
      <c r="A812" s="28" t="s">
        <v>226</v>
      </c>
      <c r="B812" s="28" t="s">
        <v>1412</v>
      </c>
      <c r="C812" s="18" t="s">
        <v>2012</v>
      </c>
      <c r="D812" s="28" t="s">
        <v>179</v>
      </c>
      <c r="E812" s="29" t="s">
        <v>674</v>
      </c>
      <c r="F812" s="24"/>
      <c r="G812" s="24"/>
      <c r="H812" s="24">
        <v>0</v>
      </c>
      <c r="I812" s="24">
        <v>5713.2275399999999</v>
      </c>
      <c r="J812" s="37">
        <v>5713.2275399999999</v>
      </c>
      <c r="K812" s="24">
        <f>I812</f>
        <v>5713.2275399999999</v>
      </c>
      <c r="L812" s="24">
        <f>J812</f>
        <v>5713.2275399999999</v>
      </c>
      <c r="M812" s="24">
        <v>0</v>
      </c>
      <c r="N812" s="24">
        <v>0</v>
      </c>
      <c r="O812" s="30">
        <v>5713.2275399999999</v>
      </c>
      <c r="P812" s="30">
        <f>O812</f>
        <v>5713.2275399999999</v>
      </c>
      <c r="Q812" s="30">
        <v>0</v>
      </c>
      <c r="R812" s="88">
        <f t="shared" si="608"/>
        <v>100</v>
      </c>
    </row>
    <row r="813" spans="1:19" ht="15.75" customHeight="1" x14ac:dyDescent="0.3">
      <c r="A813" s="28" t="s">
        <v>226</v>
      </c>
      <c r="B813" s="28" t="s">
        <v>1412</v>
      </c>
      <c r="C813" s="18" t="s">
        <v>2012</v>
      </c>
      <c r="D813" s="28" t="s">
        <v>155</v>
      </c>
      <c r="E813" s="29" t="s">
        <v>675</v>
      </c>
      <c r="F813" s="24"/>
      <c r="G813" s="24"/>
      <c r="H813" s="24">
        <v>0</v>
      </c>
      <c r="I813" s="24">
        <v>70039.086760000006</v>
      </c>
      <c r="J813" s="37">
        <v>70039.086760000006</v>
      </c>
      <c r="K813" s="24">
        <f>I813</f>
        <v>70039.086760000006</v>
      </c>
      <c r="L813" s="24">
        <f>J813</f>
        <v>70039.086760000006</v>
      </c>
      <c r="M813" s="24">
        <v>0</v>
      </c>
      <c r="N813" s="24">
        <v>0</v>
      </c>
      <c r="O813" s="30">
        <v>70039.086760000006</v>
      </c>
      <c r="P813" s="30">
        <f>O813</f>
        <v>70039.086760000006</v>
      </c>
      <c r="Q813" s="30">
        <v>0</v>
      </c>
      <c r="R813" s="88">
        <f t="shared" si="608"/>
        <v>100</v>
      </c>
    </row>
    <row r="814" spans="1:19" s="49" customFormat="1" ht="15.75" customHeight="1" x14ac:dyDescent="0.3">
      <c r="A814" s="47" t="s">
        <v>226</v>
      </c>
      <c r="B814" s="47" t="s">
        <v>1405</v>
      </c>
      <c r="C814" s="20"/>
      <c r="D814" s="47"/>
      <c r="E814" s="48" t="s">
        <v>649</v>
      </c>
      <c r="F814" s="23">
        <v>653724.29999999993</v>
      </c>
      <c r="G814" s="23">
        <f t="shared" ref="G814:H814" si="625">G815+G821+G848</f>
        <v>11352.79</v>
      </c>
      <c r="H814" s="23">
        <f t="shared" si="625"/>
        <v>685850.34600000002</v>
      </c>
      <c r="I814" s="23">
        <f t="shared" ref="I814:Q814" si="626">I815+I821+I848</f>
        <v>684289.21398</v>
      </c>
      <c r="J814" s="77">
        <f t="shared" si="626"/>
        <v>492874.33411999996</v>
      </c>
      <c r="K814" s="23">
        <f t="shared" si="626"/>
        <v>2100</v>
      </c>
      <c r="L814" s="23">
        <f t="shared" si="626"/>
        <v>2100</v>
      </c>
      <c r="M814" s="23">
        <f t="shared" si="626"/>
        <v>0</v>
      </c>
      <c r="N814" s="23">
        <f t="shared" si="626"/>
        <v>0</v>
      </c>
      <c r="O814" s="51">
        <f t="shared" si="626"/>
        <v>683747.38710000005</v>
      </c>
      <c r="P814" s="51">
        <f t="shared" si="626"/>
        <v>2100</v>
      </c>
      <c r="Q814" s="51">
        <f t="shared" si="626"/>
        <v>0</v>
      </c>
      <c r="R814" s="87">
        <f t="shared" si="608"/>
        <v>99.920819023750411</v>
      </c>
    </row>
    <row r="815" spans="1:19" ht="47.25" hidden="1" customHeight="1" x14ac:dyDescent="0.3">
      <c r="A815" s="28" t="s">
        <v>226</v>
      </c>
      <c r="B815" s="28" t="s">
        <v>1405</v>
      </c>
      <c r="C815" s="18" t="s">
        <v>167</v>
      </c>
      <c r="D815" s="28"/>
      <c r="E815" s="29" t="s">
        <v>1520</v>
      </c>
      <c r="F815" s="24">
        <v>0</v>
      </c>
      <c r="G815" s="24">
        <f t="shared" ref="G815:Q819" si="627">G816</f>
        <v>0</v>
      </c>
      <c r="H815" s="24">
        <f t="shared" si="627"/>
        <v>0</v>
      </c>
      <c r="I815" s="24">
        <f t="shared" si="627"/>
        <v>0</v>
      </c>
      <c r="J815" s="37">
        <f t="shared" si="627"/>
        <v>0</v>
      </c>
      <c r="K815" s="24">
        <f t="shared" si="627"/>
        <v>0</v>
      </c>
      <c r="L815" s="24">
        <f t="shared" si="627"/>
        <v>0</v>
      </c>
      <c r="M815" s="24">
        <f t="shared" si="627"/>
        <v>0</v>
      </c>
      <c r="N815" s="24">
        <f t="shared" si="627"/>
        <v>0</v>
      </c>
      <c r="O815" s="30">
        <f t="shared" si="627"/>
        <v>0</v>
      </c>
      <c r="P815" s="30">
        <f t="shared" si="627"/>
        <v>0</v>
      </c>
      <c r="Q815" s="30">
        <f t="shared" si="627"/>
        <v>0</v>
      </c>
      <c r="R815" s="30">
        <v>0</v>
      </c>
      <c r="S815" s="36" t="s">
        <v>2026</v>
      </c>
    </row>
    <row r="816" spans="1:19" ht="31.5" hidden="1" customHeight="1" x14ac:dyDescent="0.3">
      <c r="A816" s="28" t="s">
        <v>226</v>
      </c>
      <c r="B816" s="28" t="s">
        <v>1405</v>
      </c>
      <c r="C816" s="18" t="s">
        <v>168</v>
      </c>
      <c r="D816" s="28"/>
      <c r="E816" s="29" t="s">
        <v>1521</v>
      </c>
      <c r="F816" s="24">
        <v>0</v>
      </c>
      <c r="G816" s="24">
        <f t="shared" si="627"/>
        <v>0</v>
      </c>
      <c r="H816" s="24">
        <f t="shared" si="627"/>
        <v>0</v>
      </c>
      <c r="I816" s="24">
        <f t="shared" si="627"/>
        <v>0</v>
      </c>
      <c r="J816" s="37">
        <f t="shared" si="627"/>
        <v>0</v>
      </c>
      <c r="K816" s="24">
        <f t="shared" si="627"/>
        <v>0</v>
      </c>
      <c r="L816" s="24">
        <f t="shared" si="627"/>
        <v>0</v>
      </c>
      <c r="M816" s="24">
        <f t="shared" si="627"/>
        <v>0</v>
      </c>
      <c r="N816" s="24">
        <f t="shared" si="627"/>
        <v>0</v>
      </c>
      <c r="O816" s="30">
        <f t="shared" si="627"/>
        <v>0</v>
      </c>
      <c r="P816" s="30">
        <f t="shared" si="627"/>
        <v>0</v>
      </c>
      <c r="Q816" s="30">
        <f t="shared" si="627"/>
        <v>0</v>
      </c>
      <c r="R816" s="30">
        <v>0</v>
      </c>
      <c r="S816" s="36" t="s">
        <v>2026</v>
      </c>
    </row>
    <row r="817" spans="1:19" ht="78.75" hidden="1" customHeight="1" x14ac:dyDescent="0.3">
      <c r="A817" s="28" t="s">
        <v>226</v>
      </c>
      <c r="B817" s="28" t="s">
        <v>1405</v>
      </c>
      <c r="C817" s="18" t="s">
        <v>169</v>
      </c>
      <c r="D817" s="28"/>
      <c r="E817" s="29" t="s">
        <v>1522</v>
      </c>
      <c r="F817" s="24">
        <v>0</v>
      </c>
      <c r="G817" s="24">
        <f t="shared" si="627"/>
        <v>0</v>
      </c>
      <c r="H817" s="24">
        <f t="shared" si="627"/>
        <v>0</v>
      </c>
      <c r="I817" s="24">
        <f t="shared" si="627"/>
        <v>0</v>
      </c>
      <c r="J817" s="37">
        <f t="shared" si="627"/>
        <v>0</v>
      </c>
      <c r="K817" s="24">
        <f t="shared" si="627"/>
        <v>0</v>
      </c>
      <c r="L817" s="24">
        <f t="shared" si="627"/>
        <v>0</v>
      </c>
      <c r="M817" s="24">
        <f t="shared" si="627"/>
        <v>0</v>
      </c>
      <c r="N817" s="24">
        <f t="shared" si="627"/>
        <v>0</v>
      </c>
      <c r="O817" s="30">
        <f t="shared" si="627"/>
        <v>0</v>
      </c>
      <c r="P817" s="30">
        <f t="shared" si="627"/>
        <v>0</v>
      </c>
      <c r="Q817" s="30">
        <f t="shared" si="627"/>
        <v>0</v>
      </c>
      <c r="R817" s="30">
        <v>0</v>
      </c>
      <c r="S817" s="36" t="s">
        <v>2026</v>
      </c>
    </row>
    <row r="818" spans="1:19" ht="31.5" hidden="1" customHeight="1" x14ac:dyDescent="0.3">
      <c r="A818" s="28" t="s">
        <v>226</v>
      </c>
      <c r="B818" s="28" t="s">
        <v>1405</v>
      </c>
      <c r="C818" s="18" t="s">
        <v>161</v>
      </c>
      <c r="D818" s="28"/>
      <c r="E818" s="29" t="s">
        <v>1250</v>
      </c>
      <c r="F818" s="24">
        <v>0</v>
      </c>
      <c r="G818" s="24">
        <f t="shared" si="627"/>
        <v>0</v>
      </c>
      <c r="H818" s="24">
        <f t="shared" si="627"/>
        <v>0</v>
      </c>
      <c r="I818" s="24">
        <f t="shared" si="627"/>
        <v>0</v>
      </c>
      <c r="J818" s="37">
        <f t="shared" si="627"/>
        <v>0</v>
      </c>
      <c r="K818" s="24">
        <f t="shared" si="627"/>
        <v>0</v>
      </c>
      <c r="L818" s="24">
        <f t="shared" si="627"/>
        <v>0</v>
      </c>
      <c r="M818" s="24">
        <f t="shared" si="627"/>
        <v>0</v>
      </c>
      <c r="N818" s="24">
        <f t="shared" si="627"/>
        <v>0</v>
      </c>
      <c r="O818" s="30">
        <f t="shared" si="627"/>
        <v>0</v>
      </c>
      <c r="P818" s="30">
        <f t="shared" si="627"/>
        <v>0</v>
      </c>
      <c r="Q818" s="30">
        <f t="shared" si="627"/>
        <v>0</v>
      </c>
      <c r="R818" s="30">
        <v>0</v>
      </c>
      <c r="S818" s="36" t="s">
        <v>2026</v>
      </c>
    </row>
    <row r="819" spans="1:19" ht="31.5" hidden="1" customHeight="1" x14ac:dyDescent="0.3">
      <c r="A819" s="28" t="s">
        <v>226</v>
      </c>
      <c r="B819" s="28" t="s">
        <v>1405</v>
      </c>
      <c r="C819" s="18" t="s">
        <v>161</v>
      </c>
      <c r="D819" s="28" t="s">
        <v>143</v>
      </c>
      <c r="E819" s="29" t="s">
        <v>673</v>
      </c>
      <c r="F819" s="24">
        <v>0</v>
      </c>
      <c r="G819" s="24">
        <f t="shared" si="627"/>
        <v>0</v>
      </c>
      <c r="H819" s="24">
        <f t="shared" si="627"/>
        <v>0</v>
      </c>
      <c r="I819" s="24">
        <f t="shared" si="627"/>
        <v>0</v>
      </c>
      <c r="J819" s="37">
        <f t="shared" si="627"/>
        <v>0</v>
      </c>
      <c r="K819" s="24">
        <f t="shared" si="627"/>
        <v>0</v>
      </c>
      <c r="L819" s="24">
        <f t="shared" si="627"/>
        <v>0</v>
      </c>
      <c r="M819" s="24">
        <f t="shared" si="627"/>
        <v>0</v>
      </c>
      <c r="N819" s="24">
        <f t="shared" si="627"/>
        <v>0</v>
      </c>
      <c r="O819" s="30">
        <f t="shared" si="627"/>
        <v>0</v>
      </c>
      <c r="P819" s="30">
        <f t="shared" si="627"/>
        <v>0</v>
      </c>
      <c r="Q819" s="30">
        <f t="shared" si="627"/>
        <v>0</v>
      </c>
      <c r="R819" s="30">
        <v>0</v>
      </c>
      <c r="S819" s="36" t="s">
        <v>2026</v>
      </c>
    </row>
    <row r="820" spans="1:19" ht="15.75" hidden="1" customHeight="1" x14ac:dyDescent="0.3">
      <c r="A820" s="28" t="s">
        <v>226</v>
      </c>
      <c r="B820" s="28" t="s">
        <v>1405</v>
      </c>
      <c r="C820" s="18" t="s">
        <v>161</v>
      </c>
      <c r="D820" s="28" t="s">
        <v>155</v>
      </c>
      <c r="E820" s="29" t="s">
        <v>675</v>
      </c>
      <c r="F820" s="24">
        <v>0</v>
      </c>
      <c r="G820" s="24"/>
      <c r="H820" s="24">
        <v>0</v>
      </c>
      <c r="I820" s="24">
        <v>0</v>
      </c>
      <c r="J820" s="37">
        <v>0</v>
      </c>
      <c r="K820" s="24">
        <v>0</v>
      </c>
      <c r="L820" s="24">
        <v>0</v>
      </c>
      <c r="M820" s="24">
        <v>0</v>
      </c>
      <c r="N820" s="24">
        <v>0</v>
      </c>
      <c r="O820" s="30">
        <v>0</v>
      </c>
      <c r="P820" s="30">
        <v>0</v>
      </c>
      <c r="Q820" s="30">
        <v>0</v>
      </c>
      <c r="R820" s="30">
        <v>0</v>
      </c>
      <c r="S820" s="36" t="s">
        <v>2026</v>
      </c>
    </row>
    <row r="821" spans="1:19" ht="31.5" customHeight="1" x14ac:dyDescent="0.3">
      <c r="A821" s="28" t="s">
        <v>226</v>
      </c>
      <c r="B821" s="28" t="s">
        <v>1405</v>
      </c>
      <c r="C821" s="18" t="s">
        <v>232</v>
      </c>
      <c r="D821" s="28"/>
      <c r="E821" s="29" t="s">
        <v>1546</v>
      </c>
      <c r="F821" s="24">
        <v>650959.79999999993</v>
      </c>
      <c r="G821" s="24">
        <f t="shared" ref="G821:Q822" si="628">G822</f>
        <v>0</v>
      </c>
      <c r="H821" s="24">
        <f t="shared" si="628"/>
        <v>671300.19900000002</v>
      </c>
      <c r="I821" s="24">
        <f t="shared" si="628"/>
        <v>667659.59898000001</v>
      </c>
      <c r="J821" s="37">
        <f t="shared" si="628"/>
        <v>482312.34261999995</v>
      </c>
      <c r="K821" s="24">
        <f t="shared" si="628"/>
        <v>0</v>
      </c>
      <c r="L821" s="24">
        <f t="shared" si="628"/>
        <v>0</v>
      </c>
      <c r="M821" s="24">
        <f t="shared" si="628"/>
        <v>0</v>
      </c>
      <c r="N821" s="24">
        <f t="shared" si="628"/>
        <v>0</v>
      </c>
      <c r="O821" s="30">
        <f t="shared" si="628"/>
        <v>667117.8960200001</v>
      </c>
      <c r="P821" s="30">
        <f t="shared" si="628"/>
        <v>0</v>
      </c>
      <c r="Q821" s="30">
        <f t="shared" si="628"/>
        <v>0</v>
      </c>
      <c r="R821" s="88">
        <f t="shared" si="608"/>
        <v>99.918865397752469</v>
      </c>
    </row>
    <row r="822" spans="1:19" ht="31.5" customHeight="1" x14ac:dyDescent="0.3">
      <c r="A822" s="28" t="s">
        <v>226</v>
      </c>
      <c r="B822" s="28" t="s">
        <v>1405</v>
      </c>
      <c r="C822" s="18" t="s">
        <v>971</v>
      </c>
      <c r="D822" s="28"/>
      <c r="E822" s="29" t="s">
        <v>1568</v>
      </c>
      <c r="F822" s="24">
        <v>650959.79999999993</v>
      </c>
      <c r="G822" s="24">
        <f t="shared" si="628"/>
        <v>0</v>
      </c>
      <c r="H822" s="24">
        <f t="shared" si="628"/>
        <v>671300.19900000002</v>
      </c>
      <c r="I822" s="24">
        <f t="shared" si="628"/>
        <v>667659.59898000001</v>
      </c>
      <c r="J822" s="37">
        <f t="shared" si="628"/>
        <v>482312.34261999995</v>
      </c>
      <c r="K822" s="24">
        <f t="shared" si="628"/>
        <v>0</v>
      </c>
      <c r="L822" s="24">
        <f t="shared" si="628"/>
        <v>0</v>
      </c>
      <c r="M822" s="24">
        <f t="shared" si="628"/>
        <v>0</v>
      </c>
      <c r="N822" s="24">
        <f t="shared" si="628"/>
        <v>0</v>
      </c>
      <c r="O822" s="30">
        <f t="shared" si="628"/>
        <v>667117.8960200001</v>
      </c>
      <c r="P822" s="30">
        <f t="shared" si="628"/>
        <v>0</v>
      </c>
      <c r="Q822" s="30">
        <f t="shared" si="628"/>
        <v>0</v>
      </c>
      <c r="R822" s="88">
        <f t="shared" si="608"/>
        <v>99.918865397752469</v>
      </c>
    </row>
    <row r="823" spans="1:19" ht="47.25" customHeight="1" x14ac:dyDescent="0.3">
      <c r="A823" s="28" t="s">
        <v>226</v>
      </c>
      <c r="B823" s="28" t="s">
        <v>1405</v>
      </c>
      <c r="C823" s="18" t="s">
        <v>972</v>
      </c>
      <c r="D823" s="28"/>
      <c r="E823" s="29" t="s">
        <v>1569</v>
      </c>
      <c r="F823" s="24">
        <v>650959.79999999993</v>
      </c>
      <c r="G823" s="24">
        <f t="shared" ref="G823" si="629">G824+G834+G837+G843</f>
        <v>0</v>
      </c>
      <c r="H823" s="24">
        <f>H824+H834+H837+H843+H840</f>
        <v>671300.19900000002</v>
      </c>
      <c r="I823" s="24">
        <f t="shared" ref="I823:Q823" si="630">I824+I834+I837+I843+I840</f>
        <v>667659.59898000001</v>
      </c>
      <c r="J823" s="24">
        <f t="shared" si="630"/>
        <v>482312.34261999995</v>
      </c>
      <c r="K823" s="24">
        <f t="shared" si="630"/>
        <v>0</v>
      </c>
      <c r="L823" s="24">
        <f t="shared" si="630"/>
        <v>0</v>
      </c>
      <c r="M823" s="24">
        <f t="shared" si="630"/>
        <v>0</v>
      </c>
      <c r="N823" s="24">
        <f t="shared" si="630"/>
        <v>0</v>
      </c>
      <c r="O823" s="24">
        <f t="shared" si="630"/>
        <v>667117.8960200001</v>
      </c>
      <c r="P823" s="24">
        <f t="shared" si="630"/>
        <v>0</v>
      </c>
      <c r="Q823" s="24">
        <f t="shared" si="630"/>
        <v>0</v>
      </c>
      <c r="R823" s="88">
        <f t="shared" si="608"/>
        <v>99.918865397752469</v>
      </c>
    </row>
    <row r="824" spans="1:19" ht="47.25" customHeight="1" x14ac:dyDescent="0.3">
      <c r="A824" s="28" t="s">
        <v>226</v>
      </c>
      <c r="B824" s="28" t="s">
        <v>1405</v>
      </c>
      <c r="C824" s="18" t="s">
        <v>966</v>
      </c>
      <c r="D824" s="28"/>
      <c r="E824" s="29" t="s">
        <v>710</v>
      </c>
      <c r="F824" s="24">
        <v>632156.5</v>
      </c>
      <c r="G824" s="24">
        <f t="shared" ref="G824:H824" si="631">G825+G827+G829+G832</f>
        <v>0</v>
      </c>
      <c r="H824" s="24">
        <f t="shared" si="631"/>
        <v>629871.92200000002</v>
      </c>
      <c r="I824" s="24">
        <f t="shared" ref="I824:Q824" si="632">I825+I827+I829+I832</f>
        <v>626231.32198000001</v>
      </c>
      <c r="J824" s="37">
        <f t="shared" si="632"/>
        <v>468349.51535999996</v>
      </c>
      <c r="K824" s="24">
        <f t="shared" si="632"/>
        <v>0</v>
      </c>
      <c r="L824" s="24">
        <f t="shared" si="632"/>
        <v>0</v>
      </c>
      <c r="M824" s="24">
        <f t="shared" si="632"/>
        <v>0</v>
      </c>
      <c r="N824" s="24">
        <f t="shared" si="632"/>
        <v>0</v>
      </c>
      <c r="O824" s="30">
        <f t="shared" si="632"/>
        <v>625690.33804000006</v>
      </c>
      <c r="P824" s="30">
        <f t="shared" si="632"/>
        <v>0</v>
      </c>
      <c r="Q824" s="30">
        <f t="shared" si="632"/>
        <v>0</v>
      </c>
      <c r="R824" s="88">
        <f t="shared" si="608"/>
        <v>99.913612762407112</v>
      </c>
    </row>
    <row r="825" spans="1:19" ht="78.75" customHeight="1" x14ac:dyDescent="0.3">
      <c r="A825" s="28" t="s">
        <v>226</v>
      </c>
      <c r="B825" s="28" t="s">
        <v>1405</v>
      </c>
      <c r="C825" s="18" t="s">
        <v>966</v>
      </c>
      <c r="D825" s="28" t="s">
        <v>58</v>
      </c>
      <c r="E825" s="29" t="s">
        <v>660</v>
      </c>
      <c r="F825" s="24">
        <v>8366.5</v>
      </c>
      <c r="G825" s="24">
        <f t="shared" ref="G825:Q825" si="633">G826</f>
        <v>0</v>
      </c>
      <c r="H825" s="24">
        <f t="shared" si="633"/>
        <v>8649.6280000000006</v>
      </c>
      <c r="I825" s="24">
        <f t="shared" si="633"/>
        <v>10483.07819</v>
      </c>
      <c r="J825" s="37">
        <f t="shared" si="633"/>
        <v>6673.1854599999997</v>
      </c>
      <c r="K825" s="24">
        <f t="shared" si="633"/>
        <v>0</v>
      </c>
      <c r="L825" s="24">
        <f t="shared" si="633"/>
        <v>0</v>
      </c>
      <c r="M825" s="24">
        <f t="shared" si="633"/>
        <v>0</v>
      </c>
      <c r="N825" s="24">
        <f t="shared" si="633"/>
        <v>0</v>
      </c>
      <c r="O825" s="30">
        <f t="shared" si="633"/>
        <v>10482.73933</v>
      </c>
      <c r="P825" s="30">
        <f t="shared" si="633"/>
        <v>0</v>
      </c>
      <c r="Q825" s="30">
        <f t="shared" si="633"/>
        <v>0</v>
      </c>
      <c r="R825" s="88">
        <f t="shared" si="608"/>
        <v>99.996767552489274</v>
      </c>
    </row>
    <row r="826" spans="1:19" ht="15.75" customHeight="1" x14ac:dyDescent="0.3">
      <c r="A826" s="28" t="s">
        <v>226</v>
      </c>
      <c r="B826" s="28" t="s">
        <v>1405</v>
      </c>
      <c r="C826" s="18" t="s">
        <v>966</v>
      </c>
      <c r="D826" s="28" t="s">
        <v>59</v>
      </c>
      <c r="E826" s="29" t="s">
        <v>661</v>
      </c>
      <c r="F826" s="24">
        <v>8366.5</v>
      </c>
      <c r="G826" s="24"/>
      <c r="H826" s="24">
        <f>8417.503+232.125</f>
        <v>8649.6280000000006</v>
      </c>
      <c r="I826" s="24">
        <v>10483.07819</v>
      </c>
      <c r="J826" s="37">
        <v>6673.1854599999997</v>
      </c>
      <c r="K826" s="24">
        <v>0</v>
      </c>
      <c r="L826" s="24">
        <v>0</v>
      </c>
      <c r="M826" s="24">
        <v>0</v>
      </c>
      <c r="N826" s="24">
        <v>0</v>
      </c>
      <c r="O826" s="30">
        <v>10482.73933</v>
      </c>
      <c r="P826" s="30">
        <v>0</v>
      </c>
      <c r="Q826" s="30">
        <v>0</v>
      </c>
      <c r="R826" s="88">
        <f t="shared" si="608"/>
        <v>99.996767552489274</v>
      </c>
    </row>
    <row r="827" spans="1:19" ht="31.5" customHeight="1" x14ac:dyDescent="0.3">
      <c r="A827" s="28" t="s">
        <v>226</v>
      </c>
      <c r="B827" s="28" t="s">
        <v>1405</v>
      </c>
      <c r="C827" s="18" t="s">
        <v>966</v>
      </c>
      <c r="D827" s="28" t="s">
        <v>51</v>
      </c>
      <c r="E827" s="29" t="s">
        <v>663</v>
      </c>
      <c r="F827" s="24">
        <v>3347.1</v>
      </c>
      <c r="G827" s="24">
        <f t="shared" ref="G827:Q827" si="634">G828</f>
        <v>0</v>
      </c>
      <c r="H827" s="24">
        <f t="shared" si="634"/>
        <v>3165.9459999999999</v>
      </c>
      <c r="I827" s="24">
        <f t="shared" si="634"/>
        <v>1293.33203</v>
      </c>
      <c r="J827" s="37">
        <f t="shared" si="634"/>
        <v>922.36522000000002</v>
      </c>
      <c r="K827" s="24">
        <f t="shared" si="634"/>
        <v>0</v>
      </c>
      <c r="L827" s="24">
        <f t="shared" si="634"/>
        <v>0</v>
      </c>
      <c r="M827" s="24">
        <f t="shared" si="634"/>
        <v>0</v>
      </c>
      <c r="N827" s="24">
        <f t="shared" si="634"/>
        <v>0</v>
      </c>
      <c r="O827" s="30">
        <f t="shared" si="634"/>
        <v>1291.2200499999999</v>
      </c>
      <c r="P827" s="30">
        <f t="shared" si="634"/>
        <v>0</v>
      </c>
      <c r="Q827" s="30">
        <f t="shared" si="634"/>
        <v>0</v>
      </c>
      <c r="R827" s="88">
        <f t="shared" si="608"/>
        <v>99.836702412759379</v>
      </c>
    </row>
    <row r="828" spans="1:19" ht="31.5" customHeight="1" x14ac:dyDescent="0.3">
      <c r="A828" s="28" t="s">
        <v>226</v>
      </c>
      <c r="B828" s="28" t="s">
        <v>1405</v>
      </c>
      <c r="C828" s="18" t="s">
        <v>966</v>
      </c>
      <c r="D828" s="28" t="s">
        <v>52</v>
      </c>
      <c r="E828" s="29" t="s">
        <v>664</v>
      </c>
      <c r="F828" s="24">
        <v>3347.1</v>
      </c>
      <c r="G828" s="24"/>
      <c r="H828" s="24">
        <v>3165.9459999999999</v>
      </c>
      <c r="I828" s="24">
        <v>1293.33203</v>
      </c>
      <c r="J828" s="37">
        <v>922.36522000000002</v>
      </c>
      <c r="K828" s="24">
        <v>0</v>
      </c>
      <c r="L828" s="24">
        <v>0</v>
      </c>
      <c r="M828" s="24">
        <v>0</v>
      </c>
      <c r="N828" s="24">
        <v>0</v>
      </c>
      <c r="O828" s="30">
        <v>1291.2200499999999</v>
      </c>
      <c r="P828" s="30">
        <v>0</v>
      </c>
      <c r="Q828" s="30">
        <v>0</v>
      </c>
      <c r="R828" s="88">
        <f t="shared" si="608"/>
        <v>99.836702412759379</v>
      </c>
    </row>
    <row r="829" spans="1:19" ht="31.5" customHeight="1" x14ac:dyDescent="0.3">
      <c r="A829" s="28" t="s">
        <v>226</v>
      </c>
      <c r="B829" s="28" t="s">
        <v>1405</v>
      </c>
      <c r="C829" s="18" t="s">
        <v>966</v>
      </c>
      <c r="D829" s="28" t="s">
        <v>143</v>
      </c>
      <c r="E829" s="29" t="s">
        <v>673</v>
      </c>
      <c r="F829" s="24">
        <v>620391.30000000005</v>
      </c>
      <c r="G829" s="24">
        <f t="shared" ref="G829:Q829" si="635">G831+G830</f>
        <v>0</v>
      </c>
      <c r="H829" s="24">
        <f t="shared" ref="H829" si="636">H831+H830</f>
        <v>618004.74800000002</v>
      </c>
      <c r="I829" s="24">
        <f t="shared" si="635"/>
        <v>614405.31176000007</v>
      </c>
      <c r="J829" s="37">
        <f t="shared" si="635"/>
        <v>460707.26467999996</v>
      </c>
      <c r="K829" s="24">
        <f t="shared" si="635"/>
        <v>0</v>
      </c>
      <c r="L829" s="24">
        <f t="shared" si="635"/>
        <v>0</v>
      </c>
      <c r="M829" s="24">
        <f t="shared" si="635"/>
        <v>0</v>
      </c>
      <c r="N829" s="24">
        <f t="shared" si="635"/>
        <v>0</v>
      </c>
      <c r="O829" s="30">
        <f t="shared" si="635"/>
        <v>613866.82750000001</v>
      </c>
      <c r="P829" s="30">
        <f t="shared" si="635"/>
        <v>0</v>
      </c>
      <c r="Q829" s="30">
        <f t="shared" si="635"/>
        <v>0</v>
      </c>
      <c r="R829" s="88">
        <f t="shared" si="608"/>
        <v>99.912356835187907</v>
      </c>
    </row>
    <row r="830" spans="1:19" ht="15.75" customHeight="1" x14ac:dyDescent="0.3">
      <c r="A830" s="28" t="s">
        <v>226</v>
      </c>
      <c r="B830" s="28" t="s">
        <v>1405</v>
      </c>
      <c r="C830" s="18" t="s">
        <v>966</v>
      </c>
      <c r="D830" s="28" t="s">
        <v>179</v>
      </c>
      <c r="E830" s="29" t="s">
        <v>674</v>
      </c>
      <c r="F830" s="24">
        <v>0</v>
      </c>
      <c r="G830" s="24"/>
      <c r="H830" s="24">
        <v>0</v>
      </c>
      <c r="I830" s="24">
        <v>1148.2560000000001</v>
      </c>
      <c r="J830" s="37">
        <v>861.19200000000001</v>
      </c>
      <c r="K830" s="24">
        <v>0</v>
      </c>
      <c r="L830" s="24">
        <v>0</v>
      </c>
      <c r="M830" s="24">
        <v>0</v>
      </c>
      <c r="N830" s="24">
        <v>0</v>
      </c>
      <c r="O830" s="30">
        <v>1147.24944</v>
      </c>
      <c r="P830" s="30">
        <v>0</v>
      </c>
      <c r="Q830" s="30">
        <v>0</v>
      </c>
      <c r="R830" s="88">
        <f t="shared" si="608"/>
        <v>99.912340105342352</v>
      </c>
    </row>
    <row r="831" spans="1:19" ht="15.75" customHeight="1" x14ac:dyDescent="0.3">
      <c r="A831" s="28" t="s">
        <v>226</v>
      </c>
      <c r="B831" s="28" t="s">
        <v>1405</v>
      </c>
      <c r="C831" s="18" t="s">
        <v>966</v>
      </c>
      <c r="D831" s="28" t="s">
        <v>155</v>
      </c>
      <c r="E831" s="29" t="s">
        <v>675</v>
      </c>
      <c r="F831" s="24">
        <v>620391.30000000005</v>
      </c>
      <c r="G831" s="24"/>
      <c r="H831" s="24">
        <v>618004.74800000002</v>
      </c>
      <c r="I831" s="24">
        <v>613257.05576000002</v>
      </c>
      <c r="J831" s="37">
        <v>459846.07267999998</v>
      </c>
      <c r="K831" s="24">
        <v>0</v>
      </c>
      <c r="L831" s="24">
        <v>0</v>
      </c>
      <c r="M831" s="24">
        <v>0</v>
      </c>
      <c r="N831" s="24">
        <v>0</v>
      </c>
      <c r="O831" s="30">
        <v>612719.57805999997</v>
      </c>
      <c r="P831" s="30">
        <v>0</v>
      </c>
      <c r="Q831" s="30">
        <v>0</v>
      </c>
      <c r="R831" s="88">
        <f t="shared" si="608"/>
        <v>99.912356866512695</v>
      </c>
    </row>
    <row r="832" spans="1:19" ht="15.75" customHeight="1" x14ac:dyDescent="0.3">
      <c r="A832" s="28" t="s">
        <v>226</v>
      </c>
      <c r="B832" s="28" t="s">
        <v>1405</v>
      </c>
      <c r="C832" s="18" t="s">
        <v>966</v>
      </c>
      <c r="D832" s="28" t="s">
        <v>53</v>
      </c>
      <c r="E832" s="29" t="s">
        <v>679</v>
      </c>
      <c r="F832" s="24">
        <v>51.599999999999994</v>
      </c>
      <c r="G832" s="24">
        <f t="shared" ref="G832:Q832" si="637">G833</f>
        <v>0</v>
      </c>
      <c r="H832" s="24">
        <f t="shared" si="637"/>
        <v>51.6</v>
      </c>
      <c r="I832" s="24">
        <f t="shared" si="637"/>
        <v>49.6</v>
      </c>
      <c r="J832" s="37">
        <f t="shared" si="637"/>
        <v>46.7</v>
      </c>
      <c r="K832" s="24">
        <f t="shared" si="637"/>
        <v>0</v>
      </c>
      <c r="L832" s="24">
        <f t="shared" si="637"/>
        <v>0</v>
      </c>
      <c r="M832" s="24">
        <f t="shared" si="637"/>
        <v>0</v>
      </c>
      <c r="N832" s="24">
        <f t="shared" si="637"/>
        <v>0</v>
      </c>
      <c r="O832" s="30">
        <f t="shared" si="637"/>
        <v>49.551160000000003</v>
      </c>
      <c r="P832" s="30">
        <f t="shared" si="637"/>
        <v>0</v>
      </c>
      <c r="Q832" s="30">
        <f t="shared" si="637"/>
        <v>0</v>
      </c>
      <c r="R832" s="88">
        <f t="shared" si="608"/>
        <v>99.90153225806452</v>
      </c>
    </row>
    <row r="833" spans="1:18" ht="15.75" customHeight="1" x14ac:dyDescent="0.3">
      <c r="A833" s="28" t="s">
        <v>226</v>
      </c>
      <c r="B833" s="28" t="s">
        <v>1405</v>
      </c>
      <c r="C833" s="18" t="s">
        <v>966</v>
      </c>
      <c r="D833" s="28" t="s">
        <v>60</v>
      </c>
      <c r="E833" s="29" t="s">
        <v>682</v>
      </c>
      <c r="F833" s="24">
        <v>51.599999999999994</v>
      </c>
      <c r="G833" s="24"/>
      <c r="H833" s="24">
        <v>51.6</v>
      </c>
      <c r="I833" s="24">
        <v>49.6</v>
      </c>
      <c r="J833" s="37">
        <v>46.7</v>
      </c>
      <c r="K833" s="24">
        <v>0</v>
      </c>
      <c r="L833" s="24">
        <v>0</v>
      </c>
      <c r="M833" s="24">
        <v>0</v>
      </c>
      <c r="N833" s="24">
        <v>0</v>
      </c>
      <c r="O833" s="30">
        <v>49.551160000000003</v>
      </c>
      <c r="P833" s="30">
        <v>0</v>
      </c>
      <c r="Q833" s="30">
        <v>0</v>
      </c>
      <c r="R833" s="88">
        <f t="shared" si="608"/>
        <v>99.90153225806452</v>
      </c>
    </row>
    <row r="834" spans="1:18" ht="31.5" customHeight="1" x14ac:dyDescent="0.3">
      <c r="A834" s="28" t="s">
        <v>226</v>
      </c>
      <c r="B834" s="28" t="s">
        <v>1405</v>
      </c>
      <c r="C834" s="18" t="s">
        <v>967</v>
      </c>
      <c r="D834" s="28"/>
      <c r="E834" s="29" t="s">
        <v>1051</v>
      </c>
      <c r="F834" s="24">
        <v>850</v>
      </c>
      <c r="G834" s="24">
        <f t="shared" ref="G834:Q835" si="638">G835</f>
        <v>0</v>
      </c>
      <c r="H834" s="24">
        <f t="shared" si="638"/>
        <v>850</v>
      </c>
      <c r="I834" s="24">
        <f t="shared" si="638"/>
        <v>850</v>
      </c>
      <c r="J834" s="37">
        <f t="shared" si="638"/>
        <v>637.79999999999995</v>
      </c>
      <c r="K834" s="24">
        <f t="shared" si="638"/>
        <v>0</v>
      </c>
      <c r="L834" s="24">
        <f t="shared" si="638"/>
        <v>0</v>
      </c>
      <c r="M834" s="24">
        <f t="shared" si="638"/>
        <v>0</v>
      </c>
      <c r="N834" s="24">
        <f t="shared" si="638"/>
        <v>0</v>
      </c>
      <c r="O834" s="30">
        <f t="shared" si="638"/>
        <v>850</v>
      </c>
      <c r="P834" s="30">
        <f t="shared" si="638"/>
        <v>0</v>
      </c>
      <c r="Q834" s="30">
        <f t="shared" si="638"/>
        <v>0</v>
      </c>
      <c r="R834" s="88">
        <f t="shared" si="608"/>
        <v>100</v>
      </c>
    </row>
    <row r="835" spans="1:18" ht="31.5" customHeight="1" x14ac:dyDescent="0.3">
      <c r="A835" s="28" t="s">
        <v>226</v>
      </c>
      <c r="B835" s="28" t="s">
        <v>1405</v>
      </c>
      <c r="C835" s="18" t="s">
        <v>967</v>
      </c>
      <c r="D835" s="28" t="s">
        <v>143</v>
      </c>
      <c r="E835" s="29" t="s">
        <v>673</v>
      </c>
      <c r="F835" s="24">
        <v>850</v>
      </c>
      <c r="G835" s="24">
        <f t="shared" si="638"/>
        <v>0</v>
      </c>
      <c r="H835" s="24">
        <f t="shared" si="638"/>
        <v>850</v>
      </c>
      <c r="I835" s="24">
        <f t="shared" si="638"/>
        <v>850</v>
      </c>
      <c r="J835" s="37">
        <f t="shared" si="638"/>
        <v>637.79999999999995</v>
      </c>
      <c r="K835" s="24">
        <f t="shared" si="638"/>
        <v>0</v>
      </c>
      <c r="L835" s="24">
        <f t="shared" si="638"/>
        <v>0</v>
      </c>
      <c r="M835" s="24">
        <f t="shared" si="638"/>
        <v>0</v>
      </c>
      <c r="N835" s="24">
        <f t="shared" si="638"/>
        <v>0</v>
      </c>
      <c r="O835" s="30">
        <f t="shared" si="638"/>
        <v>850</v>
      </c>
      <c r="P835" s="30">
        <f t="shared" si="638"/>
        <v>0</v>
      </c>
      <c r="Q835" s="30">
        <f t="shared" si="638"/>
        <v>0</v>
      </c>
      <c r="R835" s="88">
        <f t="shared" si="608"/>
        <v>100</v>
      </c>
    </row>
    <row r="836" spans="1:18" ht="15.75" customHeight="1" x14ac:dyDescent="0.3">
      <c r="A836" s="28" t="s">
        <v>226</v>
      </c>
      <c r="B836" s="28" t="s">
        <v>1405</v>
      </c>
      <c r="C836" s="18" t="s">
        <v>967</v>
      </c>
      <c r="D836" s="28" t="s">
        <v>155</v>
      </c>
      <c r="E836" s="29" t="s">
        <v>675</v>
      </c>
      <c r="F836" s="24">
        <v>850</v>
      </c>
      <c r="G836" s="24"/>
      <c r="H836" s="24">
        <v>850</v>
      </c>
      <c r="I836" s="24">
        <v>850</v>
      </c>
      <c r="J836" s="37">
        <v>637.79999999999995</v>
      </c>
      <c r="K836" s="24">
        <v>0</v>
      </c>
      <c r="L836" s="24">
        <v>0</v>
      </c>
      <c r="M836" s="24">
        <v>0</v>
      </c>
      <c r="N836" s="24">
        <v>0</v>
      </c>
      <c r="O836" s="30">
        <v>850</v>
      </c>
      <c r="P836" s="30">
        <v>0</v>
      </c>
      <c r="Q836" s="30">
        <v>0</v>
      </c>
      <c r="R836" s="88">
        <f t="shared" si="608"/>
        <v>100</v>
      </c>
    </row>
    <row r="837" spans="1:18" ht="31.5" customHeight="1" x14ac:dyDescent="0.3">
      <c r="A837" s="28" t="s">
        <v>226</v>
      </c>
      <c r="B837" s="28" t="s">
        <v>1405</v>
      </c>
      <c r="C837" s="18" t="s">
        <v>968</v>
      </c>
      <c r="D837" s="28"/>
      <c r="E837" s="29" t="s">
        <v>1066</v>
      </c>
      <c r="F837" s="24">
        <v>2391.1</v>
      </c>
      <c r="G837" s="24">
        <f t="shared" ref="G837:Q838" si="639">G838</f>
        <v>0</v>
      </c>
      <c r="H837" s="24">
        <f t="shared" si="639"/>
        <v>2391.1</v>
      </c>
      <c r="I837" s="24">
        <f t="shared" si="639"/>
        <v>2391.1</v>
      </c>
      <c r="J837" s="37">
        <f t="shared" si="639"/>
        <v>1750.5</v>
      </c>
      <c r="K837" s="24">
        <f t="shared" si="639"/>
        <v>0</v>
      </c>
      <c r="L837" s="24">
        <f t="shared" si="639"/>
        <v>0</v>
      </c>
      <c r="M837" s="24">
        <f t="shared" si="639"/>
        <v>0</v>
      </c>
      <c r="N837" s="24">
        <f t="shared" si="639"/>
        <v>0</v>
      </c>
      <c r="O837" s="30">
        <f t="shared" si="639"/>
        <v>2391.0794700000001</v>
      </c>
      <c r="P837" s="30">
        <f t="shared" si="639"/>
        <v>0</v>
      </c>
      <c r="Q837" s="30">
        <f t="shared" si="639"/>
        <v>0</v>
      </c>
      <c r="R837" s="88">
        <f t="shared" si="608"/>
        <v>99.999141399355949</v>
      </c>
    </row>
    <row r="838" spans="1:18" ht="31.5" customHeight="1" x14ac:dyDescent="0.3">
      <c r="A838" s="28" t="s">
        <v>226</v>
      </c>
      <c r="B838" s="28" t="s">
        <v>1405</v>
      </c>
      <c r="C838" s="18" t="s">
        <v>968</v>
      </c>
      <c r="D838" s="28" t="s">
        <v>143</v>
      </c>
      <c r="E838" s="29" t="s">
        <v>673</v>
      </c>
      <c r="F838" s="24">
        <v>2391.1</v>
      </c>
      <c r="G838" s="24">
        <f t="shared" si="639"/>
        <v>0</v>
      </c>
      <c r="H838" s="24">
        <f t="shared" si="639"/>
        <v>2391.1</v>
      </c>
      <c r="I838" s="24">
        <f t="shared" si="639"/>
        <v>2391.1</v>
      </c>
      <c r="J838" s="37">
        <f t="shared" si="639"/>
        <v>1750.5</v>
      </c>
      <c r="K838" s="24">
        <f t="shared" si="639"/>
        <v>0</v>
      </c>
      <c r="L838" s="24">
        <f t="shared" si="639"/>
        <v>0</v>
      </c>
      <c r="M838" s="24">
        <f t="shared" si="639"/>
        <v>0</v>
      </c>
      <c r="N838" s="24">
        <f t="shared" si="639"/>
        <v>0</v>
      </c>
      <c r="O838" s="30">
        <f t="shared" si="639"/>
        <v>2391.0794700000001</v>
      </c>
      <c r="P838" s="30">
        <f t="shared" si="639"/>
        <v>0</v>
      </c>
      <c r="Q838" s="30">
        <f t="shared" si="639"/>
        <v>0</v>
      </c>
      <c r="R838" s="88">
        <f t="shared" si="608"/>
        <v>99.999141399355949</v>
      </c>
    </row>
    <row r="839" spans="1:18" ht="15.75" customHeight="1" x14ac:dyDescent="0.3">
      <c r="A839" s="28" t="s">
        <v>226</v>
      </c>
      <c r="B839" s="28" t="s">
        <v>1405</v>
      </c>
      <c r="C839" s="18" t="s">
        <v>968</v>
      </c>
      <c r="D839" s="28" t="s">
        <v>155</v>
      </c>
      <c r="E839" s="29" t="s">
        <v>675</v>
      </c>
      <c r="F839" s="24">
        <v>2391.1</v>
      </c>
      <c r="G839" s="24"/>
      <c r="H839" s="24">
        <v>2391.1</v>
      </c>
      <c r="I839" s="24">
        <v>2391.1</v>
      </c>
      <c r="J839" s="37">
        <v>1750.5</v>
      </c>
      <c r="K839" s="24">
        <v>0</v>
      </c>
      <c r="L839" s="24">
        <v>0</v>
      </c>
      <c r="M839" s="24">
        <v>0</v>
      </c>
      <c r="N839" s="24">
        <v>0</v>
      </c>
      <c r="O839" s="30">
        <v>2391.0794700000001</v>
      </c>
      <c r="P839" s="30">
        <v>0</v>
      </c>
      <c r="Q839" s="30">
        <v>0</v>
      </c>
      <c r="R839" s="88">
        <f t="shared" si="608"/>
        <v>99.999141399355949</v>
      </c>
    </row>
    <row r="840" spans="1:18" ht="15.75" customHeight="1" x14ac:dyDescent="0.3">
      <c r="A840" s="28" t="s">
        <v>226</v>
      </c>
      <c r="B840" s="28" t="s">
        <v>1405</v>
      </c>
      <c r="C840" s="18" t="s">
        <v>969</v>
      </c>
      <c r="D840" s="28"/>
      <c r="E840" s="52" t="s">
        <v>734</v>
      </c>
      <c r="F840" s="24"/>
      <c r="G840" s="24"/>
      <c r="H840" s="24">
        <f>H841</f>
        <v>22319.514999999999</v>
      </c>
      <c r="I840" s="24">
        <f t="shared" ref="I840:Q841" si="640">I841</f>
        <v>22319.514999999999</v>
      </c>
      <c r="J840" s="24">
        <f t="shared" si="640"/>
        <v>0</v>
      </c>
      <c r="K840" s="24">
        <f t="shared" si="640"/>
        <v>0</v>
      </c>
      <c r="L840" s="24">
        <f t="shared" si="640"/>
        <v>0</v>
      </c>
      <c r="M840" s="24">
        <f t="shared" si="640"/>
        <v>0</v>
      </c>
      <c r="N840" s="24">
        <f t="shared" si="640"/>
        <v>0</v>
      </c>
      <c r="O840" s="24">
        <f t="shared" si="640"/>
        <v>22319.514999999999</v>
      </c>
      <c r="P840" s="24">
        <f t="shared" si="640"/>
        <v>0</v>
      </c>
      <c r="Q840" s="24">
        <f t="shared" si="640"/>
        <v>0</v>
      </c>
      <c r="R840" s="88">
        <f t="shared" si="608"/>
        <v>100</v>
      </c>
    </row>
    <row r="841" spans="1:18" ht="31.2" x14ac:dyDescent="0.3">
      <c r="A841" s="28" t="s">
        <v>226</v>
      </c>
      <c r="B841" s="28" t="s">
        <v>1405</v>
      </c>
      <c r="C841" s="18" t="s">
        <v>969</v>
      </c>
      <c r="D841" s="28" t="s">
        <v>143</v>
      </c>
      <c r="E841" s="29" t="s">
        <v>673</v>
      </c>
      <c r="F841" s="24"/>
      <c r="G841" s="24"/>
      <c r="H841" s="24">
        <f>H842</f>
        <v>22319.514999999999</v>
      </c>
      <c r="I841" s="24">
        <f t="shared" si="640"/>
        <v>22319.514999999999</v>
      </c>
      <c r="J841" s="24">
        <f t="shared" si="640"/>
        <v>0</v>
      </c>
      <c r="K841" s="24">
        <f t="shared" si="640"/>
        <v>0</v>
      </c>
      <c r="L841" s="24">
        <f t="shared" si="640"/>
        <v>0</v>
      </c>
      <c r="M841" s="24">
        <f t="shared" si="640"/>
        <v>0</v>
      </c>
      <c r="N841" s="24">
        <f t="shared" si="640"/>
        <v>0</v>
      </c>
      <c r="O841" s="24">
        <f t="shared" si="640"/>
        <v>22319.514999999999</v>
      </c>
      <c r="P841" s="24">
        <f t="shared" si="640"/>
        <v>0</v>
      </c>
      <c r="Q841" s="24">
        <f t="shared" si="640"/>
        <v>0</v>
      </c>
      <c r="R841" s="88">
        <f t="shared" si="608"/>
        <v>100</v>
      </c>
    </row>
    <row r="842" spans="1:18" ht="15.75" customHeight="1" x14ac:dyDescent="0.3">
      <c r="A842" s="28" t="s">
        <v>226</v>
      </c>
      <c r="B842" s="28" t="s">
        <v>1405</v>
      </c>
      <c r="C842" s="18" t="s">
        <v>969</v>
      </c>
      <c r="D842" s="28" t="s">
        <v>155</v>
      </c>
      <c r="E842" s="29" t="s">
        <v>675</v>
      </c>
      <c r="F842" s="24"/>
      <c r="G842" s="24"/>
      <c r="H842" s="24">
        <v>22319.514999999999</v>
      </c>
      <c r="I842" s="24">
        <v>22319.514999999999</v>
      </c>
      <c r="J842" s="24">
        <v>0</v>
      </c>
      <c r="K842" s="24">
        <v>0</v>
      </c>
      <c r="L842" s="24">
        <v>0</v>
      </c>
      <c r="M842" s="24">
        <v>0</v>
      </c>
      <c r="N842" s="24">
        <v>0</v>
      </c>
      <c r="O842" s="24">
        <v>22319.514999999999</v>
      </c>
      <c r="P842" s="24">
        <v>0</v>
      </c>
      <c r="Q842" s="24">
        <v>0</v>
      </c>
      <c r="R842" s="88">
        <f t="shared" si="608"/>
        <v>100</v>
      </c>
    </row>
    <row r="843" spans="1:18" ht="47.25" customHeight="1" x14ac:dyDescent="0.3">
      <c r="A843" s="28" t="s">
        <v>226</v>
      </c>
      <c r="B843" s="28" t="s">
        <v>1405</v>
      </c>
      <c r="C843" s="18" t="s">
        <v>970</v>
      </c>
      <c r="D843" s="28"/>
      <c r="E843" s="29" t="s">
        <v>1067</v>
      </c>
      <c r="F843" s="24">
        <v>15562.199999999999</v>
      </c>
      <c r="G843" s="24">
        <f t="shared" ref="G843:H843" si="641">G844+G846</f>
        <v>0</v>
      </c>
      <c r="H843" s="24">
        <f t="shared" si="641"/>
        <v>15867.662</v>
      </c>
      <c r="I843" s="24">
        <f t="shared" ref="I843:Q843" si="642">I844+I846</f>
        <v>15867.662</v>
      </c>
      <c r="J843" s="37">
        <f t="shared" si="642"/>
        <v>11574.527260000001</v>
      </c>
      <c r="K843" s="24">
        <f t="shared" si="642"/>
        <v>0</v>
      </c>
      <c r="L843" s="24">
        <f t="shared" si="642"/>
        <v>0</v>
      </c>
      <c r="M843" s="24">
        <f t="shared" si="642"/>
        <v>0</v>
      </c>
      <c r="N843" s="24">
        <f t="shared" si="642"/>
        <v>0</v>
      </c>
      <c r="O843" s="30">
        <f t="shared" si="642"/>
        <v>15866.963510000001</v>
      </c>
      <c r="P843" s="30">
        <f t="shared" si="642"/>
        <v>0</v>
      </c>
      <c r="Q843" s="30">
        <f t="shared" si="642"/>
        <v>0</v>
      </c>
      <c r="R843" s="88">
        <f t="shared" si="608"/>
        <v>99.995598028241346</v>
      </c>
    </row>
    <row r="844" spans="1:18" ht="78" x14ac:dyDescent="0.3">
      <c r="A844" s="28" t="s">
        <v>226</v>
      </c>
      <c r="B844" s="28" t="s">
        <v>1405</v>
      </c>
      <c r="C844" s="18" t="s">
        <v>970</v>
      </c>
      <c r="D844" s="28" t="s">
        <v>58</v>
      </c>
      <c r="E844" s="29" t="s">
        <v>660</v>
      </c>
      <c r="F844" s="24">
        <v>266.8</v>
      </c>
      <c r="G844" s="24">
        <f t="shared" ref="G844:Q844" si="643">G845</f>
        <v>0</v>
      </c>
      <c r="H844" s="24">
        <f t="shared" si="643"/>
        <v>272.07299999999998</v>
      </c>
      <c r="I844" s="24">
        <f t="shared" si="643"/>
        <v>285.28854000000001</v>
      </c>
      <c r="J844" s="37">
        <f t="shared" si="643"/>
        <v>215.726</v>
      </c>
      <c r="K844" s="24">
        <f t="shared" si="643"/>
        <v>0</v>
      </c>
      <c r="L844" s="24">
        <f t="shared" si="643"/>
        <v>0</v>
      </c>
      <c r="M844" s="24">
        <f t="shared" si="643"/>
        <v>0</v>
      </c>
      <c r="N844" s="24">
        <f t="shared" si="643"/>
        <v>0</v>
      </c>
      <c r="O844" s="30">
        <f t="shared" si="643"/>
        <v>284.59005000000002</v>
      </c>
      <c r="P844" s="30">
        <f t="shared" si="643"/>
        <v>0</v>
      </c>
      <c r="Q844" s="30">
        <f t="shared" si="643"/>
        <v>0</v>
      </c>
      <c r="R844" s="88">
        <f t="shared" ref="R844:R907" si="644">O844/I844*100</f>
        <v>99.755163666931736</v>
      </c>
    </row>
    <row r="845" spans="1:18" ht="15.75" customHeight="1" x14ac:dyDescent="0.3">
      <c r="A845" s="28" t="s">
        <v>226</v>
      </c>
      <c r="B845" s="28" t="s">
        <v>1405</v>
      </c>
      <c r="C845" s="18" t="s">
        <v>970</v>
      </c>
      <c r="D845" s="28" t="s">
        <v>59</v>
      </c>
      <c r="E845" s="29" t="s">
        <v>661</v>
      </c>
      <c r="F845" s="24">
        <v>266.8</v>
      </c>
      <c r="G845" s="24"/>
      <c r="H845" s="24">
        <v>272.07299999999998</v>
      </c>
      <c r="I845" s="24">
        <v>285.28854000000001</v>
      </c>
      <c r="J845" s="37">
        <v>215.726</v>
      </c>
      <c r="K845" s="24">
        <v>0</v>
      </c>
      <c r="L845" s="24">
        <v>0</v>
      </c>
      <c r="M845" s="24">
        <v>0</v>
      </c>
      <c r="N845" s="24">
        <v>0</v>
      </c>
      <c r="O845" s="30">
        <v>284.59005000000002</v>
      </c>
      <c r="P845" s="30">
        <v>0</v>
      </c>
      <c r="Q845" s="30">
        <v>0</v>
      </c>
      <c r="R845" s="88">
        <f t="shared" si="644"/>
        <v>99.755163666931736</v>
      </c>
    </row>
    <row r="846" spans="1:18" ht="31.5" customHeight="1" x14ac:dyDescent="0.3">
      <c r="A846" s="28" t="s">
        <v>226</v>
      </c>
      <c r="B846" s="28" t="s">
        <v>1405</v>
      </c>
      <c r="C846" s="18" t="s">
        <v>970</v>
      </c>
      <c r="D846" s="28" t="s">
        <v>143</v>
      </c>
      <c r="E846" s="29" t="s">
        <v>673</v>
      </c>
      <c r="F846" s="24">
        <v>15295.4</v>
      </c>
      <c r="G846" s="24">
        <f t="shared" ref="G846:Q846" si="645">G847</f>
        <v>0</v>
      </c>
      <c r="H846" s="24">
        <f t="shared" si="645"/>
        <v>15595.589</v>
      </c>
      <c r="I846" s="24">
        <f t="shared" si="645"/>
        <v>15582.373460000001</v>
      </c>
      <c r="J846" s="37">
        <f t="shared" si="645"/>
        <v>11358.80126</v>
      </c>
      <c r="K846" s="24">
        <f t="shared" si="645"/>
        <v>0</v>
      </c>
      <c r="L846" s="24">
        <f t="shared" si="645"/>
        <v>0</v>
      </c>
      <c r="M846" s="24">
        <f t="shared" si="645"/>
        <v>0</v>
      </c>
      <c r="N846" s="24">
        <f t="shared" si="645"/>
        <v>0</v>
      </c>
      <c r="O846" s="30">
        <f t="shared" si="645"/>
        <v>15582.373460000001</v>
      </c>
      <c r="P846" s="30">
        <f t="shared" si="645"/>
        <v>0</v>
      </c>
      <c r="Q846" s="30">
        <f t="shared" si="645"/>
        <v>0</v>
      </c>
      <c r="R846" s="88">
        <f t="shared" si="644"/>
        <v>100</v>
      </c>
    </row>
    <row r="847" spans="1:18" ht="15.75" customHeight="1" x14ac:dyDescent="0.3">
      <c r="A847" s="28" t="s">
        <v>226</v>
      </c>
      <c r="B847" s="28" t="s">
        <v>1405</v>
      </c>
      <c r="C847" s="18" t="s">
        <v>970</v>
      </c>
      <c r="D847" s="28" t="s">
        <v>155</v>
      </c>
      <c r="E847" s="29" t="s">
        <v>675</v>
      </c>
      <c r="F847" s="24">
        <v>15295.4</v>
      </c>
      <c r="G847" s="24"/>
      <c r="H847" s="24">
        <v>15595.589</v>
      </c>
      <c r="I847" s="24">
        <v>15582.373460000001</v>
      </c>
      <c r="J847" s="37">
        <v>11358.80126</v>
      </c>
      <c r="K847" s="24">
        <v>0</v>
      </c>
      <c r="L847" s="24">
        <v>0</v>
      </c>
      <c r="M847" s="24">
        <v>0</v>
      </c>
      <c r="N847" s="24">
        <v>0</v>
      </c>
      <c r="O847" s="30">
        <v>15582.373460000001</v>
      </c>
      <c r="P847" s="30">
        <v>0</v>
      </c>
      <c r="Q847" s="30">
        <v>0</v>
      </c>
      <c r="R847" s="88">
        <f t="shared" si="644"/>
        <v>100</v>
      </c>
    </row>
    <row r="848" spans="1:18" ht="31.5" customHeight="1" x14ac:dyDescent="0.3">
      <c r="A848" s="28" t="s">
        <v>226</v>
      </c>
      <c r="B848" s="28" t="s">
        <v>1405</v>
      </c>
      <c r="C848" s="18" t="s">
        <v>917</v>
      </c>
      <c r="D848" s="28"/>
      <c r="E848" s="29" t="s">
        <v>834</v>
      </c>
      <c r="F848" s="24">
        <v>2764.5</v>
      </c>
      <c r="G848" s="24">
        <f t="shared" ref="G848:H848" si="646">G849+G854</f>
        <v>11352.79</v>
      </c>
      <c r="H848" s="24">
        <f t="shared" si="646"/>
        <v>14550.146999999999</v>
      </c>
      <c r="I848" s="24">
        <f t="shared" ref="I848:Q848" si="647">I849+I854</f>
        <v>16629.614999999998</v>
      </c>
      <c r="J848" s="37">
        <f t="shared" si="647"/>
        <v>10561.9915</v>
      </c>
      <c r="K848" s="24">
        <f t="shared" si="647"/>
        <v>2100</v>
      </c>
      <c r="L848" s="24">
        <f t="shared" si="647"/>
        <v>2100</v>
      </c>
      <c r="M848" s="24">
        <f t="shared" si="647"/>
        <v>0</v>
      </c>
      <c r="N848" s="24">
        <f t="shared" si="647"/>
        <v>0</v>
      </c>
      <c r="O848" s="30">
        <f t="shared" si="647"/>
        <v>16629.49108</v>
      </c>
      <c r="P848" s="30">
        <f t="shared" si="647"/>
        <v>2100</v>
      </c>
      <c r="Q848" s="30">
        <f t="shared" si="647"/>
        <v>0</v>
      </c>
      <c r="R848" s="88">
        <f t="shared" si="644"/>
        <v>99.999254823397905</v>
      </c>
    </row>
    <row r="849" spans="1:19" ht="47.25" hidden="1" customHeight="1" x14ac:dyDescent="0.3">
      <c r="A849" s="28" t="s">
        <v>226</v>
      </c>
      <c r="B849" s="28" t="s">
        <v>1405</v>
      </c>
      <c r="C849" s="18" t="s">
        <v>924</v>
      </c>
      <c r="D849" s="28"/>
      <c r="E849" s="29" t="s">
        <v>854</v>
      </c>
      <c r="F849" s="24">
        <v>0</v>
      </c>
      <c r="G849" s="24">
        <f t="shared" ref="G849:Q852" si="648">G850</f>
        <v>0</v>
      </c>
      <c r="H849" s="24">
        <f t="shared" si="648"/>
        <v>0</v>
      </c>
      <c r="I849" s="24">
        <f t="shared" si="648"/>
        <v>0</v>
      </c>
      <c r="J849" s="37">
        <f t="shared" si="648"/>
        <v>0</v>
      </c>
      <c r="K849" s="24">
        <f t="shared" si="648"/>
        <v>0</v>
      </c>
      <c r="L849" s="24">
        <f t="shared" si="648"/>
        <v>0</v>
      </c>
      <c r="M849" s="24">
        <f t="shared" si="648"/>
        <v>0</v>
      </c>
      <c r="N849" s="24">
        <f t="shared" si="648"/>
        <v>0</v>
      </c>
      <c r="O849" s="30">
        <f t="shared" si="648"/>
        <v>0</v>
      </c>
      <c r="P849" s="30">
        <f t="shared" si="648"/>
        <v>0</v>
      </c>
      <c r="Q849" s="30">
        <f t="shared" si="648"/>
        <v>0</v>
      </c>
      <c r="R849" s="30">
        <v>0</v>
      </c>
      <c r="S849" s="36" t="s">
        <v>2026</v>
      </c>
    </row>
    <row r="850" spans="1:19" ht="47.25" hidden="1" customHeight="1" x14ac:dyDescent="0.3">
      <c r="A850" s="28" t="s">
        <v>226</v>
      </c>
      <c r="B850" s="28" t="s">
        <v>1405</v>
      </c>
      <c r="C850" s="18" t="s">
        <v>965</v>
      </c>
      <c r="D850" s="28"/>
      <c r="E850" s="29" t="s">
        <v>1562</v>
      </c>
      <c r="F850" s="24">
        <v>0</v>
      </c>
      <c r="G850" s="24">
        <f t="shared" ref="G850:O850" si="649">G851</f>
        <v>0</v>
      </c>
      <c r="H850" s="24">
        <f t="shared" si="649"/>
        <v>0</v>
      </c>
      <c r="I850" s="24">
        <f t="shared" si="649"/>
        <v>0</v>
      </c>
      <c r="J850" s="37">
        <f t="shared" si="649"/>
        <v>0</v>
      </c>
      <c r="K850" s="24">
        <f t="shared" si="649"/>
        <v>0</v>
      </c>
      <c r="L850" s="24">
        <f t="shared" si="649"/>
        <v>0</v>
      </c>
      <c r="M850" s="24">
        <f t="shared" si="649"/>
        <v>0</v>
      </c>
      <c r="N850" s="24">
        <f t="shared" si="649"/>
        <v>0</v>
      </c>
      <c r="O850" s="30">
        <f t="shared" si="649"/>
        <v>0</v>
      </c>
      <c r="P850" s="30">
        <f t="shared" si="648"/>
        <v>0</v>
      </c>
      <c r="Q850" s="30">
        <f t="shared" si="648"/>
        <v>0</v>
      </c>
      <c r="R850" s="30">
        <v>0</v>
      </c>
      <c r="S850" s="36" t="s">
        <v>2026</v>
      </c>
    </row>
    <row r="851" spans="1:19" ht="31.5" hidden="1" customHeight="1" x14ac:dyDescent="0.3">
      <c r="A851" s="28" t="s">
        <v>226</v>
      </c>
      <c r="B851" s="28" t="s">
        <v>1405</v>
      </c>
      <c r="C851" s="18" t="s">
        <v>1813</v>
      </c>
      <c r="D851" s="28"/>
      <c r="E851" s="29" t="s">
        <v>1814</v>
      </c>
      <c r="F851" s="24">
        <v>0</v>
      </c>
      <c r="G851" s="24">
        <f t="shared" ref="G851:O852" si="650">G852</f>
        <v>0</v>
      </c>
      <c r="H851" s="24">
        <f t="shared" si="650"/>
        <v>0</v>
      </c>
      <c r="I851" s="24">
        <f t="shared" si="650"/>
        <v>0</v>
      </c>
      <c r="J851" s="37">
        <f t="shared" si="650"/>
        <v>0</v>
      </c>
      <c r="K851" s="24">
        <f t="shared" si="650"/>
        <v>0</v>
      </c>
      <c r="L851" s="24">
        <f t="shared" si="650"/>
        <v>0</v>
      </c>
      <c r="M851" s="24">
        <f t="shared" si="650"/>
        <v>0</v>
      </c>
      <c r="N851" s="24">
        <f t="shared" si="650"/>
        <v>0</v>
      </c>
      <c r="O851" s="30">
        <f t="shared" si="650"/>
        <v>0</v>
      </c>
      <c r="P851" s="30">
        <f t="shared" si="648"/>
        <v>0</v>
      </c>
      <c r="Q851" s="30">
        <f t="shared" si="648"/>
        <v>0</v>
      </c>
      <c r="R851" s="30">
        <v>0</v>
      </c>
      <c r="S851" s="36" t="s">
        <v>2026</v>
      </c>
    </row>
    <row r="852" spans="1:19" ht="31.5" hidden="1" customHeight="1" x14ac:dyDescent="0.3">
      <c r="A852" s="28" t="s">
        <v>226</v>
      </c>
      <c r="B852" s="28" t="s">
        <v>1405</v>
      </c>
      <c r="C852" s="18" t="s">
        <v>1813</v>
      </c>
      <c r="D852" s="28" t="s">
        <v>345</v>
      </c>
      <c r="E852" s="29" t="s">
        <v>671</v>
      </c>
      <c r="F852" s="24">
        <v>0</v>
      </c>
      <c r="G852" s="24">
        <f t="shared" si="650"/>
        <v>0</v>
      </c>
      <c r="H852" s="24">
        <f t="shared" si="650"/>
        <v>0</v>
      </c>
      <c r="I852" s="24">
        <f t="shared" si="650"/>
        <v>0</v>
      </c>
      <c r="J852" s="37">
        <f t="shared" si="650"/>
        <v>0</v>
      </c>
      <c r="K852" s="24">
        <f t="shared" si="650"/>
        <v>0</v>
      </c>
      <c r="L852" s="24">
        <f t="shared" si="650"/>
        <v>0</v>
      </c>
      <c r="M852" s="24">
        <f t="shared" si="650"/>
        <v>0</v>
      </c>
      <c r="N852" s="24">
        <f t="shared" si="650"/>
        <v>0</v>
      </c>
      <c r="O852" s="30">
        <f t="shared" si="650"/>
        <v>0</v>
      </c>
      <c r="P852" s="30">
        <f t="shared" si="648"/>
        <v>0</v>
      </c>
      <c r="Q852" s="30">
        <f t="shared" si="648"/>
        <v>0</v>
      </c>
      <c r="R852" s="30">
        <v>0</v>
      </c>
      <c r="S852" s="36" t="s">
        <v>2026</v>
      </c>
    </row>
    <row r="853" spans="1:19" ht="110.25" hidden="1" customHeight="1" x14ac:dyDescent="0.3">
      <c r="A853" s="28" t="s">
        <v>226</v>
      </c>
      <c r="B853" s="28" t="s">
        <v>1405</v>
      </c>
      <c r="C853" s="18" t="s">
        <v>1813</v>
      </c>
      <c r="D853" s="28" t="s">
        <v>934</v>
      </c>
      <c r="E853" s="29" t="s">
        <v>1012</v>
      </c>
      <c r="F853" s="24">
        <v>0</v>
      </c>
      <c r="G853" s="24"/>
      <c r="H853" s="24">
        <v>0</v>
      </c>
      <c r="I853" s="24">
        <v>0</v>
      </c>
      <c r="J853" s="37">
        <v>0</v>
      </c>
      <c r="K853" s="24">
        <v>0</v>
      </c>
      <c r="L853" s="24">
        <v>0</v>
      </c>
      <c r="M853" s="24">
        <v>0</v>
      </c>
      <c r="N853" s="24">
        <f>J853</f>
        <v>0</v>
      </c>
      <c r="O853" s="30">
        <v>0</v>
      </c>
      <c r="P853" s="30">
        <v>0</v>
      </c>
      <c r="Q853" s="30">
        <v>0</v>
      </c>
      <c r="R853" s="30">
        <v>0</v>
      </c>
      <c r="S853" s="36" t="s">
        <v>2026</v>
      </c>
    </row>
    <row r="854" spans="1:19" ht="47.25" customHeight="1" x14ac:dyDescent="0.3">
      <c r="A854" s="28" t="s">
        <v>226</v>
      </c>
      <c r="B854" s="28" t="s">
        <v>1405</v>
      </c>
      <c r="C854" s="18" t="s">
        <v>944</v>
      </c>
      <c r="D854" s="28"/>
      <c r="E854" s="29" t="s">
        <v>837</v>
      </c>
      <c r="F854" s="24">
        <v>2764.5</v>
      </c>
      <c r="G854" s="24">
        <f t="shared" ref="G854:Q854" si="651">G855</f>
        <v>11352.79</v>
      </c>
      <c r="H854" s="24">
        <f t="shared" si="651"/>
        <v>14550.146999999999</v>
      </c>
      <c r="I854" s="24">
        <f t="shared" si="651"/>
        <v>16629.614999999998</v>
      </c>
      <c r="J854" s="37">
        <f t="shared" si="651"/>
        <v>10561.9915</v>
      </c>
      <c r="K854" s="24">
        <f t="shared" si="651"/>
        <v>2100</v>
      </c>
      <c r="L854" s="24">
        <f t="shared" si="651"/>
        <v>2100</v>
      </c>
      <c r="M854" s="24">
        <f t="shared" si="651"/>
        <v>0</v>
      </c>
      <c r="N854" s="24">
        <f t="shared" si="651"/>
        <v>0</v>
      </c>
      <c r="O854" s="30">
        <f t="shared" si="651"/>
        <v>16629.49108</v>
      </c>
      <c r="P854" s="30">
        <f t="shared" si="651"/>
        <v>2100</v>
      </c>
      <c r="Q854" s="30">
        <f t="shared" si="651"/>
        <v>0</v>
      </c>
      <c r="R854" s="88">
        <f t="shared" si="644"/>
        <v>99.999254823397905</v>
      </c>
    </row>
    <row r="855" spans="1:19" ht="63" customHeight="1" x14ac:dyDescent="0.3">
      <c r="A855" s="28" t="s">
        <v>226</v>
      </c>
      <c r="B855" s="28" t="s">
        <v>1405</v>
      </c>
      <c r="C855" s="18" t="s">
        <v>946</v>
      </c>
      <c r="D855" s="28"/>
      <c r="E855" s="29" t="s">
        <v>850</v>
      </c>
      <c r="F855" s="24">
        <v>2764.5</v>
      </c>
      <c r="G855" s="24">
        <f t="shared" ref="G855:H855" si="652">G856+G861+G864</f>
        <v>11352.79</v>
      </c>
      <c r="H855" s="24">
        <f t="shared" si="652"/>
        <v>14550.146999999999</v>
      </c>
      <c r="I855" s="24">
        <f t="shared" ref="I855:Q855" si="653">I856+I861+I864</f>
        <v>16629.614999999998</v>
      </c>
      <c r="J855" s="37">
        <f t="shared" si="653"/>
        <v>10561.9915</v>
      </c>
      <c r="K855" s="24">
        <f t="shared" si="653"/>
        <v>2100</v>
      </c>
      <c r="L855" s="24">
        <f t="shared" si="653"/>
        <v>2100</v>
      </c>
      <c r="M855" s="24">
        <f t="shared" si="653"/>
        <v>0</v>
      </c>
      <c r="N855" s="24">
        <f t="shared" si="653"/>
        <v>0</v>
      </c>
      <c r="O855" s="30">
        <f t="shared" si="653"/>
        <v>16629.49108</v>
      </c>
      <c r="P855" s="30">
        <f t="shared" si="653"/>
        <v>2100</v>
      </c>
      <c r="Q855" s="30">
        <f t="shared" si="653"/>
        <v>0</v>
      </c>
      <c r="R855" s="88">
        <f t="shared" si="644"/>
        <v>99.999254823397905</v>
      </c>
    </row>
    <row r="856" spans="1:19" ht="31.5" customHeight="1" x14ac:dyDescent="0.3">
      <c r="A856" s="28" t="s">
        <v>226</v>
      </c>
      <c r="B856" s="28" t="s">
        <v>1405</v>
      </c>
      <c r="C856" s="18" t="s">
        <v>937</v>
      </c>
      <c r="D856" s="28"/>
      <c r="E856" s="29" t="s">
        <v>1107</v>
      </c>
      <c r="F856" s="24">
        <v>1150.7</v>
      </c>
      <c r="G856" s="24">
        <f t="shared" ref="G856:H856" si="654">G857+G859</f>
        <v>0</v>
      </c>
      <c r="H856" s="24">
        <f t="shared" si="654"/>
        <v>1197.5240000000001</v>
      </c>
      <c r="I856" s="24">
        <f t="shared" ref="I856:Q856" si="655">I857+I859</f>
        <v>1176.992</v>
      </c>
      <c r="J856" s="37">
        <f t="shared" si="655"/>
        <v>848.19150000000002</v>
      </c>
      <c r="K856" s="24">
        <f t="shared" si="655"/>
        <v>0</v>
      </c>
      <c r="L856" s="24">
        <f t="shared" si="655"/>
        <v>0</v>
      </c>
      <c r="M856" s="24">
        <f t="shared" si="655"/>
        <v>0</v>
      </c>
      <c r="N856" s="24">
        <f t="shared" si="655"/>
        <v>0</v>
      </c>
      <c r="O856" s="30">
        <f t="shared" si="655"/>
        <v>1176.86808</v>
      </c>
      <c r="P856" s="30">
        <f t="shared" si="655"/>
        <v>0</v>
      </c>
      <c r="Q856" s="30">
        <f t="shared" si="655"/>
        <v>0</v>
      </c>
      <c r="R856" s="88">
        <f t="shared" si="644"/>
        <v>99.989471466246158</v>
      </c>
    </row>
    <row r="857" spans="1:19" ht="31.5" customHeight="1" x14ac:dyDescent="0.3">
      <c r="A857" s="28" t="s">
        <v>226</v>
      </c>
      <c r="B857" s="28" t="s">
        <v>1405</v>
      </c>
      <c r="C857" s="18" t="s">
        <v>937</v>
      </c>
      <c r="D857" s="28" t="s">
        <v>51</v>
      </c>
      <c r="E857" s="29" t="s">
        <v>663</v>
      </c>
      <c r="F857" s="24">
        <v>45.2</v>
      </c>
      <c r="G857" s="24">
        <f t="shared" ref="G857:Q857" si="656">G858</f>
        <v>0</v>
      </c>
      <c r="H857" s="24">
        <f t="shared" si="656"/>
        <v>47.008000000000003</v>
      </c>
      <c r="I857" s="24">
        <f t="shared" si="656"/>
        <v>47.008000000000003</v>
      </c>
      <c r="J857" s="37">
        <f t="shared" si="656"/>
        <v>33.898499999999999</v>
      </c>
      <c r="K857" s="24">
        <f t="shared" si="656"/>
        <v>0</v>
      </c>
      <c r="L857" s="24">
        <f t="shared" si="656"/>
        <v>0</v>
      </c>
      <c r="M857" s="24">
        <f t="shared" si="656"/>
        <v>0</v>
      </c>
      <c r="N857" s="24">
        <f t="shared" si="656"/>
        <v>0</v>
      </c>
      <c r="O857" s="30">
        <f t="shared" si="656"/>
        <v>47.005920000000003</v>
      </c>
      <c r="P857" s="30">
        <f t="shared" si="656"/>
        <v>0</v>
      </c>
      <c r="Q857" s="30">
        <f t="shared" si="656"/>
        <v>0</v>
      </c>
      <c r="R857" s="88">
        <f t="shared" si="644"/>
        <v>99.995575221238937</v>
      </c>
    </row>
    <row r="858" spans="1:19" ht="31.5" customHeight="1" x14ac:dyDescent="0.3">
      <c r="A858" s="28" t="s">
        <v>226</v>
      </c>
      <c r="B858" s="28" t="s">
        <v>1405</v>
      </c>
      <c r="C858" s="18" t="s">
        <v>937</v>
      </c>
      <c r="D858" s="28" t="s">
        <v>52</v>
      </c>
      <c r="E858" s="29" t="s">
        <v>664</v>
      </c>
      <c r="F858" s="24">
        <v>45.2</v>
      </c>
      <c r="G858" s="24"/>
      <c r="H858" s="24">
        <v>47.008000000000003</v>
      </c>
      <c r="I858" s="24">
        <v>47.008000000000003</v>
      </c>
      <c r="J858" s="37">
        <v>33.898499999999999</v>
      </c>
      <c r="K858" s="24">
        <v>0</v>
      </c>
      <c r="L858" s="24">
        <v>0</v>
      </c>
      <c r="M858" s="24">
        <v>0</v>
      </c>
      <c r="N858" s="24">
        <v>0</v>
      </c>
      <c r="O858" s="30">
        <v>47.005920000000003</v>
      </c>
      <c r="P858" s="30">
        <v>0</v>
      </c>
      <c r="Q858" s="30">
        <v>0</v>
      </c>
      <c r="R858" s="88">
        <f t="shared" si="644"/>
        <v>99.995575221238937</v>
      </c>
    </row>
    <row r="859" spans="1:19" ht="31.5" customHeight="1" x14ac:dyDescent="0.3">
      <c r="A859" s="28" t="s">
        <v>226</v>
      </c>
      <c r="B859" s="28" t="s">
        <v>1405</v>
      </c>
      <c r="C859" s="18" t="s">
        <v>937</v>
      </c>
      <c r="D859" s="28" t="s">
        <v>143</v>
      </c>
      <c r="E859" s="29" t="s">
        <v>673</v>
      </c>
      <c r="F859" s="24">
        <v>1105.5</v>
      </c>
      <c r="G859" s="24">
        <f t="shared" ref="G859:Q859" si="657">G860</f>
        <v>0</v>
      </c>
      <c r="H859" s="24">
        <f t="shared" si="657"/>
        <v>1150.5160000000001</v>
      </c>
      <c r="I859" s="24">
        <f t="shared" si="657"/>
        <v>1129.9839999999999</v>
      </c>
      <c r="J859" s="37">
        <f t="shared" si="657"/>
        <v>814.29300000000001</v>
      </c>
      <c r="K859" s="24">
        <f t="shared" si="657"/>
        <v>0</v>
      </c>
      <c r="L859" s="24">
        <f t="shared" si="657"/>
        <v>0</v>
      </c>
      <c r="M859" s="24">
        <f t="shared" si="657"/>
        <v>0</v>
      </c>
      <c r="N859" s="24">
        <f t="shared" si="657"/>
        <v>0</v>
      </c>
      <c r="O859" s="30">
        <f t="shared" si="657"/>
        <v>1129.8621599999999</v>
      </c>
      <c r="P859" s="30">
        <f t="shared" si="657"/>
        <v>0</v>
      </c>
      <c r="Q859" s="30">
        <f t="shared" si="657"/>
        <v>0</v>
      </c>
      <c r="R859" s="88">
        <f t="shared" si="644"/>
        <v>99.989217546443129</v>
      </c>
    </row>
    <row r="860" spans="1:19" ht="15.75" customHeight="1" x14ac:dyDescent="0.3">
      <c r="A860" s="28" t="s">
        <v>226</v>
      </c>
      <c r="B860" s="28" t="s">
        <v>1405</v>
      </c>
      <c r="C860" s="18" t="s">
        <v>937</v>
      </c>
      <c r="D860" s="28" t="s">
        <v>155</v>
      </c>
      <c r="E860" s="29" t="s">
        <v>675</v>
      </c>
      <c r="F860" s="24">
        <v>1105.5</v>
      </c>
      <c r="G860" s="24"/>
      <c r="H860" s="24">
        <v>1150.5160000000001</v>
      </c>
      <c r="I860" s="24">
        <v>1129.9839999999999</v>
      </c>
      <c r="J860" s="37">
        <v>814.29300000000001</v>
      </c>
      <c r="K860" s="24">
        <v>0</v>
      </c>
      <c r="L860" s="24">
        <v>0</v>
      </c>
      <c r="M860" s="24">
        <v>0</v>
      </c>
      <c r="N860" s="24">
        <v>0</v>
      </c>
      <c r="O860" s="30">
        <v>1129.8621599999999</v>
      </c>
      <c r="P860" s="30">
        <v>0</v>
      </c>
      <c r="Q860" s="30">
        <v>0</v>
      </c>
      <c r="R860" s="88">
        <f t="shared" si="644"/>
        <v>99.989217546443129</v>
      </c>
    </row>
    <row r="861" spans="1:19" ht="31.5" customHeight="1" x14ac:dyDescent="0.3">
      <c r="A861" s="28" t="s">
        <v>226</v>
      </c>
      <c r="B861" s="28" t="s">
        <v>1405</v>
      </c>
      <c r="C861" s="18" t="s">
        <v>938</v>
      </c>
      <c r="D861" s="28"/>
      <c r="E861" s="29" t="s">
        <v>1108</v>
      </c>
      <c r="F861" s="24">
        <v>1613.8</v>
      </c>
      <c r="G861" s="24">
        <f t="shared" ref="G861:Q862" si="658">G862</f>
        <v>11352.79</v>
      </c>
      <c r="H861" s="24">
        <f t="shared" si="658"/>
        <v>13352.623</v>
      </c>
      <c r="I861" s="24">
        <f t="shared" si="658"/>
        <v>13352.623</v>
      </c>
      <c r="J861" s="37">
        <f t="shared" si="658"/>
        <v>7613.8</v>
      </c>
      <c r="K861" s="24">
        <f t="shared" si="658"/>
        <v>0</v>
      </c>
      <c r="L861" s="24">
        <f t="shared" si="658"/>
        <v>0</v>
      </c>
      <c r="M861" s="24">
        <f t="shared" si="658"/>
        <v>0</v>
      </c>
      <c r="N861" s="24">
        <f t="shared" si="658"/>
        <v>0</v>
      </c>
      <c r="O861" s="30">
        <f t="shared" si="658"/>
        <v>13352.623</v>
      </c>
      <c r="P861" s="30">
        <f t="shared" si="658"/>
        <v>0</v>
      </c>
      <c r="Q861" s="30">
        <f t="shared" si="658"/>
        <v>0</v>
      </c>
      <c r="R861" s="88">
        <f t="shared" si="644"/>
        <v>100</v>
      </c>
    </row>
    <row r="862" spans="1:19" ht="31.5" customHeight="1" x14ac:dyDescent="0.3">
      <c r="A862" s="28" t="s">
        <v>226</v>
      </c>
      <c r="B862" s="28" t="s">
        <v>1405</v>
      </c>
      <c r="C862" s="18" t="s">
        <v>938</v>
      </c>
      <c r="D862" s="28" t="s">
        <v>143</v>
      </c>
      <c r="E862" s="29" t="s">
        <v>673</v>
      </c>
      <c r="F862" s="24">
        <v>1613.8</v>
      </c>
      <c r="G862" s="24">
        <f t="shared" si="658"/>
        <v>11352.79</v>
      </c>
      <c r="H862" s="24">
        <f t="shared" si="658"/>
        <v>13352.623</v>
      </c>
      <c r="I862" s="24">
        <f t="shared" si="658"/>
        <v>13352.623</v>
      </c>
      <c r="J862" s="37">
        <f t="shared" si="658"/>
        <v>7613.8</v>
      </c>
      <c r="K862" s="24">
        <f t="shared" si="658"/>
        <v>0</v>
      </c>
      <c r="L862" s="24">
        <f t="shared" si="658"/>
        <v>0</v>
      </c>
      <c r="M862" s="24">
        <f t="shared" si="658"/>
        <v>0</v>
      </c>
      <c r="N862" s="24">
        <f t="shared" si="658"/>
        <v>0</v>
      </c>
      <c r="O862" s="30">
        <f t="shared" si="658"/>
        <v>13352.623</v>
      </c>
      <c r="P862" s="30">
        <f t="shared" si="658"/>
        <v>0</v>
      </c>
      <c r="Q862" s="30">
        <f t="shared" si="658"/>
        <v>0</v>
      </c>
      <c r="R862" s="88">
        <f t="shared" si="644"/>
        <v>100</v>
      </c>
    </row>
    <row r="863" spans="1:19" ht="15.75" customHeight="1" x14ac:dyDescent="0.3">
      <c r="A863" s="28" t="s">
        <v>226</v>
      </c>
      <c r="B863" s="28" t="s">
        <v>1405</v>
      </c>
      <c r="C863" s="18" t="s">
        <v>938</v>
      </c>
      <c r="D863" s="28" t="s">
        <v>155</v>
      </c>
      <c r="E863" s="29" t="s">
        <v>675</v>
      </c>
      <c r="F863" s="24">
        <v>1613.8</v>
      </c>
      <c r="G863" s="24">
        <v>11352.79</v>
      </c>
      <c r="H863" s="24">
        <v>13352.623</v>
      </c>
      <c r="I863" s="24">
        <v>13352.623</v>
      </c>
      <c r="J863" s="37">
        <v>7613.8</v>
      </c>
      <c r="K863" s="24">
        <v>0</v>
      </c>
      <c r="L863" s="24">
        <v>0</v>
      </c>
      <c r="M863" s="24">
        <v>0</v>
      </c>
      <c r="N863" s="24">
        <v>0</v>
      </c>
      <c r="O863" s="30">
        <v>13352.623</v>
      </c>
      <c r="P863" s="30">
        <v>0</v>
      </c>
      <c r="Q863" s="30">
        <v>0</v>
      </c>
      <c r="R863" s="88">
        <f t="shared" si="644"/>
        <v>100</v>
      </c>
    </row>
    <row r="864" spans="1:19" ht="63" customHeight="1" x14ac:dyDescent="0.3">
      <c r="A864" s="28" t="s">
        <v>226</v>
      </c>
      <c r="B864" s="28" t="s">
        <v>1405</v>
      </c>
      <c r="C864" s="28" t="s">
        <v>1968</v>
      </c>
      <c r="D864" s="28"/>
      <c r="E864" s="29" t="s">
        <v>2118</v>
      </c>
      <c r="F864" s="24">
        <v>0</v>
      </c>
      <c r="G864" s="24">
        <f t="shared" ref="G864:Q865" si="659">G865</f>
        <v>0</v>
      </c>
      <c r="H864" s="24">
        <f t="shared" si="659"/>
        <v>0</v>
      </c>
      <c r="I864" s="24">
        <f t="shared" si="659"/>
        <v>2100</v>
      </c>
      <c r="J864" s="37">
        <f t="shared" si="659"/>
        <v>2100</v>
      </c>
      <c r="K864" s="24">
        <f t="shared" si="659"/>
        <v>2100</v>
      </c>
      <c r="L864" s="24">
        <f t="shared" si="659"/>
        <v>2100</v>
      </c>
      <c r="M864" s="24">
        <f t="shared" si="659"/>
        <v>0</v>
      </c>
      <c r="N864" s="24">
        <f t="shared" si="659"/>
        <v>0</v>
      </c>
      <c r="O864" s="30">
        <f t="shared" si="659"/>
        <v>2100</v>
      </c>
      <c r="P864" s="30">
        <f t="shared" si="659"/>
        <v>2100</v>
      </c>
      <c r="Q864" s="30">
        <f t="shared" si="659"/>
        <v>0</v>
      </c>
      <c r="R864" s="88">
        <f t="shared" si="644"/>
        <v>100</v>
      </c>
    </row>
    <row r="865" spans="1:18" ht="31.5" customHeight="1" x14ac:dyDescent="0.3">
      <c r="A865" s="28" t="s">
        <v>226</v>
      </c>
      <c r="B865" s="28" t="s">
        <v>1405</v>
      </c>
      <c r="C865" s="28" t="s">
        <v>1968</v>
      </c>
      <c r="D865" s="28" t="s">
        <v>143</v>
      </c>
      <c r="E865" s="29" t="s">
        <v>673</v>
      </c>
      <c r="F865" s="24">
        <v>0</v>
      </c>
      <c r="G865" s="24">
        <f t="shared" si="659"/>
        <v>0</v>
      </c>
      <c r="H865" s="24">
        <f t="shared" si="659"/>
        <v>0</v>
      </c>
      <c r="I865" s="24">
        <f t="shared" si="659"/>
        <v>2100</v>
      </c>
      <c r="J865" s="37">
        <f t="shared" si="659"/>
        <v>2100</v>
      </c>
      <c r="K865" s="24">
        <f t="shared" si="659"/>
        <v>2100</v>
      </c>
      <c r="L865" s="24">
        <f t="shared" si="659"/>
        <v>2100</v>
      </c>
      <c r="M865" s="24">
        <f t="shared" si="659"/>
        <v>0</v>
      </c>
      <c r="N865" s="24">
        <f t="shared" si="659"/>
        <v>0</v>
      </c>
      <c r="O865" s="30">
        <f t="shared" si="659"/>
        <v>2100</v>
      </c>
      <c r="P865" s="30">
        <f t="shared" si="659"/>
        <v>2100</v>
      </c>
      <c r="Q865" s="30">
        <f t="shared" si="659"/>
        <v>0</v>
      </c>
      <c r="R865" s="88">
        <f t="shared" si="644"/>
        <v>100</v>
      </c>
    </row>
    <row r="866" spans="1:18" ht="15.75" customHeight="1" x14ac:dyDescent="0.3">
      <c r="A866" s="28" t="s">
        <v>226</v>
      </c>
      <c r="B866" s="28" t="s">
        <v>1405</v>
      </c>
      <c r="C866" s="28" t="s">
        <v>1968</v>
      </c>
      <c r="D866" s="28" t="s">
        <v>155</v>
      </c>
      <c r="E866" s="29" t="s">
        <v>675</v>
      </c>
      <c r="F866" s="24">
        <v>0</v>
      </c>
      <c r="G866" s="24"/>
      <c r="H866" s="24">
        <v>0</v>
      </c>
      <c r="I866" s="24">
        <v>2100</v>
      </c>
      <c r="J866" s="37">
        <v>2100</v>
      </c>
      <c r="K866" s="24">
        <f>I866</f>
        <v>2100</v>
      </c>
      <c r="L866" s="24">
        <f>J866</f>
        <v>2100</v>
      </c>
      <c r="M866" s="24">
        <v>0</v>
      </c>
      <c r="N866" s="24">
        <v>0</v>
      </c>
      <c r="O866" s="30">
        <v>2100</v>
      </c>
      <c r="P866" s="30">
        <f>O866</f>
        <v>2100</v>
      </c>
      <c r="Q866" s="30">
        <v>0</v>
      </c>
      <c r="R866" s="88">
        <f t="shared" si="644"/>
        <v>100</v>
      </c>
    </row>
    <row r="867" spans="1:18" s="49" customFormat="1" ht="31.5" customHeight="1" x14ac:dyDescent="0.3">
      <c r="A867" s="47" t="s">
        <v>226</v>
      </c>
      <c r="B867" s="47" t="s">
        <v>1413</v>
      </c>
      <c r="C867" s="20"/>
      <c r="D867" s="47"/>
      <c r="E867" s="48" t="s">
        <v>1017</v>
      </c>
      <c r="F867" s="23">
        <v>13582.6</v>
      </c>
      <c r="G867" s="23">
        <f t="shared" ref="G867:Q869" si="660">G868</f>
        <v>0</v>
      </c>
      <c r="H867" s="23">
        <f t="shared" si="660"/>
        <v>13586.338</v>
      </c>
      <c r="I867" s="23">
        <f>I868+I877</f>
        <v>14025.2562</v>
      </c>
      <c r="J867" s="23">
        <f t="shared" ref="J867:Q867" si="661">J868+J877</f>
        <v>10284.21005</v>
      </c>
      <c r="K867" s="23">
        <f t="shared" si="661"/>
        <v>0</v>
      </c>
      <c r="L867" s="23">
        <f t="shared" si="661"/>
        <v>0</v>
      </c>
      <c r="M867" s="23">
        <f t="shared" si="661"/>
        <v>0</v>
      </c>
      <c r="N867" s="23">
        <f t="shared" si="661"/>
        <v>0</v>
      </c>
      <c r="O867" s="23">
        <f t="shared" si="661"/>
        <v>13918.284299999999</v>
      </c>
      <c r="P867" s="23">
        <f t="shared" si="661"/>
        <v>0</v>
      </c>
      <c r="Q867" s="23">
        <f t="shared" si="661"/>
        <v>0</v>
      </c>
      <c r="R867" s="87">
        <f t="shared" si="644"/>
        <v>99.237290938043614</v>
      </c>
    </row>
    <row r="868" spans="1:18" ht="31.5" customHeight="1" x14ac:dyDescent="0.3">
      <c r="A868" s="28" t="s">
        <v>226</v>
      </c>
      <c r="B868" s="28" t="s">
        <v>1413</v>
      </c>
      <c r="C868" s="18" t="s">
        <v>232</v>
      </c>
      <c r="D868" s="28"/>
      <c r="E868" s="29" t="s">
        <v>1546</v>
      </c>
      <c r="F868" s="24">
        <v>13582.6</v>
      </c>
      <c r="G868" s="24">
        <f t="shared" si="660"/>
        <v>0</v>
      </c>
      <c r="H868" s="24">
        <f t="shared" si="660"/>
        <v>13586.338</v>
      </c>
      <c r="I868" s="24">
        <f t="shared" si="660"/>
        <v>13516.751200000001</v>
      </c>
      <c r="J868" s="37">
        <f t="shared" si="660"/>
        <v>10284.21005</v>
      </c>
      <c r="K868" s="24">
        <f t="shared" si="660"/>
        <v>0</v>
      </c>
      <c r="L868" s="24">
        <f t="shared" si="660"/>
        <v>0</v>
      </c>
      <c r="M868" s="24">
        <f t="shared" si="660"/>
        <v>0</v>
      </c>
      <c r="N868" s="24">
        <f t="shared" si="660"/>
        <v>0</v>
      </c>
      <c r="O868" s="30">
        <f t="shared" si="660"/>
        <v>13409.7793</v>
      </c>
      <c r="P868" s="30">
        <f t="shared" si="660"/>
        <v>0</v>
      </c>
      <c r="Q868" s="30">
        <f t="shared" si="660"/>
        <v>0</v>
      </c>
      <c r="R868" s="88">
        <f t="shared" si="644"/>
        <v>99.208597551163038</v>
      </c>
    </row>
    <row r="869" spans="1:18" ht="47.25" customHeight="1" x14ac:dyDescent="0.3">
      <c r="A869" s="28" t="s">
        <v>226</v>
      </c>
      <c r="B869" s="28" t="s">
        <v>1413</v>
      </c>
      <c r="C869" s="18" t="s">
        <v>233</v>
      </c>
      <c r="D869" s="28"/>
      <c r="E869" s="29" t="s">
        <v>1570</v>
      </c>
      <c r="F869" s="24">
        <v>13582.6</v>
      </c>
      <c r="G869" s="24">
        <f t="shared" si="660"/>
        <v>0</v>
      </c>
      <c r="H869" s="24">
        <f t="shared" si="660"/>
        <v>13586.338</v>
      </c>
      <c r="I869" s="24">
        <f t="shared" si="660"/>
        <v>13516.751200000001</v>
      </c>
      <c r="J869" s="37">
        <f t="shared" si="660"/>
        <v>10284.21005</v>
      </c>
      <c r="K869" s="24">
        <f t="shared" si="660"/>
        <v>0</v>
      </c>
      <c r="L869" s="24">
        <f t="shared" si="660"/>
        <v>0</v>
      </c>
      <c r="M869" s="24">
        <f t="shared" si="660"/>
        <v>0</v>
      </c>
      <c r="N869" s="24">
        <f t="shared" si="660"/>
        <v>0</v>
      </c>
      <c r="O869" s="30">
        <f t="shared" si="660"/>
        <v>13409.7793</v>
      </c>
      <c r="P869" s="30">
        <f t="shared" si="660"/>
        <v>0</v>
      </c>
      <c r="Q869" s="30">
        <f t="shared" si="660"/>
        <v>0</v>
      </c>
      <c r="R869" s="88">
        <f t="shared" si="644"/>
        <v>99.208597551163038</v>
      </c>
    </row>
    <row r="870" spans="1:18" ht="47.25" customHeight="1" x14ac:dyDescent="0.3">
      <c r="A870" s="28" t="s">
        <v>226</v>
      </c>
      <c r="B870" s="28" t="s">
        <v>1413</v>
      </c>
      <c r="C870" s="18" t="s">
        <v>976</v>
      </c>
      <c r="D870" s="28"/>
      <c r="E870" s="29" t="s">
        <v>1571</v>
      </c>
      <c r="F870" s="24">
        <v>13582.6</v>
      </c>
      <c r="G870" s="24">
        <f t="shared" ref="G870:H870" si="662">G871+G874</f>
        <v>0</v>
      </c>
      <c r="H870" s="24">
        <f t="shared" si="662"/>
        <v>13586.338</v>
      </c>
      <c r="I870" s="24">
        <f t="shared" ref="I870:Q870" si="663">I871+I874</f>
        <v>13516.751200000001</v>
      </c>
      <c r="J870" s="37">
        <f t="shared" si="663"/>
        <v>10284.21005</v>
      </c>
      <c r="K870" s="24">
        <f t="shared" si="663"/>
        <v>0</v>
      </c>
      <c r="L870" s="24">
        <f t="shared" si="663"/>
        <v>0</v>
      </c>
      <c r="M870" s="24">
        <f t="shared" si="663"/>
        <v>0</v>
      </c>
      <c r="N870" s="24">
        <f t="shared" si="663"/>
        <v>0</v>
      </c>
      <c r="O870" s="30">
        <f t="shared" si="663"/>
        <v>13409.7793</v>
      </c>
      <c r="P870" s="30">
        <f t="shared" si="663"/>
        <v>0</v>
      </c>
      <c r="Q870" s="30">
        <f t="shared" si="663"/>
        <v>0</v>
      </c>
      <c r="R870" s="88">
        <f t="shared" si="644"/>
        <v>99.208597551163038</v>
      </c>
    </row>
    <row r="871" spans="1:18" ht="47.25" customHeight="1" x14ac:dyDescent="0.3">
      <c r="A871" s="28" t="s">
        <v>226</v>
      </c>
      <c r="B871" s="28" t="s">
        <v>1413</v>
      </c>
      <c r="C871" s="18" t="s">
        <v>973</v>
      </c>
      <c r="D871" s="28"/>
      <c r="E871" s="35" t="s">
        <v>710</v>
      </c>
      <c r="F871" s="24">
        <v>13392</v>
      </c>
      <c r="G871" s="24">
        <f t="shared" ref="G871:Q872" si="664">G872</f>
        <v>0</v>
      </c>
      <c r="H871" s="24">
        <f t="shared" si="664"/>
        <v>13392</v>
      </c>
      <c r="I871" s="24">
        <f t="shared" si="664"/>
        <v>13322.413200000001</v>
      </c>
      <c r="J871" s="37">
        <f t="shared" si="664"/>
        <v>10140.21005</v>
      </c>
      <c r="K871" s="24">
        <f t="shared" si="664"/>
        <v>0</v>
      </c>
      <c r="L871" s="24">
        <f t="shared" si="664"/>
        <v>0</v>
      </c>
      <c r="M871" s="24">
        <f t="shared" si="664"/>
        <v>0</v>
      </c>
      <c r="N871" s="24">
        <f t="shared" si="664"/>
        <v>0</v>
      </c>
      <c r="O871" s="30">
        <f t="shared" si="664"/>
        <v>13215.44174</v>
      </c>
      <c r="P871" s="30">
        <f t="shared" si="664"/>
        <v>0</v>
      </c>
      <c r="Q871" s="30">
        <f t="shared" si="664"/>
        <v>0</v>
      </c>
      <c r="R871" s="88">
        <f t="shared" si="644"/>
        <v>99.197056431187704</v>
      </c>
    </row>
    <row r="872" spans="1:18" ht="31.5" customHeight="1" x14ac:dyDescent="0.3">
      <c r="A872" s="28" t="s">
        <v>226</v>
      </c>
      <c r="B872" s="28" t="s">
        <v>1413</v>
      </c>
      <c r="C872" s="18" t="s">
        <v>973</v>
      </c>
      <c r="D872" s="28" t="s">
        <v>143</v>
      </c>
      <c r="E872" s="29" t="s">
        <v>673</v>
      </c>
      <c r="F872" s="24">
        <v>13392</v>
      </c>
      <c r="G872" s="24">
        <f t="shared" si="664"/>
        <v>0</v>
      </c>
      <c r="H872" s="24">
        <f t="shared" si="664"/>
        <v>13392</v>
      </c>
      <c r="I872" s="24">
        <f t="shared" si="664"/>
        <v>13322.413200000001</v>
      </c>
      <c r="J872" s="37">
        <f t="shared" si="664"/>
        <v>10140.21005</v>
      </c>
      <c r="K872" s="24">
        <f t="shared" si="664"/>
        <v>0</v>
      </c>
      <c r="L872" s="24">
        <f t="shared" si="664"/>
        <v>0</v>
      </c>
      <c r="M872" s="24">
        <f t="shared" si="664"/>
        <v>0</v>
      </c>
      <c r="N872" s="24">
        <f t="shared" si="664"/>
        <v>0</v>
      </c>
      <c r="O872" s="30">
        <f t="shared" si="664"/>
        <v>13215.44174</v>
      </c>
      <c r="P872" s="30">
        <f t="shared" si="664"/>
        <v>0</v>
      </c>
      <c r="Q872" s="30">
        <f t="shared" si="664"/>
        <v>0</v>
      </c>
      <c r="R872" s="88">
        <f t="shared" si="644"/>
        <v>99.197056431187704</v>
      </c>
    </row>
    <row r="873" spans="1:18" ht="15.75" customHeight="1" x14ac:dyDescent="0.3">
      <c r="A873" s="28" t="s">
        <v>226</v>
      </c>
      <c r="B873" s="28" t="s">
        <v>1413</v>
      </c>
      <c r="C873" s="18" t="s">
        <v>973</v>
      </c>
      <c r="D873" s="28" t="s">
        <v>155</v>
      </c>
      <c r="E873" s="29" t="s">
        <v>675</v>
      </c>
      <c r="F873" s="24">
        <v>13392</v>
      </c>
      <c r="G873" s="24"/>
      <c r="H873" s="24">
        <v>13392</v>
      </c>
      <c r="I873" s="24">
        <v>13322.413200000001</v>
      </c>
      <c r="J873" s="37">
        <v>10140.21005</v>
      </c>
      <c r="K873" s="24">
        <v>0</v>
      </c>
      <c r="L873" s="24">
        <v>0</v>
      </c>
      <c r="M873" s="24">
        <v>0</v>
      </c>
      <c r="N873" s="24">
        <v>0</v>
      </c>
      <c r="O873" s="30">
        <v>13215.44174</v>
      </c>
      <c r="P873" s="30">
        <v>0</v>
      </c>
      <c r="Q873" s="30">
        <v>0</v>
      </c>
      <c r="R873" s="88">
        <f t="shared" si="644"/>
        <v>99.197056431187704</v>
      </c>
    </row>
    <row r="874" spans="1:18" ht="47.25" customHeight="1" x14ac:dyDescent="0.3">
      <c r="A874" s="28" t="s">
        <v>226</v>
      </c>
      <c r="B874" s="28" t="s">
        <v>1413</v>
      </c>
      <c r="C874" s="18" t="s">
        <v>975</v>
      </c>
      <c r="D874" s="28"/>
      <c r="E874" s="29" t="s">
        <v>1067</v>
      </c>
      <c r="F874" s="24">
        <v>190.6</v>
      </c>
      <c r="G874" s="24">
        <f t="shared" ref="G874:Q875" si="665">G875</f>
        <v>0</v>
      </c>
      <c r="H874" s="24">
        <f t="shared" si="665"/>
        <v>194.33799999999999</v>
      </c>
      <c r="I874" s="24">
        <f t="shared" si="665"/>
        <v>194.33799999999999</v>
      </c>
      <c r="J874" s="37">
        <f t="shared" si="665"/>
        <v>144</v>
      </c>
      <c r="K874" s="24">
        <f t="shared" si="665"/>
        <v>0</v>
      </c>
      <c r="L874" s="24">
        <f t="shared" si="665"/>
        <v>0</v>
      </c>
      <c r="M874" s="24">
        <f t="shared" si="665"/>
        <v>0</v>
      </c>
      <c r="N874" s="24">
        <f t="shared" si="665"/>
        <v>0</v>
      </c>
      <c r="O874" s="30">
        <f t="shared" si="665"/>
        <v>194.33756</v>
      </c>
      <c r="P874" s="30">
        <f t="shared" si="665"/>
        <v>0</v>
      </c>
      <c r="Q874" s="30">
        <f t="shared" si="665"/>
        <v>0</v>
      </c>
      <c r="R874" s="88">
        <f t="shared" si="644"/>
        <v>99.999773590342599</v>
      </c>
    </row>
    <row r="875" spans="1:18" ht="31.5" customHeight="1" x14ac:dyDescent="0.3">
      <c r="A875" s="28" t="s">
        <v>226</v>
      </c>
      <c r="B875" s="28" t="s">
        <v>1413</v>
      </c>
      <c r="C875" s="18" t="s">
        <v>975</v>
      </c>
      <c r="D875" s="28" t="s">
        <v>143</v>
      </c>
      <c r="E875" s="29" t="s">
        <v>673</v>
      </c>
      <c r="F875" s="24">
        <v>190.6</v>
      </c>
      <c r="G875" s="24">
        <f t="shared" si="665"/>
        <v>0</v>
      </c>
      <c r="H875" s="24">
        <f t="shared" si="665"/>
        <v>194.33799999999999</v>
      </c>
      <c r="I875" s="24">
        <f t="shared" si="665"/>
        <v>194.33799999999999</v>
      </c>
      <c r="J875" s="37">
        <f t="shared" si="665"/>
        <v>144</v>
      </c>
      <c r="K875" s="24">
        <f t="shared" si="665"/>
        <v>0</v>
      </c>
      <c r="L875" s="24">
        <f t="shared" si="665"/>
        <v>0</v>
      </c>
      <c r="M875" s="24">
        <f t="shared" si="665"/>
        <v>0</v>
      </c>
      <c r="N875" s="24">
        <f t="shared" si="665"/>
        <v>0</v>
      </c>
      <c r="O875" s="30">
        <f t="shared" si="665"/>
        <v>194.33756</v>
      </c>
      <c r="P875" s="30">
        <f t="shared" si="665"/>
        <v>0</v>
      </c>
      <c r="Q875" s="30">
        <f t="shared" si="665"/>
        <v>0</v>
      </c>
      <c r="R875" s="88">
        <f t="shared" si="644"/>
        <v>99.999773590342599</v>
      </c>
    </row>
    <row r="876" spans="1:18" ht="15.75" customHeight="1" x14ac:dyDescent="0.3">
      <c r="A876" s="28" t="s">
        <v>226</v>
      </c>
      <c r="B876" s="28" t="s">
        <v>1413</v>
      </c>
      <c r="C876" s="18" t="s">
        <v>975</v>
      </c>
      <c r="D876" s="28" t="s">
        <v>155</v>
      </c>
      <c r="E876" s="29" t="s">
        <v>675</v>
      </c>
      <c r="F876" s="24">
        <v>190.6</v>
      </c>
      <c r="G876" s="24"/>
      <c r="H876" s="24">
        <v>194.33799999999999</v>
      </c>
      <c r="I876" s="24">
        <v>194.33799999999999</v>
      </c>
      <c r="J876" s="37">
        <v>144</v>
      </c>
      <c r="K876" s="24">
        <v>0</v>
      </c>
      <c r="L876" s="24">
        <v>0</v>
      </c>
      <c r="M876" s="24">
        <v>0</v>
      </c>
      <c r="N876" s="24">
        <v>0</v>
      </c>
      <c r="O876" s="30">
        <v>194.33756</v>
      </c>
      <c r="P876" s="30">
        <v>0</v>
      </c>
      <c r="Q876" s="30">
        <v>0</v>
      </c>
      <c r="R876" s="88">
        <f t="shared" si="644"/>
        <v>99.999773590342599</v>
      </c>
    </row>
    <row r="877" spans="1:18" ht="31.2" x14ac:dyDescent="0.3">
      <c r="A877" s="28" t="s">
        <v>226</v>
      </c>
      <c r="B877" s="28" t="s">
        <v>1413</v>
      </c>
      <c r="C877" s="18" t="s">
        <v>917</v>
      </c>
      <c r="D877" s="28"/>
      <c r="E877" s="29" t="s">
        <v>834</v>
      </c>
      <c r="F877" s="24"/>
      <c r="G877" s="24"/>
      <c r="H877" s="24">
        <f t="shared" ref="H877:I880" si="666">H878</f>
        <v>0</v>
      </c>
      <c r="I877" s="24">
        <f t="shared" si="666"/>
        <v>508.505</v>
      </c>
      <c r="J877" s="24">
        <f t="shared" ref="J877:Q881" si="667">J878</f>
        <v>0</v>
      </c>
      <c r="K877" s="24">
        <f t="shared" si="667"/>
        <v>0</v>
      </c>
      <c r="L877" s="24">
        <f t="shared" si="667"/>
        <v>0</v>
      </c>
      <c r="M877" s="24">
        <f t="shared" si="667"/>
        <v>0</v>
      </c>
      <c r="N877" s="24">
        <f t="shared" si="667"/>
        <v>0</v>
      </c>
      <c r="O877" s="24">
        <f t="shared" si="667"/>
        <v>508.505</v>
      </c>
      <c r="P877" s="24">
        <f t="shared" si="667"/>
        <v>0</v>
      </c>
      <c r="Q877" s="24">
        <f t="shared" si="667"/>
        <v>0</v>
      </c>
      <c r="R877" s="88">
        <f t="shared" si="644"/>
        <v>100</v>
      </c>
    </row>
    <row r="878" spans="1:18" ht="46.8" x14ac:dyDescent="0.3">
      <c r="A878" s="28" t="s">
        <v>226</v>
      </c>
      <c r="B878" s="28" t="s">
        <v>1413</v>
      </c>
      <c r="C878" s="18" t="s">
        <v>944</v>
      </c>
      <c r="D878" s="28"/>
      <c r="E878" s="29" t="s">
        <v>837</v>
      </c>
      <c r="F878" s="24"/>
      <c r="G878" s="24"/>
      <c r="H878" s="24">
        <f t="shared" si="666"/>
        <v>0</v>
      </c>
      <c r="I878" s="24">
        <f t="shared" si="666"/>
        <v>508.505</v>
      </c>
      <c r="J878" s="24">
        <f t="shared" si="667"/>
        <v>0</v>
      </c>
      <c r="K878" s="24">
        <f t="shared" si="667"/>
        <v>0</v>
      </c>
      <c r="L878" s="24">
        <f t="shared" si="667"/>
        <v>0</v>
      </c>
      <c r="M878" s="24">
        <f t="shared" si="667"/>
        <v>0</v>
      </c>
      <c r="N878" s="24">
        <f t="shared" si="667"/>
        <v>0</v>
      </c>
      <c r="O878" s="24">
        <f t="shared" si="667"/>
        <v>508.505</v>
      </c>
      <c r="P878" s="24">
        <f t="shared" si="667"/>
        <v>0</v>
      </c>
      <c r="Q878" s="24">
        <f t="shared" si="667"/>
        <v>0</v>
      </c>
      <c r="R878" s="88">
        <f t="shared" si="644"/>
        <v>100</v>
      </c>
    </row>
    <row r="879" spans="1:18" ht="62.4" x14ac:dyDescent="0.3">
      <c r="A879" s="28" t="s">
        <v>226</v>
      </c>
      <c r="B879" s="28" t="s">
        <v>1413</v>
      </c>
      <c r="C879" s="18" t="s">
        <v>946</v>
      </c>
      <c r="D879" s="28"/>
      <c r="E879" s="29" t="s">
        <v>850</v>
      </c>
      <c r="F879" s="24"/>
      <c r="G879" s="24"/>
      <c r="H879" s="24">
        <f t="shared" si="666"/>
        <v>0</v>
      </c>
      <c r="I879" s="24">
        <f t="shared" si="666"/>
        <v>508.505</v>
      </c>
      <c r="J879" s="24">
        <f t="shared" si="667"/>
        <v>0</v>
      </c>
      <c r="K879" s="24">
        <f t="shared" si="667"/>
        <v>0</v>
      </c>
      <c r="L879" s="24">
        <f t="shared" si="667"/>
        <v>0</v>
      </c>
      <c r="M879" s="24">
        <f t="shared" si="667"/>
        <v>0</v>
      </c>
      <c r="N879" s="24">
        <f t="shared" si="667"/>
        <v>0</v>
      </c>
      <c r="O879" s="24">
        <f t="shared" si="667"/>
        <v>508.505</v>
      </c>
      <c r="P879" s="24">
        <f t="shared" si="667"/>
        <v>0</v>
      </c>
      <c r="Q879" s="24">
        <f t="shared" si="667"/>
        <v>0</v>
      </c>
      <c r="R879" s="88">
        <f t="shared" si="644"/>
        <v>100</v>
      </c>
    </row>
    <row r="880" spans="1:18" ht="31.2" x14ac:dyDescent="0.3">
      <c r="A880" s="28" t="s">
        <v>226</v>
      </c>
      <c r="B880" s="28" t="s">
        <v>1413</v>
      </c>
      <c r="C880" s="18" t="s">
        <v>938</v>
      </c>
      <c r="D880" s="28"/>
      <c r="E880" s="29" t="s">
        <v>1108</v>
      </c>
      <c r="F880" s="24"/>
      <c r="G880" s="24"/>
      <c r="H880" s="24">
        <f t="shared" si="666"/>
        <v>0</v>
      </c>
      <c r="I880" s="24">
        <f t="shared" si="666"/>
        <v>508.505</v>
      </c>
      <c r="J880" s="24">
        <f t="shared" si="667"/>
        <v>0</v>
      </c>
      <c r="K880" s="24">
        <f t="shared" si="667"/>
        <v>0</v>
      </c>
      <c r="L880" s="24">
        <f t="shared" si="667"/>
        <v>0</v>
      </c>
      <c r="M880" s="24">
        <f t="shared" si="667"/>
        <v>0</v>
      </c>
      <c r="N880" s="24">
        <f t="shared" si="667"/>
        <v>0</v>
      </c>
      <c r="O880" s="24">
        <f t="shared" si="667"/>
        <v>508.505</v>
      </c>
      <c r="P880" s="24">
        <f t="shared" si="667"/>
        <v>0</v>
      </c>
      <c r="Q880" s="24">
        <f t="shared" si="667"/>
        <v>0</v>
      </c>
      <c r="R880" s="88">
        <f t="shared" si="644"/>
        <v>100</v>
      </c>
    </row>
    <row r="881" spans="1:18" ht="31.2" x14ac:dyDescent="0.3">
      <c r="A881" s="28" t="s">
        <v>226</v>
      </c>
      <c r="B881" s="28" t="s">
        <v>1413</v>
      </c>
      <c r="C881" s="18" t="s">
        <v>938</v>
      </c>
      <c r="D881" s="28" t="s">
        <v>143</v>
      </c>
      <c r="E881" s="29" t="s">
        <v>673</v>
      </c>
      <c r="F881" s="24"/>
      <c r="G881" s="24"/>
      <c r="H881" s="24">
        <v>0</v>
      </c>
      <c r="I881" s="24">
        <f>I882</f>
        <v>508.505</v>
      </c>
      <c r="J881" s="24">
        <f t="shared" si="667"/>
        <v>0</v>
      </c>
      <c r="K881" s="24">
        <f t="shared" si="667"/>
        <v>0</v>
      </c>
      <c r="L881" s="24">
        <f t="shared" si="667"/>
        <v>0</v>
      </c>
      <c r="M881" s="24">
        <f t="shared" si="667"/>
        <v>0</v>
      </c>
      <c r="N881" s="24">
        <f t="shared" si="667"/>
        <v>0</v>
      </c>
      <c r="O881" s="24">
        <f t="shared" si="667"/>
        <v>508.505</v>
      </c>
      <c r="P881" s="24">
        <f t="shared" si="667"/>
        <v>0</v>
      </c>
      <c r="Q881" s="24">
        <f t="shared" si="667"/>
        <v>0</v>
      </c>
      <c r="R881" s="88">
        <f t="shared" si="644"/>
        <v>100</v>
      </c>
    </row>
    <row r="882" spans="1:18" ht="15.75" customHeight="1" x14ac:dyDescent="0.3">
      <c r="A882" s="28" t="s">
        <v>226</v>
      </c>
      <c r="B882" s="28" t="s">
        <v>1413</v>
      </c>
      <c r="C882" s="18" t="s">
        <v>938</v>
      </c>
      <c r="D882" s="28" t="s">
        <v>155</v>
      </c>
      <c r="E882" s="29" t="s">
        <v>675</v>
      </c>
      <c r="F882" s="24"/>
      <c r="G882" s="24"/>
      <c r="H882" s="24">
        <v>0</v>
      </c>
      <c r="I882" s="24">
        <v>508.505</v>
      </c>
      <c r="J882" s="37">
        <v>0</v>
      </c>
      <c r="K882" s="37">
        <v>0</v>
      </c>
      <c r="L882" s="37">
        <v>0</v>
      </c>
      <c r="M882" s="37">
        <v>0</v>
      </c>
      <c r="N882" s="37">
        <v>0</v>
      </c>
      <c r="O882" s="37">
        <v>508.505</v>
      </c>
      <c r="P882" s="37">
        <v>0</v>
      </c>
      <c r="Q882" s="37">
        <v>0</v>
      </c>
      <c r="R882" s="88">
        <f t="shared" si="644"/>
        <v>100</v>
      </c>
    </row>
    <row r="883" spans="1:18" s="49" customFormat="1" ht="15.75" customHeight="1" x14ac:dyDescent="0.3">
      <c r="A883" s="47" t="s">
        <v>226</v>
      </c>
      <c r="B883" s="47" t="s">
        <v>1406</v>
      </c>
      <c r="C883" s="20"/>
      <c r="D883" s="47"/>
      <c r="E883" s="48" t="s">
        <v>650</v>
      </c>
      <c r="F883" s="23">
        <v>43551.7</v>
      </c>
      <c r="G883" s="23">
        <f t="shared" ref="G883:Q887" si="668">G884</f>
        <v>0</v>
      </c>
      <c r="H883" s="23">
        <f t="shared" si="668"/>
        <v>34513.298999999999</v>
      </c>
      <c r="I883" s="23">
        <f t="shared" si="668"/>
        <v>34513.298999999999</v>
      </c>
      <c r="J883" s="77">
        <f t="shared" si="668"/>
        <v>31191.813000000002</v>
      </c>
      <c r="K883" s="23">
        <f t="shared" si="668"/>
        <v>0</v>
      </c>
      <c r="L883" s="23">
        <f t="shared" si="668"/>
        <v>0</v>
      </c>
      <c r="M883" s="23">
        <f t="shared" si="668"/>
        <v>0</v>
      </c>
      <c r="N883" s="23">
        <f t="shared" si="668"/>
        <v>0</v>
      </c>
      <c r="O883" s="51">
        <f t="shared" si="668"/>
        <v>34513.294679999999</v>
      </c>
      <c r="P883" s="51">
        <f t="shared" si="668"/>
        <v>0</v>
      </c>
      <c r="Q883" s="51">
        <f t="shared" si="668"/>
        <v>0</v>
      </c>
      <c r="R883" s="87">
        <f t="shared" si="644"/>
        <v>99.999987483085874</v>
      </c>
    </row>
    <row r="884" spans="1:18" ht="47.25" customHeight="1" x14ac:dyDescent="0.3">
      <c r="A884" s="28" t="s">
        <v>226</v>
      </c>
      <c r="B884" s="28" t="s">
        <v>1406</v>
      </c>
      <c r="C884" s="18" t="s">
        <v>167</v>
      </c>
      <c r="D884" s="28"/>
      <c r="E884" s="29" t="s">
        <v>1520</v>
      </c>
      <c r="F884" s="24">
        <v>43551.7</v>
      </c>
      <c r="G884" s="24">
        <f t="shared" si="668"/>
        <v>0</v>
      </c>
      <c r="H884" s="24">
        <f t="shared" si="668"/>
        <v>34513.298999999999</v>
      </c>
      <c r="I884" s="24">
        <f t="shared" si="668"/>
        <v>34513.298999999999</v>
      </c>
      <c r="J884" s="37">
        <f t="shared" si="668"/>
        <v>31191.813000000002</v>
      </c>
      <c r="K884" s="24">
        <f t="shared" si="668"/>
        <v>0</v>
      </c>
      <c r="L884" s="24">
        <f t="shared" si="668"/>
        <v>0</v>
      </c>
      <c r="M884" s="24">
        <f t="shared" si="668"/>
        <v>0</v>
      </c>
      <c r="N884" s="24">
        <f t="shared" si="668"/>
        <v>0</v>
      </c>
      <c r="O884" s="30">
        <f t="shared" si="668"/>
        <v>34513.294679999999</v>
      </c>
      <c r="P884" s="30">
        <f t="shared" si="668"/>
        <v>0</v>
      </c>
      <c r="Q884" s="30">
        <f t="shared" si="668"/>
        <v>0</v>
      </c>
      <c r="R884" s="88">
        <f t="shared" si="644"/>
        <v>99.999987483085874</v>
      </c>
    </row>
    <row r="885" spans="1:18" ht="31.5" customHeight="1" x14ac:dyDescent="0.3">
      <c r="A885" s="28" t="s">
        <v>226</v>
      </c>
      <c r="B885" s="28" t="s">
        <v>1406</v>
      </c>
      <c r="C885" s="18" t="s">
        <v>193</v>
      </c>
      <c r="D885" s="28"/>
      <c r="E885" s="29" t="s">
        <v>1534</v>
      </c>
      <c r="F885" s="24">
        <v>43551.7</v>
      </c>
      <c r="G885" s="24">
        <f t="shared" si="668"/>
        <v>0</v>
      </c>
      <c r="H885" s="24">
        <f t="shared" si="668"/>
        <v>34513.298999999999</v>
      </c>
      <c r="I885" s="24">
        <f t="shared" si="668"/>
        <v>34513.298999999999</v>
      </c>
      <c r="J885" s="37">
        <f t="shared" si="668"/>
        <v>31191.813000000002</v>
      </c>
      <c r="K885" s="24">
        <f t="shared" si="668"/>
        <v>0</v>
      </c>
      <c r="L885" s="24">
        <f t="shared" si="668"/>
        <v>0</v>
      </c>
      <c r="M885" s="24">
        <f t="shared" si="668"/>
        <v>0</v>
      </c>
      <c r="N885" s="24">
        <f t="shared" si="668"/>
        <v>0</v>
      </c>
      <c r="O885" s="30">
        <f t="shared" si="668"/>
        <v>34513.294679999999</v>
      </c>
      <c r="P885" s="30">
        <f t="shared" si="668"/>
        <v>0</v>
      </c>
      <c r="Q885" s="30">
        <f t="shared" si="668"/>
        <v>0</v>
      </c>
      <c r="R885" s="88">
        <f t="shared" si="644"/>
        <v>99.999987483085874</v>
      </c>
    </row>
    <row r="886" spans="1:18" ht="47.25" customHeight="1" x14ac:dyDescent="0.3">
      <c r="A886" s="28" t="s">
        <v>226</v>
      </c>
      <c r="B886" s="28" t="s">
        <v>1406</v>
      </c>
      <c r="C886" s="18" t="s">
        <v>194</v>
      </c>
      <c r="D886" s="28"/>
      <c r="E886" s="29" t="s">
        <v>2113</v>
      </c>
      <c r="F886" s="24">
        <v>43551.7</v>
      </c>
      <c r="G886" s="24">
        <f t="shared" si="668"/>
        <v>0</v>
      </c>
      <c r="H886" s="24">
        <f t="shared" si="668"/>
        <v>34513.298999999999</v>
      </c>
      <c r="I886" s="24">
        <f t="shared" si="668"/>
        <v>34513.298999999999</v>
      </c>
      <c r="J886" s="37">
        <f t="shared" si="668"/>
        <v>31191.813000000002</v>
      </c>
      <c r="K886" s="24">
        <f t="shared" si="668"/>
        <v>0</v>
      </c>
      <c r="L886" s="24">
        <f t="shared" si="668"/>
        <v>0</v>
      </c>
      <c r="M886" s="24">
        <f t="shared" si="668"/>
        <v>0</v>
      </c>
      <c r="N886" s="24">
        <f t="shared" si="668"/>
        <v>0</v>
      </c>
      <c r="O886" s="30">
        <f t="shared" si="668"/>
        <v>34513.294679999999</v>
      </c>
      <c r="P886" s="30">
        <f t="shared" si="668"/>
        <v>0</v>
      </c>
      <c r="Q886" s="30">
        <f t="shared" si="668"/>
        <v>0</v>
      </c>
      <c r="R886" s="88">
        <f t="shared" si="644"/>
        <v>99.999987483085874</v>
      </c>
    </row>
    <row r="887" spans="1:18" ht="47.25" customHeight="1" x14ac:dyDescent="0.3">
      <c r="A887" s="28" t="s">
        <v>226</v>
      </c>
      <c r="B887" s="28" t="s">
        <v>1406</v>
      </c>
      <c r="C887" s="18" t="s">
        <v>178</v>
      </c>
      <c r="D887" s="28"/>
      <c r="E887" s="29" t="s">
        <v>710</v>
      </c>
      <c r="F887" s="24">
        <v>43551.7</v>
      </c>
      <c r="G887" s="24">
        <f t="shared" si="668"/>
        <v>0</v>
      </c>
      <c r="H887" s="24">
        <f t="shared" si="668"/>
        <v>34513.298999999999</v>
      </c>
      <c r="I887" s="24">
        <f t="shared" si="668"/>
        <v>34513.298999999999</v>
      </c>
      <c r="J887" s="37">
        <f t="shared" si="668"/>
        <v>31191.813000000002</v>
      </c>
      <c r="K887" s="24">
        <f t="shared" si="668"/>
        <v>0</v>
      </c>
      <c r="L887" s="24">
        <f t="shared" si="668"/>
        <v>0</v>
      </c>
      <c r="M887" s="24">
        <f t="shared" si="668"/>
        <v>0</v>
      </c>
      <c r="N887" s="24">
        <f t="shared" si="668"/>
        <v>0</v>
      </c>
      <c r="O887" s="30">
        <f t="shared" si="668"/>
        <v>34513.294679999999</v>
      </c>
      <c r="P887" s="30">
        <f t="shared" si="668"/>
        <v>0</v>
      </c>
      <c r="Q887" s="30">
        <f t="shared" si="668"/>
        <v>0</v>
      </c>
      <c r="R887" s="88">
        <f t="shared" si="644"/>
        <v>99.999987483085874</v>
      </c>
    </row>
    <row r="888" spans="1:18" ht="31.5" customHeight="1" x14ac:dyDescent="0.3">
      <c r="A888" s="28" t="s">
        <v>226</v>
      </c>
      <c r="B888" s="28" t="s">
        <v>1406</v>
      </c>
      <c r="C888" s="18" t="s">
        <v>178</v>
      </c>
      <c r="D888" s="28" t="s">
        <v>143</v>
      </c>
      <c r="E888" s="29" t="s">
        <v>673</v>
      </c>
      <c r="F888" s="24">
        <v>43551.7</v>
      </c>
      <c r="G888" s="24">
        <f t="shared" ref="G888:H888" si="669">G889+G890</f>
        <v>0</v>
      </c>
      <c r="H888" s="24">
        <f t="shared" si="669"/>
        <v>34513.298999999999</v>
      </c>
      <c r="I888" s="24">
        <f t="shared" ref="I888:Q888" si="670">I889+I890</f>
        <v>34513.298999999999</v>
      </c>
      <c r="J888" s="37">
        <f t="shared" si="670"/>
        <v>31191.813000000002</v>
      </c>
      <c r="K888" s="24">
        <f t="shared" si="670"/>
        <v>0</v>
      </c>
      <c r="L888" s="24">
        <f t="shared" si="670"/>
        <v>0</v>
      </c>
      <c r="M888" s="24">
        <f t="shared" si="670"/>
        <v>0</v>
      </c>
      <c r="N888" s="24">
        <f t="shared" si="670"/>
        <v>0</v>
      </c>
      <c r="O888" s="30">
        <f t="shared" si="670"/>
        <v>34513.294679999999</v>
      </c>
      <c r="P888" s="30">
        <f t="shared" si="670"/>
        <v>0</v>
      </c>
      <c r="Q888" s="30">
        <f t="shared" si="670"/>
        <v>0</v>
      </c>
      <c r="R888" s="88">
        <f t="shared" si="644"/>
        <v>99.999987483085874</v>
      </c>
    </row>
    <row r="889" spans="1:18" ht="15.75" customHeight="1" x14ac:dyDescent="0.3">
      <c r="A889" s="28" t="s">
        <v>226</v>
      </c>
      <c r="B889" s="28" t="s">
        <v>1406</v>
      </c>
      <c r="C889" s="18" t="s">
        <v>178</v>
      </c>
      <c r="D889" s="28" t="s">
        <v>179</v>
      </c>
      <c r="E889" s="29" t="s">
        <v>674</v>
      </c>
      <c r="F889" s="24">
        <v>3606</v>
      </c>
      <c r="G889" s="24"/>
      <c r="H889" s="24">
        <f>3606-821.888</f>
        <v>2784.1120000000001</v>
      </c>
      <c r="I889" s="24">
        <v>1775.0957000000001</v>
      </c>
      <c r="J889" s="37">
        <v>1651.5213000000001</v>
      </c>
      <c r="K889" s="24">
        <v>0</v>
      </c>
      <c r="L889" s="24">
        <v>0</v>
      </c>
      <c r="M889" s="24">
        <v>0</v>
      </c>
      <c r="N889" s="24">
        <v>0</v>
      </c>
      <c r="O889" s="30">
        <v>1775.0942</v>
      </c>
      <c r="P889" s="30">
        <v>0</v>
      </c>
      <c r="Q889" s="30">
        <v>0</v>
      </c>
      <c r="R889" s="88">
        <f t="shared" si="644"/>
        <v>99.99991549751374</v>
      </c>
    </row>
    <row r="890" spans="1:18" ht="15.75" customHeight="1" x14ac:dyDescent="0.3">
      <c r="A890" s="28" t="s">
        <v>226</v>
      </c>
      <c r="B890" s="28" t="s">
        <v>1406</v>
      </c>
      <c r="C890" s="18" t="s">
        <v>178</v>
      </c>
      <c r="D890" s="28" t="s">
        <v>155</v>
      </c>
      <c r="E890" s="29" t="s">
        <v>675</v>
      </c>
      <c r="F890" s="24">
        <v>39945.699999999997</v>
      </c>
      <c r="G890" s="24"/>
      <c r="H890" s="24">
        <f>39945.7-8216.513</f>
        <v>31729.186999999998</v>
      </c>
      <c r="I890" s="24">
        <v>32738.203300000001</v>
      </c>
      <c r="J890" s="37">
        <v>29540.291700000002</v>
      </c>
      <c r="K890" s="24">
        <v>0</v>
      </c>
      <c r="L890" s="24">
        <v>0</v>
      </c>
      <c r="M890" s="24">
        <v>0</v>
      </c>
      <c r="N890" s="24">
        <v>0</v>
      </c>
      <c r="O890" s="30">
        <v>32738.20048</v>
      </c>
      <c r="P890" s="30">
        <v>0</v>
      </c>
      <c r="Q890" s="30">
        <v>0</v>
      </c>
      <c r="R890" s="88">
        <f t="shared" si="644"/>
        <v>99.99999138621024</v>
      </c>
    </row>
    <row r="891" spans="1:18" s="49" customFormat="1" ht="15.75" customHeight="1" x14ac:dyDescent="0.3">
      <c r="A891" s="47" t="s">
        <v>226</v>
      </c>
      <c r="B891" s="47" t="s">
        <v>1407</v>
      </c>
      <c r="C891" s="20"/>
      <c r="D891" s="47"/>
      <c r="E891" s="48" t="s">
        <v>651</v>
      </c>
      <c r="F891" s="23">
        <v>508162.39999999991</v>
      </c>
      <c r="G891" s="23">
        <f t="shared" ref="G891:Q891" si="671">G892+G898+G905+G911+G975+G984+G1004+G1017</f>
        <v>0</v>
      </c>
      <c r="H891" s="23">
        <f t="shared" si="671"/>
        <v>506908.78600000002</v>
      </c>
      <c r="I891" s="23">
        <f t="shared" si="671"/>
        <v>588083.22037999996</v>
      </c>
      <c r="J891" s="77">
        <f t="shared" si="671"/>
        <v>407898.68643999996</v>
      </c>
      <c r="K891" s="23">
        <f t="shared" si="671"/>
        <v>297038.94998999994</v>
      </c>
      <c r="L891" s="23">
        <f t="shared" si="671"/>
        <v>195206.50985</v>
      </c>
      <c r="M891" s="23">
        <f t="shared" si="671"/>
        <v>0</v>
      </c>
      <c r="N891" s="23">
        <f t="shared" si="671"/>
        <v>0</v>
      </c>
      <c r="O891" s="51">
        <f t="shared" si="671"/>
        <v>541092.92478000012</v>
      </c>
      <c r="P891" s="51">
        <f t="shared" si="671"/>
        <v>250443.34390000001</v>
      </c>
      <c r="Q891" s="51">
        <f t="shared" si="671"/>
        <v>0</v>
      </c>
      <c r="R891" s="87">
        <f t="shared" si="644"/>
        <v>92.009584022880929</v>
      </c>
    </row>
    <row r="892" spans="1:18" ht="15.75" customHeight="1" x14ac:dyDescent="0.3">
      <c r="A892" s="28" t="s">
        <v>226</v>
      </c>
      <c r="B892" s="28" t="s">
        <v>1407</v>
      </c>
      <c r="C892" s="18" t="s">
        <v>181</v>
      </c>
      <c r="D892" s="28"/>
      <c r="E892" s="29" t="s">
        <v>1523</v>
      </c>
      <c r="F892" s="24">
        <v>200</v>
      </c>
      <c r="G892" s="24">
        <f t="shared" ref="G892:N896" si="672">G893</f>
        <v>0</v>
      </c>
      <c r="H892" s="24">
        <f t="shared" si="672"/>
        <v>200</v>
      </c>
      <c r="I892" s="24">
        <f t="shared" si="672"/>
        <v>200</v>
      </c>
      <c r="J892" s="37">
        <f t="shared" si="672"/>
        <v>0</v>
      </c>
      <c r="K892" s="24">
        <f t="shared" si="672"/>
        <v>0</v>
      </c>
      <c r="L892" s="24">
        <f t="shared" si="672"/>
        <v>0</v>
      </c>
      <c r="M892" s="24">
        <f t="shared" si="672"/>
        <v>0</v>
      </c>
      <c r="N892" s="24">
        <f t="shared" si="672"/>
        <v>0</v>
      </c>
      <c r="O892" s="30">
        <f t="shared" ref="O892:Q896" si="673">O893</f>
        <v>200</v>
      </c>
      <c r="P892" s="30">
        <f t="shared" si="673"/>
        <v>0</v>
      </c>
      <c r="Q892" s="30">
        <f t="shared" si="673"/>
        <v>0</v>
      </c>
      <c r="R892" s="88">
        <f t="shared" si="644"/>
        <v>100</v>
      </c>
    </row>
    <row r="893" spans="1:18" ht="31.5" customHeight="1" x14ac:dyDescent="0.3">
      <c r="A893" s="28" t="s">
        <v>226</v>
      </c>
      <c r="B893" s="28" t="s">
        <v>1407</v>
      </c>
      <c r="C893" s="18" t="s">
        <v>182</v>
      </c>
      <c r="D893" s="28"/>
      <c r="E893" s="29" t="s">
        <v>1524</v>
      </c>
      <c r="F893" s="24">
        <v>200</v>
      </c>
      <c r="G893" s="24">
        <f t="shared" si="672"/>
        <v>0</v>
      </c>
      <c r="H893" s="24">
        <f t="shared" si="672"/>
        <v>200</v>
      </c>
      <c r="I893" s="24">
        <f t="shared" si="672"/>
        <v>200</v>
      </c>
      <c r="J893" s="37">
        <f t="shared" si="672"/>
        <v>0</v>
      </c>
      <c r="K893" s="24">
        <f t="shared" si="672"/>
        <v>0</v>
      </c>
      <c r="L893" s="24">
        <f t="shared" si="672"/>
        <v>0</v>
      </c>
      <c r="M893" s="24">
        <f t="shared" si="672"/>
        <v>0</v>
      </c>
      <c r="N893" s="24">
        <f t="shared" si="672"/>
        <v>0</v>
      </c>
      <c r="O893" s="30">
        <f t="shared" si="673"/>
        <v>200</v>
      </c>
      <c r="P893" s="30">
        <f t="shared" si="673"/>
        <v>0</v>
      </c>
      <c r="Q893" s="30">
        <f t="shared" si="673"/>
        <v>0</v>
      </c>
      <c r="R893" s="88">
        <f t="shared" si="644"/>
        <v>100</v>
      </c>
    </row>
    <row r="894" spans="1:18" ht="63" customHeight="1" x14ac:dyDescent="0.3">
      <c r="A894" s="28" t="s">
        <v>226</v>
      </c>
      <c r="B894" s="28" t="s">
        <v>1407</v>
      </c>
      <c r="C894" s="18" t="s">
        <v>183</v>
      </c>
      <c r="D894" s="28"/>
      <c r="E894" s="29" t="s">
        <v>1525</v>
      </c>
      <c r="F894" s="24">
        <v>200</v>
      </c>
      <c r="G894" s="24">
        <f t="shared" si="672"/>
        <v>0</v>
      </c>
      <c r="H894" s="24">
        <f t="shared" si="672"/>
        <v>200</v>
      </c>
      <c r="I894" s="24">
        <f t="shared" si="672"/>
        <v>200</v>
      </c>
      <c r="J894" s="37">
        <f t="shared" si="672"/>
        <v>0</v>
      </c>
      <c r="K894" s="24">
        <f t="shared" si="672"/>
        <v>0</v>
      </c>
      <c r="L894" s="24">
        <f t="shared" si="672"/>
        <v>0</v>
      </c>
      <c r="M894" s="24">
        <f t="shared" si="672"/>
        <v>0</v>
      </c>
      <c r="N894" s="24">
        <f t="shared" si="672"/>
        <v>0</v>
      </c>
      <c r="O894" s="30">
        <f t="shared" si="673"/>
        <v>200</v>
      </c>
      <c r="P894" s="30">
        <f t="shared" si="673"/>
        <v>0</v>
      </c>
      <c r="Q894" s="30">
        <f t="shared" si="673"/>
        <v>0</v>
      </c>
      <c r="R894" s="88">
        <f t="shared" si="644"/>
        <v>100</v>
      </c>
    </row>
    <row r="895" spans="1:18" ht="63" customHeight="1" x14ac:dyDescent="0.3">
      <c r="A895" s="28" t="s">
        <v>226</v>
      </c>
      <c r="B895" s="28" t="s">
        <v>1407</v>
      </c>
      <c r="C895" s="18" t="s">
        <v>170</v>
      </c>
      <c r="D895" s="28"/>
      <c r="E895" s="29" t="s">
        <v>698</v>
      </c>
      <c r="F895" s="24">
        <v>200</v>
      </c>
      <c r="G895" s="24">
        <f t="shared" si="672"/>
        <v>0</v>
      </c>
      <c r="H895" s="24">
        <f t="shared" si="672"/>
        <v>200</v>
      </c>
      <c r="I895" s="24">
        <f t="shared" si="672"/>
        <v>200</v>
      </c>
      <c r="J895" s="37">
        <f t="shared" si="672"/>
        <v>0</v>
      </c>
      <c r="K895" s="24">
        <f t="shared" si="672"/>
        <v>0</v>
      </c>
      <c r="L895" s="24">
        <f t="shared" si="672"/>
        <v>0</v>
      </c>
      <c r="M895" s="24">
        <f t="shared" si="672"/>
        <v>0</v>
      </c>
      <c r="N895" s="24">
        <f t="shared" si="672"/>
        <v>0</v>
      </c>
      <c r="O895" s="30">
        <f t="shared" si="673"/>
        <v>200</v>
      </c>
      <c r="P895" s="30">
        <f t="shared" si="673"/>
        <v>0</v>
      </c>
      <c r="Q895" s="30">
        <f t="shared" si="673"/>
        <v>0</v>
      </c>
      <c r="R895" s="88">
        <f t="shared" si="644"/>
        <v>100</v>
      </c>
    </row>
    <row r="896" spans="1:18" ht="31.5" customHeight="1" x14ac:dyDescent="0.3">
      <c r="A896" s="28" t="s">
        <v>226</v>
      </c>
      <c r="B896" s="28" t="s">
        <v>1407</v>
      </c>
      <c r="C896" s="18" t="s">
        <v>170</v>
      </c>
      <c r="D896" s="28" t="s">
        <v>143</v>
      </c>
      <c r="E896" s="29" t="s">
        <v>673</v>
      </c>
      <c r="F896" s="24">
        <v>200</v>
      </c>
      <c r="G896" s="24">
        <f t="shared" si="672"/>
        <v>0</v>
      </c>
      <c r="H896" s="24">
        <f t="shared" si="672"/>
        <v>200</v>
      </c>
      <c r="I896" s="24">
        <f t="shared" si="672"/>
        <v>200</v>
      </c>
      <c r="J896" s="37">
        <f t="shared" si="672"/>
        <v>0</v>
      </c>
      <c r="K896" s="24">
        <f t="shared" si="672"/>
        <v>0</v>
      </c>
      <c r="L896" s="24">
        <f t="shared" si="672"/>
        <v>0</v>
      </c>
      <c r="M896" s="24">
        <f t="shared" si="672"/>
        <v>0</v>
      </c>
      <c r="N896" s="24">
        <f t="shared" si="672"/>
        <v>0</v>
      </c>
      <c r="O896" s="30">
        <f t="shared" si="673"/>
        <v>200</v>
      </c>
      <c r="P896" s="30">
        <f t="shared" si="673"/>
        <v>0</v>
      </c>
      <c r="Q896" s="30">
        <f t="shared" si="673"/>
        <v>0</v>
      </c>
      <c r="R896" s="88">
        <f t="shared" si="644"/>
        <v>100</v>
      </c>
    </row>
    <row r="897" spans="1:18" ht="15.75" customHeight="1" x14ac:dyDescent="0.3">
      <c r="A897" s="28" t="s">
        <v>226</v>
      </c>
      <c r="B897" s="28" t="s">
        <v>1407</v>
      </c>
      <c r="C897" s="18" t="s">
        <v>170</v>
      </c>
      <c r="D897" s="28" t="s">
        <v>179</v>
      </c>
      <c r="E897" s="29" t="s">
        <v>674</v>
      </c>
      <c r="F897" s="24">
        <v>200</v>
      </c>
      <c r="G897" s="24"/>
      <c r="H897" s="24">
        <v>200</v>
      </c>
      <c r="I897" s="24">
        <v>200</v>
      </c>
      <c r="J897" s="37">
        <v>0</v>
      </c>
      <c r="K897" s="24">
        <v>0</v>
      </c>
      <c r="L897" s="24">
        <v>0</v>
      </c>
      <c r="M897" s="24">
        <v>0</v>
      </c>
      <c r="N897" s="24">
        <v>0</v>
      </c>
      <c r="O897" s="30">
        <v>200</v>
      </c>
      <c r="P897" s="30">
        <v>0</v>
      </c>
      <c r="Q897" s="30">
        <v>0</v>
      </c>
      <c r="R897" s="88">
        <f t="shared" si="644"/>
        <v>100</v>
      </c>
    </row>
    <row r="898" spans="1:18" ht="15.75" customHeight="1" x14ac:dyDescent="0.3">
      <c r="A898" s="28" t="s">
        <v>226</v>
      </c>
      <c r="B898" s="28" t="s">
        <v>1407</v>
      </c>
      <c r="C898" s="18" t="s">
        <v>184</v>
      </c>
      <c r="D898" s="28"/>
      <c r="E898" s="29" t="s">
        <v>1526</v>
      </c>
      <c r="F898" s="24">
        <v>5009.5</v>
      </c>
      <c r="G898" s="24">
        <f t="shared" ref="G898:Q901" si="674">G899</f>
        <v>0</v>
      </c>
      <c r="H898" s="24">
        <f t="shared" si="674"/>
        <v>5009.5</v>
      </c>
      <c r="I898" s="24">
        <f t="shared" si="674"/>
        <v>5009.5</v>
      </c>
      <c r="J898" s="37">
        <f t="shared" si="674"/>
        <v>997</v>
      </c>
      <c r="K898" s="24">
        <f t="shared" si="674"/>
        <v>0</v>
      </c>
      <c r="L898" s="24">
        <f t="shared" si="674"/>
        <v>0</v>
      </c>
      <c r="M898" s="24">
        <f t="shared" si="674"/>
        <v>0</v>
      </c>
      <c r="N898" s="24">
        <f t="shared" si="674"/>
        <v>0</v>
      </c>
      <c r="O898" s="30">
        <f t="shared" si="674"/>
        <v>5009.5</v>
      </c>
      <c r="P898" s="30">
        <f t="shared" si="674"/>
        <v>0</v>
      </c>
      <c r="Q898" s="30">
        <f t="shared" si="674"/>
        <v>0</v>
      </c>
      <c r="R898" s="88">
        <f t="shared" si="644"/>
        <v>100</v>
      </c>
    </row>
    <row r="899" spans="1:18" ht="15.75" customHeight="1" x14ac:dyDescent="0.3">
      <c r="A899" s="28" t="s">
        <v>226</v>
      </c>
      <c r="B899" s="28" t="s">
        <v>1407</v>
      </c>
      <c r="C899" s="18" t="s">
        <v>185</v>
      </c>
      <c r="D899" s="28"/>
      <c r="E899" s="29" t="s">
        <v>1527</v>
      </c>
      <c r="F899" s="24">
        <v>5009.5</v>
      </c>
      <c r="G899" s="24">
        <f t="shared" ref="G899:N901" si="675">G900</f>
        <v>0</v>
      </c>
      <c r="H899" s="24">
        <f t="shared" si="675"/>
        <v>5009.5</v>
      </c>
      <c r="I899" s="24">
        <f t="shared" si="675"/>
        <v>5009.5</v>
      </c>
      <c r="J899" s="37">
        <f t="shared" si="675"/>
        <v>997</v>
      </c>
      <c r="K899" s="24">
        <f t="shared" si="675"/>
        <v>0</v>
      </c>
      <c r="L899" s="24">
        <f t="shared" si="675"/>
        <v>0</v>
      </c>
      <c r="M899" s="24">
        <f t="shared" si="675"/>
        <v>0</v>
      </c>
      <c r="N899" s="24">
        <f t="shared" si="675"/>
        <v>0</v>
      </c>
      <c r="O899" s="30">
        <f t="shared" ref="O899:O901" si="676">O900</f>
        <v>5009.5</v>
      </c>
      <c r="P899" s="30">
        <f t="shared" si="674"/>
        <v>0</v>
      </c>
      <c r="Q899" s="30">
        <f t="shared" si="674"/>
        <v>0</v>
      </c>
      <c r="R899" s="88">
        <f t="shared" si="644"/>
        <v>100</v>
      </c>
    </row>
    <row r="900" spans="1:18" ht="31.5" customHeight="1" x14ac:dyDescent="0.3">
      <c r="A900" s="28" t="s">
        <v>226</v>
      </c>
      <c r="B900" s="28" t="s">
        <v>1407</v>
      </c>
      <c r="C900" s="18" t="s">
        <v>186</v>
      </c>
      <c r="D900" s="28"/>
      <c r="E900" s="29" t="s">
        <v>1528</v>
      </c>
      <c r="F900" s="24">
        <v>5009.5</v>
      </c>
      <c r="G900" s="24">
        <f t="shared" si="675"/>
        <v>0</v>
      </c>
      <c r="H900" s="24">
        <f t="shared" si="675"/>
        <v>5009.5</v>
      </c>
      <c r="I900" s="24">
        <f t="shared" si="675"/>
        <v>5009.5</v>
      </c>
      <c r="J900" s="37">
        <f t="shared" si="675"/>
        <v>997</v>
      </c>
      <c r="K900" s="24">
        <f t="shared" si="675"/>
        <v>0</v>
      </c>
      <c r="L900" s="24">
        <f t="shared" si="675"/>
        <v>0</v>
      </c>
      <c r="M900" s="24">
        <f t="shared" si="675"/>
        <v>0</v>
      </c>
      <c r="N900" s="24">
        <f t="shared" si="675"/>
        <v>0</v>
      </c>
      <c r="O900" s="30">
        <f t="shared" si="676"/>
        <v>5009.5</v>
      </c>
      <c r="P900" s="30">
        <f t="shared" si="674"/>
        <v>0</v>
      </c>
      <c r="Q900" s="30">
        <f t="shared" si="674"/>
        <v>0</v>
      </c>
      <c r="R900" s="88">
        <f t="shared" si="644"/>
        <v>100</v>
      </c>
    </row>
    <row r="901" spans="1:18" ht="31.5" customHeight="1" x14ac:dyDescent="0.3">
      <c r="A901" s="28" t="s">
        <v>226</v>
      </c>
      <c r="B901" s="28" t="s">
        <v>1407</v>
      </c>
      <c r="C901" s="18" t="s">
        <v>171</v>
      </c>
      <c r="D901" s="28"/>
      <c r="E901" s="29" t="s">
        <v>707</v>
      </c>
      <c r="F901" s="24">
        <v>5009.5</v>
      </c>
      <c r="G901" s="24">
        <f t="shared" si="675"/>
        <v>0</v>
      </c>
      <c r="H901" s="24">
        <f t="shared" si="675"/>
        <v>5009.5</v>
      </c>
      <c r="I901" s="24">
        <f t="shared" si="675"/>
        <v>5009.5</v>
      </c>
      <c r="J901" s="37">
        <f t="shared" si="675"/>
        <v>997</v>
      </c>
      <c r="K901" s="24">
        <f t="shared" si="675"/>
        <v>0</v>
      </c>
      <c r="L901" s="24">
        <f t="shared" si="675"/>
        <v>0</v>
      </c>
      <c r="M901" s="24">
        <f t="shared" si="675"/>
        <v>0</v>
      </c>
      <c r="N901" s="24">
        <f t="shared" si="675"/>
        <v>0</v>
      </c>
      <c r="O901" s="30">
        <f t="shared" si="676"/>
        <v>5009.5</v>
      </c>
      <c r="P901" s="30">
        <f t="shared" si="674"/>
        <v>0</v>
      </c>
      <c r="Q901" s="30">
        <f t="shared" si="674"/>
        <v>0</v>
      </c>
      <c r="R901" s="88">
        <f t="shared" si="644"/>
        <v>100</v>
      </c>
    </row>
    <row r="902" spans="1:18" ht="31.5" customHeight="1" x14ac:dyDescent="0.3">
      <c r="A902" s="28" t="s">
        <v>226</v>
      </c>
      <c r="B902" s="28" t="s">
        <v>1407</v>
      </c>
      <c r="C902" s="18" t="s">
        <v>171</v>
      </c>
      <c r="D902" s="28" t="s">
        <v>143</v>
      </c>
      <c r="E902" s="29" t="s">
        <v>673</v>
      </c>
      <c r="F902" s="24">
        <v>5009.5</v>
      </c>
      <c r="G902" s="24">
        <f t="shared" ref="G902:H902" si="677">G903+G904</f>
        <v>0</v>
      </c>
      <c r="H902" s="24">
        <f t="shared" si="677"/>
        <v>5009.5</v>
      </c>
      <c r="I902" s="24">
        <f t="shared" ref="I902:Q902" si="678">I903+I904</f>
        <v>5009.5</v>
      </c>
      <c r="J902" s="37">
        <f t="shared" si="678"/>
        <v>997</v>
      </c>
      <c r="K902" s="24">
        <f t="shared" si="678"/>
        <v>0</v>
      </c>
      <c r="L902" s="24">
        <f t="shared" si="678"/>
        <v>0</v>
      </c>
      <c r="M902" s="24">
        <f t="shared" si="678"/>
        <v>0</v>
      </c>
      <c r="N902" s="24">
        <f t="shared" si="678"/>
        <v>0</v>
      </c>
      <c r="O902" s="30">
        <f t="shared" si="678"/>
        <v>5009.5</v>
      </c>
      <c r="P902" s="30">
        <f t="shared" si="678"/>
        <v>0</v>
      </c>
      <c r="Q902" s="30">
        <f t="shared" si="678"/>
        <v>0</v>
      </c>
      <c r="R902" s="88">
        <f t="shared" si="644"/>
        <v>100</v>
      </c>
    </row>
    <row r="903" spans="1:18" ht="15.75" customHeight="1" x14ac:dyDescent="0.3">
      <c r="A903" s="28" t="s">
        <v>226</v>
      </c>
      <c r="B903" s="28" t="s">
        <v>1407</v>
      </c>
      <c r="C903" s="18" t="s">
        <v>171</v>
      </c>
      <c r="D903" s="28" t="s">
        <v>179</v>
      </c>
      <c r="E903" s="29" t="s">
        <v>674</v>
      </c>
      <c r="F903" s="24">
        <v>3626.5</v>
      </c>
      <c r="G903" s="24"/>
      <c r="H903" s="24">
        <v>3626.5</v>
      </c>
      <c r="I903" s="24">
        <v>2141.5</v>
      </c>
      <c r="J903" s="37">
        <v>997</v>
      </c>
      <c r="K903" s="24">
        <v>0</v>
      </c>
      <c r="L903" s="24">
        <v>0</v>
      </c>
      <c r="M903" s="24">
        <v>0</v>
      </c>
      <c r="N903" s="24">
        <v>0</v>
      </c>
      <c r="O903" s="30">
        <v>2141.5</v>
      </c>
      <c r="P903" s="30">
        <v>0</v>
      </c>
      <c r="Q903" s="30">
        <v>0</v>
      </c>
      <c r="R903" s="88">
        <f t="shared" si="644"/>
        <v>100</v>
      </c>
    </row>
    <row r="904" spans="1:18" ht="15.75" customHeight="1" x14ac:dyDescent="0.3">
      <c r="A904" s="28" t="s">
        <v>226</v>
      </c>
      <c r="B904" s="28" t="s">
        <v>1407</v>
      </c>
      <c r="C904" s="18" t="s">
        <v>171</v>
      </c>
      <c r="D904" s="28" t="s">
        <v>155</v>
      </c>
      <c r="E904" s="29" t="s">
        <v>675</v>
      </c>
      <c r="F904" s="24">
        <v>1383</v>
      </c>
      <c r="G904" s="24"/>
      <c r="H904" s="24">
        <v>1383</v>
      </c>
      <c r="I904" s="24">
        <v>2868</v>
      </c>
      <c r="J904" s="37">
        <v>0</v>
      </c>
      <c r="K904" s="24">
        <v>0</v>
      </c>
      <c r="L904" s="24">
        <v>0</v>
      </c>
      <c r="M904" s="24">
        <v>0</v>
      </c>
      <c r="N904" s="24">
        <v>0</v>
      </c>
      <c r="O904" s="30">
        <v>2868</v>
      </c>
      <c r="P904" s="30">
        <v>0</v>
      </c>
      <c r="Q904" s="30">
        <v>0</v>
      </c>
      <c r="R904" s="88">
        <f t="shared" si="644"/>
        <v>100</v>
      </c>
    </row>
    <row r="905" spans="1:18" ht="47.25" customHeight="1" x14ac:dyDescent="0.3">
      <c r="A905" s="28" t="s">
        <v>226</v>
      </c>
      <c r="B905" s="28" t="s">
        <v>1407</v>
      </c>
      <c r="C905" s="18" t="s">
        <v>167</v>
      </c>
      <c r="D905" s="28"/>
      <c r="E905" s="29" t="s">
        <v>1520</v>
      </c>
      <c r="F905" s="24">
        <v>489.4</v>
      </c>
      <c r="G905" s="24">
        <f t="shared" ref="G905:Q905" si="679">G906</f>
        <v>0</v>
      </c>
      <c r="H905" s="24">
        <f t="shared" si="679"/>
        <v>489.4</v>
      </c>
      <c r="I905" s="24">
        <f t="shared" si="679"/>
        <v>489.4</v>
      </c>
      <c r="J905" s="37">
        <f t="shared" si="679"/>
        <v>244.7</v>
      </c>
      <c r="K905" s="24">
        <f t="shared" si="679"/>
        <v>0</v>
      </c>
      <c r="L905" s="24">
        <f t="shared" si="679"/>
        <v>0</v>
      </c>
      <c r="M905" s="24">
        <f t="shared" si="679"/>
        <v>0</v>
      </c>
      <c r="N905" s="24">
        <f t="shared" si="679"/>
        <v>0</v>
      </c>
      <c r="O905" s="30">
        <f t="shared" si="679"/>
        <v>489.4</v>
      </c>
      <c r="P905" s="30">
        <f t="shared" si="679"/>
        <v>0</v>
      </c>
      <c r="Q905" s="30">
        <f t="shared" si="679"/>
        <v>0</v>
      </c>
      <c r="R905" s="88">
        <f t="shared" si="644"/>
        <v>100</v>
      </c>
    </row>
    <row r="906" spans="1:18" ht="31.5" customHeight="1" x14ac:dyDescent="0.3">
      <c r="A906" s="28" t="s">
        <v>226</v>
      </c>
      <c r="B906" s="28" t="s">
        <v>1407</v>
      </c>
      <c r="C906" s="18" t="s">
        <v>230</v>
      </c>
      <c r="D906" s="28"/>
      <c r="E906" s="29" t="s">
        <v>1572</v>
      </c>
      <c r="F906" s="24">
        <v>489.4</v>
      </c>
      <c r="G906" s="24">
        <f t="shared" ref="G906:N906" si="680">G907</f>
        <v>0</v>
      </c>
      <c r="H906" s="24">
        <f t="shared" si="680"/>
        <v>489.4</v>
      </c>
      <c r="I906" s="24">
        <f t="shared" si="680"/>
        <v>489.4</v>
      </c>
      <c r="J906" s="37">
        <f t="shared" si="680"/>
        <v>244.7</v>
      </c>
      <c r="K906" s="24">
        <f t="shared" si="680"/>
        <v>0</v>
      </c>
      <c r="L906" s="24">
        <f t="shared" si="680"/>
        <v>0</v>
      </c>
      <c r="M906" s="24">
        <f t="shared" si="680"/>
        <v>0</v>
      </c>
      <c r="N906" s="24">
        <f t="shared" si="680"/>
        <v>0</v>
      </c>
      <c r="O906" s="30">
        <f>O907</f>
        <v>489.4</v>
      </c>
      <c r="P906" s="30">
        <f>P907</f>
        <v>0</v>
      </c>
      <c r="Q906" s="30">
        <f>Q907</f>
        <v>0</v>
      </c>
      <c r="R906" s="88">
        <f t="shared" si="644"/>
        <v>100</v>
      </c>
    </row>
    <row r="907" spans="1:18" ht="31.5" customHeight="1" x14ac:dyDescent="0.3">
      <c r="A907" s="28" t="s">
        <v>226</v>
      </c>
      <c r="B907" s="28" t="s">
        <v>1407</v>
      </c>
      <c r="C907" s="18" t="s">
        <v>231</v>
      </c>
      <c r="D907" s="28"/>
      <c r="E907" s="29" t="s">
        <v>1815</v>
      </c>
      <c r="F907" s="24">
        <v>489.4</v>
      </c>
      <c r="G907" s="24">
        <f t="shared" ref="G907:Q909" si="681">G908</f>
        <v>0</v>
      </c>
      <c r="H907" s="24">
        <f t="shared" si="681"/>
        <v>489.4</v>
      </c>
      <c r="I907" s="24">
        <f t="shared" si="681"/>
        <v>489.4</v>
      </c>
      <c r="J907" s="37">
        <f t="shared" si="681"/>
        <v>244.7</v>
      </c>
      <c r="K907" s="24">
        <f t="shared" si="681"/>
        <v>0</v>
      </c>
      <c r="L907" s="24">
        <f t="shared" si="681"/>
        <v>0</v>
      </c>
      <c r="M907" s="24">
        <f t="shared" si="681"/>
        <v>0</v>
      </c>
      <c r="N907" s="24">
        <f t="shared" si="681"/>
        <v>0</v>
      </c>
      <c r="O907" s="30">
        <f t="shared" si="681"/>
        <v>489.4</v>
      </c>
      <c r="P907" s="30">
        <f t="shared" si="681"/>
        <v>0</v>
      </c>
      <c r="Q907" s="30">
        <f t="shared" si="681"/>
        <v>0</v>
      </c>
      <c r="R907" s="88">
        <f t="shared" si="644"/>
        <v>100</v>
      </c>
    </row>
    <row r="908" spans="1:18" ht="31.5" customHeight="1" x14ac:dyDescent="0.3">
      <c r="A908" s="28" t="s">
        <v>226</v>
      </c>
      <c r="B908" s="28" t="s">
        <v>1407</v>
      </c>
      <c r="C908" s="18" t="s">
        <v>227</v>
      </c>
      <c r="D908" s="28"/>
      <c r="E908" s="29" t="s">
        <v>1046</v>
      </c>
      <c r="F908" s="24">
        <v>489.4</v>
      </c>
      <c r="G908" s="24">
        <f t="shared" ref="G908:N909" si="682">G909</f>
        <v>0</v>
      </c>
      <c r="H908" s="24">
        <f t="shared" si="682"/>
        <v>489.4</v>
      </c>
      <c r="I908" s="24">
        <f t="shared" si="682"/>
        <v>489.4</v>
      </c>
      <c r="J908" s="37">
        <f t="shared" si="682"/>
        <v>244.7</v>
      </c>
      <c r="K908" s="24">
        <f t="shared" si="682"/>
        <v>0</v>
      </c>
      <c r="L908" s="24">
        <f t="shared" si="682"/>
        <v>0</v>
      </c>
      <c r="M908" s="24">
        <f t="shared" si="682"/>
        <v>0</v>
      </c>
      <c r="N908" s="24">
        <f t="shared" si="682"/>
        <v>0</v>
      </c>
      <c r="O908" s="30">
        <f t="shared" ref="O908:O909" si="683">O909</f>
        <v>489.4</v>
      </c>
      <c r="P908" s="30">
        <f t="shared" si="681"/>
        <v>0</v>
      </c>
      <c r="Q908" s="30">
        <f t="shared" si="681"/>
        <v>0</v>
      </c>
      <c r="R908" s="88">
        <f t="shared" ref="R908:R971" si="684">O908/I908*100</f>
        <v>100</v>
      </c>
    </row>
    <row r="909" spans="1:18" ht="31.5" customHeight="1" x14ac:dyDescent="0.3">
      <c r="A909" s="28" t="s">
        <v>226</v>
      </c>
      <c r="B909" s="28" t="s">
        <v>1407</v>
      </c>
      <c r="C909" s="18" t="s">
        <v>227</v>
      </c>
      <c r="D909" s="28" t="s">
        <v>143</v>
      </c>
      <c r="E909" s="29" t="s">
        <v>673</v>
      </c>
      <c r="F909" s="24">
        <v>489.4</v>
      </c>
      <c r="G909" s="24">
        <f t="shared" si="682"/>
        <v>0</v>
      </c>
      <c r="H909" s="24">
        <f t="shared" si="682"/>
        <v>489.4</v>
      </c>
      <c r="I909" s="24">
        <f t="shared" si="682"/>
        <v>489.4</v>
      </c>
      <c r="J909" s="37">
        <f t="shared" si="682"/>
        <v>244.7</v>
      </c>
      <c r="K909" s="24">
        <f t="shared" si="682"/>
        <v>0</v>
      </c>
      <c r="L909" s="24">
        <f t="shared" si="682"/>
        <v>0</v>
      </c>
      <c r="M909" s="24">
        <f t="shared" si="682"/>
        <v>0</v>
      </c>
      <c r="N909" s="24">
        <f t="shared" si="682"/>
        <v>0</v>
      </c>
      <c r="O909" s="30">
        <f t="shared" si="683"/>
        <v>489.4</v>
      </c>
      <c r="P909" s="30">
        <f t="shared" si="681"/>
        <v>0</v>
      </c>
      <c r="Q909" s="30">
        <f t="shared" si="681"/>
        <v>0</v>
      </c>
      <c r="R909" s="88">
        <f t="shared" si="684"/>
        <v>100</v>
      </c>
    </row>
    <row r="910" spans="1:18" ht="15.75" customHeight="1" x14ac:dyDescent="0.3">
      <c r="A910" s="28" t="s">
        <v>226</v>
      </c>
      <c r="B910" s="28" t="s">
        <v>1407</v>
      </c>
      <c r="C910" s="18" t="s">
        <v>227</v>
      </c>
      <c r="D910" s="28" t="s">
        <v>179</v>
      </c>
      <c r="E910" s="29" t="s">
        <v>674</v>
      </c>
      <c r="F910" s="24">
        <v>489.4</v>
      </c>
      <c r="G910" s="24"/>
      <c r="H910" s="24">
        <v>489.4</v>
      </c>
      <c r="I910" s="24">
        <v>489.4</v>
      </c>
      <c r="J910" s="37">
        <v>244.7</v>
      </c>
      <c r="K910" s="24">
        <v>0</v>
      </c>
      <c r="L910" s="24">
        <v>0</v>
      </c>
      <c r="M910" s="24">
        <v>0</v>
      </c>
      <c r="N910" s="24">
        <v>0</v>
      </c>
      <c r="O910" s="30">
        <v>489.4</v>
      </c>
      <c r="P910" s="30">
        <v>0</v>
      </c>
      <c r="Q910" s="30">
        <v>0</v>
      </c>
      <c r="R910" s="88">
        <f t="shared" si="684"/>
        <v>100</v>
      </c>
    </row>
    <row r="911" spans="1:18" ht="31.5" customHeight="1" x14ac:dyDescent="0.3">
      <c r="A911" s="28" t="s">
        <v>226</v>
      </c>
      <c r="B911" s="28" t="s">
        <v>1407</v>
      </c>
      <c r="C911" s="18" t="s">
        <v>232</v>
      </c>
      <c r="D911" s="28"/>
      <c r="E911" s="29" t="s">
        <v>1546</v>
      </c>
      <c r="F911" s="24">
        <v>116620</v>
      </c>
      <c r="G911" s="24">
        <f t="shared" ref="G911:H911" si="685">G912+G919+G928+G968</f>
        <v>0</v>
      </c>
      <c r="H911" s="24">
        <f t="shared" si="685"/>
        <v>114800.175</v>
      </c>
      <c r="I911" s="24">
        <f t="shared" ref="I911:Q911" si="686">I912+I919+I928+I968</f>
        <v>116093.8156</v>
      </c>
      <c r="J911" s="37">
        <f t="shared" si="686"/>
        <v>83331.450759999978</v>
      </c>
      <c r="K911" s="24">
        <f t="shared" si="686"/>
        <v>3353.3373500000002</v>
      </c>
      <c r="L911" s="24">
        <f t="shared" si="686"/>
        <v>1055.5154400000001</v>
      </c>
      <c r="M911" s="24">
        <f t="shared" si="686"/>
        <v>0</v>
      </c>
      <c r="N911" s="24">
        <f t="shared" si="686"/>
        <v>0</v>
      </c>
      <c r="O911" s="30">
        <f t="shared" si="686"/>
        <v>115916.34655</v>
      </c>
      <c r="P911" s="30">
        <f t="shared" si="686"/>
        <v>3288.2709100000002</v>
      </c>
      <c r="Q911" s="30">
        <f t="shared" si="686"/>
        <v>0</v>
      </c>
      <c r="R911" s="88">
        <f t="shared" si="684"/>
        <v>99.84713307157422</v>
      </c>
    </row>
    <row r="912" spans="1:18" ht="31.5" customHeight="1" x14ac:dyDescent="0.3">
      <c r="A912" s="28" t="s">
        <v>226</v>
      </c>
      <c r="B912" s="28" t="s">
        <v>1407</v>
      </c>
      <c r="C912" s="18" t="s">
        <v>939</v>
      </c>
      <c r="D912" s="28"/>
      <c r="E912" s="29" t="s">
        <v>1547</v>
      </c>
      <c r="F912" s="24">
        <v>562.5</v>
      </c>
      <c r="G912" s="24">
        <f t="shared" ref="G912:Q913" si="687">G913</f>
        <v>0</v>
      </c>
      <c r="H912" s="24">
        <f t="shared" si="687"/>
        <v>562.5</v>
      </c>
      <c r="I912" s="24">
        <f t="shared" si="687"/>
        <v>430.99531000000002</v>
      </c>
      <c r="J912" s="37">
        <f t="shared" si="687"/>
        <v>475.70008000000001</v>
      </c>
      <c r="K912" s="24">
        <f t="shared" si="687"/>
        <v>430.99531000000002</v>
      </c>
      <c r="L912" s="24">
        <f t="shared" si="687"/>
        <v>475.70008000000001</v>
      </c>
      <c r="M912" s="24">
        <f t="shared" si="687"/>
        <v>0</v>
      </c>
      <c r="N912" s="24">
        <f t="shared" si="687"/>
        <v>0</v>
      </c>
      <c r="O912" s="30">
        <f t="shared" si="687"/>
        <v>430.99531000000002</v>
      </c>
      <c r="P912" s="30">
        <f t="shared" si="687"/>
        <v>430.99531000000002</v>
      </c>
      <c r="Q912" s="30">
        <f t="shared" si="687"/>
        <v>0</v>
      </c>
      <c r="R912" s="88">
        <f t="shared" si="684"/>
        <v>100</v>
      </c>
    </row>
    <row r="913" spans="1:19" ht="47.25" customHeight="1" x14ac:dyDescent="0.3">
      <c r="A913" s="28" t="s">
        <v>226</v>
      </c>
      <c r="B913" s="28" t="s">
        <v>1407</v>
      </c>
      <c r="C913" s="18" t="s">
        <v>941</v>
      </c>
      <c r="D913" s="28"/>
      <c r="E913" s="29" t="s">
        <v>1549</v>
      </c>
      <c r="F913" s="24">
        <v>562.5</v>
      </c>
      <c r="G913" s="24">
        <f t="shared" si="687"/>
        <v>0</v>
      </c>
      <c r="H913" s="24">
        <f t="shared" si="687"/>
        <v>562.5</v>
      </c>
      <c r="I913" s="24">
        <f t="shared" si="687"/>
        <v>430.99531000000002</v>
      </c>
      <c r="J913" s="37">
        <f t="shared" si="687"/>
        <v>475.70008000000001</v>
      </c>
      <c r="K913" s="24">
        <f t="shared" si="687"/>
        <v>430.99531000000002</v>
      </c>
      <c r="L913" s="24">
        <f t="shared" si="687"/>
        <v>475.70008000000001</v>
      </c>
      <c r="M913" s="24">
        <f t="shared" si="687"/>
        <v>0</v>
      </c>
      <c r="N913" s="24">
        <f t="shared" si="687"/>
        <v>0</v>
      </c>
      <c r="O913" s="30">
        <f t="shared" si="687"/>
        <v>430.99531000000002</v>
      </c>
      <c r="P913" s="30">
        <f t="shared" si="687"/>
        <v>430.99531000000002</v>
      </c>
      <c r="Q913" s="30">
        <f t="shared" si="687"/>
        <v>0</v>
      </c>
      <c r="R913" s="88">
        <f t="shared" si="684"/>
        <v>100</v>
      </c>
    </row>
    <row r="914" spans="1:19" ht="31.5" customHeight="1" x14ac:dyDescent="0.3">
      <c r="A914" s="28" t="s">
        <v>226</v>
      </c>
      <c r="B914" s="28" t="s">
        <v>1407</v>
      </c>
      <c r="C914" s="18" t="s">
        <v>929</v>
      </c>
      <c r="D914" s="28"/>
      <c r="E914" s="29" t="s">
        <v>1053</v>
      </c>
      <c r="F914" s="24">
        <v>562.5</v>
      </c>
      <c r="G914" s="24">
        <f t="shared" ref="G914:H914" si="688">G915+G918</f>
        <v>0</v>
      </c>
      <c r="H914" s="24">
        <f t="shared" si="688"/>
        <v>562.5</v>
      </c>
      <c r="I914" s="24">
        <f t="shared" ref="I914:Q914" si="689">I915+I918</f>
        <v>430.99531000000002</v>
      </c>
      <c r="J914" s="37">
        <f t="shared" si="689"/>
        <v>475.70008000000001</v>
      </c>
      <c r="K914" s="24">
        <f t="shared" si="689"/>
        <v>430.99531000000002</v>
      </c>
      <c r="L914" s="24">
        <f t="shared" si="689"/>
        <v>475.70008000000001</v>
      </c>
      <c r="M914" s="24">
        <f t="shared" si="689"/>
        <v>0</v>
      </c>
      <c r="N914" s="24">
        <f t="shared" si="689"/>
        <v>0</v>
      </c>
      <c r="O914" s="30">
        <f t="shared" si="689"/>
        <v>430.99531000000002</v>
      </c>
      <c r="P914" s="30">
        <f t="shared" si="689"/>
        <v>430.99531000000002</v>
      </c>
      <c r="Q914" s="30">
        <f t="shared" si="689"/>
        <v>0</v>
      </c>
      <c r="R914" s="88">
        <f t="shared" si="684"/>
        <v>100</v>
      </c>
    </row>
    <row r="915" spans="1:19" ht="78.75" customHeight="1" x14ac:dyDescent="0.3">
      <c r="A915" s="28" t="s">
        <v>226</v>
      </c>
      <c r="B915" s="28" t="s">
        <v>1407</v>
      </c>
      <c r="C915" s="18" t="s">
        <v>929</v>
      </c>
      <c r="D915" s="28" t="s">
        <v>58</v>
      </c>
      <c r="E915" s="29" t="s">
        <v>660</v>
      </c>
      <c r="F915" s="24">
        <v>312.5</v>
      </c>
      <c r="G915" s="24">
        <f t="shared" ref="G915:Q915" si="690">G916</f>
        <v>0</v>
      </c>
      <c r="H915" s="24">
        <f t="shared" si="690"/>
        <v>312.5</v>
      </c>
      <c r="I915" s="24">
        <f t="shared" si="690"/>
        <v>216.05346</v>
      </c>
      <c r="J915" s="37">
        <f t="shared" si="690"/>
        <v>225.70008000000001</v>
      </c>
      <c r="K915" s="24">
        <f t="shared" si="690"/>
        <v>216.05346</v>
      </c>
      <c r="L915" s="24">
        <f t="shared" si="690"/>
        <v>225.70008000000001</v>
      </c>
      <c r="M915" s="24">
        <f t="shared" si="690"/>
        <v>0</v>
      </c>
      <c r="N915" s="24">
        <f t="shared" si="690"/>
        <v>0</v>
      </c>
      <c r="O915" s="30">
        <f t="shared" si="690"/>
        <v>216.05346</v>
      </c>
      <c r="P915" s="30">
        <f t="shared" si="690"/>
        <v>216.05346</v>
      </c>
      <c r="Q915" s="30">
        <f t="shared" si="690"/>
        <v>0</v>
      </c>
      <c r="R915" s="88">
        <f t="shared" si="684"/>
        <v>100</v>
      </c>
    </row>
    <row r="916" spans="1:19" ht="31.5" customHeight="1" x14ac:dyDescent="0.3">
      <c r="A916" s="28" t="s">
        <v>226</v>
      </c>
      <c r="B916" s="28" t="s">
        <v>1407</v>
      </c>
      <c r="C916" s="18" t="s">
        <v>929</v>
      </c>
      <c r="D916" s="28" t="s">
        <v>68</v>
      </c>
      <c r="E916" s="29" t="s">
        <v>662</v>
      </c>
      <c r="F916" s="24">
        <v>312.5</v>
      </c>
      <c r="G916" s="24"/>
      <c r="H916" s="24">
        <f>240+72.5</f>
        <v>312.5</v>
      </c>
      <c r="I916" s="24">
        <v>216.05346</v>
      </c>
      <c r="J916" s="37">
        <v>225.70008000000001</v>
      </c>
      <c r="K916" s="24">
        <f>I916</f>
        <v>216.05346</v>
      </c>
      <c r="L916" s="24">
        <f>J916</f>
        <v>225.70008000000001</v>
      </c>
      <c r="M916" s="24">
        <v>0</v>
      </c>
      <c r="N916" s="24">
        <v>0</v>
      </c>
      <c r="O916" s="30">
        <v>216.05346</v>
      </c>
      <c r="P916" s="30">
        <f>O916</f>
        <v>216.05346</v>
      </c>
      <c r="Q916" s="30">
        <v>0</v>
      </c>
      <c r="R916" s="88">
        <f t="shared" si="684"/>
        <v>100</v>
      </c>
    </row>
    <row r="917" spans="1:19" ht="31.5" customHeight="1" x14ac:dyDescent="0.3">
      <c r="A917" s="28" t="s">
        <v>226</v>
      </c>
      <c r="B917" s="28" t="s">
        <v>1407</v>
      </c>
      <c r="C917" s="18" t="s">
        <v>929</v>
      </c>
      <c r="D917" s="28" t="s">
        <v>51</v>
      </c>
      <c r="E917" s="29" t="s">
        <v>663</v>
      </c>
      <c r="F917" s="24">
        <v>250</v>
      </c>
      <c r="G917" s="24">
        <f t="shared" ref="G917:Q917" si="691">G918</f>
        <v>0</v>
      </c>
      <c r="H917" s="24">
        <f t="shared" si="691"/>
        <v>250</v>
      </c>
      <c r="I917" s="24">
        <f t="shared" si="691"/>
        <v>214.94184999999999</v>
      </c>
      <c r="J917" s="37">
        <f t="shared" si="691"/>
        <v>250</v>
      </c>
      <c r="K917" s="24">
        <f t="shared" si="691"/>
        <v>214.94184999999999</v>
      </c>
      <c r="L917" s="24">
        <f t="shared" si="691"/>
        <v>250</v>
      </c>
      <c r="M917" s="24">
        <f t="shared" si="691"/>
        <v>0</v>
      </c>
      <c r="N917" s="24">
        <f t="shared" si="691"/>
        <v>0</v>
      </c>
      <c r="O917" s="30">
        <f t="shared" si="691"/>
        <v>214.94184999999999</v>
      </c>
      <c r="P917" s="30">
        <f t="shared" si="691"/>
        <v>214.94184999999999</v>
      </c>
      <c r="Q917" s="30">
        <f t="shared" si="691"/>
        <v>0</v>
      </c>
      <c r="R917" s="88">
        <f t="shared" si="684"/>
        <v>100</v>
      </c>
    </row>
    <row r="918" spans="1:19" ht="31.5" customHeight="1" x14ac:dyDescent="0.3">
      <c r="A918" s="28" t="s">
        <v>226</v>
      </c>
      <c r="B918" s="28" t="s">
        <v>1407</v>
      </c>
      <c r="C918" s="18" t="s">
        <v>929</v>
      </c>
      <c r="D918" s="28" t="s">
        <v>52</v>
      </c>
      <c r="E918" s="29" t="s">
        <v>664</v>
      </c>
      <c r="F918" s="24">
        <v>250</v>
      </c>
      <c r="G918" s="24"/>
      <c r="H918" s="24">
        <v>250</v>
      </c>
      <c r="I918" s="24">
        <v>214.94184999999999</v>
      </c>
      <c r="J918" s="37">
        <v>250</v>
      </c>
      <c r="K918" s="24">
        <f>I918</f>
        <v>214.94184999999999</v>
      </c>
      <c r="L918" s="24">
        <f>J918</f>
        <v>250</v>
      </c>
      <c r="M918" s="24">
        <v>0</v>
      </c>
      <c r="N918" s="24">
        <v>0</v>
      </c>
      <c r="O918" s="30">
        <v>214.94184999999999</v>
      </c>
      <c r="P918" s="30">
        <f>O918</f>
        <v>214.94184999999999</v>
      </c>
      <c r="Q918" s="30">
        <v>0</v>
      </c>
      <c r="R918" s="88">
        <f t="shared" si="684"/>
        <v>100</v>
      </c>
    </row>
    <row r="919" spans="1:19" ht="31.5" customHeight="1" x14ac:dyDescent="0.3">
      <c r="A919" s="28" t="s">
        <v>226</v>
      </c>
      <c r="B919" s="28" t="s">
        <v>1407</v>
      </c>
      <c r="C919" s="18" t="s">
        <v>962</v>
      </c>
      <c r="D919" s="28"/>
      <c r="E919" s="29" t="s">
        <v>851</v>
      </c>
      <c r="F919" s="24">
        <v>2105.6999999999998</v>
      </c>
      <c r="G919" s="24">
        <f t="shared" ref="G919:H919" si="692">G920+G924</f>
        <v>0</v>
      </c>
      <c r="H919" s="24">
        <f t="shared" si="692"/>
        <v>2105.6999999999998</v>
      </c>
      <c r="I919" s="24">
        <f t="shared" ref="I919:Q919" si="693">I920+I924</f>
        <v>1845.3</v>
      </c>
      <c r="J919" s="37">
        <f t="shared" si="693"/>
        <v>1383.3</v>
      </c>
      <c r="K919" s="24">
        <f t="shared" si="693"/>
        <v>0</v>
      </c>
      <c r="L919" s="24">
        <f t="shared" si="693"/>
        <v>0</v>
      </c>
      <c r="M919" s="24">
        <f t="shared" si="693"/>
        <v>0</v>
      </c>
      <c r="N919" s="24">
        <f t="shared" si="693"/>
        <v>0</v>
      </c>
      <c r="O919" s="30">
        <f t="shared" si="693"/>
        <v>1845.3</v>
      </c>
      <c r="P919" s="30">
        <f t="shared" si="693"/>
        <v>0</v>
      </c>
      <c r="Q919" s="30">
        <f t="shared" si="693"/>
        <v>0</v>
      </c>
      <c r="R919" s="88">
        <f t="shared" si="684"/>
        <v>100</v>
      </c>
      <c r="S919" s="36"/>
    </row>
    <row r="920" spans="1:19" ht="63" customHeight="1" x14ac:dyDescent="0.3">
      <c r="A920" s="28" t="s">
        <v>226</v>
      </c>
      <c r="B920" s="28" t="s">
        <v>1407</v>
      </c>
      <c r="C920" s="18" t="s">
        <v>963</v>
      </c>
      <c r="D920" s="28"/>
      <c r="E920" s="29" t="s">
        <v>852</v>
      </c>
      <c r="F920" s="24">
        <v>1845.3</v>
      </c>
      <c r="G920" s="24">
        <f t="shared" ref="G920:Q922" si="694">G921</f>
        <v>0</v>
      </c>
      <c r="H920" s="24">
        <f t="shared" si="694"/>
        <v>1845.3</v>
      </c>
      <c r="I920" s="24">
        <f t="shared" si="694"/>
        <v>1845.3</v>
      </c>
      <c r="J920" s="37">
        <f t="shared" si="694"/>
        <v>1383.3</v>
      </c>
      <c r="K920" s="24">
        <f t="shared" si="694"/>
        <v>0</v>
      </c>
      <c r="L920" s="24">
        <f t="shared" si="694"/>
        <v>0</v>
      </c>
      <c r="M920" s="24">
        <f t="shared" si="694"/>
        <v>0</v>
      </c>
      <c r="N920" s="24">
        <f t="shared" si="694"/>
        <v>0</v>
      </c>
      <c r="O920" s="30">
        <f t="shared" si="694"/>
        <v>1845.3</v>
      </c>
      <c r="P920" s="30">
        <f t="shared" si="694"/>
        <v>0</v>
      </c>
      <c r="Q920" s="30">
        <f t="shared" si="694"/>
        <v>0</v>
      </c>
      <c r="R920" s="88">
        <f t="shared" si="684"/>
        <v>100</v>
      </c>
      <c r="S920" s="36"/>
    </row>
    <row r="921" spans="1:19" ht="78.75" customHeight="1" x14ac:dyDescent="0.3">
      <c r="A921" s="28" t="s">
        <v>226</v>
      </c>
      <c r="B921" s="28" t="s">
        <v>1407</v>
      </c>
      <c r="C921" s="18" t="s">
        <v>950</v>
      </c>
      <c r="D921" s="28"/>
      <c r="E921" s="29" t="s">
        <v>1574</v>
      </c>
      <c r="F921" s="24">
        <v>1845.3</v>
      </c>
      <c r="G921" s="24">
        <f t="shared" si="694"/>
        <v>0</v>
      </c>
      <c r="H921" s="24">
        <f t="shared" si="694"/>
        <v>1845.3</v>
      </c>
      <c r="I921" s="24">
        <f t="shared" si="694"/>
        <v>1845.3</v>
      </c>
      <c r="J921" s="37">
        <f t="shared" si="694"/>
        <v>1383.3</v>
      </c>
      <c r="K921" s="24">
        <f t="shared" si="694"/>
        <v>0</v>
      </c>
      <c r="L921" s="24">
        <f t="shared" si="694"/>
        <v>0</v>
      </c>
      <c r="M921" s="24">
        <f t="shared" si="694"/>
        <v>0</v>
      </c>
      <c r="N921" s="24">
        <f t="shared" si="694"/>
        <v>0</v>
      </c>
      <c r="O921" s="30">
        <f t="shared" si="694"/>
        <v>1845.3</v>
      </c>
      <c r="P921" s="30">
        <f t="shared" si="694"/>
        <v>0</v>
      </c>
      <c r="Q921" s="30">
        <f t="shared" si="694"/>
        <v>0</v>
      </c>
      <c r="R921" s="88">
        <f t="shared" si="684"/>
        <v>100</v>
      </c>
      <c r="S921" s="36"/>
    </row>
    <row r="922" spans="1:19" ht="31.5" customHeight="1" x14ac:dyDescent="0.3">
      <c r="A922" s="28" t="s">
        <v>226</v>
      </c>
      <c r="B922" s="28" t="s">
        <v>1407</v>
      </c>
      <c r="C922" s="18" t="s">
        <v>950</v>
      </c>
      <c r="D922" s="28" t="s">
        <v>143</v>
      </c>
      <c r="E922" s="29" t="s">
        <v>673</v>
      </c>
      <c r="F922" s="24">
        <v>1845.3</v>
      </c>
      <c r="G922" s="24">
        <f t="shared" si="694"/>
        <v>0</v>
      </c>
      <c r="H922" s="24">
        <f t="shared" si="694"/>
        <v>1845.3</v>
      </c>
      <c r="I922" s="24">
        <f t="shared" si="694"/>
        <v>1845.3</v>
      </c>
      <c r="J922" s="37">
        <f t="shared" si="694"/>
        <v>1383.3</v>
      </c>
      <c r="K922" s="24">
        <f t="shared" si="694"/>
        <v>0</v>
      </c>
      <c r="L922" s="24">
        <f t="shared" si="694"/>
        <v>0</v>
      </c>
      <c r="M922" s="24">
        <f t="shared" si="694"/>
        <v>0</v>
      </c>
      <c r="N922" s="24">
        <f t="shared" si="694"/>
        <v>0</v>
      </c>
      <c r="O922" s="30">
        <f t="shared" si="694"/>
        <v>1845.3</v>
      </c>
      <c r="P922" s="30">
        <f t="shared" si="694"/>
        <v>0</v>
      </c>
      <c r="Q922" s="30">
        <f t="shared" si="694"/>
        <v>0</v>
      </c>
      <c r="R922" s="88">
        <f t="shared" si="684"/>
        <v>100</v>
      </c>
    </row>
    <row r="923" spans="1:19" ht="15.75" customHeight="1" x14ac:dyDescent="0.3">
      <c r="A923" s="28" t="s">
        <v>226</v>
      </c>
      <c r="B923" s="28" t="s">
        <v>1407</v>
      </c>
      <c r="C923" s="18" t="s">
        <v>950</v>
      </c>
      <c r="D923" s="28" t="s">
        <v>179</v>
      </c>
      <c r="E923" s="29" t="s">
        <v>674</v>
      </c>
      <c r="F923" s="24">
        <v>1845.3</v>
      </c>
      <c r="G923" s="24"/>
      <c r="H923" s="24">
        <v>1845.3</v>
      </c>
      <c r="I923" s="24">
        <v>1845.3</v>
      </c>
      <c r="J923" s="37">
        <v>1383.3</v>
      </c>
      <c r="K923" s="24">
        <v>0</v>
      </c>
      <c r="L923" s="24">
        <v>0</v>
      </c>
      <c r="M923" s="24">
        <v>0</v>
      </c>
      <c r="N923" s="24">
        <v>0</v>
      </c>
      <c r="O923" s="30">
        <v>1845.3</v>
      </c>
      <c r="P923" s="30">
        <v>0</v>
      </c>
      <c r="Q923" s="30">
        <v>0</v>
      </c>
      <c r="R923" s="88">
        <f t="shared" si="684"/>
        <v>100</v>
      </c>
    </row>
    <row r="924" spans="1:19" ht="47.25" hidden="1" customHeight="1" x14ac:dyDescent="0.3">
      <c r="A924" s="28" t="s">
        <v>226</v>
      </c>
      <c r="B924" s="28" t="s">
        <v>1407</v>
      </c>
      <c r="C924" s="18" t="s">
        <v>964</v>
      </c>
      <c r="D924" s="28"/>
      <c r="E924" s="29" t="s">
        <v>853</v>
      </c>
      <c r="F924" s="24">
        <v>260.39999999999998</v>
      </c>
      <c r="G924" s="24">
        <f t="shared" ref="G924:Q926" si="695">G925</f>
        <v>0</v>
      </c>
      <c r="H924" s="24">
        <f t="shared" si="695"/>
        <v>260.39999999999998</v>
      </c>
      <c r="I924" s="24">
        <f t="shared" si="695"/>
        <v>0</v>
      </c>
      <c r="J924" s="37">
        <f t="shared" si="695"/>
        <v>0</v>
      </c>
      <c r="K924" s="24">
        <f t="shared" si="695"/>
        <v>0</v>
      </c>
      <c r="L924" s="24">
        <f t="shared" si="695"/>
        <v>0</v>
      </c>
      <c r="M924" s="24">
        <f t="shared" si="695"/>
        <v>0</v>
      </c>
      <c r="N924" s="24">
        <f t="shared" si="695"/>
        <v>0</v>
      </c>
      <c r="O924" s="30">
        <f t="shared" si="695"/>
        <v>0</v>
      </c>
      <c r="P924" s="30">
        <f t="shared" si="695"/>
        <v>0</v>
      </c>
      <c r="Q924" s="30">
        <f t="shared" si="695"/>
        <v>0</v>
      </c>
      <c r="R924" s="30">
        <v>0</v>
      </c>
      <c r="S924" s="36" t="s">
        <v>2026</v>
      </c>
    </row>
    <row r="925" spans="1:19" ht="31.5" hidden="1" customHeight="1" x14ac:dyDescent="0.3">
      <c r="A925" s="28" t="s">
        <v>226</v>
      </c>
      <c r="B925" s="28" t="s">
        <v>1407</v>
      </c>
      <c r="C925" s="18" t="s">
        <v>951</v>
      </c>
      <c r="D925" s="28"/>
      <c r="E925" s="29" t="s">
        <v>1053</v>
      </c>
      <c r="F925" s="24">
        <v>260.39999999999998</v>
      </c>
      <c r="G925" s="24">
        <f t="shared" si="695"/>
        <v>0</v>
      </c>
      <c r="H925" s="24">
        <f t="shared" si="695"/>
        <v>260.39999999999998</v>
      </c>
      <c r="I925" s="24">
        <f t="shared" si="695"/>
        <v>0</v>
      </c>
      <c r="J925" s="37">
        <f t="shared" si="695"/>
        <v>0</v>
      </c>
      <c r="K925" s="24">
        <f t="shared" si="695"/>
        <v>0</v>
      </c>
      <c r="L925" s="24">
        <f t="shared" si="695"/>
        <v>0</v>
      </c>
      <c r="M925" s="24">
        <f t="shared" si="695"/>
        <v>0</v>
      </c>
      <c r="N925" s="24">
        <f t="shared" si="695"/>
        <v>0</v>
      </c>
      <c r="O925" s="30">
        <f t="shared" si="695"/>
        <v>0</v>
      </c>
      <c r="P925" s="30">
        <f t="shared" si="695"/>
        <v>0</v>
      </c>
      <c r="Q925" s="30">
        <f t="shared" si="695"/>
        <v>0</v>
      </c>
      <c r="R925" s="30">
        <v>0</v>
      </c>
      <c r="S925" s="36" t="s">
        <v>2026</v>
      </c>
    </row>
    <row r="926" spans="1:19" ht="80.25" hidden="1" customHeight="1" x14ac:dyDescent="0.3">
      <c r="A926" s="28" t="s">
        <v>226</v>
      </c>
      <c r="B926" s="28" t="s">
        <v>1407</v>
      </c>
      <c r="C926" s="18" t="s">
        <v>951</v>
      </c>
      <c r="D926" s="28" t="s">
        <v>58</v>
      </c>
      <c r="E926" s="29" t="s">
        <v>660</v>
      </c>
      <c r="F926" s="24">
        <v>260.39999999999998</v>
      </c>
      <c r="G926" s="24">
        <f t="shared" si="695"/>
        <v>0</v>
      </c>
      <c r="H926" s="24">
        <f t="shared" si="695"/>
        <v>260.39999999999998</v>
      </c>
      <c r="I926" s="24">
        <f t="shared" si="695"/>
        <v>0</v>
      </c>
      <c r="J926" s="37">
        <f t="shared" si="695"/>
        <v>0</v>
      </c>
      <c r="K926" s="24">
        <f t="shared" si="695"/>
        <v>0</v>
      </c>
      <c r="L926" s="24">
        <f t="shared" si="695"/>
        <v>0</v>
      </c>
      <c r="M926" s="24">
        <f t="shared" si="695"/>
        <v>0</v>
      </c>
      <c r="N926" s="24">
        <f t="shared" si="695"/>
        <v>0</v>
      </c>
      <c r="O926" s="30">
        <f t="shared" si="695"/>
        <v>0</v>
      </c>
      <c r="P926" s="30">
        <f t="shared" si="695"/>
        <v>0</v>
      </c>
      <c r="Q926" s="30">
        <f t="shared" si="695"/>
        <v>0</v>
      </c>
      <c r="R926" s="30">
        <v>0</v>
      </c>
      <c r="S926" s="36" t="s">
        <v>2026</v>
      </c>
    </row>
    <row r="927" spans="1:19" ht="31.5" hidden="1" customHeight="1" x14ac:dyDescent="0.3">
      <c r="A927" s="28" t="s">
        <v>226</v>
      </c>
      <c r="B927" s="28" t="s">
        <v>1407</v>
      </c>
      <c r="C927" s="18" t="s">
        <v>951</v>
      </c>
      <c r="D927" s="28" t="s">
        <v>68</v>
      </c>
      <c r="E927" s="29" t="s">
        <v>662</v>
      </c>
      <c r="F927" s="24">
        <v>260.39999999999998</v>
      </c>
      <c r="G927" s="24"/>
      <c r="H927" s="24">
        <f>200+60.4</f>
        <v>260.39999999999998</v>
      </c>
      <c r="I927" s="24">
        <v>0</v>
      </c>
      <c r="J927" s="37">
        <v>0</v>
      </c>
      <c r="K927" s="24">
        <f>I927</f>
        <v>0</v>
      </c>
      <c r="L927" s="24">
        <f>J927</f>
        <v>0</v>
      </c>
      <c r="M927" s="24">
        <v>0</v>
      </c>
      <c r="N927" s="24">
        <v>0</v>
      </c>
      <c r="O927" s="30">
        <v>0</v>
      </c>
      <c r="P927" s="30">
        <v>0</v>
      </c>
      <c r="Q927" s="30">
        <v>0</v>
      </c>
      <c r="R927" s="30">
        <v>0</v>
      </c>
      <c r="S927" s="36" t="s">
        <v>2026</v>
      </c>
    </row>
    <row r="928" spans="1:19" ht="47.25" customHeight="1" x14ac:dyDescent="0.3">
      <c r="A928" s="28" t="s">
        <v>226</v>
      </c>
      <c r="B928" s="28" t="s">
        <v>1407</v>
      </c>
      <c r="C928" s="18" t="s">
        <v>233</v>
      </c>
      <c r="D928" s="28"/>
      <c r="E928" s="29" t="s">
        <v>1570</v>
      </c>
      <c r="F928" s="24">
        <v>113196.1</v>
      </c>
      <c r="G928" s="24">
        <f t="shared" ref="G928:H928" si="696">G929+G943+G962</f>
        <v>0</v>
      </c>
      <c r="H928" s="24">
        <f t="shared" si="696"/>
        <v>111376.27500000001</v>
      </c>
      <c r="I928" s="24">
        <f t="shared" ref="I928:Q928" si="697">I929+I943+I962</f>
        <v>112769.17825</v>
      </c>
      <c r="J928" s="37">
        <f t="shared" si="697"/>
        <v>80892.635319999987</v>
      </c>
      <c r="K928" s="24">
        <f t="shared" si="697"/>
        <v>1874</v>
      </c>
      <c r="L928" s="24">
        <f t="shared" si="697"/>
        <v>0</v>
      </c>
      <c r="M928" s="24">
        <f t="shared" si="697"/>
        <v>0</v>
      </c>
      <c r="N928" s="24">
        <f t="shared" si="697"/>
        <v>0</v>
      </c>
      <c r="O928" s="30">
        <f t="shared" si="697"/>
        <v>112656.77564000001</v>
      </c>
      <c r="P928" s="30">
        <f t="shared" si="697"/>
        <v>1874</v>
      </c>
      <c r="Q928" s="30">
        <f t="shared" si="697"/>
        <v>0</v>
      </c>
      <c r="R928" s="88">
        <f t="shared" si="684"/>
        <v>99.900325060673225</v>
      </c>
    </row>
    <row r="929" spans="1:19" ht="47.25" customHeight="1" x14ac:dyDescent="0.3">
      <c r="A929" s="28" t="s">
        <v>226</v>
      </c>
      <c r="B929" s="28" t="s">
        <v>1407</v>
      </c>
      <c r="C929" s="18" t="s">
        <v>976</v>
      </c>
      <c r="D929" s="28"/>
      <c r="E929" s="29" t="s">
        <v>1571</v>
      </c>
      <c r="F929" s="24">
        <v>88082.900000000009</v>
      </c>
      <c r="G929" s="24">
        <f t="shared" ref="G929:H929" si="698">G930+G940</f>
        <v>0</v>
      </c>
      <c r="H929" s="24">
        <f t="shared" si="698"/>
        <v>87734.875</v>
      </c>
      <c r="I929" s="24">
        <f t="shared" ref="I929:Q929" si="699">I930+I940</f>
        <v>87253.778249999988</v>
      </c>
      <c r="J929" s="37">
        <f t="shared" si="699"/>
        <v>66102.68441999999</v>
      </c>
      <c r="K929" s="24">
        <f t="shared" si="699"/>
        <v>0</v>
      </c>
      <c r="L929" s="24">
        <f t="shared" si="699"/>
        <v>0</v>
      </c>
      <c r="M929" s="24">
        <f t="shared" si="699"/>
        <v>0</v>
      </c>
      <c r="N929" s="24">
        <f t="shared" si="699"/>
        <v>0</v>
      </c>
      <c r="O929" s="30">
        <f t="shared" si="699"/>
        <v>87141.375639999998</v>
      </c>
      <c r="P929" s="30">
        <f t="shared" si="699"/>
        <v>0</v>
      </c>
      <c r="Q929" s="30">
        <f t="shared" si="699"/>
        <v>0</v>
      </c>
      <c r="R929" s="88">
        <f t="shared" si="684"/>
        <v>99.87117737219593</v>
      </c>
    </row>
    <row r="930" spans="1:19" ht="47.25" customHeight="1" x14ac:dyDescent="0.3">
      <c r="A930" s="28" t="s">
        <v>226</v>
      </c>
      <c r="B930" s="28" t="s">
        <v>1407</v>
      </c>
      <c r="C930" s="18" t="s">
        <v>973</v>
      </c>
      <c r="D930" s="28"/>
      <c r="E930" s="29" t="s">
        <v>710</v>
      </c>
      <c r="F930" s="24">
        <v>85991.1</v>
      </c>
      <c r="G930" s="24">
        <f t="shared" ref="G930:H930" si="700">G931+G933+G935+G938</f>
        <v>0</v>
      </c>
      <c r="H930" s="24">
        <f t="shared" si="700"/>
        <v>85602.02</v>
      </c>
      <c r="I930" s="24">
        <f t="shared" ref="I930:Q930" si="701">I931+I933+I935+I938</f>
        <v>85120.923249999993</v>
      </c>
      <c r="J930" s="37">
        <f t="shared" si="701"/>
        <v>64535.884419999995</v>
      </c>
      <c r="K930" s="24">
        <f t="shared" si="701"/>
        <v>0</v>
      </c>
      <c r="L930" s="24">
        <f t="shared" si="701"/>
        <v>0</v>
      </c>
      <c r="M930" s="24">
        <f t="shared" si="701"/>
        <v>0</v>
      </c>
      <c r="N930" s="24">
        <f t="shared" si="701"/>
        <v>0</v>
      </c>
      <c r="O930" s="30">
        <f t="shared" si="701"/>
        <v>85008.520900000003</v>
      </c>
      <c r="P930" s="30">
        <f t="shared" si="701"/>
        <v>0</v>
      </c>
      <c r="Q930" s="30">
        <f t="shared" si="701"/>
        <v>0</v>
      </c>
      <c r="R930" s="88">
        <f t="shared" si="684"/>
        <v>99.867949799287459</v>
      </c>
    </row>
    <row r="931" spans="1:19" ht="78.75" customHeight="1" x14ac:dyDescent="0.3">
      <c r="A931" s="28" t="s">
        <v>226</v>
      </c>
      <c r="B931" s="28" t="s">
        <v>1407</v>
      </c>
      <c r="C931" s="18" t="s">
        <v>973</v>
      </c>
      <c r="D931" s="28" t="s">
        <v>58</v>
      </c>
      <c r="E931" s="29" t="s">
        <v>660</v>
      </c>
      <c r="F931" s="24">
        <v>34904</v>
      </c>
      <c r="G931" s="24">
        <f t="shared" ref="G931:Q931" si="702">G932</f>
        <v>0</v>
      </c>
      <c r="H931" s="24">
        <f t="shared" si="702"/>
        <v>34904</v>
      </c>
      <c r="I931" s="24">
        <f t="shared" si="702"/>
        <v>34848.121469999998</v>
      </c>
      <c r="J931" s="37">
        <f t="shared" si="702"/>
        <v>24610.062470000001</v>
      </c>
      <c r="K931" s="24">
        <f t="shared" si="702"/>
        <v>0</v>
      </c>
      <c r="L931" s="24">
        <f t="shared" si="702"/>
        <v>0</v>
      </c>
      <c r="M931" s="24">
        <f t="shared" si="702"/>
        <v>0</v>
      </c>
      <c r="N931" s="24">
        <f t="shared" si="702"/>
        <v>0</v>
      </c>
      <c r="O931" s="30">
        <f t="shared" si="702"/>
        <v>34848.11047</v>
      </c>
      <c r="P931" s="30">
        <f t="shared" si="702"/>
        <v>0</v>
      </c>
      <c r="Q931" s="30">
        <f t="shared" si="702"/>
        <v>0</v>
      </c>
      <c r="R931" s="88">
        <f t="shared" si="684"/>
        <v>99.999968434453464</v>
      </c>
    </row>
    <row r="932" spans="1:19" ht="15.75" customHeight="1" x14ac:dyDescent="0.3">
      <c r="A932" s="28" t="s">
        <v>226</v>
      </c>
      <c r="B932" s="28" t="s">
        <v>1407</v>
      </c>
      <c r="C932" s="18" t="s">
        <v>973</v>
      </c>
      <c r="D932" s="28" t="s">
        <v>59</v>
      </c>
      <c r="E932" s="29" t="s">
        <v>661</v>
      </c>
      <c r="F932" s="24">
        <v>34904</v>
      </c>
      <c r="G932" s="24"/>
      <c r="H932" s="24">
        <v>34904</v>
      </c>
      <c r="I932" s="24">
        <v>34848.121469999998</v>
      </c>
      <c r="J932" s="37">
        <v>24610.062470000001</v>
      </c>
      <c r="K932" s="24">
        <v>0</v>
      </c>
      <c r="L932" s="24">
        <v>0</v>
      </c>
      <c r="M932" s="24">
        <v>0</v>
      </c>
      <c r="N932" s="24">
        <v>0</v>
      </c>
      <c r="O932" s="30">
        <v>34848.11047</v>
      </c>
      <c r="P932" s="30">
        <v>0</v>
      </c>
      <c r="Q932" s="30">
        <v>0</v>
      </c>
      <c r="R932" s="88">
        <f t="shared" si="684"/>
        <v>99.999968434453464</v>
      </c>
    </row>
    <row r="933" spans="1:19" ht="31.5" customHeight="1" x14ac:dyDescent="0.3">
      <c r="A933" s="28" t="s">
        <v>226</v>
      </c>
      <c r="B933" s="28" t="s">
        <v>1407</v>
      </c>
      <c r="C933" s="18" t="s">
        <v>973</v>
      </c>
      <c r="D933" s="28" t="s">
        <v>51</v>
      </c>
      <c r="E933" s="29" t="s">
        <v>663</v>
      </c>
      <c r="F933" s="24">
        <v>3890.8</v>
      </c>
      <c r="G933" s="24">
        <f t="shared" ref="G933:Q933" si="703">G934</f>
        <v>0</v>
      </c>
      <c r="H933" s="24">
        <f t="shared" si="703"/>
        <v>3501.72</v>
      </c>
      <c r="I933" s="24">
        <f t="shared" si="703"/>
        <v>3539.1407300000001</v>
      </c>
      <c r="J933" s="37">
        <f t="shared" si="703"/>
        <v>2444.6262299999999</v>
      </c>
      <c r="K933" s="24">
        <f t="shared" si="703"/>
        <v>0</v>
      </c>
      <c r="L933" s="24">
        <f t="shared" si="703"/>
        <v>0</v>
      </c>
      <c r="M933" s="24">
        <f t="shared" si="703"/>
        <v>0</v>
      </c>
      <c r="N933" s="24">
        <f t="shared" si="703"/>
        <v>0</v>
      </c>
      <c r="O933" s="30">
        <f t="shared" si="703"/>
        <v>3539.1404600000001</v>
      </c>
      <c r="P933" s="30">
        <f t="shared" si="703"/>
        <v>0</v>
      </c>
      <c r="Q933" s="30">
        <f t="shared" si="703"/>
        <v>0</v>
      </c>
      <c r="R933" s="88">
        <f t="shared" si="684"/>
        <v>99.999992371029563</v>
      </c>
    </row>
    <row r="934" spans="1:19" ht="31.5" customHeight="1" x14ac:dyDescent="0.3">
      <c r="A934" s="28" t="s">
        <v>226</v>
      </c>
      <c r="B934" s="28" t="s">
        <v>1407</v>
      </c>
      <c r="C934" s="18" t="s">
        <v>973</v>
      </c>
      <c r="D934" s="28" t="s">
        <v>52</v>
      </c>
      <c r="E934" s="29" t="s">
        <v>664</v>
      </c>
      <c r="F934" s="24">
        <v>3890.8</v>
      </c>
      <c r="G934" s="24"/>
      <c r="H934" s="24">
        <v>3501.72</v>
      </c>
      <c r="I934" s="24">
        <v>3539.1407300000001</v>
      </c>
      <c r="J934" s="37">
        <v>2444.6262299999999</v>
      </c>
      <c r="K934" s="24">
        <v>0</v>
      </c>
      <c r="L934" s="24">
        <v>0</v>
      </c>
      <c r="M934" s="24">
        <v>0</v>
      </c>
      <c r="N934" s="24">
        <v>0</v>
      </c>
      <c r="O934" s="30">
        <v>3539.1404600000001</v>
      </c>
      <c r="P934" s="30">
        <v>0</v>
      </c>
      <c r="Q934" s="30">
        <v>0</v>
      </c>
      <c r="R934" s="88">
        <f t="shared" si="684"/>
        <v>99.999992371029563</v>
      </c>
    </row>
    <row r="935" spans="1:19" ht="31.5" customHeight="1" x14ac:dyDescent="0.3">
      <c r="A935" s="28" t="s">
        <v>226</v>
      </c>
      <c r="B935" s="28" t="s">
        <v>1407</v>
      </c>
      <c r="C935" s="18" t="s">
        <v>973</v>
      </c>
      <c r="D935" s="28" t="s">
        <v>143</v>
      </c>
      <c r="E935" s="29" t="s">
        <v>673</v>
      </c>
      <c r="F935" s="24">
        <v>46493.3</v>
      </c>
      <c r="G935" s="24">
        <f t="shared" ref="G935:Q935" si="704">G936+G937</f>
        <v>0</v>
      </c>
      <c r="H935" s="24">
        <f t="shared" ref="H935" si="705">H936+H937</f>
        <v>46493.3</v>
      </c>
      <c r="I935" s="24">
        <f t="shared" si="704"/>
        <v>46195.460800000001</v>
      </c>
      <c r="J935" s="37">
        <f t="shared" si="704"/>
        <v>36975.789469999996</v>
      </c>
      <c r="K935" s="24">
        <f t="shared" si="704"/>
        <v>0</v>
      </c>
      <c r="L935" s="24">
        <f t="shared" si="704"/>
        <v>0</v>
      </c>
      <c r="M935" s="24">
        <f t="shared" si="704"/>
        <v>0</v>
      </c>
      <c r="N935" s="24">
        <f t="shared" si="704"/>
        <v>0</v>
      </c>
      <c r="O935" s="30">
        <f t="shared" si="704"/>
        <v>46083.06972</v>
      </c>
      <c r="P935" s="30">
        <f t="shared" si="704"/>
        <v>0</v>
      </c>
      <c r="Q935" s="30">
        <f t="shared" si="704"/>
        <v>0</v>
      </c>
      <c r="R935" s="88">
        <f t="shared" si="684"/>
        <v>99.756705360107588</v>
      </c>
    </row>
    <row r="936" spans="1:19" ht="15.75" customHeight="1" x14ac:dyDescent="0.3">
      <c r="A936" s="28" t="s">
        <v>226</v>
      </c>
      <c r="B936" s="28" t="s">
        <v>1407</v>
      </c>
      <c r="C936" s="18" t="s">
        <v>973</v>
      </c>
      <c r="D936" s="28" t="s">
        <v>179</v>
      </c>
      <c r="E936" s="29" t="s">
        <v>674</v>
      </c>
      <c r="F936" s="24">
        <v>41215.5</v>
      </c>
      <c r="G936" s="24"/>
      <c r="H936" s="24">
        <v>41215.5</v>
      </c>
      <c r="I936" s="24">
        <v>40947.04855</v>
      </c>
      <c r="J936" s="37">
        <v>33028.024989999998</v>
      </c>
      <c r="K936" s="24">
        <v>0</v>
      </c>
      <c r="L936" s="24">
        <v>0</v>
      </c>
      <c r="M936" s="24">
        <v>0</v>
      </c>
      <c r="N936" s="24">
        <v>0</v>
      </c>
      <c r="O936" s="30">
        <v>40834.725850000003</v>
      </c>
      <c r="P936" s="30">
        <v>0</v>
      </c>
      <c r="Q936" s="30">
        <v>0</v>
      </c>
      <c r="R936" s="88">
        <f t="shared" si="684"/>
        <v>99.725687921406987</v>
      </c>
    </row>
    <row r="937" spans="1:19" ht="15.75" customHeight="1" x14ac:dyDescent="0.3">
      <c r="A937" s="28" t="s">
        <v>226</v>
      </c>
      <c r="B937" s="28" t="s">
        <v>1407</v>
      </c>
      <c r="C937" s="18" t="s">
        <v>973</v>
      </c>
      <c r="D937" s="28" t="s">
        <v>155</v>
      </c>
      <c r="E937" s="29" t="s">
        <v>675</v>
      </c>
      <c r="F937" s="24">
        <v>5277.8</v>
      </c>
      <c r="G937" s="24"/>
      <c r="H937" s="24">
        <v>5277.8</v>
      </c>
      <c r="I937" s="24">
        <v>5248.4122500000003</v>
      </c>
      <c r="J937" s="37">
        <v>3947.7644799999998</v>
      </c>
      <c r="K937" s="24">
        <v>0</v>
      </c>
      <c r="L937" s="24">
        <v>0</v>
      </c>
      <c r="M937" s="24">
        <v>0</v>
      </c>
      <c r="N937" s="24">
        <v>0</v>
      </c>
      <c r="O937" s="30">
        <v>5248.3438699999997</v>
      </c>
      <c r="P937" s="30">
        <v>0</v>
      </c>
      <c r="Q937" s="30">
        <v>0</v>
      </c>
      <c r="R937" s="88">
        <f t="shared" si="684"/>
        <v>99.998697129784333</v>
      </c>
    </row>
    <row r="938" spans="1:19" ht="15.75" customHeight="1" x14ac:dyDescent="0.3">
      <c r="A938" s="28" t="s">
        <v>226</v>
      </c>
      <c r="B938" s="28" t="s">
        <v>1407</v>
      </c>
      <c r="C938" s="18" t="s">
        <v>973</v>
      </c>
      <c r="D938" s="28" t="s">
        <v>53</v>
      </c>
      <c r="E938" s="29" t="s">
        <v>679</v>
      </c>
      <c r="F938" s="24">
        <v>703</v>
      </c>
      <c r="G938" s="24">
        <f t="shared" ref="G938:Q938" si="706">G939</f>
        <v>0</v>
      </c>
      <c r="H938" s="24">
        <f t="shared" si="706"/>
        <v>703</v>
      </c>
      <c r="I938" s="24">
        <f t="shared" si="706"/>
        <v>538.20024999999998</v>
      </c>
      <c r="J938" s="37">
        <f t="shared" si="706"/>
        <v>505.40625</v>
      </c>
      <c r="K938" s="24">
        <f t="shared" si="706"/>
        <v>0</v>
      </c>
      <c r="L938" s="24">
        <f t="shared" si="706"/>
        <v>0</v>
      </c>
      <c r="M938" s="24">
        <f t="shared" si="706"/>
        <v>0</v>
      </c>
      <c r="N938" s="24">
        <f t="shared" si="706"/>
        <v>0</v>
      </c>
      <c r="O938" s="30">
        <f t="shared" si="706"/>
        <v>538.20024999999998</v>
      </c>
      <c r="P938" s="30">
        <f t="shared" si="706"/>
        <v>0</v>
      </c>
      <c r="Q938" s="30">
        <f t="shared" si="706"/>
        <v>0</v>
      </c>
      <c r="R938" s="88">
        <f t="shared" si="684"/>
        <v>100</v>
      </c>
      <c r="S938" s="36"/>
    </row>
    <row r="939" spans="1:19" ht="15.75" customHeight="1" x14ac:dyDescent="0.3">
      <c r="A939" s="28" t="s">
        <v>226</v>
      </c>
      <c r="B939" s="28" t="s">
        <v>1407</v>
      </c>
      <c r="C939" s="18" t="s">
        <v>973</v>
      </c>
      <c r="D939" s="28" t="s">
        <v>60</v>
      </c>
      <c r="E939" s="29" t="s">
        <v>682</v>
      </c>
      <c r="F939" s="24">
        <v>703</v>
      </c>
      <c r="G939" s="24"/>
      <c r="H939" s="24">
        <v>703</v>
      </c>
      <c r="I939" s="24">
        <v>538.20024999999998</v>
      </c>
      <c r="J939" s="37">
        <v>505.40625</v>
      </c>
      <c r="K939" s="24">
        <v>0</v>
      </c>
      <c r="L939" s="24">
        <v>0</v>
      </c>
      <c r="M939" s="24">
        <v>0</v>
      </c>
      <c r="N939" s="24">
        <v>0</v>
      </c>
      <c r="O939" s="30">
        <v>538.20024999999998</v>
      </c>
      <c r="P939" s="30">
        <v>0</v>
      </c>
      <c r="Q939" s="30">
        <v>0</v>
      </c>
      <c r="R939" s="88">
        <f t="shared" si="684"/>
        <v>100</v>
      </c>
      <c r="S939" s="36"/>
    </row>
    <row r="940" spans="1:19" ht="47.25" customHeight="1" x14ac:dyDescent="0.3">
      <c r="A940" s="28" t="s">
        <v>226</v>
      </c>
      <c r="B940" s="28" t="s">
        <v>1407</v>
      </c>
      <c r="C940" s="18" t="s">
        <v>975</v>
      </c>
      <c r="D940" s="28"/>
      <c r="E940" s="29" t="s">
        <v>1067</v>
      </c>
      <c r="F940" s="24">
        <v>2091.8000000000002</v>
      </c>
      <c r="G940" s="24">
        <f t="shared" ref="G940:Q941" si="707">G941</f>
        <v>0</v>
      </c>
      <c r="H940" s="24">
        <f t="shared" si="707"/>
        <v>2132.855</v>
      </c>
      <c r="I940" s="24">
        <f t="shared" si="707"/>
        <v>2132.855</v>
      </c>
      <c r="J940" s="37">
        <f t="shared" si="707"/>
        <v>1566.8</v>
      </c>
      <c r="K940" s="24">
        <f t="shared" si="707"/>
        <v>0</v>
      </c>
      <c r="L940" s="24">
        <f t="shared" si="707"/>
        <v>0</v>
      </c>
      <c r="M940" s="24">
        <f t="shared" si="707"/>
        <v>0</v>
      </c>
      <c r="N940" s="24">
        <f t="shared" si="707"/>
        <v>0</v>
      </c>
      <c r="O940" s="30">
        <f t="shared" si="707"/>
        <v>2132.8547400000002</v>
      </c>
      <c r="P940" s="30">
        <f t="shared" si="707"/>
        <v>0</v>
      </c>
      <c r="Q940" s="30">
        <f t="shared" si="707"/>
        <v>0</v>
      </c>
      <c r="R940" s="88">
        <f t="shared" si="684"/>
        <v>99.999987809766736</v>
      </c>
      <c r="S940" s="36"/>
    </row>
    <row r="941" spans="1:19" ht="31.5" customHeight="1" x14ac:dyDescent="0.3">
      <c r="A941" s="28" t="s">
        <v>226</v>
      </c>
      <c r="B941" s="28" t="s">
        <v>1407</v>
      </c>
      <c r="C941" s="18" t="s">
        <v>975</v>
      </c>
      <c r="D941" s="28" t="s">
        <v>143</v>
      </c>
      <c r="E941" s="29" t="s">
        <v>673</v>
      </c>
      <c r="F941" s="24">
        <v>2091.8000000000002</v>
      </c>
      <c r="G941" s="24">
        <f t="shared" si="707"/>
        <v>0</v>
      </c>
      <c r="H941" s="24">
        <f t="shared" si="707"/>
        <v>2132.855</v>
      </c>
      <c r="I941" s="24">
        <f t="shared" si="707"/>
        <v>2132.855</v>
      </c>
      <c r="J941" s="37">
        <f t="shared" si="707"/>
        <v>1566.8</v>
      </c>
      <c r="K941" s="24">
        <f t="shared" si="707"/>
        <v>0</v>
      </c>
      <c r="L941" s="24">
        <f t="shared" si="707"/>
        <v>0</v>
      </c>
      <c r="M941" s="24">
        <f t="shared" si="707"/>
        <v>0</v>
      </c>
      <c r="N941" s="24">
        <f t="shared" si="707"/>
        <v>0</v>
      </c>
      <c r="O941" s="30">
        <f t="shared" si="707"/>
        <v>2132.8547400000002</v>
      </c>
      <c r="P941" s="30">
        <f t="shared" si="707"/>
        <v>0</v>
      </c>
      <c r="Q941" s="30">
        <f t="shared" si="707"/>
        <v>0</v>
      </c>
      <c r="R941" s="88">
        <f t="shared" si="684"/>
        <v>99.999987809766736</v>
      </c>
      <c r="S941" s="36"/>
    </row>
    <row r="942" spans="1:19" ht="15.75" customHeight="1" x14ac:dyDescent="0.3">
      <c r="A942" s="28" t="s">
        <v>226</v>
      </c>
      <c r="B942" s="28" t="s">
        <v>1407</v>
      </c>
      <c r="C942" s="18" t="s">
        <v>975</v>
      </c>
      <c r="D942" s="28" t="s">
        <v>179</v>
      </c>
      <c r="E942" s="29" t="s">
        <v>674</v>
      </c>
      <c r="F942" s="24">
        <v>2091.8000000000002</v>
      </c>
      <c r="G942" s="24"/>
      <c r="H942" s="24">
        <v>2132.855</v>
      </c>
      <c r="I942" s="24">
        <v>2132.855</v>
      </c>
      <c r="J942" s="37">
        <v>1566.8</v>
      </c>
      <c r="K942" s="24">
        <v>0</v>
      </c>
      <c r="L942" s="24">
        <v>0</v>
      </c>
      <c r="M942" s="24">
        <v>0</v>
      </c>
      <c r="N942" s="24">
        <v>0</v>
      </c>
      <c r="O942" s="30">
        <v>2132.8547400000002</v>
      </c>
      <c r="P942" s="30">
        <v>0</v>
      </c>
      <c r="Q942" s="30">
        <v>0</v>
      </c>
      <c r="R942" s="88">
        <f t="shared" si="684"/>
        <v>99.999987809766736</v>
      </c>
    </row>
    <row r="943" spans="1:19" ht="31.5" customHeight="1" x14ac:dyDescent="0.3">
      <c r="A943" s="28" t="s">
        <v>226</v>
      </c>
      <c r="B943" s="28" t="s">
        <v>1407</v>
      </c>
      <c r="C943" s="18" t="s">
        <v>234</v>
      </c>
      <c r="D943" s="28"/>
      <c r="E943" s="29" t="s">
        <v>1816</v>
      </c>
      <c r="F943" s="24">
        <v>22124.6</v>
      </c>
      <c r="G943" s="24">
        <f t="shared" ref="G943:H943" si="708">G944+G947+G951</f>
        <v>0</v>
      </c>
      <c r="H943" s="24">
        <f t="shared" si="708"/>
        <v>20652.8</v>
      </c>
      <c r="I943" s="24">
        <f>I944+I947+I951+I958</f>
        <v>22526.799999999999</v>
      </c>
      <c r="J943" s="24">
        <f t="shared" ref="J943:Q943" si="709">J944+J947+J951+J958</f>
        <v>14674.9509</v>
      </c>
      <c r="K943" s="24">
        <f t="shared" si="709"/>
        <v>1874</v>
      </c>
      <c r="L943" s="24">
        <f t="shared" si="709"/>
        <v>0</v>
      </c>
      <c r="M943" s="24">
        <f t="shared" si="709"/>
        <v>0</v>
      </c>
      <c r="N943" s="24">
        <f t="shared" si="709"/>
        <v>0</v>
      </c>
      <c r="O943" s="24">
        <f t="shared" si="709"/>
        <v>22526.799999999999</v>
      </c>
      <c r="P943" s="24">
        <f t="shared" si="709"/>
        <v>1874</v>
      </c>
      <c r="Q943" s="24">
        <f t="shared" si="709"/>
        <v>0</v>
      </c>
      <c r="R943" s="88">
        <f t="shared" si="684"/>
        <v>100</v>
      </c>
    </row>
    <row r="944" spans="1:19" ht="47.25" customHeight="1" x14ac:dyDescent="0.3">
      <c r="A944" s="28" t="s">
        <v>226</v>
      </c>
      <c r="B944" s="28" t="s">
        <v>1407</v>
      </c>
      <c r="C944" s="18" t="s">
        <v>978</v>
      </c>
      <c r="D944" s="28"/>
      <c r="E944" s="29" t="s">
        <v>1072</v>
      </c>
      <c r="F944" s="24">
        <v>8400.7999999999993</v>
      </c>
      <c r="G944" s="24">
        <f t="shared" ref="G944:Q945" si="710">G945</f>
        <v>0</v>
      </c>
      <c r="H944" s="24">
        <f t="shared" si="710"/>
        <v>8400.7999999999993</v>
      </c>
      <c r="I944" s="24">
        <f t="shared" si="710"/>
        <v>8400.7999999999993</v>
      </c>
      <c r="J944" s="37">
        <f t="shared" si="710"/>
        <v>4390</v>
      </c>
      <c r="K944" s="24">
        <f t="shared" si="710"/>
        <v>0</v>
      </c>
      <c r="L944" s="24">
        <f t="shared" si="710"/>
        <v>0</v>
      </c>
      <c r="M944" s="24">
        <f t="shared" si="710"/>
        <v>0</v>
      </c>
      <c r="N944" s="24">
        <f t="shared" si="710"/>
        <v>0</v>
      </c>
      <c r="O944" s="30">
        <f t="shared" si="710"/>
        <v>8400.7999999999993</v>
      </c>
      <c r="P944" s="30">
        <f t="shared" si="710"/>
        <v>0</v>
      </c>
      <c r="Q944" s="30">
        <f t="shared" si="710"/>
        <v>0</v>
      </c>
      <c r="R944" s="88">
        <f t="shared" si="684"/>
        <v>100</v>
      </c>
    </row>
    <row r="945" spans="1:19" ht="31.5" customHeight="1" x14ac:dyDescent="0.3">
      <c r="A945" s="28" t="s">
        <v>226</v>
      </c>
      <c r="B945" s="28" t="s">
        <v>1407</v>
      </c>
      <c r="C945" s="18" t="s">
        <v>978</v>
      </c>
      <c r="D945" s="28" t="s">
        <v>143</v>
      </c>
      <c r="E945" s="29" t="s">
        <v>673</v>
      </c>
      <c r="F945" s="24">
        <v>8400.7999999999993</v>
      </c>
      <c r="G945" s="24">
        <f t="shared" si="710"/>
        <v>0</v>
      </c>
      <c r="H945" s="24">
        <f t="shared" si="710"/>
        <v>8400.7999999999993</v>
      </c>
      <c r="I945" s="24">
        <f t="shared" si="710"/>
        <v>8400.7999999999993</v>
      </c>
      <c r="J945" s="37">
        <f t="shared" si="710"/>
        <v>4390</v>
      </c>
      <c r="K945" s="24">
        <f t="shared" si="710"/>
        <v>0</v>
      </c>
      <c r="L945" s="24">
        <f t="shared" si="710"/>
        <v>0</v>
      </c>
      <c r="M945" s="24">
        <f t="shared" si="710"/>
        <v>0</v>
      </c>
      <c r="N945" s="24">
        <f t="shared" si="710"/>
        <v>0</v>
      </c>
      <c r="O945" s="30">
        <f t="shared" si="710"/>
        <v>8400.7999999999993</v>
      </c>
      <c r="P945" s="30">
        <f t="shared" si="710"/>
        <v>0</v>
      </c>
      <c r="Q945" s="30">
        <f t="shared" si="710"/>
        <v>0</v>
      </c>
      <c r="R945" s="88">
        <f t="shared" si="684"/>
        <v>100</v>
      </c>
    </row>
    <row r="946" spans="1:19" ht="15.75" customHeight="1" x14ac:dyDescent="0.3">
      <c r="A946" s="28" t="s">
        <v>226</v>
      </c>
      <c r="B946" s="28" t="s">
        <v>1407</v>
      </c>
      <c r="C946" s="18" t="s">
        <v>978</v>
      </c>
      <c r="D946" s="28" t="s">
        <v>155</v>
      </c>
      <c r="E946" s="29" t="s">
        <v>675</v>
      </c>
      <c r="F946" s="24">
        <v>8400.7999999999993</v>
      </c>
      <c r="G946" s="24"/>
      <c r="H946" s="24">
        <v>8400.7999999999993</v>
      </c>
      <c r="I946" s="24">
        <v>8400.7999999999993</v>
      </c>
      <c r="J946" s="37">
        <v>4390</v>
      </c>
      <c r="K946" s="24">
        <v>0</v>
      </c>
      <c r="L946" s="24">
        <v>0</v>
      </c>
      <c r="M946" s="24">
        <v>0</v>
      </c>
      <c r="N946" s="24">
        <v>0</v>
      </c>
      <c r="O946" s="30">
        <v>8400.7999999999993</v>
      </c>
      <c r="P946" s="30">
        <v>0</v>
      </c>
      <c r="Q946" s="30">
        <v>0</v>
      </c>
      <c r="R946" s="88">
        <f t="shared" si="684"/>
        <v>100</v>
      </c>
    </row>
    <row r="947" spans="1:19" ht="31.5" hidden="1" customHeight="1" x14ac:dyDescent="0.3">
      <c r="A947" s="28" t="s">
        <v>226</v>
      </c>
      <c r="B947" s="28" t="s">
        <v>1407</v>
      </c>
      <c r="C947" s="18" t="s">
        <v>229</v>
      </c>
      <c r="D947" s="28"/>
      <c r="E947" s="29" t="s">
        <v>1576</v>
      </c>
      <c r="F947" s="24">
        <v>1471.8</v>
      </c>
      <c r="G947" s="24">
        <f t="shared" ref="G947:Q947" si="711">G948</f>
        <v>0</v>
      </c>
      <c r="H947" s="24">
        <f t="shared" si="711"/>
        <v>0</v>
      </c>
      <c r="I947" s="24">
        <f t="shared" si="711"/>
        <v>0</v>
      </c>
      <c r="J947" s="37">
        <f t="shared" si="711"/>
        <v>0</v>
      </c>
      <c r="K947" s="24">
        <f t="shared" si="711"/>
        <v>0</v>
      </c>
      <c r="L947" s="24">
        <f t="shared" si="711"/>
        <v>0</v>
      </c>
      <c r="M947" s="24">
        <f t="shared" si="711"/>
        <v>0</v>
      </c>
      <c r="N947" s="24">
        <f t="shared" si="711"/>
        <v>0</v>
      </c>
      <c r="O947" s="30">
        <f t="shared" si="711"/>
        <v>0</v>
      </c>
      <c r="P947" s="30">
        <f t="shared" si="711"/>
        <v>0</v>
      </c>
      <c r="Q947" s="30">
        <f t="shared" si="711"/>
        <v>0</v>
      </c>
      <c r="R947" s="30">
        <v>0</v>
      </c>
      <c r="S947" s="26" t="s">
        <v>2026</v>
      </c>
    </row>
    <row r="948" spans="1:19" ht="31.5" hidden="1" customHeight="1" x14ac:dyDescent="0.3">
      <c r="A948" s="28" t="s">
        <v>226</v>
      </c>
      <c r="B948" s="28" t="s">
        <v>1407</v>
      </c>
      <c r="C948" s="18" t="s">
        <v>229</v>
      </c>
      <c r="D948" s="28" t="s">
        <v>143</v>
      </c>
      <c r="E948" s="29" t="s">
        <v>673</v>
      </c>
      <c r="F948" s="24">
        <v>1471.8</v>
      </c>
      <c r="G948" s="24">
        <f t="shared" ref="G948:H948" si="712">G949+G950</f>
        <v>0</v>
      </c>
      <c r="H948" s="24">
        <f t="shared" si="712"/>
        <v>0</v>
      </c>
      <c r="I948" s="24">
        <f t="shared" ref="I948:Q948" si="713">I949+I950</f>
        <v>0</v>
      </c>
      <c r="J948" s="37">
        <f t="shared" si="713"/>
        <v>0</v>
      </c>
      <c r="K948" s="24">
        <f t="shared" si="713"/>
        <v>0</v>
      </c>
      <c r="L948" s="24">
        <f t="shared" si="713"/>
        <v>0</v>
      </c>
      <c r="M948" s="24">
        <f t="shared" si="713"/>
        <v>0</v>
      </c>
      <c r="N948" s="24">
        <f t="shared" si="713"/>
        <v>0</v>
      </c>
      <c r="O948" s="30">
        <f t="shared" si="713"/>
        <v>0</v>
      </c>
      <c r="P948" s="30">
        <f t="shared" si="713"/>
        <v>0</v>
      </c>
      <c r="Q948" s="30">
        <f t="shared" si="713"/>
        <v>0</v>
      </c>
      <c r="R948" s="30">
        <v>0</v>
      </c>
      <c r="S948" s="26" t="s">
        <v>2026</v>
      </c>
    </row>
    <row r="949" spans="1:19" ht="15.75" hidden="1" customHeight="1" x14ac:dyDescent="0.3">
      <c r="A949" s="28" t="s">
        <v>226</v>
      </c>
      <c r="B949" s="28" t="s">
        <v>1407</v>
      </c>
      <c r="C949" s="18" t="s">
        <v>229</v>
      </c>
      <c r="D949" s="28" t="s">
        <v>179</v>
      </c>
      <c r="E949" s="29" t="s">
        <v>674</v>
      </c>
      <c r="F949" s="24">
        <v>132.19999999999999</v>
      </c>
      <c r="G949" s="24"/>
      <c r="H949" s="24">
        <v>0</v>
      </c>
      <c r="I949" s="24">
        <v>0</v>
      </c>
      <c r="J949" s="37">
        <v>0</v>
      </c>
      <c r="K949" s="24">
        <v>0</v>
      </c>
      <c r="L949" s="24">
        <v>0</v>
      </c>
      <c r="M949" s="24">
        <v>0</v>
      </c>
      <c r="N949" s="24">
        <v>0</v>
      </c>
      <c r="O949" s="30">
        <v>0</v>
      </c>
      <c r="P949" s="30">
        <v>0</v>
      </c>
      <c r="Q949" s="30">
        <v>0</v>
      </c>
      <c r="R949" s="30">
        <v>0</v>
      </c>
      <c r="S949" s="26" t="s">
        <v>2026</v>
      </c>
    </row>
    <row r="950" spans="1:19" ht="15.75" hidden="1" customHeight="1" x14ac:dyDescent="0.3">
      <c r="A950" s="28" t="s">
        <v>226</v>
      </c>
      <c r="B950" s="28" t="s">
        <v>1407</v>
      </c>
      <c r="C950" s="18" t="s">
        <v>229</v>
      </c>
      <c r="D950" s="28" t="s">
        <v>155</v>
      </c>
      <c r="E950" s="29" t="s">
        <v>675</v>
      </c>
      <c r="F950" s="24">
        <v>1339.6</v>
      </c>
      <c r="G950" s="24"/>
      <c r="H950" s="24">
        <v>0</v>
      </c>
      <c r="I950" s="24">
        <v>0</v>
      </c>
      <c r="J950" s="37">
        <v>0</v>
      </c>
      <c r="K950" s="24">
        <v>0</v>
      </c>
      <c r="L950" s="24">
        <v>0</v>
      </c>
      <c r="M950" s="24">
        <v>0</v>
      </c>
      <c r="N950" s="24">
        <v>0</v>
      </c>
      <c r="O950" s="30">
        <v>0</v>
      </c>
      <c r="P950" s="30">
        <v>0</v>
      </c>
      <c r="Q950" s="30">
        <v>0</v>
      </c>
      <c r="R950" s="30">
        <v>0</v>
      </c>
      <c r="S950" s="26" t="s">
        <v>2026</v>
      </c>
    </row>
    <row r="951" spans="1:19" ht="47.25" customHeight="1" x14ac:dyDescent="0.3">
      <c r="A951" s="28" t="s">
        <v>226</v>
      </c>
      <c r="B951" s="28" t="s">
        <v>1407</v>
      </c>
      <c r="C951" s="18" t="s">
        <v>979</v>
      </c>
      <c r="D951" s="28"/>
      <c r="E951" s="29" t="s">
        <v>1817</v>
      </c>
      <c r="F951" s="24">
        <v>12252</v>
      </c>
      <c r="G951" s="24">
        <f t="shared" ref="G951:H951" si="714">G952+G954+G956</f>
        <v>0</v>
      </c>
      <c r="H951" s="24">
        <f t="shared" si="714"/>
        <v>12252</v>
      </c>
      <c r="I951" s="24">
        <f t="shared" ref="I951:Q951" si="715">I952+I954+I956</f>
        <v>12252</v>
      </c>
      <c r="J951" s="37">
        <f t="shared" si="715"/>
        <v>10284.9509</v>
      </c>
      <c r="K951" s="24">
        <f t="shared" si="715"/>
        <v>0</v>
      </c>
      <c r="L951" s="24">
        <f t="shared" si="715"/>
        <v>0</v>
      </c>
      <c r="M951" s="24">
        <f t="shared" si="715"/>
        <v>0</v>
      </c>
      <c r="N951" s="24">
        <f t="shared" si="715"/>
        <v>0</v>
      </c>
      <c r="O951" s="30">
        <f t="shared" si="715"/>
        <v>12252</v>
      </c>
      <c r="P951" s="30">
        <f t="shared" si="715"/>
        <v>0</v>
      </c>
      <c r="Q951" s="30">
        <f t="shared" si="715"/>
        <v>0</v>
      </c>
      <c r="R951" s="88">
        <f t="shared" si="684"/>
        <v>100</v>
      </c>
    </row>
    <row r="952" spans="1:19" ht="31.5" customHeight="1" x14ac:dyDescent="0.3">
      <c r="A952" s="28" t="s">
        <v>226</v>
      </c>
      <c r="B952" s="28" t="s">
        <v>1407</v>
      </c>
      <c r="C952" s="18" t="s">
        <v>979</v>
      </c>
      <c r="D952" s="28" t="s">
        <v>51</v>
      </c>
      <c r="E952" s="29" t="s">
        <v>663</v>
      </c>
      <c r="F952" s="24">
        <v>3300</v>
      </c>
      <c r="G952" s="24">
        <f t="shared" ref="G952:Q952" si="716">G953</f>
        <v>0</v>
      </c>
      <c r="H952" s="24">
        <f t="shared" si="716"/>
        <v>3300</v>
      </c>
      <c r="I952" s="24">
        <f t="shared" si="716"/>
        <v>3240</v>
      </c>
      <c r="J952" s="37">
        <f t="shared" si="716"/>
        <v>2467.9508999999998</v>
      </c>
      <c r="K952" s="24">
        <f t="shared" si="716"/>
        <v>0</v>
      </c>
      <c r="L952" s="24">
        <f t="shared" si="716"/>
        <v>0</v>
      </c>
      <c r="M952" s="24">
        <f t="shared" si="716"/>
        <v>0</v>
      </c>
      <c r="N952" s="24">
        <f t="shared" si="716"/>
        <v>0</v>
      </c>
      <c r="O952" s="30">
        <f t="shared" si="716"/>
        <v>3240</v>
      </c>
      <c r="P952" s="30">
        <f t="shared" si="716"/>
        <v>0</v>
      </c>
      <c r="Q952" s="30">
        <f t="shared" si="716"/>
        <v>0</v>
      </c>
      <c r="R952" s="88">
        <f t="shared" si="684"/>
        <v>100</v>
      </c>
    </row>
    <row r="953" spans="1:19" ht="31.5" customHeight="1" x14ac:dyDescent="0.3">
      <c r="A953" s="28" t="s">
        <v>226</v>
      </c>
      <c r="B953" s="28" t="s">
        <v>1407</v>
      </c>
      <c r="C953" s="18" t="s">
        <v>979</v>
      </c>
      <c r="D953" s="28" t="s">
        <v>52</v>
      </c>
      <c r="E953" s="29" t="s">
        <v>664</v>
      </c>
      <c r="F953" s="24">
        <v>3300</v>
      </c>
      <c r="G953" s="24"/>
      <c r="H953" s="24">
        <v>3300</v>
      </c>
      <c r="I953" s="24">
        <v>3240</v>
      </c>
      <c r="J953" s="37">
        <v>2467.9508999999998</v>
      </c>
      <c r="K953" s="24">
        <v>0</v>
      </c>
      <c r="L953" s="24">
        <v>0</v>
      </c>
      <c r="M953" s="24">
        <v>0</v>
      </c>
      <c r="N953" s="24">
        <v>0</v>
      </c>
      <c r="O953" s="30">
        <v>3240</v>
      </c>
      <c r="P953" s="30">
        <v>0</v>
      </c>
      <c r="Q953" s="30">
        <v>0</v>
      </c>
      <c r="R953" s="88">
        <f t="shared" si="684"/>
        <v>100</v>
      </c>
    </row>
    <row r="954" spans="1:19" ht="15.75" customHeight="1" x14ac:dyDescent="0.3">
      <c r="A954" s="28" t="s">
        <v>226</v>
      </c>
      <c r="B954" s="28" t="s">
        <v>1407</v>
      </c>
      <c r="C954" s="18" t="s">
        <v>979</v>
      </c>
      <c r="D954" s="28" t="s">
        <v>190</v>
      </c>
      <c r="E954" s="29" t="s">
        <v>665</v>
      </c>
      <c r="F954" s="24">
        <v>1760</v>
      </c>
      <c r="G954" s="24">
        <f t="shared" ref="G954" si="717">G955</f>
        <v>0</v>
      </c>
      <c r="H954" s="24">
        <f t="shared" ref="H954:J954" si="718">H955</f>
        <v>1760</v>
      </c>
      <c r="I954" s="24">
        <f t="shared" si="718"/>
        <v>1760</v>
      </c>
      <c r="J954" s="37">
        <f t="shared" si="718"/>
        <v>1760</v>
      </c>
      <c r="K954" s="24">
        <v>0</v>
      </c>
      <c r="L954" s="24">
        <v>0</v>
      </c>
      <c r="M954" s="24">
        <v>0</v>
      </c>
      <c r="N954" s="24">
        <v>0</v>
      </c>
      <c r="O954" s="30">
        <f>O955</f>
        <v>1760</v>
      </c>
      <c r="P954" s="30">
        <v>0</v>
      </c>
      <c r="Q954" s="30">
        <v>0</v>
      </c>
      <c r="R954" s="88">
        <f t="shared" si="684"/>
        <v>100</v>
      </c>
    </row>
    <row r="955" spans="1:19" ht="15.75" customHeight="1" x14ac:dyDescent="0.3">
      <c r="A955" s="28" t="s">
        <v>226</v>
      </c>
      <c r="B955" s="28" t="s">
        <v>1407</v>
      </c>
      <c r="C955" s="18" t="s">
        <v>979</v>
      </c>
      <c r="D955" s="28" t="s">
        <v>175</v>
      </c>
      <c r="E955" s="29" t="s">
        <v>669</v>
      </c>
      <c r="F955" s="24">
        <v>1760</v>
      </c>
      <c r="G955" s="24"/>
      <c r="H955" s="24">
        <v>1760</v>
      </c>
      <c r="I955" s="24">
        <v>1760</v>
      </c>
      <c r="J955" s="37">
        <v>1760</v>
      </c>
      <c r="K955" s="24">
        <v>0</v>
      </c>
      <c r="L955" s="24">
        <v>0</v>
      </c>
      <c r="M955" s="24">
        <v>0</v>
      </c>
      <c r="N955" s="24">
        <v>0</v>
      </c>
      <c r="O955" s="30">
        <v>1760</v>
      </c>
      <c r="P955" s="30">
        <v>0</v>
      </c>
      <c r="Q955" s="30">
        <v>0</v>
      </c>
      <c r="R955" s="88">
        <f t="shared" si="684"/>
        <v>100</v>
      </c>
    </row>
    <row r="956" spans="1:19" ht="31.5" customHeight="1" x14ac:dyDescent="0.3">
      <c r="A956" s="28" t="s">
        <v>226</v>
      </c>
      <c r="B956" s="28" t="s">
        <v>1407</v>
      </c>
      <c r="C956" s="18" t="s">
        <v>979</v>
      </c>
      <c r="D956" s="28" t="s">
        <v>143</v>
      </c>
      <c r="E956" s="29" t="s">
        <v>673</v>
      </c>
      <c r="F956" s="24">
        <v>7192</v>
      </c>
      <c r="G956" s="24">
        <f t="shared" ref="G956:Q956" si="719">G957</f>
        <v>0</v>
      </c>
      <c r="H956" s="24">
        <f t="shared" si="719"/>
        <v>7192</v>
      </c>
      <c r="I956" s="24">
        <f t="shared" si="719"/>
        <v>7252</v>
      </c>
      <c r="J956" s="37">
        <f t="shared" si="719"/>
        <v>6057</v>
      </c>
      <c r="K956" s="24">
        <f t="shared" si="719"/>
        <v>0</v>
      </c>
      <c r="L956" s="24">
        <f t="shared" si="719"/>
        <v>0</v>
      </c>
      <c r="M956" s="24">
        <f t="shared" si="719"/>
        <v>0</v>
      </c>
      <c r="N956" s="24">
        <f t="shared" si="719"/>
        <v>0</v>
      </c>
      <c r="O956" s="30">
        <f t="shared" si="719"/>
        <v>7252</v>
      </c>
      <c r="P956" s="30">
        <f t="shared" si="719"/>
        <v>0</v>
      </c>
      <c r="Q956" s="30">
        <f t="shared" si="719"/>
        <v>0</v>
      </c>
      <c r="R956" s="88">
        <f t="shared" si="684"/>
        <v>100</v>
      </c>
    </row>
    <row r="957" spans="1:19" ht="15.75" customHeight="1" x14ac:dyDescent="0.3">
      <c r="A957" s="28" t="s">
        <v>226</v>
      </c>
      <c r="B957" s="28" t="s">
        <v>1407</v>
      </c>
      <c r="C957" s="18" t="s">
        <v>979</v>
      </c>
      <c r="D957" s="28" t="s">
        <v>155</v>
      </c>
      <c r="E957" s="29" t="s">
        <v>675</v>
      </c>
      <c r="F957" s="24">
        <v>7192</v>
      </c>
      <c r="G957" s="24"/>
      <c r="H957" s="24">
        <v>7192</v>
      </c>
      <c r="I957" s="24">
        <v>7252</v>
      </c>
      <c r="J957" s="37">
        <v>6057</v>
      </c>
      <c r="K957" s="24">
        <v>0</v>
      </c>
      <c r="L957" s="24">
        <v>0</v>
      </c>
      <c r="M957" s="24">
        <v>0</v>
      </c>
      <c r="N957" s="24">
        <v>0</v>
      </c>
      <c r="O957" s="30">
        <v>7252</v>
      </c>
      <c r="P957" s="30">
        <v>0</v>
      </c>
      <c r="Q957" s="30">
        <v>0</v>
      </c>
      <c r="R957" s="88">
        <f t="shared" si="684"/>
        <v>100</v>
      </c>
    </row>
    <row r="958" spans="1:19" ht="31.2" x14ac:dyDescent="0.3">
      <c r="A958" s="28" t="s">
        <v>226</v>
      </c>
      <c r="B958" s="28" t="s">
        <v>1407</v>
      </c>
      <c r="C958" s="18" t="s">
        <v>2073</v>
      </c>
      <c r="D958" s="28"/>
      <c r="E958" s="29" t="s">
        <v>2074</v>
      </c>
      <c r="F958" s="24"/>
      <c r="G958" s="24"/>
      <c r="H958" s="24">
        <f>H959</f>
        <v>0</v>
      </c>
      <c r="I958" s="24">
        <f>I959</f>
        <v>1874</v>
      </c>
      <c r="J958" s="24">
        <f t="shared" ref="J958:Q958" si="720">J959</f>
        <v>0</v>
      </c>
      <c r="K958" s="24">
        <f t="shared" si="720"/>
        <v>1874</v>
      </c>
      <c r="L958" s="24">
        <f t="shared" si="720"/>
        <v>0</v>
      </c>
      <c r="M958" s="24">
        <f t="shared" si="720"/>
        <v>0</v>
      </c>
      <c r="N958" s="24">
        <f t="shared" si="720"/>
        <v>0</v>
      </c>
      <c r="O958" s="24">
        <f t="shared" si="720"/>
        <v>1874</v>
      </c>
      <c r="P958" s="24">
        <f t="shared" si="720"/>
        <v>1874</v>
      </c>
      <c r="Q958" s="24">
        <f t="shared" si="720"/>
        <v>0</v>
      </c>
      <c r="R958" s="88">
        <f t="shared" si="684"/>
        <v>100</v>
      </c>
    </row>
    <row r="959" spans="1:19" ht="31.5" customHeight="1" x14ac:dyDescent="0.3">
      <c r="A959" s="28" t="s">
        <v>226</v>
      </c>
      <c r="B959" s="28" t="s">
        <v>1407</v>
      </c>
      <c r="C959" s="18" t="s">
        <v>2073</v>
      </c>
      <c r="D959" s="28" t="s">
        <v>143</v>
      </c>
      <c r="E959" s="29" t="s">
        <v>673</v>
      </c>
      <c r="F959" s="24"/>
      <c r="G959" s="24"/>
      <c r="H959" s="24">
        <f>H960+H961</f>
        <v>0</v>
      </c>
      <c r="I959" s="24">
        <f>I960+I961</f>
        <v>1874</v>
      </c>
      <c r="J959" s="24">
        <f t="shared" ref="J959:Q959" si="721">J960+J961</f>
        <v>0</v>
      </c>
      <c r="K959" s="24">
        <f t="shared" si="721"/>
        <v>1874</v>
      </c>
      <c r="L959" s="24">
        <f t="shared" si="721"/>
        <v>0</v>
      </c>
      <c r="M959" s="24">
        <f t="shared" si="721"/>
        <v>0</v>
      </c>
      <c r="N959" s="24">
        <f t="shared" si="721"/>
        <v>0</v>
      </c>
      <c r="O959" s="24">
        <f t="shared" si="721"/>
        <v>1874</v>
      </c>
      <c r="P959" s="24">
        <f t="shared" si="721"/>
        <v>1874</v>
      </c>
      <c r="Q959" s="24">
        <f t="shared" si="721"/>
        <v>0</v>
      </c>
      <c r="R959" s="88">
        <f t="shared" si="684"/>
        <v>100</v>
      </c>
    </row>
    <row r="960" spans="1:19" ht="15.75" customHeight="1" x14ac:dyDescent="0.3">
      <c r="A960" s="28" t="s">
        <v>226</v>
      </c>
      <c r="B960" s="28" t="s">
        <v>1407</v>
      </c>
      <c r="C960" s="18" t="s">
        <v>2073</v>
      </c>
      <c r="D960" s="28" t="s">
        <v>179</v>
      </c>
      <c r="E960" s="29" t="s">
        <v>674</v>
      </c>
      <c r="F960" s="24"/>
      <c r="G960" s="24"/>
      <c r="H960" s="24">
        <v>0</v>
      </c>
      <c r="I960" s="24">
        <v>20</v>
      </c>
      <c r="J960" s="37">
        <v>0</v>
      </c>
      <c r="K960" s="37">
        <f>I960</f>
        <v>20</v>
      </c>
      <c r="L960" s="37">
        <v>0</v>
      </c>
      <c r="M960" s="37">
        <v>0</v>
      </c>
      <c r="N960" s="37">
        <v>0</v>
      </c>
      <c r="O960" s="37">
        <v>20</v>
      </c>
      <c r="P960" s="37">
        <f>O960</f>
        <v>20</v>
      </c>
      <c r="Q960" s="37">
        <v>0</v>
      </c>
      <c r="R960" s="88">
        <f t="shared" si="684"/>
        <v>100</v>
      </c>
    </row>
    <row r="961" spans="1:19" ht="15.75" customHeight="1" x14ac:dyDescent="0.3">
      <c r="A961" s="28" t="s">
        <v>226</v>
      </c>
      <c r="B961" s="28" t="s">
        <v>1407</v>
      </c>
      <c r="C961" s="18" t="s">
        <v>2073</v>
      </c>
      <c r="D961" s="28" t="s">
        <v>155</v>
      </c>
      <c r="E961" s="29" t="s">
        <v>675</v>
      </c>
      <c r="F961" s="24"/>
      <c r="G961" s="24"/>
      <c r="H961" s="24">
        <v>0</v>
      </c>
      <c r="I961" s="24">
        <v>1854</v>
      </c>
      <c r="J961" s="37">
        <v>0</v>
      </c>
      <c r="K961" s="37">
        <f>I961</f>
        <v>1854</v>
      </c>
      <c r="L961" s="37">
        <v>0</v>
      </c>
      <c r="M961" s="37">
        <v>0</v>
      </c>
      <c r="N961" s="37">
        <v>0</v>
      </c>
      <c r="O961" s="37">
        <v>1854</v>
      </c>
      <c r="P961" s="37">
        <f>O961</f>
        <v>1854</v>
      </c>
      <c r="Q961" s="37">
        <v>0</v>
      </c>
      <c r="R961" s="88">
        <f t="shared" si="684"/>
        <v>100</v>
      </c>
    </row>
    <row r="962" spans="1:19" ht="31.5" customHeight="1" x14ac:dyDescent="0.3">
      <c r="A962" s="28" t="s">
        <v>226</v>
      </c>
      <c r="B962" s="28" t="s">
        <v>1407</v>
      </c>
      <c r="C962" s="18" t="s">
        <v>984</v>
      </c>
      <c r="D962" s="28"/>
      <c r="E962" s="29" t="s">
        <v>1578</v>
      </c>
      <c r="F962" s="24">
        <v>2988.6</v>
      </c>
      <c r="G962" s="24">
        <f t="shared" ref="G962:Q962" si="722">G963</f>
        <v>0</v>
      </c>
      <c r="H962" s="24">
        <f t="shared" si="722"/>
        <v>2988.6</v>
      </c>
      <c r="I962" s="24">
        <f t="shared" si="722"/>
        <v>2988.6</v>
      </c>
      <c r="J962" s="37">
        <f t="shared" si="722"/>
        <v>115</v>
      </c>
      <c r="K962" s="24">
        <f t="shared" si="722"/>
        <v>0</v>
      </c>
      <c r="L962" s="24">
        <f t="shared" si="722"/>
        <v>0</v>
      </c>
      <c r="M962" s="24">
        <f t="shared" si="722"/>
        <v>0</v>
      </c>
      <c r="N962" s="24">
        <f t="shared" si="722"/>
        <v>0</v>
      </c>
      <c r="O962" s="30">
        <f t="shared" si="722"/>
        <v>2988.6</v>
      </c>
      <c r="P962" s="30">
        <f t="shared" si="722"/>
        <v>0</v>
      </c>
      <c r="Q962" s="30">
        <f t="shared" si="722"/>
        <v>0</v>
      </c>
      <c r="R962" s="88">
        <f t="shared" si="684"/>
        <v>100</v>
      </c>
    </row>
    <row r="963" spans="1:19" ht="15.75" customHeight="1" x14ac:dyDescent="0.3">
      <c r="A963" s="28" t="s">
        <v>226</v>
      </c>
      <c r="B963" s="28" t="s">
        <v>1407</v>
      </c>
      <c r="C963" s="18" t="s">
        <v>981</v>
      </c>
      <c r="D963" s="28"/>
      <c r="E963" s="29" t="s">
        <v>1579</v>
      </c>
      <c r="F963" s="24">
        <v>2988.6</v>
      </c>
      <c r="G963" s="24">
        <f t="shared" ref="G963:H963" si="723">G964+G966</f>
        <v>0</v>
      </c>
      <c r="H963" s="24">
        <f t="shared" si="723"/>
        <v>2988.6</v>
      </c>
      <c r="I963" s="24">
        <f t="shared" ref="I963:Q963" si="724">I964+I966</f>
        <v>2988.6</v>
      </c>
      <c r="J963" s="37">
        <f t="shared" si="724"/>
        <v>115</v>
      </c>
      <c r="K963" s="24">
        <f t="shared" si="724"/>
        <v>0</v>
      </c>
      <c r="L963" s="24">
        <f t="shared" si="724"/>
        <v>0</v>
      </c>
      <c r="M963" s="24">
        <f t="shared" si="724"/>
        <v>0</v>
      </c>
      <c r="N963" s="24">
        <f t="shared" si="724"/>
        <v>0</v>
      </c>
      <c r="O963" s="30">
        <f t="shared" si="724"/>
        <v>2988.6</v>
      </c>
      <c r="P963" s="30">
        <f t="shared" si="724"/>
        <v>0</v>
      </c>
      <c r="Q963" s="30">
        <f t="shared" si="724"/>
        <v>0</v>
      </c>
      <c r="R963" s="88">
        <f t="shared" si="684"/>
        <v>100</v>
      </c>
    </row>
    <row r="964" spans="1:19" ht="31.5" customHeight="1" x14ac:dyDescent="0.3">
      <c r="A964" s="28" t="s">
        <v>226</v>
      </c>
      <c r="B964" s="28" t="s">
        <v>1407</v>
      </c>
      <c r="C964" s="18" t="s">
        <v>981</v>
      </c>
      <c r="D964" s="28" t="s">
        <v>51</v>
      </c>
      <c r="E964" s="29" t="s">
        <v>663</v>
      </c>
      <c r="F964" s="24">
        <v>115</v>
      </c>
      <c r="G964" s="24">
        <f t="shared" ref="G964:Q964" si="725">G965</f>
        <v>0</v>
      </c>
      <c r="H964" s="24">
        <f t="shared" si="725"/>
        <v>115</v>
      </c>
      <c r="I964" s="24">
        <f t="shared" si="725"/>
        <v>115</v>
      </c>
      <c r="J964" s="37">
        <f t="shared" si="725"/>
        <v>115</v>
      </c>
      <c r="K964" s="24">
        <f t="shared" si="725"/>
        <v>0</v>
      </c>
      <c r="L964" s="24">
        <f t="shared" si="725"/>
        <v>0</v>
      </c>
      <c r="M964" s="24">
        <f t="shared" si="725"/>
        <v>0</v>
      </c>
      <c r="N964" s="24">
        <f t="shared" si="725"/>
        <v>0</v>
      </c>
      <c r="O964" s="30">
        <f t="shared" si="725"/>
        <v>115</v>
      </c>
      <c r="P964" s="30">
        <f t="shared" si="725"/>
        <v>0</v>
      </c>
      <c r="Q964" s="30">
        <f t="shared" si="725"/>
        <v>0</v>
      </c>
      <c r="R964" s="88">
        <f t="shared" si="684"/>
        <v>100</v>
      </c>
    </row>
    <row r="965" spans="1:19" ht="31.5" customHeight="1" x14ac:dyDescent="0.3">
      <c r="A965" s="28" t="s">
        <v>226</v>
      </c>
      <c r="B965" s="28" t="s">
        <v>1407</v>
      </c>
      <c r="C965" s="18" t="s">
        <v>981</v>
      </c>
      <c r="D965" s="28" t="s">
        <v>52</v>
      </c>
      <c r="E965" s="29" t="s">
        <v>664</v>
      </c>
      <c r="F965" s="24">
        <v>115</v>
      </c>
      <c r="G965" s="24"/>
      <c r="H965" s="24">
        <v>115</v>
      </c>
      <c r="I965" s="24">
        <v>115</v>
      </c>
      <c r="J965" s="37">
        <v>115</v>
      </c>
      <c r="K965" s="24">
        <v>0</v>
      </c>
      <c r="L965" s="24">
        <v>0</v>
      </c>
      <c r="M965" s="24">
        <v>0</v>
      </c>
      <c r="N965" s="24">
        <v>0</v>
      </c>
      <c r="O965" s="30">
        <v>115</v>
      </c>
      <c r="P965" s="30">
        <v>0</v>
      </c>
      <c r="Q965" s="30">
        <v>0</v>
      </c>
      <c r="R965" s="88">
        <f t="shared" si="684"/>
        <v>100</v>
      </c>
    </row>
    <row r="966" spans="1:19" ht="15.75" customHeight="1" x14ac:dyDescent="0.3">
      <c r="A966" s="28" t="s">
        <v>226</v>
      </c>
      <c r="B966" s="28" t="s">
        <v>1407</v>
      </c>
      <c r="C966" s="18" t="s">
        <v>981</v>
      </c>
      <c r="D966" s="28" t="s">
        <v>190</v>
      </c>
      <c r="E966" s="29" t="s">
        <v>665</v>
      </c>
      <c r="F966" s="24">
        <v>2873.6</v>
      </c>
      <c r="G966" s="24">
        <f t="shared" ref="G966" si="726">G967</f>
        <v>0</v>
      </c>
      <c r="H966" s="24">
        <f t="shared" ref="H966:J966" si="727">H967</f>
        <v>2873.6</v>
      </c>
      <c r="I966" s="24">
        <f t="shared" si="727"/>
        <v>2873.6</v>
      </c>
      <c r="J966" s="37">
        <f t="shared" si="727"/>
        <v>0</v>
      </c>
      <c r="K966" s="24">
        <v>0</v>
      </c>
      <c r="L966" s="24">
        <v>0</v>
      </c>
      <c r="M966" s="24">
        <v>0</v>
      </c>
      <c r="N966" s="24">
        <v>0</v>
      </c>
      <c r="O966" s="30">
        <f>O967</f>
        <v>2873.6</v>
      </c>
      <c r="P966" s="30">
        <v>0</v>
      </c>
      <c r="Q966" s="30">
        <v>0</v>
      </c>
      <c r="R966" s="88">
        <f t="shared" si="684"/>
        <v>100</v>
      </c>
    </row>
    <row r="967" spans="1:19" ht="31.5" customHeight="1" x14ac:dyDescent="0.3">
      <c r="A967" s="28" t="s">
        <v>226</v>
      </c>
      <c r="B967" s="28" t="s">
        <v>1407</v>
      </c>
      <c r="C967" s="18" t="s">
        <v>981</v>
      </c>
      <c r="D967" s="18" t="s">
        <v>982</v>
      </c>
      <c r="E967" s="19" t="s">
        <v>1013</v>
      </c>
      <c r="F967" s="24">
        <v>2873.6</v>
      </c>
      <c r="G967" s="24"/>
      <c r="H967" s="24">
        <v>2873.6</v>
      </c>
      <c r="I967" s="24">
        <v>2873.6</v>
      </c>
      <c r="J967" s="37">
        <v>0</v>
      </c>
      <c r="K967" s="24">
        <v>0</v>
      </c>
      <c r="L967" s="24">
        <v>0</v>
      </c>
      <c r="M967" s="24">
        <v>0</v>
      </c>
      <c r="N967" s="24">
        <v>0</v>
      </c>
      <c r="O967" s="30">
        <v>2873.6</v>
      </c>
      <c r="P967" s="30">
        <v>0</v>
      </c>
      <c r="Q967" s="30">
        <v>0</v>
      </c>
      <c r="R967" s="88">
        <f t="shared" si="684"/>
        <v>100</v>
      </c>
    </row>
    <row r="968" spans="1:19" ht="31.5" customHeight="1" x14ac:dyDescent="0.3">
      <c r="A968" s="28" t="s">
        <v>226</v>
      </c>
      <c r="B968" s="28" t="s">
        <v>1407</v>
      </c>
      <c r="C968" s="18" t="s">
        <v>942</v>
      </c>
      <c r="D968" s="18"/>
      <c r="E968" s="19" t="s">
        <v>832</v>
      </c>
      <c r="F968" s="24">
        <v>755.7</v>
      </c>
      <c r="G968" s="24">
        <f t="shared" ref="G968:Q969" si="728">G969</f>
        <v>0</v>
      </c>
      <c r="H968" s="24">
        <f t="shared" si="728"/>
        <v>755.7</v>
      </c>
      <c r="I968" s="24">
        <f t="shared" si="728"/>
        <v>1048.34204</v>
      </c>
      <c r="J968" s="37">
        <f t="shared" si="728"/>
        <v>579.81536000000006</v>
      </c>
      <c r="K968" s="24">
        <f t="shared" si="728"/>
        <v>1048.34204</v>
      </c>
      <c r="L968" s="24">
        <f t="shared" si="728"/>
        <v>579.81536000000006</v>
      </c>
      <c r="M968" s="24">
        <f t="shared" si="728"/>
        <v>0</v>
      </c>
      <c r="N968" s="24">
        <f t="shared" si="728"/>
        <v>0</v>
      </c>
      <c r="O968" s="30">
        <f t="shared" si="728"/>
        <v>983.27559999999994</v>
      </c>
      <c r="P968" s="30">
        <f t="shared" si="728"/>
        <v>983.27559999999994</v>
      </c>
      <c r="Q968" s="30">
        <f t="shared" si="728"/>
        <v>0</v>
      </c>
      <c r="R968" s="88">
        <f t="shared" si="684"/>
        <v>93.793395903497284</v>
      </c>
    </row>
    <row r="969" spans="1:19" ht="94.5" customHeight="1" x14ac:dyDescent="0.3">
      <c r="A969" s="28" t="s">
        <v>226</v>
      </c>
      <c r="B969" s="28" t="s">
        <v>1407</v>
      </c>
      <c r="C969" s="18" t="s">
        <v>1797</v>
      </c>
      <c r="D969" s="18"/>
      <c r="E969" s="19" t="s">
        <v>1798</v>
      </c>
      <c r="F969" s="24">
        <v>755.7</v>
      </c>
      <c r="G969" s="24">
        <f t="shared" si="728"/>
        <v>0</v>
      </c>
      <c r="H969" s="24">
        <f t="shared" si="728"/>
        <v>755.7</v>
      </c>
      <c r="I969" s="24">
        <f t="shared" si="728"/>
        <v>1048.34204</v>
      </c>
      <c r="J969" s="37">
        <f t="shared" si="728"/>
        <v>579.81536000000006</v>
      </c>
      <c r="K969" s="24">
        <f t="shared" si="728"/>
        <v>1048.34204</v>
      </c>
      <c r="L969" s="24">
        <f t="shared" si="728"/>
        <v>579.81536000000006</v>
      </c>
      <c r="M969" s="24">
        <f t="shared" si="728"/>
        <v>0</v>
      </c>
      <c r="N969" s="24">
        <f t="shared" si="728"/>
        <v>0</v>
      </c>
      <c r="O969" s="30">
        <f t="shared" si="728"/>
        <v>983.27559999999994</v>
      </c>
      <c r="P969" s="30">
        <f t="shared" si="728"/>
        <v>983.27559999999994</v>
      </c>
      <c r="Q969" s="30">
        <f t="shared" si="728"/>
        <v>0</v>
      </c>
      <c r="R969" s="88">
        <f t="shared" si="684"/>
        <v>93.793395903497284</v>
      </c>
    </row>
    <row r="970" spans="1:19" ht="31.5" customHeight="1" x14ac:dyDescent="0.3">
      <c r="A970" s="28" t="s">
        <v>226</v>
      </c>
      <c r="B970" s="28" t="s">
        <v>1407</v>
      </c>
      <c r="C970" s="18" t="s">
        <v>1799</v>
      </c>
      <c r="D970" s="28"/>
      <c r="E970" s="29" t="s">
        <v>1053</v>
      </c>
      <c r="F970" s="24">
        <v>755.7</v>
      </c>
      <c r="G970" s="24">
        <f t="shared" ref="G970:H970" si="729">G971+G973</f>
        <v>0</v>
      </c>
      <c r="H970" s="24">
        <f t="shared" si="729"/>
        <v>755.7</v>
      </c>
      <c r="I970" s="24">
        <f t="shared" ref="I970:Q970" si="730">I971+I973</f>
        <v>1048.34204</v>
      </c>
      <c r="J970" s="37">
        <f t="shared" si="730"/>
        <v>579.81536000000006</v>
      </c>
      <c r="K970" s="24">
        <f t="shared" si="730"/>
        <v>1048.34204</v>
      </c>
      <c r="L970" s="24">
        <f t="shared" si="730"/>
        <v>579.81536000000006</v>
      </c>
      <c r="M970" s="24">
        <f t="shared" si="730"/>
        <v>0</v>
      </c>
      <c r="N970" s="24">
        <f t="shared" si="730"/>
        <v>0</v>
      </c>
      <c r="O970" s="30">
        <f t="shared" si="730"/>
        <v>983.27559999999994</v>
      </c>
      <c r="P970" s="30">
        <f t="shared" si="730"/>
        <v>983.27559999999994</v>
      </c>
      <c r="Q970" s="30">
        <f t="shared" si="730"/>
        <v>0</v>
      </c>
      <c r="R970" s="88">
        <f t="shared" si="684"/>
        <v>93.793395903497284</v>
      </c>
    </row>
    <row r="971" spans="1:19" ht="78.75" customHeight="1" x14ac:dyDescent="0.3">
      <c r="A971" s="28" t="s">
        <v>226</v>
      </c>
      <c r="B971" s="28" t="s">
        <v>1407</v>
      </c>
      <c r="C971" s="18" t="s">
        <v>1799</v>
      </c>
      <c r="D971" s="28" t="s">
        <v>58</v>
      </c>
      <c r="E971" s="29" t="s">
        <v>660</v>
      </c>
      <c r="F971" s="24">
        <v>455.7</v>
      </c>
      <c r="G971" s="24">
        <f t="shared" ref="G971:Q971" si="731">G972</f>
        <v>0</v>
      </c>
      <c r="H971" s="24">
        <f t="shared" si="731"/>
        <v>455.7</v>
      </c>
      <c r="I971" s="24">
        <f t="shared" si="731"/>
        <v>650.34907999999996</v>
      </c>
      <c r="J971" s="37">
        <f t="shared" si="731"/>
        <v>301.82</v>
      </c>
      <c r="K971" s="24">
        <f t="shared" si="731"/>
        <v>650.34907999999996</v>
      </c>
      <c r="L971" s="24">
        <f t="shared" si="731"/>
        <v>301.82</v>
      </c>
      <c r="M971" s="24">
        <f t="shared" si="731"/>
        <v>0</v>
      </c>
      <c r="N971" s="24">
        <f t="shared" si="731"/>
        <v>0</v>
      </c>
      <c r="O971" s="30">
        <f t="shared" si="731"/>
        <v>585.28264000000001</v>
      </c>
      <c r="P971" s="30">
        <f t="shared" si="731"/>
        <v>585.28264000000001</v>
      </c>
      <c r="Q971" s="30">
        <f t="shared" si="731"/>
        <v>0</v>
      </c>
      <c r="R971" s="88">
        <f t="shared" si="684"/>
        <v>89.995151526930755</v>
      </c>
    </row>
    <row r="972" spans="1:19" ht="31.5" customHeight="1" x14ac:dyDescent="0.3">
      <c r="A972" s="28" t="s">
        <v>226</v>
      </c>
      <c r="B972" s="28" t="s">
        <v>1407</v>
      </c>
      <c r="C972" s="18" t="s">
        <v>1799</v>
      </c>
      <c r="D972" s="28" t="s">
        <v>68</v>
      </c>
      <c r="E972" s="29" t="s">
        <v>662</v>
      </c>
      <c r="F972" s="24">
        <v>455.7</v>
      </c>
      <c r="G972" s="24"/>
      <c r="H972" s="24">
        <f>350+105.7</f>
        <v>455.7</v>
      </c>
      <c r="I972" s="24">
        <v>650.34907999999996</v>
      </c>
      <c r="J972" s="37">
        <v>301.82</v>
      </c>
      <c r="K972" s="24">
        <f>I972</f>
        <v>650.34907999999996</v>
      </c>
      <c r="L972" s="24">
        <f>J972</f>
        <v>301.82</v>
      </c>
      <c r="M972" s="24">
        <v>0</v>
      </c>
      <c r="N972" s="24">
        <v>0</v>
      </c>
      <c r="O972" s="30">
        <v>585.28264000000001</v>
      </c>
      <c r="P972" s="30">
        <f>O972</f>
        <v>585.28264000000001</v>
      </c>
      <c r="Q972" s="30">
        <v>0</v>
      </c>
      <c r="R972" s="88">
        <f t="shared" ref="R972:R1035" si="732">O972/I972*100</f>
        <v>89.995151526930755</v>
      </c>
    </row>
    <row r="973" spans="1:19" ht="31.5" customHeight="1" x14ac:dyDescent="0.3">
      <c r="A973" s="28" t="s">
        <v>226</v>
      </c>
      <c r="B973" s="28" t="s">
        <v>1407</v>
      </c>
      <c r="C973" s="18" t="s">
        <v>1799</v>
      </c>
      <c r="D973" s="28" t="s">
        <v>51</v>
      </c>
      <c r="E973" s="29" t="s">
        <v>663</v>
      </c>
      <c r="F973" s="24">
        <v>300</v>
      </c>
      <c r="G973" s="24">
        <f t="shared" ref="G973:N973" si="733">G974</f>
        <v>0</v>
      </c>
      <c r="H973" s="24">
        <f t="shared" si="733"/>
        <v>300</v>
      </c>
      <c r="I973" s="24">
        <f t="shared" si="733"/>
        <v>397.99295999999998</v>
      </c>
      <c r="J973" s="37">
        <f t="shared" si="733"/>
        <v>277.99536000000001</v>
      </c>
      <c r="K973" s="24">
        <f t="shared" si="733"/>
        <v>397.99295999999998</v>
      </c>
      <c r="L973" s="24">
        <f t="shared" si="733"/>
        <v>277.99536000000001</v>
      </c>
      <c r="M973" s="24">
        <f t="shared" si="733"/>
        <v>0</v>
      </c>
      <c r="N973" s="24">
        <f t="shared" si="733"/>
        <v>0</v>
      </c>
      <c r="O973" s="30">
        <f>O974</f>
        <v>397.99295999999998</v>
      </c>
      <c r="P973" s="30">
        <f>P974</f>
        <v>397.99295999999998</v>
      </c>
      <c r="Q973" s="30">
        <f>Q974</f>
        <v>0</v>
      </c>
      <c r="R973" s="88">
        <f t="shared" si="732"/>
        <v>100</v>
      </c>
      <c r="S973" s="36"/>
    </row>
    <row r="974" spans="1:19" ht="31.5" customHeight="1" x14ac:dyDescent="0.3">
      <c r="A974" s="28" t="s">
        <v>226</v>
      </c>
      <c r="B974" s="28" t="s">
        <v>1407</v>
      </c>
      <c r="C974" s="18" t="s">
        <v>1799</v>
      </c>
      <c r="D974" s="28" t="s">
        <v>52</v>
      </c>
      <c r="E974" s="29" t="s">
        <v>664</v>
      </c>
      <c r="F974" s="24">
        <v>300</v>
      </c>
      <c r="G974" s="24"/>
      <c r="H974" s="24">
        <v>300</v>
      </c>
      <c r="I974" s="24">
        <v>397.99295999999998</v>
      </c>
      <c r="J974" s="37">
        <v>277.99536000000001</v>
      </c>
      <c r="K974" s="24">
        <f>I974</f>
        <v>397.99295999999998</v>
      </c>
      <c r="L974" s="24">
        <f>J974</f>
        <v>277.99536000000001</v>
      </c>
      <c r="M974" s="24">
        <v>0</v>
      </c>
      <c r="N974" s="24">
        <v>0</v>
      </c>
      <c r="O974" s="30">
        <v>397.99295999999998</v>
      </c>
      <c r="P974" s="30">
        <f>O974</f>
        <v>397.99295999999998</v>
      </c>
      <c r="Q974" s="30">
        <v>0</v>
      </c>
      <c r="R974" s="88">
        <f t="shared" si="732"/>
        <v>100</v>
      </c>
      <c r="S974" s="36"/>
    </row>
    <row r="975" spans="1:19" ht="31.5" customHeight="1" x14ac:dyDescent="0.3">
      <c r="A975" s="28" t="s">
        <v>226</v>
      </c>
      <c r="B975" s="28" t="s">
        <v>1407</v>
      </c>
      <c r="C975" s="28" t="s">
        <v>917</v>
      </c>
      <c r="D975" s="28"/>
      <c r="E975" s="29" t="s">
        <v>1083</v>
      </c>
      <c r="F975" s="24">
        <v>0</v>
      </c>
      <c r="G975" s="24">
        <f t="shared" ref="G975:Q979" si="734">G976</f>
        <v>0</v>
      </c>
      <c r="H975" s="24">
        <f t="shared" si="734"/>
        <v>581.40700000000004</v>
      </c>
      <c r="I975" s="24">
        <f t="shared" si="734"/>
        <v>72.902000000000001</v>
      </c>
      <c r="J975" s="37">
        <f t="shared" si="734"/>
        <v>52.544699999999999</v>
      </c>
      <c r="K975" s="24">
        <f t="shared" si="734"/>
        <v>0</v>
      </c>
      <c r="L975" s="24">
        <f t="shared" si="734"/>
        <v>0</v>
      </c>
      <c r="M975" s="24">
        <f t="shared" si="734"/>
        <v>0</v>
      </c>
      <c r="N975" s="24">
        <f t="shared" si="734"/>
        <v>0</v>
      </c>
      <c r="O975" s="30">
        <f t="shared" si="734"/>
        <v>72.861980000000003</v>
      </c>
      <c r="P975" s="30">
        <f t="shared" si="734"/>
        <v>0</v>
      </c>
      <c r="Q975" s="30">
        <f t="shared" si="734"/>
        <v>0</v>
      </c>
      <c r="R975" s="88">
        <f t="shared" si="732"/>
        <v>99.945104386710923</v>
      </c>
      <c r="S975" s="36"/>
    </row>
    <row r="976" spans="1:19" ht="47.25" customHeight="1" x14ac:dyDescent="0.3">
      <c r="A976" s="28" t="s">
        <v>226</v>
      </c>
      <c r="B976" s="28" t="s">
        <v>1407</v>
      </c>
      <c r="C976" s="28" t="s">
        <v>944</v>
      </c>
      <c r="D976" s="28"/>
      <c r="E976" s="29" t="s">
        <v>1104</v>
      </c>
      <c r="F976" s="24">
        <v>0</v>
      </c>
      <c r="G976" s="24">
        <f t="shared" si="734"/>
        <v>0</v>
      </c>
      <c r="H976" s="24">
        <f t="shared" si="734"/>
        <v>581.40700000000004</v>
      </c>
      <c r="I976" s="24">
        <f t="shared" si="734"/>
        <v>72.902000000000001</v>
      </c>
      <c r="J976" s="37">
        <f t="shared" si="734"/>
        <v>52.544699999999999</v>
      </c>
      <c r="K976" s="24">
        <f t="shared" si="734"/>
        <v>0</v>
      </c>
      <c r="L976" s="24">
        <f t="shared" si="734"/>
        <v>0</v>
      </c>
      <c r="M976" s="24">
        <f t="shared" si="734"/>
        <v>0</v>
      </c>
      <c r="N976" s="24">
        <f t="shared" si="734"/>
        <v>0</v>
      </c>
      <c r="O976" s="30">
        <f t="shared" si="734"/>
        <v>72.861980000000003</v>
      </c>
      <c r="P976" s="30">
        <f t="shared" si="734"/>
        <v>0</v>
      </c>
      <c r="Q976" s="30">
        <f t="shared" si="734"/>
        <v>0</v>
      </c>
      <c r="R976" s="88">
        <f t="shared" si="732"/>
        <v>99.945104386710923</v>
      </c>
      <c r="S976" s="36"/>
    </row>
    <row r="977" spans="1:19" ht="63" customHeight="1" x14ac:dyDescent="0.3">
      <c r="A977" s="28" t="s">
        <v>226</v>
      </c>
      <c r="B977" s="28" t="s">
        <v>1407</v>
      </c>
      <c r="C977" s="28" t="s">
        <v>946</v>
      </c>
      <c r="D977" s="28"/>
      <c r="E977" s="29" t="s">
        <v>1106</v>
      </c>
      <c r="F977" s="24">
        <v>0</v>
      </c>
      <c r="G977" s="24">
        <f t="shared" si="734"/>
        <v>0</v>
      </c>
      <c r="H977" s="24">
        <f>H978+H981</f>
        <v>581.40700000000004</v>
      </c>
      <c r="I977" s="24">
        <f t="shared" ref="I977:Q977" si="735">I978+I981</f>
        <v>72.902000000000001</v>
      </c>
      <c r="J977" s="24">
        <f t="shared" si="735"/>
        <v>52.544699999999999</v>
      </c>
      <c r="K977" s="24">
        <f t="shared" si="735"/>
        <v>0</v>
      </c>
      <c r="L977" s="24">
        <f t="shared" si="735"/>
        <v>0</v>
      </c>
      <c r="M977" s="24">
        <f t="shared" si="735"/>
        <v>0</v>
      </c>
      <c r="N977" s="24">
        <f t="shared" si="735"/>
        <v>0</v>
      </c>
      <c r="O977" s="24">
        <f t="shared" si="735"/>
        <v>72.861980000000003</v>
      </c>
      <c r="P977" s="24">
        <f t="shared" si="735"/>
        <v>0</v>
      </c>
      <c r="Q977" s="24">
        <f t="shared" si="735"/>
        <v>0</v>
      </c>
      <c r="R977" s="88">
        <f t="shared" si="732"/>
        <v>99.945104386710923</v>
      </c>
      <c r="S977" s="36"/>
    </row>
    <row r="978" spans="1:19" ht="31.5" customHeight="1" x14ac:dyDescent="0.3">
      <c r="A978" s="28" t="s">
        <v>226</v>
      </c>
      <c r="B978" s="28" t="s">
        <v>1407</v>
      </c>
      <c r="C978" s="18" t="s">
        <v>937</v>
      </c>
      <c r="D978" s="28"/>
      <c r="E978" s="29" t="s">
        <v>1107</v>
      </c>
      <c r="F978" s="24">
        <v>0</v>
      </c>
      <c r="G978" s="24">
        <f t="shared" si="734"/>
        <v>0</v>
      </c>
      <c r="H978" s="24">
        <f t="shared" si="734"/>
        <v>72.902000000000001</v>
      </c>
      <c r="I978" s="24">
        <f t="shared" si="734"/>
        <v>72.902000000000001</v>
      </c>
      <c r="J978" s="37">
        <f t="shared" si="734"/>
        <v>52.544699999999999</v>
      </c>
      <c r="K978" s="24">
        <f t="shared" si="734"/>
        <v>0</v>
      </c>
      <c r="L978" s="24">
        <f t="shared" si="734"/>
        <v>0</v>
      </c>
      <c r="M978" s="24">
        <f t="shared" si="734"/>
        <v>0</v>
      </c>
      <c r="N978" s="24">
        <f t="shared" si="734"/>
        <v>0</v>
      </c>
      <c r="O978" s="30">
        <f t="shared" si="734"/>
        <v>72.861980000000003</v>
      </c>
      <c r="P978" s="30">
        <f t="shared" si="734"/>
        <v>0</v>
      </c>
      <c r="Q978" s="30">
        <f t="shared" si="734"/>
        <v>0</v>
      </c>
      <c r="R978" s="88">
        <f t="shared" si="732"/>
        <v>99.945104386710923</v>
      </c>
      <c r="S978" s="36"/>
    </row>
    <row r="979" spans="1:19" ht="31.5" customHeight="1" x14ac:dyDescent="0.3">
      <c r="A979" s="28" t="s">
        <v>226</v>
      </c>
      <c r="B979" s="28" t="s">
        <v>1407</v>
      </c>
      <c r="C979" s="18" t="s">
        <v>937</v>
      </c>
      <c r="D979" s="28" t="s">
        <v>143</v>
      </c>
      <c r="E979" s="29" t="s">
        <v>673</v>
      </c>
      <c r="F979" s="24">
        <v>70.099999999999994</v>
      </c>
      <c r="G979" s="24">
        <f t="shared" si="734"/>
        <v>0</v>
      </c>
      <c r="H979" s="24">
        <f t="shared" si="734"/>
        <v>72.902000000000001</v>
      </c>
      <c r="I979" s="24">
        <f t="shared" si="734"/>
        <v>72.902000000000001</v>
      </c>
      <c r="J979" s="37">
        <f t="shared" si="734"/>
        <v>52.544699999999999</v>
      </c>
      <c r="K979" s="24">
        <f t="shared" si="734"/>
        <v>0</v>
      </c>
      <c r="L979" s="24">
        <f t="shared" si="734"/>
        <v>0</v>
      </c>
      <c r="M979" s="24">
        <f t="shared" si="734"/>
        <v>0</v>
      </c>
      <c r="N979" s="24">
        <f t="shared" si="734"/>
        <v>0</v>
      </c>
      <c r="O979" s="30">
        <f t="shared" si="734"/>
        <v>72.861980000000003</v>
      </c>
      <c r="P979" s="30">
        <f t="shared" si="734"/>
        <v>0</v>
      </c>
      <c r="Q979" s="30">
        <f t="shared" si="734"/>
        <v>0</v>
      </c>
      <c r="R979" s="88">
        <f t="shared" si="732"/>
        <v>99.945104386710923</v>
      </c>
    </row>
    <row r="980" spans="1:19" ht="15.75" customHeight="1" x14ac:dyDescent="0.3">
      <c r="A980" s="28" t="s">
        <v>226</v>
      </c>
      <c r="B980" s="28" t="s">
        <v>1407</v>
      </c>
      <c r="C980" s="18" t="s">
        <v>937</v>
      </c>
      <c r="D980" s="28" t="s">
        <v>179</v>
      </c>
      <c r="E980" s="29" t="s">
        <v>674</v>
      </c>
      <c r="F980" s="24">
        <v>70.099999999999994</v>
      </c>
      <c r="G980" s="24"/>
      <c r="H980" s="24">
        <v>72.902000000000001</v>
      </c>
      <c r="I980" s="24">
        <v>72.902000000000001</v>
      </c>
      <c r="J980" s="37">
        <v>52.544699999999999</v>
      </c>
      <c r="K980" s="24">
        <v>0</v>
      </c>
      <c r="L980" s="24">
        <v>0</v>
      </c>
      <c r="M980" s="24">
        <v>0</v>
      </c>
      <c r="N980" s="24">
        <v>0</v>
      </c>
      <c r="O980" s="30">
        <v>72.861980000000003</v>
      </c>
      <c r="P980" s="30">
        <v>0</v>
      </c>
      <c r="Q980" s="30">
        <v>0</v>
      </c>
      <c r="R980" s="88">
        <f t="shared" si="732"/>
        <v>99.945104386710923</v>
      </c>
    </row>
    <row r="981" spans="1:19" ht="31.5" hidden="1" customHeight="1" x14ac:dyDescent="0.3">
      <c r="A981" s="28" t="s">
        <v>226</v>
      </c>
      <c r="B981" s="28" t="s">
        <v>1407</v>
      </c>
      <c r="C981" s="18" t="s">
        <v>938</v>
      </c>
      <c r="D981" s="28"/>
      <c r="E981" s="29" t="s">
        <v>1108</v>
      </c>
      <c r="F981" s="24"/>
      <c r="G981" s="24"/>
      <c r="H981" s="24">
        <f>H982</f>
        <v>508.505</v>
      </c>
      <c r="I981" s="24">
        <f t="shared" ref="I981:Q982" si="736">I982</f>
        <v>0</v>
      </c>
      <c r="J981" s="24">
        <f t="shared" si="736"/>
        <v>0</v>
      </c>
      <c r="K981" s="24">
        <f t="shared" si="736"/>
        <v>0</v>
      </c>
      <c r="L981" s="24">
        <f t="shared" si="736"/>
        <v>0</v>
      </c>
      <c r="M981" s="24">
        <f t="shared" si="736"/>
        <v>0</v>
      </c>
      <c r="N981" s="24">
        <f t="shared" si="736"/>
        <v>0</v>
      </c>
      <c r="O981" s="24">
        <f t="shared" si="736"/>
        <v>0</v>
      </c>
      <c r="P981" s="24">
        <f t="shared" si="736"/>
        <v>0</v>
      </c>
      <c r="Q981" s="24">
        <f t="shared" si="736"/>
        <v>0</v>
      </c>
      <c r="R981" s="30">
        <v>0</v>
      </c>
      <c r="S981" s="36" t="s">
        <v>2026</v>
      </c>
    </row>
    <row r="982" spans="1:19" ht="31.5" hidden="1" customHeight="1" x14ac:dyDescent="0.3">
      <c r="A982" s="28" t="s">
        <v>226</v>
      </c>
      <c r="B982" s="28" t="s">
        <v>1407</v>
      </c>
      <c r="C982" s="18" t="s">
        <v>938</v>
      </c>
      <c r="D982" s="28" t="s">
        <v>143</v>
      </c>
      <c r="E982" s="29" t="s">
        <v>673</v>
      </c>
      <c r="F982" s="24"/>
      <c r="G982" s="24"/>
      <c r="H982" s="24">
        <f>H983</f>
        <v>508.505</v>
      </c>
      <c r="I982" s="24">
        <f t="shared" si="736"/>
        <v>0</v>
      </c>
      <c r="J982" s="24">
        <f t="shared" si="736"/>
        <v>0</v>
      </c>
      <c r="K982" s="24">
        <f t="shared" si="736"/>
        <v>0</v>
      </c>
      <c r="L982" s="24">
        <f t="shared" si="736"/>
        <v>0</v>
      </c>
      <c r="M982" s="24">
        <f t="shared" si="736"/>
        <v>0</v>
      </c>
      <c r="N982" s="24">
        <f t="shared" si="736"/>
        <v>0</v>
      </c>
      <c r="O982" s="24">
        <f t="shared" si="736"/>
        <v>0</v>
      </c>
      <c r="P982" s="24">
        <f t="shared" si="736"/>
        <v>0</v>
      </c>
      <c r="Q982" s="24">
        <f t="shared" si="736"/>
        <v>0</v>
      </c>
      <c r="R982" s="30">
        <v>0</v>
      </c>
      <c r="S982" s="36" t="s">
        <v>2026</v>
      </c>
    </row>
    <row r="983" spans="1:19" ht="15.75" hidden="1" customHeight="1" x14ac:dyDescent="0.3">
      <c r="A983" s="28" t="s">
        <v>226</v>
      </c>
      <c r="B983" s="28" t="s">
        <v>1407</v>
      </c>
      <c r="C983" s="18" t="s">
        <v>938</v>
      </c>
      <c r="D983" s="28" t="s">
        <v>155</v>
      </c>
      <c r="E983" s="29" t="s">
        <v>675</v>
      </c>
      <c r="F983" s="24"/>
      <c r="G983" s="24"/>
      <c r="H983" s="24">
        <v>508.505</v>
      </c>
      <c r="I983" s="24">
        <v>0</v>
      </c>
      <c r="J983" s="24">
        <v>0</v>
      </c>
      <c r="K983" s="24">
        <v>0</v>
      </c>
      <c r="L983" s="24">
        <v>0</v>
      </c>
      <c r="M983" s="24">
        <v>0</v>
      </c>
      <c r="N983" s="24">
        <v>0</v>
      </c>
      <c r="O983" s="24">
        <v>0</v>
      </c>
      <c r="P983" s="24">
        <v>0</v>
      </c>
      <c r="Q983" s="24">
        <v>0</v>
      </c>
      <c r="R983" s="30">
        <v>0</v>
      </c>
      <c r="S983" s="36" t="s">
        <v>2026</v>
      </c>
    </row>
    <row r="984" spans="1:19" ht="31.5" customHeight="1" x14ac:dyDescent="0.3">
      <c r="A984" s="28" t="s">
        <v>226</v>
      </c>
      <c r="B984" s="28" t="s">
        <v>1407</v>
      </c>
      <c r="C984" s="18" t="s">
        <v>62</v>
      </c>
      <c r="D984" s="28"/>
      <c r="E984" s="29" t="s">
        <v>1196</v>
      </c>
      <c r="F984" s="24">
        <v>310651.99999999994</v>
      </c>
      <c r="G984" s="24">
        <f t="shared" ref="G984" si="737">G985+G996</f>
        <v>0</v>
      </c>
      <c r="H984" s="24">
        <f>H985+H996+H1000</f>
        <v>311136.147</v>
      </c>
      <c r="I984" s="24">
        <f t="shared" ref="I984:Q984" si="738">I985+I996+I1000</f>
        <v>393168.64621999994</v>
      </c>
      <c r="J984" s="24">
        <f t="shared" si="738"/>
        <v>271497.97674000001</v>
      </c>
      <c r="K984" s="24">
        <f t="shared" si="738"/>
        <v>293685.61263999995</v>
      </c>
      <c r="L984" s="24">
        <f t="shared" si="738"/>
        <v>194150.99441000001</v>
      </c>
      <c r="M984" s="24">
        <f t="shared" si="738"/>
        <v>0</v>
      </c>
      <c r="N984" s="24">
        <f t="shared" si="738"/>
        <v>0</v>
      </c>
      <c r="O984" s="24">
        <f t="shared" si="738"/>
        <v>346355.85969000001</v>
      </c>
      <c r="P984" s="24">
        <f t="shared" si="738"/>
        <v>247155.07299000002</v>
      </c>
      <c r="Q984" s="24">
        <f t="shared" si="738"/>
        <v>0</v>
      </c>
      <c r="R984" s="88">
        <f t="shared" si="732"/>
        <v>88.093458880796533</v>
      </c>
    </row>
    <row r="985" spans="1:19" ht="15.75" customHeight="1" x14ac:dyDescent="0.3">
      <c r="A985" s="28" t="s">
        <v>226</v>
      </c>
      <c r="B985" s="28" t="s">
        <v>1407</v>
      </c>
      <c r="C985" s="18" t="s">
        <v>83</v>
      </c>
      <c r="D985" s="28"/>
      <c r="E985" s="29" t="s">
        <v>1288</v>
      </c>
      <c r="F985" s="24">
        <v>310651.99999999994</v>
      </c>
      <c r="G985" s="24">
        <f t="shared" ref="G985:H985" si="739">G986+G991</f>
        <v>0</v>
      </c>
      <c r="H985" s="24">
        <f t="shared" si="739"/>
        <v>311136.147</v>
      </c>
      <c r="I985" s="24">
        <f t="shared" ref="I985:Q985" si="740">I986+I991</f>
        <v>359588.61967999995</v>
      </c>
      <c r="J985" s="37">
        <f t="shared" si="740"/>
        <v>240775.25104</v>
      </c>
      <c r="K985" s="24">
        <f t="shared" si="740"/>
        <v>293075.61263999995</v>
      </c>
      <c r="L985" s="24">
        <f t="shared" si="740"/>
        <v>194150.99441000001</v>
      </c>
      <c r="M985" s="24">
        <f t="shared" si="740"/>
        <v>0</v>
      </c>
      <c r="N985" s="24">
        <f t="shared" si="740"/>
        <v>0</v>
      </c>
      <c r="O985" s="30">
        <f t="shared" si="740"/>
        <v>312775.83315000002</v>
      </c>
      <c r="P985" s="30">
        <f t="shared" si="740"/>
        <v>246545.07299000002</v>
      </c>
      <c r="Q985" s="30">
        <f t="shared" si="740"/>
        <v>0</v>
      </c>
      <c r="R985" s="88">
        <f t="shared" si="732"/>
        <v>86.98157172725351</v>
      </c>
    </row>
    <row r="986" spans="1:19" ht="47.25" customHeight="1" x14ac:dyDescent="0.3">
      <c r="A986" s="28" t="s">
        <v>226</v>
      </c>
      <c r="B986" s="28" t="s">
        <v>1407</v>
      </c>
      <c r="C986" s="18" t="s">
        <v>84</v>
      </c>
      <c r="D986" s="28"/>
      <c r="E986" s="29" t="s">
        <v>710</v>
      </c>
      <c r="F986" s="24">
        <v>62674.6</v>
      </c>
      <c r="G986" s="24">
        <f t="shared" ref="G986:H986" si="741">G987+G989</f>
        <v>0</v>
      </c>
      <c r="H986" s="24">
        <f t="shared" si="741"/>
        <v>63158.747000000003</v>
      </c>
      <c r="I986" s="24">
        <f t="shared" ref="I986:Q986" si="742">I987+I989</f>
        <v>66513.007039999997</v>
      </c>
      <c r="J986" s="37">
        <f t="shared" si="742"/>
        <v>46624.256630000003</v>
      </c>
      <c r="K986" s="24">
        <f t="shared" si="742"/>
        <v>0</v>
      </c>
      <c r="L986" s="24">
        <f t="shared" si="742"/>
        <v>0</v>
      </c>
      <c r="M986" s="24">
        <f t="shared" si="742"/>
        <v>0</v>
      </c>
      <c r="N986" s="24">
        <f t="shared" si="742"/>
        <v>0</v>
      </c>
      <c r="O986" s="30">
        <f t="shared" si="742"/>
        <v>66230.760160000005</v>
      </c>
      <c r="P986" s="30">
        <f t="shared" si="742"/>
        <v>0</v>
      </c>
      <c r="Q986" s="30">
        <f t="shared" si="742"/>
        <v>0</v>
      </c>
      <c r="R986" s="88">
        <f t="shared" si="732"/>
        <v>99.57565160175325</v>
      </c>
    </row>
    <row r="987" spans="1:19" ht="78.75" customHeight="1" x14ac:dyDescent="0.3">
      <c r="A987" s="28" t="s">
        <v>226</v>
      </c>
      <c r="B987" s="28" t="s">
        <v>1407</v>
      </c>
      <c r="C987" s="18" t="s">
        <v>84</v>
      </c>
      <c r="D987" s="28" t="s">
        <v>58</v>
      </c>
      <c r="E987" s="29" t="s">
        <v>660</v>
      </c>
      <c r="F987" s="24">
        <v>37177.599999999999</v>
      </c>
      <c r="G987" s="24">
        <f t="shared" ref="G987:Q987" si="743">G988</f>
        <v>0</v>
      </c>
      <c r="H987" s="24">
        <f t="shared" si="743"/>
        <v>37177.599999999999</v>
      </c>
      <c r="I987" s="24">
        <f t="shared" si="743"/>
        <v>39553.359600000003</v>
      </c>
      <c r="J987" s="37">
        <f t="shared" si="743"/>
        <v>28800.52331</v>
      </c>
      <c r="K987" s="24">
        <f t="shared" si="743"/>
        <v>0</v>
      </c>
      <c r="L987" s="24">
        <f t="shared" si="743"/>
        <v>0</v>
      </c>
      <c r="M987" s="24">
        <f t="shared" si="743"/>
        <v>0</v>
      </c>
      <c r="N987" s="24">
        <f t="shared" si="743"/>
        <v>0</v>
      </c>
      <c r="O987" s="30">
        <f t="shared" si="743"/>
        <v>39283.359320000003</v>
      </c>
      <c r="P987" s="30">
        <f t="shared" si="743"/>
        <v>0</v>
      </c>
      <c r="Q987" s="30">
        <f t="shared" si="743"/>
        <v>0</v>
      </c>
      <c r="R987" s="88">
        <f t="shared" si="732"/>
        <v>99.317377126164516</v>
      </c>
    </row>
    <row r="988" spans="1:19" ht="15.75" customHeight="1" x14ac:dyDescent="0.3">
      <c r="A988" s="28" t="s">
        <v>226</v>
      </c>
      <c r="B988" s="28" t="s">
        <v>1407</v>
      </c>
      <c r="C988" s="18" t="s">
        <v>84</v>
      </c>
      <c r="D988" s="28" t="s">
        <v>59</v>
      </c>
      <c r="E988" s="29" t="s">
        <v>661</v>
      </c>
      <c r="F988" s="24">
        <v>37177.599999999999</v>
      </c>
      <c r="G988" s="24"/>
      <c r="H988" s="24">
        <v>37177.599999999999</v>
      </c>
      <c r="I988" s="24">
        <v>39553.359600000003</v>
      </c>
      <c r="J988" s="37">
        <v>28800.52331</v>
      </c>
      <c r="K988" s="24">
        <v>0</v>
      </c>
      <c r="L988" s="24">
        <v>0</v>
      </c>
      <c r="M988" s="24">
        <v>0</v>
      </c>
      <c r="N988" s="24">
        <v>0</v>
      </c>
      <c r="O988" s="30">
        <v>39283.359320000003</v>
      </c>
      <c r="P988" s="30">
        <v>0</v>
      </c>
      <c r="Q988" s="30">
        <v>0</v>
      </c>
      <c r="R988" s="88">
        <f t="shared" si="732"/>
        <v>99.317377126164516</v>
      </c>
    </row>
    <row r="989" spans="1:19" ht="31.5" customHeight="1" x14ac:dyDescent="0.3">
      <c r="A989" s="28" t="s">
        <v>226</v>
      </c>
      <c r="B989" s="28" t="s">
        <v>1407</v>
      </c>
      <c r="C989" s="18" t="s">
        <v>84</v>
      </c>
      <c r="D989" s="28" t="s">
        <v>51</v>
      </c>
      <c r="E989" s="29" t="s">
        <v>663</v>
      </c>
      <c r="F989" s="24">
        <v>25497</v>
      </c>
      <c r="G989" s="24">
        <f t="shared" ref="G989:Q989" si="744">G990</f>
        <v>0</v>
      </c>
      <c r="H989" s="24">
        <f t="shared" si="744"/>
        <v>25981.147000000001</v>
      </c>
      <c r="I989" s="24">
        <f t="shared" si="744"/>
        <v>26959.647440000001</v>
      </c>
      <c r="J989" s="37">
        <f t="shared" si="744"/>
        <v>17823.733319999999</v>
      </c>
      <c r="K989" s="24">
        <f t="shared" si="744"/>
        <v>0</v>
      </c>
      <c r="L989" s="24">
        <f t="shared" si="744"/>
        <v>0</v>
      </c>
      <c r="M989" s="24">
        <f t="shared" si="744"/>
        <v>0</v>
      </c>
      <c r="N989" s="24">
        <f t="shared" si="744"/>
        <v>0</v>
      </c>
      <c r="O989" s="30">
        <f t="shared" si="744"/>
        <v>26947.400839999998</v>
      </c>
      <c r="P989" s="30">
        <f t="shared" si="744"/>
        <v>0</v>
      </c>
      <c r="Q989" s="30">
        <f t="shared" si="744"/>
        <v>0</v>
      </c>
      <c r="R989" s="88">
        <f t="shared" si="732"/>
        <v>99.954574331777678</v>
      </c>
    </row>
    <row r="990" spans="1:19" ht="31.5" customHeight="1" x14ac:dyDescent="0.3">
      <c r="A990" s="28" t="s">
        <v>226</v>
      </c>
      <c r="B990" s="28" t="s">
        <v>1407</v>
      </c>
      <c r="C990" s="18" t="s">
        <v>84</v>
      </c>
      <c r="D990" s="28" t="s">
        <v>52</v>
      </c>
      <c r="E990" s="29" t="s">
        <v>664</v>
      </c>
      <c r="F990" s="24">
        <v>25497</v>
      </c>
      <c r="G990" s="24"/>
      <c r="H990" s="24">
        <f>25985.164-4.017</f>
        <v>25981.147000000001</v>
      </c>
      <c r="I990" s="24">
        <v>26959.647440000001</v>
      </c>
      <c r="J990" s="37">
        <v>17823.733319999999</v>
      </c>
      <c r="K990" s="24">
        <v>0</v>
      </c>
      <c r="L990" s="24">
        <v>0</v>
      </c>
      <c r="M990" s="24">
        <v>0</v>
      </c>
      <c r="N990" s="24">
        <v>0</v>
      </c>
      <c r="O990" s="30">
        <v>26947.400839999998</v>
      </c>
      <c r="P990" s="30">
        <v>0</v>
      </c>
      <c r="Q990" s="30">
        <v>0</v>
      </c>
      <c r="R990" s="88">
        <f t="shared" si="732"/>
        <v>99.954574331777678</v>
      </c>
    </row>
    <row r="991" spans="1:19" ht="31.5" customHeight="1" x14ac:dyDescent="0.3">
      <c r="A991" s="28" t="s">
        <v>226</v>
      </c>
      <c r="B991" s="28" t="s">
        <v>1407</v>
      </c>
      <c r="C991" s="18" t="s">
        <v>1255</v>
      </c>
      <c r="D991" s="28"/>
      <c r="E991" s="29" t="s">
        <v>1053</v>
      </c>
      <c r="F991" s="24">
        <v>247977.4</v>
      </c>
      <c r="G991" s="24">
        <f t="shared" ref="G991:H991" si="745">G992+G994</f>
        <v>0</v>
      </c>
      <c r="H991" s="24">
        <f t="shared" si="745"/>
        <v>247977.4</v>
      </c>
      <c r="I991" s="24">
        <f t="shared" ref="I991:Q991" si="746">I992+I994</f>
        <v>293075.61263999995</v>
      </c>
      <c r="J991" s="37">
        <f t="shared" si="746"/>
        <v>194150.99441000001</v>
      </c>
      <c r="K991" s="24">
        <f t="shared" si="746"/>
        <v>293075.61263999995</v>
      </c>
      <c r="L991" s="24">
        <f t="shared" si="746"/>
        <v>194150.99441000001</v>
      </c>
      <c r="M991" s="24">
        <f t="shared" si="746"/>
        <v>0</v>
      </c>
      <c r="N991" s="24">
        <f t="shared" si="746"/>
        <v>0</v>
      </c>
      <c r="O991" s="30">
        <f t="shared" si="746"/>
        <v>246545.07299000002</v>
      </c>
      <c r="P991" s="30">
        <f t="shared" si="746"/>
        <v>246545.07299000002</v>
      </c>
      <c r="Q991" s="30">
        <f t="shared" si="746"/>
        <v>0</v>
      </c>
      <c r="R991" s="88">
        <f t="shared" si="732"/>
        <v>84.123366925396198</v>
      </c>
    </row>
    <row r="992" spans="1:19" ht="78.75" customHeight="1" x14ac:dyDescent="0.3">
      <c r="A992" s="28" t="s">
        <v>226</v>
      </c>
      <c r="B992" s="28" t="s">
        <v>1407</v>
      </c>
      <c r="C992" s="18" t="s">
        <v>1255</v>
      </c>
      <c r="D992" s="28" t="s">
        <v>58</v>
      </c>
      <c r="E992" s="29" t="s">
        <v>660</v>
      </c>
      <c r="F992" s="24">
        <v>245585.4</v>
      </c>
      <c r="G992" s="24">
        <f t="shared" ref="G992:Q992" si="747">G993</f>
        <v>0</v>
      </c>
      <c r="H992" s="24">
        <f t="shared" si="747"/>
        <v>245585.4</v>
      </c>
      <c r="I992" s="24">
        <f t="shared" si="747"/>
        <v>290874.11618999997</v>
      </c>
      <c r="J992" s="37">
        <f t="shared" si="747"/>
        <v>192343.39741000001</v>
      </c>
      <c r="K992" s="24">
        <f t="shared" si="747"/>
        <v>290874.11618999997</v>
      </c>
      <c r="L992" s="24">
        <f t="shared" si="747"/>
        <v>192343.39741000001</v>
      </c>
      <c r="M992" s="24">
        <f t="shared" si="747"/>
        <v>0</v>
      </c>
      <c r="N992" s="24">
        <f t="shared" si="747"/>
        <v>0</v>
      </c>
      <c r="O992" s="30">
        <f t="shared" si="747"/>
        <v>244343.77447</v>
      </c>
      <c r="P992" s="30">
        <f t="shared" si="747"/>
        <v>244343.77447</v>
      </c>
      <c r="Q992" s="30">
        <f t="shared" si="747"/>
        <v>0</v>
      </c>
      <c r="R992" s="88">
        <f t="shared" si="732"/>
        <v>84.003271817556225</v>
      </c>
    </row>
    <row r="993" spans="1:19" ht="15.75" customHeight="1" x14ac:dyDescent="0.3">
      <c r="A993" s="28" t="s">
        <v>226</v>
      </c>
      <c r="B993" s="28" t="s">
        <v>1407</v>
      </c>
      <c r="C993" s="18" t="s">
        <v>1255</v>
      </c>
      <c r="D993" s="28" t="s">
        <v>59</v>
      </c>
      <c r="E993" s="29" t="s">
        <v>661</v>
      </c>
      <c r="F993" s="24">
        <v>245585.4</v>
      </c>
      <c r="G993" s="24"/>
      <c r="H993" s="24">
        <v>245585.4</v>
      </c>
      <c r="I993" s="24">
        <v>290874.11618999997</v>
      </c>
      <c r="J993" s="37">
        <v>192343.39741000001</v>
      </c>
      <c r="K993" s="24">
        <f>I993</f>
        <v>290874.11618999997</v>
      </c>
      <c r="L993" s="24">
        <f>J993</f>
        <v>192343.39741000001</v>
      </c>
      <c r="M993" s="24">
        <v>0</v>
      </c>
      <c r="N993" s="24">
        <v>0</v>
      </c>
      <c r="O993" s="30">
        <v>244343.77447</v>
      </c>
      <c r="P993" s="30">
        <f>O993</f>
        <v>244343.77447</v>
      </c>
      <c r="Q993" s="30">
        <v>0</v>
      </c>
      <c r="R993" s="88">
        <f t="shared" si="732"/>
        <v>84.003271817556225</v>
      </c>
    </row>
    <row r="994" spans="1:19" ht="31.5" customHeight="1" x14ac:dyDescent="0.3">
      <c r="A994" s="28" t="s">
        <v>226</v>
      </c>
      <c r="B994" s="28" t="s">
        <v>1407</v>
      </c>
      <c r="C994" s="18" t="s">
        <v>1255</v>
      </c>
      <c r="D994" s="28" t="s">
        <v>51</v>
      </c>
      <c r="E994" s="29" t="s">
        <v>663</v>
      </c>
      <c r="F994" s="24">
        <v>2392</v>
      </c>
      <c r="G994" s="24">
        <f t="shared" ref="G994:Q994" si="748">G995</f>
        <v>0</v>
      </c>
      <c r="H994" s="24">
        <f t="shared" si="748"/>
        <v>2392</v>
      </c>
      <c r="I994" s="24">
        <f t="shared" si="748"/>
        <v>2201.4964500000001</v>
      </c>
      <c r="J994" s="37">
        <f t="shared" si="748"/>
        <v>1807.597</v>
      </c>
      <c r="K994" s="24">
        <f t="shared" si="748"/>
        <v>2201.4964500000001</v>
      </c>
      <c r="L994" s="24">
        <f t="shared" si="748"/>
        <v>1807.597</v>
      </c>
      <c r="M994" s="24">
        <f t="shared" si="748"/>
        <v>0</v>
      </c>
      <c r="N994" s="24">
        <f t="shared" si="748"/>
        <v>0</v>
      </c>
      <c r="O994" s="30">
        <f t="shared" si="748"/>
        <v>2201.2985199999998</v>
      </c>
      <c r="P994" s="30">
        <f t="shared" si="748"/>
        <v>2201.2985199999998</v>
      </c>
      <c r="Q994" s="30">
        <f t="shared" si="748"/>
        <v>0</v>
      </c>
      <c r="R994" s="88">
        <f t="shared" si="732"/>
        <v>99.991009297334983</v>
      </c>
    </row>
    <row r="995" spans="1:19" ht="31.5" customHeight="1" x14ac:dyDescent="0.3">
      <c r="A995" s="28" t="s">
        <v>226</v>
      </c>
      <c r="B995" s="28" t="s">
        <v>1407</v>
      </c>
      <c r="C995" s="18" t="s">
        <v>1255</v>
      </c>
      <c r="D995" s="28" t="s">
        <v>52</v>
      </c>
      <c r="E995" s="29" t="s">
        <v>664</v>
      </c>
      <c r="F995" s="24">
        <v>2392</v>
      </c>
      <c r="G995" s="24"/>
      <c r="H995" s="24">
        <v>2392</v>
      </c>
      <c r="I995" s="24">
        <v>2201.4964500000001</v>
      </c>
      <c r="J995" s="37">
        <v>1807.597</v>
      </c>
      <c r="K995" s="24">
        <f>I995</f>
        <v>2201.4964500000001</v>
      </c>
      <c r="L995" s="24">
        <f>J995</f>
        <v>1807.597</v>
      </c>
      <c r="M995" s="24">
        <v>0</v>
      </c>
      <c r="N995" s="24">
        <v>0</v>
      </c>
      <c r="O995" s="30">
        <v>2201.2985199999998</v>
      </c>
      <c r="P995" s="30">
        <f>O995</f>
        <v>2201.2985199999998</v>
      </c>
      <c r="Q995" s="30">
        <v>0</v>
      </c>
      <c r="R995" s="88">
        <f t="shared" si="732"/>
        <v>99.991009297334983</v>
      </c>
    </row>
    <row r="996" spans="1:19" ht="47.25" customHeight="1" x14ac:dyDescent="0.3">
      <c r="A996" s="28" t="s">
        <v>226</v>
      </c>
      <c r="B996" s="28" t="s">
        <v>1407</v>
      </c>
      <c r="C996" s="18" t="s">
        <v>527</v>
      </c>
      <c r="D996" s="28"/>
      <c r="E996" s="29" t="s">
        <v>114</v>
      </c>
      <c r="F996" s="24">
        <v>0</v>
      </c>
      <c r="G996" s="24">
        <f t="shared" ref="G996:Q996" si="749">G997</f>
        <v>0</v>
      </c>
      <c r="H996" s="24">
        <f t="shared" si="749"/>
        <v>0</v>
      </c>
      <c r="I996" s="24">
        <f t="shared" si="749"/>
        <v>32970.026539999999</v>
      </c>
      <c r="J996" s="37">
        <f t="shared" si="749"/>
        <v>30722.725699999999</v>
      </c>
      <c r="K996" s="24">
        <f t="shared" si="749"/>
        <v>0</v>
      </c>
      <c r="L996" s="24">
        <f t="shared" si="749"/>
        <v>0</v>
      </c>
      <c r="M996" s="24">
        <f t="shared" si="749"/>
        <v>0</v>
      </c>
      <c r="N996" s="24">
        <f t="shared" si="749"/>
        <v>0</v>
      </c>
      <c r="O996" s="30">
        <f t="shared" si="749"/>
        <v>32970.026539999999</v>
      </c>
      <c r="P996" s="30">
        <f t="shared" si="749"/>
        <v>0</v>
      </c>
      <c r="Q996" s="30">
        <f t="shared" si="749"/>
        <v>0</v>
      </c>
      <c r="R996" s="88">
        <f t="shared" si="732"/>
        <v>100</v>
      </c>
    </row>
    <row r="997" spans="1:19" ht="31.5" customHeight="1" x14ac:dyDescent="0.3">
      <c r="A997" s="28" t="s">
        <v>226</v>
      </c>
      <c r="B997" s="28" t="s">
        <v>1407</v>
      </c>
      <c r="C997" s="18" t="s">
        <v>527</v>
      </c>
      <c r="D997" s="28" t="s">
        <v>143</v>
      </c>
      <c r="E997" s="29" t="s">
        <v>673</v>
      </c>
      <c r="F997" s="24">
        <v>0</v>
      </c>
      <c r="G997" s="24">
        <f t="shared" ref="G997:H997" si="750">G998+G999</f>
        <v>0</v>
      </c>
      <c r="H997" s="24">
        <f t="shared" si="750"/>
        <v>0</v>
      </c>
      <c r="I997" s="24">
        <f t="shared" ref="I997:Q997" si="751">I998+I999</f>
        <v>32970.026539999999</v>
      </c>
      <c r="J997" s="37">
        <f t="shared" si="751"/>
        <v>30722.725699999999</v>
      </c>
      <c r="K997" s="24">
        <f t="shared" si="751"/>
        <v>0</v>
      </c>
      <c r="L997" s="24">
        <f t="shared" si="751"/>
        <v>0</v>
      </c>
      <c r="M997" s="24">
        <f t="shared" si="751"/>
        <v>0</v>
      </c>
      <c r="N997" s="24">
        <f t="shared" si="751"/>
        <v>0</v>
      </c>
      <c r="O997" s="30">
        <f t="shared" si="751"/>
        <v>32970.026539999999</v>
      </c>
      <c r="P997" s="30">
        <f t="shared" si="751"/>
        <v>0</v>
      </c>
      <c r="Q997" s="30">
        <f t="shared" si="751"/>
        <v>0</v>
      </c>
      <c r="R997" s="88">
        <f t="shared" si="732"/>
        <v>100</v>
      </c>
    </row>
    <row r="998" spans="1:19" ht="15.75" customHeight="1" x14ac:dyDescent="0.3">
      <c r="A998" s="28" t="s">
        <v>226</v>
      </c>
      <c r="B998" s="28" t="s">
        <v>1407</v>
      </c>
      <c r="C998" s="18" t="s">
        <v>527</v>
      </c>
      <c r="D998" s="28" t="s">
        <v>179</v>
      </c>
      <c r="E998" s="29" t="s">
        <v>674</v>
      </c>
      <c r="F998" s="24">
        <v>0</v>
      </c>
      <c r="G998" s="24"/>
      <c r="H998" s="24">
        <v>0</v>
      </c>
      <c r="I998" s="24">
        <v>870</v>
      </c>
      <c r="J998" s="37">
        <v>820</v>
      </c>
      <c r="K998" s="24">
        <v>0</v>
      </c>
      <c r="L998" s="24">
        <v>0</v>
      </c>
      <c r="M998" s="24">
        <v>0</v>
      </c>
      <c r="N998" s="24">
        <v>0</v>
      </c>
      <c r="O998" s="30">
        <v>870</v>
      </c>
      <c r="P998" s="30">
        <v>0</v>
      </c>
      <c r="Q998" s="30">
        <v>0</v>
      </c>
      <c r="R998" s="88">
        <f t="shared" si="732"/>
        <v>100</v>
      </c>
    </row>
    <row r="999" spans="1:19" ht="15.75" customHeight="1" x14ac:dyDescent="0.3">
      <c r="A999" s="28" t="s">
        <v>226</v>
      </c>
      <c r="B999" s="28" t="s">
        <v>1407</v>
      </c>
      <c r="C999" s="18" t="s">
        <v>527</v>
      </c>
      <c r="D999" s="28" t="s">
        <v>155</v>
      </c>
      <c r="E999" s="29" t="s">
        <v>675</v>
      </c>
      <c r="F999" s="24">
        <v>0</v>
      </c>
      <c r="G999" s="24"/>
      <c r="H999" s="24">
        <v>0</v>
      </c>
      <c r="I999" s="24">
        <v>32100.026539999999</v>
      </c>
      <c r="J999" s="37">
        <v>29902.725699999999</v>
      </c>
      <c r="K999" s="24">
        <v>0</v>
      </c>
      <c r="L999" s="24">
        <v>0</v>
      </c>
      <c r="M999" s="24">
        <v>0</v>
      </c>
      <c r="N999" s="24">
        <v>0</v>
      </c>
      <c r="O999" s="30">
        <v>32100.026539999999</v>
      </c>
      <c r="P999" s="30">
        <v>0</v>
      </c>
      <c r="Q999" s="30">
        <v>0</v>
      </c>
      <c r="R999" s="88">
        <f t="shared" si="732"/>
        <v>100</v>
      </c>
    </row>
    <row r="1000" spans="1:19" ht="15.75" customHeight="1" x14ac:dyDescent="0.3">
      <c r="A1000" s="28" t="s">
        <v>226</v>
      </c>
      <c r="B1000" s="28" t="s">
        <v>1407</v>
      </c>
      <c r="C1000" s="18" t="s">
        <v>63</v>
      </c>
      <c r="D1000" s="28"/>
      <c r="E1000" s="29" t="s">
        <v>115</v>
      </c>
      <c r="F1000" s="24"/>
      <c r="G1000" s="24"/>
      <c r="H1000" s="24">
        <f>H1001</f>
        <v>0</v>
      </c>
      <c r="I1000" s="24">
        <f t="shared" ref="I1000:Q1002" si="752">I1001</f>
        <v>610</v>
      </c>
      <c r="J1000" s="24">
        <f t="shared" si="752"/>
        <v>0</v>
      </c>
      <c r="K1000" s="24">
        <f t="shared" si="752"/>
        <v>610</v>
      </c>
      <c r="L1000" s="24">
        <f t="shared" si="752"/>
        <v>0</v>
      </c>
      <c r="M1000" s="24">
        <f t="shared" si="752"/>
        <v>0</v>
      </c>
      <c r="N1000" s="24">
        <f t="shared" si="752"/>
        <v>0</v>
      </c>
      <c r="O1000" s="24">
        <f t="shared" si="752"/>
        <v>610</v>
      </c>
      <c r="P1000" s="24">
        <f t="shared" si="752"/>
        <v>610</v>
      </c>
      <c r="Q1000" s="24">
        <f t="shared" si="752"/>
        <v>0</v>
      </c>
      <c r="R1000" s="88">
        <f t="shared" si="732"/>
        <v>100</v>
      </c>
    </row>
    <row r="1001" spans="1:19" ht="46.8" x14ac:dyDescent="0.3">
      <c r="A1001" s="28" t="s">
        <v>226</v>
      </c>
      <c r="B1001" s="28" t="s">
        <v>1407</v>
      </c>
      <c r="C1001" s="18" t="s">
        <v>2098</v>
      </c>
      <c r="D1001" s="28"/>
      <c r="E1001" s="29" t="s">
        <v>2099</v>
      </c>
      <c r="F1001" s="24"/>
      <c r="G1001" s="24"/>
      <c r="H1001" s="24">
        <f>H1002</f>
        <v>0</v>
      </c>
      <c r="I1001" s="24">
        <f t="shared" si="752"/>
        <v>610</v>
      </c>
      <c r="J1001" s="24">
        <f t="shared" si="752"/>
        <v>0</v>
      </c>
      <c r="K1001" s="24">
        <f t="shared" si="752"/>
        <v>610</v>
      </c>
      <c r="L1001" s="24">
        <f t="shared" si="752"/>
        <v>0</v>
      </c>
      <c r="M1001" s="24">
        <f t="shared" si="752"/>
        <v>0</v>
      </c>
      <c r="N1001" s="24">
        <f t="shared" si="752"/>
        <v>0</v>
      </c>
      <c r="O1001" s="24">
        <f t="shared" si="752"/>
        <v>610</v>
      </c>
      <c r="P1001" s="24">
        <f t="shared" si="752"/>
        <v>610</v>
      </c>
      <c r="Q1001" s="24">
        <f t="shared" si="752"/>
        <v>0</v>
      </c>
      <c r="R1001" s="88">
        <f t="shared" si="732"/>
        <v>100</v>
      </c>
    </row>
    <row r="1002" spans="1:19" ht="31.2" x14ac:dyDescent="0.3">
      <c r="A1002" s="28" t="s">
        <v>226</v>
      </c>
      <c r="B1002" s="28" t="s">
        <v>1407</v>
      </c>
      <c r="C1002" s="18" t="s">
        <v>2098</v>
      </c>
      <c r="D1002" s="28" t="s">
        <v>143</v>
      </c>
      <c r="E1002" s="29" t="s">
        <v>673</v>
      </c>
      <c r="F1002" s="24"/>
      <c r="G1002" s="24"/>
      <c r="H1002" s="24">
        <f>H1003</f>
        <v>0</v>
      </c>
      <c r="I1002" s="24">
        <f t="shared" si="752"/>
        <v>610</v>
      </c>
      <c r="J1002" s="24">
        <f t="shared" si="752"/>
        <v>0</v>
      </c>
      <c r="K1002" s="24">
        <f t="shared" si="752"/>
        <v>610</v>
      </c>
      <c r="L1002" s="24">
        <f t="shared" si="752"/>
        <v>0</v>
      </c>
      <c r="M1002" s="24">
        <f t="shared" si="752"/>
        <v>0</v>
      </c>
      <c r="N1002" s="24">
        <f t="shared" si="752"/>
        <v>0</v>
      </c>
      <c r="O1002" s="24">
        <f t="shared" si="752"/>
        <v>610</v>
      </c>
      <c r="P1002" s="24">
        <f t="shared" si="752"/>
        <v>610</v>
      </c>
      <c r="Q1002" s="24">
        <f t="shared" si="752"/>
        <v>0</v>
      </c>
      <c r="R1002" s="88">
        <f t="shared" si="732"/>
        <v>100</v>
      </c>
    </row>
    <row r="1003" spans="1:19" ht="15.75" customHeight="1" x14ac:dyDescent="0.3">
      <c r="A1003" s="28" t="s">
        <v>226</v>
      </c>
      <c r="B1003" s="28" t="s">
        <v>1407</v>
      </c>
      <c r="C1003" s="18" t="s">
        <v>2098</v>
      </c>
      <c r="D1003" s="28" t="s">
        <v>155</v>
      </c>
      <c r="E1003" s="29" t="s">
        <v>675</v>
      </c>
      <c r="F1003" s="24"/>
      <c r="G1003" s="24"/>
      <c r="H1003" s="24">
        <v>0</v>
      </c>
      <c r="I1003" s="24">
        <v>610</v>
      </c>
      <c r="J1003" s="37">
        <v>0</v>
      </c>
      <c r="K1003" s="37">
        <f>I1003</f>
        <v>610</v>
      </c>
      <c r="L1003" s="37">
        <v>0</v>
      </c>
      <c r="M1003" s="37">
        <v>0</v>
      </c>
      <c r="N1003" s="37">
        <v>0</v>
      </c>
      <c r="O1003" s="37">
        <v>610</v>
      </c>
      <c r="P1003" s="37">
        <f>O1003</f>
        <v>610</v>
      </c>
      <c r="Q1003" s="37">
        <v>0</v>
      </c>
      <c r="R1003" s="88">
        <f t="shared" si="732"/>
        <v>100</v>
      </c>
    </row>
    <row r="1004" spans="1:19" ht="31.5" customHeight="1" x14ac:dyDescent="0.3">
      <c r="A1004" s="28" t="s">
        <v>226</v>
      </c>
      <c r="B1004" s="28" t="s">
        <v>1407</v>
      </c>
      <c r="C1004" s="18" t="s">
        <v>65</v>
      </c>
      <c r="D1004" s="28"/>
      <c r="E1004" s="29" t="s">
        <v>1228</v>
      </c>
      <c r="F1004" s="24">
        <v>75121.399999999994</v>
      </c>
      <c r="G1004" s="24">
        <f t="shared" ref="G1004:Q1004" si="753">G1005</f>
        <v>0</v>
      </c>
      <c r="H1004" s="24">
        <f t="shared" si="753"/>
        <v>74658.14</v>
      </c>
      <c r="I1004" s="24">
        <f t="shared" si="753"/>
        <v>73011.94</v>
      </c>
      <c r="J1004" s="37">
        <f t="shared" si="753"/>
        <v>51737.99768</v>
      </c>
      <c r="K1004" s="24">
        <f t="shared" si="753"/>
        <v>0</v>
      </c>
      <c r="L1004" s="24">
        <f t="shared" si="753"/>
        <v>0</v>
      </c>
      <c r="M1004" s="24">
        <f t="shared" si="753"/>
        <v>0</v>
      </c>
      <c r="N1004" s="24">
        <f t="shared" si="753"/>
        <v>0</v>
      </c>
      <c r="O1004" s="30">
        <f t="shared" si="753"/>
        <v>73011.94</v>
      </c>
      <c r="P1004" s="30">
        <f t="shared" si="753"/>
        <v>0</v>
      </c>
      <c r="Q1004" s="30">
        <f t="shared" si="753"/>
        <v>0</v>
      </c>
      <c r="R1004" s="88">
        <f t="shared" si="732"/>
        <v>100</v>
      </c>
    </row>
    <row r="1005" spans="1:19" ht="31.5" customHeight="1" x14ac:dyDescent="0.3">
      <c r="A1005" s="28" t="s">
        <v>226</v>
      </c>
      <c r="B1005" s="28" t="s">
        <v>1407</v>
      </c>
      <c r="C1005" s="18" t="s">
        <v>66</v>
      </c>
      <c r="D1005" s="28"/>
      <c r="E1005" s="29" t="s">
        <v>1231</v>
      </c>
      <c r="F1005" s="24">
        <v>75121.399999999994</v>
      </c>
      <c r="G1005" s="24">
        <f t="shared" ref="G1005:H1005" si="754">G1006+G1009</f>
        <v>0</v>
      </c>
      <c r="H1005" s="24">
        <f t="shared" si="754"/>
        <v>74658.14</v>
      </c>
      <c r="I1005" s="24">
        <f t="shared" ref="I1005:Q1005" si="755">I1006+I1009</f>
        <v>73011.94</v>
      </c>
      <c r="J1005" s="37">
        <f t="shared" si="755"/>
        <v>51737.99768</v>
      </c>
      <c r="K1005" s="24">
        <f t="shared" si="755"/>
        <v>0</v>
      </c>
      <c r="L1005" s="24">
        <f t="shared" si="755"/>
        <v>0</v>
      </c>
      <c r="M1005" s="24">
        <f t="shared" si="755"/>
        <v>0</v>
      </c>
      <c r="N1005" s="24">
        <f t="shared" si="755"/>
        <v>0</v>
      </c>
      <c r="O1005" s="30">
        <f t="shared" si="755"/>
        <v>73011.94</v>
      </c>
      <c r="P1005" s="30">
        <f t="shared" si="755"/>
        <v>0</v>
      </c>
      <c r="Q1005" s="30">
        <f t="shared" si="755"/>
        <v>0</v>
      </c>
      <c r="R1005" s="88">
        <f t="shared" si="732"/>
        <v>100</v>
      </c>
    </row>
    <row r="1006" spans="1:19" ht="31.5" customHeight="1" x14ac:dyDescent="0.3">
      <c r="A1006" s="28" t="s">
        <v>226</v>
      </c>
      <c r="B1006" s="28" t="s">
        <v>1407</v>
      </c>
      <c r="C1006" s="18" t="s">
        <v>67</v>
      </c>
      <c r="D1006" s="28"/>
      <c r="E1006" s="29" t="s">
        <v>1221</v>
      </c>
      <c r="F1006" s="24">
        <v>70270.399999999994</v>
      </c>
      <c r="G1006" s="24">
        <f t="shared" ref="G1006:Q1007" si="756">G1007</f>
        <v>0</v>
      </c>
      <c r="H1006" s="24">
        <f t="shared" si="756"/>
        <v>70270.399999999994</v>
      </c>
      <c r="I1006" s="24">
        <f t="shared" si="756"/>
        <v>68194.347450000001</v>
      </c>
      <c r="J1006" s="37">
        <f t="shared" si="756"/>
        <v>48058.66</v>
      </c>
      <c r="K1006" s="24">
        <f t="shared" si="756"/>
        <v>0</v>
      </c>
      <c r="L1006" s="24">
        <f t="shared" si="756"/>
        <v>0</v>
      </c>
      <c r="M1006" s="24">
        <f t="shared" si="756"/>
        <v>0</v>
      </c>
      <c r="N1006" s="24">
        <f t="shared" si="756"/>
        <v>0</v>
      </c>
      <c r="O1006" s="30">
        <f t="shared" si="756"/>
        <v>68194.347450000001</v>
      </c>
      <c r="P1006" s="30">
        <f t="shared" si="756"/>
        <v>0</v>
      </c>
      <c r="Q1006" s="30">
        <f t="shared" si="756"/>
        <v>0</v>
      </c>
      <c r="R1006" s="88">
        <f t="shared" si="732"/>
        <v>100</v>
      </c>
      <c r="S1006" s="36"/>
    </row>
    <row r="1007" spans="1:19" ht="78.75" customHeight="1" x14ac:dyDescent="0.3">
      <c r="A1007" s="28" t="s">
        <v>226</v>
      </c>
      <c r="B1007" s="28" t="s">
        <v>1407</v>
      </c>
      <c r="C1007" s="18" t="s">
        <v>67</v>
      </c>
      <c r="D1007" s="28" t="s">
        <v>58</v>
      </c>
      <c r="E1007" s="29" t="s">
        <v>660</v>
      </c>
      <c r="F1007" s="24">
        <v>70270.399999999994</v>
      </c>
      <c r="G1007" s="24">
        <f t="shared" si="756"/>
        <v>0</v>
      </c>
      <c r="H1007" s="24">
        <f t="shared" si="756"/>
        <v>70270.399999999994</v>
      </c>
      <c r="I1007" s="24">
        <f t="shared" si="756"/>
        <v>68194.347450000001</v>
      </c>
      <c r="J1007" s="37">
        <f t="shared" si="756"/>
        <v>48058.66</v>
      </c>
      <c r="K1007" s="24">
        <f t="shared" si="756"/>
        <v>0</v>
      </c>
      <c r="L1007" s="24">
        <f t="shared" si="756"/>
        <v>0</v>
      </c>
      <c r="M1007" s="24">
        <f t="shared" si="756"/>
        <v>0</v>
      </c>
      <c r="N1007" s="24">
        <f t="shared" si="756"/>
        <v>0</v>
      </c>
      <c r="O1007" s="30">
        <f t="shared" si="756"/>
        <v>68194.347450000001</v>
      </c>
      <c r="P1007" s="30">
        <f t="shared" si="756"/>
        <v>0</v>
      </c>
      <c r="Q1007" s="30">
        <f t="shared" si="756"/>
        <v>0</v>
      </c>
      <c r="R1007" s="88">
        <f t="shared" si="732"/>
        <v>100</v>
      </c>
      <c r="S1007" s="36"/>
    </row>
    <row r="1008" spans="1:19" ht="31.5" customHeight="1" x14ac:dyDescent="0.3">
      <c r="A1008" s="28" t="s">
        <v>226</v>
      </c>
      <c r="B1008" s="28" t="s">
        <v>1407</v>
      </c>
      <c r="C1008" s="18" t="s">
        <v>67</v>
      </c>
      <c r="D1008" s="28" t="s">
        <v>68</v>
      </c>
      <c r="E1008" s="29" t="s">
        <v>662</v>
      </c>
      <c r="F1008" s="24">
        <v>70270.399999999994</v>
      </c>
      <c r="G1008" s="24"/>
      <c r="H1008" s="24">
        <v>70270.399999999994</v>
      </c>
      <c r="I1008" s="24">
        <v>68194.347450000001</v>
      </c>
      <c r="J1008" s="37">
        <v>48058.66</v>
      </c>
      <c r="K1008" s="24">
        <v>0</v>
      </c>
      <c r="L1008" s="24">
        <v>0</v>
      </c>
      <c r="M1008" s="24">
        <v>0</v>
      </c>
      <c r="N1008" s="24">
        <v>0</v>
      </c>
      <c r="O1008" s="30">
        <v>68194.347450000001</v>
      </c>
      <c r="P1008" s="30">
        <v>0</v>
      </c>
      <c r="Q1008" s="30">
        <v>0</v>
      </c>
      <c r="R1008" s="88">
        <f t="shared" si="732"/>
        <v>100</v>
      </c>
      <c r="S1008" s="36"/>
    </row>
    <row r="1009" spans="1:19" ht="31.5" customHeight="1" x14ac:dyDescent="0.3">
      <c r="A1009" s="28" t="s">
        <v>226</v>
      </c>
      <c r="B1009" s="28" t="s">
        <v>1407</v>
      </c>
      <c r="C1009" s="18" t="s">
        <v>69</v>
      </c>
      <c r="D1009" s="28"/>
      <c r="E1009" s="29" t="s">
        <v>1222</v>
      </c>
      <c r="F1009" s="24">
        <v>4851</v>
      </c>
      <c r="G1009" s="24">
        <f t="shared" ref="G1009:H1009" si="757">G1010+G1012</f>
        <v>0</v>
      </c>
      <c r="H1009" s="24">
        <f t="shared" si="757"/>
        <v>4387.74</v>
      </c>
      <c r="I1009" s="24">
        <f>I1010+I1012+I1014</f>
        <v>4817.5925500000003</v>
      </c>
      <c r="J1009" s="24">
        <f t="shared" ref="J1009:Q1009" si="758">J1010+J1012+J1014</f>
        <v>3679.3376800000001</v>
      </c>
      <c r="K1009" s="24">
        <f t="shared" si="758"/>
        <v>0</v>
      </c>
      <c r="L1009" s="24">
        <f t="shared" si="758"/>
        <v>0</v>
      </c>
      <c r="M1009" s="24">
        <f t="shared" si="758"/>
        <v>0</v>
      </c>
      <c r="N1009" s="24">
        <f t="shared" si="758"/>
        <v>0</v>
      </c>
      <c r="O1009" s="24">
        <f t="shared" si="758"/>
        <v>4817.5925500000003</v>
      </c>
      <c r="P1009" s="24">
        <f t="shared" si="758"/>
        <v>0</v>
      </c>
      <c r="Q1009" s="24">
        <f t="shared" si="758"/>
        <v>0</v>
      </c>
      <c r="R1009" s="88">
        <f t="shared" si="732"/>
        <v>100</v>
      </c>
      <c r="S1009" s="36"/>
    </row>
    <row r="1010" spans="1:19" ht="78.75" customHeight="1" x14ac:dyDescent="0.3">
      <c r="A1010" s="28" t="s">
        <v>226</v>
      </c>
      <c r="B1010" s="28" t="s">
        <v>1407</v>
      </c>
      <c r="C1010" s="18" t="s">
        <v>69</v>
      </c>
      <c r="D1010" s="28" t="s">
        <v>58</v>
      </c>
      <c r="E1010" s="29" t="s">
        <v>660</v>
      </c>
      <c r="F1010" s="24">
        <v>450</v>
      </c>
      <c r="G1010" s="24">
        <f t="shared" ref="G1010:Q1010" si="759">G1011</f>
        <v>0</v>
      </c>
      <c r="H1010" s="24">
        <f t="shared" si="759"/>
        <v>450</v>
      </c>
      <c r="I1010" s="24">
        <f t="shared" si="759"/>
        <v>26.122389999999999</v>
      </c>
      <c r="J1010" s="37">
        <f t="shared" si="759"/>
        <v>24.4</v>
      </c>
      <c r="K1010" s="24">
        <f t="shared" si="759"/>
        <v>0</v>
      </c>
      <c r="L1010" s="24">
        <f t="shared" si="759"/>
        <v>0</v>
      </c>
      <c r="M1010" s="24">
        <f t="shared" si="759"/>
        <v>0</v>
      </c>
      <c r="N1010" s="24">
        <f t="shared" si="759"/>
        <v>0</v>
      </c>
      <c r="O1010" s="30">
        <f t="shared" si="759"/>
        <v>26.122389999999999</v>
      </c>
      <c r="P1010" s="30">
        <f t="shared" si="759"/>
        <v>0</v>
      </c>
      <c r="Q1010" s="30">
        <f t="shared" si="759"/>
        <v>0</v>
      </c>
      <c r="R1010" s="88">
        <f t="shared" si="732"/>
        <v>100</v>
      </c>
      <c r="S1010" s="36"/>
    </row>
    <row r="1011" spans="1:19" ht="31.5" customHeight="1" x14ac:dyDescent="0.3">
      <c r="A1011" s="28" t="s">
        <v>226</v>
      </c>
      <c r="B1011" s="28" t="s">
        <v>1407</v>
      </c>
      <c r="C1011" s="18" t="s">
        <v>69</v>
      </c>
      <c r="D1011" s="28" t="s">
        <v>68</v>
      </c>
      <c r="E1011" s="29" t="s">
        <v>662</v>
      </c>
      <c r="F1011" s="24">
        <v>450</v>
      </c>
      <c r="G1011" s="24"/>
      <c r="H1011" s="24">
        <v>450</v>
      </c>
      <c r="I1011" s="24">
        <v>26.122389999999999</v>
      </c>
      <c r="J1011" s="37">
        <v>24.4</v>
      </c>
      <c r="K1011" s="24">
        <v>0</v>
      </c>
      <c r="L1011" s="24">
        <v>0</v>
      </c>
      <c r="M1011" s="24">
        <v>0</v>
      </c>
      <c r="N1011" s="24">
        <v>0</v>
      </c>
      <c r="O1011" s="30">
        <v>26.122389999999999</v>
      </c>
      <c r="P1011" s="30">
        <v>0</v>
      </c>
      <c r="Q1011" s="30">
        <v>0</v>
      </c>
      <c r="R1011" s="88">
        <f t="shared" si="732"/>
        <v>100</v>
      </c>
      <c r="S1011" s="36"/>
    </row>
    <row r="1012" spans="1:19" ht="31.5" customHeight="1" x14ac:dyDescent="0.3">
      <c r="A1012" s="28" t="s">
        <v>226</v>
      </c>
      <c r="B1012" s="28" t="s">
        <v>1407</v>
      </c>
      <c r="C1012" s="18" t="s">
        <v>69</v>
      </c>
      <c r="D1012" s="28" t="s">
        <v>51</v>
      </c>
      <c r="E1012" s="29" t="s">
        <v>663</v>
      </c>
      <c r="F1012" s="24">
        <v>4401</v>
      </c>
      <c r="G1012" s="24">
        <f t="shared" ref="G1012:Q1012" si="760">G1013</f>
        <v>0</v>
      </c>
      <c r="H1012" s="24">
        <f t="shared" si="760"/>
        <v>3937.74</v>
      </c>
      <c r="I1012" s="24">
        <f t="shared" si="760"/>
        <v>4072.4091600000002</v>
      </c>
      <c r="J1012" s="37">
        <f t="shared" si="760"/>
        <v>2942.43768</v>
      </c>
      <c r="K1012" s="24">
        <f t="shared" si="760"/>
        <v>0</v>
      </c>
      <c r="L1012" s="24">
        <f t="shared" si="760"/>
        <v>0</v>
      </c>
      <c r="M1012" s="24">
        <f t="shared" si="760"/>
        <v>0</v>
      </c>
      <c r="N1012" s="24">
        <f t="shared" si="760"/>
        <v>0</v>
      </c>
      <c r="O1012" s="30">
        <f t="shared" si="760"/>
        <v>4072.4091600000002</v>
      </c>
      <c r="P1012" s="30">
        <f t="shared" si="760"/>
        <v>0</v>
      </c>
      <c r="Q1012" s="30">
        <f t="shared" si="760"/>
        <v>0</v>
      </c>
      <c r="R1012" s="88">
        <f t="shared" si="732"/>
        <v>100</v>
      </c>
      <c r="S1012" s="36"/>
    </row>
    <row r="1013" spans="1:19" ht="31.5" customHeight="1" x14ac:dyDescent="0.3">
      <c r="A1013" s="28" t="s">
        <v>226</v>
      </c>
      <c r="B1013" s="28" t="s">
        <v>1407</v>
      </c>
      <c r="C1013" s="18" t="s">
        <v>69</v>
      </c>
      <c r="D1013" s="28" t="s">
        <v>52</v>
      </c>
      <c r="E1013" s="29" t="s">
        <v>664</v>
      </c>
      <c r="F1013" s="24">
        <v>4401</v>
      </c>
      <c r="G1013" s="24"/>
      <c r="H1013" s="24">
        <f>3967.74-30</f>
        <v>3937.74</v>
      </c>
      <c r="I1013" s="24">
        <v>4072.4091600000002</v>
      </c>
      <c r="J1013" s="37">
        <v>2942.43768</v>
      </c>
      <c r="K1013" s="24">
        <v>0</v>
      </c>
      <c r="L1013" s="24">
        <v>0</v>
      </c>
      <c r="M1013" s="24">
        <v>0</v>
      </c>
      <c r="N1013" s="24">
        <v>0</v>
      </c>
      <c r="O1013" s="30">
        <v>4072.4091600000002</v>
      </c>
      <c r="P1013" s="30">
        <v>0</v>
      </c>
      <c r="Q1013" s="30">
        <v>0</v>
      </c>
      <c r="R1013" s="88">
        <f t="shared" si="732"/>
        <v>100</v>
      </c>
    </row>
    <row r="1014" spans="1:19" ht="15.75" customHeight="1" x14ac:dyDescent="0.3">
      <c r="A1014" s="28" t="s">
        <v>226</v>
      </c>
      <c r="B1014" s="28" t="s">
        <v>1407</v>
      </c>
      <c r="C1014" s="18" t="s">
        <v>69</v>
      </c>
      <c r="D1014" s="28" t="s">
        <v>53</v>
      </c>
      <c r="E1014" s="29" t="s">
        <v>679</v>
      </c>
      <c r="F1014" s="24"/>
      <c r="G1014" s="24"/>
      <c r="H1014" s="24">
        <f>H1016</f>
        <v>0</v>
      </c>
      <c r="I1014" s="24">
        <f>I1016+I1015</f>
        <v>719.06100000000004</v>
      </c>
      <c r="J1014" s="24">
        <f t="shared" ref="J1014:Q1014" si="761">J1016+J1015</f>
        <v>712.5</v>
      </c>
      <c r="K1014" s="24">
        <f t="shared" si="761"/>
        <v>0</v>
      </c>
      <c r="L1014" s="24">
        <f t="shared" si="761"/>
        <v>0</v>
      </c>
      <c r="M1014" s="24">
        <f t="shared" si="761"/>
        <v>0</v>
      </c>
      <c r="N1014" s="24">
        <f t="shared" si="761"/>
        <v>0</v>
      </c>
      <c r="O1014" s="24">
        <f t="shared" si="761"/>
        <v>719.06100000000004</v>
      </c>
      <c r="P1014" s="24">
        <f t="shared" si="761"/>
        <v>0</v>
      </c>
      <c r="Q1014" s="24">
        <f t="shared" si="761"/>
        <v>0</v>
      </c>
      <c r="R1014" s="88">
        <f t="shared" si="732"/>
        <v>100</v>
      </c>
    </row>
    <row r="1015" spans="1:19" ht="15.75" customHeight="1" x14ac:dyDescent="0.3">
      <c r="A1015" s="28" t="s">
        <v>226</v>
      </c>
      <c r="B1015" s="28" t="s">
        <v>1407</v>
      </c>
      <c r="C1015" s="18" t="s">
        <v>69</v>
      </c>
      <c r="D1015" s="28" t="s">
        <v>54</v>
      </c>
      <c r="E1015" s="29" t="s">
        <v>681</v>
      </c>
      <c r="F1015" s="24"/>
      <c r="G1015" s="24"/>
      <c r="H1015" s="24">
        <v>0</v>
      </c>
      <c r="I1015" s="24">
        <v>6.5609999999999999</v>
      </c>
      <c r="J1015" s="24">
        <v>0</v>
      </c>
      <c r="K1015" s="24">
        <v>0</v>
      </c>
      <c r="L1015" s="24">
        <v>0</v>
      </c>
      <c r="M1015" s="24">
        <v>0</v>
      </c>
      <c r="N1015" s="24">
        <v>0</v>
      </c>
      <c r="O1015" s="24">
        <v>6.5609999999999999</v>
      </c>
      <c r="P1015" s="24">
        <v>0</v>
      </c>
      <c r="Q1015" s="24">
        <v>0</v>
      </c>
      <c r="R1015" s="88">
        <f t="shared" si="732"/>
        <v>100</v>
      </c>
    </row>
    <row r="1016" spans="1:19" ht="15.75" customHeight="1" x14ac:dyDescent="0.3">
      <c r="A1016" s="28" t="s">
        <v>226</v>
      </c>
      <c r="B1016" s="28" t="s">
        <v>1407</v>
      </c>
      <c r="C1016" s="18" t="s">
        <v>69</v>
      </c>
      <c r="D1016" s="28" t="s">
        <v>60</v>
      </c>
      <c r="E1016" s="29" t="s">
        <v>682</v>
      </c>
      <c r="F1016" s="24"/>
      <c r="G1016" s="24"/>
      <c r="H1016" s="24">
        <v>0</v>
      </c>
      <c r="I1016" s="24">
        <v>712.5</v>
      </c>
      <c r="J1016" s="37">
        <v>712.5</v>
      </c>
      <c r="K1016" s="37">
        <v>0</v>
      </c>
      <c r="L1016" s="37">
        <v>0</v>
      </c>
      <c r="M1016" s="37">
        <v>0</v>
      </c>
      <c r="N1016" s="37">
        <v>0</v>
      </c>
      <c r="O1016" s="37">
        <v>712.5</v>
      </c>
      <c r="P1016" s="37">
        <v>0</v>
      </c>
      <c r="Q1016" s="37">
        <v>0</v>
      </c>
      <c r="R1016" s="88">
        <f t="shared" si="732"/>
        <v>100</v>
      </c>
    </row>
    <row r="1017" spans="1:19" ht="47.25" customHeight="1" x14ac:dyDescent="0.3">
      <c r="A1017" s="28" t="s">
        <v>226</v>
      </c>
      <c r="B1017" s="28" t="s">
        <v>1407</v>
      </c>
      <c r="C1017" s="28" t="s">
        <v>79</v>
      </c>
      <c r="D1017" s="28"/>
      <c r="E1017" s="29" t="s">
        <v>1232</v>
      </c>
      <c r="F1017" s="24">
        <v>0</v>
      </c>
      <c r="G1017" s="24">
        <f t="shared" ref="G1017:Q1020" si="762">G1018</f>
        <v>0</v>
      </c>
      <c r="H1017" s="24">
        <f>H1018+H1022</f>
        <v>34.017000000000003</v>
      </c>
      <c r="I1017" s="24">
        <f>I1018+I1022</f>
        <v>37.016559999999998</v>
      </c>
      <c r="J1017" s="24">
        <f t="shared" ref="J1017:Q1017" si="763">J1018+J1022</f>
        <v>37.016559999999998</v>
      </c>
      <c r="K1017" s="24">
        <f t="shared" si="763"/>
        <v>0</v>
      </c>
      <c r="L1017" s="24">
        <f t="shared" si="763"/>
        <v>0</v>
      </c>
      <c r="M1017" s="24">
        <f t="shared" si="763"/>
        <v>0</v>
      </c>
      <c r="N1017" s="24">
        <f t="shared" si="763"/>
        <v>0</v>
      </c>
      <c r="O1017" s="24">
        <f t="shared" si="763"/>
        <v>37.016559999999998</v>
      </c>
      <c r="P1017" s="24">
        <f t="shared" si="763"/>
        <v>0</v>
      </c>
      <c r="Q1017" s="24">
        <f t="shared" si="763"/>
        <v>0</v>
      </c>
      <c r="R1017" s="88">
        <f t="shared" si="732"/>
        <v>100</v>
      </c>
    </row>
    <row r="1018" spans="1:19" ht="31.5" customHeight="1" x14ac:dyDescent="0.3">
      <c r="A1018" s="28" t="s">
        <v>226</v>
      </c>
      <c r="B1018" s="28" t="s">
        <v>1407</v>
      </c>
      <c r="C1018" s="28" t="s">
        <v>86</v>
      </c>
      <c r="D1018" s="28"/>
      <c r="E1018" s="29" t="s">
        <v>1233</v>
      </c>
      <c r="F1018" s="24">
        <v>0</v>
      </c>
      <c r="G1018" s="24">
        <f t="shared" si="762"/>
        <v>0</v>
      </c>
      <c r="H1018" s="24">
        <f>H1019</f>
        <v>0</v>
      </c>
      <c r="I1018" s="24">
        <f t="shared" si="762"/>
        <v>3</v>
      </c>
      <c r="J1018" s="37">
        <f t="shared" si="762"/>
        <v>3</v>
      </c>
      <c r="K1018" s="24">
        <f t="shared" si="762"/>
        <v>0</v>
      </c>
      <c r="L1018" s="24">
        <f t="shared" si="762"/>
        <v>0</v>
      </c>
      <c r="M1018" s="24">
        <f t="shared" si="762"/>
        <v>0</v>
      </c>
      <c r="N1018" s="24">
        <f t="shared" si="762"/>
        <v>0</v>
      </c>
      <c r="O1018" s="30">
        <f t="shared" si="762"/>
        <v>3</v>
      </c>
      <c r="P1018" s="30">
        <f t="shared" si="762"/>
        <v>0</v>
      </c>
      <c r="Q1018" s="30">
        <f t="shared" si="762"/>
        <v>0</v>
      </c>
      <c r="R1018" s="88">
        <f t="shared" si="732"/>
        <v>100</v>
      </c>
    </row>
    <row r="1019" spans="1:19" ht="31.5" customHeight="1" x14ac:dyDescent="0.3">
      <c r="A1019" s="28" t="s">
        <v>226</v>
      </c>
      <c r="B1019" s="28" t="s">
        <v>1407</v>
      </c>
      <c r="C1019" s="28" t="s">
        <v>87</v>
      </c>
      <c r="D1019" s="28"/>
      <c r="E1019" s="29" t="s">
        <v>1234</v>
      </c>
      <c r="F1019" s="24">
        <v>0</v>
      </c>
      <c r="G1019" s="24">
        <f t="shared" si="762"/>
        <v>0</v>
      </c>
      <c r="H1019" s="24">
        <f t="shared" si="762"/>
        <v>0</v>
      </c>
      <c r="I1019" s="24">
        <f t="shared" si="762"/>
        <v>3</v>
      </c>
      <c r="J1019" s="37">
        <f t="shared" si="762"/>
        <v>3</v>
      </c>
      <c r="K1019" s="24">
        <f t="shared" si="762"/>
        <v>0</v>
      </c>
      <c r="L1019" s="24">
        <f t="shared" si="762"/>
        <v>0</v>
      </c>
      <c r="M1019" s="24">
        <f t="shared" si="762"/>
        <v>0</v>
      </c>
      <c r="N1019" s="24">
        <f t="shared" si="762"/>
        <v>0</v>
      </c>
      <c r="O1019" s="30">
        <f t="shared" si="762"/>
        <v>3</v>
      </c>
      <c r="P1019" s="30">
        <f t="shared" si="762"/>
        <v>0</v>
      </c>
      <c r="Q1019" s="30">
        <f t="shared" si="762"/>
        <v>0</v>
      </c>
      <c r="R1019" s="88">
        <f t="shared" si="732"/>
        <v>100</v>
      </c>
    </row>
    <row r="1020" spans="1:19" ht="15.75" customHeight="1" x14ac:dyDescent="0.3">
      <c r="A1020" s="28" t="s">
        <v>226</v>
      </c>
      <c r="B1020" s="28" t="s">
        <v>1407</v>
      </c>
      <c r="C1020" s="28" t="s">
        <v>87</v>
      </c>
      <c r="D1020" s="28" t="s">
        <v>53</v>
      </c>
      <c r="E1020" s="29" t="s">
        <v>679</v>
      </c>
      <c r="F1020" s="24">
        <v>0</v>
      </c>
      <c r="G1020" s="24">
        <f t="shared" si="762"/>
        <v>0</v>
      </c>
      <c r="H1020" s="24">
        <f t="shared" si="762"/>
        <v>0</v>
      </c>
      <c r="I1020" s="24">
        <f t="shared" si="762"/>
        <v>3</v>
      </c>
      <c r="J1020" s="37">
        <f t="shared" si="762"/>
        <v>3</v>
      </c>
      <c r="K1020" s="24">
        <f t="shared" si="762"/>
        <v>0</v>
      </c>
      <c r="L1020" s="24">
        <f t="shared" si="762"/>
        <v>0</v>
      </c>
      <c r="M1020" s="24">
        <f t="shared" si="762"/>
        <v>0</v>
      </c>
      <c r="N1020" s="24">
        <f t="shared" si="762"/>
        <v>0</v>
      </c>
      <c r="O1020" s="30">
        <f t="shared" si="762"/>
        <v>3</v>
      </c>
      <c r="P1020" s="30">
        <f t="shared" si="762"/>
        <v>0</v>
      </c>
      <c r="Q1020" s="30">
        <f t="shared" si="762"/>
        <v>0</v>
      </c>
      <c r="R1020" s="88">
        <f t="shared" si="732"/>
        <v>100</v>
      </c>
    </row>
    <row r="1021" spans="1:19" ht="15.75" customHeight="1" x14ac:dyDescent="0.3">
      <c r="A1021" s="28" t="s">
        <v>226</v>
      </c>
      <c r="B1021" s="28" t="s">
        <v>1407</v>
      </c>
      <c r="C1021" s="28" t="s">
        <v>87</v>
      </c>
      <c r="D1021" s="28" t="s">
        <v>54</v>
      </c>
      <c r="E1021" s="29" t="s">
        <v>681</v>
      </c>
      <c r="F1021" s="24">
        <v>0</v>
      </c>
      <c r="G1021" s="24"/>
      <c r="H1021" s="24">
        <v>0</v>
      </c>
      <c r="I1021" s="24">
        <v>3</v>
      </c>
      <c r="J1021" s="37">
        <v>3</v>
      </c>
      <c r="K1021" s="24">
        <v>0</v>
      </c>
      <c r="L1021" s="24">
        <v>0</v>
      </c>
      <c r="M1021" s="24">
        <v>0</v>
      </c>
      <c r="N1021" s="24">
        <v>0</v>
      </c>
      <c r="O1021" s="30">
        <v>3</v>
      </c>
      <c r="P1021" s="30">
        <v>0</v>
      </c>
      <c r="Q1021" s="30">
        <v>0</v>
      </c>
      <c r="R1021" s="88">
        <f t="shared" si="732"/>
        <v>100</v>
      </c>
    </row>
    <row r="1022" spans="1:19" ht="46.8" x14ac:dyDescent="0.3">
      <c r="A1022" s="28" t="s">
        <v>226</v>
      </c>
      <c r="B1022" s="28" t="s">
        <v>1407</v>
      </c>
      <c r="C1022" s="28" t="s">
        <v>2000</v>
      </c>
      <c r="D1022" s="28"/>
      <c r="E1022" s="29" t="s">
        <v>2001</v>
      </c>
      <c r="F1022" s="24"/>
      <c r="G1022" s="24"/>
      <c r="H1022" s="24">
        <f t="shared" ref="H1022:I1024" si="764">H1023</f>
        <v>34.017000000000003</v>
      </c>
      <c r="I1022" s="24">
        <f t="shared" si="764"/>
        <v>34.016559999999998</v>
      </c>
      <c r="J1022" s="24">
        <f t="shared" ref="J1022:Q1024" si="765">J1023</f>
        <v>34.016559999999998</v>
      </c>
      <c r="K1022" s="24">
        <f t="shared" si="765"/>
        <v>0</v>
      </c>
      <c r="L1022" s="24">
        <f t="shared" si="765"/>
        <v>0</v>
      </c>
      <c r="M1022" s="24">
        <f t="shared" si="765"/>
        <v>0</v>
      </c>
      <c r="N1022" s="24">
        <f t="shared" si="765"/>
        <v>0</v>
      </c>
      <c r="O1022" s="24">
        <f t="shared" si="765"/>
        <v>34.016559999999998</v>
      </c>
      <c r="P1022" s="24">
        <f t="shared" si="765"/>
        <v>0</v>
      </c>
      <c r="Q1022" s="24">
        <f t="shared" si="765"/>
        <v>0</v>
      </c>
      <c r="R1022" s="88">
        <f t="shared" si="732"/>
        <v>100</v>
      </c>
    </row>
    <row r="1023" spans="1:19" ht="31.2" x14ac:dyDescent="0.3">
      <c r="A1023" s="28" t="s">
        <v>226</v>
      </c>
      <c r="B1023" s="28" t="s">
        <v>1407</v>
      </c>
      <c r="C1023" s="28" t="s">
        <v>2002</v>
      </c>
      <c r="D1023" s="28"/>
      <c r="E1023" s="29" t="s">
        <v>2003</v>
      </c>
      <c r="F1023" s="24"/>
      <c r="G1023" s="24"/>
      <c r="H1023" s="24">
        <f t="shared" si="764"/>
        <v>34.017000000000003</v>
      </c>
      <c r="I1023" s="24">
        <f t="shared" si="764"/>
        <v>34.016559999999998</v>
      </c>
      <c r="J1023" s="24">
        <f t="shared" si="765"/>
        <v>34.016559999999998</v>
      </c>
      <c r="K1023" s="24">
        <f t="shared" si="765"/>
        <v>0</v>
      </c>
      <c r="L1023" s="24">
        <f t="shared" si="765"/>
        <v>0</v>
      </c>
      <c r="M1023" s="24">
        <f t="shared" si="765"/>
        <v>0</v>
      </c>
      <c r="N1023" s="24">
        <f t="shared" si="765"/>
        <v>0</v>
      </c>
      <c r="O1023" s="24">
        <f t="shared" si="765"/>
        <v>34.016559999999998</v>
      </c>
      <c r="P1023" s="24">
        <f t="shared" si="765"/>
        <v>0</v>
      </c>
      <c r="Q1023" s="24">
        <f t="shared" si="765"/>
        <v>0</v>
      </c>
      <c r="R1023" s="88">
        <f t="shared" si="732"/>
        <v>100</v>
      </c>
    </row>
    <row r="1024" spans="1:19" ht="31.2" x14ac:dyDescent="0.3">
      <c r="A1024" s="28" t="s">
        <v>226</v>
      </c>
      <c r="B1024" s="28" t="s">
        <v>1407</v>
      </c>
      <c r="C1024" s="28" t="s">
        <v>2002</v>
      </c>
      <c r="D1024" s="28" t="s">
        <v>51</v>
      </c>
      <c r="E1024" s="29" t="s">
        <v>663</v>
      </c>
      <c r="F1024" s="24"/>
      <c r="G1024" s="24"/>
      <c r="H1024" s="24">
        <f t="shared" si="764"/>
        <v>34.017000000000003</v>
      </c>
      <c r="I1024" s="24">
        <f t="shared" si="764"/>
        <v>34.016559999999998</v>
      </c>
      <c r="J1024" s="24">
        <f t="shared" si="765"/>
        <v>34.016559999999998</v>
      </c>
      <c r="K1024" s="24">
        <f t="shared" si="765"/>
        <v>0</v>
      </c>
      <c r="L1024" s="24">
        <f t="shared" si="765"/>
        <v>0</v>
      </c>
      <c r="M1024" s="24">
        <f t="shared" si="765"/>
        <v>0</v>
      </c>
      <c r="N1024" s="24">
        <f t="shared" si="765"/>
        <v>0</v>
      </c>
      <c r="O1024" s="24">
        <f t="shared" si="765"/>
        <v>34.016559999999998</v>
      </c>
      <c r="P1024" s="24">
        <f t="shared" si="765"/>
        <v>0</v>
      </c>
      <c r="Q1024" s="24">
        <f t="shared" si="765"/>
        <v>0</v>
      </c>
      <c r="R1024" s="88">
        <f t="shared" si="732"/>
        <v>100</v>
      </c>
    </row>
    <row r="1025" spans="1:19" ht="31.2" x14ac:dyDescent="0.3">
      <c r="A1025" s="28" t="s">
        <v>226</v>
      </c>
      <c r="B1025" s="28" t="s">
        <v>1407</v>
      </c>
      <c r="C1025" s="28" t="s">
        <v>2002</v>
      </c>
      <c r="D1025" s="28" t="s">
        <v>52</v>
      </c>
      <c r="E1025" s="29" t="s">
        <v>664</v>
      </c>
      <c r="F1025" s="24"/>
      <c r="G1025" s="24"/>
      <c r="H1025" s="24">
        <v>34.017000000000003</v>
      </c>
      <c r="I1025" s="24">
        <v>34.016559999999998</v>
      </c>
      <c r="J1025" s="37">
        <v>34.016559999999998</v>
      </c>
      <c r="K1025" s="37">
        <v>0</v>
      </c>
      <c r="L1025" s="37">
        <v>0</v>
      </c>
      <c r="M1025" s="37">
        <v>0</v>
      </c>
      <c r="N1025" s="37">
        <v>0</v>
      </c>
      <c r="O1025" s="37">
        <v>34.016559999999998</v>
      </c>
      <c r="P1025" s="37">
        <v>0</v>
      </c>
      <c r="Q1025" s="37">
        <v>0</v>
      </c>
      <c r="R1025" s="88">
        <f t="shared" si="732"/>
        <v>100</v>
      </c>
    </row>
    <row r="1026" spans="1:19" s="36" customFormat="1" ht="15.75" customHeight="1" x14ac:dyDescent="0.3">
      <c r="A1026" s="43" t="s">
        <v>226</v>
      </c>
      <c r="B1026" s="43" t="s">
        <v>223</v>
      </c>
      <c r="C1026" s="27"/>
      <c r="D1026" s="43"/>
      <c r="E1026" s="44" t="s">
        <v>627</v>
      </c>
      <c r="F1026" s="22">
        <v>462210.84699999995</v>
      </c>
      <c r="G1026" s="22">
        <f t="shared" ref="G1026:H1026" si="766">G1027+G1068+G1078</f>
        <v>0</v>
      </c>
      <c r="H1026" s="22">
        <f t="shared" si="766"/>
        <v>495111.19099999999</v>
      </c>
      <c r="I1026" s="22">
        <f t="shared" ref="I1026:Q1026" si="767">I1027+I1068+I1078</f>
        <v>441980.89844999998</v>
      </c>
      <c r="J1026" s="76">
        <f t="shared" si="767"/>
        <v>280120.80162000004</v>
      </c>
      <c r="K1026" s="22">
        <f t="shared" si="767"/>
        <v>241904.46344999998</v>
      </c>
      <c r="L1026" s="22">
        <f t="shared" si="767"/>
        <v>139283.77619999999</v>
      </c>
      <c r="M1026" s="22">
        <f t="shared" si="767"/>
        <v>0</v>
      </c>
      <c r="N1026" s="22">
        <f t="shared" si="767"/>
        <v>0</v>
      </c>
      <c r="O1026" s="45">
        <f t="shared" si="767"/>
        <v>441863.99595000001</v>
      </c>
      <c r="P1026" s="45">
        <f t="shared" si="767"/>
        <v>241806.37587999998</v>
      </c>
      <c r="Q1026" s="45">
        <f t="shared" si="767"/>
        <v>0</v>
      </c>
      <c r="R1026" s="86">
        <f t="shared" si="732"/>
        <v>99.973550327534539</v>
      </c>
    </row>
    <row r="1027" spans="1:19" s="49" customFormat="1" ht="15.75" customHeight="1" x14ac:dyDescent="0.3">
      <c r="A1027" s="47" t="s">
        <v>226</v>
      </c>
      <c r="B1027" s="47" t="s">
        <v>1410</v>
      </c>
      <c r="C1027" s="20"/>
      <c r="D1027" s="47"/>
      <c r="E1027" s="48" t="s">
        <v>656</v>
      </c>
      <c r="F1027" s="23">
        <v>188217.9</v>
      </c>
      <c r="G1027" s="23">
        <f t="shared" ref="G1027:H1027" si="768">G1028+G1037</f>
        <v>0</v>
      </c>
      <c r="H1027" s="23">
        <f t="shared" si="768"/>
        <v>187867.9</v>
      </c>
      <c r="I1027" s="23">
        <f t="shared" ref="I1027:Q1027" si="769">I1028+I1037</f>
        <v>179937.99399999998</v>
      </c>
      <c r="J1027" s="77">
        <f t="shared" si="769"/>
        <v>104155.14</v>
      </c>
      <c r="K1027" s="23">
        <f t="shared" si="769"/>
        <v>177559.44999999998</v>
      </c>
      <c r="L1027" s="23">
        <f t="shared" si="769"/>
        <v>101604.23999999999</v>
      </c>
      <c r="M1027" s="23">
        <f t="shared" si="769"/>
        <v>0</v>
      </c>
      <c r="N1027" s="23">
        <f t="shared" si="769"/>
        <v>0</v>
      </c>
      <c r="O1027" s="51">
        <f t="shared" si="769"/>
        <v>179839.90602999998</v>
      </c>
      <c r="P1027" s="51">
        <f t="shared" si="769"/>
        <v>177461.36242999998</v>
      </c>
      <c r="Q1027" s="51">
        <f t="shared" si="769"/>
        <v>0</v>
      </c>
      <c r="R1027" s="87">
        <f t="shared" si="732"/>
        <v>99.945487905128033</v>
      </c>
    </row>
    <row r="1028" spans="1:19" ht="47.25" customHeight="1" x14ac:dyDescent="0.3">
      <c r="A1028" s="28" t="s">
        <v>226</v>
      </c>
      <c r="B1028" s="28" t="s">
        <v>1410</v>
      </c>
      <c r="C1028" s="18" t="s">
        <v>167</v>
      </c>
      <c r="D1028" s="28"/>
      <c r="E1028" s="29" t="s">
        <v>1520</v>
      </c>
      <c r="F1028" s="24">
        <v>5264.8</v>
      </c>
      <c r="G1028" s="24">
        <f t="shared" ref="G1028:Q1030" si="770">G1029</f>
        <v>0</v>
      </c>
      <c r="H1028" s="24">
        <f t="shared" si="770"/>
        <v>5264.8</v>
      </c>
      <c r="I1028" s="24">
        <f t="shared" si="770"/>
        <v>5190.1940000000004</v>
      </c>
      <c r="J1028" s="37">
        <f t="shared" si="770"/>
        <v>5264.7999999999993</v>
      </c>
      <c r="K1028" s="24">
        <f t="shared" si="770"/>
        <v>3011.6499999999996</v>
      </c>
      <c r="L1028" s="24">
        <f t="shared" si="770"/>
        <v>3013.9</v>
      </c>
      <c r="M1028" s="24">
        <f t="shared" si="770"/>
        <v>0</v>
      </c>
      <c r="N1028" s="24">
        <f t="shared" si="770"/>
        <v>0</v>
      </c>
      <c r="O1028" s="30">
        <f t="shared" si="770"/>
        <v>5185.7172</v>
      </c>
      <c r="P1028" s="30">
        <f t="shared" si="770"/>
        <v>3007.1735999999996</v>
      </c>
      <c r="Q1028" s="30">
        <f t="shared" si="770"/>
        <v>0</v>
      </c>
      <c r="R1028" s="88">
        <f t="shared" si="732"/>
        <v>99.913745035349351</v>
      </c>
    </row>
    <row r="1029" spans="1:19" ht="63" customHeight="1" x14ac:dyDescent="0.3">
      <c r="A1029" s="28" t="s">
        <v>226</v>
      </c>
      <c r="B1029" s="28" t="s">
        <v>1410</v>
      </c>
      <c r="C1029" s="18" t="s">
        <v>221</v>
      </c>
      <c r="D1029" s="28"/>
      <c r="E1029" s="29" t="s">
        <v>1543</v>
      </c>
      <c r="F1029" s="24">
        <v>5264.8</v>
      </c>
      <c r="G1029" s="24">
        <f t="shared" si="770"/>
        <v>0</v>
      </c>
      <c r="H1029" s="24">
        <f t="shared" si="770"/>
        <v>5264.8</v>
      </c>
      <c r="I1029" s="24">
        <f t="shared" si="770"/>
        <v>5190.1940000000004</v>
      </c>
      <c r="J1029" s="37">
        <f t="shared" si="770"/>
        <v>5264.7999999999993</v>
      </c>
      <c r="K1029" s="24">
        <f t="shared" si="770"/>
        <v>3011.6499999999996</v>
      </c>
      <c r="L1029" s="24">
        <f t="shared" si="770"/>
        <v>3013.9</v>
      </c>
      <c r="M1029" s="24">
        <f t="shared" si="770"/>
        <v>0</v>
      </c>
      <c r="N1029" s="24">
        <f t="shared" si="770"/>
        <v>0</v>
      </c>
      <c r="O1029" s="30">
        <f t="shared" si="770"/>
        <v>5185.7172</v>
      </c>
      <c r="P1029" s="30">
        <f t="shared" si="770"/>
        <v>3007.1735999999996</v>
      </c>
      <c r="Q1029" s="30">
        <f t="shared" si="770"/>
        <v>0</v>
      </c>
      <c r="R1029" s="88">
        <f t="shared" si="732"/>
        <v>99.913745035349351</v>
      </c>
    </row>
    <row r="1030" spans="1:19" ht="47.25" customHeight="1" x14ac:dyDescent="0.3">
      <c r="A1030" s="28" t="s">
        <v>226</v>
      </c>
      <c r="B1030" s="28" t="s">
        <v>1410</v>
      </c>
      <c r="C1030" s="18" t="s">
        <v>225</v>
      </c>
      <c r="D1030" s="28"/>
      <c r="E1030" s="29" t="s">
        <v>1545</v>
      </c>
      <c r="F1030" s="24">
        <v>5264.8</v>
      </c>
      <c r="G1030" s="24">
        <f t="shared" si="770"/>
        <v>0</v>
      </c>
      <c r="H1030" s="24">
        <f t="shared" si="770"/>
        <v>5264.8</v>
      </c>
      <c r="I1030" s="24">
        <f t="shared" si="770"/>
        <v>5190.1940000000004</v>
      </c>
      <c r="J1030" s="37">
        <f t="shared" si="770"/>
        <v>5264.7999999999993</v>
      </c>
      <c r="K1030" s="24">
        <f t="shared" si="770"/>
        <v>3011.6499999999996</v>
      </c>
      <c r="L1030" s="24">
        <f t="shared" si="770"/>
        <v>3013.9</v>
      </c>
      <c r="M1030" s="24">
        <f t="shared" si="770"/>
        <v>0</v>
      </c>
      <c r="N1030" s="24">
        <f t="shared" si="770"/>
        <v>0</v>
      </c>
      <c r="O1030" s="30">
        <f t="shared" si="770"/>
        <v>5185.7172</v>
      </c>
      <c r="P1030" s="30">
        <f t="shared" si="770"/>
        <v>3007.1735999999996</v>
      </c>
      <c r="Q1030" s="30">
        <f t="shared" si="770"/>
        <v>0</v>
      </c>
      <c r="R1030" s="88">
        <f t="shared" si="732"/>
        <v>99.913745035349351</v>
      </c>
    </row>
    <row r="1031" spans="1:19" ht="47.25" customHeight="1" x14ac:dyDescent="0.3">
      <c r="A1031" s="28" t="s">
        <v>226</v>
      </c>
      <c r="B1031" s="28" t="s">
        <v>1410</v>
      </c>
      <c r="C1031" s="18" t="s">
        <v>224</v>
      </c>
      <c r="D1031" s="28"/>
      <c r="E1031" s="29" t="s">
        <v>776</v>
      </c>
      <c r="F1031" s="24">
        <v>5264.8</v>
      </c>
      <c r="G1031" s="24">
        <f>G1034</f>
        <v>0</v>
      </c>
      <c r="H1031" s="24">
        <f>H1034+H1032</f>
        <v>5264.8</v>
      </c>
      <c r="I1031" s="24">
        <f>I1034+I1032</f>
        <v>5190.1940000000004</v>
      </c>
      <c r="J1031" s="24">
        <f t="shared" ref="J1031:Q1031" si="771">J1034+J1032</f>
        <v>5264.7999999999993</v>
      </c>
      <c r="K1031" s="24">
        <f t="shared" si="771"/>
        <v>3011.6499999999996</v>
      </c>
      <c r="L1031" s="24">
        <f t="shared" si="771"/>
        <v>3013.9</v>
      </c>
      <c r="M1031" s="24">
        <f t="shared" si="771"/>
        <v>0</v>
      </c>
      <c r="N1031" s="24">
        <f t="shared" si="771"/>
        <v>0</v>
      </c>
      <c r="O1031" s="24">
        <f t="shared" si="771"/>
        <v>5185.7172</v>
      </c>
      <c r="P1031" s="24">
        <f t="shared" si="771"/>
        <v>3007.1735999999996</v>
      </c>
      <c r="Q1031" s="24">
        <f t="shared" si="771"/>
        <v>0</v>
      </c>
      <c r="R1031" s="88">
        <f t="shared" si="732"/>
        <v>99.913745035349351</v>
      </c>
    </row>
    <row r="1032" spans="1:19" ht="78.75" customHeight="1" x14ac:dyDescent="0.3">
      <c r="A1032" s="28" t="s">
        <v>226</v>
      </c>
      <c r="B1032" s="28" t="s">
        <v>1410</v>
      </c>
      <c r="C1032" s="18" t="s">
        <v>224</v>
      </c>
      <c r="D1032" s="18" t="s">
        <v>58</v>
      </c>
      <c r="E1032" s="19" t="s">
        <v>660</v>
      </c>
      <c r="F1032" s="24"/>
      <c r="G1032" s="24"/>
      <c r="H1032" s="24">
        <f>H1033</f>
        <v>0</v>
      </c>
      <c r="I1032" s="24">
        <f>I1033</f>
        <v>21.092400000000001</v>
      </c>
      <c r="J1032" s="24">
        <f t="shared" ref="J1032:Q1032" si="772">J1033</f>
        <v>21.092399999999998</v>
      </c>
      <c r="K1032" s="24">
        <f t="shared" si="772"/>
        <v>12.0528</v>
      </c>
      <c r="L1032" s="24">
        <f t="shared" si="772"/>
        <v>12.0528</v>
      </c>
      <c r="M1032" s="24">
        <f t="shared" si="772"/>
        <v>0</v>
      </c>
      <c r="N1032" s="24">
        <f t="shared" si="772"/>
        <v>0</v>
      </c>
      <c r="O1032" s="24">
        <f t="shared" si="772"/>
        <v>21.092400000000001</v>
      </c>
      <c r="P1032" s="24">
        <f t="shared" si="772"/>
        <v>12.0528</v>
      </c>
      <c r="Q1032" s="24">
        <f t="shared" si="772"/>
        <v>0</v>
      </c>
      <c r="R1032" s="88">
        <f t="shared" si="732"/>
        <v>100</v>
      </c>
    </row>
    <row r="1033" spans="1:19" ht="15.75" customHeight="1" x14ac:dyDescent="0.3">
      <c r="A1033" s="28" t="s">
        <v>226</v>
      </c>
      <c r="B1033" s="28" t="s">
        <v>1410</v>
      </c>
      <c r="C1033" s="18" t="s">
        <v>224</v>
      </c>
      <c r="D1033" s="18" t="s">
        <v>59</v>
      </c>
      <c r="E1033" s="19" t="s">
        <v>661</v>
      </c>
      <c r="F1033" s="24"/>
      <c r="G1033" s="24"/>
      <c r="H1033" s="24">
        <v>0</v>
      </c>
      <c r="I1033" s="24">
        <v>21.092400000000001</v>
      </c>
      <c r="J1033" s="37">
        <f>9.0396+12.0528</f>
        <v>21.092399999999998</v>
      </c>
      <c r="K1033" s="24">
        <v>12.0528</v>
      </c>
      <c r="L1033" s="24">
        <v>12.0528</v>
      </c>
      <c r="M1033" s="24">
        <v>0</v>
      </c>
      <c r="N1033" s="24">
        <v>0</v>
      </c>
      <c r="O1033" s="30">
        <v>21.092400000000001</v>
      </c>
      <c r="P1033" s="30">
        <v>12.0528</v>
      </c>
      <c r="Q1033" s="30">
        <v>0</v>
      </c>
      <c r="R1033" s="88">
        <f t="shared" si="732"/>
        <v>100</v>
      </c>
    </row>
    <row r="1034" spans="1:19" ht="31.5" customHeight="1" x14ac:dyDescent="0.3">
      <c r="A1034" s="28" t="s">
        <v>226</v>
      </c>
      <c r="B1034" s="28" t="s">
        <v>1410</v>
      </c>
      <c r="C1034" s="18" t="s">
        <v>224</v>
      </c>
      <c r="D1034" s="28" t="s">
        <v>143</v>
      </c>
      <c r="E1034" s="29" t="s">
        <v>673</v>
      </c>
      <c r="F1034" s="24">
        <v>5264.8</v>
      </c>
      <c r="G1034" s="24">
        <f t="shared" ref="G1034:H1034" si="773">G1035+G1036</f>
        <v>0</v>
      </c>
      <c r="H1034" s="24">
        <f t="shared" si="773"/>
        <v>5264.8</v>
      </c>
      <c r="I1034" s="24">
        <f t="shared" ref="I1034:Q1034" si="774">I1035+I1036</f>
        <v>5169.1016</v>
      </c>
      <c r="J1034" s="37">
        <f t="shared" si="774"/>
        <v>5243.7075999999997</v>
      </c>
      <c r="K1034" s="24">
        <f t="shared" si="774"/>
        <v>2999.5971999999997</v>
      </c>
      <c r="L1034" s="24">
        <f t="shared" si="774"/>
        <v>3001.8472000000002</v>
      </c>
      <c r="M1034" s="24">
        <f t="shared" si="774"/>
        <v>0</v>
      </c>
      <c r="N1034" s="24">
        <f t="shared" si="774"/>
        <v>0</v>
      </c>
      <c r="O1034" s="30">
        <f t="shared" si="774"/>
        <v>5164.6247999999996</v>
      </c>
      <c r="P1034" s="30">
        <f t="shared" si="774"/>
        <v>2995.1207999999997</v>
      </c>
      <c r="Q1034" s="30">
        <f t="shared" si="774"/>
        <v>0</v>
      </c>
      <c r="R1034" s="88">
        <f t="shared" si="732"/>
        <v>99.913393073953117</v>
      </c>
    </row>
    <row r="1035" spans="1:19" ht="15.75" customHeight="1" x14ac:dyDescent="0.3">
      <c r="A1035" s="28" t="s">
        <v>226</v>
      </c>
      <c r="B1035" s="28" t="s">
        <v>1410</v>
      </c>
      <c r="C1035" s="18" t="s">
        <v>224</v>
      </c>
      <c r="D1035" s="28" t="s">
        <v>179</v>
      </c>
      <c r="E1035" s="29" t="s">
        <v>674</v>
      </c>
      <c r="F1035" s="24">
        <v>611.79999999999995</v>
      </c>
      <c r="G1035" s="24"/>
      <c r="H1035" s="24">
        <v>611.79999999999995</v>
      </c>
      <c r="I1035" s="24">
        <v>198.82820000000001</v>
      </c>
      <c r="J1035" s="37">
        <v>273.43419999999998</v>
      </c>
      <c r="K1035" s="24">
        <v>117.4714</v>
      </c>
      <c r="L1035" s="24">
        <v>130.26759999999999</v>
      </c>
      <c r="M1035" s="24">
        <v>0</v>
      </c>
      <c r="N1035" s="24">
        <v>0</v>
      </c>
      <c r="O1035" s="30">
        <v>194.35140000000001</v>
      </c>
      <c r="P1035" s="30">
        <v>112.995</v>
      </c>
      <c r="Q1035" s="30">
        <v>0</v>
      </c>
      <c r="R1035" s="88">
        <f t="shared" si="732"/>
        <v>97.74840792201509</v>
      </c>
    </row>
    <row r="1036" spans="1:19" ht="15.75" customHeight="1" x14ac:dyDescent="0.3">
      <c r="A1036" s="28" t="s">
        <v>226</v>
      </c>
      <c r="B1036" s="28" t="s">
        <v>1410</v>
      </c>
      <c r="C1036" s="18" t="s">
        <v>224</v>
      </c>
      <c r="D1036" s="28" t="s">
        <v>155</v>
      </c>
      <c r="E1036" s="29" t="s">
        <v>675</v>
      </c>
      <c r="F1036" s="24">
        <v>4653</v>
      </c>
      <c r="G1036" s="24"/>
      <c r="H1036" s="24">
        <v>4653</v>
      </c>
      <c r="I1036" s="24">
        <v>4970.2734</v>
      </c>
      <c r="J1036" s="37">
        <v>4970.2734</v>
      </c>
      <c r="K1036" s="24">
        <v>2882.1257999999998</v>
      </c>
      <c r="L1036" s="24">
        <v>2871.5796</v>
      </c>
      <c r="M1036" s="24">
        <v>0</v>
      </c>
      <c r="N1036" s="24">
        <v>0</v>
      </c>
      <c r="O1036" s="30">
        <v>4970.2734</v>
      </c>
      <c r="P1036" s="30">
        <v>2882.1257999999998</v>
      </c>
      <c r="Q1036" s="30">
        <v>0</v>
      </c>
      <c r="R1036" s="88">
        <f t="shared" ref="R1036:R1099" si="775">O1036/I1036*100</f>
        <v>100</v>
      </c>
    </row>
    <row r="1037" spans="1:19" ht="31.5" customHeight="1" x14ac:dyDescent="0.3">
      <c r="A1037" s="28" t="s">
        <v>226</v>
      </c>
      <c r="B1037" s="28" t="s">
        <v>1410</v>
      </c>
      <c r="C1037" s="18" t="s">
        <v>232</v>
      </c>
      <c r="D1037" s="28"/>
      <c r="E1037" s="29" t="s">
        <v>1546</v>
      </c>
      <c r="F1037" s="24">
        <v>182953.1</v>
      </c>
      <c r="G1037" s="24">
        <f t="shared" ref="G1037:H1037" si="776">G1038+G1044+G1056+G1061</f>
        <v>0</v>
      </c>
      <c r="H1037" s="24">
        <f t="shared" si="776"/>
        <v>182603.1</v>
      </c>
      <c r="I1037" s="24">
        <f t="shared" ref="I1037:Q1037" si="777">I1038+I1044+I1056+I1061</f>
        <v>174747.8</v>
      </c>
      <c r="J1037" s="37">
        <f t="shared" si="777"/>
        <v>98890.34</v>
      </c>
      <c r="K1037" s="24">
        <f t="shared" si="777"/>
        <v>174547.8</v>
      </c>
      <c r="L1037" s="24">
        <f t="shared" si="777"/>
        <v>98590.34</v>
      </c>
      <c r="M1037" s="24">
        <f t="shared" si="777"/>
        <v>0</v>
      </c>
      <c r="N1037" s="24">
        <f t="shared" si="777"/>
        <v>0</v>
      </c>
      <c r="O1037" s="30">
        <f t="shared" si="777"/>
        <v>174654.18882999997</v>
      </c>
      <c r="P1037" s="30">
        <f t="shared" si="777"/>
        <v>174454.18882999997</v>
      </c>
      <c r="Q1037" s="30">
        <f t="shared" si="777"/>
        <v>0</v>
      </c>
      <c r="R1037" s="88">
        <f t="shared" si="775"/>
        <v>99.946430701845728</v>
      </c>
    </row>
    <row r="1038" spans="1:19" ht="31.5" customHeight="1" x14ac:dyDescent="0.3">
      <c r="A1038" s="28" t="s">
        <v>226</v>
      </c>
      <c r="B1038" s="28" t="s">
        <v>1410</v>
      </c>
      <c r="C1038" s="18" t="s">
        <v>939</v>
      </c>
      <c r="D1038" s="28"/>
      <c r="E1038" s="29" t="s">
        <v>1547</v>
      </c>
      <c r="F1038" s="24">
        <v>2500</v>
      </c>
      <c r="G1038" s="24">
        <f t="shared" ref="G1038:Q1040" si="778">G1039</f>
        <v>0</v>
      </c>
      <c r="H1038" s="24">
        <f t="shared" si="778"/>
        <v>2500</v>
      </c>
      <c r="I1038" s="24">
        <f t="shared" si="778"/>
        <v>2500</v>
      </c>
      <c r="J1038" s="37">
        <f t="shared" si="778"/>
        <v>1000</v>
      </c>
      <c r="K1038" s="24">
        <f t="shared" si="778"/>
        <v>2500</v>
      </c>
      <c r="L1038" s="24">
        <f t="shared" si="778"/>
        <v>1000</v>
      </c>
      <c r="M1038" s="24">
        <f t="shared" si="778"/>
        <v>0</v>
      </c>
      <c r="N1038" s="24">
        <f t="shared" si="778"/>
        <v>0</v>
      </c>
      <c r="O1038" s="30">
        <f t="shared" si="778"/>
        <v>2500</v>
      </c>
      <c r="P1038" s="30">
        <f t="shared" si="778"/>
        <v>2500</v>
      </c>
      <c r="Q1038" s="30">
        <f t="shared" si="778"/>
        <v>0</v>
      </c>
      <c r="R1038" s="88">
        <f t="shared" si="775"/>
        <v>100</v>
      </c>
    </row>
    <row r="1039" spans="1:19" ht="47.25" customHeight="1" x14ac:dyDescent="0.3">
      <c r="A1039" s="28" t="s">
        <v>226</v>
      </c>
      <c r="B1039" s="28" t="s">
        <v>1410</v>
      </c>
      <c r="C1039" s="18" t="s">
        <v>941</v>
      </c>
      <c r="D1039" s="28"/>
      <c r="E1039" s="29" t="s">
        <v>1549</v>
      </c>
      <c r="F1039" s="24">
        <v>2500</v>
      </c>
      <c r="G1039" s="24">
        <f t="shared" si="778"/>
        <v>0</v>
      </c>
      <c r="H1039" s="24">
        <f t="shared" si="778"/>
        <v>2500</v>
      </c>
      <c r="I1039" s="24">
        <f t="shared" si="778"/>
        <v>2500</v>
      </c>
      <c r="J1039" s="37">
        <f t="shared" si="778"/>
        <v>1000</v>
      </c>
      <c r="K1039" s="24">
        <f t="shared" si="778"/>
        <v>2500</v>
      </c>
      <c r="L1039" s="24">
        <f t="shared" si="778"/>
        <v>1000</v>
      </c>
      <c r="M1039" s="24">
        <f t="shared" si="778"/>
        <v>0</v>
      </c>
      <c r="N1039" s="24">
        <f t="shared" si="778"/>
        <v>0</v>
      </c>
      <c r="O1039" s="30">
        <f t="shared" si="778"/>
        <v>2500</v>
      </c>
      <c r="P1039" s="30">
        <f t="shared" si="778"/>
        <v>2500</v>
      </c>
      <c r="Q1039" s="30">
        <f t="shared" si="778"/>
        <v>0</v>
      </c>
      <c r="R1039" s="88">
        <f t="shared" si="775"/>
        <v>100</v>
      </c>
    </row>
    <row r="1040" spans="1:19" ht="31.5" customHeight="1" x14ac:dyDescent="0.3">
      <c r="A1040" s="28" t="s">
        <v>226</v>
      </c>
      <c r="B1040" s="28" t="s">
        <v>1410</v>
      </c>
      <c r="C1040" s="18" t="s">
        <v>929</v>
      </c>
      <c r="D1040" s="28"/>
      <c r="E1040" s="29" t="s">
        <v>1053</v>
      </c>
      <c r="F1040" s="24">
        <v>2500</v>
      </c>
      <c r="G1040" s="24">
        <f t="shared" si="778"/>
        <v>0</v>
      </c>
      <c r="H1040" s="24">
        <f t="shared" si="778"/>
        <v>2500</v>
      </c>
      <c r="I1040" s="24">
        <f t="shared" si="778"/>
        <v>2500</v>
      </c>
      <c r="J1040" s="37">
        <f t="shared" si="778"/>
        <v>1000</v>
      </c>
      <c r="K1040" s="24">
        <f t="shared" si="778"/>
        <v>2500</v>
      </c>
      <c r="L1040" s="24">
        <f t="shared" si="778"/>
        <v>1000</v>
      </c>
      <c r="M1040" s="24">
        <f t="shared" si="778"/>
        <v>0</v>
      </c>
      <c r="N1040" s="24">
        <f t="shared" si="778"/>
        <v>0</v>
      </c>
      <c r="O1040" s="30">
        <f t="shared" si="778"/>
        <v>2500</v>
      </c>
      <c r="P1040" s="30">
        <f t="shared" si="778"/>
        <v>2500</v>
      </c>
      <c r="Q1040" s="30">
        <f t="shared" si="778"/>
        <v>0</v>
      </c>
      <c r="R1040" s="88">
        <f t="shared" si="775"/>
        <v>100</v>
      </c>
      <c r="S1040" s="36"/>
    </row>
    <row r="1041" spans="1:19" ht="31.5" customHeight="1" x14ac:dyDescent="0.3">
      <c r="A1041" s="28" t="s">
        <v>226</v>
      </c>
      <c r="B1041" s="28" t="s">
        <v>1410</v>
      </c>
      <c r="C1041" s="18" t="s">
        <v>929</v>
      </c>
      <c r="D1041" s="28" t="s">
        <v>143</v>
      </c>
      <c r="E1041" s="29" t="s">
        <v>673</v>
      </c>
      <c r="F1041" s="24">
        <v>2500</v>
      </c>
      <c r="G1041" s="24">
        <f t="shared" ref="G1041:H1041" si="779">G1042+G1043</f>
        <v>0</v>
      </c>
      <c r="H1041" s="24">
        <f t="shared" si="779"/>
        <v>2500</v>
      </c>
      <c r="I1041" s="24">
        <f t="shared" ref="I1041:Q1041" si="780">I1042+I1043</f>
        <v>2500</v>
      </c>
      <c r="J1041" s="37">
        <f t="shared" si="780"/>
        <v>1000</v>
      </c>
      <c r="K1041" s="24">
        <f t="shared" si="780"/>
        <v>2500</v>
      </c>
      <c r="L1041" s="24">
        <f t="shared" si="780"/>
        <v>1000</v>
      </c>
      <c r="M1041" s="24">
        <f t="shared" si="780"/>
        <v>0</v>
      </c>
      <c r="N1041" s="24">
        <f t="shared" si="780"/>
        <v>0</v>
      </c>
      <c r="O1041" s="30">
        <f t="shared" si="780"/>
        <v>2500</v>
      </c>
      <c r="P1041" s="30">
        <f t="shared" si="780"/>
        <v>2500</v>
      </c>
      <c r="Q1041" s="30">
        <f t="shared" si="780"/>
        <v>0</v>
      </c>
      <c r="R1041" s="88">
        <f t="shared" si="775"/>
        <v>100</v>
      </c>
      <c r="S1041" s="36"/>
    </row>
    <row r="1042" spans="1:19" ht="15.75" customHeight="1" x14ac:dyDescent="0.3">
      <c r="A1042" s="28" t="s">
        <v>226</v>
      </c>
      <c r="B1042" s="28" t="s">
        <v>1410</v>
      </c>
      <c r="C1042" s="18" t="s">
        <v>929</v>
      </c>
      <c r="D1042" s="28" t="s">
        <v>179</v>
      </c>
      <c r="E1042" s="29" t="s">
        <v>674</v>
      </c>
      <c r="F1042" s="24">
        <v>250</v>
      </c>
      <c r="G1042" s="24"/>
      <c r="H1042" s="24">
        <v>250</v>
      </c>
      <c r="I1042" s="24">
        <v>50</v>
      </c>
      <c r="J1042" s="37">
        <v>0</v>
      </c>
      <c r="K1042" s="24">
        <f>I1042</f>
        <v>50</v>
      </c>
      <c r="L1042" s="24">
        <f>J1042</f>
        <v>0</v>
      </c>
      <c r="M1042" s="24">
        <v>0</v>
      </c>
      <c r="N1042" s="24">
        <v>0</v>
      </c>
      <c r="O1042" s="30">
        <v>50</v>
      </c>
      <c r="P1042" s="30">
        <f>O1042</f>
        <v>50</v>
      </c>
      <c r="Q1042" s="30">
        <v>0</v>
      </c>
      <c r="R1042" s="88">
        <f t="shared" si="775"/>
        <v>100</v>
      </c>
      <c r="S1042" s="36"/>
    </row>
    <row r="1043" spans="1:19" ht="15.75" customHeight="1" x14ac:dyDescent="0.3">
      <c r="A1043" s="28" t="s">
        <v>226</v>
      </c>
      <c r="B1043" s="28" t="s">
        <v>1410</v>
      </c>
      <c r="C1043" s="18" t="s">
        <v>929</v>
      </c>
      <c r="D1043" s="28" t="s">
        <v>155</v>
      </c>
      <c r="E1043" s="29" t="s">
        <v>675</v>
      </c>
      <c r="F1043" s="24">
        <v>2250</v>
      </c>
      <c r="G1043" s="24"/>
      <c r="H1043" s="24">
        <v>2250</v>
      </c>
      <c r="I1043" s="24">
        <v>2450</v>
      </c>
      <c r="J1043" s="37">
        <v>1000</v>
      </c>
      <c r="K1043" s="24">
        <f>I1043</f>
        <v>2450</v>
      </c>
      <c r="L1043" s="24">
        <f>J1043</f>
        <v>1000</v>
      </c>
      <c r="M1043" s="24">
        <v>0</v>
      </c>
      <c r="N1043" s="24">
        <v>0</v>
      </c>
      <c r="O1043" s="30">
        <v>2450</v>
      </c>
      <c r="P1043" s="30">
        <f>O1043</f>
        <v>2450</v>
      </c>
      <c r="Q1043" s="30">
        <v>0</v>
      </c>
      <c r="R1043" s="88">
        <f t="shared" si="775"/>
        <v>100</v>
      </c>
      <c r="S1043" s="36"/>
    </row>
    <row r="1044" spans="1:19" ht="31.5" customHeight="1" x14ac:dyDescent="0.3">
      <c r="A1044" s="28" t="s">
        <v>226</v>
      </c>
      <c r="B1044" s="28" t="s">
        <v>1410</v>
      </c>
      <c r="C1044" s="18" t="s">
        <v>962</v>
      </c>
      <c r="D1044" s="28"/>
      <c r="E1044" s="29" t="s">
        <v>851</v>
      </c>
      <c r="F1044" s="24">
        <v>169973</v>
      </c>
      <c r="G1044" s="24">
        <f t="shared" ref="G1044:O1044" si="781">G1045</f>
        <v>0</v>
      </c>
      <c r="H1044" s="24">
        <f t="shared" si="781"/>
        <v>169973</v>
      </c>
      <c r="I1044" s="24">
        <f t="shared" si="781"/>
        <v>162117.69999999998</v>
      </c>
      <c r="J1044" s="37">
        <f t="shared" si="781"/>
        <v>90934.209999999992</v>
      </c>
      <c r="K1044" s="24">
        <f t="shared" si="781"/>
        <v>162117.69999999998</v>
      </c>
      <c r="L1044" s="24">
        <f t="shared" si="781"/>
        <v>90934.209999999992</v>
      </c>
      <c r="M1044" s="24">
        <f t="shared" si="781"/>
        <v>0</v>
      </c>
      <c r="N1044" s="24">
        <f t="shared" si="781"/>
        <v>0</v>
      </c>
      <c r="O1044" s="30">
        <f t="shared" si="781"/>
        <v>162117.69999999998</v>
      </c>
      <c r="P1044" s="30">
        <f>P1045</f>
        <v>162117.69999999998</v>
      </c>
      <c r="Q1044" s="30">
        <f t="shared" ref="Q1044" si="782">Q1045</f>
        <v>0</v>
      </c>
      <c r="R1044" s="88">
        <f t="shared" si="775"/>
        <v>100</v>
      </c>
      <c r="S1044" s="36"/>
    </row>
    <row r="1045" spans="1:19" ht="47.25" customHeight="1" x14ac:dyDescent="0.3">
      <c r="A1045" s="28" t="s">
        <v>226</v>
      </c>
      <c r="B1045" s="28" t="s">
        <v>1410</v>
      </c>
      <c r="C1045" s="18" t="s">
        <v>964</v>
      </c>
      <c r="D1045" s="28"/>
      <c r="E1045" s="29" t="s">
        <v>853</v>
      </c>
      <c r="F1045" s="24">
        <v>169973</v>
      </c>
      <c r="G1045" s="24">
        <f t="shared" ref="G1045:H1045" si="783">G1046+G1051</f>
        <v>0</v>
      </c>
      <c r="H1045" s="24">
        <f t="shared" si="783"/>
        <v>169973</v>
      </c>
      <c r="I1045" s="24">
        <f t="shared" ref="I1045:Q1045" si="784">I1046+I1051</f>
        <v>162117.69999999998</v>
      </c>
      <c r="J1045" s="37">
        <f t="shared" si="784"/>
        <v>90934.209999999992</v>
      </c>
      <c r="K1045" s="24">
        <f t="shared" si="784"/>
        <v>162117.69999999998</v>
      </c>
      <c r="L1045" s="24">
        <f t="shared" si="784"/>
        <v>90934.209999999992</v>
      </c>
      <c r="M1045" s="24">
        <f t="shared" si="784"/>
        <v>0</v>
      </c>
      <c r="N1045" s="24">
        <f t="shared" si="784"/>
        <v>0</v>
      </c>
      <c r="O1045" s="30">
        <f t="shared" si="784"/>
        <v>162117.69999999998</v>
      </c>
      <c r="P1045" s="30">
        <f t="shared" si="784"/>
        <v>162117.69999999998</v>
      </c>
      <c r="Q1045" s="30">
        <f t="shared" si="784"/>
        <v>0</v>
      </c>
      <c r="R1045" s="88">
        <f t="shared" si="775"/>
        <v>100</v>
      </c>
      <c r="S1045" s="36"/>
    </row>
    <row r="1046" spans="1:19" ht="31.5" customHeight="1" x14ac:dyDescent="0.3">
      <c r="A1046" s="28" t="s">
        <v>226</v>
      </c>
      <c r="B1046" s="28" t="s">
        <v>1410</v>
      </c>
      <c r="C1046" s="18" t="s">
        <v>951</v>
      </c>
      <c r="D1046" s="28"/>
      <c r="E1046" s="29" t="s">
        <v>1053</v>
      </c>
      <c r="F1046" s="24">
        <v>169578</v>
      </c>
      <c r="G1046" s="24">
        <f t="shared" ref="G1046:Q1046" si="785">G1047</f>
        <v>0</v>
      </c>
      <c r="H1046" s="24">
        <f t="shared" si="785"/>
        <v>169578</v>
      </c>
      <c r="I1046" s="24">
        <f t="shared" si="785"/>
        <v>161722.69999999998</v>
      </c>
      <c r="J1046" s="37">
        <f t="shared" si="785"/>
        <v>90624.709999999992</v>
      </c>
      <c r="K1046" s="24">
        <f t="shared" si="785"/>
        <v>161722.69999999998</v>
      </c>
      <c r="L1046" s="24">
        <f t="shared" si="785"/>
        <v>90624.709999999992</v>
      </c>
      <c r="M1046" s="24">
        <f t="shared" si="785"/>
        <v>0</v>
      </c>
      <c r="N1046" s="24">
        <f t="shared" si="785"/>
        <v>0</v>
      </c>
      <c r="O1046" s="30">
        <f t="shared" si="785"/>
        <v>161722.69999999998</v>
      </c>
      <c r="P1046" s="30">
        <f t="shared" si="785"/>
        <v>161722.69999999998</v>
      </c>
      <c r="Q1046" s="30">
        <f t="shared" si="785"/>
        <v>0</v>
      </c>
      <c r="R1046" s="88">
        <f t="shared" si="775"/>
        <v>100</v>
      </c>
      <c r="S1046" s="36"/>
    </row>
    <row r="1047" spans="1:19" ht="31.5" customHeight="1" x14ac:dyDescent="0.3">
      <c r="A1047" s="28" t="s">
        <v>226</v>
      </c>
      <c r="B1047" s="28" t="s">
        <v>1410</v>
      </c>
      <c r="C1047" s="18" t="s">
        <v>951</v>
      </c>
      <c r="D1047" s="28" t="s">
        <v>143</v>
      </c>
      <c r="E1047" s="29" t="s">
        <v>673</v>
      </c>
      <c r="F1047" s="24">
        <v>169578</v>
      </c>
      <c r="G1047" s="24">
        <f t="shared" ref="G1047:H1047" si="786">G1048+G1049+G1050</f>
        <v>0</v>
      </c>
      <c r="H1047" s="24">
        <f t="shared" si="786"/>
        <v>169578</v>
      </c>
      <c r="I1047" s="24">
        <f t="shared" ref="I1047:Q1047" si="787">I1048+I1049+I1050</f>
        <v>161722.69999999998</v>
      </c>
      <c r="J1047" s="37">
        <f t="shared" si="787"/>
        <v>90624.709999999992</v>
      </c>
      <c r="K1047" s="24">
        <f t="shared" si="787"/>
        <v>161722.69999999998</v>
      </c>
      <c r="L1047" s="24">
        <f t="shared" si="787"/>
        <v>90624.709999999992</v>
      </c>
      <c r="M1047" s="24">
        <f t="shared" si="787"/>
        <v>0</v>
      </c>
      <c r="N1047" s="24">
        <f t="shared" si="787"/>
        <v>0</v>
      </c>
      <c r="O1047" s="30">
        <f t="shared" si="787"/>
        <v>161722.69999999998</v>
      </c>
      <c r="P1047" s="30">
        <f t="shared" si="787"/>
        <v>161722.69999999998</v>
      </c>
      <c r="Q1047" s="30">
        <f t="shared" si="787"/>
        <v>0</v>
      </c>
      <c r="R1047" s="88">
        <f t="shared" si="775"/>
        <v>100</v>
      </c>
      <c r="S1047" s="36"/>
    </row>
    <row r="1048" spans="1:19" ht="15.75" customHeight="1" x14ac:dyDescent="0.3">
      <c r="A1048" s="28" t="s">
        <v>226</v>
      </c>
      <c r="B1048" s="28" t="s">
        <v>1410</v>
      </c>
      <c r="C1048" s="18" t="s">
        <v>951</v>
      </c>
      <c r="D1048" s="28" t="s">
        <v>179</v>
      </c>
      <c r="E1048" s="29" t="s">
        <v>674</v>
      </c>
      <c r="F1048" s="24">
        <v>4340.5</v>
      </c>
      <c r="G1048" s="24"/>
      <c r="H1048" s="24">
        <v>4340.5</v>
      </c>
      <c r="I1048" s="24">
        <v>3842.3592899999999</v>
      </c>
      <c r="J1048" s="37">
        <v>2141.5923600000001</v>
      </c>
      <c r="K1048" s="24">
        <f t="shared" ref="K1048:L1050" si="788">I1048</f>
        <v>3842.3592899999999</v>
      </c>
      <c r="L1048" s="24">
        <f t="shared" si="788"/>
        <v>2141.5923600000001</v>
      </c>
      <c r="M1048" s="24">
        <v>0</v>
      </c>
      <c r="N1048" s="24">
        <v>0</v>
      </c>
      <c r="O1048" s="30">
        <v>3842.3592899999999</v>
      </c>
      <c r="P1048" s="30">
        <f>O1048</f>
        <v>3842.3592899999999</v>
      </c>
      <c r="Q1048" s="30">
        <v>0</v>
      </c>
      <c r="R1048" s="88">
        <f t="shared" si="775"/>
        <v>100</v>
      </c>
      <c r="S1048" s="36"/>
    </row>
    <row r="1049" spans="1:19" ht="15.75" customHeight="1" x14ac:dyDescent="0.3">
      <c r="A1049" s="28" t="s">
        <v>226</v>
      </c>
      <c r="B1049" s="28" t="s">
        <v>1410</v>
      </c>
      <c r="C1049" s="18" t="s">
        <v>951</v>
      </c>
      <c r="D1049" s="28" t="s">
        <v>155</v>
      </c>
      <c r="E1049" s="29" t="s">
        <v>675</v>
      </c>
      <c r="F1049" s="24">
        <v>164873.5</v>
      </c>
      <c r="G1049" s="24"/>
      <c r="H1049" s="24">
        <v>164873.5</v>
      </c>
      <c r="I1049" s="24">
        <v>157561.85808999999</v>
      </c>
      <c r="J1049" s="37">
        <v>88277.317639999994</v>
      </c>
      <c r="K1049" s="24">
        <f t="shared" si="788"/>
        <v>157561.85808999999</v>
      </c>
      <c r="L1049" s="24">
        <f t="shared" si="788"/>
        <v>88277.317639999994</v>
      </c>
      <c r="M1049" s="24">
        <v>0</v>
      </c>
      <c r="N1049" s="24">
        <v>0</v>
      </c>
      <c r="O1049" s="30">
        <v>157561.85808999999</v>
      </c>
      <c r="P1049" s="30">
        <f>O1049</f>
        <v>157561.85808999999</v>
      </c>
      <c r="Q1049" s="30">
        <v>0</v>
      </c>
      <c r="R1049" s="88">
        <f t="shared" si="775"/>
        <v>100</v>
      </c>
      <c r="S1049" s="36"/>
    </row>
    <row r="1050" spans="1:19" ht="47.25" customHeight="1" x14ac:dyDescent="0.3">
      <c r="A1050" s="28" t="s">
        <v>226</v>
      </c>
      <c r="B1050" s="28" t="s">
        <v>1410</v>
      </c>
      <c r="C1050" s="18" t="s">
        <v>951</v>
      </c>
      <c r="D1050" s="28" t="s">
        <v>139</v>
      </c>
      <c r="E1050" s="29" t="s">
        <v>676</v>
      </c>
      <c r="F1050" s="24">
        <v>364</v>
      </c>
      <c r="G1050" s="24"/>
      <c r="H1050" s="24">
        <v>364</v>
      </c>
      <c r="I1050" s="24">
        <v>318.48262</v>
      </c>
      <c r="J1050" s="37">
        <v>205.8</v>
      </c>
      <c r="K1050" s="24">
        <f t="shared" si="788"/>
        <v>318.48262</v>
      </c>
      <c r="L1050" s="24">
        <f t="shared" si="788"/>
        <v>205.8</v>
      </c>
      <c r="M1050" s="24">
        <v>0</v>
      </c>
      <c r="N1050" s="24">
        <v>0</v>
      </c>
      <c r="O1050" s="30">
        <v>318.48262</v>
      </c>
      <c r="P1050" s="30">
        <f>O1050</f>
        <v>318.48262</v>
      </c>
      <c r="Q1050" s="30">
        <v>0</v>
      </c>
      <c r="R1050" s="88">
        <f t="shared" si="775"/>
        <v>100</v>
      </c>
      <c r="S1050" s="36"/>
    </row>
    <row r="1051" spans="1:19" ht="110.25" customHeight="1" x14ac:dyDescent="0.3">
      <c r="A1051" s="28" t="s">
        <v>226</v>
      </c>
      <c r="B1051" s="28" t="s">
        <v>1410</v>
      </c>
      <c r="C1051" s="18" t="s">
        <v>952</v>
      </c>
      <c r="D1051" s="28"/>
      <c r="E1051" s="29" t="s">
        <v>1063</v>
      </c>
      <c r="F1051" s="24">
        <v>395</v>
      </c>
      <c r="G1051" s="24">
        <f t="shared" ref="G1051:H1051" si="789">G1054+G1052</f>
        <v>0</v>
      </c>
      <c r="H1051" s="24">
        <f t="shared" si="789"/>
        <v>395</v>
      </c>
      <c r="I1051" s="24">
        <f t="shared" ref="I1051:Q1051" si="790">I1054+I1052</f>
        <v>395</v>
      </c>
      <c r="J1051" s="37">
        <f t="shared" si="790"/>
        <v>309.5</v>
      </c>
      <c r="K1051" s="24">
        <f t="shared" si="790"/>
        <v>395</v>
      </c>
      <c r="L1051" s="24">
        <f t="shared" si="790"/>
        <v>309.5</v>
      </c>
      <c r="M1051" s="24">
        <f t="shared" si="790"/>
        <v>0</v>
      </c>
      <c r="N1051" s="24">
        <f t="shared" si="790"/>
        <v>0</v>
      </c>
      <c r="O1051" s="30">
        <f t="shared" si="790"/>
        <v>395</v>
      </c>
      <c r="P1051" s="30">
        <f t="shared" si="790"/>
        <v>395</v>
      </c>
      <c r="Q1051" s="30">
        <f t="shared" si="790"/>
        <v>0</v>
      </c>
      <c r="R1051" s="88">
        <f t="shared" si="775"/>
        <v>100</v>
      </c>
      <c r="S1051" s="36"/>
    </row>
    <row r="1052" spans="1:19" ht="15.75" customHeight="1" x14ac:dyDescent="0.3">
      <c r="A1052" s="28" t="s">
        <v>226</v>
      </c>
      <c r="B1052" s="28" t="s">
        <v>1410</v>
      </c>
      <c r="C1052" s="18" t="s">
        <v>952</v>
      </c>
      <c r="D1052" s="28" t="s">
        <v>190</v>
      </c>
      <c r="E1052" s="29" t="s">
        <v>665</v>
      </c>
      <c r="F1052" s="24">
        <v>101.5</v>
      </c>
      <c r="G1052" s="24">
        <f t="shared" ref="G1052" si="791">G1053</f>
        <v>0</v>
      </c>
      <c r="H1052" s="24">
        <f t="shared" ref="H1052:L1052" si="792">H1053</f>
        <v>101.5</v>
      </c>
      <c r="I1052" s="24">
        <f t="shared" si="792"/>
        <v>293.5</v>
      </c>
      <c r="J1052" s="37">
        <f t="shared" si="792"/>
        <v>211.5</v>
      </c>
      <c r="K1052" s="24">
        <f t="shared" si="792"/>
        <v>293.5</v>
      </c>
      <c r="L1052" s="24">
        <f t="shared" si="792"/>
        <v>211.5</v>
      </c>
      <c r="M1052" s="24">
        <v>0</v>
      </c>
      <c r="N1052" s="24">
        <v>0</v>
      </c>
      <c r="O1052" s="30">
        <f>O1053</f>
        <v>293.5</v>
      </c>
      <c r="P1052" s="30">
        <f>P1053</f>
        <v>293.5</v>
      </c>
      <c r="Q1052" s="30">
        <v>0</v>
      </c>
      <c r="R1052" s="88">
        <f t="shared" si="775"/>
        <v>100</v>
      </c>
    </row>
    <row r="1053" spans="1:19" ht="31.5" customHeight="1" x14ac:dyDescent="0.3">
      <c r="A1053" s="28" t="s">
        <v>226</v>
      </c>
      <c r="B1053" s="28" t="s">
        <v>1410</v>
      </c>
      <c r="C1053" s="18" t="s">
        <v>952</v>
      </c>
      <c r="D1053" s="28" t="s">
        <v>475</v>
      </c>
      <c r="E1053" s="29" t="s">
        <v>667</v>
      </c>
      <c r="F1053" s="24">
        <v>101.5</v>
      </c>
      <c r="G1053" s="24"/>
      <c r="H1053" s="24">
        <v>101.5</v>
      </c>
      <c r="I1053" s="24">
        <v>293.5</v>
      </c>
      <c r="J1053" s="37">
        <v>211.5</v>
      </c>
      <c r="K1053" s="24">
        <f>I1053</f>
        <v>293.5</v>
      </c>
      <c r="L1053" s="24">
        <f>J1053</f>
        <v>211.5</v>
      </c>
      <c r="M1053" s="24">
        <v>0</v>
      </c>
      <c r="N1053" s="24">
        <v>0</v>
      </c>
      <c r="O1053" s="30">
        <v>293.5</v>
      </c>
      <c r="P1053" s="30">
        <f>O1053</f>
        <v>293.5</v>
      </c>
      <c r="Q1053" s="30">
        <v>0</v>
      </c>
      <c r="R1053" s="88">
        <f t="shared" si="775"/>
        <v>100</v>
      </c>
    </row>
    <row r="1054" spans="1:19" ht="31.5" customHeight="1" x14ac:dyDescent="0.3">
      <c r="A1054" s="28" t="s">
        <v>226</v>
      </c>
      <c r="B1054" s="28" t="s">
        <v>1410</v>
      </c>
      <c r="C1054" s="18" t="s">
        <v>952</v>
      </c>
      <c r="D1054" s="28" t="s">
        <v>143</v>
      </c>
      <c r="E1054" s="29" t="s">
        <v>673</v>
      </c>
      <c r="F1054" s="24">
        <v>293.5</v>
      </c>
      <c r="G1054" s="24">
        <f t="shared" ref="G1054:Q1054" si="793">G1055</f>
        <v>0</v>
      </c>
      <c r="H1054" s="24">
        <f t="shared" si="793"/>
        <v>293.5</v>
      </c>
      <c r="I1054" s="24">
        <f t="shared" si="793"/>
        <v>101.5</v>
      </c>
      <c r="J1054" s="37">
        <f t="shared" si="793"/>
        <v>98</v>
      </c>
      <c r="K1054" s="24">
        <f t="shared" si="793"/>
        <v>101.5</v>
      </c>
      <c r="L1054" s="24">
        <f t="shared" si="793"/>
        <v>98</v>
      </c>
      <c r="M1054" s="24">
        <f t="shared" si="793"/>
        <v>0</v>
      </c>
      <c r="N1054" s="24">
        <f t="shared" si="793"/>
        <v>0</v>
      </c>
      <c r="O1054" s="30">
        <f t="shared" si="793"/>
        <v>101.5</v>
      </c>
      <c r="P1054" s="30">
        <f t="shared" si="793"/>
        <v>101.5</v>
      </c>
      <c r="Q1054" s="30">
        <f t="shared" si="793"/>
        <v>0</v>
      </c>
      <c r="R1054" s="88">
        <f t="shared" si="775"/>
        <v>100</v>
      </c>
    </row>
    <row r="1055" spans="1:19" ht="15.75" customHeight="1" x14ac:dyDescent="0.3">
      <c r="A1055" s="28" t="s">
        <v>226</v>
      </c>
      <c r="B1055" s="28" t="s">
        <v>1410</v>
      </c>
      <c r="C1055" s="18" t="s">
        <v>952</v>
      </c>
      <c r="D1055" s="28" t="s">
        <v>155</v>
      </c>
      <c r="E1055" s="29" t="s">
        <v>675</v>
      </c>
      <c r="F1055" s="24">
        <v>293.5</v>
      </c>
      <c r="G1055" s="24"/>
      <c r="H1055" s="24">
        <v>293.5</v>
      </c>
      <c r="I1055" s="24">
        <v>101.5</v>
      </c>
      <c r="J1055" s="37">
        <v>98</v>
      </c>
      <c r="K1055" s="24">
        <f>I1055</f>
        <v>101.5</v>
      </c>
      <c r="L1055" s="24">
        <f>J1055</f>
        <v>98</v>
      </c>
      <c r="M1055" s="24">
        <v>0</v>
      </c>
      <c r="N1055" s="24">
        <v>0</v>
      </c>
      <c r="O1055" s="30">
        <v>101.5</v>
      </c>
      <c r="P1055" s="30">
        <f>O1055</f>
        <v>101.5</v>
      </c>
      <c r="Q1055" s="30">
        <v>0</v>
      </c>
      <c r="R1055" s="88">
        <f t="shared" si="775"/>
        <v>100</v>
      </c>
    </row>
    <row r="1056" spans="1:19" ht="31.5" customHeight="1" x14ac:dyDescent="0.3">
      <c r="A1056" s="28" t="s">
        <v>226</v>
      </c>
      <c r="B1056" s="28" t="s">
        <v>1410</v>
      </c>
      <c r="C1056" s="18" t="s">
        <v>971</v>
      </c>
      <c r="D1056" s="28"/>
      <c r="E1056" s="29" t="s">
        <v>1568</v>
      </c>
      <c r="F1056" s="24">
        <v>550</v>
      </c>
      <c r="G1056" s="24">
        <f t="shared" ref="G1056:Q1059" si="794">G1057</f>
        <v>0</v>
      </c>
      <c r="H1056" s="24">
        <f t="shared" si="794"/>
        <v>200</v>
      </c>
      <c r="I1056" s="24">
        <f t="shared" si="794"/>
        <v>200</v>
      </c>
      <c r="J1056" s="37">
        <f t="shared" si="794"/>
        <v>300</v>
      </c>
      <c r="K1056" s="24">
        <f t="shared" si="794"/>
        <v>0</v>
      </c>
      <c r="L1056" s="24">
        <f t="shared" si="794"/>
        <v>0</v>
      </c>
      <c r="M1056" s="24">
        <f t="shared" si="794"/>
        <v>0</v>
      </c>
      <c r="N1056" s="24">
        <f t="shared" si="794"/>
        <v>0</v>
      </c>
      <c r="O1056" s="30">
        <f t="shared" si="794"/>
        <v>200</v>
      </c>
      <c r="P1056" s="30">
        <f t="shared" si="794"/>
        <v>0</v>
      </c>
      <c r="Q1056" s="30">
        <f t="shared" si="794"/>
        <v>0</v>
      </c>
      <c r="R1056" s="88">
        <f t="shared" si="775"/>
        <v>100</v>
      </c>
    </row>
    <row r="1057" spans="1:18" ht="47.25" customHeight="1" x14ac:dyDescent="0.3">
      <c r="A1057" s="28" t="s">
        <v>226</v>
      </c>
      <c r="B1057" s="28" t="s">
        <v>1410</v>
      </c>
      <c r="C1057" s="18" t="s">
        <v>972</v>
      </c>
      <c r="D1057" s="28"/>
      <c r="E1057" s="29" t="s">
        <v>1569</v>
      </c>
      <c r="F1057" s="24">
        <v>550</v>
      </c>
      <c r="G1057" s="24">
        <f t="shared" si="794"/>
        <v>0</v>
      </c>
      <c r="H1057" s="24">
        <f t="shared" si="794"/>
        <v>200</v>
      </c>
      <c r="I1057" s="24">
        <f t="shared" si="794"/>
        <v>200</v>
      </c>
      <c r="J1057" s="37">
        <f t="shared" si="794"/>
        <v>300</v>
      </c>
      <c r="K1057" s="24">
        <f t="shared" si="794"/>
        <v>0</v>
      </c>
      <c r="L1057" s="24">
        <f t="shared" si="794"/>
        <v>0</v>
      </c>
      <c r="M1057" s="24">
        <f t="shared" si="794"/>
        <v>0</v>
      </c>
      <c r="N1057" s="24">
        <f t="shared" si="794"/>
        <v>0</v>
      </c>
      <c r="O1057" s="30">
        <f t="shared" si="794"/>
        <v>200</v>
      </c>
      <c r="P1057" s="30">
        <f t="shared" si="794"/>
        <v>0</v>
      </c>
      <c r="Q1057" s="30">
        <f t="shared" si="794"/>
        <v>0</v>
      </c>
      <c r="R1057" s="88">
        <f t="shared" si="775"/>
        <v>100</v>
      </c>
    </row>
    <row r="1058" spans="1:18" ht="47.25" customHeight="1" x14ac:dyDescent="0.3">
      <c r="A1058" s="28" t="s">
        <v>226</v>
      </c>
      <c r="B1058" s="28" t="s">
        <v>1410</v>
      </c>
      <c r="C1058" s="18" t="s">
        <v>970</v>
      </c>
      <c r="D1058" s="28"/>
      <c r="E1058" s="29" t="s">
        <v>1067</v>
      </c>
      <c r="F1058" s="24">
        <v>550</v>
      </c>
      <c r="G1058" s="24">
        <f t="shared" si="794"/>
        <v>0</v>
      </c>
      <c r="H1058" s="24">
        <f t="shared" si="794"/>
        <v>200</v>
      </c>
      <c r="I1058" s="24">
        <f t="shared" si="794"/>
        <v>200</v>
      </c>
      <c r="J1058" s="37">
        <f t="shared" si="794"/>
        <v>300</v>
      </c>
      <c r="K1058" s="24">
        <f t="shared" si="794"/>
        <v>0</v>
      </c>
      <c r="L1058" s="24">
        <f t="shared" si="794"/>
        <v>0</v>
      </c>
      <c r="M1058" s="24">
        <f t="shared" si="794"/>
        <v>0</v>
      </c>
      <c r="N1058" s="24">
        <f t="shared" si="794"/>
        <v>0</v>
      </c>
      <c r="O1058" s="30">
        <f t="shared" si="794"/>
        <v>200</v>
      </c>
      <c r="P1058" s="30">
        <f t="shared" si="794"/>
        <v>0</v>
      </c>
      <c r="Q1058" s="30">
        <f t="shared" si="794"/>
        <v>0</v>
      </c>
      <c r="R1058" s="88">
        <f t="shared" si="775"/>
        <v>100</v>
      </c>
    </row>
    <row r="1059" spans="1:18" ht="31.5" customHeight="1" x14ac:dyDescent="0.3">
      <c r="A1059" s="28" t="s">
        <v>226</v>
      </c>
      <c r="B1059" s="28" t="s">
        <v>1410</v>
      </c>
      <c r="C1059" s="18" t="s">
        <v>970</v>
      </c>
      <c r="D1059" s="28" t="s">
        <v>143</v>
      </c>
      <c r="E1059" s="29" t="s">
        <v>673</v>
      </c>
      <c r="F1059" s="24">
        <v>550</v>
      </c>
      <c r="G1059" s="24">
        <f t="shared" si="794"/>
        <v>0</v>
      </c>
      <c r="H1059" s="24">
        <f t="shared" si="794"/>
        <v>200</v>
      </c>
      <c r="I1059" s="24">
        <f t="shared" si="794"/>
        <v>200</v>
      </c>
      <c r="J1059" s="37">
        <f t="shared" si="794"/>
        <v>300</v>
      </c>
      <c r="K1059" s="24">
        <f t="shared" si="794"/>
        <v>0</v>
      </c>
      <c r="L1059" s="24">
        <f t="shared" si="794"/>
        <v>0</v>
      </c>
      <c r="M1059" s="24">
        <f t="shared" si="794"/>
        <v>0</v>
      </c>
      <c r="N1059" s="24">
        <f t="shared" si="794"/>
        <v>0</v>
      </c>
      <c r="O1059" s="30">
        <f t="shared" si="794"/>
        <v>200</v>
      </c>
      <c r="P1059" s="30">
        <f t="shared" si="794"/>
        <v>0</v>
      </c>
      <c r="Q1059" s="30">
        <f t="shared" si="794"/>
        <v>0</v>
      </c>
      <c r="R1059" s="88">
        <f t="shared" si="775"/>
        <v>100</v>
      </c>
    </row>
    <row r="1060" spans="1:18" ht="15.75" customHeight="1" x14ac:dyDescent="0.3">
      <c r="A1060" s="28" t="s">
        <v>226</v>
      </c>
      <c r="B1060" s="28" t="s">
        <v>1410</v>
      </c>
      <c r="C1060" s="18" t="s">
        <v>970</v>
      </c>
      <c r="D1060" s="28" t="s">
        <v>155</v>
      </c>
      <c r="E1060" s="29" t="s">
        <v>675</v>
      </c>
      <c r="F1060" s="24">
        <v>550</v>
      </c>
      <c r="G1060" s="24"/>
      <c r="H1060" s="24">
        <f>550-350</f>
        <v>200</v>
      </c>
      <c r="I1060" s="24">
        <v>200</v>
      </c>
      <c r="J1060" s="37">
        <v>300</v>
      </c>
      <c r="K1060" s="24">
        <v>0</v>
      </c>
      <c r="L1060" s="24">
        <v>0</v>
      </c>
      <c r="M1060" s="24">
        <v>0</v>
      </c>
      <c r="N1060" s="24">
        <v>0</v>
      </c>
      <c r="O1060" s="30">
        <v>200</v>
      </c>
      <c r="P1060" s="30">
        <v>0</v>
      </c>
      <c r="Q1060" s="30">
        <v>0</v>
      </c>
      <c r="R1060" s="88">
        <f t="shared" si="775"/>
        <v>100</v>
      </c>
    </row>
    <row r="1061" spans="1:18" ht="47.25" customHeight="1" x14ac:dyDescent="0.3">
      <c r="A1061" s="28" t="s">
        <v>226</v>
      </c>
      <c r="B1061" s="28" t="s">
        <v>1410</v>
      </c>
      <c r="C1061" s="18" t="s">
        <v>233</v>
      </c>
      <c r="D1061" s="28"/>
      <c r="E1061" s="29" t="s">
        <v>1570</v>
      </c>
      <c r="F1061" s="24">
        <v>9930.1</v>
      </c>
      <c r="G1061" s="24">
        <f t="shared" ref="G1061:Q1063" si="795">G1062</f>
        <v>0</v>
      </c>
      <c r="H1061" s="24">
        <f t="shared" si="795"/>
        <v>9930.1</v>
      </c>
      <c r="I1061" s="24">
        <f t="shared" si="795"/>
        <v>9930.1</v>
      </c>
      <c r="J1061" s="37">
        <f t="shared" si="795"/>
        <v>6656.13</v>
      </c>
      <c r="K1061" s="24">
        <f t="shared" si="795"/>
        <v>9930.1</v>
      </c>
      <c r="L1061" s="24">
        <f t="shared" si="795"/>
        <v>6656.13</v>
      </c>
      <c r="M1061" s="24">
        <f t="shared" si="795"/>
        <v>0</v>
      </c>
      <c r="N1061" s="24">
        <f t="shared" si="795"/>
        <v>0</v>
      </c>
      <c r="O1061" s="30">
        <f t="shared" si="795"/>
        <v>9836.4888300000002</v>
      </c>
      <c r="P1061" s="30">
        <f t="shared" si="795"/>
        <v>9836.4888300000002</v>
      </c>
      <c r="Q1061" s="30">
        <f t="shared" si="795"/>
        <v>0</v>
      </c>
      <c r="R1061" s="88">
        <f t="shared" si="775"/>
        <v>99.057298818743007</v>
      </c>
    </row>
    <row r="1062" spans="1:18" ht="47.25" customHeight="1" x14ac:dyDescent="0.3">
      <c r="A1062" s="28" t="s">
        <v>226</v>
      </c>
      <c r="B1062" s="28" t="s">
        <v>1410</v>
      </c>
      <c r="C1062" s="18" t="s">
        <v>983</v>
      </c>
      <c r="D1062" s="28"/>
      <c r="E1062" s="29" t="s">
        <v>1577</v>
      </c>
      <c r="F1062" s="24">
        <v>9930.1</v>
      </c>
      <c r="G1062" s="24">
        <f t="shared" si="795"/>
        <v>0</v>
      </c>
      <c r="H1062" s="24">
        <f t="shared" si="795"/>
        <v>9930.1</v>
      </c>
      <c r="I1062" s="24">
        <f t="shared" si="795"/>
        <v>9930.1</v>
      </c>
      <c r="J1062" s="37">
        <f t="shared" si="795"/>
        <v>6656.13</v>
      </c>
      <c r="K1062" s="24">
        <f t="shared" si="795"/>
        <v>9930.1</v>
      </c>
      <c r="L1062" s="24">
        <f t="shared" si="795"/>
        <v>6656.13</v>
      </c>
      <c r="M1062" s="24">
        <f t="shared" si="795"/>
        <v>0</v>
      </c>
      <c r="N1062" s="24">
        <f t="shared" si="795"/>
        <v>0</v>
      </c>
      <c r="O1062" s="30">
        <f t="shared" si="795"/>
        <v>9836.4888300000002</v>
      </c>
      <c r="P1062" s="30">
        <f t="shared" si="795"/>
        <v>9836.4888300000002</v>
      </c>
      <c r="Q1062" s="30">
        <f t="shared" si="795"/>
        <v>0</v>
      </c>
      <c r="R1062" s="88">
        <f t="shared" si="775"/>
        <v>99.057298818743007</v>
      </c>
    </row>
    <row r="1063" spans="1:18" ht="31.5" customHeight="1" x14ac:dyDescent="0.3">
      <c r="A1063" s="28" t="s">
        <v>226</v>
      </c>
      <c r="B1063" s="28" t="s">
        <v>1410</v>
      </c>
      <c r="C1063" s="18" t="s">
        <v>980</v>
      </c>
      <c r="D1063" s="28"/>
      <c r="E1063" s="29" t="s">
        <v>1053</v>
      </c>
      <c r="F1063" s="24">
        <v>9930.1</v>
      </c>
      <c r="G1063" s="24">
        <f t="shared" si="795"/>
        <v>0</v>
      </c>
      <c r="H1063" s="24">
        <f t="shared" si="795"/>
        <v>9930.1</v>
      </c>
      <c r="I1063" s="24">
        <f t="shared" si="795"/>
        <v>9930.1</v>
      </c>
      <c r="J1063" s="37">
        <f t="shared" si="795"/>
        <v>6656.13</v>
      </c>
      <c r="K1063" s="24">
        <f t="shared" si="795"/>
        <v>9930.1</v>
      </c>
      <c r="L1063" s="24">
        <f t="shared" si="795"/>
        <v>6656.13</v>
      </c>
      <c r="M1063" s="24">
        <f t="shared" si="795"/>
        <v>0</v>
      </c>
      <c r="N1063" s="24">
        <f t="shared" si="795"/>
        <v>0</v>
      </c>
      <c r="O1063" s="30">
        <f t="shared" si="795"/>
        <v>9836.4888300000002</v>
      </c>
      <c r="P1063" s="30">
        <f t="shared" si="795"/>
        <v>9836.4888300000002</v>
      </c>
      <c r="Q1063" s="30">
        <f t="shared" si="795"/>
        <v>0</v>
      </c>
      <c r="R1063" s="88">
        <f t="shared" si="775"/>
        <v>99.057298818743007</v>
      </c>
    </row>
    <row r="1064" spans="1:18" ht="31.5" customHeight="1" x14ac:dyDescent="0.3">
      <c r="A1064" s="28" t="s">
        <v>226</v>
      </c>
      <c r="B1064" s="28" t="s">
        <v>1410</v>
      </c>
      <c r="C1064" s="18" t="s">
        <v>980</v>
      </c>
      <c r="D1064" s="28" t="s">
        <v>143</v>
      </c>
      <c r="E1064" s="29" t="s">
        <v>673</v>
      </c>
      <c r="F1064" s="24">
        <v>9930.1</v>
      </c>
      <c r="G1064" s="24">
        <f t="shared" ref="G1064:H1064" si="796">G1065+G1066+G1067</f>
        <v>0</v>
      </c>
      <c r="H1064" s="24">
        <f t="shared" si="796"/>
        <v>9930.1</v>
      </c>
      <c r="I1064" s="24">
        <f t="shared" ref="I1064:Q1064" si="797">I1065+I1066+I1067</f>
        <v>9930.1</v>
      </c>
      <c r="J1064" s="37">
        <f t="shared" si="797"/>
        <v>6656.13</v>
      </c>
      <c r="K1064" s="24">
        <f t="shared" si="797"/>
        <v>9930.1</v>
      </c>
      <c r="L1064" s="24">
        <f t="shared" si="797"/>
        <v>6656.13</v>
      </c>
      <c r="M1064" s="24">
        <f t="shared" si="797"/>
        <v>0</v>
      </c>
      <c r="N1064" s="24">
        <f t="shared" si="797"/>
        <v>0</v>
      </c>
      <c r="O1064" s="30">
        <f t="shared" si="797"/>
        <v>9836.4888300000002</v>
      </c>
      <c r="P1064" s="30">
        <f t="shared" si="797"/>
        <v>9836.4888300000002</v>
      </c>
      <c r="Q1064" s="30">
        <f t="shared" si="797"/>
        <v>0</v>
      </c>
      <c r="R1064" s="88">
        <f t="shared" si="775"/>
        <v>99.057298818743007</v>
      </c>
    </row>
    <row r="1065" spans="1:18" ht="15.75" customHeight="1" x14ac:dyDescent="0.3">
      <c r="A1065" s="28" t="s">
        <v>226</v>
      </c>
      <c r="B1065" s="28" t="s">
        <v>1410</v>
      </c>
      <c r="C1065" s="18" t="s">
        <v>980</v>
      </c>
      <c r="D1065" s="28" t="s">
        <v>179</v>
      </c>
      <c r="E1065" s="29" t="s">
        <v>674</v>
      </c>
      <c r="F1065" s="24">
        <v>1651.7</v>
      </c>
      <c r="G1065" s="24"/>
      <c r="H1065" s="24">
        <v>1651.7</v>
      </c>
      <c r="I1065" s="24">
        <v>1505.03324</v>
      </c>
      <c r="J1065" s="37">
        <v>1030.27448</v>
      </c>
      <c r="K1065" s="24">
        <f t="shared" ref="K1065:L1067" si="798">I1065</f>
        <v>1505.03324</v>
      </c>
      <c r="L1065" s="24">
        <f t="shared" si="798"/>
        <v>1030.27448</v>
      </c>
      <c r="M1065" s="24">
        <v>0</v>
      </c>
      <c r="N1065" s="24">
        <v>0</v>
      </c>
      <c r="O1065" s="30">
        <v>1505.03324</v>
      </c>
      <c r="P1065" s="30">
        <f>O1065</f>
        <v>1505.03324</v>
      </c>
      <c r="Q1065" s="30">
        <v>0</v>
      </c>
      <c r="R1065" s="88">
        <f t="shared" si="775"/>
        <v>100</v>
      </c>
    </row>
    <row r="1066" spans="1:18" ht="15.75" customHeight="1" x14ac:dyDescent="0.3">
      <c r="A1066" s="28" t="s">
        <v>226</v>
      </c>
      <c r="B1066" s="28" t="s">
        <v>1410</v>
      </c>
      <c r="C1066" s="18" t="s">
        <v>980</v>
      </c>
      <c r="D1066" s="28" t="s">
        <v>155</v>
      </c>
      <c r="E1066" s="29" t="s">
        <v>675</v>
      </c>
      <c r="F1066" s="24">
        <v>8038.4</v>
      </c>
      <c r="G1066" s="24"/>
      <c r="H1066" s="24">
        <v>8038.4</v>
      </c>
      <c r="I1066" s="24">
        <v>8038.4</v>
      </c>
      <c r="J1066" s="37">
        <v>5445.8555200000001</v>
      </c>
      <c r="K1066" s="24">
        <f t="shared" si="798"/>
        <v>8038.4</v>
      </c>
      <c r="L1066" s="24">
        <f t="shared" si="798"/>
        <v>5445.8555200000001</v>
      </c>
      <c r="M1066" s="24">
        <v>0</v>
      </c>
      <c r="N1066" s="24">
        <v>0</v>
      </c>
      <c r="O1066" s="30">
        <v>8038.4</v>
      </c>
      <c r="P1066" s="30">
        <f>O1066</f>
        <v>8038.4</v>
      </c>
      <c r="Q1066" s="30">
        <v>0</v>
      </c>
      <c r="R1066" s="88">
        <f t="shared" si="775"/>
        <v>100</v>
      </c>
    </row>
    <row r="1067" spans="1:18" ht="47.25" customHeight="1" x14ac:dyDescent="0.3">
      <c r="A1067" s="28" t="s">
        <v>226</v>
      </c>
      <c r="B1067" s="28" t="s">
        <v>1410</v>
      </c>
      <c r="C1067" s="18" t="s">
        <v>980</v>
      </c>
      <c r="D1067" s="28" t="s">
        <v>139</v>
      </c>
      <c r="E1067" s="29" t="s">
        <v>676</v>
      </c>
      <c r="F1067" s="24">
        <v>240</v>
      </c>
      <c r="G1067" s="24"/>
      <c r="H1067" s="24">
        <v>240</v>
      </c>
      <c r="I1067" s="24">
        <v>386.66676000000001</v>
      </c>
      <c r="J1067" s="37">
        <v>180</v>
      </c>
      <c r="K1067" s="24">
        <f t="shared" si="798"/>
        <v>386.66676000000001</v>
      </c>
      <c r="L1067" s="24">
        <f t="shared" si="798"/>
        <v>180</v>
      </c>
      <c r="M1067" s="24">
        <v>0</v>
      </c>
      <c r="N1067" s="24">
        <v>0</v>
      </c>
      <c r="O1067" s="30">
        <v>293.05559</v>
      </c>
      <c r="P1067" s="30">
        <f>O1067</f>
        <v>293.05559</v>
      </c>
      <c r="Q1067" s="30">
        <v>0</v>
      </c>
      <c r="R1067" s="88">
        <f t="shared" si="775"/>
        <v>75.790220498912291</v>
      </c>
    </row>
    <row r="1068" spans="1:18" s="49" customFormat="1" ht="15.75" customHeight="1" x14ac:dyDescent="0.3">
      <c r="A1068" s="47" t="s">
        <v>226</v>
      </c>
      <c r="B1068" s="47" t="s">
        <v>1414</v>
      </c>
      <c r="C1068" s="20"/>
      <c r="D1068" s="47"/>
      <c r="E1068" s="48" t="s">
        <v>657</v>
      </c>
      <c r="F1068" s="23">
        <v>109545.4</v>
      </c>
      <c r="G1068" s="23">
        <f t="shared" ref="G1068:Q1071" si="799">G1069</f>
        <v>0</v>
      </c>
      <c r="H1068" s="23">
        <f t="shared" si="799"/>
        <v>109545.4</v>
      </c>
      <c r="I1068" s="23">
        <f t="shared" si="799"/>
        <v>64345.013449999999</v>
      </c>
      <c r="J1068" s="77">
        <f t="shared" si="799"/>
        <v>37679.536200000002</v>
      </c>
      <c r="K1068" s="23">
        <f t="shared" si="799"/>
        <v>64345.013449999999</v>
      </c>
      <c r="L1068" s="23">
        <f t="shared" si="799"/>
        <v>37679.536200000002</v>
      </c>
      <c r="M1068" s="23">
        <f t="shared" si="799"/>
        <v>0</v>
      </c>
      <c r="N1068" s="23">
        <f t="shared" si="799"/>
        <v>0</v>
      </c>
      <c r="O1068" s="51">
        <f t="shared" si="799"/>
        <v>64345.013449999999</v>
      </c>
      <c r="P1068" s="51">
        <f t="shared" si="799"/>
        <v>64345.013449999999</v>
      </c>
      <c r="Q1068" s="51">
        <f t="shared" si="799"/>
        <v>0</v>
      </c>
      <c r="R1068" s="87">
        <f t="shared" si="775"/>
        <v>100</v>
      </c>
    </row>
    <row r="1069" spans="1:18" ht="31.5" customHeight="1" x14ac:dyDescent="0.3">
      <c r="A1069" s="28" t="s">
        <v>226</v>
      </c>
      <c r="B1069" s="28" t="s">
        <v>1414</v>
      </c>
      <c r="C1069" s="18" t="s">
        <v>232</v>
      </c>
      <c r="D1069" s="28"/>
      <c r="E1069" s="29" t="s">
        <v>1546</v>
      </c>
      <c r="F1069" s="24">
        <v>109545.4</v>
      </c>
      <c r="G1069" s="24">
        <f t="shared" si="799"/>
        <v>0</v>
      </c>
      <c r="H1069" s="24">
        <f t="shared" si="799"/>
        <v>109545.4</v>
      </c>
      <c r="I1069" s="24">
        <f t="shared" si="799"/>
        <v>64345.013449999999</v>
      </c>
      <c r="J1069" s="37">
        <f t="shared" si="799"/>
        <v>37679.536200000002</v>
      </c>
      <c r="K1069" s="24">
        <f t="shared" si="799"/>
        <v>64345.013449999999</v>
      </c>
      <c r="L1069" s="24">
        <f t="shared" si="799"/>
        <v>37679.536200000002</v>
      </c>
      <c r="M1069" s="24">
        <f t="shared" si="799"/>
        <v>0</v>
      </c>
      <c r="N1069" s="24">
        <f t="shared" si="799"/>
        <v>0</v>
      </c>
      <c r="O1069" s="30">
        <f t="shared" si="799"/>
        <v>64345.013449999999</v>
      </c>
      <c r="P1069" s="30">
        <f t="shared" si="799"/>
        <v>64345.013449999999</v>
      </c>
      <c r="Q1069" s="30">
        <f t="shared" si="799"/>
        <v>0</v>
      </c>
      <c r="R1069" s="88">
        <f t="shared" si="775"/>
        <v>100</v>
      </c>
    </row>
    <row r="1070" spans="1:18" ht="31.5" customHeight="1" x14ac:dyDescent="0.3">
      <c r="A1070" s="28" t="s">
        <v>226</v>
      </c>
      <c r="B1070" s="28" t="s">
        <v>1414</v>
      </c>
      <c r="C1070" s="18" t="s">
        <v>939</v>
      </c>
      <c r="D1070" s="28"/>
      <c r="E1070" s="29" t="s">
        <v>1547</v>
      </c>
      <c r="F1070" s="24">
        <v>109545.4</v>
      </c>
      <c r="G1070" s="24">
        <f t="shared" si="799"/>
        <v>0</v>
      </c>
      <c r="H1070" s="24">
        <f t="shared" si="799"/>
        <v>109545.4</v>
      </c>
      <c r="I1070" s="24">
        <f t="shared" si="799"/>
        <v>64345.013449999999</v>
      </c>
      <c r="J1070" s="37">
        <f t="shared" si="799"/>
        <v>37679.536200000002</v>
      </c>
      <c r="K1070" s="24">
        <f t="shared" si="799"/>
        <v>64345.013449999999</v>
      </c>
      <c r="L1070" s="24">
        <f t="shared" si="799"/>
        <v>37679.536200000002</v>
      </c>
      <c r="M1070" s="24">
        <f t="shared" si="799"/>
        <v>0</v>
      </c>
      <c r="N1070" s="24">
        <f t="shared" si="799"/>
        <v>0</v>
      </c>
      <c r="O1070" s="30">
        <f t="shared" si="799"/>
        <v>64345.013449999999</v>
      </c>
      <c r="P1070" s="30">
        <f t="shared" si="799"/>
        <v>64345.013449999999</v>
      </c>
      <c r="Q1070" s="30">
        <f t="shared" si="799"/>
        <v>0</v>
      </c>
      <c r="R1070" s="88">
        <f t="shared" si="775"/>
        <v>100</v>
      </c>
    </row>
    <row r="1071" spans="1:18" ht="47.25" customHeight="1" x14ac:dyDescent="0.3">
      <c r="A1071" s="28" t="s">
        <v>226</v>
      </c>
      <c r="B1071" s="28" t="s">
        <v>1414</v>
      </c>
      <c r="C1071" s="18" t="s">
        <v>941</v>
      </c>
      <c r="D1071" s="28"/>
      <c r="E1071" s="29" t="s">
        <v>1549</v>
      </c>
      <c r="F1071" s="24">
        <v>109545.4</v>
      </c>
      <c r="G1071" s="24">
        <f t="shared" si="799"/>
        <v>0</v>
      </c>
      <c r="H1071" s="24">
        <f t="shared" si="799"/>
        <v>109545.4</v>
      </c>
      <c r="I1071" s="24">
        <f t="shared" si="799"/>
        <v>64345.013449999999</v>
      </c>
      <c r="J1071" s="37">
        <f t="shared" si="799"/>
        <v>37679.536200000002</v>
      </c>
      <c r="K1071" s="24">
        <f t="shared" si="799"/>
        <v>64345.013449999999</v>
      </c>
      <c r="L1071" s="24">
        <f t="shared" si="799"/>
        <v>37679.536200000002</v>
      </c>
      <c r="M1071" s="24">
        <f t="shared" si="799"/>
        <v>0</v>
      </c>
      <c r="N1071" s="24">
        <f t="shared" si="799"/>
        <v>0</v>
      </c>
      <c r="O1071" s="30">
        <f t="shared" si="799"/>
        <v>64345.013449999999</v>
      </c>
      <c r="P1071" s="30">
        <f t="shared" si="799"/>
        <v>64345.013449999999</v>
      </c>
      <c r="Q1071" s="30">
        <f t="shared" si="799"/>
        <v>0</v>
      </c>
      <c r="R1071" s="88">
        <f t="shared" si="775"/>
        <v>100</v>
      </c>
    </row>
    <row r="1072" spans="1:18" ht="31.5" customHeight="1" x14ac:dyDescent="0.3">
      <c r="A1072" s="28" t="s">
        <v>226</v>
      </c>
      <c r="B1072" s="28" t="s">
        <v>1414</v>
      </c>
      <c r="C1072" s="18" t="s">
        <v>929</v>
      </c>
      <c r="D1072" s="28"/>
      <c r="E1072" s="50" t="s">
        <v>1053</v>
      </c>
      <c r="F1072" s="24">
        <v>109545.4</v>
      </c>
      <c r="G1072" s="24">
        <f t="shared" ref="G1072:H1072" si="800">G1073+G1075</f>
        <v>0</v>
      </c>
      <c r="H1072" s="24">
        <f t="shared" si="800"/>
        <v>109545.4</v>
      </c>
      <c r="I1072" s="24">
        <f t="shared" ref="I1072:Q1072" si="801">I1073+I1075</f>
        <v>64345.013449999999</v>
      </c>
      <c r="J1072" s="37">
        <f t="shared" si="801"/>
        <v>37679.536200000002</v>
      </c>
      <c r="K1072" s="24">
        <f t="shared" si="801"/>
        <v>64345.013449999999</v>
      </c>
      <c r="L1072" s="24">
        <f t="shared" si="801"/>
        <v>37679.536200000002</v>
      </c>
      <c r="M1072" s="24">
        <f t="shared" si="801"/>
        <v>0</v>
      </c>
      <c r="N1072" s="24">
        <f t="shared" si="801"/>
        <v>0</v>
      </c>
      <c r="O1072" s="30">
        <f t="shared" si="801"/>
        <v>64345.013449999999</v>
      </c>
      <c r="P1072" s="30">
        <f t="shared" si="801"/>
        <v>64345.013449999999</v>
      </c>
      <c r="Q1072" s="30">
        <f t="shared" si="801"/>
        <v>0</v>
      </c>
      <c r="R1072" s="88">
        <f t="shared" si="775"/>
        <v>100</v>
      </c>
    </row>
    <row r="1073" spans="1:18" ht="15.75" customHeight="1" x14ac:dyDescent="0.3">
      <c r="A1073" s="28" t="s">
        <v>226</v>
      </c>
      <c r="B1073" s="28" t="s">
        <v>1414</v>
      </c>
      <c r="C1073" s="18" t="s">
        <v>929</v>
      </c>
      <c r="D1073" s="28" t="s">
        <v>190</v>
      </c>
      <c r="E1073" s="29" t="s">
        <v>665</v>
      </c>
      <c r="F1073" s="24">
        <v>7000</v>
      </c>
      <c r="G1073" s="24">
        <f t="shared" ref="G1073" si="802">G1074</f>
        <v>0</v>
      </c>
      <c r="H1073" s="24">
        <f t="shared" ref="H1073:L1073" si="803">H1074</f>
        <v>7000</v>
      </c>
      <c r="I1073" s="24">
        <f t="shared" si="803"/>
        <v>2050</v>
      </c>
      <c r="J1073" s="37">
        <f t="shared" si="803"/>
        <v>2500</v>
      </c>
      <c r="K1073" s="24">
        <f t="shared" si="803"/>
        <v>2050</v>
      </c>
      <c r="L1073" s="24">
        <f t="shared" si="803"/>
        <v>2500</v>
      </c>
      <c r="M1073" s="24">
        <v>0</v>
      </c>
      <c r="N1073" s="24">
        <v>0</v>
      </c>
      <c r="O1073" s="30">
        <f>O1074</f>
        <v>2050</v>
      </c>
      <c r="P1073" s="30">
        <f>P1074</f>
        <v>2050</v>
      </c>
      <c r="Q1073" s="30">
        <v>0</v>
      </c>
      <c r="R1073" s="88">
        <f t="shared" si="775"/>
        <v>100</v>
      </c>
    </row>
    <row r="1074" spans="1:18" ht="31.5" customHeight="1" x14ac:dyDescent="0.3">
      <c r="A1074" s="28" t="s">
        <v>226</v>
      </c>
      <c r="B1074" s="28" t="s">
        <v>1414</v>
      </c>
      <c r="C1074" s="18" t="s">
        <v>929</v>
      </c>
      <c r="D1074" s="28" t="s">
        <v>475</v>
      </c>
      <c r="E1074" s="29" t="s">
        <v>667</v>
      </c>
      <c r="F1074" s="24">
        <v>7000</v>
      </c>
      <c r="G1074" s="24"/>
      <c r="H1074" s="24">
        <v>7000</v>
      </c>
      <c r="I1074" s="24">
        <v>2050</v>
      </c>
      <c r="J1074" s="37">
        <v>2500</v>
      </c>
      <c r="K1074" s="24">
        <f>I1074</f>
        <v>2050</v>
      </c>
      <c r="L1074" s="24">
        <f>J1074</f>
        <v>2500</v>
      </c>
      <c r="M1074" s="24">
        <v>0</v>
      </c>
      <c r="N1074" s="24">
        <v>0</v>
      </c>
      <c r="O1074" s="30">
        <v>2050</v>
      </c>
      <c r="P1074" s="30">
        <f>O1074</f>
        <v>2050</v>
      </c>
      <c r="Q1074" s="30">
        <v>0</v>
      </c>
      <c r="R1074" s="88">
        <f t="shared" si="775"/>
        <v>100</v>
      </c>
    </row>
    <row r="1075" spans="1:18" ht="31.5" customHeight="1" x14ac:dyDescent="0.3">
      <c r="A1075" s="28" t="s">
        <v>226</v>
      </c>
      <c r="B1075" s="28" t="s">
        <v>1414</v>
      </c>
      <c r="C1075" s="18" t="s">
        <v>929</v>
      </c>
      <c r="D1075" s="28" t="s">
        <v>143</v>
      </c>
      <c r="E1075" s="29" t="s">
        <v>673</v>
      </c>
      <c r="F1075" s="24">
        <v>102545.4</v>
      </c>
      <c r="G1075" s="24">
        <f t="shared" ref="G1075:Q1075" si="804">G1076+G1077</f>
        <v>0</v>
      </c>
      <c r="H1075" s="24">
        <f t="shared" ref="H1075" si="805">H1076+H1077</f>
        <v>102545.4</v>
      </c>
      <c r="I1075" s="24">
        <f t="shared" si="804"/>
        <v>62295.013449999999</v>
      </c>
      <c r="J1075" s="37">
        <f t="shared" si="804"/>
        <v>35179.536200000002</v>
      </c>
      <c r="K1075" s="24">
        <f t="shared" si="804"/>
        <v>62295.013449999999</v>
      </c>
      <c r="L1075" s="24">
        <f t="shared" si="804"/>
        <v>35179.536200000002</v>
      </c>
      <c r="M1075" s="24">
        <f t="shared" si="804"/>
        <v>0</v>
      </c>
      <c r="N1075" s="24">
        <f t="shared" si="804"/>
        <v>0</v>
      </c>
      <c r="O1075" s="30">
        <f t="shared" si="804"/>
        <v>62295.013449999999</v>
      </c>
      <c r="P1075" s="30">
        <f t="shared" si="804"/>
        <v>62295.013449999999</v>
      </c>
      <c r="Q1075" s="30">
        <f t="shared" si="804"/>
        <v>0</v>
      </c>
      <c r="R1075" s="88">
        <f t="shared" si="775"/>
        <v>100</v>
      </c>
    </row>
    <row r="1076" spans="1:18" ht="15.75" customHeight="1" x14ac:dyDescent="0.3">
      <c r="A1076" s="28" t="s">
        <v>226</v>
      </c>
      <c r="B1076" s="28" t="s">
        <v>1414</v>
      </c>
      <c r="C1076" s="18" t="s">
        <v>929</v>
      </c>
      <c r="D1076" s="28" t="s">
        <v>179</v>
      </c>
      <c r="E1076" s="29" t="s">
        <v>674</v>
      </c>
      <c r="F1076" s="24">
        <v>1100</v>
      </c>
      <c r="G1076" s="24"/>
      <c r="H1076" s="24">
        <v>1100</v>
      </c>
      <c r="I1076" s="24">
        <v>604.11442999999997</v>
      </c>
      <c r="J1076" s="37">
        <v>560</v>
      </c>
      <c r="K1076" s="24">
        <f>I1076</f>
        <v>604.11442999999997</v>
      </c>
      <c r="L1076" s="24">
        <f>J1076</f>
        <v>560</v>
      </c>
      <c r="M1076" s="24">
        <v>0</v>
      </c>
      <c r="N1076" s="24">
        <v>0</v>
      </c>
      <c r="O1076" s="30">
        <v>604.11442999999997</v>
      </c>
      <c r="P1076" s="30">
        <f>O1076</f>
        <v>604.11442999999997</v>
      </c>
      <c r="Q1076" s="30">
        <v>0</v>
      </c>
      <c r="R1076" s="88">
        <f t="shared" si="775"/>
        <v>100</v>
      </c>
    </row>
    <row r="1077" spans="1:18" ht="15.75" customHeight="1" x14ac:dyDescent="0.3">
      <c r="A1077" s="28" t="s">
        <v>226</v>
      </c>
      <c r="B1077" s="28" t="s">
        <v>1414</v>
      </c>
      <c r="C1077" s="18" t="s">
        <v>929</v>
      </c>
      <c r="D1077" s="28" t="s">
        <v>155</v>
      </c>
      <c r="E1077" s="29" t="s">
        <v>675</v>
      </c>
      <c r="F1077" s="24">
        <v>101445.4</v>
      </c>
      <c r="G1077" s="24"/>
      <c r="H1077" s="24">
        <v>101445.4</v>
      </c>
      <c r="I1077" s="24">
        <v>61690.899019999997</v>
      </c>
      <c r="J1077" s="37">
        <v>34619.536200000002</v>
      </c>
      <c r="K1077" s="24">
        <f>I1077</f>
        <v>61690.899019999997</v>
      </c>
      <c r="L1077" s="24">
        <f>J1077</f>
        <v>34619.536200000002</v>
      </c>
      <c r="M1077" s="24">
        <v>0</v>
      </c>
      <c r="N1077" s="24">
        <v>0</v>
      </c>
      <c r="O1077" s="30">
        <v>61690.899019999997</v>
      </c>
      <c r="P1077" s="30">
        <f>O1077</f>
        <v>61690.899019999997</v>
      </c>
      <c r="Q1077" s="30">
        <v>0</v>
      </c>
      <c r="R1077" s="88">
        <f t="shared" si="775"/>
        <v>100</v>
      </c>
    </row>
    <row r="1078" spans="1:18" s="49" customFormat="1" ht="15.75" customHeight="1" x14ac:dyDescent="0.3">
      <c r="A1078" s="47" t="s">
        <v>226</v>
      </c>
      <c r="B1078" s="47" t="s">
        <v>1415</v>
      </c>
      <c r="C1078" s="20"/>
      <c r="D1078" s="47"/>
      <c r="E1078" s="48" t="s">
        <v>658</v>
      </c>
      <c r="F1078" s="23">
        <v>164447.54699999999</v>
      </c>
      <c r="G1078" s="23">
        <f t="shared" ref="G1078:Q1078" si="806">G1079</f>
        <v>0</v>
      </c>
      <c r="H1078" s="23">
        <f t="shared" si="806"/>
        <v>197697.891</v>
      </c>
      <c r="I1078" s="23">
        <f t="shared" si="806"/>
        <v>197697.891</v>
      </c>
      <c r="J1078" s="77">
        <f t="shared" si="806"/>
        <v>138286.12542000003</v>
      </c>
      <c r="K1078" s="23">
        <f t="shared" si="806"/>
        <v>0</v>
      </c>
      <c r="L1078" s="23">
        <f t="shared" si="806"/>
        <v>0</v>
      </c>
      <c r="M1078" s="23">
        <f t="shared" si="806"/>
        <v>0</v>
      </c>
      <c r="N1078" s="23">
        <f t="shared" si="806"/>
        <v>0</v>
      </c>
      <c r="O1078" s="51">
        <f t="shared" si="806"/>
        <v>197679.07647</v>
      </c>
      <c r="P1078" s="51">
        <f t="shared" si="806"/>
        <v>0</v>
      </c>
      <c r="Q1078" s="51">
        <f t="shared" si="806"/>
        <v>0</v>
      </c>
      <c r="R1078" s="87">
        <f t="shared" si="775"/>
        <v>99.990483191345731</v>
      </c>
    </row>
    <row r="1079" spans="1:18" ht="31.5" customHeight="1" x14ac:dyDescent="0.3">
      <c r="A1079" s="28" t="s">
        <v>226</v>
      </c>
      <c r="B1079" s="28" t="s">
        <v>1415</v>
      </c>
      <c r="C1079" s="18" t="s">
        <v>232</v>
      </c>
      <c r="D1079" s="28"/>
      <c r="E1079" s="29" t="s">
        <v>1546</v>
      </c>
      <c r="F1079" s="24">
        <v>164447.54699999999</v>
      </c>
      <c r="G1079" s="24">
        <f t="shared" ref="G1079:H1079" si="807">G1080+G1093</f>
        <v>0</v>
      </c>
      <c r="H1079" s="24">
        <f t="shared" si="807"/>
        <v>197697.891</v>
      </c>
      <c r="I1079" s="24">
        <f t="shared" ref="I1079:Q1079" si="808">I1080+I1093</f>
        <v>197697.891</v>
      </c>
      <c r="J1079" s="37">
        <f t="shared" si="808"/>
        <v>138286.12542000003</v>
      </c>
      <c r="K1079" s="24">
        <f t="shared" si="808"/>
        <v>0</v>
      </c>
      <c r="L1079" s="24">
        <f t="shared" si="808"/>
        <v>0</v>
      </c>
      <c r="M1079" s="24">
        <f t="shared" si="808"/>
        <v>0</v>
      </c>
      <c r="N1079" s="24">
        <f t="shared" si="808"/>
        <v>0</v>
      </c>
      <c r="O1079" s="30">
        <f t="shared" si="808"/>
        <v>197679.07647</v>
      </c>
      <c r="P1079" s="30">
        <f t="shared" si="808"/>
        <v>0</v>
      </c>
      <c r="Q1079" s="30">
        <f t="shared" si="808"/>
        <v>0</v>
      </c>
      <c r="R1079" s="88">
        <f t="shared" si="775"/>
        <v>99.990483191345731</v>
      </c>
    </row>
    <row r="1080" spans="1:18" ht="31.5" customHeight="1" x14ac:dyDescent="0.3">
      <c r="A1080" s="28" t="s">
        <v>226</v>
      </c>
      <c r="B1080" s="28" t="s">
        <v>1415</v>
      </c>
      <c r="C1080" s="18" t="s">
        <v>962</v>
      </c>
      <c r="D1080" s="28"/>
      <c r="E1080" s="29" t="s">
        <v>851</v>
      </c>
      <c r="F1080" s="24">
        <v>163529.147</v>
      </c>
      <c r="G1080" s="24">
        <f t="shared" ref="G1080:Q1080" si="809">G1081</f>
        <v>0</v>
      </c>
      <c r="H1080" s="24">
        <f t="shared" si="809"/>
        <v>196779.49100000001</v>
      </c>
      <c r="I1080" s="24">
        <f t="shared" si="809"/>
        <v>196779.49100000001</v>
      </c>
      <c r="J1080" s="37">
        <f t="shared" si="809"/>
        <v>137824.20589000001</v>
      </c>
      <c r="K1080" s="24">
        <f t="shared" si="809"/>
        <v>0</v>
      </c>
      <c r="L1080" s="24">
        <f t="shared" si="809"/>
        <v>0</v>
      </c>
      <c r="M1080" s="24">
        <f t="shared" si="809"/>
        <v>0</v>
      </c>
      <c r="N1080" s="24">
        <f t="shared" si="809"/>
        <v>0</v>
      </c>
      <c r="O1080" s="30">
        <f t="shared" si="809"/>
        <v>196779.49100000001</v>
      </c>
      <c r="P1080" s="30">
        <f t="shared" si="809"/>
        <v>0</v>
      </c>
      <c r="Q1080" s="30">
        <f t="shared" si="809"/>
        <v>0</v>
      </c>
      <c r="R1080" s="88">
        <f t="shared" si="775"/>
        <v>100</v>
      </c>
    </row>
    <row r="1081" spans="1:18" ht="63" customHeight="1" x14ac:dyDescent="0.3">
      <c r="A1081" s="28" t="s">
        <v>226</v>
      </c>
      <c r="B1081" s="28" t="s">
        <v>1415</v>
      </c>
      <c r="C1081" s="18" t="s">
        <v>963</v>
      </c>
      <c r="D1081" s="28"/>
      <c r="E1081" s="29" t="s">
        <v>852</v>
      </c>
      <c r="F1081" s="24">
        <v>163529.147</v>
      </c>
      <c r="G1081" s="24">
        <f t="shared" ref="G1081:H1081" si="810">G1082+G1085+G1089</f>
        <v>0</v>
      </c>
      <c r="H1081" s="24">
        <f t="shared" si="810"/>
        <v>196779.49100000001</v>
      </c>
      <c r="I1081" s="24">
        <f t="shared" ref="I1081:Q1081" si="811">I1082+I1085+I1089</f>
        <v>196779.49100000001</v>
      </c>
      <c r="J1081" s="37">
        <f t="shared" si="811"/>
        <v>137824.20589000001</v>
      </c>
      <c r="K1081" s="24">
        <f t="shared" si="811"/>
        <v>0</v>
      </c>
      <c r="L1081" s="24">
        <f t="shared" si="811"/>
        <v>0</v>
      </c>
      <c r="M1081" s="24">
        <f t="shared" si="811"/>
        <v>0</v>
      </c>
      <c r="N1081" s="24">
        <f t="shared" si="811"/>
        <v>0</v>
      </c>
      <c r="O1081" s="30">
        <f t="shared" si="811"/>
        <v>196779.49100000001</v>
      </c>
      <c r="P1081" s="30">
        <f t="shared" si="811"/>
        <v>0</v>
      </c>
      <c r="Q1081" s="30">
        <f t="shared" si="811"/>
        <v>0</v>
      </c>
      <c r="R1081" s="88">
        <f t="shared" si="775"/>
        <v>100</v>
      </c>
    </row>
    <row r="1082" spans="1:18" ht="31.5" customHeight="1" x14ac:dyDescent="0.3">
      <c r="A1082" s="28" t="s">
        <v>226</v>
      </c>
      <c r="B1082" s="28" t="s">
        <v>1415</v>
      </c>
      <c r="C1082" s="18" t="s">
        <v>949</v>
      </c>
      <c r="D1082" s="28"/>
      <c r="E1082" s="29" t="s">
        <v>1058</v>
      </c>
      <c r="F1082" s="24">
        <v>17644.599999999999</v>
      </c>
      <c r="G1082" s="24">
        <f t="shared" ref="G1082:Q1083" si="812">G1083</f>
        <v>0</v>
      </c>
      <c r="H1082" s="24">
        <f t="shared" si="812"/>
        <v>16530.275999999998</v>
      </c>
      <c r="I1082" s="24">
        <f t="shared" si="812"/>
        <v>16530.276000000002</v>
      </c>
      <c r="J1082" s="37">
        <f t="shared" si="812"/>
        <v>12351.22</v>
      </c>
      <c r="K1082" s="24">
        <f t="shared" si="812"/>
        <v>0</v>
      </c>
      <c r="L1082" s="24">
        <f t="shared" si="812"/>
        <v>0</v>
      </c>
      <c r="M1082" s="24">
        <f t="shared" si="812"/>
        <v>0</v>
      </c>
      <c r="N1082" s="24">
        <f t="shared" si="812"/>
        <v>0</v>
      </c>
      <c r="O1082" s="30">
        <f t="shared" si="812"/>
        <v>16530.276000000002</v>
      </c>
      <c r="P1082" s="30">
        <f t="shared" si="812"/>
        <v>0</v>
      </c>
      <c r="Q1082" s="30">
        <f t="shared" si="812"/>
        <v>0</v>
      </c>
      <c r="R1082" s="88">
        <f t="shared" si="775"/>
        <v>100</v>
      </c>
    </row>
    <row r="1083" spans="1:18" ht="31.5" customHeight="1" x14ac:dyDescent="0.3">
      <c r="A1083" s="28" t="s">
        <v>226</v>
      </c>
      <c r="B1083" s="28" t="s">
        <v>1415</v>
      </c>
      <c r="C1083" s="18" t="s">
        <v>949</v>
      </c>
      <c r="D1083" s="28" t="s">
        <v>143</v>
      </c>
      <c r="E1083" s="29" t="s">
        <v>673</v>
      </c>
      <c r="F1083" s="24">
        <v>17644.599999999999</v>
      </c>
      <c r="G1083" s="24">
        <f t="shared" si="812"/>
        <v>0</v>
      </c>
      <c r="H1083" s="24">
        <f t="shared" si="812"/>
        <v>16530.275999999998</v>
      </c>
      <c r="I1083" s="24">
        <f>I1084</f>
        <v>16530.276000000002</v>
      </c>
      <c r="J1083" s="37">
        <f t="shared" si="812"/>
        <v>12351.22</v>
      </c>
      <c r="K1083" s="24">
        <f t="shared" si="812"/>
        <v>0</v>
      </c>
      <c r="L1083" s="24">
        <f t="shared" si="812"/>
        <v>0</v>
      </c>
      <c r="M1083" s="24">
        <f t="shared" si="812"/>
        <v>0</v>
      </c>
      <c r="N1083" s="24">
        <f t="shared" si="812"/>
        <v>0</v>
      </c>
      <c r="O1083" s="30">
        <f t="shared" si="812"/>
        <v>16530.276000000002</v>
      </c>
      <c r="P1083" s="30">
        <f t="shared" si="812"/>
        <v>0</v>
      </c>
      <c r="Q1083" s="30">
        <f t="shared" si="812"/>
        <v>0</v>
      </c>
      <c r="R1083" s="88">
        <f t="shared" si="775"/>
        <v>100</v>
      </c>
    </row>
    <row r="1084" spans="1:18" ht="15.75" customHeight="1" x14ac:dyDescent="0.3">
      <c r="A1084" s="28" t="s">
        <v>226</v>
      </c>
      <c r="B1084" s="28" t="s">
        <v>1415</v>
      </c>
      <c r="C1084" s="18" t="s">
        <v>949</v>
      </c>
      <c r="D1084" s="28" t="s">
        <v>155</v>
      </c>
      <c r="E1084" s="29" t="s">
        <v>675</v>
      </c>
      <c r="F1084" s="24">
        <v>17644.599999999999</v>
      </c>
      <c r="G1084" s="24"/>
      <c r="H1084" s="24">
        <f>17644.6-1114.324</f>
        <v>16530.275999999998</v>
      </c>
      <c r="I1084" s="24">
        <v>16530.276000000002</v>
      </c>
      <c r="J1084" s="37">
        <v>12351.22</v>
      </c>
      <c r="K1084" s="24">
        <v>0</v>
      </c>
      <c r="L1084" s="24">
        <v>0</v>
      </c>
      <c r="M1084" s="24">
        <v>0</v>
      </c>
      <c r="N1084" s="24">
        <v>0</v>
      </c>
      <c r="O1084" s="30">
        <v>16530.276000000002</v>
      </c>
      <c r="P1084" s="30">
        <v>0</v>
      </c>
      <c r="Q1084" s="30">
        <v>0</v>
      </c>
      <c r="R1084" s="88">
        <f t="shared" si="775"/>
        <v>100</v>
      </c>
    </row>
    <row r="1085" spans="1:18" ht="47.25" customHeight="1" x14ac:dyDescent="0.3">
      <c r="A1085" s="28" t="s">
        <v>226</v>
      </c>
      <c r="B1085" s="28" t="s">
        <v>1415</v>
      </c>
      <c r="C1085" s="18" t="s">
        <v>985</v>
      </c>
      <c r="D1085" s="28"/>
      <c r="E1085" s="29" t="s">
        <v>1059</v>
      </c>
      <c r="F1085" s="24">
        <v>119793.2</v>
      </c>
      <c r="G1085" s="24">
        <f t="shared" ref="G1085:Q1085" si="813">G1086</f>
        <v>0</v>
      </c>
      <c r="H1085" s="24">
        <f t="shared" si="813"/>
        <v>133128.717</v>
      </c>
      <c r="I1085" s="24">
        <f t="shared" si="813"/>
        <v>133128.717</v>
      </c>
      <c r="J1085" s="37">
        <f t="shared" si="813"/>
        <v>99381.638890000002</v>
      </c>
      <c r="K1085" s="24">
        <f t="shared" si="813"/>
        <v>0</v>
      </c>
      <c r="L1085" s="24">
        <f t="shared" si="813"/>
        <v>0</v>
      </c>
      <c r="M1085" s="24">
        <f t="shared" si="813"/>
        <v>0</v>
      </c>
      <c r="N1085" s="24">
        <f t="shared" si="813"/>
        <v>0</v>
      </c>
      <c r="O1085" s="30">
        <f t="shared" si="813"/>
        <v>133128.717</v>
      </c>
      <c r="P1085" s="30">
        <f t="shared" si="813"/>
        <v>0</v>
      </c>
      <c r="Q1085" s="30">
        <f t="shared" si="813"/>
        <v>0</v>
      </c>
      <c r="R1085" s="88">
        <f t="shared" si="775"/>
        <v>100</v>
      </c>
    </row>
    <row r="1086" spans="1:18" ht="31.5" customHeight="1" x14ac:dyDescent="0.3">
      <c r="A1086" s="28" t="s">
        <v>226</v>
      </c>
      <c r="B1086" s="28" t="s">
        <v>1415</v>
      </c>
      <c r="C1086" s="18" t="s">
        <v>985</v>
      </c>
      <c r="D1086" s="28" t="s">
        <v>143</v>
      </c>
      <c r="E1086" s="29" t="s">
        <v>673</v>
      </c>
      <c r="F1086" s="24">
        <v>119793.2</v>
      </c>
      <c r="G1086" s="24">
        <f t="shared" ref="G1086:H1086" si="814">G1087+G1088</f>
        <v>0</v>
      </c>
      <c r="H1086" s="24">
        <f t="shared" si="814"/>
        <v>133128.717</v>
      </c>
      <c r="I1086" s="24">
        <f t="shared" ref="I1086:Q1086" si="815">I1087+I1088</f>
        <v>133128.717</v>
      </c>
      <c r="J1086" s="37">
        <f t="shared" si="815"/>
        <v>99381.638890000002</v>
      </c>
      <c r="K1086" s="24">
        <f t="shared" si="815"/>
        <v>0</v>
      </c>
      <c r="L1086" s="24">
        <f t="shared" si="815"/>
        <v>0</v>
      </c>
      <c r="M1086" s="24">
        <f t="shared" si="815"/>
        <v>0</v>
      </c>
      <c r="N1086" s="24">
        <f t="shared" si="815"/>
        <v>0</v>
      </c>
      <c r="O1086" s="30">
        <f t="shared" si="815"/>
        <v>133128.717</v>
      </c>
      <c r="P1086" s="30">
        <f t="shared" si="815"/>
        <v>0</v>
      </c>
      <c r="Q1086" s="30">
        <f t="shared" si="815"/>
        <v>0</v>
      </c>
      <c r="R1086" s="88">
        <f t="shared" si="775"/>
        <v>100</v>
      </c>
    </row>
    <row r="1087" spans="1:18" ht="15.75" customHeight="1" x14ac:dyDescent="0.3">
      <c r="A1087" s="28" t="s">
        <v>226</v>
      </c>
      <c r="B1087" s="28" t="s">
        <v>1415</v>
      </c>
      <c r="C1087" s="18" t="s">
        <v>985</v>
      </c>
      <c r="D1087" s="28" t="s">
        <v>179</v>
      </c>
      <c r="E1087" s="29" t="s">
        <v>674</v>
      </c>
      <c r="F1087" s="24">
        <v>6256.7</v>
      </c>
      <c r="G1087" s="24"/>
      <c r="H1087" s="24">
        <f>6256.7+641.389+387.105</f>
        <v>7285.1939999999995</v>
      </c>
      <c r="I1087" s="24">
        <v>3155.8610899999999</v>
      </c>
      <c r="J1087" s="37">
        <v>1826.59401</v>
      </c>
      <c r="K1087" s="24">
        <v>0</v>
      </c>
      <c r="L1087" s="24">
        <v>0</v>
      </c>
      <c r="M1087" s="24">
        <v>0</v>
      </c>
      <c r="N1087" s="24">
        <v>0</v>
      </c>
      <c r="O1087" s="30">
        <v>3155.8610899999999</v>
      </c>
      <c r="P1087" s="30">
        <v>0</v>
      </c>
      <c r="Q1087" s="30">
        <v>0</v>
      </c>
      <c r="R1087" s="88">
        <f t="shared" si="775"/>
        <v>100</v>
      </c>
    </row>
    <row r="1088" spans="1:18" ht="15.75" customHeight="1" x14ac:dyDescent="0.3">
      <c r="A1088" s="28" t="s">
        <v>226</v>
      </c>
      <c r="B1088" s="28" t="s">
        <v>1415</v>
      </c>
      <c r="C1088" s="18" t="s">
        <v>985</v>
      </c>
      <c r="D1088" s="28" t="s">
        <v>155</v>
      </c>
      <c r="E1088" s="29" t="s">
        <v>675</v>
      </c>
      <c r="F1088" s="24">
        <v>113536.5</v>
      </c>
      <c r="G1088" s="24"/>
      <c r="H1088" s="24">
        <f>113536.5+8154.071+4152.952</f>
        <v>125843.523</v>
      </c>
      <c r="I1088" s="24">
        <v>129972.85591</v>
      </c>
      <c r="J1088" s="37">
        <v>97555.044880000001</v>
      </c>
      <c r="K1088" s="24">
        <v>0</v>
      </c>
      <c r="L1088" s="24">
        <v>0</v>
      </c>
      <c r="M1088" s="24">
        <v>0</v>
      </c>
      <c r="N1088" s="24">
        <v>0</v>
      </c>
      <c r="O1088" s="30">
        <v>129972.85591</v>
      </c>
      <c r="P1088" s="30">
        <v>0</v>
      </c>
      <c r="Q1088" s="30">
        <v>0</v>
      </c>
      <c r="R1088" s="88">
        <f t="shared" si="775"/>
        <v>100</v>
      </c>
    </row>
    <row r="1089" spans="1:18" ht="63" customHeight="1" x14ac:dyDescent="0.3">
      <c r="A1089" s="28" t="s">
        <v>226</v>
      </c>
      <c r="B1089" s="28" t="s">
        <v>1415</v>
      </c>
      <c r="C1089" s="18" t="s">
        <v>986</v>
      </c>
      <c r="D1089" s="28"/>
      <c r="E1089" s="29" t="s">
        <v>1061</v>
      </c>
      <c r="F1089" s="24">
        <v>26091.346999999998</v>
      </c>
      <c r="G1089" s="24">
        <f t="shared" ref="G1089:Q1089" si="816">G1090</f>
        <v>0</v>
      </c>
      <c r="H1089" s="24">
        <f t="shared" si="816"/>
        <v>47120.498</v>
      </c>
      <c r="I1089" s="24">
        <f t="shared" si="816"/>
        <v>47120.498</v>
      </c>
      <c r="J1089" s="37">
        <f t="shared" si="816"/>
        <v>26091.347000000002</v>
      </c>
      <c r="K1089" s="24">
        <f t="shared" si="816"/>
        <v>0</v>
      </c>
      <c r="L1089" s="24">
        <f t="shared" si="816"/>
        <v>0</v>
      </c>
      <c r="M1089" s="24">
        <f t="shared" si="816"/>
        <v>0</v>
      </c>
      <c r="N1089" s="24">
        <f t="shared" si="816"/>
        <v>0</v>
      </c>
      <c r="O1089" s="30">
        <f t="shared" si="816"/>
        <v>47120.498</v>
      </c>
      <c r="P1089" s="30">
        <f t="shared" si="816"/>
        <v>0</v>
      </c>
      <c r="Q1089" s="30">
        <f t="shared" si="816"/>
        <v>0</v>
      </c>
      <c r="R1089" s="88">
        <f t="shared" si="775"/>
        <v>100</v>
      </c>
    </row>
    <row r="1090" spans="1:18" ht="31.5" customHeight="1" x14ac:dyDescent="0.3">
      <c r="A1090" s="28" t="s">
        <v>226</v>
      </c>
      <c r="B1090" s="28" t="s">
        <v>1415</v>
      </c>
      <c r="C1090" s="18" t="s">
        <v>986</v>
      </c>
      <c r="D1090" s="28" t="s">
        <v>143</v>
      </c>
      <c r="E1090" s="29" t="s">
        <v>673</v>
      </c>
      <c r="F1090" s="24">
        <v>26091.346999999998</v>
      </c>
      <c r="G1090" s="24">
        <f t="shared" ref="G1090:H1090" si="817">G1091+G1092</f>
        <v>0</v>
      </c>
      <c r="H1090" s="24">
        <f t="shared" si="817"/>
        <v>47120.498</v>
      </c>
      <c r="I1090" s="24">
        <f t="shared" ref="I1090:Q1090" si="818">I1091+I1092</f>
        <v>47120.498</v>
      </c>
      <c r="J1090" s="37">
        <f t="shared" si="818"/>
        <v>26091.347000000002</v>
      </c>
      <c r="K1090" s="24">
        <f t="shared" si="818"/>
        <v>0</v>
      </c>
      <c r="L1090" s="24">
        <f t="shared" si="818"/>
        <v>0</v>
      </c>
      <c r="M1090" s="24">
        <f t="shared" si="818"/>
        <v>0</v>
      </c>
      <c r="N1090" s="24">
        <f t="shared" si="818"/>
        <v>0</v>
      </c>
      <c r="O1090" s="30">
        <f t="shared" si="818"/>
        <v>47120.498</v>
      </c>
      <c r="P1090" s="30">
        <f t="shared" si="818"/>
        <v>0</v>
      </c>
      <c r="Q1090" s="30">
        <f t="shared" si="818"/>
        <v>0</v>
      </c>
      <c r="R1090" s="88">
        <f t="shared" si="775"/>
        <v>100</v>
      </c>
    </row>
    <row r="1091" spans="1:18" ht="15.75" customHeight="1" x14ac:dyDescent="0.3">
      <c r="A1091" s="28" t="s">
        <v>226</v>
      </c>
      <c r="B1091" s="28" t="s">
        <v>1415</v>
      </c>
      <c r="C1091" s="18" t="s">
        <v>986</v>
      </c>
      <c r="D1091" s="28" t="s">
        <v>179</v>
      </c>
      <c r="E1091" s="29" t="s">
        <v>674</v>
      </c>
      <c r="F1091" s="24">
        <v>4300.8999999999996</v>
      </c>
      <c r="G1091" s="24"/>
      <c r="H1091" s="24">
        <f>4300.9+236.522</f>
        <v>4537.4219999999996</v>
      </c>
      <c r="I1091" s="24">
        <v>774.28081999999995</v>
      </c>
      <c r="J1091" s="37">
        <v>378.38459999999998</v>
      </c>
      <c r="K1091" s="24">
        <v>0</v>
      </c>
      <c r="L1091" s="24">
        <v>0</v>
      </c>
      <c r="M1091" s="24">
        <v>0</v>
      </c>
      <c r="N1091" s="24">
        <v>0</v>
      </c>
      <c r="O1091" s="30">
        <v>774.28081999999995</v>
      </c>
      <c r="P1091" s="30">
        <v>0</v>
      </c>
      <c r="Q1091" s="30">
        <v>0</v>
      </c>
      <c r="R1091" s="88">
        <f t="shared" si="775"/>
        <v>100</v>
      </c>
    </row>
    <row r="1092" spans="1:18" ht="15.75" customHeight="1" x14ac:dyDescent="0.3">
      <c r="A1092" s="28" t="s">
        <v>226</v>
      </c>
      <c r="B1092" s="28" t="s">
        <v>1415</v>
      </c>
      <c r="C1092" s="18" t="s">
        <v>986</v>
      </c>
      <c r="D1092" s="28" t="s">
        <v>155</v>
      </c>
      <c r="E1092" s="29" t="s">
        <v>675</v>
      </c>
      <c r="F1092" s="24">
        <v>21790.447</v>
      </c>
      <c r="G1092" s="24"/>
      <c r="H1092" s="24">
        <f>21790.447+22377.738-1585.109</f>
        <v>42583.076000000001</v>
      </c>
      <c r="I1092" s="24">
        <v>46346.21718</v>
      </c>
      <c r="J1092" s="37">
        <v>25712.9624</v>
      </c>
      <c r="K1092" s="24">
        <v>0</v>
      </c>
      <c r="L1092" s="24">
        <v>0</v>
      </c>
      <c r="M1092" s="24">
        <v>0</v>
      </c>
      <c r="N1092" s="24">
        <v>0</v>
      </c>
      <c r="O1092" s="30">
        <v>46346.21718</v>
      </c>
      <c r="P1092" s="30">
        <v>0</v>
      </c>
      <c r="Q1092" s="30">
        <v>0</v>
      </c>
      <c r="R1092" s="88">
        <f t="shared" si="775"/>
        <v>100</v>
      </c>
    </row>
    <row r="1093" spans="1:18" ht="31.5" customHeight="1" x14ac:dyDescent="0.3">
      <c r="A1093" s="28" t="s">
        <v>226</v>
      </c>
      <c r="B1093" s="28" t="s">
        <v>1415</v>
      </c>
      <c r="C1093" s="18" t="s">
        <v>942</v>
      </c>
      <c r="D1093" s="28"/>
      <c r="E1093" s="29" t="s">
        <v>832</v>
      </c>
      <c r="F1093" s="24">
        <v>918.4</v>
      </c>
      <c r="G1093" s="24">
        <f t="shared" ref="G1093:Q1093" si="819">G1094</f>
        <v>0</v>
      </c>
      <c r="H1093" s="24">
        <f t="shared" si="819"/>
        <v>918.4</v>
      </c>
      <c r="I1093" s="24">
        <f t="shared" si="819"/>
        <v>918.4</v>
      </c>
      <c r="J1093" s="37">
        <f t="shared" si="819"/>
        <v>461.91952999999995</v>
      </c>
      <c r="K1093" s="24">
        <f t="shared" si="819"/>
        <v>0</v>
      </c>
      <c r="L1093" s="24">
        <f t="shared" si="819"/>
        <v>0</v>
      </c>
      <c r="M1093" s="24">
        <f t="shared" si="819"/>
        <v>0</v>
      </c>
      <c r="N1093" s="24">
        <f t="shared" si="819"/>
        <v>0</v>
      </c>
      <c r="O1093" s="30">
        <f t="shared" si="819"/>
        <v>899.58546999999999</v>
      </c>
      <c r="P1093" s="30">
        <f t="shared" si="819"/>
        <v>0</v>
      </c>
      <c r="Q1093" s="30">
        <f t="shared" si="819"/>
        <v>0</v>
      </c>
      <c r="R1093" s="88">
        <f t="shared" si="775"/>
        <v>97.95137957317074</v>
      </c>
    </row>
    <row r="1094" spans="1:18" ht="47.25" customHeight="1" x14ac:dyDescent="0.3">
      <c r="A1094" s="28" t="s">
        <v>226</v>
      </c>
      <c r="B1094" s="28" t="s">
        <v>1415</v>
      </c>
      <c r="C1094" s="18" t="s">
        <v>943</v>
      </c>
      <c r="D1094" s="28"/>
      <c r="E1094" s="29" t="s">
        <v>833</v>
      </c>
      <c r="F1094" s="24">
        <v>918.4</v>
      </c>
      <c r="G1094" s="24">
        <f t="shared" ref="G1094:H1094" si="820">G1095+G1098</f>
        <v>0</v>
      </c>
      <c r="H1094" s="24">
        <f t="shared" si="820"/>
        <v>918.4</v>
      </c>
      <c r="I1094" s="24">
        <f t="shared" ref="I1094:Q1094" si="821">I1095+I1098</f>
        <v>918.4</v>
      </c>
      <c r="J1094" s="37">
        <f t="shared" si="821"/>
        <v>461.91952999999995</v>
      </c>
      <c r="K1094" s="24">
        <f t="shared" si="821"/>
        <v>0</v>
      </c>
      <c r="L1094" s="24">
        <f t="shared" si="821"/>
        <v>0</v>
      </c>
      <c r="M1094" s="24">
        <f t="shared" si="821"/>
        <v>0</v>
      </c>
      <c r="N1094" s="24">
        <f t="shared" si="821"/>
        <v>0</v>
      </c>
      <c r="O1094" s="30">
        <f t="shared" si="821"/>
        <v>899.58546999999999</v>
      </c>
      <c r="P1094" s="30">
        <f t="shared" si="821"/>
        <v>0</v>
      </c>
      <c r="Q1094" s="30">
        <f t="shared" si="821"/>
        <v>0</v>
      </c>
      <c r="R1094" s="88">
        <f t="shared" si="775"/>
        <v>97.95137957317074</v>
      </c>
    </row>
    <row r="1095" spans="1:18" ht="47.25" customHeight="1" x14ac:dyDescent="0.3">
      <c r="A1095" s="28" t="s">
        <v>226</v>
      </c>
      <c r="B1095" s="28" t="s">
        <v>1415</v>
      </c>
      <c r="C1095" s="18" t="s">
        <v>987</v>
      </c>
      <c r="D1095" s="28"/>
      <c r="E1095" s="29" t="s">
        <v>1295</v>
      </c>
      <c r="F1095" s="24">
        <v>866</v>
      </c>
      <c r="G1095" s="24">
        <f t="shared" ref="G1095:Q1096" si="822">G1096</f>
        <v>0</v>
      </c>
      <c r="H1095" s="24">
        <f t="shared" si="822"/>
        <v>866</v>
      </c>
      <c r="I1095" s="24">
        <f t="shared" si="822"/>
        <v>866</v>
      </c>
      <c r="J1095" s="37">
        <f t="shared" si="822"/>
        <v>430.01952999999997</v>
      </c>
      <c r="K1095" s="24">
        <f t="shared" si="822"/>
        <v>0</v>
      </c>
      <c r="L1095" s="24">
        <f t="shared" si="822"/>
        <v>0</v>
      </c>
      <c r="M1095" s="24">
        <f t="shared" si="822"/>
        <v>0</v>
      </c>
      <c r="N1095" s="24">
        <f t="shared" si="822"/>
        <v>0</v>
      </c>
      <c r="O1095" s="30">
        <f t="shared" si="822"/>
        <v>847.18547000000001</v>
      </c>
      <c r="P1095" s="30">
        <f t="shared" si="822"/>
        <v>0</v>
      </c>
      <c r="Q1095" s="30">
        <f t="shared" si="822"/>
        <v>0</v>
      </c>
      <c r="R1095" s="88">
        <f t="shared" si="775"/>
        <v>97.827421478060046</v>
      </c>
    </row>
    <row r="1096" spans="1:18" ht="31.5" customHeight="1" x14ac:dyDescent="0.3">
      <c r="A1096" s="28" t="s">
        <v>226</v>
      </c>
      <c r="B1096" s="28" t="s">
        <v>1415</v>
      </c>
      <c r="C1096" s="18" t="s">
        <v>987</v>
      </c>
      <c r="D1096" s="28" t="s">
        <v>143</v>
      </c>
      <c r="E1096" s="29" t="s">
        <v>673</v>
      </c>
      <c r="F1096" s="24">
        <v>866</v>
      </c>
      <c r="G1096" s="24">
        <f t="shared" si="822"/>
        <v>0</v>
      </c>
      <c r="H1096" s="24">
        <f t="shared" si="822"/>
        <v>866</v>
      </c>
      <c r="I1096" s="24">
        <f t="shared" si="822"/>
        <v>866</v>
      </c>
      <c r="J1096" s="37">
        <f t="shared" si="822"/>
        <v>430.01952999999997</v>
      </c>
      <c r="K1096" s="24">
        <f t="shared" si="822"/>
        <v>0</v>
      </c>
      <c r="L1096" s="24">
        <f t="shared" si="822"/>
        <v>0</v>
      </c>
      <c r="M1096" s="24">
        <f t="shared" si="822"/>
        <v>0</v>
      </c>
      <c r="N1096" s="24">
        <f t="shared" si="822"/>
        <v>0</v>
      </c>
      <c r="O1096" s="30">
        <f t="shared" si="822"/>
        <v>847.18547000000001</v>
      </c>
      <c r="P1096" s="30">
        <f t="shared" si="822"/>
        <v>0</v>
      </c>
      <c r="Q1096" s="30">
        <f t="shared" si="822"/>
        <v>0</v>
      </c>
      <c r="R1096" s="88">
        <f t="shared" si="775"/>
        <v>97.827421478060046</v>
      </c>
    </row>
    <row r="1097" spans="1:18" ht="47.25" customHeight="1" x14ac:dyDescent="0.3">
      <c r="A1097" s="28" t="s">
        <v>226</v>
      </c>
      <c r="B1097" s="28" t="s">
        <v>1415</v>
      </c>
      <c r="C1097" s="18" t="s">
        <v>987</v>
      </c>
      <c r="D1097" s="28" t="s">
        <v>139</v>
      </c>
      <c r="E1097" s="29" t="s">
        <v>676</v>
      </c>
      <c r="F1097" s="24">
        <v>866</v>
      </c>
      <c r="G1097" s="24"/>
      <c r="H1097" s="24">
        <v>866</v>
      </c>
      <c r="I1097" s="24">
        <v>866</v>
      </c>
      <c r="J1097" s="37">
        <v>430.01952999999997</v>
      </c>
      <c r="K1097" s="24">
        <v>0</v>
      </c>
      <c r="L1097" s="24">
        <v>0</v>
      </c>
      <c r="M1097" s="24">
        <v>0</v>
      </c>
      <c r="N1097" s="24">
        <v>0</v>
      </c>
      <c r="O1097" s="30">
        <v>847.18547000000001</v>
      </c>
      <c r="P1097" s="30">
        <v>0</v>
      </c>
      <c r="Q1097" s="30">
        <v>0</v>
      </c>
      <c r="R1097" s="88">
        <f t="shared" si="775"/>
        <v>97.827421478060046</v>
      </c>
    </row>
    <row r="1098" spans="1:18" ht="63" customHeight="1" x14ac:dyDescent="0.3">
      <c r="A1098" s="28" t="s">
        <v>226</v>
      </c>
      <c r="B1098" s="28" t="s">
        <v>1415</v>
      </c>
      <c r="C1098" s="18" t="s">
        <v>988</v>
      </c>
      <c r="D1098" s="28"/>
      <c r="E1098" s="29" t="s">
        <v>1082</v>
      </c>
      <c r="F1098" s="24">
        <v>52.4</v>
      </c>
      <c r="G1098" s="24">
        <f t="shared" ref="G1098:Q1099" si="823">G1099</f>
        <v>0</v>
      </c>
      <c r="H1098" s="24">
        <f t="shared" si="823"/>
        <v>52.4</v>
      </c>
      <c r="I1098" s="24">
        <f t="shared" si="823"/>
        <v>52.4</v>
      </c>
      <c r="J1098" s="37">
        <f t="shared" si="823"/>
        <v>31.9</v>
      </c>
      <c r="K1098" s="24">
        <f t="shared" si="823"/>
        <v>0</v>
      </c>
      <c r="L1098" s="24">
        <f t="shared" si="823"/>
        <v>0</v>
      </c>
      <c r="M1098" s="24">
        <f t="shared" si="823"/>
        <v>0</v>
      </c>
      <c r="N1098" s="24">
        <f t="shared" si="823"/>
        <v>0</v>
      </c>
      <c r="O1098" s="30">
        <f t="shared" si="823"/>
        <v>52.4</v>
      </c>
      <c r="P1098" s="30">
        <f t="shared" si="823"/>
        <v>0</v>
      </c>
      <c r="Q1098" s="30">
        <f t="shared" si="823"/>
        <v>0</v>
      </c>
      <c r="R1098" s="88">
        <f t="shared" si="775"/>
        <v>100</v>
      </c>
    </row>
    <row r="1099" spans="1:18" ht="31.5" customHeight="1" x14ac:dyDescent="0.3">
      <c r="A1099" s="28" t="s">
        <v>226</v>
      </c>
      <c r="B1099" s="28" t="s">
        <v>1415</v>
      </c>
      <c r="C1099" s="18" t="s">
        <v>988</v>
      </c>
      <c r="D1099" s="28" t="s">
        <v>143</v>
      </c>
      <c r="E1099" s="29" t="s">
        <v>673</v>
      </c>
      <c r="F1099" s="24">
        <v>52.4</v>
      </c>
      <c r="G1099" s="24">
        <f t="shared" si="823"/>
        <v>0</v>
      </c>
      <c r="H1099" s="24">
        <f t="shared" si="823"/>
        <v>52.4</v>
      </c>
      <c r="I1099" s="24">
        <f t="shared" si="823"/>
        <v>52.4</v>
      </c>
      <c r="J1099" s="37">
        <f t="shared" si="823"/>
        <v>31.9</v>
      </c>
      <c r="K1099" s="24">
        <f t="shared" si="823"/>
        <v>0</v>
      </c>
      <c r="L1099" s="24">
        <f t="shared" si="823"/>
        <v>0</v>
      </c>
      <c r="M1099" s="24">
        <f t="shared" si="823"/>
        <v>0</v>
      </c>
      <c r="N1099" s="24">
        <f t="shared" si="823"/>
        <v>0</v>
      </c>
      <c r="O1099" s="30">
        <f t="shared" si="823"/>
        <v>52.4</v>
      </c>
      <c r="P1099" s="30">
        <f t="shared" si="823"/>
        <v>0</v>
      </c>
      <c r="Q1099" s="30">
        <f t="shared" si="823"/>
        <v>0</v>
      </c>
      <c r="R1099" s="88">
        <f t="shared" si="775"/>
        <v>100</v>
      </c>
    </row>
    <row r="1100" spans="1:18" ht="47.25" customHeight="1" x14ac:dyDescent="0.3">
      <c r="A1100" s="28" t="s">
        <v>226</v>
      </c>
      <c r="B1100" s="28" t="s">
        <v>1415</v>
      </c>
      <c r="C1100" s="18" t="s">
        <v>988</v>
      </c>
      <c r="D1100" s="28" t="s">
        <v>139</v>
      </c>
      <c r="E1100" s="29" t="s">
        <v>676</v>
      </c>
      <c r="F1100" s="24">
        <v>52.4</v>
      </c>
      <c r="G1100" s="24"/>
      <c r="H1100" s="24">
        <v>52.4</v>
      </c>
      <c r="I1100" s="24">
        <v>52.4</v>
      </c>
      <c r="J1100" s="37">
        <v>31.9</v>
      </c>
      <c r="K1100" s="24">
        <v>0</v>
      </c>
      <c r="L1100" s="24">
        <v>0</v>
      </c>
      <c r="M1100" s="24">
        <v>0</v>
      </c>
      <c r="N1100" s="24">
        <v>0</v>
      </c>
      <c r="O1100" s="30">
        <v>52.4</v>
      </c>
      <c r="P1100" s="30">
        <v>0</v>
      </c>
      <c r="Q1100" s="30">
        <v>0</v>
      </c>
      <c r="R1100" s="88">
        <f t="shared" ref="R1100:R1164" si="824">O1100/I1100*100</f>
        <v>100</v>
      </c>
    </row>
    <row r="1101" spans="1:18" s="36" customFormat="1" ht="15.75" customHeight="1" x14ac:dyDescent="0.3">
      <c r="A1101" s="43" t="s">
        <v>226</v>
      </c>
      <c r="B1101" s="43" t="s">
        <v>78</v>
      </c>
      <c r="C1101" s="27"/>
      <c r="D1101" s="43"/>
      <c r="E1101" s="44" t="s">
        <v>1325</v>
      </c>
      <c r="F1101" s="22">
        <v>783.8</v>
      </c>
      <c r="G1101" s="22">
        <f t="shared" ref="G1101:H1101" si="825">G1102+G1109</f>
        <v>0</v>
      </c>
      <c r="H1101" s="22">
        <f t="shared" si="825"/>
        <v>3170.3519999999999</v>
      </c>
      <c r="I1101" s="22">
        <f t="shared" ref="I1101:Q1101" si="826">I1102+I1109</f>
        <v>11823.650399999999</v>
      </c>
      <c r="J1101" s="76">
        <f t="shared" si="826"/>
        <v>9238.2983999999997</v>
      </c>
      <c r="K1101" s="22">
        <f t="shared" si="826"/>
        <v>8653.2983999999997</v>
      </c>
      <c r="L1101" s="22">
        <f t="shared" si="826"/>
        <v>8653.2983999999997</v>
      </c>
      <c r="M1101" s="22">
        <f t="shared" si="826"/>
        <v>0</v>
      </c>
      <c r="N1101" s="22">
        <f t="shared" si="826"/>
        <v>0</v>
      </c>
      <c r="O1101" s="45">
        <f t="shared" si="826"/>
        <v>11823.63682</v>
      </c>
      <c r="P1101" s="45">
        <f t="shared" si="826"/>
        <v>8653.2983999999997</v>
      </c>
      <c r="Q1101" s="45">
        <f t="shared" si="826"/>
        <v>0</v>
      </c>
      <c r="R1101" s="86">
        <f t="shared" si="824"/>
        <v>99.999885145453902</v>
      </c>
    </row>
    <row r="1102" spans="1:18" s="49" customFormat="1" ht="15.75" customHeight="1" x14ac:dyDescent="0.3">
      <c r="A1102" s="47" t="s">
        <v>226</v>
      </c>
      <c r="B1102" s="47" t="s">
        <v>1416</v>
      </c>
      <c r="C1102" s="20"/>
      <c r="D1102" s="47"/>
      <c r="E1102" s="48" t="s">
        <v>1018</v>
      </c>
      <c r="F1102" s="23">
        <v>783.8</v>
      </c>
      <c r="G1102" s="23">
        <f t="shared" ref="G1102:N1107" si="827">G1103</f>
        <v>0</v>
      </c>
      <c r="H1102" s="23">
        <f t="shared" si="827"/>
        <v>3170.3519999999999</v>
      </c>
      <c r="I1102" s="23">
        <f t="shared" si="827"/>
        <v>3170.3519999999999</v>
      </c>
      <c r="J1102" s="77">
        <f t="shared" si="827"/>
        <v>585</v>
      </c>
      <c r="K1102" s="23">
        <f t="shared" si="827"/>
        <v>0</v>
      </c>
      <c r="L1102" s="23">
        <f t="shared" si="827"/>
        <v>0</v>
      </c>
      <c r="M1102" s="23">
        <f t="shared" si="827"/>
        <v>0</v>
      </c>
      <c r="N1102" s="23">
        <f t="shared" si="827"/>
        <v>0</v>
      </c>
      <c r="O1102" s="51">
        <f t="shared" ref="O1102:Q1107" si="828">O1103</f>
        <v>3170.33842</v>
      </c>
      <c r="P1102" s="51">
        <f t="shared" si="828"/>
        <v>0</v>
      </c>
      <c r="Q1102" s="51">
        <f t="shared" si="828"/>
        <v>0</v>
      </c>
      <c r="R1102" s="87">
        <f t="shared" si="824"/>
        <v>99.999571656396526</v>
      </c>
    </row>
    <row r="1103" spans="1:18" ht="31.5" customHeight="1" x14ac:dyDescent="0.3">
      <c r="A1103" s="28" t="s">
        <v>226</v>
      </c>
      <c r="B1103" s="28" t="s">
        <v>1416</v>
      </c>
      <c r="C1103" s="18" t="s">
        <v>902</v>
      </c>
      <c r="D1103" s="28"/>
      <c r="E1103" s="29" t="s">
        <v>1580</v>
      </c>
      <c r="F1103" s="24">
        <v>783.8</v>
      </c>
      <c r="G1103" s="24">
        <f t="shared" si="827"/>
        <v>0</v>
      </c>
      <c r="H1103" s="24">
        <f t="shared" si="827"/>
        <v>3170.3519999999999</v>
      </c>
      <c r="I1103" s="24">
        <f t="shared" si="827"/>
        <v>3170.3519999999999</v>
      </c>
      <c r="J1103" s="37">
        <f t="shared" si="827"/>
        <v>585</v>
      </c>
      <c r="K1103" s="24">
        <f t="shared" si="827"/>
        <v>0</v>
      </c>
      <c r="L1103" s="24">
        <f t="shared" si="827"/>
        <v>0</v>
      </c>
      <c r="M1103" s="24">
        <f t="shared" si="827"/>
        <v>0</v>
      </c>
      <c r="N1103" s="24">
        <f t="shared" si="827"/>
        <v>0</v>
      </c>
      <c r="O1103" s="30">
        <f t="shared" si="828"/>
        <v>3170.33842</v>
      </c>
      <c r="P1103" s="30">
        <f t="shared" si="828"/>
        <v>0</v>
      </c>
      <c r="Q1103" s="30">
        <f t="shared" si="828"/>
        <v>0</v>
      </c>
      <c r="R1103" s="88">
        <f t="shared" si="824"/>
        <v>99.999571656396526</v>
      </c>
    </row>
    <row r="1104" spans="1:18" ht="31.5" customHeight="1" x14ac:dyDescent="0.3">
      <c r="A1104" s="28" t="s">
        <v>226</v>
      </c>
      <c r="B1104" s="28" t="s">
        <v>1416</v>
      </c>
      <c r="C1104" s="18" t="s">
        <v>903</v>
      </c>
      <c r="D1104" s="28"/>
      <c r="E1104" s="29" t="s">
        <v>1581</v>
      </c>
      <c r="F1104" s="24">
        <v>783.8</v>
      </c>
      <c r="G1104" s="24">
        <f t="shared" si="827"/>
        <v>0</v>
      </c>
      <c r="H1104" s="24">
        <f t="shared" si="827"/>
        <v>3170.3519999999999</v>
      </c>
      <c r="I1104" s="24">
        <f t="shared" si="827"/>
        <v>3170.3519999999999</v>
      </c>
      <c r="J1104" s="37">
        <f t="shared" si="827"/>
        <v>585</v>
      </c>
      <c r="K1104" s="24">
        <f t="shared" si="827"/>
        <v>0</v>
      </c>
      <c r="L1104" s="24">
        <f t="shared" si="827"/>
        <v>0</v>
      </c>
      <c r="M1104" s="24">
        <f t="shared" si="827"/>
        <v>0</v>
      </c>
      <c r="N1104" s="24">
        <f t="shared" si="827"/>
        <v>0</v>
      </c>
      <c r="O1104" s="30">
        <f t="shared" si="828"/>
        <v>3170.33842</v>
      </c>
      <c r="P1104" s="30">
        <f t="shared" si="828"/>
        <v>0</v>
      </c>
      <c r="Q1104" s="30">
        <f t="shared" si="828"/>
        <v>0</v>
      </c>
      <c r="R1104" s="88">
        <f t="shared" si="824"/>
        <v>99.999571656396526</v>
      </c>
    </row>
    <row r="1105" spans="1:18" ht="47.25" customHeight="1" x14ac:dyDescent="0.3">
      <c r="A1105" s="28" t="s">
        <v>226</v>
      </c>
      <c r="B1105" s="28" t="s">
        <v>1416</v>
      </c>
      <c r="C1105" s="18" t="s">
        <v>991</v>
      </c>
      <c r="D1105" s="28"/>
      <c r="E1105" s="29" t="s">
        <v>1582</v>
      </c>
      <c r="F1105" s="24">
        <v>783.8</v>
      </c>
      <c r="G1105" s="24">
        <f t="shared" si="827"/>
        <v>0</v>
      </c>
      <c r="H1105" s="24">
        <f t="shared" si="827"/>
        <v>3170.3519999999999</v>
      </c>
      <c r="I1105" s="24">
        <f t="shared" si="827"/>
        <v>3170.3519999999999</v>
      </c>
      <c r="J1105" s="37">
        <f t="shared" si="827"/>
        <v>585</v>
      </c>
      <c r="K1105" s="24">
        <f t="shared" si="827"/>
        <v>0</v>
      </c>
      <c r="L1105" s="24">
        <f t="shared" si="827"/>
        <v>0</v>
      </c>
      <c r="M1105" s="24">
        <f t="shared" si="827"/>
        <v>0</v>
      </c>
      <c r="N1105" s="24">
        <f t="shared" si="827"/>
        <v>0</v>
      </c>
      <c r="O1105" s="30">
        <f t="shared" si="828"/>
        <v>3170.33842</v>
      </c>
      <c r="P1105" s="30">
        <f t="shared" si="828"/>
        <v>0</v>
      </c>
      <c r="Q1105" s="30">
        <f t="shared" si="828"/>
        <v>0</v>
      </c>
      <c r="R1105" s="88">
        <f t="shared" si="824"/>
        <v>99.999571656396526</v>
      </c>
    </row>
    <row r="1106" spans="1:18" ht="47.25" customHeight="1" x14ac:dyDescent="0.3">
      <c r="A1106" s="28" t="s">
        <v>226</v>
      </c>
      <c r="B1106" s="28" t="s">
        <v>1416</v>
      </c>
      <c r="C1106" s="18" t="s">
        <v>989</v>
      </c>
      <c r="D1106" s="28"/>
      <c r="E1106" s="29" t="s">
        <v>710</v>
      </c>
      <c r="F1106" s="24">
        <v>783.8</v>
      </c>
      <c r="G1106" s="24">
        <f t="shared" si="827"/>
        <v>0</v>
      </c>
      <c r="H1106" s="24">
        <f t="shared" si="827"/>
        <v>3170.3519999999999</v>
      </c>
      <c r="I1106" s="24">
        <f t="shared" si="827"/>
        <v>3170.3519999999999</v>
      </c>
      <c r="J1106" s="37">
        <f t="shared" si="827"/>
        <v>585</v>
      </c>
      <c r="K1106" s="24">
        <f t="shared" si="827"/>
        <v>0</v>
      </c>
      <c r="L1106" s="24">
        <f t="shared" si="827"/>
        <v>0</v>
      </c>
      <c r="M1106" s="24">
        <f t="shared" si="827"/>
        <v>0</v>
      </c>
      <c r="N1106" s="24">
        <f t="shared" si="827"/>
        <v>0</v>
      </c>
      <c r="O1106" s="30">
        <f t="shared" si="828"/>
        <v>3170.33842</v>
      </c>
      <c r="P1106" s="30">
        <f t="shared" si="828"/>
        <v>0</v>
      </c>
      <c r="Q1106" s="30">
        <f t="shared" si="828"/>
        <v>0</v>
      </c>
      <c r="R1106" s="88">
        <f t="shared" si="824"/>
        <v>99.999571656396526</v>
      </c>
    </row>
    <row r="1107" spans="1:18" ht="31.5" customHeight="1" x14ac:dyDescent="0.3">
      <c r="A1107" s="28" t="s">
        <v>226</v>
      </c>
      <c r="B1107" s="28" t="s">
        <v>1416</v>
      </c>
      <c r="C1107" s="18" t="s">
        <v>989</v>
      </c>
      <c r="D1107" s="28" t="s">
        <v>143</v>
      </c>
      <c r="E1107" s="29" t="s">
        <v>673</v>
      </c>
      <c r="F1107" s="24">
        <v>783.8</v>
      </c>
      <c r="G1107" s="24">
        <f t="shared" si="827"/>
        <v>0</v>
      </c>
      <c r="H1107" s="24">
        <f t="shared" si="827"/>
        <v>3170.3519999999999</v>
      </c>
      <c r="I1107" s="24">
        <f t="shared" si="827"/>
        <v>3170.3519999999999</v>
      </c>
      <c r="J1107" s="37">
        <f t="shared" si="827"/>
        <v>585</v>
      </c>
      <c r="K1107" s="24">
        <f t="shared" si="827"/>
        <v>0</v>
      </c>
      <c r="L1107" s="24">
        <f t="shared" si="827"/>
        <v>0</v>
      </c>
      <c r="M1107" s="24">
        <f t="shared" si="827"/>
        <v>0</v>
      </c>
      <c r="N1107" s="24">
        <f t="shared" si="827"/>
        <v>0</v>
      </c>
      <c r="O1107" s="30">
        <f t="shared" si="828"/>
        <v>3170.33842</v>
      </c>
      <c r="P1107" s="30">
        <f t="shared" si="828"/>
        <v>0</v>
      </c>
      <c r="Q1107" s="30">
        <f t="shared" si="828"/>
        <v>0</v>
      </c>
      <c r="R1107" s="88">
        <f t="shared" si="824"/>
        <v>99.999571656396526</v>
      </c>
    </row>
    <row r="1108" spans="1:18" ht="15.75" customHeight="1" x14ac:dyDescent="0.3">
      <c r="A1108" s="28" t="s">
        <v>226</v>
      </c>
      <c r="B1108" s="28" t="s">
        <v>1416</v>
      </c>
      <c r="C1108" s="18" t="s">
        <v>989</v>
      </c>
      <c r="D1108" s="28" t="s">
        <v>155</v>
      </c>
      <c r="E1108" s="29" t="s">
        <v>675</v>
      </c>
      <c r="F1108" s="24">
        <v>783.8</v>
      </c>
      <c r="G1108" s="24"/>
      <c r="H1108" s="24">
        <v>3170.3519999999999</v>
      </c>
      <c r="I1108" s="24">
        <v>3170.3519999999999</v>
      </c>
      <c r="J1108" s="37">
        <v>585</v>
      </c>
      <c r="K1108" s="24">
        <v>0</v>
      </c>
      <c r="L1108" s="24">
        <v>0</v>
      </c>
      <c r="M1108" s="24">
        <v>0</v>
      </c>
      <c r="N1108" s="24">
        <v>0</v>
      </c>
      <c r="O1108" s="30">
        <v>3170.33842</v>
      </c>
      <c r="P1108" s="30">
        <v>0</v>
      </c>
      <c r="Q1108" s="30">
        <v>0</v>
      </c>
      <c r="R1108" s="88">
        <f t="shared" si="824"/>
        <v>99.999571656396526</v>
      </c>
    </row>
    <row r="1109" spans="1:18" ht="15.75" customHeight="1" x14ac:dyDescent="0.3">
      <c r="A1109" s="47" t="s">
        <v>226</v>
      </c>
      <c r="B1109" s="47" t="s">
        <v>1395</v>
      </c>
      <c r="C1109" s="47"/>
      <c r="D1109" s="47"/>
      <c r="E1109" s="48" t="s">
        <v>1019</v>
      </c>
      <c r="F1109" s="24">
        <v>0</v>
      </c>
      <c r="G1109" s="24">
        <f t="shared" ref="G1109:Q1112" si="829">G1110</f>
        <v>0</v>
      </c>
      <c r="H1109" s="23">
        <f t="shared" si="829"/>
        <v>0</v>
      </c>
      <c r="I1109" s="23">
        <f t="shared" si="829"/>
        <v>8653.2983999999997</v>
      </c>
      <c r="J1109" s="77">
        <f t="shared" si="829"/>
        <v>8653.2983999999997</v>
      </c>
      <c r="K1109" s="23">
        <f t="shared" si="829"/>
        <v>8653.2983999999997</v>
      </c>
      <c r="L1109" s="23">
        <f t="shared" si="829"/>
        <v>8653.2983999999997</v>
      </c>
      <c r="M1109" s="23">
        <f t="shared" si="829"/>
        <v>0</v>
      </c>
      <c r="N1109" s="23">
        <f t="shared" si="829"/>
        <v>0</v>
      </c>
      <c r="O1109" s="51">
        <f t="shared" si="829"/>
        <v>8653.2983999999997</v>
      </c>
      <c r="P1109" s="51">
        <f t="shared" si="829"/>
        <v>8653.2983999999997</v>
      </c>
      <c r="Q1109" s="51">
        <f t="shared" si="829"/>
        <v>0</v>
      </c>
      <c r="R1109" s="87">
        <f t="shared" si="824"/>
        <v>100</v>
      </c>
    </row>
    <row r="1110" spans="1:18" ht="31.5" customHeight="1" x14ac:dyDescent="0.3">
      <c r="A1110" s="28" t="s">
        <v>226</v>
      </c>
      <c r="B1110" s="28" t="s">
        <v>1395</v>
      </c>
      <c r="C1110" s="28" t="s">
        <v>62</v>
      </c>
      <c r="D1110" s="28"/>
      <c r="E1110" s="29" t="s">
        <v>1196</v>
      </c>
      <c r="F1110" s="24">
        <v>0</v>
      </c>
      <c r="G1110" s="24">
        <f t="shared" si="829"/>
        <v>0</v>
      </c>
      <c r="H1110" s="24">
        <f t="shared" si="829"/>
        <v>0</v>
      </c>
      <c r="I1110" s="24">
        <f t="shared" si="829"/>
        <v>8653.2983999999997</v>
      </c>
      <c r="J1110" s="37">
        <f t="shared" si="829"/>
        <v>8653.2983999999997</v>
      </c>
      <c r="K1110" s="24">
        <f t="shared" si="829"/>
        <v>8653.2983999999997</v>
      </c>
      <c r="L1110" s="24">
        <f t="shared" si="829"/>
        <v>8653.2983999999997</v>
      </c>
      <c r="M1110" s="24">
        <f t="shared" si="829"/>
        <v>0</v>
      </c>
      <c r="N1110" s="24">
        <f t="shared" si="829"/>
        <v>0</v>
      </c>
      <c r="O1110" s="30">
        <f t="shared" si="829"/>
        <v>8653.2983999999997</v>
      </c>
      <c r="P1110" s="30">
        <f t="shared" si="829"/>
        <v>8653.2983999999997</v>
      </c>
      <c r="Q1110" s="30">
        <f t="shared" si="829"/>
        <v>0</v>
      </c>
      <c r="R1110" s="88">
        <f t="shared" si="824"/>
        <v>100</v>
      </c>
    </row>
    <row r="1111" spans="1:18" ht="15.75" customHeight="1" x14ac:dyDescent="0.3">
      <c r="A1111" s="28" t="s">
        <v>226</v>
      </c>
      <c r="B1111" s="28" t="s">
        <v>1395</v>
      </c>
      <c r="C1111" s="28" t="s">
        <v>63</v>
      </c>
      <c r="D1111" s="28"/>
      <c r="E1111" s="29" t="s">
        <v>115</v>
      </c>
      <c r="F1111" s="24">
        <v>0</v>
      </c>
      <c r="G1111" s="24">
        <f t="shared" si="829"/>
        <v>0</v>
      </c>
      <c r="H1111" s="24">
        <f t="shared" si="829"/>
        <v>0</v>
      </c>
      <c r="I1111" s="24">
        <f t="shared" si="829"/>
        <v>8653.2983999999997</v>
      </c>
      <c r="J1111" s="37">
        <f t="shared" si="829"/>
        <v>8653.2983999999997</v>
      </c>
      <c r="K1111" s="24">
        <f t="shared" si="829"/>
        <v>8653.2983999999997</v>
      </c>
      <c r="L1111" s="24">
        <f t="shared" si="829"/>
        <v>8653.2983999999997</v>
      </c>
      <c r="M1111" s="24">
        <f t="shared" si="829"/>
        <v>0</v>
      </c>
      <c r="N1111" s="24">
        <f t="shared" si="829"/>
        <v>0</v>
      </c>
      <c r="O1111" s="30">
        <f t="shared" si="829"/>
        <v>8653.2983999999997</v>
      </c>
      <c r="P1111" s="30">
        <f t="shared" si="829"/>
        <v>8653.2983999999997</v>
      </c>
      <c r="Q1111" s="30">
        <f t="shared" si="829"/>
        <v>0</v>
      </c>
      <c r="R1111" s="88">
        <f t="shared" si="824"/>
        <v>100</v>
      </c>
    </row>
    <row r="1112" spans="1:18" ht="31.5" customHeight="1" x14ac:dyDescent="0.3">
      <c r="A1112" s="28" t="s">
        <v>226</v>
      </c>
      <c r="B1112" s="28" t="s">
        <v>1395</v>
      </c>
      <c r="C1112" s="28" t="s">
        <v>1438</v>
      </c>
      <c r="D1112" s="28"/>
      <c r="E1112" s="29" t="s">
        <v>1439</v>
      </c>
      <c r="F1112" s="24">
        <v>0</v>
      </c>
      <c r="G1112" s="24">
        <f t="shared" si="829"/>
        <v>0</v>
      </c>
      <c r="H1112" s="24">
        <f t="shared" si="829"/>
        <v>0</v>
      </c>
      <c r="I1112" s="24">
        <f t="shared" si="829"/>
        <v>8653.2983999999997</v>
      </c>
      <c r="J1112" s="37">
        <f t="shared" si="829"/>
        <v>8653.2983999999997</v>
      </c>
      <c r="K1112" s="24">
        <f t="shared" si="829"/>
        <v>8653.2983999999997</v>
      </c>
      <c r="L1112" s="24">
        <f t="shared" si="829"/>
        <v>8653.2983999999997</v>
      </c>
      <c r="M1112" s="24">
        <f t="shared" si="829"/>
        <v>0</v>
      </c>
      <c r="N1112" s="24">
        <f t="shared" si="829"/>
        <v>0</v>
      </c>
      <c r="O1112" s="30">
        <f t="shared" si="829"/>
        <v>8653.2983999999997</v>
      </c>
      <c r="P1112" s="30">
        <f t="shared" si="829"/>
        <v>8653.2983999999997</v>
      </c>
      <c r="Q1112" s="30">
        <f t="shared" si="829"/>
        <v>0</v>
      </c>
      <c r="R1112" s="88">
        <f t="shared" si="824"/>
        <v>100</v>
      </c>
    </row>
    <row r="1113" spans="1:18" ht="31.5" customHeight="1" x14ac:dyDescent="0.3">
      <c r="A1113" s="28" t="s">
        <v>226</v>
      </c>
      <c r="B1113" s="28" t="s">
        <v>1395</v>
      </c>
      <c r="C1113" s="28" t="s">
        <v>1438</v>
      </c>
      <c r="D1113" s="28" t="s">
        <v>143</v>
      </c>
      <c r="E1113" s="29" t="s">
        <v>673</v>
      </c>
      <c r="F1113" s="24">
        <v>0</v>
      </c>
      <c r="G1113" s="24">
        <f t="shared" ref="G1113:H1113" si="830">G1114+G1115</f>
        <v>0</v>
      </c>
      <c r="H1113" s="24">
        <f t="shared" si="830"/>
        <v>0</v>
      </c>
      <c r="I1113" s="24">
        <f t="shared" ref="I1113:Q1113" si="831">I1114+I1115</f>
        <v>8653.2983999999997</v>
      </c>
      <c r="J1113" s="37">
        <f t="shared" si="831"/>
        <v>8653.2983999999997</v>
      </c>
      <c r="K1113" s="24">
        <f t="shared" si="831"/>
        <v>8653.2983999999997</v>
      </c>
      <c r="L1113" s="24">
        <f t="shared" si="831"/>
        <v>8653.2983999999997</v>
      </c>
      <c r="M1113" s="24">
        <f t="shared" si="831"/>
        <v>0</v>
      </c>
      <c r="N1113" s="24">
        <f t="shared" si="831"/>
        <v>0</v>
      </c>
      <c r="O1113" s="30">
        <f t="shared" si="831"/>
        <v>8653.2983999999997</v>
      </c>
      <c r="P1113" s="30">
        <f t="shared" si="831"/>
        <v>8653.2983999999997</v>
      </c>
      <c r="Q1113" s="30">
        <f t="shared" si="831"/>
        <v>0</v>
      </c>
      <c r="R1113" s="88">
        <f t="shared" si="824"/>
        <v>100</v>
      </c>
    </row>
    <row r="1114" spans="1:18" ht="15.75" customHeight="1" x14ac:dyDescent="0.3">
      <c r="A1114" s="28" t="s">
        <v>226</v>
      </c>
      <c r="B1114" s="28" t="s">
        <v>1395</v>
      </c>
      <c r="C1114" s="28" t="s">
        <v>1438</v>
      </c>
      <c r="D1114" s="28" t="s">
        <v>179</v>
      </c>
      <c r="E1114" s="29" t="s">
        <v>674</v>
      </c>
      <c r="F1114" s="24">
        <v>0</v>
      </c>
      <c r="G1114" s="24"/>
      <c r="H1114" s="24">
        <v>0</v>
      </c>
      <c r="I1114" s="24">
        <v>360.55410000000001</v>
      </c>
      <c r="J1114" s="37">
        <v>360.55410000000001</v>
      </c>
      <c r="K1114" s="24">
        <f>I1114</f>
        <v>360.55410000000001</v>
      </c>
      <c r="L1114" s="24">
        <f>J1114</f>
        <v>360.55410000000001</v>
      </c>
      <c r="M1114" s="24">
        <v>0</v>
      </c>
      <c r="N1114" s="24">
        <v>0</v>
      </c>
      <c r="O1114" s="30">
        <v>360.55410000000001</v>
      </c>
      <c r="P1114" s="30">
        <f>O1114</f>
        <v>360.55410000000001</v>
      </c>
      <c r="Q1114" s="30">
        <v>0</v>
      </c>
      <c r="R1114" s="88">
        <f t="shared" si="824"/>
        <v>100</v>
      </c>
    </row>
    <row r="1115" spans="1:18" ht="15.75" customHeight="1" x14ac:dyDescent="0.3">
      <c r="A1115" s="28" t="s">
        <v>226</v>
      </c>
      <c r="B1115" s="28" t="s">
        <v>1395</v>
      </c>
      <c r="C1115" s="28" t="s">
        <v>1438</v>
      </c>
      <c r="D1115" s="28" t="s">
        <v>155</v>
      </c>
      <c r="E1115" s="29" t="s">
        <v>675</v>
      </c>
      <c r="F1115" s="24">
        <v>0</v>
      </c>
      <c r="G1115" s="24"/>
      <c r="H1115" s="24">
        <v>0</v>
      </c>
      <c r="I1115" s="24">
        <v>8292.7443000000003</v>
      </c>
      <c r="J1115" s="37">
        <v>8292.7443000000003</v>
      </c>
      <c r="K1115" s="24">
        <f>I1115</f>
        <v>8292.7443000000003</v>
      </c>
      <c r="L1115" s="24">
        <f>J1115</f>
        <v>8292.7443000000003</v>
      </c>
      <c r="M1115" s="24">
        <v>0</v>
      </c>
      <c r="N1115" s="24">
        <v>0</v>
      </c>
      <c r="O1115" s="30">
        <v>8292.7443000000003</v>
      </c>
      <c r="P1115" s="30">
        <f>O1115</f>
        <v>8292.7443000000003</v>
      </c>
      <c r="Q1115" s="30">
        <v>0</v>
      </c>
      <c r="R1115" s="88">
        <f t="shared" si="824"/>
        <v>100</v>
      </c>
    </row>
    <row r="1116" spans="1:18" s="36" customFormat="1" ht="15.75" customHeight="1" x14ac:dyDescent="0.3">
      <c r="A1116" s="43" t="s">
        <v>235</v>
      </c>
      <c r="B1116" s="43" t="s">
        <v>1396</v>
      </c>
      <c r="C1116" s="27"/>
      <c r="D1116" s="43"/>
      <c r="E1116" s="44" t="s">
        <v>598</v>
      </c>
      <c r="F1116" s="22">
        <v>529964.36699999985</v>
      </c>
      <c r="G1116" s="22">
        <f t="shared" ref="G1116:Q1116" si="832">G1117+G1186+G1213+G1288+G1367+G1382+G1396+G1410+G1423</f>
        <v>-4482.2529999999997</v>
      </c>
      <c r="H1116" s="22">
        <f t="shared" si="832"/>
        <v>522926.962</v>
      </c>
      <c r="I1116" s="22">
        <f t="shared" si="832"/>
        <v>620957.32037999993</v>
      </c>
      <c r="J1116" s="76">
        <f t="shared" si="832"/>
        <v>433296.14786000003</v>
      </c>
      <c r="K1116" s="22">
        <f t="shared" si="832"/>
        <v>153475.12307000003</v>
      </c>
      <c r="L1116" s="22">
        <f t="shared" si="832"/>
        <v>93031.279980000021</v>
      </c>
      <c r="M1116" s="22">
        <f t="shared" si="832"/>
        <v>0</v>
      </c>
      <c r="N1116" s="22">
        <f t="shared" si="832"/>
        <v>0</v>
      </c>
      <c r="O1116" s="45">
        <f t="shared" si="832"/>
        <v>620482.7166899998</v>
      </c>
      <c r="P1116" s="45">
        <f t="shared" si="832"/>
        <v>153428.80449000004</v>
      </c>
      <c r="Q1116" s="45">
        <f t="shared" si="832"/>
        <v>0</v>
      </c>
      <c r="R1116" s="86">
        <f t="shared" si="824"/>
        <v>99.923569032134168</v>
      </c>
    </row>
    <row r="1117" spans="1:18" s="36" customFormat="1" ht="15.75" customHeight="1" x14ac:dyDescent="0.3">
      <c r="A1117" s="43" t="s">
        <v>235</v>
      </c>
      <c r="B1117" s="43" t="s">
        <v>45</v>
      </c>
      <c r="C1117" s="27"/>
      <c r="D1117" s="43"/>
      <c r="E1117" s="44" t="s">
        <v>619</v>
      </c>
      <c r="F1117" s="22">
        <v>46260.799999999996</v>
      </c>
      <c r="G1117" s="22">
        <f t="shared" ref="G1117:Q1117" si="833">G1118+G1142</f>
        <v>50</v>
      </c>
      <c r="H1117" s="22">
        <f t="shared" si="833"/>
        <v>45943.09</v>
      </c>
      <c r="I1117" s="22">
        <f t="shared" si="833"/>
        <v>46196.61</v>
      </c>
      <c r="J1117" s="76">
        <f t="shared" si="833"/>
        <v>33607.652059999993</v>
      </c>
      <c r="K1117" s="22">
        <f t="shared" si="833"/>
        <v>1976.8999999999999</v>
      </c>
      <c r="L1117" s="22">
        <f t="shared" si="833"/>
        <v>1265.9532200000001</v>
      </c>
      <c r="M1117" s="22">
        <f t="shared" si="833"/>
        <v>0</v>
      </c>
      <c r="N1117" s="22">
        <f t="shared" si="833"/>
        <v>0</v>
      </c>
      <c r="O1117" s="45">
        <f t="shared" si="833"/>
        <v>46024.971479999993</v>
      </c>
      <c r="P1117" s="45">
        <f t="shared" si="833"/>
        <v>1975.5360800000001</v>
      </c>
      <c r="Q1117" s="45">
        <f t="shared" si="833"/>
        <v>0</v>
      </c>
      <c r="R1117" s="86">
        <f t="shared" si="824"/>
        <v>99.628460789655321</v>
      </c>
    </row>
    <row r="1118" spans="1:18" s="49" customFormat="1" ht="63" customHeight="1" x14ac:dyDescent="0.3">
      <c r="A1118" s="47" t="s">
        <v>235</v>
      </c>
      <c r="B1118" s="47" t="s">
        <v>1417</v>
      </c>
      <c r="C1118" s="20"/>
      <c r="D1118" s="47"/>
      <c r="E1118" s="48" t="s">
        <v>631</v>
      </c>
      <c r="F1118" s="23">
        <v>40847.699999999997</v>
      </c>
      <c r="G1118" s="23">
        <f t="shared" ref="G1118" si="834">G1119+G1127</f>
        <v>0</v>
      </c>
      <c r="H1118" s="23">
        <f>H1119+H1127</f>
        <v>40528.219999999994</v>
      </c>
      <c r="I1118" s="23">
        <f>I1119+I1127+I1137</f>
        <v>40684.32</v>
      </c>
      <c r="J1118" s="23">
        <f t="shared" ref="J1118:Q1118" si="835">J1119+J1127+J1137</f>
        <v>30411.188929999997</v>
      </c>
      <c r="K1118" s="23">
        <f t="shared" si="835"/>
        <v>1906.8999999999999</v>
      </c>
      <c r="L1118" s="23">
        <f t="shared" si="835"/>
        <v>1265.9532200000001</v>
      </c>
      <c r="M1118" s="23">
        <f t="shared" si="835"/>
        <v>0</v>
      </c>
      <c r="N1118" s="23">
        <f t="shared" si="835"/>
        <v>0</v>
      </c>
      <c r="O1118" s="23">
        <f t="shared" si="835"/>
        <v>40580.761809999996</v>
      </c>
      <c r="P1118" s="23">
        <f t="shared" si="835"/>
        <v>1905.5360800000001</v>
      </c>
      <c r="Q1118" s="23">
        <f t="shared" si="835"/>
        <v>0</v>
      </c>
      <c r="R1118" s="87">
        <f t="shared" si="824"/>
        <v>99.745459208854896</v>
      </c>
    </row>
    <row r="1119" spans="1:18" ht="47.25" customHeight="1" x14ac:dyDescent="0.3">
      <c r="A1119" s="28" t="s">
        <v>235</v>
      </c>
      <c r="B1119" s="28" t="s">
        <v>1417</v>
      </c>
      <c r="C1119" s="18" t="s">
        <v>167</v>
      </c>
      <c r="D1119" s="28"/>
      <c r="E1119" s="29" t="s">
        <v>1520</v>
      </c>
      <c r="F1119" s="24">
        <v>1204.2</v>
      </c>
      <c r="G1119" s="24">
        <f t="shared" ref="G1119:Q1121" si="836">G1120</f>
        <v>0</v>
      </c>
      <c r="H1119" s="24">
        <f t="shared" si="836"/>
        <v>1204.2</v>
      </c>
      <c r="I1119" s="24">
        <f t="shared" si="836"/>
        <v>1906.8999999999999</v>
      </c>
      <c r="J1119" s="37">
        <f t="shared" si="836"/>
        <v>1265.9532200000001</v>
      </c>
      <c r="K1119" s="24">
        <f t="shared" si="836"/>
        <v>1906.8999999999999</v>
      </c>
      <c r="L1119" s="24">
        <f t="shared" si="836"/>
        <v>1265.9532200000001</v>
      </c>
      <c r="M1119" s="24">
        <f t="shared" si="836"/>
        <v>0</v>
      </c>
      <c r="N1119" s="24">
        <f t="shared" si="836"/>
        <v>0</v>
      </c>
      <c r="O1119" s="30">
        <f t="shared" si="836"/>
        <v>1905.5360800000001</v>
      </c>
      <c r="P1119" s="30">
        <f t="shared" si="836"/>
        <v>1905.5360800000001</v>
      </c>
      <c r="Q1119" s="30">
        <f t="shared" si="836"/>
        <v>0</v>
      </c>
      <c r="R1119" s="88">
        <f t="shared" si="824"/>
        <v>99.928474487387916</v>
      </c>
    </row>
    <row r="1120" spans="1:18" ht="31.5" customHeight="1" x14ac:dyDescent="0.3">
      <c r="A1120" s="28" t="s">
        <v>235</v>
      </c>
      <c r="B1120" s="28" t="s">
        <v>1417</v>
      </c>
      <c r="C1120" s="18" t="s">
        <v>230</v>
      </c>
      <c r="D1120" s="28"/>
      <c r="E1120" s="29" t="s">
        <v>1572</v>
      </c>
      <c r="F1120" s="24">
        <v>1204.2</v>
      </c>
      <c r="G1120" s="24">
        <f t="shared" si="836"/>
        <v>0</v>
      </c>
      <c r="H1120" s="24">
        <f t="shared" si="836"/>
        <v>1204.2</v>
      </c>
      <c r="I1120" s="24">
        <f t="shared" si="836"/>
        <v>1906.8999999999999</v>
      </c>
      <c r="J1120" s="37">
        <f t="shared" si="836"/>
        <v>1265.9532200000001</v>
      </c>
      <c r="K1120" s="24">
        <f t="shared" si="836"/>
        <v>1906.8999999999999</v>
      </c>
      <c r="L1120" s="24">
        <f t="shared" si="836"/>
        <v>1265.9532200000001</v>
      </c>
      <c r="M1120" s="24">
        <f t="shared" si="836"/>
        <v>0</v>
      </c>
      <c r="N1120" s="24">
        <f t="shared" si="836"/>
        <v>0</v>
      </c>
      <c r="O1120" s="30">
        <f t="shared" si="836"/>
        <v>1905.5360800000001</v>
      </c>
      <c r="P1120" s="30">
        <f t="shared" si="836"/>
        <v>1905.5360800000001</v>
      </c>
      <c r="Q1120" s="30">
        <f t="shared" si="836"/>
        <v>0</v>
      </c>
      <c r="R1120" s="88">
        <f t="shared" si="824"/>
        <v>99.928474487387916</v>
      </c>
    </row>
    <row r="1121" spans="1:18" ht="63" customHeight="1" x14ac:dyDescent="0.3">
      <c r="A1121" s="28" t="s">
        <v>235</v>
      </c>
      <c r="B1121" s="28" t="s">
        <v>1417</v>
      </c>
      <c r="C1121" s="18" t="s">
        <v>239</v>
      </c>
      <c r="D1121" s="28"/>
      <c r="E1121" s="29" t="s">
        <v>1818</v>
      </c>
      <c r="F1121" s="24">
        <v>1204.2</v>
      </c>
      <c r="G1121" s="24">
        <f t="shared" si="836"/>
        <v>0</v>
      </c>
      <c r="H1121" s="24">
        <f t="shared" si="836"/>
        <v>1204.2</v>
      </c>
      <c r="I1121" s="24">
        <f t="shared" si="836"/>
        <v>1906.8999999999999</v>
      </c>
      <c r="J1121" s="37">
        <f t="shared" si="836"/>
        <v>1265.9532200000001</v>
      </c>
      <c r="K1121" s="24">
        <f t="shared" si="836"/>
        <v>1906.8999999999999</v>
      </c>
      <c r="L1121" s="24">
        <f t="shared" si="836"/>
        <v>1265.9532200000001</v>
      </c>
      <c r="M1121" s="24">
        <f t="shared" si="836"/>
        <v>0</v>
      </c>
      <c r="N1121" s="24">
        <f t="shared" si="836"/>
        <v>0</v>
      </c>
      <c r="O1121" s="30">
        <f t="shared" si="836"/>
        <v>1905.5360800000001</v>
      </c>
      <c r="P1121" s="30">
        <f t="shared" si="836"/>
        <v>1905.5360800000001</v>
      </c>
      <c r="Q1121" s="30">
        <f t="shared" si="836"/>
        <v>0</v>
      </c>
      <c r="R1121" s="88">
        <f t="shared" si="824"/>
        <v>99.928474487387916</v>
      </c>
    </row>
    <row r="1122" spans="1:18" ht="31.5" customHeight="1" x14ac:dyDescent="0.3">
      <c r="A1122" s="28" t="s">
        <v>235</v>
      </c>
      <c r="B1122" s="28" t="s">
        <v>1417</v>
      </c>
      <c r="C1122" s="18" t="s">
        <v>236</v>
      </c>
      <c r="D1122" s="28"/>
      <c r="E1122" s="29" t="s">
        <v>785</v>
      </c>
      <c r="F1122" s="24">
        <v>1204.2</v>
      </c>
      <c r="G1122" s="24">
        <f t="shared" ref="G1122:H1122" si="837">G1123+G1125</f>
        <v>0</v>
      </c>
      <c r="H1122" s="24">
        <f t="shared" si="837"/>
        <v>1204.2</v>
      </c>
      <c r="I1122" s="24">
        <f t="shared" ref="I1122:Q1122" si="838">I1123+I1125</f>
        <v>1906.8999999999999</v>
      </c>
      <c r="J1122" s="37">
        <f t="shared" si="838"/>
        <v>1265.9532200000001</v>
      </c>
      <c r="K1122" s="24">
        <f t="shared" si="838"/>
        <v>1906.8999999999999</v>
      </c>
      <c r="L1122" s="24">
        <f t="shared" si="838"/>
        <v>1265.9532200000001</v>
      </c>
      <c r="M1122" s="24">
        <f t="shared" si="838"/>
        <v>0</v>
      </c>
      <c r="N1122" s="24">
        <f t="shared" si="838"/>
        <v>0</v>
      </c>
      <c r="O1122" s="30">
        <f t="shared" si="838"/>
        <v>1905.5360800000001</v>
      </c>
      <c r="P1122" s="30">
        <f t="shared" si="838"/>
        <v>1905.5360800000001</v>
      </c>
      <c r="Q1122" s="30">
        <f t="shared" si="838"/>
        <v>0</v>
      </c>
      <c r="R1122" s="88">
        <f t="shared" si="824"/>
        <v>99.928474487387916</v>
      </c>
    </row>
    <row r="1123" spans="1:18" ht="78" x14ac:dyDescent="0.3">
      <c r="A1123" s="28" t="s">
        <v>235</v>
      </c>
      <c r="B1123" s="28" t="s">
        <v>1417</v>
      </c>
      <c r="C1123" s="18" t="s">
        <v>236</v>
      </c>
      <c r="D1123" s="28" t="s">
        <v>58</v>
      </c>
      <c r="E1123" s="29" t="s">
        <v>660</v>
      </c>
      <c r="F1123" s="24">
        <v>1121.4000000000001</v>
      </c>
      <c r="G1123" s="24">
        <f t="shared" ref="G1123:Q1123" si="839">G1124</f>
        <v>0</v>
      </c>
      <c r="H1123" s="24">
        <f t="shared" si="839"/>
        <v>1121.4000000000001</v>
      </c>
      <c r="I1123" s="24">
        <f t="shared" si="839"/>
        <v>1781.2737099999999</v>
      </c>
      <c r="J1123" s="37">
        <f t="shared" si="839"/>
        <v>1265.9532200000001</v>
      </c>
      <c r="K1123" s="24">
        <f t="shared" si="839"/>
        <v>1781.2737099999999</v>
      </c>
      <c r="L1123" s="24">
        <f t="shared" si="839"/>
        <v>1265.9532200000001</v>
      </c>
      <c r="M1123" s="24">
        <f t="shared" si="839"/>
        <v>0</v>
      </c>
      <c r="N1123" s="24">
        <f t="shared" si="839"/>
        <v>0</v>
      </c>
      <c r="O1123" s="30">
        <f t="shared" si="839"/>
        <v>1779.94244</v>
      </c>
      <c r="P1123" s="30">
        <f t="shared" si="839"/>
        <v>1779.94244</v>
      </c>
      <c r="Q1123" s="30">
        <f t="shared" si="839"/>
        <v>0</v>
      </c>
      <c r="R1123" s="88">
        <f t="shared" si="824"/>
        <v>99.925263029902354</v>
      </c>
    </row>
    <row r="1124" spans="1:18" ht="31.5" customHeight="1" x14ac:dyDescent="0.3">
      <c r="A1124" s="28" t="s">
        <v>235</v>
      </c>
      <c r="B1124" s="28" t="s">
        <v>1417</v>
      </c>
      <c r="C1124" s="18" t="s">
        <v>236</v>
      </c>
      <c r="D1124" s="28" t="s">
        <v>68</v>
      </c>
      <c r="E1124" s="29" t="s">
        <v>662</v>
      </c>
      <c r="F1124" s="24">
        <v>1121.4000000000001</v>
      </c>
      <c r="G1124" s="24"/>
      <c r="H1124" s="24">
        <v>1121.4000000000001</v>
      </c>
      <c r="I1124" s="24">
        <v>1781.2737099999999</v>
      </c>
      <c r="J1124" s="37">
        <v>1265.9532200000001</v>
      </c>
      <c r="K1124" s="24">
        <f>I1124</f>
        <v>1781.2737099999999</v>
      </c>
      <c r="L1124" s="24">
        <f>J1124</f>
        <v>1265.9532200000001</v>
      </c>
      <c r="M1124" s="24">
        <v>0</v>
      </c>
      <c r="N1124" s="24">
        <v>0</v>
      </c>
      <c r="O1124" s="30">
        <v>1779.94244</v>
      </c>
      <c r="P1124" s="30">
        <f>O1124</f>
        <v>1779.94244</v>
      </c>
      <c r="Q1124" s="30">
        <v>0</v>
      </c>
      <c r="R1124" s="88">
        <f t="shared" si="824"/>
        <v>99.925263029902354</v>
      </c>
    </row>
    <row r="1125" spans="1:18" ht="31.5" customHeight="1" x14ac:dyDescent="0.3">
      <c r="A1125" s="28" t="s">
        <v>235</v>
      </c>
      <c r="B1125" s="28" t="s">
        <v>1417</v>
      </c>
      <c r="C1125" s="18" t="s">
        <v>236</v>
      </c>
      <c r="D1125" s="28" t="s">
        <v>51</v>
      </c>
      <c r="E1125" s="29" t="s">
        <v>663</v>
      </c>
      <c r="F1125" s="24">
        <v>82.8</v>
      </c>
      <c r="G1125" s="24">
        <f t="shared" ref="G1125:Q1125" si="840">G1126</f>
        <v>0</v>
      </c>
      <c r="H1125" s="24">
        <f t="shared" si="840"/>
        <v>82.8</v>
      </c>
      <c r="I1125" s="24">
        <f t="shared" si="840"/>
        <v>125.62629</v>
      </c>
      <c r="J1125" s="37">
        <f t="shared" si="840"/>
        <v>0</v>
      </c>
      <c r="K1125" s="24">
        <f t="shared" si="840"/>
        <v>125.62629</v>
      </c>
      <c r="L1125" s="24">
        <f t="shared" si="840"/>
        <v>0</v>
      </c>
      <c r="M1125" s="24">
        <f t="shared" si="840"/>
        <v>0</v>
      </c>
      <c r="N1125" s="24">
        <f t="shared" si="840"/>
        <v>0</v>
      </c>
      <c r="O1125" s="30">
        <f t="shared" si="840"/>
        <v>125.59363999999999</v>
      </c>
      <c r="P1125" s="30">
        <f t="shared" si="840"/>
        <v>125.59363999999999</v>
      </c>
      <c r="Q1125" s="30">
        <f t="shared" si="840"/>
        <v>0</v>
      </c>
      <c r="R1125" s="88">
        <f t="shared" si="824"/>
        <v>99.974010217128921</v>
      </c>
    </row>
    <row r="1126" spans="1:18" ht="31.5" customHeight="1" x14ac:dyDescent="0.3">
      <c r="A1126" s="28" t="s">
        <v>235</v>
      </c>
      <c r="B1126" s="28" t="s">
        <v>1417</v>
      </c>
      <c r="C1126" s="18" t="s">
        <v>236</v>
      </c>
      <c r="D1126" s="28" t="s">
        <v>52</v>
      </c>
      <c r="E1126" s="29" t="s">
        <v>664</v>
      </c>
      <c r="F1126" s="24">
        <v>82.8</v>
      </c>
      <c r="G1126" s="24"/>
      <c r="H1126" s="24">
        <v>82.8</v>
      </c>
      <c r="I1126" s="24">
        <v>125.62629</v>
      </c>
      <c r="J1126" s="37">
        <v>0</v>
      </c>
      <c r="K1126" s="24">
        <f>I1126</f>
        <v>125.62629</v>
      </c>
      <c r="L1126" s="24">
        <f>J1126</f>
        <v>0</v>
      </c>
      <c r="M1126" s="24">
        <v>0</v>
      </c>
      <c r="N1126" s="24">
        <v>0</v>
      </c>
      <c r="O1126" s="30">
        <v>125.59363999999999</v>
      </c>
      <c r="P1126" s="30">
        <f>O1126</f>
        <v>125.59363999999999</v>
      </c>
      <c r="Q1126" s="30">
        <v>0</v>
      </c>
      <c r="R1126" s="88">
        <f t="shared" si="824"/>
        <v>99.974010217128921</v>
      </c>
    </row>
    <row r="1127" spans="1:18" ht="31.5" customHeight="1" x14ac:dyDescent="0.3">
      <c r="A1127" s="28" t="s">
        <v>235</v>
      </c>
      <c r="B1127" s="28" t="s">
        <v>1417</v>
      </c>
      <c r="C1127" s="18" t="s">
        <v>65</v>
      </c>
      <c r="D1127" s="28"/>
      <c r="E1127" s="29" t="s">
        <v>1228</v>
      </c>
      <c r="F1127" s="24">
        <v>39643.5</v>
      </c>
      <c r="G1127" s="24">
        <f t="shared" ref="G1127:Q1127" si="841">G1128</f>
        <v>0</v>
      </c>
      <c r="H1127" s="24">
        <f t="shared" si="841"/>
        <v>39324.019999999997</v>
      </c>
      <c r="I1127" s="24">
        <f t="shared" si="841"/>
        <v>38774.42</v>
      </c>
      <c r="J1127" s="37">
        <f t="shared" si="841"/>
        <v>29145.235709999997</v>
      </c>
      <c r="K1127" s="24">
        <f t="shared" si="841"/>
        <v>0</v>
      </c>
      <c r="L1127" s="24">
        <f t="shared" si="841"/>
        <v>0</v>
      </c>
      <c r="M1127" s="24">
        <f t="shared" si="841"/>
        <v>0</v>
      </c>
      <c r="N1127" s="24">
        <f t="shared" si="841"/>
        <v>0</v>
      </c>
      <c r="O1127" s="30">
        <f t="shared" si="841"/>
        <v>38672.225729999998</v>
      </c>
      <c r="P1127" s="30">
        <f t="shared" si="841"/>
        <v>0</v>
      </c>
      <c r="Q1127" s="30">
        <f t="shared" si="841"/>
        <v>0</v>
      </c>
      <c r="R1127" s="88">
        <f t="shared" si="824"/>
        <v>99.736438946088683</v>
      </c>
    </row>
    <row r="1128" spans="1:18" ht="31.5" customHeight="1" x14ac:dyDescent="0.3">
      <c r="A1128" s="28" t="s">
        <v>235</v>
      </c>
      <c r="B1128" s="28" t="s">
        <v>1417</v>
      </c>
      <c r="C1128" s="18" t="s">
        <v>240</v>
      </c>
      <c r="D1128" s="28"/>
      <c r="E1128" s="29" t="s">
        <v>1230</v>
      </c>
      <c r="F1128" s="24">
        <v>39643.5</v>
      </c>
      <c r="G1128" s="24">
        <f t="shared" ref="G1128:H1128" si="842">G1129+G1132</f>
        <v>0</v>
      </c>
      <c r="H1128" s="24">
        <f t="shared" si="842"/>
        <v>39324.019999999997</v>
      </c>
      <c r="I1128" s="24">
        <f t="shared" ref="I1128:Q1128" si="843">I1129+I1132</f>
        <v>38774.42</v>
      </c>
      <c r="J1128" s="37">
        <f t="shared" si="843"/>
        <v>29145.235709999997</v>
      </c>
      <c r="K1128" s="24">
        <f t="shared" si="843"/>
        <v>0</v>
      </c>
      <c r="L1128" s="24">
        <f t="shared" si="843"/>
        <v>0</v>
      </c>
      <c r="M1128" s="24">
        <f t="shared" si="843"/>
        <v>0</v>
      </c>
      <c r="N1128" s="24">
        <f t="shared" si="843"/>
        <v>0</v>
      </c>
      <c r="O1128" s="30">
        <f t="shared" si="843"/>
        <v>38672.225729999998</v>
      </c>
      <c r="P1128" s="30">
        <f t="shared" si="843"/>
        <v>0</v>
      </c>
      <c r="Q1128" s="30">
        <f t="shared" si="843"/>
        <v>0</v>
      </c>
      <c r="R1128" s="88">
        <f t="shared" si="824"/>
        <v>99.736438946088683</v>
      </c>
    </row>
    <row r="1129" spans="1:18" ht="31.5" customHeight="1" x14ac:dyDescent="0.3">
      <c r="A1129" s="28" t="s">
        <v>235</v>
      </c>
      <c r="B1129" s="28" t="s">
        <v>1417</v>
      </c>
      <c r="C1129" s="18" t="s">
        <v>237</v>
      </c>
      <c r="D1129" s="28"/>
      <c r="E1129" s="29" t="s">
        <v>1221</v>
      </c>
      <c r="F1129" s="24">
        <v>36411.5</v>
      </c>
      <c r="G1129" s="24">
        <f t="shared" ref="G1129:Q1130" si="844">G1130</f>
        <v>0</v>
      </c>
      <c r="H1129" s="24">
        <f t="shared" si="844"/>
        <v>36411.5</v>
      </c>
      <c r="I1129" s="24">
        <f t="shared" si="844"/>
        <v>35899.1</v>
      </c>
      <c r="J1129" s="37">
        <f t="shared" si="844"/>
        <v>27308.6</v>
      </c>
      <c r="K1129" s="24">
        <f t="shared" si="844"/>
        <v>0</v>
      </c>
      <c r="L1129" s="24">
        <f t="shared" si="844"/>
        <v>0</v>
      </c>
      <c r="M1129" s="24">
        <f t="shared" si="844"/>
        <v>0</v>
      </c>
      <c r="N1129" s="24">
        <f t="shared" si="844"/>
        <v>0</v>
      </c>
      <c r="O1129" s="30">
        <f t="shared" si="844"/>
        <v>35847.69831</v>
      </c>
      <c r="P1129" s="30">
        <f t="shared" si="844"/>
        <v>0</v>
      </c>
      <c r="Q1129" s="30">
        <f t="shared" si="844"/>
        <v>0</v>
      </c>
      <c r="R1129" s="88">
        <f t="shared" si="824"/>
        <v>99.856816215448291</v>
      </c>
    </row>
    <row r="1130" spans="1:18" ht="78" x14ac:dyDescent="0.3">
      <c r="A1130" s="28" t="s">
        <v>235</v>
      </c>
      <c r="B1130" s="28" t="s">
        <v>1417</v>
      </c>
      <c r="C1130" s="18" t="s">
        <v>237</v>
      </c>
      <c r="D1130" s="28" t="s">
        <v>58</v>
      </c>
      <c r="E1130" s="29" t="s">
        <v>660</v>
      </c>
      <c r="F1130" s="24">
        <v>36411.5</v>
      </c>
      <c r="G1130" s="24">
        <f t="shared" si="844"/>
        <v>0</v>
      </c>
      <c r="H1130" s="24">
        <f t="shared" si="844"/>
        <v>36411.5</v>
      </c>
      <c r="I1130" s="24">
        <f t="shared" si="844"/>
        <v>35899.1</v>
      </c>
      <c r="J1130" s="37">
        <f t="shared" si="844"/>
        <v>27308.6</v>
      </c>
      <c r="K1130" s="24">
        <f t="shared" si="844"/>
        <v>0</v>
      </c>
      <c r="L1130" s="24">
        <f t="shared" si="844"/>
        <v>0</v>
      </c>
      <c r="M1130" s="24">
        <f t="shared" si="844"/>
        <v>0</v>
      </c>
      <c r="N1130" s="24">
        <f t="shared" si="844"/>
        <v>0</v>
      </c>
      <c r="O1130" s="30">
        <f t="shared" si="844"/>
        <v>35847.69831</v>
      </c>
      <c r="P1130" s="30">
        <f t="shared" si="844"/>
        <v>0</v>
      </c>
      <c r="Q1130" s="30">
        <f t="shared" si="844"/>
        <v>0</v>
      </c>
      <c r="R1130" s="88">
        <f t="shared" si="824"/>
        <v>99.856816215448291</v>
      </c>
    </row>
    <row r="1131" spans="1:18" ht="31.5" customHeight="1" x14ac:dyDescent="0.3">
      <c r="A1131" s="28" t="s">
        <v>235</v>
      </c>
      <c r="B1131" s="28" t="s">
        <v>1417</v>
      </c>
      <c r="C1131" s="18" t="s">
        <v>237</v>
      </c>
      <c r="D1131" s="28" t="s">
        <v>68</v>
      </c>
      <c r="E1131" s="29" t="s">
        <v>662</v>
      </c>
      <c r="F1131" s="24">
        <v>36411.5</v>
      </c>
      <c r="G1131" s="24"/>
      <c r="H1131" s="24">
        <v>36411.5</v>
      </c>
      <c r="I1131" s="24">
        <v>35899.1</v>
      </c>
      <c r="J1131" s="37">
        <v>27308.6</v>
      </c>
      <c r="K1131" s="24">
        <v>0</v>
      </c>
      <c r="L1131" s="24">
        <v>0</v>
      </c>
      <c r="M1131" s="24">
        <v>0</v>
      </c>
      <c r="N1131" s="24">
        <v>0</v>
      </c>
      <c r="O1131" s="30">
        <v>35847.69831</v>
      </c>
      <c r="P1131" s="30">
        <v>0</v>
      </c>
      <c r="Q1131" s="30">
        <v>0</v>
      </c>
      <c r="R1131" s="88">
        <f t="shared" si="824"/>
        <v>99.856816215448291</v>
      </c>
    </row>
    <row r="1132" spans="1:18" ht="31.5" customHeight="1" x14ac:dyDescent="0.3">
      <c r="A1132" s="28" t="s">
        <v>235</v>
      </c>
      <c r="B1132" s="28" t="s">
        <v>1417</v>
      </c>
      <c r="C1132" s="18" t="s">
        <v>238</v>
      </c>
      <c r="D1132" s="28"/>
      <c r="E1132" s="29" t="s">
        <v>1222</v>
      </c>
      <c r="F1132" s="24">
        <v>3232</v>
      </c>
      <c r="G1132" s="24">
        <f t="shared" ref="G1132:H1132" si="845">G1133+G1136</f>
        <v>0</v>
      </c>
      <c r="H1132" s="24">
        <f t="shared" si="845"/>
        <v>2912.52</v>
      </c>
      <c r="I1132" s="24">
        <f t="shared" ref="I1132:Q1132" si="846">I1133+I1136</f>
        <v>2875.32</v>
      </c>
      <c r="J1132" s="37">
        <f t="shared" si="846"/>
        <v>1836.63571</v>
      </c>
      <c r="K1132" s="24">
        <f t="shared" si="846"/>
        <v>0</v>
      </c>
      <c r="L1132" s="24">
        <f t="shared" si="846"/>
        <v>0</v>
      </c>
      <c r="M1132" s="24">
        <f t="shared" si="846"/>
        <v>0</v>
      </c>
      <c r="N1132" s="24">
        <f t="shared" si="846"/>
        <v>0</v>
      </c>
      <c r="O1132" s="30">
        <f t="shared" si="846"/>
        <v>2824.5274199999999</v>
      </c>
      <c r="P1132" s="30">
        <f t="shared" si="846"/>
        <v>0</v>
      </c>
      <c r="Q1132" s="30">
        <f t="shared" si="846"/>
        <v>0</v>
      </c>
      <c r="R1132" s="88">
        <f t="shared" si="824"/>
        <v>98.233498184549887</v>
      </c>
    </row>
    <row r="1133" spans="1:18" ht="78" x14ac:dyDescent="0.3">
      <c r="A1133" s="28" t="s">
        <v>235</v>
      </c>
      <c r="B1133" s="28" t="s">
        <v>1417</v>
      </c>
      <c r="C1133" s="18" t="s">
        <v>238</v>
      </c>
      <c r="D1133" s="28" t="s">
        <v>58</v>
      </c>
      <c r="E1133" s="29" t="s">
        <v>660</v>
      </c>
      <c r="F1133" s="24">
        <v>3</v>
      </c>
      <c r="G1133" s="24">
        <f t="shared" ref="G1133:Q1133" si="847">G1134</f>
        <v>0</v>
      </c>
      <c r="H1133" s="24">
        <f t="shared" si="847"/>
        <v>3</v>
      </c>
      <c r="I1133" s="24">
        <f t="shared" si="847"/>
        <v>7.4735899999999997</v>
      </c>
      <c r="J1133" s="37">
        <f t="shared" si="847"/>
        <v>1.7671699999999999</v>
      </c>
      <c r="K1133" s="24">
        <f t="shared" si="847"/>
        <v>0</v>
      </c>
      <c r="L1133" s="24">
        <f t="shared" si="847"/>
        <v>0</v>
      </c>
      <c r="M1133" s="24">
        <f t="shared" si="847"/>
        <v>0</v>
      </c>
      <c r="N1133" s="24">
        <f t="shared" si="847"/>
        <v>0</v>
      </c>
      <c r="O1133" s="30">
        <f t="shared" si="847"/>
        <v>7.4735899999999997</v>
      </c>
      <c r="P1133" s="30">
        <f t="shared" si="847"/>
        <v>0</v>
      </c>
      <c r="Q1133" s="30">
        <f t="shared" si="847"/>
        <v>0</v>
      </c>
      <c r="R1133" s="88">
        <f t="shared" si="824"/>
        <v>100</v>
      </c>
    </row>
    <row r="1134" spans="1:18" ht="31.5" customHeight="1" x14ac:dyDescent="0.3">
      <c r="A1134" s="28" t="s">
        <v>235</v>
      </c>
      <c r="B1134" s="28" t="s">
        <v>1417</v>
      </c>
      <c r="C1134" s="18" t="s">
        <v>238</v>
      </c>
      <c r="D1134" s="28" t="s">
        <v>68</v>
      </c>
      <c r="E1134" s="29" t="s">
        <v>662</v>
      </c>
      <c r="F1134" s="24">
        <v>3</v>
      </c>
      <c r="G1134" s="24"/>
      <c r="H1134" s="24">
        <v>3</v>
      </c>
      <c r="I1134" s="24">
        <v>7.4735899999999997</v>
      </c>
      <c r="J1134" s="37">
        <v>1.7671699999999999</v>
      </c>
      <c r="K1134" s="24">
        <v>0</v>
      </c>
      <c r="L1134" s="24">
        <v>0</v>
      </c>
      <c r="M1134" s="24">
        <v>0</v>
      </c>
      <c r="N1134" s="24">
        <v>0</v>
      </c>
      <c r="O1134" s="30">
        <v>7.4735899999999997</v>
      </c>
      <c r="P1134" s="30">
        <v>0</v>
      </c>
      <c r="Q1134" s="30">
        <v>0</v>
      </c>
      <c r="R1134" s="88">
        <f t="shared" si="824"/>
        <v>100</v>
      </c>
    </row>
    <row r="1135" spans="1:18" ht="31.5" customHeight="1" x14ac:dyDescent="0.3">
      <c r="A1135" s="28" t="s">
        <v>235</v>
      </c>
      <c r="B1135" s="28" t="s">
        <v>1417</v>
      </c>
      <c r="C1135" s="18" t="s">
        <v>238</v>
      </c>
      <c r="D1135" s="28" t="s">
        <v>51</v>
      </c>
      <c r="E1135" s="29" t="s">
        <v>663</v>
      </c>
      <c r="F1135" s="24">
        <v>3229</v>
      </c>
      <c r="G1135" s="24">
        <f t="shared" ref="G1135:Q1135" si="848">G1136</f>
        <v>0</v>
      </c>
      <c r="H1135" s="24">
        <f t="shared" si="848"/>
        <v>2909.52</v>
      </c>
      <c r="I1135" s="24">
        <f t="shared" si="848"/>
        <v>2867.8464100000001</v>
      </c>
      <c r="J1135" s="37">
        <f t="shared" si="848"/>
        <v>1834.8685399999999</v>
      </c>
      <c r="K1135" s="24">
        <f t="shared" si="848"/>
        <v>0</v>
      </c>
      <c r="L1135" s="24">
        <f t="shared" si="848"/>
        <v>0</v>
      </c>
      <c r="M1135" s="24">
        <f t="shared" si="848"/>
        <v>0</v>
      </c>
      <c r="N1135" s="24">
        <f t="shared" si="848"/>
        <v>0</v>
      </c>
      <c r="O1135" s="30">
        <f t="shared" si="848"/>
        <v>2817.0538299999998</v>
      </c>
      <c r="P1135" s="30">
        <f t="shared" si="848"/>
        <v>0</v>
      </c>
      <c r="Q1135" s="30">
        <f t="shared" si="848"/>
        <v>0</v>
      </c>
      <c r="R1135" s="88">
        <f t="shared" si="824"/>
        <v>98.228894691748849</v>
      </c>
    </row>
    <row r="1136" spans="1:18" ht="31.5" customHeight="1" x14ac:dyDescent="0.3">
      <c r="A1136" s="28" t="s">
        <v>235</v>
      </c>
      <c r="B1136" s="28" t="s">
        <v>1417</v>
      </c>
      <c r="C1136" s="18" t="s">
        <v>238</v>
      </c>
      <c r="D1136" s="28" t="s">
        <v>52</v>
      </c>
      <c r="E1136" s="29" t="s">
        <v>664</v>
      </c>
      <c r="F1136" s="24">
        <v>3229</v>
      </c>
      <c r="G1136" s="24"/>
      <c r="H1136" s="24">
        <v>2909.52</v>
      </c>
      <c r="I1136" s="24">
        <v>2867.8464100000001</v>
      </c>
      <c r="J1136" s="37">
        <v>1834.8685399999999</v>
      </c>
      <c r="K1136" s="24">
        <v>0</v>
      </c>
      <c r="L1136" s="24">
        <v>0</v>
      </c>
      <c r="M1136" s="24">
        <v>0</v>
      </c>
      <c r="N1136" s="24">
        <v>0</v>
      </c>
      <c r="O1136" s="30">
        <v>2817.0538299999998</v>
      </c>
      <c r="P1136" s="30">
        <v>0</v>
      </c>
      <c r="Q1136" s="30">
        <v>0</v>
      </c>
      <c r="R1136" s="88">
        <f t="shared" si="824"/>
        <v>98.228894691748849</v>
      </c>
    </row>
    <row r="1137" spans="1:18" ht="46.8" x14ac:dyDescent="0.3">
      <c r="A1137" s="28" t="s">
        <v>235</v>
      </c>
      <c r="B1137" s="28" t="s">
        <v>1417</v>
      </c>
      <c r="C1137" s="18" t="s">
        <v>79</v>
      </c>
      <c r="D1137" s="28"/>
      <c r="E1137" s="29" t="s">
        <v>1232</v>
      </c>
      <c r="F1137" s="24"/>
      <c r="G1137" s="24"/>
      <c r="H1137" s="24">
        <f>H1139</f>
        <v>0</v>
      </c>
      <c r="I1137" s="24">
        <f>I1138</f>
        <v>3</v>
      </c>
      <c r="J1137" s="24">
        <f>J1139</f>
        <v>0</v>
      </c>
      <c r="K1137" s="24">
        <f>K1139</f>
        <v>0</v>
      </c>
      <c r="L1137" s="24">
        <f>L1139</f>
        <v>0</v>
      </c>
      <c r="M1137" s="24">
        <f>M1139</f>
        <v>0</v>
      </c>
      <c r="N1137" s="24">
        <f>N1139</f>
        <v>0</v>
      </c>
      <c r="O1137" s="24">
        <f>O1138</f>
        <v>3</v>
      </c>
      <c r="P1137" s="24">
        <f>P1139</f>
        <v>0</v>
      </c>
      <c r="Q1137" s="24">
        <f>Q1139</f>
        <v>0</v>
      </c>
      <c r="R1137" s="88">
        <f t="shared" si="824"/>
        <v>100</v>
      </c>
    </row>
    <row r="1138" spans="1:18" ht="46.8" x14ac:dyDescent="0.3">
      <c r="A1138" s="28" t="s">
        <v>235</v>
      </c>
      <c r="B1138" s="28" t="s">
        <v>1417</v>
      </c>
      <c r="C1138" s="28" t="s">
        <v>2000</v>
      </c>
      <c r="D1138" s="28"/>
      <c r="E1138" s="29" t="s">
        <v>2001</v>
      </c>
      <c r="F1138" s="24"/>
      <c r="G1138" s="24"/>
      <c r="H1138" s="24"/>
      <c r="I1138" s="24">
        <f>I1139</f>
        <v>3</v>
      </c>
      <c r="J1138" s="24"/>
      <c r="K1138" s="24"/>
      <c r="L1138" s="24"/>
      <c r="M1138" s="24"/>
      <c r="N1138" s="24"/>
      <c r="O1138" s="24">
        <f>O1139</f>
        <v>3</v>
      </c>
      <c r="P1138" s="24"/>
      <c r="Q1138" s="24"/>
      <c r="R1138" s="88">
        <f t="shared" si="824"/>
        <v>100</v>
      </c>
    </row>
    <row r="1139" spans="1:18" ht="31.2" x14ac:dyDescent="0.3">
      <c r="A1139" s="28" t="s">
        <v>235</v>
      </c>
      <c r="B1139" s="28" t="s">
        <v>1417</v>
      </c>
      <c r="C1139" s="18" t="s">
        <v>2002</v>
      </c>
      <c r="D1139" s="28"/>
      <c r="E1139" s="29" t="s">
        <v>2003</v>
      </c>
      <c r="F1139" s="24"/>
      <c r="G1139" s="24"/>
      <c r="H1139" s="24">
        <f>H1140</f>
        <v>0</v>
      </c>
      <c r="I1139" s="24">
        <f>I1140</f>
        <v>3</v>
      </c>
      <c r="J1139" s="24">
        <f t="shared" ref="J1139:Q1140" si="849">J1140</f>
        <v>0</v>
      </c>
      <c r="K1139" s="24">
        <f t="shared" si="849"/>
        <v>0</v>
      </c>
      <c r="L1139" s="24">
        <f t="shared" si="849"/>
        <v>0</v>
      </c>
      <c r="M1139" s="24">
        <f t="shared" si="849"/>
        <v>0</v>
      </c>
      <c r="N1139" s="24">
        <f t="shared" si="849"/>
        <v>0</v>
      </c>
      <c r="O1139" s="24">
        <f t="shared" si="849"/>
        <v>3</v>
      </c>
      <c r="P1139" s="24">
        <f t="shared" si="849"/>
        <v>0</v>
      </c>
      <c r="Q1139" s="24">
        <f t="shared" si="849"/>
        <v>0</v>
      </c>
      <c r="R1139" s="88">
        <f t="shared" si="824"/>
        <v>100</v>
      </c>
    </row>
    <row r="1140" spans="1:18" ht="31.2" x14ac:dyDescent="0.3">
      <c r="A1140" s="28" t="s">
        <v>235</v>
      </c>
      <c r="B1140" s="28" t="s">
        <v>1417</v>
      </c>
      <c r="C1140" s="18" t="s">
        <v>2002</v>
      </c>
      <c r="D1140" s="28" t="s">
        <v>51</v>
      </c>
      <c r="E1140" s="29" t="s">
        <v>663</v>
      </c>
      <c r="F1140" s="24"/>
      <c r="G1140" s="24"/>
      <c r="H1140" s="24">
        <v>0</v>
      </c>
      <c r="I1140" s="24">
        <f>I1141</f>
        <v>3</v>
      </c>
      <c r="J1140" s="24">
        <f t="shared" si="849"/>
        <v>0</v>
      </c>
      <c r="K1140" s="24">
        <f t="shared" si="849"/>
        <v>0</v>
      </c>
      <c r="L1140" s="24">
        <f t="shared" si="849"/>
        <v>0</v>
      </c>
      <c r="M1140" s="24">
        <f t="shared" si="849"/>
        <v>0</v>
      </c>
      <c r="N1140" s="24">
        <f t="shared" si="849"/>
        <v>0</v>
      </c>
      <c r="O1140" s="24">
        <f t="shared" si="849"/>
        <v>3</v>
      </c>
      <c r="P1140" s="24">
        <f t="shared" si="849"/>
        <v>0</v>
      </c>
      <c r="Q1140" s="24">
        <f t="shared" si="849"/>
        <v>0</v>
      </c>
      <c r="R1140" s="88">
        <f t="shared" si="824"/>
        <v>100</v>
      </c>
    </row>
    <row r="1141" spans="1:18" ht="31.2" x14ac:dyDescent="0.3">
      <c r="A1141" s="28" t="s">
        <v>235</v>
      </c>
      <c r="B1141" s="28" t="s">
        <v>1417</v>
      </c>
      <c r="C1141" s="18" t="s">
        <v>2002</v>
      </c>
      <c r="D1141" s="28" t="s">
        <v>52</v>
      </c>
      <c r="E1141" s="29" t="s">
        <v>664</v>
      </c>
      <c r="F1141" s="24"/>
      <c r="G1141" s="24"/>
      <c r="H1141" s="24">
        <v>0</v>
      </c>
      <c r="I1141" s="24">
        <v>3</v>
      </c>
      <c r="J1141" s="37">
        <v>0</v>
      </c>
      <c r="K1141" s="37">
        <v>0</v>
      </c>
      <c r="L1141" s="37">
        <v>0</v>
      </c>
      <c r="M1141" s="37">
        <v>0</v>
      </c>
      <c r="N1141" s="37">
        <v>0</v>
      </c>
      <c r="O1141" s="37">
        <v>3</v>
      </c>
      <c r="P1141" s="37">
        <v>0</v>
      </c>
      <c r="Q1141" s="37">
        <v>0</v>
      </c>
      <c r="R1141" s="88">
        <f t="shared" si="824"/>
        <v>100</v>
      </c>
    </row>
    <row r="1142" spans="1:18" s="49" customFormat="1" ht="15.75" customHeight="1" x14ac:dyDescent="0.3">
      <c r="A1142" s="47" t="s">
        <v>235</v>
      </c>
      <c r="B1142" s="47" t="s">
        <v>1393</v>
      </c>
      <c r="C1142" s="20"/>
      <c r="D1142" s="47"/>
      <c r="E1142" s="48" t="s">
        <v>635</v>
      </c>
      <c r="F1142" s="23">
        <v>5413.0999999999995</v>
      </c>
      <c r="G1142" s="23">
        <f t="shared" ref="G1142" si="850">G1143</f>
        <v>50</v>
      </c>
      <c r="H1142" s="23">
        <f>H1143+H1181</f>
        <v>5414.869999999999</v>
      </c>
      <c r="I1142" s="23">
        <f>I1143+I1181+I1176</f>
        <v>5512.2899999999991</v>
      </c>
      <c r="J1142" s="23">
        <f t="shared" ref="J1142:Q1142" si="851">J1143+J1181+J1176</f>
        <v>3196.4631300000001</v>
      </c>
      <c r="K1142" s="23">
        <f t="shared" si="851"/>
        <v>70</v>
      </c>
      <c r="L1142" s="23">
        <f t="shared" si="851"/>
        <v>0</v>
      </c>
      <c r="M1142" s="23">
        <f t="shared" si="851"/>
        <v>0</v>
      </c>
      <c r="N1142" s="23">
        <f t="shared" si="851"/>
        <v>0</v>
      </c>
      <c r="O1142" s="23">
        <f t="shared" si="851"/>
        <v>5444.2096700000002</v>
      </c>
      <c r="P1142" s="23">
        <f t="shared" si="851"/>
        <v>70</v>
      </c>
      <c r="Q1142" s="23">
        <f t="shared" si="851"/>
        <v>0</v>
      </c>
      <c r="R1142" s="87">
        <f t="shared" si="824"/>
        <v>98.764935625665572</v>
      </c>
    </row>
    <row r="1143" spans="1:18" ht="15.75" customHeight="1" x14ac:dyDescent="0.3">
      <c r="A1143" s="28" t="s">
        <v>235</v>
      </c>
      <c r="B1143" s="28" t="s">
        <v>1393</v>
      </c>
      <c r="C1143" s="18" t="s">
        <v>181</v>
      </c>
      <c r="D1143" s="28"/>
      <c r="E1143" s="29" t="s">
        <v>1523</v>
      </c>
      <c r="F1143" s="24">
        <v>5413.0999999999995</v>
      </c>
      <c r="G1143" s="24">
        <f t="shared" ref="G1143:H1143" si="852">G1144+G1168</f>
        <v>50</v>
      </c>
      <c r="H1143" s="24">
        <f t="shared" si="852"/>
        <v>5414.869999999999</v>
      </c>
      <c r="I1143" s="24">
        <f t="shared" ref="I1143:Q1143" si="853">I1144+I1168</f>
        <v>5414.869999999999</v>
      </c>
      <c r="J1143" s="37">
        <f t="shared" si="853"/>
        <v>3169.04313</v>
      </c>
      <c r="K1143" s="24">
        <f t="shared" si="853"/>
        <v>0</v>
      </c>
      <c r="L1143" s="24">
        <f t="shared" si="853"/>
        <v>0</v>
      </c>
      <c r="M1143" s="24">
        <f t="shared" si="853"/>
        <v>0</v>
      </c>
      <c r="N1143" s="24">
        <f t="shared" si="853"/>
        <v>0</v>
      </c>
      <c r="O1143" s="30">
        <f t="shared" si="853"/>
        <v>5346.7896700000001</v>
      </c>
      <c r="P1143" s="30">
        <f t="shared" si="853"/>
        <v>0</v>
      </c>
      <c r="Q1143" s="30">
        <f t="shared" si="853"/>
        <v>0</v>
      </c>
      <c r="R1143" s="88">
        <f t="shared" si="824"/>
        <v>98.742715337579696</v>
      </c>
    </row>
    <row r="1144" spans="1:18" ht="31.5" customHeight="1" x14ac:dyDescent="0.3">
      <c r="A1144" s="28" t="s">
        <v>235</v>
      </c>
      <c r="B1144" s="28" t="s">
        <v>1393</v>
      </c>
      <c r="C1144" s="18" t="s">
        <v>247</v>
      </c>
      <c r="D1144" s="28"/>
      <c r="E1144" s="29" t="s">
        <v>1584</v>
      </c>
      <c r="F1144" s="24">
        <v>5293.0999999999995</v>
      </c>
      <c r="G1144" s="24">
        <f t="shared" ref="G1144:H1144" si="854">G1145+G1155+G1162</f>
        <v>50</v>
      </c>
      <c r="H1144" s="24">
        <f t="shared" si="854"/>
        <v>5294.869999999999</v>
      </c>
      <c r="I1144" s="24">
        <f t="shared" ref="I1144:Q1144" si="855">I1145+I1155+I1162</f>
        <v>5294.869999999999</v>
      </c>
      <c r="J1144" s="37">
        <f t="shared" si="855"/>
        <v>3110.04313</v>
      </c>
      <c r="K1144" s="24">
        <f t="shared" si="855"/>
        <v>0</v>
      </c>
      <c r="L1144" s="24">
        <f t="shared" si="855"/>
        <v>0</v>
      </c>
      <c r="M1144" s="24">
        <f t="shared" si="855"/>
        <v>0</v>
      </c>
      <c r="N1144" s="24">
        <f t="shared" si="855"/>
        <v>0</v>
      </c>
      <c r="O1144" s="30">
        <f t="shared" si="855"/>
        <v>5226.7896700000001</v>
      </c>
      <c r="P1144" s="30">
        <f t="shared" si="855"/>
        <v>0</v>
      </c>
      <c r="Q1144" s="30">
        <f t="shared" si="855"/>
        <v>0</v>
      </c>
      <c r="R1144" s="88">
        <f t="shared" si="824"/>
        <v>98.714220934602764</v>
      </c>
    </row>
    <row r="1145" spans="1:18" ht="63" customHeight="1" x14ac:dyDescent="0.3">
      <c r="A1145" s="28" t="s">
        <v>235</v>
      </c>
      <c r="B1145" s="28" t="s">
        <v>1393</v>
      </c>
      <c r="C1145" s="18" t="s">
        <v>248</v>
      </c>
      <c r="D1145" s="28"/>
      <c r="E1145" s="29" t="s">
        <v>1585</v>
      </c>
      <c r="F1145" s="24">
        <v>623.1</v>
      </c>
      <c r="G1145" s="24">
        <f t="shared" ref="G1145:H1145" si="856">G1146+G1149+G1152</f>
        <v>50</v>
      </c>
      <c r="H1145" s="24">
        <f t="shared" si="856"/>
        <v>673.1</v>
      </c>
      <c r="I1145" s="24">
        <f t="shared" ref="I1145:Q1145" si="857">I1146+I1149+I1152</f>
        <v>673.1</v>
      </c>
      <c r="J1145" s="37">
        <f t="shared" si="857"/>
        <v>497.57499999999999</v>
      </c>
      <c r="K1145" s="24">
        <f t="shared" si="857"/>
        <v>0</v>
      </c>
      <c r="L1145" s="24">
        <f t="shared" si="857"/>
        <v>0</v>
      </c>
      <c r="M1145" s="24">
        <f t="shared" si="857"/>
        <v>0</v>
      </c>
      <c r="N1145" s="24">
        <f t="shared" si="857"/>
        <v>0</v>
      </c>
      <c r="O1145" s="30">
        <f t="shared" si="857"/>
        <v>673.1</v>
      </c>
      <c r="P1145" s="30">
        <f t="shared" si="857"/>
        <v>0</v>
      </c>
      <c r="Q1145" s="30">
        <f t="shared" si="857"/>
        <v>0</v>
      </c>
      <c r="R1145" s="88">
        <f t="shared" si="824"/>
        <v>100</v>
      </c>
    </row>
    <row r="1146" spans="1:18" ht="63" customHeight="1" x14ac:dyDescent="0.3">
      <c r="A1146" s="28" t="s">
        <v>235</v>
      </c>
      <c r="B1146" s="28" t="s">
        <v>1393</v>
      </c>
      <c r="C1146" s="18" t="s">
        <v>241</v>
      </c>
      <c r="D1146" s="28"/>
      <c r="E1146" s="29" t="s">
        <v>1271</v>
      </c>
      <c r="F1146" s="24">
        <v>221</v>
      </c>
      <c r="G1146" s="24">
        <f t="shared" ref="G1146:N1147" si="858">G1147</f>
        <v>0</v>
      </c>
      <c r="H1146" s="24">
        <f t="shared" si="858"/>
        <v>221</v>
      </c>
      <c r="I1146" s="24">
        <f t="shared" si="858"/>
        <v>221</v>
      </c>
      <c r="J1146" s="37">
        <f t="shared" si="858"/>
        <v>114</v>
      </c>
      <c r="K1146" s="24">
        <f t="shared" si="858"/>
        <v>0</v>
      </c>
      <c r="L1146" s="24">
        <f t="shared" si="858"/>
        <v>0</v>
      </c>
      <c r="M1146" s="24">
        <f t="shared" si="858"/>
        <v>0</v>
      </c>
      <c r="N1146" s="24">
        <f t="shared" si="858"/>
        <v>0</v>
      </c>
      <c r="O1146" s="30">
        <f t="shared" ref="O1146:Q1147" si="859">O1147</f>
        <v>221</v>
      </c>
      <c r="P1146" s="30">
        <f t="shared" si="859"/>
        <v>0</v>
      </c>
      <c r="Q1146" s="30">
        <f t="shared" si="859"/>
        <v>0</v>
      </c>
      <c r="R1146" s="88">
        <f t="shared" si="824"/>
        <v>100</v>
      </c>
    </row>
    <row r="1147" spans="1:18" ht="31.5" customHeight="1" x14ac:dyDescent="0.3">
      <c r="A1147" s="28" t="s">
        <v>235</v>
      </c>
      <c r="B1147" s="28" t="s">
        <v>1393</v>
      </c>
      <c r="C1147" s="18" t="s">
        <v>241</v>
      </c>
      <c r="D1147" s="28" t="s">
        <v>51</v>
      </c>
      <c r="E1147" s="29" t="s">
        <v>663</v>
      </c>
      <c r="F1147" s="24">
        <v>221</v>
      </c>
      <c r="G1147" s="24">
        <f t="shared" si="858"/>
        <v>0</v>
      </c>
      <c r="H1147" s="24">
        <f t="shared" si="858"/>
        <v>221</v>
      </c>
      <c r="I1147" s="24">
        <f t="shared" si="858"/>
        <v>221</v>
      </c>
      <c r="J1147" s="37">
        <f t="shared" si="858"/>
        <v>114</v>
      </c>
      <c r="K1147" s="24">
        <f t="shared" si="858"/>
        <v>0</v>
      </c>
      <c r="L1147" s="24">
        <f t="shared" si="858"/>
        <v>0</v>
      </c>
      <c r="M1147" s="24">
        <f t="shared" si="858"/>
        <v>0</v>
      </c>
      <c r="N1147" s="24">
        <f t="shared" si="858"/>
        <v>0</v>
      </c>
      <c r="O1147" s="30">
        <f t="shared" si="859"/>
        <v>221</v>
      </c>
      <c r="P1147" s="30">
        <f t="shared" si="859"/>
        <v>0</v>
      </c>
      <c r="Q1147" s="30">
        <f t="shared" si="859"/>
        <v>0</v>
      </c>
      <c r="R1147" s="88">
        <f t="shared" si="824"/>
        <v>100</v>
      </c>
    </row>
    <row r="1148" spans="1:18" ht="31.5" customHeight="1" x14ac:dyDescent="0.3">
      <c r="A1148" s="28" t="s">
        <v>235</v>
      </c>
      <c r="B1148" s="28" t="s">
        <v>1393</v>
      </c>
      <c r="C1148" s="18" t="s">
        <v>241</v>
      </c>
      <c r="D1148" s="28" t="s">
        <v>52</v>
      </c>
      <c r="E1148" s="29" t="s">
        <v>664</v>
      </c>
      <c r="F1148" s="24">
        <v>221</v>
      </c>
      <c r="G1148" s="24"/>
      <c r="H1148" s="24">
        <v>221</v>
      </c>
      <c r="I1148" s="24">
        <v>221</v>
      </c>
      <c r="J1148" s="37">
        <v>114</v>
      </c>
      <c r="K1148" s="24">
        <v>0</v>
      </c>
      <c r="L1148" s="24">
        <v>0</v>
      </c>
      <c r="M1148" s="24">
        <v>0</v>
      </c>
      <c r="N1148" s="24">
        <v>0</v>
      </c>
      <c r="O1148" s="30">
        <v>221</v>
      </c>
      <c r="P1148" s="30">
        <v>0</v>
      </c>
      <c r="Q1148" s="30">
        <v>0</v>
      </c>
      <c r="R1148" s="88">
        <f t="shared" si="824"/>
        <v>100</v>
      </c>
    </row>
    <row r="1149" spans="1:18" ht="47.25" customHeight="1" x14ac:dyDescent="0.3">
      <c r="A1149" s="28" t="s">
        <v>235</v>
      </c>
      <c r="B1149" s="28" t="s">
        <v>1393</v>
      </c>
      <c r="C1149" s="18" t="s">
        <v>242</v>
      </c>
      <c r="D1149" s="28"/>
      <c r="E1149" s="29" t="s">
        <v>688</v>
      </c>
      <c r="F1149" s="24">
        <v>274.10000000000002</v>
      </c>
      <c r="G1149" s="24">
        <f t="shared" ref="G1149:N1150" si="860">G1150</f>
        <v>50</v>
      </c>
      <c r="H1149" s="24">
        <f t="shared" si="860"/>
        <v>324.10000000000002</v>
      </c>
      <c r="I1149" s="24">
        <f t="shared" si="860"/>
        <v>324.10000000000002</v>
      </c>
      <c r="J1149" s="37">
        <f t="shared" si="860"/>
        <v>255.57499999999999</v>
      </c>
      <c r="K1149" s="24">
        <f t="shared" si="860"/>
        <v>0</v>
      </c>
      <c r="L1149" s="24">
        <f t="shared" si="860"/>
        <v>0</v>
      </c>
      <c r="M1149" s="24">
        <f t="shared" si="860"/>
        <v>0</v>
      </c>
      <c r="N1149" s="24">
        <f t="shared" si="860"/>
        <v>0</v>
      </c>
      <c r="O1149" s="30">
        <f t="shared" ref="O1149:Q1150" si="861">O1150</f>
        <v>324.10000000000002</v>
      </c>
      <c r="P1149" s="30">
        <f t="shared" si="861"/>
        <v>0</v>
      </c>
      <c r="Q1149" s="30">
        <f t="shared" si="861"/>
        <v>0</v>
      </c>
      <c r="R1149" s="88">
        <f t="shared" si="824"/>
        <v>100</v>
      </c>
    </row>
    <row r="1150" spans="1:18" ht="31.5" customHeight="1" x14ac:dyDescent="0.3">
      <c r="A1150" s="28" t="s">
        <v>235</v>
      </c>
      <c r="B1150" s="28" t="s">
        <v>1393</v>
      </c>
      <c r="C1150" s="18" t="s">
        <v>242</v>
      </c>
      <c r="D1150" s="28" t="s">
        <v>143</v>
      </c>
      <c r="E1150" s="29" t="s">
        <v>673</v>
      </c>
      <c r="F1150" s="24">
        <v>274.10000000000002</v>
      </c>
      <c r="G1150" s="24">
        <f t="shared" si="860"/>
        <v>50</v>
      </c>
      <c r="H1150" s="24">
        <f t="shared" si="860"/>
        <v>324.10000000000002</v>
      </c>
      <c r="I1150" s="24">
        <f t="shared" si="860"/>
        <v>324.10000000000002</v>
      </c>
      <c r="J1150" s="37">
        <f t="shared" si="860"/>
        <v>255.57499999999999</v>
      </c>
      <c r="K1150" s="24">
        <f t="shared" si="860"/>
        <v>0</v>
      </c>
      <c r="L1150" s="24">
        <f t="shared" si="860"/>
        <v>0</v>
      </c>
      <c r="M1150" s="24">
        <f t="shared" si="860"/>
        <v>0</v>
      </c>
      <c r="N1150" s="24">
        <f t="shared" si="860"/>
        <v>0</v>
      </c>
      <c r="O1150" s="30">
        <f t="shared" si="861"/>
        <v>324.10000000000002</v>
      </c>
      <c r="P1150" s="30">
        <f t="shared" si="861"/>
        <v>0</v>
      </c>
      <c r="Q1150" s="30">
        <f t="shared" si="861"/>
        <v>0</v>
      </c>
      <c r="R1150" s="88">
        <f t="shared" si="824"/>
        <v>100</v>
      </c>
    </row>
    <row r="1151" spans="1:18" ht="47.25" customHeight="1" x14ac:dyDescent="0.3">
      <c r="A1151" s="28" t="s">
        <v>235</v>
      </c>
      <c r="B1151" s="28" t="s">
        <v>1393</v>
      </c>
      <c r="C1151" s="18" t="s">
        <v>242</v>
      </c>
      <c r="D1151" s="28" t="s">
        <v>139</v>
      </c>
      <c r="E1151" s="29" t="s">
        <v>676</v>
      </c>
      <c r="F1151" s="24">
        <v>274.10000000000002</v>
      </c>
      <c r="G1151" s="24">
        <v>50</v>
      </c>
      <c r="H1151" s="24">
        <v>324.10000000000002</v>
      </c>
      <c r="I1151" s="24">
        <v>324.10000000000002</v>
      </c>
      <c r="J1151" s="37">
        <v>255.57499999999999</v>
      </c>
      <c r="K1151" s="24">
        <v>0</v>
      </c>
      <c r="L1151" s="24">
        <v>0</v>
      </c>
      <c r="M1151" s="24">
        <v>0</v>
      </c>
      <c r="N1151" s="24">
        <v>0</v>
      </c>
      <c r="O1151" s="30">
        <v>324.10000000000002</v>
      </c>
      <c r="P1151" s="30">
        <v>0</v>
      </c>
      <c r="Q1151" s="30">
        <v>0</v>
      </c>
      <c r="R1151" s="88">
        <f t="shared" si="824"/>
        <v>100</v>
      </c>
    </row>
    <row r="1152" spans="1:18" ht="63" customHeight="1" x14ac:dyDescent="0.3">
      <c r="A1152" s="28" t="s">
        <v>235</v>
      </c>
      <c r="B1152" s="28" t="s">
        <v>1393</v>
      </c>
      <c r="C1152" s="18" t="s">
        <v>243</v>
      </c>
      <c r="D1152" s="28"/>
      <c r="E1152" s="29" t="s">
        <v>689</v>
      </c>
      <c r="F1152" s="24">
        <v>128</v>
      </c>
      <c r="G1152" s="24">
        <f t="shared" ref="G1152:N1153" si="862">G1153</f>
        <v>0</v>
      </c>
      <c r="H1152" s="24">
        <f t="shared" si="862"/>
        <v>128</v>
      </c>
      <c r="I1152" s="24">
        <f t="shared" si="862"/>
        <v>128</v>
      </c>
      <c r="J1152" s="37">
        <f t="shared" si="862"/>
        <v>128</v>
      </c>
      <c r="K1152" s="24">
        <f t="shared" si="862"/>
        <v>0</v>
      </c>
      <c r="L1152" s="24">
        <f t="shared" si="862"/>
        <v>0</v>
      </c>
      <c r="M1152" s="24">
        <f t="shared" si="862"/>
        <v>0</v>
      </c>
      <c r="N1152" s="24">
        <f t="shared" si="862"/>
        <v>0</v>
      </c>
      <c r="O1152" s="30">
        <f t="shared" ref="O1152:Q1153" si="863">O1153</f>
        <v>128</v>
      </c>
      <c r="P1152" s="30">
        <f t="shared" si="863"/>
        <v>0</v>
      </c>
      <c r="Q1152" s="30">
        <f t="shared" si="863"/>
        <v>0</v>
      </c>
      <c r="R1152" s="88">
        <f t="shared" si="824"/>
        <v>100</v>
      </c>
    </row>
    <row r="1153" spans="1:18" ht="31.5" customHeight="1" x14ac:dyDescent="0.3">
      <c r="A1153" s="28" t="s">
        <v>235</v>
      </c>
      <c r="B1153" s="28" t="s">
        <v>1393</v>
      </c>
      <c r="C1153" s="18" t="s">
        <v>243</v>
      </c>
      <c r="D1153" s="28" t="s">
        <v>143</v>
      </c>
      <c r="E1153" s="29" t="s">
        <v>673</v>
      </c>
      <c r="F1153" s="24">
        <v>128</v>
      </c>
      <c r="G1153" s="24">
        <f t="shared" si="862"/>
        <v>0</v>
      </c>
      <c r="H1153" s="24">
        <f t="shared" si="862"/>
        <v>128</v>
      </c>
      <c r="I1153" s="24">
        <f t="shared" si="862"/>
        <v>128</v>
      </c>
      <c r="J1153" s="37">
        <f t="shared" si="862"/>
        <v>128</v>
      </c>
      <c r="K1153" s="24">
        <f t="shared" si="862"/>
        <v>0</v>
      </c>
      <c r="L1153" s="24">
        <f t="shared" si="862"/>
        <v>0</v>
      </c>
      <c r="M1153" s="24">
        <f t="shared" si="862"/>
        <v>0</v>
      </c>
      <c r="N1153" s="24">
        <f t="shared" si="862"/>
        <v>0</v>
      </c>
      <c r="O1153" s="30">
        <f t="shared" si="863"/>
        <v>128</v>
      </c>
      <c r="P1153" s="30">
        <f t="shared" si="863"/>
        <v>0</v>
      </c>
      <c r="Q1153" s="30">
        <f t="shared" si="863"/>
        <v>0</v>
      </c>
      <c r="R1153" s="88">
        <f t="shared" si="824"/>
        <v>100</v>
      </c>
    </row>
    <row r="1154" spans="1:18" ht="47.25" customHeight="1" x14ac:dyDescent="0.3">
      <c r="A1154" s="28" t="s">
        <v>235</v>
      </c>
      <c r="B1154" s="28" t="s">
        <v>1393</v>
      </c>
      <c r="C1154" s="18" t="s">
        <v>243</v>
      </c>
      <c r="D1154" s="28" t="s">
        <v>139</v>
      </c>
      <c r="E1154" s="29" t="s">
        <v>676</v>
      </c>
      <c r="F1154" s="24">
        <v>128</v>
      </c>
      <c r="G1154" s="24"/>
      <c r="H1154" s="24">
        <v>128</v>
      </c>
      <c r="I1154" s="24">
        <v>128</v>
      </c>
      <c r="J1154" s="37">
        <v>128</v>
      </c>
      <c r="K1154" s="24">
        <v>0</v>
      </c>
      <c r="L1154" s="24">
        <v>0</v>
      </c>
      <c r="M1154" s="24">
        <v>0</v>
      </c>
      <c r="N1154" s="24">
        <v>0</v>
      </c>
      <c r="O1154" s="30">
        <v>128</v>
      </c>
      <c r="P1154" s="30">
        <v>0</v>
      </c>
      <c r="Q1154" s="30">
        <v>0</v>
      </c>
      <c r="R1154" s="88">
        <f t="shared" si="824"/>
        <v>100</v>
      </c>
    </row>
    <row r="1155" spans="1:18" ht="63" customHeight="1" x14ac:dyDescent="0.3">
      <c r="A1155" s="28" t="s">
        <v>235</v>
      </c>
      <c r="B1155" s="28" t="s">
        <v>1393</v>
      </c>
      <c r="C1155" s="18" t="s">
        <v>249</v>
      </c>
      <c r="D1155" s="28"/>
      <c r="E1155" s="29" t="s">
        <v>1586</v>
      </c>
      <c r="F1155" s="24">
        <v>1758.1</v>
      </c>
      <c r="G1155" s="24">
        <f t="shared" ref="G1155:H1155" si="864">G1156+G1159</f>
        <v>0</v>
      </c>
      <c r="H1155" s="24">
        <f t="shared" si="864"/>
        <v>1709.87</v>
      </c>
      <c r="I1155" s="24">
        <f t="shared" ref="I1155:Q1155" si="865">I1156+I1159</f>
        <v>1709.87</v>
      </c>
      <c r="J1155" s="37">
        <f t="shared" si="865"/>
        <v>1296.085</v>
      </c>
      <c r="K1155" s="24">
        <f t="shared" si="865"/>
        <v>0</v>
      </c>
      <c r="L1155" s="24">
        <f t="shared" si="865"/>
        <v>0</v>
      </c>
      <c r="M1155" s="24">
        <f t="shared" si="865"/>
        <v>0</v>
      </c>
      <c r="N1155" s="24">
        <f t="shared" si="865"/>
        <v>0</v>
      </c>
      <c r="O1155" s="30">
        <f t="shared" si="865"/>
        <v>1709.87</v>
      </c>
      <c r="P1155" s="30">
        <f t="shared" si="865"/>
        <v>0</v>
      </c>
      <c r="Q1155" s="30">
        <f t="shared" si="865"/>
        <v>0</v>
      </c>
      <c r="R1155" s="88">
        <f t="shared" si="824"/>
        <v>100</v>
      </c>
    </row>
    <row r="1156" spans="1:18" ht="31.5" customHeight="1" x14ac:dyDescent="0.3">
      <c r="A1156" s="28" t="s">
        <v>235</v>
      </c>
      <c r="B1156" s="28" t="s">
        <v>1393</v>
      </c>
      <c r="C1156" s="18" t="s">
        <v>244</v>
      </c>
      <c r="D1156" s="28"/>
      <c r="E1156" s="29" t="s">
        <v>692</v>
      </c>
      <c r="F1156" s="24">
        <v>1655.1</v>
      </c>
      <c r="G1156" s="24">
        <f t="shared" ref="G1156:N1157" si="866">G1157</f>
        <v>0</v>
      </c>
      <c r="H1156" s="24">
        <f t="shared" si="866"/>
        <v>1606.87</v>
      </c>
      <c r="I1156" s="24">
        <f t="shared" si="866"/>
        <v>1606.87</v>
      </c>
      <c r="J1156" s="37">
        <f t="shared" si="866"/>
        <v>1193.085</v>
      </c>
      <c r="K1156" s="24">
        <f t="shared" si="866"/>
        <v>0</v>
      </c>
      <c r="L1156" s="24">
        <f t="shared" si="866"/>
        <v>0</v>
      </c>
      <c r="M1156" s="24">
        <f t="shared" si="866"/>
        <v>0</v>
      </c>
      <c r="N1156" s="24">
        <f t="shared" si="866"/>
        <v>0</v>
      </c>
      <c r="O1156" s="30">
        <f t="shared" ref="O1156:Q1157" si="867">O1157</f>
        <v>1606.87</v>
      </c>
      <c r="P1156" s="30">
        <f t="shared" si="867"/>
        <v>0</v>
      </c>
      <c r="Q1156" s="30">
        <f t="shared" si="867"/>
        <v>0</v>
      </c>
      <c r="R1156" s="88">
        <f t="shared" si="824"/>
        <v>100</v>
      </c>
    </row>
    <row r="1157" spans="1:18" ht="31.5" customHeight="1" x14ac:dyDescent="0.3">
      <c r="A1157" s="28" t="s">
        <v>235</v>
      </c>
      <c r="B1157" s="28" t="s">
        <v>1393</v>
      </c>
      <c r="C1157" s="18" t="s">
        <v>244</v>
      </c>
      <c r="D1157" s="28" t="s">
        <v>143</v>
      </c>
      <c r="E1157" s="29" t="s">
        <v>673</v>
      </c>
      <c r="F1157" s="24">
        <v>1655.1</v>
      </c>
      <c r="G1157" s="24">
        <f t="shared" si="866"/>
        <v>0</v>
      </c>
      <c r="H1157" s="24">
        <f t="shared" si="866"/>
        <v>1606.87</v>
      </c>
      <c r="I1157" s="24">
        <f t="shared" si="866"/>
        <v>1606.87</v>
      </c>
      <c r="J1157" s="37">
        <f t="shared" si="866"/>
        <v>1193.085</v>
      </c>
      <c r="K1157" s="24">
        <f t="shared" si="866"/>
        <v>0</v>
      </c>
      <c r="L1157" s="24">
        <f t="shared" si="866"/>
        <v>0</v>
      </c>
      <c r="M1157" s="24">
        <f t="shared" si="866"/>
        <v>0</v>
      </c>
      <c r="N1157" s="24">
        <f t="shared" si="866"/>
        <v>0</v>
      </c>
      <c r="O1157" s="30">
        <f t="shared" si="867"/>
        <v>1606.87</v>
      </c>
      <c r="P1157" s="30">
        <f t="shared" si="867"/>
        <v>0</v>
      </c>
      <c r="Q1157" s="30">
        <f t="shared" si="867"/>
        <v>0</v>
      </c>
      <c r="R1157" s="88">
        <f t="shared" si="824"/>
        <v>100</v>
      </c>
    </row>
    <row r="1158" spans="1:18" ht="47.25" customHeight="1" x14ac:dyDescent="0.3">
      <c r="A1158" s="28" t="s">
        <v>235</v>
      </c>
      <c r="B1158" s="28" t="s">
        <v>1393</v>
      </c>
      <c r="C1158" s="18" t="s">
        <v>244</v>
      </c>
      <c r="D1158" s="28" t="s">
        <v>139</v>
      </c>
      <c r="E1158" s="29" t="s">
        <v>676</v>
      </c>
      <c r="F1158" s="24">
        <v>1655.1</v>
      </c>
      <c r="G1158" s="24"/>
      <c r="H1158" s="24">
        <v>1606.87</v>
      </c>
      <c r="I1158" s="24">
        <v>1606.87</v>
      </c>
      <c r="J1158" s="37">
        <v>1193.085</v>
      </c>
      <c r="K1158" s="24">
        <v>0</v>
      </c>
      <c r="L1158" s="24">
        <v>0</v>
      </c>
      <c r="M1158" s="24">
        <v>0</v>
      </c>
      <c r="N1158" s="24">
        <v>0</v>
      </c>
      <c r="O1158" s="30">
        <v>1606.87</v>
      </c>
      <c r="P1158" s="30">
        <v>0</v>
      </c>
      <c r="Q1158" s="30">
        <v>0</v>
      </c>
      <c r="R1158" s="88">
        <f t="shared" si="824"/>
        <v>100</v>
      </c>
    </row>
    <row r="1159" spans="1:18" ht="31.5" customHeight="1" x14ac:dyDescent="0.3">
      <c r="A1159" s="28" t="s">
        <v>235</v>
      </c>
      <c r="B1159" s="28" t="s">
        <v>1393</v>
      </c>
      <c r="C1159" s="18" t="s">
        <v>245</v>
      </c>
      <c r="D1159" s="28"/>
      <c r="E1159" s="29" t="s">
        <v>1387</v>
      </c>
      <c r="F1159" s="24">
        <v>103</v>
      </c>
      <c r="G1159" s="24">
        <f t="shared" ref="G1159:N1160" si="868">G1160</f>
        <v>0</v>
      </c>
      <c r="H1159" s="24">
        <f t="shared" si="868"/>
        <v>103</v>
      </c>
      <c r="I1159" s="24">
        <f t="shared" si="868"/>
        <v>103</v>
      </c>
      <c r="J1159" s="37">
        <f t="shared" si="868"/>
        <v>103</v>
      </c>
      <c r="K1159" s="24">
        <f t="shared" si="868"/>
        <v>0</v>
      </c>
      <c r="L1159" s="24">
        <f t="shared" si="868"/>
        <v>0</v>
      </c>
      <c r="M1159" s="24">
        <f t="shared" si="868"/>
        <v>0</v>
      </c>
      <c r="N1159" s="24">
        <f t="shared" si="868"/>
        <v>0</v>
      </c>
      <c r="O1159" s="30">
        <f t="shared" ref="O1159:Q1160" si="869">O1160</f>
        <v>103</v>
      </c>
      <c r="P1159" s="30">
        <f t="shared" si="869"/>
        <v>0</v>
      </c>
      <c r="Q1159" s="30">
        <f t="shared" si="869"/>
        <v>0</v>
      </c>
      <c r="R1159" s="88">
        <f t="shared" si="824"/>
        <v>100</v>
      </c>
    </row>
    <row r="1160" spans="1:18" ht="31.5" customHeight="1" x14ac:dyDescent="0.3">
      <c r="A1160" s="28" t="s">
        <v>235</v>
      </c>
      <c r="B1160" s="28" t="s">
        <v>1393</v>
      </c>
      <c r="C1160" s="18" t="s">
        <v>245</v>
      </c>
      <c r="D1160" s="28" t="s">
        <v>143</v>
      </c>
      <c r="E1160" s="29" t="s">
        <v>673</v>
      </c>
      <c r="F1160" s="24">
        <v>103</v>
      </c>
      <c r="G1160" s="24">
        <f t="shared" si="868"/>
        <v>0</v>
      </c>
      <c r="H1160" s="24">
        <f t="shared" si="868"/>
        <v>103</v>
      </c>
      <c r="I1160" s="24">
        <f t="shared" si="868"/>
        <v>103</v>
      </c>
      <c r="J1160" s="37">
        <f t="shared" si="868"/>
        <v>103</v>
      </c>
      <c r="K1160" s="24">
        <f t="shared" si="868"/>
        <v>0</v>
      </c>
      <c r="L1160" s="24">
        <f t="shared" si="868"/>
        <v>0</v>
      </c>
      <c r="M1160" s="24">
        <f t="shared" si="868"/>
        <v>0</v>
      </c>
      <c r="N1160" s="24">
        <f t="shared" si="868"/>
        <v>0</v>
      </c>
      <c r="O1160" s="30">
        <f t="shared" si="869"/>
        <v>103</v>
      </c>
      <c r="P1160" s="30">
        <f t="shared" si="869"/>
        <v>0</v>
      </c>
      <c r="Q1160" s="30">
        <f t="shared" si="869"/>
        <v>0</v>
      </c>
      <c r="R1160" s="88">
        <f t="shared" si="824"/>
        <v>100</v>
      </c>
    </row>
    <row r="1161" spans="1:18" ht="47.25" customHeight="1" x14ac:dyDescent="0.3">
      <c r="A1161" s="28" t="s">
        <v>235</v>
      </c>
      <c r="B1161" s="28" t="s">
        <v>1393</v>
      </c>
      <c r="C1161" s="18" t="s">
        <v>245</v>
      </c>
      <c r="D1161" s="28" t="s">
        <v>139</v>
      </c>
      <c r="E1161" s="29" t="s">
        <v>676</v>
      </c>
      <c r="F1161" s="24">
        <v>103</v>
      </c>
      <c r="G1161" s="24"/>
      <c r="H1161" s="24">
        <v>103</v>
      </c>
      <c r="I1161" s="24">
        <v>103</v>
      </c>
      <c r="J1161" s="37">
        <v>103</v>
      </c>
      <c r="K1161" s="24">
        <v>0</v>
      </c>
      <c r="L1161" s="24">
        <v>0</v>
      </c>
      <c r="M1161" s="24">
        <v>0</v>
      </c>
      <c r="N1161" s="24">
        <v>0</v>
      </c>
      <c r="O1161" s="30">
        <v>103</v>
      </c>
      <c r="P1161" s="30">
        <v>0</v>
      </c>
      <c r="Q1161" s="30">
        <v>0</v>
      </c>
      <c r="R1161" s="88">
        <f t="shared" si="824"/>
        <v>100</v>
      </c>
    </row>
    <row r="1162" spans="1:18" ht="47.25" customHeight="1" x14ac:dyDescent="0.3">
      <c r="A1162" s="28" t="s">
        <v>235</v>
      </c>
      <c r="B1162" s="28" t="s">
        <v>1393</v>
      </c>
      <c r="C1162" s="18" t="s">
        <v>250</v>
      </c>
      <c r="D1162" s="28"/>
      <c r="E1162" s="29" t="s">
        <v>1587</v>
      </c>
      <c r="F1162" s="24">
        <v>2911.8999999999996</v>
      </c>
      <c r="G1162" s="24">
        <f t="shared" ref="G1162:Q1162" si="870">G1163</f>
        <v>0</v>
      </c>
      <c r="H1162" s="24">
        <f t="shared" si="870"/>
        <v>2911.8999999999996</v>
      </c>
      <c r="I1162" s="24">
        <f t="shared" si="870"/>
        <v>2911.8999999999996</v>
      </c>
      <c r="J1162" s="37">
        <f t="shared" si="870"/>
        <v>1316.3831299999999</v>
      </c>
      <c r="K1162" s="24">
        <f t="shared" si="870"/>
        <v>0</v>
      </c>
      <c r="L1162" s="24">
        <f t="shared" si="870"/>
        <v>0</v>
      </c>
      <c r="M1162" s="24">
        <f t="shared" si="870"/>
        <v>0</v>
      </c>
      <c r="N1162" s="24">
        <f t="shared" si="870"/>
        <v>0</v>
      </c>
      <c r="O1162" s="30">
        <f t="shared" si="870"/>
        <v>2843.8196699999999</v>
      </c>
      <c r="P1162" s="30">
        <f t="shared" si="870"/>
        <v>0</v>
      </c>
      <c r="Q1162" s="30">
        <f t="shared" si="870"/>
        <v>0</v>
      </c>
      <c r="R1162" s="88">
        <f t="shared" si="824"/>
        <v>97.661996291081437</v>
      </c>
    </row>
    <row r="1163" spans="1:18" ht="31.5" customHeight="1" x14ac:dyDescent="0.3">
      <c r="A1163" s="28" t="s">
        <v>235</v>
      </c>
      <c r="B1163" s="28" t="s">
        <v>1393</v>
      </c>
      <c r="C1163" s="18" t="s">
        <v>246</v>
      </c>
      <c r="D1163" s="28"/>
      <c r="E1163" s="29" t="s">
        <v>694</v>
      </c>
      <c r="F1163" s="24">
        <v>2911.8999999999996</v>
      </c>
      <c r="G1163" s="24">
        <f t="shared" ref="G1163:H1163" si="871">G1164+G1166</f>
        <v>0</v>
      </c>
      <c r="H1163" s="24">
        <f t="shared" si="871"/>
        <v>2911.8999999999996</v>
      </c>
      <c r="I1163" s="24">
        <f t="shared" ref="I1163:Q1163" si="872">I1164+I1166</f>
        <v>2911.8999999999996</v>
      </c>
      <c r="J1163" s="37">
        <f t="shared" si="872"/>
        <v>1316.3831299999999</v>
      </c>
      <c r="K1163" s="24">
        <f t="shared" si="872"/>
        <v>0</v>
      </c>
      <c r="L1163" s="24">
        <f t="shared" si="872"/>
        <v>0</v>
      </c>
      <c r="M1163" s="24">
        <f t="shared" si="872"/>
        <v>0</v>
      </c>
      <c r="N1163" s="24">
        <f t="shared" si="872"/>
        <v>0</v>
      </c>
      <c r="O1163" s="30">
        <f t="shared" si="872"/>
        <v>2843.8196699999999</v>
      </c>
      <c r="P1163" s="30">
        <f t="shared" si="872"/>
        <v>0</v>
      </c>
      <c r="Q1163" s="30">
        <f t="shared" si="872"/>
        <v>0</v>
      </c>
      <c r="R1163" s="88">
        <f t="shared" si="824"/>
        <v>97.661996291081437</v>
      </c>
    </row>
    <row r="1164" spans="1:18" ht="31.5" customHeight="1" x14ac:dyDescent="0.3">
      <c r="A1164" s="28" t="s">
        <v>235</v>
      </c>
      <c r="B1164" s="28" t="s">
        <v>1393</v>
      </c>
      <c r="C1164" s="18" t="s">
        <v>246</v>
      </c>
      <c r="D1164" s="28" t="s">
        <v>51</v>
      </c>
      <c r="E1164" s="29" t="s">
        <v>663</v>
      </c>
      <c r="F1164" s="24">
        <v>2812.2</v>
      </c>
      <c r="G1164" s="24">
        <f t="shared" ref="G1164:N1164" si="873">G1165</f>
        <v>0</v>
      </c>
      <c r="H1164" s="24">
        <f t="shared" si="873"/>
        <v>2812.2</v>
      </c>
      <c r="I1164" s="24">
        <f t="shared" si="873"/>
        <v>2812.2</v>
      </c>
      <c r="J1164" s="37">
        <f t="shared" si="873"/>
        <v>1242.3851299999999</v>
      </c>
      <c r="K1164" s="24">
        <f t="shared" si="873"/>
        <v>0</v>
      </c>
      <c r="L1164" s="24">
        <f t="shared" si="873"/>
        <v>0</v>
      </c>
      <c r="M1164" s="24">
        <f t="shared" si="873"/>
        <v>0</v>
      </c>
      <c r="N1164" s="24">
        <f t="shared" si="873"/>
        <v>0</v>
      </c>
      <c r="O1164" s="30">
        <f>O1165</f>
        <v>2745.7326699999999</v>
      </c>
      <c r="P1164" s="30">
        <f>P1165</f>
        <v>0</v>
      </c>
      <c r="Q1164" s="30">
        <f>Q1165</f>
        <v>0</v>
      </c>
      <c r="R1164" s="88">
        <f t="shared" si="824"/>
        <v>97.636465045160364</v>
      </c>
    </row>
    <row r="1165" spans="1:18" ht="31.5" customHeight="1" x14ac:dyDescent="0.3">
      <c r="A1165" s="28" t="s">
        <v>235</v>
      </c>
      <c r="B1165" s="28" t="s">
        <v>1393</v>
      </c>
      <c r="C1165" s="18" t="s">
        <v>246</v>
      </c>
      <c r="D1165" s="28" t="s">
        <v>52</v>
      </c>
      <c r="E1165" s="29" t="s">
        <v>664</v>
      </c>
      <c r="F1165" s="24">
        <v>2812.2</v>
      </c>
      <c r="G1165" s="24"/>
      <c r="H1165" s="24">
        <v>2812.2</v>
      </c>
      <c r="I1165" s="24">
        <v>2812.2</v>
      </c>
      <c r="J1165" s="37">
        <v>1242.3851299999999</v>
      </c>
      <c r="K1165" s="24">
        <v>0</v>
      </c>
      <c r="L1165" s="24">
        <v>0</v>
      </c>
      <c r="M1165" s="24">
        <v>0</v>
      </c>
      <c r="N1165" s="24">
        <v>0</v>
      </c>
      <c r="O1165" s="30">
        <v>2745.7326699999999</v>
      </c>
      <c r="P1165" s="30">
        <v>0</v>
      </c>
      <c r="Q1165" s="30">
        <v>0</v>
      </c>
      <c r="R1165" s="88">
        <f t="shared" ref="R1165:R1228" si="874">O1165/I1165*100</f>
        <v>97.636465045160364</v>
      </c>
    </row>
    <row r="1166" spans="1:18" ht="15.75" customHeight="1" x14ac:dyDescent="0.3">
      <c r="A1166" s="28" t="s">
        <v>235</v>
      </c>
      <c r="B1166" s="28" t="s">
        <v>1393</v>
      </c>
      <c r="C1166" s="18" t="s">
        <v>246</v>
      </c>
      <c r="D1166" s="28" t="s">
        <v>53</v>
      </c>
      <c r="E1166" s="29" t="s">
        <v>679</v>
      </c>
      <c r="F1166" s="24">
        <v>99.7</v>
      </c>
      <c r="G1166" s="24">
        <f t="shared" ref="G1166:N1166" si="875">G1167</f>
        <v>0</v>
      </c>
      <c r="H1166" s="24">
        <f t="shared" si="875"/>
        <v>99.7</v>
      </c>
      <c r="I1166" s="24">
        <f t="shared" si="875"/>
        <v>99.7</v>
      </c>
      <c r="J1166" s="37">
        <f t="shared" si="875"/>
        <v>73.998000000000005</v>
      </c>
      <c r="K1166" s="24">
        <f t="shared" si="875"/>
        <v>0</v>
      </c>
      <c r="L1166" s="24">
        <f t="shared" si="875"/>
        <v>0</v>
      </c>
      <c r="M1166" s="24">
        <f t="shared" si="875"/>
        <v>0</v>
      </c>
      <c r="N1166" s="24">
        <f t="shared" si="875"/>
        <v>0</v>
      </c>
      <c r="O1166" s="30">
        <f>O1167</f>
        <v>98.087000000000003</v>
      </c>
      <c r="P1166" s="30">
        <f>P1167</f>
        <v>0</v>
      </c>
      <c r="Q1166" s="30">
        <f>Q1167</f>
        <v>0</v>
      </c>
      <c r="R1166" s="88">
        <f t="shared" si="874"/>
        <v>98.38214643931795</v>
      </c>
    </row>
    <row r="1167" spans="1:18" ht="15.75" customHeight="1" x14ac:dyDescent="0.3">
      <c r="A1167" s="28" t="s">
        <v>235</v>
      </c>
      <c r="B1167" s="28" t="s">
        <v>1393</v>
      </c>
      <c r="C1167" s="18" t="s">
        <v>246</v>
      </c>
      <c r="D1167" s="28" t="s">
        <v>60</v>
      </c>
      <c r="E1167" s="29" t="s">
        <v>682</v>
      </c>
      <c r="F1167" s="24">
        <v>99.7</v>
      </c>
      <c r="G1167" s="24"/>
      <c r="H1167" s="24">
        <v>99.7</v>
      </c>
      <c r="I1167" s="24">
        <v>99.7</v>
      </c>
      <c r="J1167" s="37">
        <v>73.998000000000005</v>
      </c>
      <c r="K1167" s="24">
        <v>0</v>
      </c>
      <c r="L1167" s="24">
        <v>0</v>
      </c>
      <c r="M1167" s="24">
        <v>0</v>
      </c>
      <c r="N1167" s="24">
        <v>0</v>
      </c>
      <c r="O1167" s="30">
        <v>98.087000000000003</v>
      </c>
      <c r="P1167" s="30">
        <v>0</v>
      </c>
      <c r="Q1167" s="30">
        <v>0</v>
      </c>
      <c r="R1167" s="88">
        <f t="shared" si="874"/>
        <v>98.38214643931795</v>
      </c>
    </row>
    <row r="1168" spans="1:18" ht="31.5" customHeight="1" x14ac:dyDescent="0.3">
      <c r="A1168" s="28" t="s">
        <v>235</v>
      </c>
      <c r="B1168" s="28" t="s">
        <v>1393</v>
      </c>
      <c r="C1168" s="18" t="s">
        <v>182</v>
      </c>
      <c r="D1168" s="28"/>
      <c r="E1168" s="29" t="s">
        <v>1524</v>
      </c>
      <c r="F1168" s="24">
        <v>120</v>
      </c>
      <c r="G1168" s="24">
        <f t="shared" ref="G1168:Q1168" si="876">G1169</f>
        <v>0</v>
      </c>
      <c r="H1168" s="24">
        <f t="shared" si="876"/>
        <v>120</v>
      </c>
      <c r="I1168" s="24">
        <f t="shared" si="876"/>
        <v>120</v>
      </c>
      <c r="J1168" s="37">
        <f t="shared" si="876"/>
        <v>59</v>
      </c>
      <c r="K1168" s="24">
        <f t="shared" si="876"/>
        <v>0</v>
      </c>
      <c r="L1168" s="24">
        <f t="shared" si="876"/>
        <v>0</v>
      </c>
      <c r="M1168" s="24">
        <f t="shared" si="876"/>
        <v>0</v>
      </c>
      <c r="N1168" s="24">
        <f t="shared" si="876"/>
        <v>0</v>
      </c>
      <c r="O1168" s="30">
        <f t="shared" si="876"/>
        <v>120</v>
      </c>
      <c r="P1168" s="30">
        <f t="shared" si="876"/>
        <v>0</v>
      </c>
      <c r="Q1168" s="30">
        <f t="shared" si="876"/>
        <v>0</v>
      </c>
      <c r="R1168" s="88">
        <f t="shared" si="874"/>
        <v>100</v>
      </c>
    </row>
    <row r="1169" spans="1:18" ht="63" customHeight="1" x14ac:dyDescent="0.3">
      <c r="A1169" s="28" t="s">
        <v>235</v>
      </c>
      <c r="B1169" s="28" t="s">
        <v>1393</v>
      </c>
      <c r="C1169" s="18" t="s">
        <v>183</v>
      </c>
      <c r="D1169" s="28"/>
      <c r="E1169" s="29" t="s">
        <v>1525</v>
      </c>
      <c r="F1169" s="24">
        <v>120</v>
      </c>
      <c r="G1169" s="24">
        <f t="shared" ref="G1169:H1169" si="877">G1170+G1173</f>
        <v>0</v>
      </c>
      <c r="H1169" s="24">
        <f t="shared" si="877"/>
        <v>120</v>
      </c>
      <c r="I1169" s="24">
        <f t="shared" ref="I1169:Q1169" si="878">I1170+I1173</f>
        <v>120</v>
      </c>
      <c r="J1169" s="37">
        <f t="shared" si="878"/>
        <v>59</v>
      </c>
      <c r="K1169" s="24">
        <f t="shared" si="878"/>
        <v>0</v>
      </c>
      <c r="L1169" s="24">
        <f t="shared" si="878"/>
        <v>0</v>
      </c>
      <c r="M1169" s="24">
        <f t="shared" si="878"/>
        <v>0</v>
      </c>
      <c r="N1169" s="24">
        <f t="shared" si="878"/>
        <v>0</v>
      </c>
      <c r="O1169" s="30">
        <f t="shared" si="878"/>
        <v>120</v>
      </c>
      <c r="P1169" s="30">
        <f t="shared" si="878"/>
        <v>0</v>
      </c>
      <c r="Q1169" s="30">
        <f t="shared" si="878"/>
        <v>0</v>
      </c>
      <c r="R1169" s="88">
        <f t="shared" si="874"/>
        <v>100</v>
      </c>
    </row>
    <row r="1170" spans="1:18" ht="78.75" customHeight="1" x14ac:dyDescent="0.3">
      <c r="A1170" s="28" t="s">
        <v>235</v>
      </c>
      <c r="B1170" s="28" t="s">
        <v>1393</v>
      </c>
      <c r="C1170" s="18" t="s">
        <v>198</v>
      </c>
      <c r="D1170" s="28"/>
      <c r="E1170" s="29" t="s">
        <v>697</v>
      </c>
      <c r="F1170" s="24">
        <v>25</v>
      </c>
      <c r="G1170" s="24">
        <f t="shared" ref="G1170:N1171" si="879">G1171</f>
        <v>0</v>
      </c>
      <c r="H1170" s="24">
        <f t="shared" si="879"/>
        <v>25</v>
      </c>
      <c r="I1170" s="24">
        <f t="shared" si="879"/>
        <v>25</v>
      </c>
      <c r="J1170" s="37">
        <f t="shared" si="879"/>
        <v>25</v>
      </c>
      <c r="K1170" s="24">
        <f t="shared" si="879"/>
        <v>0</v>
      </c>
      <c r="L1170" s="24">
        <f t="shared" si="879"/>
        <v>0</v>
      </c>
      <c r="M1170" s="24">
        <f t="shared" si="879"/>
        <v>0</v>
      </c>
      <c r="N1170" s="24">
        <f t="shared" si="879"/>
        <v>0</v>
      </c>
      <c r="O1170" s="30">
        <f t="shared" ref="O1170:Q1171" si="880">O1171</f>
        <v>25</v>
      </c>
      <c r="P1170" s="30">
        <f t="shared" si="880"/>
        <v>0</v>
      </c>
      <c r="Q1170" s="30">
        <f t="shared" si="880"/>
        <v>0</v>
      </c>
      <c r="R1170" s="88">
        <f t="shared" si="874"/>
        <v>100</v>
      </c>
    </row>
    <row r="1171" spans="1:18" ht="31.5" customHeight="1" x14ac:dyDescent="0.3">
      <c r="A1171" s="28" t="s">
        <v>235</v>
      </c>
      <c r="B1171" s="28" t="s">
        <v>1393</v>
      </c>
      <c r="C1171" s="18" t="s">
        <v>198</v>
      </c>
      <c r="D1171" s="28" t="s">
        <v>143</v>
      </c>
      <c r="E1171" s="29" t="s">
        <v>673</v>
      </c>
      <c r="F1171" s="24">
        <v>25</v>
      </c>
      <c r="G1171" s="24">
        <f t="shared" si="879"/>
        <v>0</v>
      </c>
      <c r="H1171" s="24">
        <f t="shared" si="879"/>
        <v>25</v>
      </c>
      <c r="I1171" s="24">
        <f t="shared" si="879"/>
        <v>25</v>
      </c>
      <c r="J1171" s="37">
        <f t="shared" si="879"/>
        <v>25</v>
      </c>
      <c r="K1171" s="24">
        <f t="shared" si="879"/>
        <v>0</v>
      </c>
      <c r="L1171" s="24">
        <f t="shared" si="879"/>
        <v>0</v>
      </c>
      <c r="M1171" s="24">
        <f t="shared" si="879"/>
        <v>0</v>
      </c>
      <c r="N1171" s="24">
        <f t="shared" si="879"/>
        <v>0</v>
      </c>
      <c r="O1171" s="30">
        <f t="shared" si="880"/>
        <v>25</v>
      </c>
      <c r="P1171" s="30">
        <f t="shared" si="880"/>
        <v>0</v>
      </c>
      <c r="Q1171" s="30">
        <f t="shared" si="880"/>
        <v>0</v>
      </c>
      <c r="R1171" s="88">
        <f t="shared" si="874"/>
        <v>100</v>
      </c>
    </row>
    <row r="1172" spans="1:18" ht="47.25" customHeight="1" x14ac:dyDescent="0.3">
      <c r="A1172" s="28" t="s">
        <v>235</v>
      </c>
      <c r="B1172" s="28" t="s">
        <v>1393</v>
      </c>
      <c r="C1172" s="18" t="s">
        <v>198</v>
      </c>
      <c r="D1172" s="28" t="s">
        <v>139</v>
      </c>
      <c r="E1172" s="29" t="s">
        <v>676</v>
      </c>
      <c r="F1172" s="24">
        <v>25</v>
      </c>
      <c r="G1172" s="24"/>
      <c r="H1172" s="24">
        <v>25</v>
      </c>
      <c r="I1172" s="24">
        <v>25</v>
      </c>
      <c r="J1172" s="37">
        <v>25</v>
      </c>
      <c r="K1172" s="24">
        <v>0</v>
      </c>
      <c r="L1172" s="24">
        <v>0</v>
      </c>
      <c r="M1172" s="24">
        <v>0</v>
      </c>
      <c r="N1172" s="24">
        <v>0</v>
      </c>
      <c r="O1172" s="30">
        <v>25</v>
      </c>
      <c r="P1172" s="30">
        <v>0</v>
      </c>
      <c r="Q1172" s="30">
        <v>0</v>
      </c>
      <c r="R1172" s="88">
        <f t="shared" si="874"/>
        <v>100</v>
      </c>
    </row>
    <row r="1173" spans="1:18" ht="63" customHeight="1" x14ac:dyDescent="0.3">
      <c r="A1173" s="28" t="s">
        <v>235</v>
      </c>
      <c r="B1173" s="28" t="s">
        <v>1393</v>
      </c>
      <c r="C1173" s="18" t="s">
        <v>170</v>
      </c>
      <c r="D1173" s="28"/>
      <c r="E1173" s="29" t="s">
        <v>698</v>
      </c>
      <c r="F1173" s="24">
        <v>95</v>
      </c>
      <c r="G1173" s="24">
        <f t="shared" ref="G1173:N1174" si="881">G1174</f>
        <v>0</v>
      </c>
      <c r="H1173" s="24">
        <f t="shared" si="881"/>
        <v>95</v>
      </c>
      <c r="I1173" s="24">
        <f t="shared" si="881"/>
        <v>95</v>
      </c>
      <c r="J1173" s="37">
        <f t="shared" si="881"/>
        <v>34</v>
      </c>
      <c r="K1173" s="24">
        <f t="shared" si="881"/>
        <v>0</v>
      </c>
      <c r="L1173" s="24">
        <f t="shared" si="881"/>
        <v>0</v>
      </c>
      <c r="M1173" s="24">
        <f t="shared" si="881"/>
        <v>0</v>
      </c>
      <c r="N1173" s="24">
        <f t="shared" si="881"/>
        <v>0</v>
      </c>
      <c r="O1173" s="30">
        <f t="shared" ref="O1173:Q1174" si="882">O1174</f>
        <v>95</v>
      </c>
      <c r="P1173" s="30">
        <f t="shared" si="882"/>
        <v>0</v>
      </c>
      <c r="Q1173" s="30">
        <f t="shared" si="882"/>
        <v>0</v>
      </c>
      <c r="R1173" s="88">
        <f t="shared" si="874"/>
        <v>100</v>
      </c>
    </row>
    <row r="1174" spans="1:18" ht="31.5" customHeight="1" x14ac:dyDescent="0.3">
      <c r="A1174" s="28" t="s">
        <v>235</v>
      </c>
      <c r="B1174" s="28" t="s">
        <v>1393</v>
      </c>
      <c r="C1174" s="18" t="s">
        <v>170</v>
      </c>
      <c r="D1174" s="28" t="s">
        <v>143</v>
      </c>
      <c r="E1174" s="29" t="s">
        <v>673</v>
      </c>
      <c r="F1174" s="24">
        <v>95</v>
      </c>
      <c r="G1174" s="24">
        <f t="shared" si="881"/>
        <v>0</v>
      </c>
      <c r="H1174" s="24">
        <f t="shared" si="881"/>
        <v>95</v>
      </c>
      <c r="I1174" s="24">
        <f t="shared" si="881"/>
        <v>95</v>
      </c>
      <c r="J1174" s="37">
        <f t="shared" si="881"/>
        <v>34</v>
      </c>
      <c r="K1174" s="24">
        <f t="shared" si="881"/>
        <v>0</v>
      </c>
      <c r="L1174" s="24">
        <f t="shared" si="881"/>
        <v>0</v>
      </c>
      <c r="M1174" s="24">
        <f t="shared" si="881"/>
        <v>0</v>
      </c>
      <c r="N1174" s="24">
        <f t="shared" si="881"/>
        <v>0</v>
      </c>
      <c r="O1174" s="30">
        <f t="shared" si="882"/>
        <v>95</v>
      </c>
      <c r="P1174" s="30">
        <f t="shared" si="882"/>
        <v>0</v>
      </c>
      <c r="Q1174" s="30">
        <f t="shared" si="882"/>
        <v>0</v>
      </c>
      <c r="R1174" s="88">
        <f t="shared" si="874"/>
        <v>100</v>
      </c>
    </row>
    <row r="1175" spans="1:18" ht="47.25" customHeight="1" x14ac:dyDescent="0.3">
      <c r="A1175" s="28" t="s">
        <v>235</v>
      </c>
      <c r="B1175" s="28" t="s">
        <v>1393</v>
      </c>
      <c r="C1175" s="18" t="s">
        <v>170</v>
      </c>
      <c r="D1175" s="28" t="s">
        <v>139</v>
      </c>
      <c r="E1175" s="29" t="s">
        <v>676</v>
      </c>
      <c r="F1175" s="24">
        <v>95</v>
      </c>
      <c r="G1175" s="24"/>
      <c r="H1175" s="24">
        <v>95</v>
      </c>
      <c r="I1175" s="24">
        <v>95</v>
      </c>
      <c r="J1175" s="37">
        <v>34</v>
      </c>
      <c r="K1175" s="24">
        <v>0</v>
      </c>
      <c r="L1175" s="24">
        <v>0</v>
      </c>
      <c r="M1175" s="24">
        <v>0</v>
      </c>
      <c r="N1175" s="24">
        <v>0</v>
      </c>
      <c r="O1175" s="30">
        <v>95</v>
      </c>
      <c r="P1175" s="30">
        <v>0</v>
      </c>
      <c r="Q1175" s="30">
        <v>0</v>
      </c>
      <c r="R1175" s="88">
        <f t="shared" si="874"/>
        <v>100</v>
      </c>
    </row>
    <row r="1176" spans="1:18" ht="31.2" x14ac:dyDescent="0.3">
      <c r="A1176" s="28" t="s">
        <v>235</v>
      </c>
      <c r="B1176" s="28" t="s">
        <v>1393</v>
      </c>
      <c r="C1176" s="18" t="s">
        <v>65</v>
      </c>
      <c r="D1176" s="28"/>
      <c r="E1176" s="29" t="s">
        <v>1228</v>
      </c>
      <c r="F1176" s="24"/>
      <c r="G1176" s="24"/>
      <c r="H1176" s="24">
        <f t="shared" ref="H1176:I1178" si="883">H1177</f>
        <v>0</v>
      </c>
      <c r="I1176" s="24">
        <f t="shared" si="883"/>
        <v>70</v>
      </c>
      <c r="J1176" s="24">
        <f t="shared" ref="J1176:Q1179" si="884">J1177</f>
        <v>0</v>
      </c>
      <c r="K1176" s="24">
        <f t="shared" si="884"/>
        <v>70</v>
      </c>
      <c r="L1176" s="24">
        <f t="shared" si="884"/>
        <v>0</v>
      </c>
      <c r="M1176" s="24">
        <f t="shared" si="884"/>
        <v>0</v>
      </c>
      <c r="N1176" s="24">
        <f t="shared" si="884"/>
        <v>0</v>
      </c>
      <c r="O1176" s="24">
        <f t="shared" si="884"/>
        <v>70</v>
      </c>
      <c r="P1176" s="24">
        <f t="shared" si="884"/>
        <v>70</v>
      </c>
      <c r="Q1176" s="24">
        <f t="shared" si="884"/>
        <v>0</v>
      </c>
      <c r="R1176" s="88">
        <f t="shared" si="874"/>
        <v>100</v>
      </c>
    </row>
    <row r="1177" spans="1:18" x14ac:dyDescent="0.3">
      <c r="A1177" s="28" t="s">
        <v>235</v>
      </c>
      <c r="B1177" s="28" t="s">
        <v>1393</v>
      </c>
      <c r="C1177" s="18" t="s">
        <v>240</v>
      </c>
      <c r="D1177" s="28"/>
      <c r="E1177" s="29" t="s">
        <v>1230</v>
      </c>
      <c r="F1177" s="24"/>
      <c r="G1177" s="24"/>
      <c r="H1177" s="24">
        <f t="shared" si="883"/>
        <v>0</v>
      </c>
      <c r="I1177" s="24">
        <f t="shared" si="883"/>
        <v>70</v>
      </c>
      <c r="J1177" s="24">
        <f t="shared" si="884"/>
        <v>0</v>
      </c>
      <c r="K1177" s="24">
        <f t="shared" si="884"/>
        <v>70</v>
      </c>
      <c r="L1177" s="24">
        <f t="shared" si="884"/>
        <v>0</v>
      </c>
      <c r="M1177" s="24">
        <f t="shared" si="884"/>
        <v>0</v>
      </c>
      <c r="N1177" s="24">
        <f t="shared" si="884"/>
        <v>0</v>
      </c>
      <c r="O1177" s="24">
        <f t="shared" si="884"/>
        <v>70</v>
      </c>
      <c r="P1177" s="24">
        <f t="shared" si="884"/>
        <v>70</v>
      </c>
      <c r="Q1177" s="24">
        <f t="shared" si="884"/>
        <v>0</v>
      </c>
      <c r="R1177" s="88">
        <f t="shared" si="874"/>
        <v>100</v>
      </c>
    </row>
    <row r="1178" spans="1:18" ht="54" customHeight="1" x14ac:dyDescent="0.3">
      <c r="A1178" s="28" t="s">
        <v>235</v>
      </c>
      <c r="B1178" s="28" t="s">
        <v>1393</v>
      </c>
      <c r="C1178" s="18" t="s">
        <v>2100</v>
      </c>
      <c r="D1178" s="28"/>
      <c r="E1178" s="52" t="s">
        <v>2101</v>
      </c>
      <c r="F1178" s="24"/>
      <c r="G1178" s="24"/>
      <c r="H1178" s="24">
        <f t="shared" si="883"/>
        <v>0</v>
      </c>
      <c r="I1178" s="24">
        <f t="shared" si="883"/>
        <v>70</v>
      </c>
      <c r="J1178" s="24">
        <f t="shared" si="884"/>
        <v>0</v>
      </c>
      <c r="K1178" s="24">
        <f t="shared" si="884"/>
        <v>70</v>
      </c>
      <c r="L1178" s="24">
        <f t="shared" si="884"/>
        <v>0</v>
      </c>
      <c r="M1178" s="24">
        <f t="shared" si="884"/>
        <v>0</v>
      </c>
      <c r="N1178" s="24">
        <f t="shared" si="884"/>
        <v>0</v>
      </c>
      <c r="O1178" s="24">
        <f t="shared" si="884"/>
        <v>70</v>
      </c>
      <c r="P1178" s="24">
        <f t="shared" si="884"/>
        <v>70</v>
      </c>
      <c r="Q1178" s="24">
        <f t="shared" si="884"/>
        <v>0</v>
      </c>
      <c r="R1178" s="88">
        <f t="shared" si="874"/>
        <v>100</v>
      </c>
    </row>
    <row r="1179" spans="1:18" ht="78" x14ac:dyDescent="0.3">
      <c r="A1179" s="28" t="s">
        <v>235</v>
      </c>
      <c r="B1179" s="28" t="s">
        <v>1393</v>
      </c>
      <c r="C1179" s="18" t="s">
        <v>2100</v>
      </c>
      <c r="D1179" s="28" t="s">
        <v>58</v>
      </c>
      <c r="E1179" s="29" t="s">
        <v>660</v>
      </c>
      <c r="F1179" s="24"/>
      <c r="G1179" s="24"/>
      <c r="H1179" s="24">
        <v>0</v>
      </c>
      <c r="I1179" s="24">
        <f>I1180</f>
        <v>70</v>
      </c>
      <c r="J1179" s="24">
        <f t="shared" si="884"/>
        <v>0</v>
      </c>
      <c r="K1179" s="24">
        <f t="shared" si="884"/>
        <v>70</v>
      </c>
      <c r="L1179" s="24">
        <f t="shared" si="884"/>
        <v>0</v>
      </c>
      <c r="M1179" s="24">
        <f t="shared" si="884"/>
        <v>0</v>
      </c>
      <c r="N1179" s="24">
        <f t="shared" si="884"/>
        <v>0</v>
      </c>
      <c r="O1179" s="24">
        <f t="shared" si="884"/>
        <v>70</v>
      </c>
      <c r="P1179" s="24">
        <f t="shared" si="884"/>
        <v>70</v>
      </c>
      <c r="Q1179" s="24">
        <f t="shared" si="884"/>
        <v>0</v>
      </c>
      <c r="R1179" s="88">
        <f t="shared" si="874"/>
        <v>100</v>
      </c>
    </row>
    <row r="1180" spans="1:18" ht="31.2" x14ac:dyDescent="0.3">
      <c r="A1180" s="28" t="s">
        <v>235</v>
      </c>
      <c r="B1180" s="28" t="s">
        <v>1393</v>
      </c>
      <c r="C1180" s="18" t="s">
        <v>2100</v>
      </c>
      <c r="D1180" s="28" t="s">
        <v>68</v>
      </c>
      <c r="E1180" s="29" t="s">
        <v>662</v>
      </c>
      <c r="F1180" s="24"/>
      <c r="G1180" s="24"/>
      <c r="H1180" s="24">
        <v>0</v>
      </c>
      <c r="I1180" s="24">
        <v>70</v>
      </c>
      <c r="J1180" s="37">
        <v>0</v>
      </c>
      <c r="K1180" s="37">
        <f>I1180</f>
        <v>70</v>
      </c>
      <c r="L1180" s="37">
        <v>0</v>
      </c>
      <c r="M1180" s="37">
        <v>0</v>
      </c>
      <c r="N1180" s="37">
        <v>0</v>
      </c>
      <c r="O1180" s="37">
        <v>70</v>
      </c>
      <c r="P1180" s="37">
        <f>O1180</f>
        <v>70</v>
      </c>
      <c r="Q1180" s="37">
        <v>0</v>
      </c>
      <c r="R1180" s="88">
        <f t="shared" si="874"/>
        <v>100</v>
      </c>
    </row>
    <row r="1181" spans="1:18" ht="47.25" customHeight="1" x14ac:dyDescent="0.3">
      <c r="A1181" s="28" t="s">
        <v>235</v>
      </c>
      <c r="B1181" s="28" t="s">
        <v>1393</v>
      </c>
      <c r="C1181" s="18" t="s">
        <v>79</v>
      </c>
      <c r="D1181" s="28"/>
      <c r="E1181" s="29" t="s">
        <v>1232</v>
      </c>
      <c r="F1181" s="24"/>
      <c r="G1181" s="24"/>
      <c r="H1181" s="24">
        <f t="shared" ref="H1181:I1184" si="885">H1182</f>
        <v>0</v>
      </c>
      <c r="I1181" s="24">
        <f t="shared" si="885"/>
        <v>27.42</v>
      </c>
      <c r="J1181" s="24">
        <f t="shared" ref="J1181:Q1184" si="886">J1182</f>
        <v>27.42</v>
      </c>
      <c r="K1181" s="24">
        <f t="shared" si="886"/>
        <v>0</v>
      </c>
      <c r="L1181" s="24">
        <f t="shared" si="886"/>
        <v>0</v>
      </c>
      <c r="M1181" s="24">
        <f t="shared" si="886"/>
        <v>0</v>
      </c>
      <c r="N1181" s="24">
        <f t="shared" si="886"/>
        <v>0</v>
      </c>
      <c r="O1181" s="24">
        <f t="shared" si="886"/>
        <v>27.42</v>
      </c>
      <c r="P1181" s="24">
        <f t="shared" si="886"/>
        <v>0</v>
      </c>
      <c r="Q1181" s="24">
        <f t="shared" si="886"/>
        <v>0</v>
      </c>
      <c r="R1181" s="88">
        <f t="shared" si="874"/>
        <v>100</v>
      </c>
    </row>
    <row r="1182" spans="1:18" ht="31.5" customHeight="1" x14ac:dyDescent="0.3">
      <c r="A1182" s="28" t="s">
        <v>235</v>
      </c>
      <c r="B1182" s="28" t="s">
        <v>1393</v>
      </c>
      <c r="C1182" s="18" t="s">
        <v>86</v>
      </c>
      <c r="D1182" s="28"/>
      <c r="E1182" s="29" t="s">
        <v>1233</v>
      </c>
      <c r="F1182" s="24"/>
      <c r="G1182" s="24"/>
      <c r="H1182" s="24">
        <f t="shared" si="885"/>
        <v>0</v>
      </c>
      <c r="I1182" s="24">
        <f t="shared" si="885"/>
        <v>27.42</v>
      </c>
      <c r="J1182" s="24">
        <f t="shared" si="886"/>
        <v>27.42</v>
      </c>
      <c r="K1182" s="24">
        <f t="shared" si="886"/>
        <v>0</v>
      </c>
      <c r="L1182" s="24">
        <f t="shared" si="886"/>
        <v>0</v>
      </c>
      <c r="M1182" s="24">
        <f t="shared" si="886"/>
        <v>0</v>
      </c>
      <c r="N1182" s="24">
        <f t="shared" si="886"/>
        <v>0</v>
      </c>
      <c r="O1182" s="24">
        <f t="shared" si="886"/>
        <v>27.42</v>
      </c>
      <c r="P1182" s="24">
        <f t="shared" si="886"/>
        <v>0</v>
      </c>
      <c r="Q1182" s="24">
        <f t="shared" si="886"/>
        <v>0</v>
      </c>
      <c r="R1182" s="88">
        <f t="shared" si="874"/>
        <v>100</v>
      </c>
    </row>
    <row r="1183" spans="1:18" ht="31.5" customHeight="1" x14ac:dyDescent="0.3">
      <c r="A1183" s="28" t="s">
        <v>235</v>
      </c>
      <c r="B1183" s="28" t="s">
        <v>1393</v>
      </c>
      <c r="C1183" s="18" t="s">
        <v>87</v>
      </c>
      <c r="D1183" s="28"/>
      <c r="E1183" s="29" t="s">
        <v>1234</v>
      </c>
      <c r="F1183" s="24"/>
      <c r="G1183" s="24"/>
      <c r="H1183" s="24">
        <f t="shared" si="885"/>
        <v>0</v>
      </c>
      <c r="I1183" s="24">
        <f t="shared" si="885"/>
        <v>27.42</v>
      </c>
      <c r="J1183" s="24">
        <f t="shared" si="886"/>
        <v>27.42</v>
      </c>
      <c r="K1183" s="24">
        <f t="shared" si="886"/>
        <v>0</v>
      </c>
      <c r="L1183" s="24">
        <f t="shared" si="886"/>
        <v>0</v>
      </c>
      <c r="M1183" s="24">
        <f t="shared" si="886"/>
        <v>0</v>
      </c>
      <c r="N1183" s="24">
        <f t="shared" si="886"/>
        <v>0</v>
      </c>
      <c r="O1183" s="24">
        <f t="shared" si="886"/>
        <v>27.42</v>
      </c>
      <c r="P1183" s="24">
        <f t="shared" si="886"/>
        <v>0</v>
      </c>
      <c r="Q1183" s="24">
        <f t="shared" si="886"/>
        <v>0</v>
      </c>
      <c r="R1183" s="88">
        <f t="shared" si="874"/>
        <v>100</v>
      </c>
    </row>
    <row r="1184" spans="1:18" ht="15.75" customHeight="1" x14ac:dyDescent="0.3">
      <c r="A1184" s="28" t="s">
        <v>235</v>
      </c>
      <c r="B1184" s="28" t="s">
        <v>1393</v>
      </c>
      <c r="C1184" s="18" t="s">
        <v>87</v>
      </c>
      <c r="D1184" s="28" t="s">
        <v>53</v>
      </c>
      <c r="E1184" s="29" t="s">
        <v>679</v>
      </c>
      <c r="F1184" s="24"/>
      <c r="G1184" s="24"/>
      <c r="H1184" s="24">
        <f t="shared" si="885"/>
        <v>0</v>
      </c>
      <c r="I1184" s="24">
        <f t="shared" si="885"/>
        <v>27.42</v>
      </c>
      <c r="J1184" s="24">
        <f t="shared" si="886"/>
        <v>27.42</v>
      </c>
      <c r="K1184" s="24">
        <f t="shared" si="886"/>
        <v>0</v>
      </c>
      <c r="L1184" s="24">
        <f t="shared" si="886"/>
        <v>0</v>
      </c>
      <c r="M1184" s="24">
        <f t="shared" si="886"/>
        <v>0</v>
      </c>
      <c r="N1184" s="24">
        <f t="shared" si="886"/>
        <v>0</v>
      </c>
      <c r="O1184" s="24">
        <f t="shared" si="886"/>
        <v>27.42</v>
      </c>
      <c r="P1184" s="24">
        <f t="shared" si="886"/>
        <v>0</v>
      </c>
      <c r="Q1184" s="24">
        <f t="shared" si="886"/>
        <v>0</v>
      </c>
      <c r="R1184" s="88">
        <f t="shared" si="874"/>
        <v>100</v>
      </c>
    </row>
    <row r="1185" spans="1:18" ht="15.75" customHeight="1" x14ac:dyDescent="0.3">
      <c r="A1185" s="28" t="s">
        <v>235</v>
      </c>
      <c r="B1185" s="28" t="s">
        <v>1393</v>
      </c>
      <c r="C1185" s="18" t="s">
        <v>87</v>
      </c>
      <c r="D1185" s="28" t="s">
        <v>54</v>
      </c>
      <c r="E1185" s="29" t="s">
        <v>681</v>
      </c>
      <c r="F1185" s="24"/>
      <c r="G1185" s="24"/>
      <c r="H1185" s="24">
        <v>0</v>
      </c>
      <c r="I1185" s="24">
        <v>27.42</v>
      </c>
      <c r="J1185" s="37">
        <v>27.42</v>
      </c>
      <c r="K1185" s="24">
        <v>0</v>
      </c>
      <c r="L1185" s="24">
        <v>0</v>
      </c>
      <c r="M1185" s="24">
        <v>0</v>
      </c>
      <c r="N1185" s="24">
        <v>0</v>
      </c>
      <c r="O1185" s="30">
        <v>27.42</v>
      </c>
      <c r="P1185" s="30">
        <v>0</v>
      </c>
      <c r="Q1185" s="30">
        <v>0</v>
      </c>
      <c r="R1185" s="88">
        <f t="shared" si="874"/>
        <v>100</v>
      </c>
    </row>
    <row r="1186" spans="1:18" s="36" customFormat="1" ht="31.5" customHeight="1" x14ac:dyDescent="0.3">
      <c r="A1186" s="43" t="s">
        <v>235</v>
      </c>
      <c r="B1186" s="43" t="s">
        <v>130</v>
      </c>
      <c r="C1186" s="27"/>
      <c r="D1186" s="43"/>
      <c r="E1186" s="44" t="s">
        <v>620</v>
      </c>
      <c r="F1186" s="22">
        <v>648.19999999999993</v>
      </c>
      <c r="G1186" s="22">
        <f t="shared" ref="G1186:H1186" si="887">G1187+G1194</f>
        <v>0</v>
      </c>
      <c r="H1186" s="22">
        <f t="shared" si="887"/>
        <v>649.05099999999993</v>
      </c>
      <c r="I1186" s="22">
        <f t="shared" ref="I1186:Q1186" si="888">I1187+I1194</f>
        <v>649.05099999999993</v>
      </c>
      <c r="J1186" s="76">
        <f t="shared" si="888"/>
        <v>419.42308000000003</v>
      </c>
      <c r="K1186" s="22">
        <f t="shared" si="888"/>
        <v>381.09999999999997</v>
      </c>
      <c r="L1186" s="22">
        <f t="shared" si="888"/>
        <v>200.48167000000001</v>
      </c>
      <c r="M1186" s="22">
        <f t="shared" si="888"/>
        <v>0</v>
      </c>
      <c r="N1186" s="22">
        <f t="shared" si="888"/>
        <v>0</v>
      </c>
      <c r="O1186" s="45">
        <f t="shared" si="888"/>
        <v>604.09634000000005</v>
      </c>
      <c r="P1186" s="45">
        <f t="shared" si="888"/>
        <v>336.14534000000003</v>
      </c>
      <c r="Q1186" s="45">
        <f t="shared" si="888"/>
        <v>0</v>
      </c>
      <c r="R1186" s="86">
        <f t="shared" si="874"/>
        <v>93.073786189374957</v>
      </c>
    </row>
    <row r="1187" spans="1:18" s="49" customFormat="1" ht="47.25" customHeight="1" x14ac:dyDescent="0.3">
      <c r="A1187" s="47" t="s">
        <v>235</v>
      </c>
      <c r="B1187" s="47" t="s">
        <v>1418</v>
      </c>
      <c r="C1187" s="20"/>
      <c r="D1187" s="47"/>
      <c r="E1187" s="48" t="s">
        <v>636</v>
      </c>
      <c r="F1187" s="23">
        <v>23</v>
      </c>
      <c r="G1187" s="23">
        <f t="shared" ref="G1187:N1192" si="889">G1188</f>
        <v>0</v>
      </c>
      <c r="H1187" s="23">
        <f t="shared" si="889"/>
        <v>23</v>
      </c>
      <c r="I1187" s="23">
        <f t="shared" si="889"/>
        <v>23</v>
      </c>
      <c r="J1187" s="77">
        <f t="shared" si="889"/>
        <v>23</v>
      </c>
      <c r="K1187" s="23">
        <f t="shared" si="889"/>
        <v>0</v>
      </c>
      <c r="L1187" s="23">
        <f t="shared" si="889"/>
        <v>0</v>
      </c>
      <c r="M1187" s="23">
        <f t="shared" si="889"/>
        <v>0</v>
      </c>
      <c r="N1187" s="23">
        <f t="shared" si="889"/>
        <v>0</v>
      </c>
      <c r="O1187" s="51">
        <f t="shared" ref="O1187:Q1192" si="890">O1188</f>
        <v>23</v>
      </c>
      <c r="P1187" s="51">
        <f t="shared" si="890"/>
        <v>0</v>
      </c>
      <c r="Q1187" s="51">
        <f t="shared" si="890"/>
        <v>0</v>
      </c>
      <c r="R1187" s="87">
        <f t="shared" si="874"/>
        <v>100</v>
      </c>
    </row>
    <row r="1188" spans="1:18" ht="15.75" customHeight="1" x14ac:dyDescent="0.3">
      <c r="A1188" s="28" t="s">
        <v>235</v>
      </c>
      <c r="B1188" s="28" t="s">
        <v>1418</v>
      </c>
      <c r="C1188" s="18" t="s">
        <v>184</v>
      </c>
      <c r="D1188" s="28"/>
      <c r="E1188" s="29" t="s">
        <v>1526</v>
      </c>
      <c r="F1188" s="24">
        <v>23</v>
      </c>
      <c r="G1188" s="24">
        <f t="shared" si="889"/>
        <v>0</v>
      </c>
      <c r="H1188" s="24">
        <f t="shared" si="889"/>
        <v>23</v>
      </c>
      <c r="I1188" s="24">
        <f t="shared" si="889"/>
        <v>23</v>
      </c>
      <c r="J1188" s="37">
        <f t="shared" si="889"/>
        <v>23</v>
      </c>
      <c r="K1188" s="24">
        <f t="shared" si="889"/>
        <v>0</v>
      </c>
      <c r="L1188" s="24">
        <f t="shared" si="889"/>
        <v>0</v>
      </c>
      <c r="M1188" s="24">
        <f t="shared" si="889"/>
        <v>0</v>
      </c>
      <c r="N1188" s="24">
        <f t="shared" si="889"/>
        <v>0</v>
      </c>
      <c r="O1188" s="30">
        <f t="shared" si="890"/>
        <v>23</v>
      </c>
      <c r="P1188" s="30">
        <f t="shared" si="890"/>
        <v>0</v>
      </c>
      <c r="Q1188" s="30">
        <f t="shared" si="890"/>
        <v>0</v>
      </c>
      <c r="R1188" s="88">
        <f t="shared" si="874"/>
        <v>100</v>
      </c>
    </row>
    <row r="1189" spans="1:18" ht="63" customHeight="1" x14ac:dyDescent="0.3">
      <c r="A1189" s="28" t="s">
        <v>235</v>
      </c>
      <c r="B1189" s="28" t="s">
        <v>1418</v>
      </c>
      <c r="C1189" s="18" t="s">
        <v>252</v>
      </c>
      <c r="D1189" s="28"/>
      <c r="E1189" s="29" t="s">
        <v>1588</v>
      </c>
      <c r="F1189" s="24">
        <v>23</v>
      </c>
      <c r="G1189" s="24">
        <f t="shared" si="889"/>
        <v>0</v>
      </c>
      <c r="H1189" s="24">
        <f t="shared" si="889"/>
        <v>23</v>
      </c>
      <c r="I1189" s="24">
        <f t="shared" si="889"/>
        <v>23</v>
      </c>
      <c r="J1189" s="37">
        <f t="shared" si="889"/>
        <v>23</v>
      </c>
      <c r="K1189" s="24">
        <f t="shared" si="889"/>
        <v>0</v>
      </c>
      <c r="L1189" s="24">
        <f t="shared" si="889"/>
        <v>0</v>
      </c>
      <c r="M1189" s="24">
        <f t="shared" si="889"/>
        <v>0</v>
      </c>
      <c r="N1189" s="24">
        <f t="shared" si="889"/>
        <v>0</v>
      </c>
      <c r="O1189" s="30">
        <f t="shared" si="890"/>
        <v>23</v>
      </c>
      <c r="P1189" s="30">
        <f t="shared" si="890"/>
        <v>0</v>
      </c>
      <c r="Q1189" s="30">
        <f t="shared" si="890"/>
        <v>0</v>
      </c>
      <c r="R1189" s="88">
        <f t="shared" si="874"/>
        <v>100</v>
      </c>
    </row>
    <row r="1190" spans="1:18" ht="47.25" customHeight="1" x14ac:dyDescent="0.3">
      <c r="A1190" s="28" t="s">
        <v>235</v>
      </c>
      <c r="B1190" s="28" t="s">
        <v>1418</v>
      </c>
      <c r="C1190" s="18" t="s">
        <v>253</v>
      </c>
      <c r="D1190" s="28"/>
      <c r="E1190" s="29" t="s">
        <v>1589</v>
      </c>
      <c r="F1190" s="24">
        <v>23</v>
      </c>
      <c r="G1190" s="24">
        <f t="shared" si="889"/>
        <v>0</v>
      </c>
      <c r="H1190" s="24">
        <f t="shared" si="889"/>
        <v>23</v>
      </c>
      <c r="I1190" s="24">
        <f t="shared" si="889"/>
        <v>23</v>
      </c>
      <c r="J1190" s="37">
        <f t="shared" si="889"/>
        <v>23</v>
      </c>
      <c r="K1190" s="24">
        <f t="shared" si="889"/>
        <v>0</v>
      </c>
      <c r="L1190" s="24">
        <f t="shared" si="889"/>
        <v>0</v>
      </c>
      <c r="M1190" s="24">
        <f t="shared" si="889"/>
        <v>0</v>
      </c>
      <c r="N1190" s="24">
        <f t="shared" si="889"/>
        <v>0</v>
      </c>
      <c r="O1190" s="30">
        <f t="shared" si="890"/>
        <v>23</v>
      </c>
      <c r="P1190" s="30">
        <f t="shared" si="890"/>
        <v>0</v>
      </c>
      <c r="Q1190" s="30">
        <f t="shared" si="890"/>
        <v>0</v>
      </c>
      <c r="R1190" s="88">
        <f t="shared" si="874"/>
        <v>100</v>
      </c>
    </row>
    <row r="1191" spans="1:18" ht="31.5" customHeight="1" x14ac:dyDescent="0.3">
      <c r="A1191" s="28" t="s">
        <v>235</v>
      </c>
      <c r="B1191" s="28" t="s">
        <v>1418</v>
      </c>
      <c r="C1191" s="18" t="s">
        <v>251</v>
      </c>
      <c r="D1191" s="28"/>
      <c r="E1191" s="29" t="s">
        <v>718</v>
      </c>
      <c r="F1191" s="24">
        <v>23</v>
      </c>
      <c r="G1191" s="24">
        <f t="shared" si="889"/>
        <v>0</v>
      </c>
      <c r="H1191" s="24">
        <f t="shared" si="889"/>
        <v>23</v>
      </c>
      <c r="I1191" s="24">
        <f t="shared" si="889"/>
        <v>23</v>
      </c>
      <c r="J1191" s="37">
        <f t="shared" si="889"/>
        <v>23</v>
      </c>
      <c r="K1191" s="24">
        <f t="shared" si="889"/>
        <v>0</v>
      </c>
      <c r="L1191" s="24">
        <f t="shared" si="889"/>
        <v>0</v>
      </c>
      <c r="M1191" s="24">
        <f t="shared" si="889"/>
        <v>0</v>
      </c>
      <c r="N1191" s="24">
        <f t="shared" si="889"/>
        <v>0</v>
      </c>
      <c r="O1191" s="30">
        <f t="shared" si="890"/>
        <v>23</v>
      </c>
      <c r="P1191" s="30">
        <f t="shared" si="890"/>
        <v>0</v>
      </c>
      <c r="Q1191" s="30">
        <f t="shared" si="890"/>
        <v>0</v>
      </c>
      <c r="R1191" s="88">
        <f t="shared" si="874"/>
        <v>100</v>
      </c>
    </row>
    <row r="1192" spans="1:18" ht="31.5" customHeight="1" x14ac:dyDescent="0.3">
      <c r="A1192" s="28" t="s">
        <v>235</v>
      </c>
      <c r="B1192" s="28" t="s">
        <v>1418</v>
      </c>
      <c r="C1192" s="18" t="s">
        <v>251</v>
      </c>
      <c r="D1192" s="28" t="s">
        <v>51</v>
      </c>
      <c r="E1192" s="29" t="s">
        <v>663</v>
      </c>
      <c r="F1192" s="24">
        <v>23</v>
      </c>
      <c r="G1192" s="24">
        <f t="shared" si="889"/>
        <v>0</v>
      </c>
      <c r="H1192" s="24">
        <f t="shared" si="889"/>
        <v>23</v>
      </c>
      <c r="I1192" s="24">
        <f t="shared" si="889"/>
        <v>23</v>
      </c>
      <c r="J1192" s="37">
        <f t="shared" si="889"/>
        <v>23</v>
      </c>
      <c r="K1192" s="24">
        <f t="shared" si="889"/>
        <v>0</v>
      </c>
      <c r="L1192" s="24">
        <f t="shared" si="889"/>
        <v>0</v>
      </c>
      <c r="M1192" s="24">
        <f t="shared" si="889"/>
        <v>0</v>
      </c>
      <c r="N1192" s="24">
        <f t="shared" si="889"/>
        <v>0</v>
      </c>
      <c r="O1192" s="30">
        <f t="shared" si="890"/>
        <v>23</v>
      </c>
      <c r="P1192" s="30">
        <f t="shared" si="890"/>
        <v>0</v>
      </c>
      <c r="Q1192" s="30">
        <f t="shared" si="890"/>
        <v>0</v>
      </c>
      <c r="R1192" s="88">
        <f t="shared" si="874"/>
        <v>100</v>
      </c>
    </row>
    <row r="1193" spans="1:18" ht="31.5" customHeight="1" x14ac:dyDescent="0.3">
      <c r="A1193" s="28" t="s">
        <v>235</v>
      </c>
      <c r="B1193" s="28" t="s">
        <v>1418</v>
      </c>
      <c r="C1193" s="18" t="s">
        <v>251</v>
      </c>
      <c r="D1193" s="28" t="s">
        <v>52</v>
      </c>
      <c r="E1193" s="29" t="s">
        <v>664</v>
      </c>
      <c r="F1193" s="24">
        <v>23</v>
      </c>
      <c r="G1193" s="24"/>
      <c r="H1193" s="24">
        <v>23</v>
      </c>
      <c r="I1193" s="24">
        <v>23</v>
      </c>
      <c r="J1193" s="37">
        <v>23</v>
      </c>
      <c r="K1193" s="24">
        <v>0</v>
      </c>
      <c r="L1193" s="24">
        <v>0</v>
      </c>
      <c r="M1193" s="24">
        <v>0</v>
      </c>
      <c r="N1193" s="24">
        <v>0</v>
      </c>
      <c r="O1193" s="30">
        <v>23</v>
      </c>
      <c r="P1193" s="30">
        <v>0</v>
      </c>
      <c r="Q1193" s="30">
        <v>0</v>
      </c>
      <c r="R1193" s="88">
        <f t="shared" si="874"/>
        <v>100</v>
      </c>
    </row>
    <row r="1194" spans="1:18" s="49" customFormat="1" ht="31.5" customHeight="1" x14ac:dyDescent="0.3">
      <c r="A1194" s="47" t="s">
        <v>235</v>
      </c>
      <c r="B1194" s="47" t="s">
        <v>1419</v>
      </c>
      <c r="C1194" s="20"/>
      <c r="D1194" s="47"/>
      <c r="E1194" s="48" t="s">
        <v>638</v>
      </c>
      <c r="F1194" s="23">
        <v>625.19999999999993</v>
      </c>
      <c r="G1194" s="23">
        <f t="shared" ref="G1194:H1194" si="891">G1195+G1203</f>
        <v>0</v>
      </c>
      <c r="H1194" s="23">
        <f t="shared" si="891"/>
        <v>626.05099999999993</v>
      </c>
      <c r="I1194" s="23">
        <f t="shared" ref="I1194:Q1194" si="892">I1195+I1203</f>
        <v>626.05099999999993</v>
      </c>
      <c r="J1194" s="77">
        <f t="shared" si="892"/>
        <v>396.42308000000003</v>
      </c>
      <c r="K1194" s="23">
        <f t="shared" si="892"/>
        <v>381.09999999999997</v>
      </c>
      <c r="L1194" s="23">
        <f t="shared" si="892"/>
        <v>200.48167000000001</v>
      </c>
      <c r="M1194" s="23">
        <f t="shared" si="892"/>
        <v>0</v>
      </c>
      <c r="N1194" s="23">
        <f t="shared" si="892"/>
        <v>0</v>
      </c>
      <c r="O1194" s="51">
        <f t="shared" si="892"/>
        <v>581.09634000000005</v>
      </c>
      <c r="P1194" s="51">
        <f t="shared" si="892"/>
        <v>336.14534000000003</v>
      </c>
      <c r="Q1194" s="51">
        <f t="shared" si="892"/>
        <v>0</v>
      </c>
      <c r="R1194" s="87">
        <f t="shared" si="874"/>
        <v>92.81932941565465</v>
      </c>
    </row>
    <row r="1195" spans="1:18" ht="15.75" customHeight="1" x14ac:dyDescent="0.3">
      <c r="A1195" s="28" t="s">
        <v>235</v>
      </c>
      <c r="B1195" s="28" t="s">
        <v>1419</v>
      </c>
      <c r="C1195" s="18" t="s">
        <v>184</v>
      </c>
      <c r="D1195" s="28"/>
      <c r="E1195" s="29" t="s">
        <v>1526</v>
      </c>
      <c r="F1195" s="24">
        <v>244.1</v>
      </c>
      <c r="G1195" s="24">
        <f t="shared" ref="G1195:N1199" si="893">G1196</f>
        <v>0</v>
      </c>
      <c r="H1195" s="24">
        <f t="shared" si="893"/>
        <v>244.95099999999999</v>
      </c>
      <c r="I1195" s="24">
        <f t="shared" si="893"/>
        <v>244.95099999999999</v>
      </c>
      <c r="J1195" s="37">
        <f t="shared" si="893"/>
        <v>195.94140999999999</v>
      </c>
      <c r="K1195" s="24">
        <f t="shared" si="893"/>
        <v>0</v>
      </c>
      <c r="L1195" s="24">
        <f t="shared" si="893"/>
        <v>0</v>
      </c>
      <c r="M1195" s="24">
        <f t="shared" si="893"/>
        <v>0</v>
      </c>
      <c r="N1195" s="24">
        <f t="shared" si="893"/>
        <v>0</v>
      </c>
      <c r="O1195" s="30">
        <f t="shared" ref="O1195:Q1199" si="894">O1196</f>
        <v>244.95099999999999</v>
      </c>
      <c r="P1195" s="30">
        <f t="shared" si="894"/>
        <v>0</v>
      </c>
      <c r="Q1195" s="30">
        <f t="shared" si="894"/>
        <v>0</v>
      </c>
      <c r="R1195" s="88">
        <f t="shared" si="874"/>
        <v>100</v>
      </c>
    </row>
    <row r="1196" spans="1:18" ht="31.5" customHeight="1" x14ac:dyDescent="0.3">
      <c r="A1196" s="28" t="s">
        <v>235</v>
      </c>
      <c r="B1196" s="28" t="s">
        <v>1419</v>
      </c>
      <c r="C1196" s="18" t="s">
        <v>255</v>
      </c>
      <c r="D1196" s="28"/>
      <c r="E1196" s="29" t="s">
        <v>1590</v>
      </c>
      <c r="F1196" s="24">
        <v>244.1</v>
      </c>
      <c r="G1196" s="24">
        <f t="shared" si="893"/>
        <v>0</v>
      </c>
      <c r="H1196" s="24">
        <f t="shared" si="893"/>
        <v>244.95099999999999</v>
      </c>
      <c r="I1196" s="24">
        <f t="shared" si="893"/>
        <v>244.95099999999999</v>
      </c>
      <c r="J1196" s="37">
        <f t="shared" si="893"/>
        <v>195.94140999999999</v>
      </c>
      <c r="K1196" s="24">
        <f t="shared" si="893"/>
        <v>0</v>
      </c>
      <c r="L1196" s="24">
        <f t="shared" si="893"/>
        <v>0</v>
      </c>
      <c r="M1196" s="24">
        <f t="shared" si="893"/>
        <v>0</v>
      </c>
      <c r="N1196" s="24">
        <f t="shared" si="893"/>
        <v>0</v>
      </c>
      <c r="O1196" s="30">
        <f t="shared" si="894"/>
        <v>244.95099999999999</v>
      </c>
      <c r="P1196" s="30">
        <f t="shared" si="894"/>
        <v>0</v>
      </c>
      <c r="Q1196" s="30">
        <f t="shared" si="894"/>
        <v>0</v>
      </c>
      <c r="R1196" s="88">
        <f t="shared" si="874"/>
        <v>100</v>
      </c>
    </row>
    <row r="1197" spans="1:18" ht="31.5" customHeight="1" x14ac:dyDescent="0.3">
      <c r="A1197" s="28" t="s">
        <v>235</v>
      </c>
      <c r="B1197" s="28" t="s">
        <v>1419</v>
      </c>
      <c r="C1197" s="18" t="s">
        <v>256</v>
      </c>
      <c r="D1197" s="28"/>
      <c r="E1197" s="29" t="s">
        <v>1591</v>
      </c>
      <c r="F1197" s="24">
        <v>244.1</v>
      </c>
      <c r="G1197" s="24">
        <f t="shared" si="893"/>
        <v>0</v>
      </c>
      <c r="H1197" s="24">
        <f t="shared" si="893"/>
        <v>244.95099999999999</v>
      </c>
      <c r="I1197" s="24">
        <f t="shared" si="893"/>
        <v>244.95099999999999</v>
      </c>
      <c r="J1197" s="37">
        <f t="shared" si="893"/>
        <v>195.94140999999999</v>
      </c>
      <c r="K1197" s="24">
        <f t="shared" si="893"/>
        <v>0</v>
      </c>
      <c r="L1197" s="24">
        <f t="shared" si="893"/>
        <v>0</v>
      </c>
      <c r="M1197" s="24">
        <f t="shared" si="893"/>
        <v>0</v>
      </c>
      <c r="N1197" s="24">
        <f t="shared" si="893"/>
        <v>0</v>
      </c>
      <c r="O1197" s="30">
        <f t="shared" si="894"/>
        <v>244.95099999999999</v>
      </c>
      <c r="P1197" s="30">
        <f t="shared" si="894"/>
        <v>0</v>
      </c>
      <c r="Q1197" s="30">
        <f t="shared" si="894"/>
        <v>0</v>
      </c>
      <c r="R1197" s="88">
        <f t="shared" si="874"/>
        <v>100</v>
      </c>
    </row>
    <row r="1198" spans="1:18" ht="31.5" customHeight="1" x14ac:dyDescent="0.3">
      <c r="A1198" s="28" t="s">
        <v>235</v>
      </c>
      <c r="B1198" s="28" t="s">
        <v>1419</v>
      </c>
      <c r="C1198" s="18" t="s">
        <v>254</v>
      </c>
      <c r="D1198" s="28"/>
      <c r="E1198" s="29" t="s">
        <v>722</v>
      </c>
      <c r="F1198" s="24">
        <v>244.1</v>
      </c>
      <c r="G1198" s="24">
        <f t="shared" ref="G1198:H1198" si="895">G1199+G1201</f>
        <v>0</v>
      </c>
      <c r="H1198" s="24">
        <f t="shared" si="895"/>
        <v>244.95099999999999</v>
      </c>
      <c r="I1198" s="24">
        <f t="shared" ref="I1198:Q1198" si="896">I1199+I1201</f>
        <v>244.95099999999999</v>
      </c>
      <c r="J1198" s="37">
        <f t="shared" si="896"/>
        <v>195.94140999999999</v>
      </c>
      <c r="K1198" s="24">
        <f t="shared" si="896"/>
        <v>0</v>
      </c>
      <c r="L1198" s="24">
        <f t="shared" si="896"/>
        <v>0</v>
      </c>
      <c r="M1198" s="24">
        <f t="shared" si="896"/>
        <v>0</v>
      </c>
      <c r="N1198" s="24">
        <f t="shared" si="896"/>
        <v>0</v>
      </c>
      <c r="O1198" s="30">
        <f t="shared" si="896"/>
        <v>244.95099999999999</v>
      </c>
      <c r="P1198" s="30">
        <f t="shared" si="896"/>
        <v>0</v>
      </c>
      <c r="Q1198" s="30">
        <f t="shared" si="896"/>
        <v>0</v>
      </c>
      <c r="R1198" s="88">
        <f t="shared" si="874"/>
        <v>100</v>
      </c>
    </row>
    <row r="1199" spans="1:18" ht="31.5" customHeight="1" x14ac:dyDescent="0.3">
      <c r="A1199" s="28" t="s">
        <v>235</v>
      </c>
      <c r="B1199" s="28" t="s">
        <v>1419</v>
      </c>
      <c r="C1199" s="18" t="s">
        <v>254</v>
      </c>
      <c r="D1199" s="28" t="s">
        <v>51</v>
      </c>
      <c r="E1199" s="29" t="s">
        <v>663</v>
      </c>
      <c r="F1199" s="24">
        <v>240.7</v>
      </c>
      <c r="G1199" s="24">
        <f t="shared" si="893"/>
        <v>0</v>
      </c>
      <c r="H1199" s="24">
        <f t="shared" si="893"/>
        <v>240.7</v>
      </c>
      <c r="I1199" s="24">
        <f t="shared" si="893"/>
        <v>240.7</v>
      </c>
      <c r="J1199" s="37">
        <f t="shared" si="893"/>
        <v>193.03640999999999</v>
      </c>
      <c r="K1199" s="24">
        <f t="shared" si="893"/>
        <v>0</v>
      </c>
      <c r="L1199" s="24">
        <f t="shared" si="893"/>
        <v>0</v>
      </c>
      <c r="M1199" s="24">
        <f t="shared" si="893"/>
        <v>0</v>
      </c>
      <c r="N1199" s="24">
        <f t="shared" si="893"/>
        <v>0</v>
      </c>
      <c r="O1199" s="30">
        <f t="shared" si="894"/>
        <v>240.7</v>
      </c>
      <c r="P1199" s="30">
        <f t="shared" si="894"/>
        <v>0</v>
      </c>
      <c r="Q1199" s="30">
        <f t="shared" si="894"/>
        <v>0</v>
      </c>
      <c r="R1199" s="88">
        <f t="shared" si="874"/>
        <v>100</v>
      </c>
    </row>
    <row r="1200" spans="1:18" ht="31.5" customHeight="1" x14ac:dyDescent="0.3">
      <c r="A1200" s="28" t="s">
        <v>235</v>
      </c>
      <c r="B1200" s="28" t="s">
        <v>1419</v>
      </c>
      <c r="C1200" s="18" t="s">
        <v>254</v>
      </c>
      <c r="D1200" s="28" t="s">
        <v>52</v>
      </c>
      <c r="E1200" s="29" t="s">
        <v>664</v>
      </c>
      <c r="F1200" s="24">
        <v>240.7</v>
      </c>
      <c r="G1200" s="24"/>
      <c r="H1200" s="24">
        <v>240.7</v>
      </c>
      <c r="I1200" s="24">
        <v>240.7</v>
      </c>
      <c r="J1200" s="37">
        <v>193.03640999999999</v>
      </c>
      <c r="K1200" s="24">
        <v>0</v>
      </c>
      <c r="L1200" s="24">
        <v>0</v>
      </c>
      <c r="M1200" s="24">
        <v>0</v>
      </c>
      <c r="N1200" s="24">
        <v>0</v>
      </c>
      <c r="O1200" s="30">
        <v>240.7</v>
      </c>
      <c r="P1200" s="30">
        <v>0</v>
      </c>
      <c r="Q1200" s="30">
        <v>0</v>
      </c>
      <c r="R1200" s="88">
        <f t="shared" si="874"/>
        <v>100</v>
      </c>
    </row>
    <row r="1201" spans="1:18" ht="15.75" customHeight="1" x14ac:dyDescent="0.3">
      <c r="A1201" s="28" t="s">
        <v>235</v>
      </c>
      <c r="B1201" s="28" t="s">
        <v>1419</v>
      </c>
      <c r="C1201" s="18" t="s">
        <v>254</v>
      </c>
      <c r="D1201" s="28" t="s">
        <v>53</v>
      </c>
      <c r="E1201" s="29" t="s">
        <v>679</v>
      </c>
      <c r="F1201" s="24">
        <v>3.4</v>
      </c>
      <c r="G1201" s="24">
        <f t="shared" ref="G1201:Q1201" si="897">G1202</f>
        <v>0</v>
      </c>
      <c r="H1201" s="24">
        <f t="shared" si="897"/>
        <v>4.2509999999999994</v>
      </c>
      <c r="I1201" s="24">
        <f t="shared" si="897"/>
        <v>4.2510000000000003</v>
      </c>
      <c r="J1201" s="37">
        <f t="shared" si="897"/>
        <v>2.9049999999999998</v>
      </c>
      <c r="K1201" s="24">
        <f t="shared" si="897"/>
        <v>0</v>
      </c>
      <c r="L1201" s="24">
        <f t="shared" si="897"/>
        <v>0</v>
      </c>
      <c r="M1201" s="24">
        <f t="shared" si="897"/>
        <v>0</v>
      </c>
      <c r="N1201" s="24">
        <f t="shared" si="897"/>
        <v>0</v>
      </c>
      <c r="O1201" s="30">
        <f t="shared" si="897"/>
        <v>4.2510000000000003</v>
      </c>
      <c r="P1201" s="30">
        <f t="shared" si="897"/>
        <v>0</v>
      </c>
      <c r="Q1201" s="30">
        <f t="shared" si="897"/>
        <v>0</v>
      </c>
      <c r="R1201" s="88">
        <f t="shared" si="874"/>
        <v>100</v>
      </c>
    </row>
    <row r="1202" spans="1:18" ht="15.75" customHeight="1" x14ac:dyDescent="0.3">
      <c r="A1202" s="28" t="s">
        <v>235</v>
      </c>
      <c r="B1202" s="28" t="s">
        <v>1419</v>
      </c>
      <c r="C1202" s="18" t="s">
        <v>254</v>
      </c>
      <c r="D1202" s="28" t="s">
        <v>60</v>
      </c>
      <c r="E1202" s="29" t="s">
        <v>682</v>
      </c>
      <c r="F1202" s="24">
        <v>3.4</v>
      </c>
      <c r="G1202" s="24"/>
      <c r="H1202" s="24">
        <f>3.4+0.851</f>
        <v>4.2509999999999994</v>
      </c>
      <c r="I1202" s="24">
        <v>4.2510000000000003</v>
      </c>
      <c r="J1202" s="37">
        <v>2.9049999999999998</v>
      </c>
      <c r="K1202" s="24">
        <v>0</v>
      </c>
      <c r="L1202" s="24">
        <v>0</v>
      </c>
      <c r="M1202" s="24">
        <v>0</v>
      </c>
      <c r="N1202" s="24">
        <v>0</v>
      </c>
      <c r="O1202" s="30">
        <v>4.2510000000000003</v>
      </c>
      <c r="P1202" s="30">
        <v>0</v>
      </c>
      <c r="Q1202" s="30">
        <v>0</v>
      </c>
      <c r="R1202" s="88">
        <f t="shared" si="874"/>
        <v>100</v>
      </c>
    </row>
    <row r="1203" spans="1:18" ht="31.5" customHeight="1" x14ac:dyDescent="0.3">
      <c r="A1203" s="28" t="s">
        <v>235</v>
      </c>
      <c r="B1203" s="28" t="s">
        <v>1419</v>
      </c>
      <c r="C1203" s="18" t="s">
        <v>62</v>
      </c>
      <c r="D1203" s="28"/>
      <c r="E1203" s="29" t="s">
        <v>1196</v>
      </c>
      <c r="F1203" s="24">
        <v>381.09999999999997</v>
      </c>
      <c r="G1203" s="24">
        <f t="shared" ref="G1203:Q1203" si="898">G1204</f>
        <v>0</v>
      </c>
      <c r="H1203" s="24">
        <f t="shared" si="898"/>
        <v>381.09999999999997</v>
      </c>
      <c r="I1203" s="24">
        <f t="shared" si="898"/>
        <v>381.09999999999997</v>
      </c>
      <c r="J1203" s="37">
        <f t="shared" si="898"/>
        <v>200.48167000000001</v>
      </c>
      <c r="K1203" s="24">
        <f t="shared" si="898"/>
        <v>381.09999999999997</v>
      </c>
      <c r="L1203" s="24">
        <f t="shared" si="898"/>
        <v>200.48167000000001</v>
      </c>
      <c r="M1203" s="24">
        <f t="shared" si="898"/>
        <v>0</v>
      </c>
      <c r="N1203" s="24">
        <f t="shared" si="898"/>
        <v>0</v>
      </c>
      <c r="O1203" s="30">
        <f t="shared" si="898"/>
        <v>336.14534000000003</v>
      </c>
      <c r="P1203" s="30">
        <f t="shared" si="898"/>
        <v>336.14534000000003</v>
      </c>
      <c r="Q1203" s="30">
        <f t="shared" si="898"/>
        <v>0</v>
      </c>
      <c r="R1203" s="88">
        <f t="shared" si="874"/>
        <v>88.203972710574675</v>
      </c>
    </row>
    <row r="1204" spans="1:18" ht="15.75" customHeight="1" x14ac:dyDescent="0.3">
      <c r="A1204" s="28" t="s">
        <v>235</v>
      </c>
      <c r="B1204" s="28" t="s">
        <v>1419</v>
      </c>
      <c r="C1204" s="18" t="s">
        <v>63</v>
      </c>
      <c r="D1204" s="28"/>
      <c r="E1204" s="29" t="s">
        <v>115</v>
      </c>
      <c r="F1204" s="24">
        <v>381.09999999999997</v>
      </c>
      <c r="G1204" s="24">
        <f t="shared" ref="G1204:H1204" si="899">G1205+G1208</f>
        <v>0</v>
      </c>
      <c r="H1204" s="24">
        <f t="shared" si="899"/>
        <v>381.09999999999997</v>
      </c>
      <c r="I1204" s="24">
        <f t="shared" ref="I1204:Q1204" si="900">I1205+I1208</f>
        <v>381.09999999999997</v>
      </c>
      <c r="J1204" s="37">
        <f t="shared" si="900"/>
        <v>200.48167000000001</v>
      </c>
      <c r="K1204" s="24">
        <f t="shared" si="900"/>
        <v>381.09999999999997</v>
      </c>
      <c r="L1204" s="24">
        <f t="shared" si="900"/>
        <v>200.48167000000001</v>
      </c>
      <c r="M1204" s="24">
        <f t="shared" si="900"/>
        <v>0</v>
      </c>
      <c r="N1204" s="24">
        <f t="shared" si="900"/>
        <v>0</v>
      </c>
      <c r="O1204" s="30">
        <f t="shared" si="900"/>
        <v>336.14534000000003</v>
      </c>
      <c r="P1204" s="30">
        <f t="shared" si="900"/>
        <v>336.14534000000003</v>
      </c>
      <c r="Q1204" s="30">
        <f t="shared" si="900"/>
        <v>0</v>
      </c>
      <c r="R1204" s="88">
        <f t="shared" si="874"/>
        <v>88.203972710574675</v>
      </c>
    </row>
    <row r="1205" spans="1:18" ht="31.5" customHeight="1" x14ac:dyDescent="0.3">
      <c r="A1205" s="28" t="s">
        <v>235</v>
      </c>
      <c r="B1205" s="28" t="s">
        <v>1419</v>
      </c>
      <c r="C1205" s="18" t="s">
        <v>375</v>
      </c>
      <c r="D1205" s="28"/>
      <c r="E1205" s="29" t="s">
        <v>1211</v>
      </c>
      <c r="F1205" s="24">
        <v>116.7</v>
      </c>
      <c r="G1205" s="24">
        <f t="shared" ref="G1205:Q1206" si="901">G1206</f>
        <v>0</v>
      </c>
      <c r="H1205" s="24">
        <f t="shared" si="901"/>
        <v>116.7</v>
      </c>
      <c r="I1205" s="24">
        <f t="shared" si="901"/>
        <v>116.7</v>
      </c>
      <c r="J1205" s="37">
        <f t="shared" si="901"/>
        <v>81.721850000000003</v>
      </c>
      <c r="K1205" s="24">
        <f t="shared" si="901"/>
        <v>116.7</v>
      </c>
      <c r="L1205" s="24">
        <f t="shared" si="901"/>
        <v>81.721850000000003</v>
      </c>
      <c r="M1205" s="24">
        <f t="shared" si="901"/>
        <v>0</v>
      </c>
      <c r="N1205" s="24">
        <f t="shared" si="901"/>
        <v>0</v>
      </c>
      <c r="O1205" s="30">
        <f t="shared" si="901"/>
        <v>116.68247</v>
      </c>
      <c r="P1205" s="30">
        <f t="shared" si="901"/>
        <v>116.68247</v>
      </c>
      <c r="Q1205" s="30">
        <f t="shared" si="901"/>
        <v>0</v>
      </c>
      <c r="R1205" s="88">
        <f t="shared" si="874"/>
        <v>99.984978577549271</v>
      </c>
    </row>
    <row r="1206" spans="1:18" ht="31.5" customHeight="1" x14ac:dyDescent="0.3">
      <c r="A1206" s="28" t="s">
        <v>235</v>
      </c>
      <c r="B1206" s="28" t="s">
        <v>1419</v>
      </c>
      <c r="C1206" s="18" t="s">
        <v>375</v>
      </c>
      <c r="D1206" s="28" t="s">
        <v>51</v>
      </c>
      <c r="E1206" s="29" t="s">
        <v>663</v>
      </c>
      <c r="F1206" s="24">
        <v>116.7</v>
      </c>
      <c r="G1206" s="24">
        <f t="shared" si="901"/>
        <v>0</v>
      </c>
      <c r="H1206" s="24">
        <f t="shared" si="901"/>
        <v>116.7</v>
      </c>
      <c r="I1206" s="24">
        <f t="shared" si="901"/>
        <v>116.7</v>
      </c>
      <c r="J1206" s="37">
        <f t="shared" si="901"/>
        <v>81.721850000000003</v>
      </c>
      <c r="K1206" s="24">
        <f t="shared" si="901"/>
        <v>116.7</v>
      </c>
      <c r="L1206" s="24">
        <f t="shared" si="901"/>
        <v>81.721850000000003</v>
      </c>
      <c r="M1206" s="24">
        <f t="shared" si="901"/>
        <v>0</v>
      </c>
      <c r="N1206" s="24">
        <f t="shared" si="901"/>
        <v>0</v>
      </c>
      <c r="O1206" s="30">
        <f t="shared" si="901"/>
        <v>116.68247</v>
      </c>
      <c r="P1206" s="30">
        <f t="shared" si="901"/>
        <v>116.68247</v>
      </c>
      <c r="Q1206" s="30">
        <f t="shared" si="901"/>
        <v>0</v>
      </c>
      <c r="R1206" s="88">
        <f t="shared" si="874"/>
        <v>99.984978577549271</v>
      </c>
    </row>
    <row r="1207" spans="1:18" ht="31.5" customHeight="1" x14ac:dyDescent="0.3">
      <c r="A1207" s="28" t="s">
        <v>235</v>
      </c>
      <c r="B1207" s="28" t="s">
        <v>1419</v>
      </c>
      <c r="C1207" s="18" t="s">
        <v>375</v>
      </c>
      <c r="D1207" s="28" t="s">
        <v>52</v>
      </c>
      <c r="E1207" s="29" t="s">
        <v>664</v>
      </c>
      <c r="F1207" s="24">
        <v>116.7</v>
      </c>
      <c r="G1207" s="24"/>
      <c r="H1207" s="24">
        <v>116.7</v>
      </c>
      <c r="I1207" s="24">
        <v>116.7</v>
      </c>
      <c r="J1207" s="37">
        <v>81.721850000000003</v>
      </c>
      <c r="K1207" s="24">
        <f>I1207</f>
        <v>116.7</v>
      </c>
      <c r="L1207" s="24">
        <f>J1207</f>
        <v>81.721850000000003</v>
      </c>
      <c r="M1207" s="24">
        <v>0</v>
      </c>
      <c r="N1207" s="24">
        <v>0</v>
      </c>
      <c r="O1207" s="30">
        <v>116.68247</v>
      </c>
      <c r="P1207" s="30">
        <f>O1207</f>
        <v>116.68247</v>
      </c>
      <c r="Q1207" s="30">
        <v>0</v>
      </c>
      <c r="R1207" s="88">
        <f t="shared" si="874"/>
        <v>99.984978577549271</v>
      </c>
    </row>
    <row r="1208" spans="1:18" ht="47.25" customHeight="1" x14ac:dyDescent="0.3">
      <c r="A1208" s="28" t="s">
        <v>235</v>
      </c>
      <c r="B1208" s="28" t="s">
        <v>1419</v>
      </c>
      <c r="C1208" s="18" t="s">
        <v>376</v>
      </c>
      <c r="D1208" s="28"/>
      <c r="E1208" s="29" t="s">
        <v>1212</v>
      </c>
      <c r="F1208" s="24">
        <v>264.39999999999998</v>
      </c>
      <c r="G1208" s="24">
        <f t="shared" ref="G1208:H1208" si="902">G1211+G1209</f>
        <v>0</v>
      </c>
      <c r="H1208" s="24">
        <f t="shared" si="902"/>
        <v>264.39999999999998</v>
      </c>
      <c r="I1208" s="24">
        <f t="shared" ref="I1208:Q1208" si="903">I1211+I1209</f>
        <v>264.39999999999998</v>
      </c>
      <c r="J1208" s="37">
        <f t="shared" si="903"/>
        <v>118.75982</v>
      </c>
      <c r="K1208" s="24">
        <f t="shared" si="903"/>
        <v>264.39999999999998</v>
      </c>
      <c r="L1208" s="24">
        <f t="shared" si="903"/>
        <v>118.75982</v>
      </c>
      <c r="M1208" s="24">
        <f t="shared" si="903"/>
        <v>0</v>
      </c>
      <c r="N1208" s="24">
        <f t="shared" si="903"/>
        <v>0</v>
      </c>
      <c r="O1208" s="30">
        <f t="shared" si="903"/>
        <v>219.46287000000001</v>
      </c>
      <c r="P1208" s="30">
        <f t="shared" si="903"/>
        <v>219.46287000000001</v>
      </c>
      <c r="Q1208" s="30">
        <f t="shared" si="903"/>
        <v>0</v>
      </c>
      <c r="R1208" s="88">
        <f t="shared" si="874"/>
        <v>83.004111195158856</v>
      </c>
    </row>
    <row r="1209" spans="1:18" ht="78.75" customHeight="1" x14ac:dyDescent="0.3">
      <c r="A1209" s="28" t="s">
        <v>235</v>
      </c>
      <c r="B1209" s="28" t="s">
        <v>1419</v>
      </c>
      <c r="C1209" s="18" t="s">
        <v>376</v>
      </c>
      <c r="D1209" s="28" t="s">
        <v>58</v>
      </c>
      <c r="E1209" s="29" t="s">
        <v>660</v>
      </c>
      <c r="F1209" s="24">
        <v>0</v>
      </c>
      <c r="G1209" s="24">
        <f t="shared" ref="G1209:Q1209" si="904">G1210</f>
        <v>0</v>
      </c>
      <c r="H1209" s="24">
        <f t="shared" si="904"/>
        <v>0</v>
      </c>
      <c r="I1209" s="24">
        <f t="shared" si="904"/>
        <v>91.68</v>
      </c>
      <c r="J1209" s="37">
        <f t="shared" si="904"/>
        <v>68.759820000000005</v>
      </c>
      <c r="K1209" s="24">
        <f t="shared" si="904"/>
        <v>91.679999999999993</v>
      </c>
      <c r="L1209" s="24">
        <f t="shared" si="904"/>
        <v>68.759820000000005</v>
      </c>
      <c r="M1209" s="24">
        <f t="shared" si="904"/>
        <v>0</v>
      </c>
      <c r="N1209" s="24">
        <f t="shared" si="904"/>
        <v>0</v>
      </c>
      <c r="O1209" s="30">
        <f t="shared" si="904"/>
        <v>75.176659999999998</v>
      </c>
      <c r="P1209" s="30">
        <f t="shared" si="904"/>
        <v>75.176659999999998</v>
      </c>
      <c r="Q1209" s="30">
        <f t="shared" si="904"/>
        <v>0</v>
      </c>
      <c r="R1209" s="88">
        <f t="shared" si="874"/>
        <v>81.998974694589862</v>
      </c>
    </row>
    <row r="1210" spans="1:18" ht="31.5" customHeight="1" x14ac:dyDescent="0.3">
      <c r="A1210" s="28" t="s">
        <v>235</v>
      </c>
      <c r="B1210" s="28" t="s">
        <v>1419</v>
      </c>
      <c r="C1210" s="18" t="s">
        <v>376</v>
      </c>
      <c r="D1210" s="28" t="s">
        <v>68</v>
      </c>
      <c r="E1210" s="29" t="s">
        <v>662</v>
      </c>
      <c r="F1210" s="24">
        <v>0</v>
      </c>
      <c r="G1210" s="24"/>
      <c r="H1210" s="24">
        <v>0</v>
      </c>
      <c r="I1210" s="24">
        <v>91.68</v>
      </c>
      <c r="J1210" s="37">
        <v>68.759820000000005</v>
      </c>
      <c r="K1210" s="24">
        <f>70.41456+21.26544</f>
        <v>91.679999999999993</v>
      </c>
      <c r="L1210" s="24">
        <f>J1210</f>
        <v>68.759820000000005</v>
      </c>
      <c r="M1210" s="24">
        <v>0</v>
      </c>
      <c r="N1210" s="24">
        <v>0</v>
      </c>
      <c r="O1210" s="30">
        <v>75.176659999999998</v>
      </c>
      <c r="P1210" s="30">
        <f>O1210</f>
        <v>75.176659999999998</v>
      </c>
      <c r="Q1210" s="30">
        <v>0</v>
      </c>
      <c r="R1210" s="88">
        <f t="shared" si="874"/>
        <v>81.998974694589862</v>
      </c>
    </row>
    <row r="1211" spans="1:18" ht="31.5" customHeight="1" x14ac:dyDescent="0.3">
      <c r="A1211" s="28" t="s">
        <v>235</v>
      </c>
      <c r="B1211" s="28" t="s">
        <v>1419</v>
      </c>
      <c r="C1211" s="18" t="s">
        <v>376</v>
      </c>
      <c r="D1211" s="28" t="s">
        <v>51</v>
      </c>
      <c r="E1211" s="29" t="s">
        <v>663</v>
      </c>
      <c r="F1211" s="24">
        <v>264.39999999999998</v>
      </c>
      <c r="G1211" s="24">
        <f t="shared" ref="G1211:Q1211" si="905">G1212</f>
        <v>0</v>
      </c>
      <c r="H1211" s="24">
        <f t="shared" si="905"/>
        <v>264.39999999999998</v>
      </c>
      <c r="I1211" s="24">
        <f t="shared" si="905"/>
        <v>172.72</v>
      </c>
      <c r="J1211" s="37">
        <f t="shared" si="905"/>
        <v>50</v>
      </c>
      <c r="K1211" s="24">
        <f t="shared" si="905"/>
        <v>172.72</v>
      </c>
      <c r="L1211" s="24">
        <f t="shared" si="905"/>
        <v>50</v>
      </c>
      <c r="M1211" s="24">
        <f t="shared" si="905"/>
        <v>0</v>
      </c>
      <c r="N1211" s="24">
        <f t="shared" si="905"/>
        <v>0</v>
      </c>
      <c r="O1211" s="30">
        <f t="shared" si="905"/>
        <v>144.28621000000001</v>
      </c>
      <c r="P1211" s="30">
        <f t="shared" si="905"/>
        <v>144.28621000000001</v>
      </c>
      <c r="Q1211" s="30">
        <f t="shared" si="905"/>
        <v>0</v>
      </c>
      <c r="R1211" s="88">
        <f t="shared" si="874"/>
        <v>83.537638953219087</v>
      </c>
    </row>
    <row r="1212" spans="1:18" ht="31.5" customHeight="1" x14ac:dyDescent="0.3">
      <c r="A1212" s="28" t="s">
        <v>235</v>
      </c>
      <c r="B1212" s="28" t="s">
        <v>1419</v>
      </c>
      <c r="C1212" s="18" t="s">
        <v>376</v>
      </c>
      <c r="D1212" s="28" t="s">
        <v>52</v>
      </c>
      <c r="E1212" s="29" t="s">
        <v>664</v>
      </c>
      <c r="F1212" s="24">
        <v>264.39999999999998</v>
      </c>
      <c r="G1212" s="24"/>
      <c r="H1212" s="24">
        <v>264.39999999999998</v>
      </c>
      <c r="I1212" s="24">
        <v>172.72</v>
      </c>
      <c r="J1212" s="37">
        <v>50</v>
      </c>
      <c r="K1212" s="24">
        <f>I1212</f>
        <v>172.72</v>
      </c>
      <c r="L1212" s="24">
        <f>J1212</f>
        <v>50</v>
      </c>
      <c r="M1212" s="24">
        <v>0</v>
      </c>
      <c r="N1212" s="24">
        <v>0</v>
      </c>
      <c r="O1212" s="30">
        <v>144.28621000000001</v>
      </c>
      <c r="P1212" s="30">
        <f>O1212</f>
        <v>144.28621000000001</v>
      </c>
      <c r="Q1212" s="30">
        <v>0</v>
      </c>
      <c r="R1212" s="88">
        <f t="shared" si="874"/>
        <v>83.537638953219087</v>
      </c>
    </row>
    <row r="1213" spans="1:18" s="36" customFormat="1" ht="15.75" customHeight="1" x14ac:dyDescent="0.3">
      <c r="A1213" s="43" t="s">
        <v>235</v>
      </c>
      <c r="B1213" s="43" t="s">
        <v>70</v>
      </c>
      <c r="C1213" s="27"/>
      <c r="D1213" s="43"/>
      <c r="E1213" s="44" t="s">
        <v>621</v>
      </c>
      <c r="F1213" s="22">
        <v>425212.29999999993</v>
      </c>
      <c r="G1213" s="22">
        <f>G1220+G1277</f>
        <v>-4575.2529999999997</v>
      </c>
      <c r="H1213" s="22">
        <f t="shared" ref="H1213:Q1213" si="906">H1220+H1277+H1214</f>
        <v>420490.79200000002</v>
      </c>
      <c r="I1213" s="22">
        <f t="shared" si="906"/>
        <v>509466.13300999993</v>
      </c>
      <c r="J1213" s="22">
        <f t="shared" si="906"/>
        <v>350122.70105000003</v>
      </c>
      <c r="K1213" s="22">
        <f t="shared" si="906"/>
        <v>150264.29429000002</v>
      </c>
      <c r="L1213" s="22">
        <f t="shared" si="906"/>
        <v>90786.393260000012</v>
      </c>
      <c r="M1213" s="22">
        <f t="shared" si="906"/>
        <v>0</v>
      </c>
      <c r="N1213" s="22">
        <f t="shared" si="906"/>
        <v>0</v>
      </c>
      <c r="O1213" s="22">
        <f t="shared" si="906"/>
        <v>509358.81170999992</v>
      </c>
      <c r="P1213" s="22">
        <f t="shared" si="906"/>
        <v>150264.29429000002</v>
      </c>
      <c r="Q1213" s="22">
        <f t="shared" si="906"/>
        <v>0</v>
      </c>
      <c r="R1213" s="86">
        <f t="shared" si="874"/>
        <v>99.978934556578679</v>
      </c>
    </row>
    <row r="1214" spans="1:18" s="49" customFormat="1" ht="15.75" customHeight="1" x14ac:dyDescent="0.3">
      <c r="A1214" s="47" t="s">
        <v>235</v>
      </c>
      <c r="B1214" s="47" t="s">
        <v>2004</v>
      </c>
      <c r="C1214" s="20"/>
      <c r="D1214" s="47"/>
      <c r="E1214" s="48" t="s">
        <v>2005</v>
      </c>
      <c r="F1214" s="22"/>
      <c r="G1214" s="22"/>
      <c r="H1214" s="23">
        <f t="shared" ref="H1214:I1218" si="907">H1215</f>
        <v>0</v>
      </c>
      <c r="I1214" s="23">
        <f t="shared" si="907"/>
        <v>375.3</v>
      </c>
      <c r="J1214" s="23">
        <f t="shared" ref="J1214:Q1218" si="908">J1215</f>
        <v>375.3</v>
      </c>
      <c r="K1214" s="23">
        <f t="shared" si="908"/>
        <v>0</v>
      </c>
      <c r="L1214" s="23">
        <f t="shared" si="908"/>
        <v>0</v>
      </c>
      <c r="M1214" s="23">
        <f t="shared" si="908"/>
        <v>0</v>
      </c>
      <c r="N1214" s="23">
        <f t="shared" si="908"/>
        <v>0</v>
      </c>
      <c r="O1214" s="23">
        <f t="shared" si="908"/>
        <v>375.3</v>
      </c>
      <c r="P1214" s="23">
        <f t="shared" si="908"/>
        <v>0</v>
      </c>
      <c r="Q1214" s="23">
        <f t="shared" si="908"/>
        <v>0</v>
      </c>
      <c r="R1214" s="87">
        <f t="shared" si="874"/>
        <v>100</v>
      </c>
    </row>
    <row r="1215" spans="1:18" ht="31.5" customHeight="1" x14ac:dyDescent="0.3">
      <c r="A1215" s="28" t="s">
        <v>235</v>
      </c>
      <c r="B1215" s="28" t="s">
        <v>2004</v>
      </c>
      <c r="C1215" s="18" t="s">
        <v>62</v>
      </c>
      <c r="D1215" s="28"/>
      <c r="E1215" s="29" t="s">
        <v>1196</v>
      </c>
      <c r="F1215" s="22"/>
      <c r="G1215" s="22"/>
      <c r="H1215" s="24">
        <f t="shared" si="907"/>
        <v>0</v>
      </c>
      <c r="I1215" s="24">
        <f t="shared" si="907"/>
        <v>375.3</v>
      </c>
      <c r="J1215" s="24">
        <f t="shared" si="908"/>
        <v>375.3</v>
      </c>
      <c r="K1215" s="24">
        <f t="shared" si="908"/>
        <v>0</v>
      </c>
      <c r="L1215" s="24">
        <f t="shared" si="908"/>
        <v>0</v>
      </c>
      <c r="M1215" s="24">
        <f t="shared" si="908"/>
        <v>0</v>
      </c>
      <c r="N1215" s="24">
        <f t="shared" si="908"/>
        <v>0</v>
      </c>
      <c r="O1215" s="24">
        <f t="shared" si="908"/>
        <v>375.3</v>
      </c>
      <c r="P1215" s="24">
        <f t="shared" si="908"/>
        <v>0</v>
      </c>
      <c r="Q1215" s="24">
        <f t="shared" si="908"/>
        <v>0</v>
      </c>
      <c r="R1215" s="88">
        <f t="shared" si="874"/>
        <v>100</v>
      </c>
    </row>
    <row r="1216" spans="1:18" ht="47.25" customHeight="1" x14ac:dyDescent="0.3">
      <c r="A1216" s="28" t="s">
        <v>235</v>
      </c>
      <c r="B1216" s="28" t="s">
        <v>2004</v>
      </c>
      <c r="C1216" s="18" t="s">
        <v>152</v>
      </c>
      <c r="D1216" s="28"/>
      <c r="E1216" s="29" t="s">
        <v>1788</v>
      </c>
      <c r="F1216" s="22"/>
      <c r="G1216" s="22"/>
      <c r="H1216" s="24">
        <f t="shared" si="907"/>
        <v>0</v>
      </c>
      <c r="I1216" s="24">
        <f t="shared" si="907"/>
        <v>375.3</v>
      </c>
      <c r="J1216" s="24">
        <f t="shared" si="908"/>
        <v>375.3</v>
      </c>
      <c r="K1216" s="24">
        <f t="shared" si="908"/>
        <v>0</v>
      </c>
      <c r="L1216" s="24">
        <f t="shared" si="908"/>
        <v>0</v>
      </c>
      <c r="M1216" s="24">
        <f t="shared" si="908"/>
        <v>0</v>
      </c>
      <c r="N1216" s="24">
        <f t="shared" si="908"/>
        <v>0</v>
      </c>
      <c r="O1216" s="24">
        <f t="shared" si="908"/>
        <v>375.3</v>
      </c>
      <c r="P1216" s="24">
        <f t="shared" si="908"/>
        <v>0</v>
      </c>
      <c r="Q1216" s="24">
        <f t="shared" si="908"/>
        <v>0</v>
      </c>
      <c r="R1216" s="88">
        <f t="shared" si="874"/>
        <v>100</v>
      </c>
    </row>
    <row r="1217" spans="1:18" ht="31.5" customHeight="1" x14ac:dyDescent="0.3">
      <c r="A1217" s="28" t="s">
        <v>235</v>
      </c>
      <c r="B1217" s="28" t="s">
        <v>2004</v>
      </c>
      <c r="C1217" s="18" t="s">
        <v>1822</v>
      </c>
      <c r="D1217" s="28"/>
      <c r="E1217" s="29" t="s">
        <v>1823</v>
      </c>
      <c r="F1217" s="22"/>
      <c r="G1217" s="22"/>
      <c r="H1217" s="24">
        <f t="shared" si="907"/>
        <v>0</v>
      </c>
      <c r="I1217" s="24">
        <f t="shared" si="907"/>
        <v>375.3</v>
      </c>
      <c r="J1217" s="24">
        <f t="shared" si="908"/>
        <v>375.3</v>
      </c>
      <c r="K1217" s="24">
        <f t="shared" si="908"/>
        <v>0</v>
      </c>
      <c r="L1217" s="24">
        <f t="shared" si="908"/>
        <v>0</v>
      </c>
      <c r="M1217" s="24">
        <f t="shared" si="908"/>
        <v>0</v>
      </c>
      <c r="N1217" s="24">
        <f t="shared" si="908"/>
        <v>0</v>
      </c>
      <c r="O1217" s="24">
        <f t="shared" si="908"/>
        <v>375.3</v>
      </c>
      <c r="P1217" s="24">
        <f t="shared" si="908"/>
        <v>0</v>
      </c>
      <c r="Q1217" s="24">
        <f t="shared" si="908"/>
        <v>0</v>
      </c>
      <c r="R1217" s="88">
        <f t="shared" si="874"/>
        <v>100</v>
      </c>
    </row>
    <row r="1218" spans="1:18" ht="31.5" customHeight="1" x14ac:dyDescent="0.3">
      <c r="A1218" s="28" t="s">
        <v>235</v>
      </c>
      <c r="B1218" s="28" t="s">
        <v>2004</v>
      </c>
      <c r="C1218" s="18" t="s">
        <v>1822</v>
      </c>
      <c r="D1218" s="18" t="s">
        <v>51</v>
      </c>
      <c r="E1218" s="19" t="s">
        <v>663</v>
      </c>
      <c r="F1218" s="22"/>
      <c r="G1218" s="22"/>
      <c r="H1218" s="24">
        <f t="shared" si="907"/>
        <v>0</v>
      </c>
      <c r="I1218" s="24">
        <f t="shared" si="907"/>
        <v>375.3</v>
      </c>
      <c r="J1218" s="24">
        <f t="shared" si="908"/>
        <v>375.3</v>
      </c>
      <c r="K1218" s="24">
        <f t="shared" si="908"/>
        <v>0</v>
      </c>
      <c r="L1218" s="24">
        <f t="shared" si="908"/>
        <v>0</v>
      </c>
      <c r="M1218" s="24">
        <f t="shared" si="908"/>
        <v>0</v>
      </c>
      <c r="N1218" s="24">
        <f t="shared" si="908"/>
        <v>0</v>
      </c>
      <c r="O1218" s="24">
        <f t="shared" si="908"/>
        <v>375.3</v>
      </c>
      <c r="P1218" s="24">
        <f t="shared" si="908"/>
        <v>0</v>
      </c>
      <c r="Q1218" s="24">
        <f t="shared" si="908"/>
        <v>0</v>
      </c>
      <c r="R1218" s="88">
        <f t="shared" si="874"/>
        <v>100</v>
      </c>
    </row>
    <row r="1219" spans="1:18" ht="31.5" customHeight="1" x14ac:dyDescent="0.3">
      <c r="A1219" s="28" t="s">
        <v>235</v>
      </c>
      <c r="B1219" s="28" t="s">
        <v>2004</v>
      </c>
      <c r="C1219" s="18" t="s">
        <v>1822</v>
      </c>
      <c r="D1219" s="18" t="s">
        <v>52</v>
      </c>
      <c r="E1219" s="19" t="s">
        <v>664</v>
      </c>
      <c r="F1219" s="22"/>
      <c r="G1219" s="22"/>
      <c r="H1219" s="24">
        <v>0</v>
      </c>
      <c r="I1219" s="24">
        <v>375.3</v>
      </c>
      <c r="J1219" s="37">
        <v>375.3</v>
      </c>
      <c r="K1219" s="24">
        <v>0</v>
      </c>
      <c r="L1219" s="24">
        <v>0</v>
      </c>
      <c r="M1219" s="24">
        <v>0</v>
      </c>
      <c r="N1219" s="24">
        <v>0</v>
      </c>
      <c r="O1219" s="30">
        <v>375.3</v>
      </c>
      <c r="P1219" s="30">
        <v>0</v>
      </c>
      <c r="Q1219" s="30">
        <v>0</v>
      </c>
      <c r="R1219" s="88">
        <f t="shared" si="874"/>
        <v>100</v>
      </c>
    </row>
    <row r="1220" spans="1:18" s="49" customFormat="1" ht="15.75" customHeight="1" x14ac:dyDescent="0.3">
      <c r="A1220" s="47" t="s">
        <v>235</v>
      </c>
      <c r="B1220" s="47" t="s">
        <v>1420</v>
      </c>
      <c r="C1220" s="20"/>
      <c r="D1220" s="47"/>
      <c r="E1220" s="48" t="s">
        <v>641</v>
      </c>
      <c r="F1220" s="23">
        <v>425048.99999999994</v>
      </c>
      <c r="G1220" s="23">
        <f>G1221+G1243+G1248+G1265+G1273</f>
        <v>-4575.2529999999997</v>
      </c>
      <c r="H1220" s="23">
        <f t="shared" ref="H1220:Q1220" si="909">H1221+H1243+H1248+H1265+H1273+H1257</f>
        <v>420461.39199999999</v>
      </c>
      <c r="I1220" s="23">
        <f t="shared" si="909"/>
        <v>508704.17100999993</v>
      </c>
      <c r="J1220" s="23">
        <f t="shared" si="909"/>
        <v>349403.00105000002</v>
      </c>
      <c r="K1220" s="23">
        <f t="shared" si="909"/>
        <v>150264.29429000002</v>
      </c>
      <c r="L1220" s="23">
        <f t="shared" si="909"/>
        <v>90786.393260000012</v>
      </c>
      <c r="M1220" s="23">
        <f t="shared" si="909"/>
        <v>0</v>
      </c>
      <c r="N1220" s="23">
        <f t="shared" si="909"/>
        <v>0</v>
      </c>
      <c r="O1220" s="23">
        <f t="shared" si="909"/>
        <v>508596.84970999992</v>
      </c>
      <c r="P1220" s="23">
        <f t="shared" si="909"/>
        <v>150264.29429000002</v>
      </c>
      <c r="Q1220" s="23">
        <f t="shared" si="909"/>
        <v>0</v>
      </c>
      <c r="R1220" s="87">
        <f t="shared" si="874"/>
        <v>99.978903003726714</v>
      </c>
    </row>
    <row r="1221" spans="1:18" ht="31.5" customHeight="1" x14ac:dyDescent="0.3">
      <c r="A1221" s="28" t="s">
        <v>235</v>
      </c>
      <c r="B1221" s="28" t="s">
        <v>1420</v>
      </c>
      <c r="C1221" s="18" t="s">
        <v>263</v>
      </c>
      <c r="D1221" s="28"/>
      <c r="E1221" s="29" t="s">
        <v>1459</v>
      </c>
      <c r="F1221" s="24">
        <v>415827.69999999995</v>
      </c>
      <c r="G1221" s="24">
        <f t="shared" ref="G1221:H1221" si="910">G1222</f>
        <v>-1879.1659999999999</v>
      </c>
      <c r="H1221" s="24">
        <f t="shared" si="910"/>
        <v>413936.179</v>
      </c>
      <c r="I1221" s="24">
        <f>I1222+I1238</f>
        <v>475519.71166999999</v>
      </c>
      <c r="J1221" s="24">
        <f t="shared" ref="J1221:Q1221" si="911">J1222+J1238</f>
        <v>323629.94563000003</v>
      </c>
      <c r="K1221" s="24">
        <f t="shared" si="911"/>
        <v>127950.71204000001</v>
      </c>
      <c r="L1221" s="24">
        <f t="shared" si="911"/>
        <v>72800.513000000006</v>
      </c>
      <c r="M1221" s="24">
        <f t="shared" si="911"/>
        <v>0</v>
      </c>
      <c r="N1221" s="24">
        <f t="shared" si="911"/>
        <v>0</v>
      </c>
      <c r="O1221" s="24">
        <f t="shared" si="911"/>
        <v>475412.90123000002</v>
      </c>
      <c r="P1221" s="24">
        <f t="shared" si="911"/>
        <v>127950.71204000001</v>
      </c>
      <c r="Q1221" s="24">
        <f t="shared" si="911"/>
        <v>0</v>
      </c>
      <c r="R1221" s="88">
        <f t="shared" si="874"/>
        <v>99.977538167739695</v>
      </c>
    </row>
    <row r="1222" spans="1:18" ht="31.5" customHeight="1" x14ac:dyDescent="0.3">
      <c r="A1222" s="28" t="s">
        <v>235</v>
      </c>
      <c r="B1222" s="28" t="s">
        <v>1420</v>
      </c>
      <c r="C1222" s="18" t="s">
        <v>264</v>
      </c>
      <c r="D1222" s="28"/>
      <c r="E1222" s="29" t="s">
        <v>1460</v>
      </c>
      <c r="F1222" s="24">
        <v>415827.69999999995</v>
      </c>
      <c r="G1222" s="24">
        <f t="shared" ref="G1222:H1222" si="912">G1223+G1230+G1234</f>
        <v>-1879.1659999999999</v>
      </c>
      <c r="H1222" s="24">
        <f t="shared" si="912"/>
        <v>413936.179</v>
      </c>
      <c r="I1222" s="24">
        <f t="shared" ref="I1222:Q1222" si="913">I1223+I1230+I1234</f>
        <v>451187.19228000002</v>
      </c>
      <c r="J1222" s="37">
        <f t="shared" si="913"/>
        <v>310261.71390000003</v>
      </c>
      <c r="K1222" s="24">
        <f t="shared" si="913"/>
        <v>127950.71204000001</v>
      </c>
      <c r="L1222" s="24">
        <f t="shared" si="913"/>
        <v>72800.513000000006</v>
      </c>
      <c r="M1222" s="24">
        <f t="shared" si="913"/>
        <v>0</v>
      </c>
      <c r="N1222" s="24">
        <f t="shared" si="913"/>
        <v>0</v>
      </c>
      <c r="O1222" s="30">
        <f t="shared" si="913"/>
        <v>451185.7291</v>
      </c>
      <c r="P1222" s="30">
        <f t="shared" si="913"/>
        <v>127950.71204000001</v>
      </c>
      <c r="Q1222" s="30">
        <f t="shared" si="913"/>
        <v>0</v>
      </c>
      <c r="R1222" s="88">
        <f t="shared" si="874"/>
        <v>99.999675704447057</v>
      </c>
    </row>
    <row r="1223" spans="1:18" ht="47.25" customHeight="1" x14ac:dyDescent="0.3">
      <c r="A1223" s="28" t="s">
        <v>235</v>
      </c>
      <c r="B1223" s="28" t="s">
        <v>1420</v>
      </c>
      <c r="C1223" s="18" t="s">
        <v>265</v>
      </c>
      <c r="D1223" s="28"/>
      <c r="E1223" s="29" t="s">
        <v>1592</v>
      </c>
      <c r="F1223" s="24">
        <v>322673.39999999997</v>
      </c>
      <c r="G1223" s="24">
        <f t="shared" ref="G1223:H1223" si="914">G1224+G1227</f>
        <v>-1879.1659999999999</v>
      </c>
      <c r="H1223" s="24">
        <f t="shared" si="914"/>
        <v>320781.87900000002</v>
      </c>
      <c r="I1223" s="24">
        <f t="shared" ref="I1223:Q1223" si="915">I1224+I1227</f>
        <v>320781.87900000002</v>
      </c>
      <c r="J1223" s="37">
        <f t="shared" si="915"/>
        <v>235006.59966000001</v>
      </c>
      <c r="K1223" s="24">
        <f t="shared" si="915"/>
        <v>0</v>
      </c>
      <c r="L1223" s="24">
        <f t="shared" si="915"/>
        <v>0</v>
      </c>
      <c r="M1223" s="24">
        <f t="shared" si="915"/>
        <v>0</v>
      </c>
      <c r="N1223" s="24">
        <f t="shared" si="915"/>
        <v>0</v>
      </c>
      <c r="O1223" s="30">
        <f t="shared" si="915"/>
        <v>320780.41581999999</v>
      </c>
      <c r="P1223" s="30">
        <f t="shared" si="915"/>
        <v>0</v>
      </c>
      <c r="Q1223" s="30">
        <f t="shared" si="915"/>
        <v>0</v>
      </c>
      <c r="R1223" s="88">
        <f t="shared" si="874"/>
        <v>99.999543870743395</v>
      </c>
    </row>
    <row r="1224" spans="1:18" ht="15.75" customHeight="1" x14ac:dyDescent="0.3">
      <c r="A1224" s="28" t="s">
        <v>235</v>
      </c>
      <c r="B1224" s="28" t="s">
        <v>1420</v>
      </c>
      <c r="C1224" s="18" t="s">
        <v>257</v>
      </c>
      <c r="D1224" s="28"/>
      <c r="E1224" s="29" t="s">
        <v>815</v>
      </c>
      <c r="F1224" s="24">
        <v>317515.8</v>
      </c>
      <c r="G1224" s="24">
        <f t="shared" ref="G1224:N1225" si="916">G1225</f>
        <v>0</v>
      </c>
      <c r="H1224" s="24">
        <f t="shared" si="916"/>
        <v>317515.8</v>
      </c>
      <c r="I1224" s="24">
        <f t="shared" si="916"/>
        <v>317515.8</v>
      </c>
      <c r="J1224" s="37">
        <f t="shared" si="916"/>
        <v>231740.52153</v>
      </c>
      <c r="K1224" s="24">
        <f t="shared" si="916"/>
        <v>0</v>
      </c>
      <c r="L1224" s="24">
        <f t="shared" si="916"/>
        <v>0</v>
      </c>
      <c r="M1224" s="24">
        <f t="shared" si="916"/>
        <v>0</v>
      </c>
      <c r="N1224" s="24">
        <f t="shared" si="916"/>
        <v>0</v>
      </c>
      <c r="O1224" s="30">
        <f t="shared" ref="O1224:Q1225" si="917">O1225</f>
        <v>317514.33769000001</v>
      </c>
      <c r="P1224" s="30">
        <f t="shared" si="917"/>
        <v>0</v>
      </c>
      <c r="Q1224" s="30">
        <f t="shared" si="917"/>
        <v>0</v>
      </c>
      <c r="R1224" s="88">
        <f t="shared" si="874"/>
        <v>99.999539452839841</v>
      </c>
    </row>
    <row r="1225" spans="1:18" ht="31.5" customHeight="1" x14ac:dyDescent="0.3">
      <c r="A1225" s="28" t="s">
        <v>235</v>
      </c>
      <c r="B1225" s="28" t="s">
        <v>1420</v>
      </c>
      <c r="C1225" s="18" t="s">
        <v>257</v>
      </c>
      <c r="D1225" s="28" t="s">
        <v>51</v>
      </c>
      <c r="E1225" s="29" t="s">
        <v>663</v>
      </c>
      <c r="F1225" s="24">
        <v>317515.8</v>
      </c>
      <c r="G1225" s="24">
        <f t="shared" si="916"/>
        <v>0</v>
      </c>
      <c r="H1225" s="24">
        <f t="shared" si="916"/>
        <v>317515.8</v>
      </c>
      <c r="I1225" s="24">
        <f t="shared" si="916"/>
        <v>317515.8</v>
      </c>
      <c r="J1225" s="37">
        <f t="shared" si="916"/>
        <v>231740.52153</v>
      </c>
      <c r="K1225" s="24">
        <f t="shared" si="916"/>
        <v>0</v>
      </c>
      <c r="L1225" s="24">
        <f t="shared" si="916"/>
        <v>0</v>
      </c>
      <c r="M1225" s="24">
        <f t="shared" si="916"/>
        <v>0</v>
      </c>
      <c r="N1225" s="24">
        <f t="shared" si="916"/>
        <v>0</v>
      </c>
      <c r="O1225" s="30">
        <f t="shared" si="917"/>
        <v>317514.33769000001</v>
      </c>
      <c r="P1225" s="30">
        <f t="shared" si="917"/>
        <v>0</v>
      </c>
      <c r="Q1225" s="30">
        <f t="shared" si="917"/>
        <v>0</v>
      </c>
      <c r="R1225" s="88">
        <f t="shared" si="874"/>
        <v>99.999539452839841</v>
      </c>
    </row>
    <row r="1226" spans="1:18" ht="31.5" customHeight="1" x14ac:dyDescent="0.3">
      <c r="A1226" s="28" t="s">
        <v>235</v>
      </c>
      <c r="B1226" s="28" t="s">
        <v>1420</v>
      </c>
      <c r="C1226" s="18" t="s">
        <v>257</v>
      </c>
      <c r="D1226" s="28" t="s">
        <v>52</v>
      </c>
      <c r="E1226" s="29" t="s">
        <v>664</v>
      </c>
      <c r="F1226" s="24">
        <v>317515.8</v>
      </c>
      <c r="G1226" s="24"/>
      <c r="H1226" s="24">
        <v>317515.8</v>
      </c>
      <c r="I1226" s="24">
        <v>317515.8</v>
      </c>
      <c r="J1226" s="37">
        <v>231740.52153</v>
      </c>
      <c r="K1226" s="24">
        <v>0</v>
      </c>
      <c r="L1226" s="24">
        <v>0</v>
      </c>
      <c r="M1226" s="24">
        <v>0</v>
      </c>
      <c r="N1226" s="24">
        <v>0</v>
      </c>
      <c r="O1226" s="30">
        <v>317514.33769000001</v>
      </c>
      <c r="P1226" s="30">
        <v>0</v>
      </c>
      <c r="Q1226" s="30">
        <v>0</v>
      </c>
      <c r="R1226" s="88">
        <f t="shared" si="874"/>
        <v>99.999539452839841</v>
      </c>
    </row>
    <row r="1227" spans="1:18" ht="31.5" customHeight="1" x14ac:dyDescent="0.3">
      <c r="A1227" s="28" t="s">
        <v>235</v>
      </c>
      <c r="B1227" s="28" t="s">
        <v>1420</v>
      </c>
      <c r="C1227" s="18" t="s">
        <v>258</v>
      </c>
      <c r="D1227" s="28"/>
      <c r="E1227" s="29" t="s">
        <v>817</v>
      </c>
      <c r="F1227" s="24">
        <v>5157.6000000000004</v>
      </c>
      <c r="G1227" s="24">
        <f t="shared" ref="G1227:N1228" si="918">G1228</f>
        <v>-1879.1659999999999</v>
      </c>
      <c r="H1227" s="24">
        <f t="shared" si="918"/>
        <v>3266.0790000000002</v>
      </c>
      <c r="I1227" s="24">
        <f t="shared" si="918"/>
        <v>3266.0790000000002</v>
      </c>
      <c r="J1227" s="37">
        <f t="shared" si="918"/>
        <v>3266.0781299999999</v>
      </c>
      <c r="K1227" s="24">
        <f t="shared" si="918"/>
        <v>0</v>
      </c>
      <c r="L1227" s="24">
        <f t="shared" si="918"/>
        <v>0</v>
      </c>
      <c r="M1227" s="24">
        <f t="shared" si="918"/>
        <v>0</v>
      </c>
      <c r="N1227" s="24">
        <f t="shared" si="918"/>
        <v>0</v>
      </c>
      <c r="O1227" s="30">
        <f t="shared" ref="O1227:Q1228" si="919">O1228</f>
        <v>3266.0781299999999</v>
      </c>
      <c r="P1227" s="30">
        <f t="shared" si="919"/>
        <v>0</v>
      </c>
      <c r="Q1227" s="30">
        <f t="shared" si="919"/>
        <v>0</v>
      </c>
      <c r="R1227" s="88">
        <f t="shared" si="874"/>
        <v>99.999973362554911</v>
      </c>
    </row>
    <row r="1228" spans="1:18" ht="31.5" customHeight="1" x14ac:dyDescent="0.3">
      <c r="A1228" s="28" t="s">
        <v>235</v>
      </c>
      <c r="B1228" s="28" t="s">
        <v>1420</v>
      </c>
      <c r="C1228" s="18" t="s">
        <v>258</v>
      </c>
      <c r="D1228" s="28" t="s">
        <v>51</v>
      </c>
      <c r="E1228" s="29" t="s">
        <v>663</v>
      </c>
      <c r="F1228" s="24">
        <v>5157.6000000000004</v>
      </c>
      <c r="G1228" s="24">
        <f t="shared" si="918"/>
        <v>-1879.1659999999999</v>
      </c>
      <c r="H1228" s="24">
        <f t="shared" si="918"/>
        <v>3266.0790000000002</v>
      </c>
      <c r="I1228" s="24">
        <f t="shared" si="918"/>
        <v>3266.0790000000002</v>
      </c>
      <c r="J1228" s="37">
        <f t="shared" si="918"/>
        <v>3266.0781299999999</v>
      </c>
      <c r="K1228" s="24">
        <f t="shared" si="918"/>
        <v>0</v>
      </c>
      <c r="L1228" s="24">
        <f t="shared" si="918"/>
        <v>0</v>
      </c>
      <c r="M1228" s="24">
        <f t="shared" si="918"/>
        <v>0</v>
      </c>
      <c r="N1228" s="24">
        <f t="shared" si="918"/>
        <v>0</v>
      </c>
      <c r="O1228" s="30">
        <f t="shared" si="919"/>
        <v>3266.0781299999999</v>
      </c>
      <c r="P1228" s="30">
        <f t="shared" si="919"/>
        <v>0</v>
      </c>
      <c r="Q1228" s="30">
        <f t="shared" si="919"/>
        <v>0</v>
      </c>
      <c r="R1228" s="88">
        <f t="shared" si="874"/>
        <v>99.999973362554911</v>
      </c>
    </row>
    <row r="1229" spans="1:18" ht="31.5" customHeight="1" x14ac:dyDescent="0.3">
      <c r="A1229" s="28" t="s">
        <v>235</v>
      </c>
      <c r="B1229" s="28" t="s">
        <v>1420</v>
      </c>
      <c r="C1229" s="18" t="s">
        <v>258</v>
      </c>
      <c r="D1229" s="28" t="s">
        <v>52</v>
      </c>
      <c r="E1229" s="29" t="s">
        <v>664</v>
      </c>
      <c r="F1229" s="24">
        <v>5157.6000000000004</v>
      </c>
      <c r="G1229" s="24">
        <v>-1879.1659999999999</v>
      </c>
      <c r="H1229" s="24">
        <f>3278.434-12.355</f>
        <v>3266.0790000000002</v>
      </c>
      <c r="I1229" s="24">
        <v>3266.0790000000002</v>
      </c>
      <c r="J1229" s="37">
        <v>3266.0781299999999</v>
      </c>
      <c r="K1229" s="24">
        <v>0</v>
      </c>
      <c r="L1229" s="24">
        <v>0</v>
      </c>
      <c r="M1229" s="24">
        <v>0</v>
      </c>
      <c r="N1229" s="24">
        <v>0</v>
      </c>
      <c r="O1229" s="30">
        <v>3266.0781299999999</v>
      </c>
      <c r="P1229" s="30">
        <v>0</v>
      </c>
      <c r="Q1229" s="30">
        <v>0</v>
      </c>
      <c r="R1229" s="88">
        <f t="shared" ref="R1229:R1292" si="920">O1229/I1229*100</f>
        <v>99.999973362554911</v>
      </c>
    </row>
    <row r="1230" spans="1:18" ht="63" customHeight="1" x14ac:dyDescent="0.3">
      <c r="A1230" s="28" t="s">
        <v>235</v>
      </c>
      <c r="B1230" s="28" t="s">
        <v>1420</v>
      </c>
      <c r="C1230" s="18" t="s">
        <v>1260</v>
      </c>
      <c r="D1230" s="28"/>
      <c r="E1230" s="29" t="s">
        <v>1444</v>
      </c>
      <c r="F1230" s="24">
        <v>40907.200000000004</v>
      </c>
      <c r="G1230" s="24">
        <f t="shared" ref="G1230:N1230" si="921">G1231</f>
        <v>0</v>
      </c>
      <c r="H1230" s="24">
        <f t="shared" si="921"/>
        <v>40907.199999999997</v>
      </c>
      <c r="I1230" s="24">
        <f t="shared" si="921"/>
        <v>10558.21745</v>
      </c>
      <c r="J1230" s="37">
        <f t="shared" si="921"/>
        <v>7567.1322399999999</v>
      </c>
      <c r="K1230" s="24">
        <f t="shared" si="921"/>
        <v>8103.6162100000001</v>
      </c>
      <c r="L1230" s="24">
        <f t="shared" si="921"/>
        <v>5112.5309999999999</v>
      </c>
      <c r="M1230" s="24">
        <f t="shared" si="921"/>
        <v>0</v>
      </c>
      <c r="N1230" s="24">
        <f t="shared" si="921"/>
        <v>0</v>
      </c>
      <c r="O1230" s="30">
        <f>O1231</f>
        <v>10558.21745</v>
      </c>
      <c r="P1230" s="30">
        <f>P1231</f>
        <v>8103.6162100000001</v>
      </c>
      <c r="Q1230" s="30">
        <f>Q1231</f>
        <v>0</v>
      </c>
      <c r="R1230" s="88">
        <f t="shared" si="920"/>
        <v>100</v>
      </c>
    </row>
    <row r="1231" spans="1:18" ht="63" customHeight="1" x14ac:dyDescent="0.3">
      <c r="A1231" s="28" t="s">
        <v>235</v>
      </c>
      <c r="B1231" s="28" t="s">
        <v>1420</v>
      </c>
      <c r="C1231" s="18" t="s">
        <v>1445</v>
      </c>
      <c r="D1231" s="28"/>
      <c r="E1231" s="29" t="s">
        <v>819</v>
      </c>
      <c r="F1231" s="24">
        <v>40907.200000000004</v>
      </c>
      <c r="G1231" s="24">
        <f t="shared" ref="G1231:Q1232" si="922">G1232</f>
        <v>0</v>
      </c>
      <c r="H1231" s="24">
        <f t="shared" si="922"/>
        <v>40907.199999999997</v>
      </c>
      <c r="I1231" s="24">
        <f t="shared" si="922"/>
        <v>10558.21745</v>
      </c>
      <c r="J1231" s="37">
        <f t="shared" si="922"/>
        <v>7567.1322399999999</v>
      </c>
      <c r="K1231" s="24">
        <f t="shared" si="922"/>
        <v>8103.6162100000001</v>
      </c>
      <c r="L1231" s="24">
        <f t="shared" si="922"/>
        <v>5112.5309999999999</v>
      </c>
      <c r="M1231" s="24">
        <f t="shared" si="922"/>
        <v>0</v>
      </c>
      <c r="N1231" s="24">
        <f t="shared" si="922"/>
        <v>0</v>
      </c>
      <c r="O1231" s="30">
        <f t="shared" si="922"/>
        <v>10558.21745</v>
      </c>
      <c r="P1231" s="30">
        <f t="shared" si="922"/>
        <v>8103.6162100000001</v>
      </c>
      <c r="Q1231" s="30">
        <f t="shared" si="922"/>
        <v>0</v>
      </c>
      <c r="R1231" s="88">
        <f t="shared" si="920"/>
        <v>100</v>
      </c>
    </row>
    <row r="1232" spans="1:18" ht="31.5" customHeight="1" x14ac:dyDescent="0.3">
      <c r="A1232" s="28" t="s">
        <v>235</v>
      </c>
      <c r="B1232" s="28" t="s">
        <v>1420</v>
      </c>
      <c r="C1232" s="18" t="s">
        <v>1445</v>
      </c>
      <c r="D1232" s="28" t="s">
        <v>51</v>
      </c>
      <c r="E1232" s="29" t="s">
        <v>663</v>
      </c>
      <c r="F1232" s="24">
        <v>40907.200000000004</v>
      </c>
      <c r="G1232" s="24">
        <f t="shared" si="922"/>
        <v>0</v>
      </c>
      <c r="H1232" s="24">
        <f t="shared" si="922"/>
        <v>40907.199999999997</v>
      </c>
      <c r="I1232" s="24">
        <f t="shared" si="922"/>
        <v>10558.21745</v>
      </c>
      <c r="J1232" s="37">
        <f t="shared" si="922"/>
        <v>7567.1322399999999</v>
      </c>
      <c r="K1232" s="24">
        <f t="shared" si="922"/>
        <v>8103.6162100000001</v>
      </c>
      <c r="L1232" s="24">
        <f t="shared" si="922"/>
        <v>5112.5309999999999</v>
      </c>
      <c r="M1232" s="24">
        <f t="shared" si="922"/>
        <v>0</v>
      </c>
      <c r="N1232" s="24">
        <f t="shared" si="922"/>
        <v>0</v>
      </c>
      <c r="O1232" s="30">
        <f t="shared" si="922"/>
        <v>10558.21745</v>
      </c>
      <c r="P1232" s="30">
        <f t="shared" si="922"/>
        <v>8103.6162100000001</v>
      </c>
      <c r="Q1232" s="30">
        <f t="shared" si="922"/>
        <v>0</v>
      </c>
      <c r="R1232" s="88">
        <f t="shared" si="920"/>
        <v>100</v>
      </c>
    </row>
    <row r="1233" spans="1:18" ht="31.5" customHeight="1" x14ac:dyDescent="0.3">
      <c r="A1233" s="28" t="s">
        <v>235</v>
      </c>
      <c r="B1233" s="28" t="s">
        <v>1420</v>
      </c>
      <c r="C1233" s="18" t="s">
        <v>1445</v>
      </c>
      <c r="D1233" s="28" t="s">
        <v>52</v>
      </c>
      <c r="E1233" s="29" t="s">
        <v>664</v>
      </c>
      <c r="F1233" s="24">
        <v>40907.200000000004</v>
      </c>
      <c r="G1233" s="24"/>
      <c r="H1233" s="24">
        <v>40907.199999999997</v>
      </c>
      <c r="I1233" s="24">
        <v>10558.21745</v>
      </c>
      <c r="J1233" s="37">
        <v>7567.1322399999999</v>
      </c>
      <c r="K1233" s="24">
        <v>8103.6162100000001</v>
      </c>
      <c r="L1233" s="24">
        <v>5112.5309999999999</v>
      </c>
      <c r="M1233" s="24">
        <v>0</v>
      </c>
      <c r="N1233" s="24">
        <v>0</v>
      </c>
      <c r="O1233" s="30">
        <v>10558.21745</v>
      </c>
      <c r="P1233" s="30">
        <v>8103.6162100000001</v>
      </c>
      <c r="Q1233" s="30">
        <v>0</v>
      </c>
      <c r="R1233" s="88">
        <f t="shared" si="920"/>
        <v>100</v>
      </c>
    </row>
    <row r="1234" spans="1:18" ht="94.5" customHeight="1" x14ac:dyDescent="0.3">
      <c r="A1234" s="28" t="s">
        <v>235</v>
      </c>
      <c r="B1234" s="28" t="s">
        <v>1420</v>
      </c>
      <c r="C1234" s="18" t="s">
        <v>1440</v>
      </c>
      <c r="D1234" s="28"/>
      <c r="E1234" s="29" t="s">
        <v>1767</v>
      </c>
      <c r="F1234" s="24">
        <v>52247.1</v>
      </c>
      <c r="G1234" s="24">
        <f t="shared" ref="G1234:N1236" si="923">G1235</f>
        <v>0</v>
      </c>
      <c r="H1234" s="24">
        <f t="shared" si="923"/>
        <v>52247.1</v>
      </c>
      <c r="I1234" s="24">
        <f t="shared" si="923"/>
        <v>119847.09583000001</v>
      </c>
      <c r="J1234" s="37">
        <f t="shared" si="923"/>
        <v>67687.982000000004</v>
      </c>
      <c r="K1234" s="24">
        <f t="shared" si="923"/>
        <v>119847.09583000001</v>
      </c>
      <c r="L1234" s="24">
        <f t="shared" si="923"/>
        <v>67687.982000000004</v>
      </c>
      <c r="M1234" s="24">
        <f t="shared" si="923"/>
        <v>0</v>
      </c>
      <c r="N1234" s="24">
        <f t="shared" si="923"/>
        <v>0</v>
      </c>
      <c r="O1234" s="30">
        <f t="shared" ref="O1234:Q1236" si="924">O1235</f>
        <v>119847.09583000001</v>
      </c>
      <c r="P1234" s="30">
        <f t="shared" si="924"/>
        <v>119847.09583000001</v>
      </c>
      <c r="Q1234" s="30">
        <f t="shared" si="924"/>
        <v>0</v>
      </c>
      <c r="R1234" s="88">
        <f t="shared" si="920"/>
        <v>100</v>
      </c>
    </row>
    <row r="1235" spans="1:18" ht="78.75" customHeight="1" x14ac:dyDescent="0.3">
      <c r="A1235" s="28" t="s">
        <v>235</v>
      </c>
      <c r="B1235" s="28" t="s">
        <v>1420</v>
      </c>
      <c r="C1235" s="18" t="s">
        <v>1442</v>
      </c>
      <c r="D1235" s="28"/>
      <c r="E1235" s="29" t="s">
        <v>1768</v>
      </c>
      <c r="F1235" s="24">
        <v>52247.1</v>
      </c>
      <c r="G1235" s="24">
        <f t="shared" si="923"/>
        <v>0</v>
      </c>
      <c r="H1235" s="24">
        <f t="shared" si="923"/>
        <v>52247.1</v>
      </c>
      <c r="I1235" s="24">
        <f t="shared" si="923"/>
        <v>119847.09583000001</v>
      </c>
      <c r="J1235" s="37">
        <f t="shared" si="923"/>
        <v>67687.982000000004</v>
      </c>
      <c r="K1235" s="24">
        <f t="shared" si="923"/>
        <v>119847.09583000001</v>
      </c>
      <c r="L1235" s="24">
        <f t="shared" si="923"/>
        <v>67687.982000000004</v>
      </c>
      <c r="M1235" s="24">
        <f t="shared" si="923"/>
        <v>0</v>
      </c>
      <c r="N1235" s="24">
        <f t="shared" si="923"/>
        <v>0</v>
      </c>
      <c r="O1235" s="30">
        <f t="shared" si="924"/>
        <v>119847.09583000001</v>
      </c>
      <c r="P1235" s="30">
        <f t="shared" si="924"/>
        <v>119847.09583000001</v>
      </c>
      <c r="Q1235" s="30">
        <f t="shared" si="924"/>
        <v>0</v>
      </c>
      <c r="R1235" s="88">
        <f t="shared" si="920"/>
        <v>100</v>
      </c>
    </row>
    <row r="1236" spans="1:18" ht="31.5" customHeight="1" x14ac:dyDescent="0.3">
      <c r="A1236" s="28" t="s">
        <v>235</v>
      </c>
      <c r="B1236" s="28" t="s">
        <v>1420</v>
      </c>
      <c r="C1236" s="18" t="s">
        <v>1442</v>
      </c>
      <c r="D1236" s="28" t="s">
        <v>51</v>
      </c>
      <c r="E1236" s="29" t="s">
        <v>663</v>
      </c>
      <c r="F1236" s="24">
        <v>52247.1</v>
      </c>
      <c r="G1236" s="24">
        <f t="shared" si="923"/>
        <v>0</v>
      </c>
      <c r="H1236" s="24">
        <f t="shared" si="923"/>
        <v>52247.1</v>
      </c>
      <c r="I1236" s="24">
        <f t="shared" si="923"/>
        <v>119847.09583000001</v>
      </c>
      <c r="J1236" s="37">
        <f t="shared" si="923"/>
        <v>67687.982000000004</v>
      </c>
      <c r="K1236" s="24">
        <f t="shared" si="923"/>
        <v>119847.09583000001</v>
      </c>
      <c r="L1236" s="24">
        <f t="shared" si="923"/>
        <v>67687.982000000004</v>
      </c>
      <c r="M1236" s="24">
        <f t="shared" si="923"/>
        <v>0</v>
      </c>
      <c r="N1236" s="24">
        <f t="shared" si="923"/>
        <v>0</v>
      </c>
      <c r="O1236" s="30">
        <f t="shared" si="924"/>
        <v>119847.09583000001</v>
      </c>
      <c r="P1236" s="30">
        <f t="shared" si="924"/>
        <v>119847.09583000001</v>
      </c>
      <c r="Q1236" s="30">
        <f t="shared" si="924"/>
        <v>0</v>
      </c>
      <c r="R1236" s="88">
        <f t="shared" si="920"/>
        <v>100</v>
      </c>
    </row>
    <row r="1237" spans="1:18" ht="31.5" customHeight="1" x14ac:dyDescent="0.3">
      <c r="A1237" s="28" t="s">
        <v>235</v>
      </c>
      <c r="B1237" s="28" t="s">
        <v>1420</v>
      </c>
      <c r="C1237" s="18" t="s">
        <v>1442</v>
      </c>
      <c r="D1237" s="28" t="s">
        <v>52</v>
      </c>
      <c r="E1237" s="29" t="s">
        <v>664</v>
      </c>
      <c r="F1237" s="24">
        <v>52247.1</v>
      </c>
      <c r="G1237" s="24"/>
      <c r="H1237" s="24">
        <v>52247.1</v>
      </c>
      <c r="I1237" s="24">
        <v>119847.09583000001</v>
      </c>
      <c r="J1237" s="37">
        <v>67687.982000000004</v>
      </c>
      <c r="K1237" s="24">
        <f>I1237</f>
        <v>119847.09583000001</v>
      </c>
      <c r="L1237" s="24">
        <f>J1237</f>
        <v>67687.982000000004</v>
      </c>
      <c r="M1237" s="24">
        <v>0</v>
      </c>
      <c r="N1237" s="24">
        <v>0</v>
      </c>
      <c r="O1237" s="30">
        <v>119847.09583000001</v>
      </c>
      <c r="P1237" s="30">
        <f>O1237</f>
        <v>119847.09583000001</v>
      </c>
      <c r="Q1237" s="30">
        <v>0</v>
      </c>
      <c r="R1237" s="88">
        <f t="shared" si="920"/>
        <v>100</v>
      </c>
    </row>
    <row r="1238" spans="1:18" ht="46.8" x14ac:dyDescent="0.3">
      <c r="A1238" s="28" t="s">
        <v>235</v>
      </c>
      <c r="B1238" s="28" t="s">
        <v>1420</v>
      </c>
      <c r="C1238" s="18" t="s">
        <v>1909</v>
      </c>
      <c r="D1238" s="28"/>
      <c r="E1238" s="29" t="s">
        <v>1686</v>
      </c>
      <c r="F1238" s="24"/>
      <c r="G1238" s="24"/>
      <c r="H1238" s="24">
        <f t="shared" ref="H1238:I1241" si="925">H1239</f>
        <v>0</v>
      </c>
      <c r="I1238" s="24">
        <f t="shared" si="925"/>
        <v>24332.519390000001</v>
      </c>
      <c r="J1238" s="24">
        <f t="shared" ref="J1238:Q1241" si="926">J1239</f>
        <v>13368.23173</v>
      </c>
      <c r="K1238" s="24">
        <f t="shared" si="926"/>
        <v>0</v>
      </c>
      <c r="L1238" s="24">
        <f t="shared" si="926"/>
        <v>0</v>
      </c>
      <c r="M1238" s="24">
        <f t="shared" si="926"/>
        <v>0</v>
      </c>
      <c r="N1238" s="24">
        <f t="shared" si="926"/>
        <v>0</v>
      </c>
      <c r="O1238" s="24">
        <f t="shared" si="926"/>
        <v>24227.172129999999</v>
      </c>
      <c r="P1238" s="24">
        <f t="shared" si="926"/>
        <v>0</v>
      </c>
      <c r="Q1238" s="24">
        <f t="shared" si="926"/>
        <v>0</v>
      </c>
      <c r="R1238" s="88">
        <f t="shared" si="920"/>
        <v>99.56705157278823</v>
      </c>
    </row>
    <row r="1239" spans="1:18" ht="62.4" x14ac:dyDescent="0.3">
      <c r="A1239" s="28" t="s">
        <v>235</v>
      </c>
      <c r="B1239" s="28" t="s">
        <v>1420</v>
      </c>
      <c r="C1239" s="18" t="s">
        <v>1910</v>
      </c>
      <c r="D1239" s="28"/>
      <c r="E1239" s="29" t="s">
        <v>1687</v>
      </c>
      <c r="F1239" s="24"/>
      <c r="G1239" s="24"/>
      <c r="H1239" s="24">
        <f t="shared" si="925"/>
        <v>0</v>
      </c>
      <c r="I1239" s="24">
        <f t="shared" si="925"/>
        <v>24332.519390000001</v>
      </c>
      <c r="J1239" s="24">
        <f t="shared" si="926"/>
        <v>13368.23173</v>
      </c>
      <c r="K1239" s="24">
        <f t="shared" si="926"/>
        <v>0</v>
      </c>
      <c r="L1239" s="24">
        <f t="shared" si="926"/>
        <v>0</v>
      </c>
      <c r="M1239" s="24">
        <f t="shared" si="926"/>
        <v>0</v>
      </c>
      <c r="N1239" s="24">
        <f t="shared" si="926"/>
        <v>0</v>
      </c>
      <c r="O1239" s="24">
        <f t="shared" si="926"/>
        <v>24227.172129999999</v>
      </c>
      <c r="P1239" s="24">
        <f t="shared" si="926"/>
        <v>0</v>
      </c>
      <c r="Q1239" s="24">
        <f t="shared" si="926"/>
        <v>0</v>
      </c>
      <c r="R1239" s="88">
        <f t="shared" si="920"/>
        <v>99.56705157278823</v>
      </c>
    </row>
    <row r="1240" spans="1:18" ht="46.8" x14ac:dyDescent="0.3">
      <c r="A1240" s="28" t="s">
        <v>235</v>
      </c>
      <c r="B1240" s="28" t="s">
        <v>1420</v>
      </c>
      <c r="C1240" s="18" t="s">
        <v>1911</v>
      </c>
      <c r="D1240" s="28"/>
      <c r="E1240" s="29" t="s">
        <v>1912</v>
      </c>
      <c r="F1240" s="24"/>
      <c r="G1240" s="24"/>
      <c r="H1240" s="24">
        <f t="shared" si="925"/>
        <v>0</v>
      </c>
      <c r="I1240" s="24">
        <f t="shared" si="925"/>
        <v>24332.519390000001</v>
      </c>
      <c r="J1240" s="24">
        <f t="shared" si="926"/>
        <v>13368.23173</v>
      </c>
      <c r="K1240" s="24">
        <f t="shared" si="926"/>
        <v>0</v>
      </c>
      <c r="L1240" s="24">
        <f t="shared" si="926"/>
        <v>0</v>
      </c>
      <c r="M1240" s="24">
        <f t="shared" si="926"/>
        <v>0</v>
      </c>
      <c r="N1240" s="24">
        <f t="shared" si="926"/>
        <v>0</v>
      </c>
      <c r="O1240" s="24">
        <f t="shared" si="926"/>
        <v>24227.172129999999</v>
      </c>
      <c r="P1240" s="24">
        <f t="shared" si="926"/>
        <v>0</v>
      </c>
      <c r="Q1240" s="24">
        <f t="shared" si="926"/>
        <v>0</v>
      </c>
      <c r="R1240" s="88">
        <f t="shared" si="920"/>
        <v>99.56705157278823</v>
      </c>
    </row>
    <row r="1241" spans="1:18" ht="31.5" customHeight="1" x14ac:dyDescent="0.3">
      <c r="A1241" s="28" t="s">
        <v>235</v>
      </c>
      <c r="B1241" s="28" t="s">
        <v>1420</v>
      </c>
      <c r="C1241" s="18" t="s">
        <v>1911</v>
      </c>
      <c r="D1241" s="28" t="s">
        <v>51</v>
      </c>
      <c r="E1241" s="29" t="s">
        <v>663</v>
      </c>
      <c r="F1241" s="24"/>
      <c r="G1241" s="24"/>
      <c r="H1241" s="24">
        <f t="shared" si="925"/>
        <v>0</v>
      </c>
      <c r="I1241" s="24">
        <f t="shared" si="925"/>
        <v>24332.519390000001</v>
      </c>
      <c r="J1241" s="24">
        <f t="shared" si="926"/>
        <v>13368.23173</v>
      </c>
      <c r="K1241" s="24">
        <f t="shared" si="926"/>
        <v>0</v>
      </c>
      <c r="L1241" s="24">
        <f t="shared" si="926"/>
        <v>0</v>
      </c>
      <c r="M1241" s="24">
        <f t="shared" si="926"/>
        <v>0</v>
      </c>
      <c r="N1241" s="24">
        <f t="shared" si="926"/>
        <v>0</v>
      </c>
      <c r="O1241" s="24">
        <f t="shared" si="926"/>
        <v>24227.172129999999</v>
      </c>
      <c r="P1241" s="24">
        <f t="shared" si="926"/>
        <v>0</v>
      </c>
      <c r="Q1241" s="24">
        <f t="shared" si="926"/>
        <v>0</v>
      </c>
      <c r="R1241" s="88">
        <f t="shared" si="920"/>
        <v>99.56705157278823</v>
      </c>
    </row>
    <row r="1242" spans="1:18" ht="31.5" customHeight="1" x14ac:dyDescent="0.3">
      <c r="A1242" s="28" t="s">
        <v>235</v>
      </c>
      <c r="B1242" s="28" t="s">
        <v>1420</v>
      </c>
      <c r="C1242" s="18" t="s">
        <v>1911</v>
      </c>
      <c r="D1242" s="28" t="s">
        <v>52</v>
      </c>
      <c r="E1242" s="29" t="s">
        <v>664</v>
      </c>
      <c r="F1242" s="24"/>
      <c r="G1242" s="24"/>
      <c r="H1242" s="24">
        <v>0</v>
      </c>
      <c r="I1242" s="24">
        <v>24332.519390000001</v>
      </c>
      <c r="J1242" s="37">
        <v>13368.23173</v>
      </c>
      <c r="K1242" s="37">
        <v>0</v>
      </c>
      <c r="L1242" s="37">
        <v>0</v>
      </c>
      <c r="M1242" s="37">
        <v>0</v>
      </c>
      <c r="N1242" s="37">
        <v>0</v>
      </c>
      <c r="O1242" s="37">
        <v>24227.172129999999</v>
      </c>
      <c r="P1242" s="37">
        <v>0</v>
      </c>
      <c r="Q1242" s="37">
        <v>0</v>
      </c>
      <c r="R1242" s="88">
        <f t="shared" si="920"/>
        <v>99.56705157278823</v>
      </c>
    </row>
    <row r="1243" spans="1:18" ht="31.5" customHeight="1" x14ac:dyDescent="0.3">
      <c r="A1243" s="28" t="s">
        <v>235</v>
      </c>
      <c r="B1243" s="28" t="s">
        <v>1420</v>
      </c>
      <c r="C1243" s="18" t="s">
        <v>266</v>
      </c>
      <c r="D1243" s="28"/>
      <c r="E1243" s="29" t="s">
        <v>1593</v>
      </c>
      <c r="F1243" s="24">
        <v>242.5</v>
      </c>
      <c r="G1243" s="24">
        <f t="shared" ref="G1243:Q1246" si="927">G1244</f>
        <v>0</v>
      </c>
      <c r="H1243" s="24">
        <f t="shared" si="927"/>
        <v>242.5</v>
      </c>
      <c r="I1243" s="24">
        <f t="shared" si="927"/>
        <v>242.5</v>
      </c>
      <c r="J1243" s="37">
        <f t="shared" si="927"/>
        <v>158.35026999999999</v>
      </c>
      <c r="K1243" s="24">
        <f t="shared" si="927"/>
        <v>0</v>
      </c>
      <c r="L1243" s="24">
        <f t="shared" si="927"/>
        <v>0</v>
      </c>
      <c r="M1243" s="24">
        <f t="shared" si="927"/>
        <v>0</v>
      </c>
      <c r="N1243" s="24">
        <f t="shared" si="927"/>
        <v>0</v>
      </c>
      <c r="O1243" s="30">
        <f t="shared" si="927"/>
        <v>242.5</v>
      </c>
      <c r="P1243" s="30">
        <f t="shared" si="927"/>
        <v>0</v>
      </c>
      <c r="Q1243" s="30">
        <f t="shared" si="927"/>
        <v>0</v>
      </c>
      <c r="R1243" s="88">
        <f t="shared" si="920"/>
        <v>100</v>
      </c>
    </row>
    <row r="1244" spans="1:18" ht="31.5" customHeight="1" x14ac:dyDescent="0.3">
      <c r="A1244" s="28" t="s">
        <v>235</v>
      </c>
      <c r="B1244" s="28" t="s">
        <v>1420</v>
      </c>
      <c r="C1244" s="18" t="s">
        <v>267</v>
      </c>
      <c r="D1244" s="28"/>
      <c r="E1244" s="29" t="s">
        <v>1594</v>
      </c>
      <c r="F1244" s="24">
        <v>242.5</v>
      </c>
      <c r="G1244" s="24">
        <f t="shared" ref="G1244:N1246" si="928">G1245</f>
        <v>0</v>
      </c>
      <c r="H1244" s="24">
        <f t="shared" si="928"/>
        <v>242.5</v>
      </c>
      <c r="I1244" s="24">
        <f t="shared" si="928"/>
        <v>242.5</v>
      </c>
      <c r="J1244" s="37">
        <f t="shared" si="928"/>
        <v>158.35026999999999</v>
      </c>
      <c r="K1244" s="24">
        <f t="shared" si="928"/>
        <v>0</v>
      </c>
      <c r="L1244" s="24">
        <f t="shared" si="928"/>
        <v>0</v>
      </c>
      <c r="M1244" s="24">
        <f t="shared" si="928"/>
        <v>0</v>
      </c>
      <c r="N1244" s="24">
        <f t="shared" si="928"/>
        <v>0</v>
      </c>
      <c r="O1244" s="30">
        <f t="shared" ref="O1244:O1246" si="929">O1245</f>
        <v>242.5</v>
      </c>
      <c r="P1244" s="30">
        <f t="shared" si="927"/>
        <v>0</v>
      </c>
      <c r="Q1244" s="30">
        <f t="shared" si="927"/>
        <v>0</v>
      </c>
      <c r="R1244" s="88">
        <f t="shared" si="920"/>
        <v>100</v>
      </c>
    </row>
    <row r="1245" spans="1:18" ht="47.25" customHeight="1" x14ac:dyDescent="0.3">
      <c r="A1245" s="28" t="s">
        <v>235</v>
      </c>
      <c r="B1245" s="28" t="s">
        <v>1420</v>
      </c>
      <c r="C1245" s="18" t="s">
        <v>259</v>
      </c>
      <c r="D1245" s="28"/>
      <c r="E1245" s="29" t="s">
        <v>1595</v>
      </c>
      <c r="F1245" s="24">
        <v>242.5</v>
      </c>
      <c r="G1245" s="24">
        <f t="shared" si="928"/>
        <v>0</v>
      </c>
      <c r="H1245" s="24">
        <f t="shared" si="928"/>
        <v>242.5</v>
      </c>
      <c r="I1245" s="24">
        <f t="shared" si="928"/>
        <v>242.5</v>
      </c>
      <c r="J1245" s="37">
        <f t="shared" si="928"/>
        <v>158.35026999999999</v>
      </c>
      <c r="K1245" s="24">
        <f t="shared" si="928"/>
        <v>0</v>
      </c>
      <c r="L1245" s="24">
        <f t="shared" si="928"/>
        <v>0</v>
      </c>
      <c r="M1245" s="24">
        <f t="shared" si="928"/>
        <v>0</v>
      </c>
      <c r="N1245" s="24">
        <f t="shared" si="928"/>
        <v>0</v>
      </c>
      <c r="O1245" s="30">
        <f t="shared" si="929"/>
        <v>242.5</v>
      </c>
      <c r="P1245" s="30">
        <f t="shared" si="927"/>
        <v>0</v>
      </c>
      <c r="Q1245" s="30">
        <f t="shared" si="927"/>
        <v>0</v>
      </c>
      <c r="R1245" s="88">
        <f t="shared" si="920"/>
        <v>100</v>
      </c>
    </row>
    <row r="1246" spans="1:18" ht="31.5" customHeight="1" x14ac:dyDescent="0.3">
      <c r="A1246" s="28" t="s">
        <v>235</v>
      </c>
      <c r="B1246" s="28" t="s">
        <v>1420</v>
      </c>
      <c r="C1246" s="18" t="s">
        <v>259</v>
      </c>
      <c r="D1246" s="28" t="s">
        <v>51</v>
      </c>
      <c r="E1246" s="29" t="s">
        <v>663</v>
      </c>
      <c r="F1246" s="24">
        <v>242.5</v>
      </c>
      <c r="G1246" s="24">
        <f t="shared" si="928"/>
        <v>0</v>
      </c>
      <c r="H1246" s="24">
        <f t="shared" si="928"/>
        <v>242.5</v>
      </c>
      <c r="I1246" s="24">
        <f t="shared" si="928"/>
        <v>242.5</v>
      </c>
      <c r="J1246" s="37">
        <f t="shared" si="928"/>
        <v>158.35026999999999</v>
      </c>
      <c r="K1246" s="24">
        <f t="shared" si="928"/>
        <v>0</v>
      </c>
      <c r="L1246" s="24">
        <f t="shared" si="928"/>
        <v>0</v>
      </c>
      <c r="M1246" s="24">
        <f t="shared" si="928"/>
        <v>0</v>
      </c>
      <c r="N1246" s="24">
        <f t="shared" si="928"/>
        <v>0</v>
      </c>
      <c r="O1246" s="30">
        <f t="shared" si="929"/>
        <v>242.5</v>
      </c>
      <c r="P1246" s="30">
        <f t="shared" si="927"/>
        <v>0</v>
      </c>
      <c r="Q1246" s="30">
        <f t="shared" si="927"/>
        <v>0</v>
      </c>
      <c r="R1246" s="88">
        <f t="shared" si="920"/>
        <v>100</v>
      </c>
    </row>
    <row r="1247" spans="1:18" ht="31.5" customHeight="1" x14ac:dyDescent="0.3">
      <c r="A1247" s="28" t="s">
        <v>235</v>
      </c>
      <c r="B1247" s="28" t="s">
        <v>1420</v>
      </c>
      <c r="C1247" s="18" t="s">
        <v>259</v>
      </c>
      <c r="D1247" s="28" t="s">
        <v>52</v>
      </c>
      <c r="E1247" s="29" t="s">
        <v>664</v>
      </c>
      <c r="F1247" s="24">
        <v>242.5</v>
      </c>
      <c r="G1247" s="24"/>
      <c r="H1247" s="24">
        <v>242.5</v>
      </c>
      <c r="I1247" s="24">
        <v>242.5</v>
      </c>
      <c r="J1247" s="37">
        <v>158.35026999999999</v>
      </c>
      <c r="K1247" s="24">
        <v>0</v>
      </c>
      <c r="L1247" s="24">
        <v>0</v>
      </c>
      <c r="M1247" s="24">
        <v>0</v>
      </c>
      <c r="N1247" s="24">
        <v>0</v>
      </c>
      <c r="O1247" s="30">
        <v>242.5</v>
      </c>
      <c r="P1247" s="30">
        <v>0</v>
      </c>
      <c r="Q1247" s="30">
        <v>0</v>
      </c>
      <c r="R1247" s="88">
        <f t="shared" si="920"/>
        <v>100</v>
      </c>
    </row>
    <row r="1248" spans="1:18" ht="47.25" customHeight="1" x14ac:dyDescent="0.3">
      <c r="A1248" s="28" t="s">
        <v>235</v>
      </c>
      <c r="B1248" s="28" t="s">
        <v>1420</v>
      </c>
      <c r="C1248" s="18" t="s">
        <v>72</v>
      </c>
      <c r="D1248" s="28"/>
      <c r="E1248" s="29" t="s">
        <v>1785</v>
      </c>
      <c r="F1248" s="24">
        <v>5569.7</v>
      </c>
      <c r="G1248" s="24">
        <f t="shared" ref="G1248:Q1249" si="930">G1249</f>
        <v>-2696.087</v>
      </c>
      <c r="H1248" s="24">
        <f t="shared" si="930"/>
        <v>2873.6130000000003</v>
      </c>
      <c r="I1248" s="24">
        <f t="shared" si="930"/>
        <v>2873.6129999999998</v>
      </c>
      <c r="J1248" s="37">
        <f t="shared" si="930"/>
        <v>2216.7746900000002</v>
      </c>
      <c r="K1248" s="24">
        <f t="shared" si="930"/>
        <v>0</v>
      </c>
      <c r="L1248" s="24">
        <f t="shared" si="930"/>
        <v>0</v>
      </c>
      <c r="M1248" s="24">
        <f t="shared" si="930"/>
        <v>0</v>
      </c>
      <c r="N1248" s="24">
        <f t="shared" si="930"/>
        <v>0</v>
      </c>
      <c r="O1248" s="30">
        <f t="shared" si="930"/>
        <v>2873.1288800000002</v>
      </c>
      <c r="P1248" s="30">
        <f t="shared" si="930"/>
        <v>0</v>
      </c>
      <c r="Q1248" s="30">
        <f t="shared" si="930"/>
        <v>0</v>
      </c>
      <c r="R1248" s="88">
        <f t="shared" si="920"/>
        <v>99.983152915858895</v>
      </c>
    </row>
    <row r="1249" spans="1:19" ht="47.25" customHeight="1" x14ac:dyDescent="0.3">
      <c r="A1249" s="28" t="s">
        <v>235</v>
      </c>
      <c r="B1249" s="28" t="s">
        <v>1420</v>
      </c>
      <c r="C1249" s="18" t="s">
        <v>73</v>
      </c>
      <c r="D1249" s="28"/>
      <c r="E1249" s="29" t="s">
        <v>1491</v>
      </c>
      <c r="F1249" s="24">
        <v>5569.7</v>
      </c>
      <c r="G1249" s="24">
        <f t="shared" ref="G1249:O1249" si="931">G1250</f>
        <v>-2696.087</v>
      </c>
      <c r="H1249" s="24">
        <f t="shared" si="931"/>
        <v>2873.6130000000003</v>
      </c>
      <c r="I1249" s="24">
        <f t="shared" si="931"/>
        <v>2873.6129999999998</v>
      </c>
      <c r="J1249" s="37">
        <f t="shared" si="931"/>
        <v>2216.7746900000002</v>
      </c>
      <c r="K1249" s="24">
        <f t="shared" si="931"/>
        <v>0</v>
      </c>
      <c r="L1249" s="24">
        <f t="shared" si="931"/>
        <v>0</v>
      </c>
      <c r="M1249" s="24">
        <f t="shared" si="931"/>
        <v>0</v>
      </c>
      <c r="N1249" s="24">
        <f t="shared" si="931"/>
        <v>0</v>
      </c>
      <c r="O1249" s="30">
        <f t="shared" si="931"/>
        <v>2873.1288800000002</v>
      </c>
      <c r="P1249" s="30">
        <f t="shared" si="930"/>
        <v>0</v>
      </c>
      <c r="Q1249" s="30">
        <f t="shared" si="930"/>
        <v>0</v>
      </c>
      <c r="R1249" s="88">
        <f t="shared" si="920"/>
        <v>99.983152915858895</v>
      </c>
    </row>
    <row r="1250" spans="1:19" ht="63" customHeight="1" x14ac:dyDescent="0.3">
      <c r="A1250" s="28" t="s">
        <v>235</v>
      </c>
      <c r="B1250" s="28" t="s">
        <v>1420</v>
      </c>
      <c r="C1250" s="18" t="s">
        <v>268</v>
      </c>
      <c r="D1250" s="28"/>
      <c r="E1250" s="29" t="s">
        <v>1596</v>
      </c>
      <c r="F1250" s="24">
        <v>5569.7</v>
      </c>
      <c r="G1250" s="24">
        <f t="shared" ref="G1250:H1250" si="932">G1254+G1251</f>
        <v>-2696.087</v>
      </c>
      <c r="H1250" s="24">
        <f t="shared" si="932"/>
        <v>2873.6130000000003</v>
      </c>
      <c r="I1250" s="24">
        <f t="shared" ref="I1250:Q1250" si="933">I1254+I1251</f>
        <v>2873.6129999999998</v>
      </c>
      <c r="J1250" s="37">
        <f t="shared" si="933"/>
        <v>2216.7746900000002</v>
      </c>
      <c r="K1250" s="24">
        <f t="shared" si="933"/>
        <v>0</v>
      </c>
      <c r="L1250" s="24">
        <f t="shared" si="933"/>
        <v>0</v>
      </c>
      <c r="M1250" s="24">
        <f t="shared" si="933"/>
        <v>0</v>
      </c>
      <c r="N1250" s="24">
        <f t="shared" si="933"/>
        <v>0</v>
      </c>
      <c r="O1250" s="30">
        <f t="shared" si="933"/>
        <v>2873.1288800000002</v>
      </c>
      <c r="P1250" s="30">
        <f t="shared" si="933"/>
        <v>0</v>
      </c>
      <c r="Q1250" s="30">
        <f t="shared" si="933"/>
        <v>0</v>
      </c>
      <c r="R1250" s="88">
        <f t="shared" si="920"/>
        <v>99.983152915858895</v>
      </c>
    </row>
    <row r="1251" spans="1:19" ht="31.5" hidden="1" customHeight="1" x14ac:dyDescent="0.3">
      <c r="A1251" s="28" t="s">
        <v>235</v>
      </c>
      <c r="B1251" s="28" t="s">
        <v>1420</v>
      </c>
      <c r="C1251" s="18" t="s">
        <v>450</v>
      </c>
      <c r="D1251" s="28"/>
      <c r="E1251" s="29" t="s">
        <v>1388</v>
      </c>
      <c r="F1251" s="24">
        <v>1600</v>
      </c>
      <c r="G1251" s="24">
        <f t="shared" ref="G1251:Q1252" si="934">G1252</f>
        <v>-1600</v>
      </c>
      <c r="H1251" s="24">
        <f t="shared" si="934"/>
        <v>0</v>
      </c>
      <c r="I1251" s="24">
        <f t="shared" si="934"/>
        <v>0</v>
      </c>
      <c r="J1251" s="37">
        <f t="shared" si="934"/>
        <v>0</v>
      </c>
      <c r="K1251" s="24">
        <f t="shared" si="934"/>
        <v>0</v>
      </c>
      <c r="L1251" s="24">
        <f t="shared" si="934"/>
        <v>0</v>
      </c>
      <c r="M1251" s="24">
        <f t="shared" si="934"/>
        <v>0</v>
      </c>
      <c r="N1251" s="24">
        <f t="shared" si="934"/>
        <v>0</v>
      </c>
      <c r="O1251" s="30">
        <f t="shared" si="934"/>
        <v>0</v>
      </c>
      <c r="P1251" s="30">
        <f t="shared" si="934"/>
        <v>0</v>
      </c>
      <c r="Q1251" s="30">
        <f t="shared" si="934"/>
        <v>0</v>
      </c>
      <c r="R1251" s="30">
        <v>0</v>
      </c>
      <c r="S1251" s="36" t="s">
        <v>2026</v>
      </c>
    </row>
    <row r="1252" spans="1:19" ht="31.5" hidden="1" customHeight="1" x14ac:dyDescent="0.3">
      <c r="A1252" s="28" t="s">
        <v>235</v>
      </c>
      <c r="B1252" s="28" t="s">
        <v>1420</v>
      </c>
      <c r="C1252" s="18" t="s">
        <v>450</v>
      </c>
      <c r="D1252" s="28" t="s">
        <v>51</v>
      </c>
      <c r="E1252" s="29" t="s">
        <v>663</v>
      </c>
      <c r="F1252" s="24">
        <v>1600</v>
      </c>
      <c r="G1252" s="24">
        <f t="shared" si="934"/>
        <v>-1600</v>
      </c>
      <c r="H1252" s="24">
        <f t="shared" si="934"/>
        <v>0</v>
      </c>
      <c r="I1252" s="24">
        <f t="shared" si="934"/>
        <v>0</v>
      </c>
      <c r="J1252" s="37">
        <f t="shared" si="934"/>
        <v>0</v>
      </c>
      <c r="K1252" s="24">
        <f t="shared" si="934"/>
        <v>0</v>
      </c>
      <c r="L1252" s="24">
        <f t="shared" si="934"/>
        <v>0</v>
      </c>
      <c r="M1252" s="24">
        <f t="shared" si="934"/>
        <v>0</v>
      </c>
      <c r="N1252" s="24">
        <f t="shared" si="934"/>
        <v>0</v>
      </c>
      <c r="O1252" s="30">
        <f t="shared" si="934"/>
        <v>0</v>
      </c>
      <c r="P1252" s="30">
        <f t="shared" si="934"/>
        <v>0</v>
      </c>
      <c r="Q1252" s="30">
        <f t="shared" si="934"/>
        <v>0</v>
      </c>
      <c r="R1252" s="30">
        <v>0</v>
      </c>
      <c r="S1252" s="36" t="s">
        <v>2026</v>
      </c>
    </row>
    <row r="1253" spans="1:19" ht="31.5" hidden="1" customHeight="1" x14ac:dyDescent="0.3">
      <c r="A1253" s="28" t="s">
        <v>235</v>
      </c>
      <c r="B1253" s="28" t="s">
        <v>1420</v>
      </c>
      <c r="C1253" s="18" t="s">
        <v>450</v>
      </c>
      <c r="D1253" s="28" t="s">
        <v>52</v>
      </c>
      <c r="E1253" s="29" t="s">
        <v>664</v>
      </c>
      <c r="F1253" s="24">
        <v>1600</v>
      </c>
      <c r="G1253" s="24">
        <v>-1600</v>
      </c>
      <c r="H1253" s="24">
        <v>0</v>
      </c>
      <c r="I1253" s="24">
        <v>0</v>
      </c>
      <c r="J1253" s="37">
        <v>0</v>
      </c>
      <c r="K1253" s="24">
        <v>0</v>
      </c>
      <c r="L1253" s="24">
        <v>0</v>
      </c>
      <c r="M1253" s="24">
        <v>0</v>
      </c>
      <c r="N1253" s="24">
        <v>0</v>
      </c>
      <c r="O1253" s="30">
        <v>0</v>
      </c>
      <c r="P1253" s="30">
        <v>0</v>
      </c>
      <c r="Q1253" s="30">
        <v>0</v>
      </c>
      <c r="R1253" s="30">
        <v>0</v>
      </c>
      <c r="S1253" s="36" t="s">
        <v>2026</v>
      </c>
    </row>
    <row r="1254" spans="1:19" ht="15.75" customHeight="1" x14ac:dyDescent="0.3">
      <c r="A1254" s="28" t="s">
        <v>235</v>
      </c>
      <c r="B1254" s="28" t="s">
        <v>1420</v>
      </c>
      <c r="C1254" s="18" t="s">
        <v>260</v>
      </c>
      <c r="D1254" s="28"/>
      <c r="E1254" s="29" t="s">
        <v>865</v>
      </c>
      <c r="F1254" s="24">
        <v>3969.7</v>
      </c>
      <c r="G1254" s="24">
        <f t="shared" ref="G1254:Q1255" si="935">G1255</f>
        <v>-1096.087</v>
      </c>
      <c r="H1254" s="24">
        <f t="shared" si="935"/>
        <v>2873.6130000000003</v>
      </c>
      <c r="I1254" s="24">
        <f t="shared" si="935"/>
        <v>2873.6129999999998</v>
      </c>
      <c r="J1254" s="37">
        <f t="shared" si="935"/>
        <v>2216.7746900000002</v>
      </c>
      <c r="K1254" s="24">
        <f t="shared" si="935"/>
        <v>0</v>
      </c>
      <c r="L1254" s="24">
        <f t="shared" si="935"/>
        <v>0</v>
      </c>
      <c r="M1254" s="24">
        <f t="shared" si="935"/>
        <v>0</v>
      </c>
      <c r="N1254" s="24">
        <f t="shared" si="935"/>
        <v>0</v>
      </c>
      <c r="O1254" s="30">
        <f t="shared" si="935"/>
        <v>2873.1288800000002</v>
      </c>
      <c r="P1254" s="30">
        <f t="shared" si="935"/>
        <v>0</v>
      </c>
      <c r="Q1254" s="30">
        <f t="shared" si="935"/>
        <v>0</v>
      </c>
      <c r="R1254" s="88">
        <f t="shared" si="920"/>
        <v>99.983152915858895</v>
      </c>
    </row>
    <row r="1255" spans="1:19" ht="31.5" customHeight="1" x14ac:dyDescent="0.3">
      <c r="A1255" s="28" t="s">
        <v>235</v>
      </c>
      <c r="B1255" s="28" t="s">
        <v>1420</v>
      </c>
      <c r="C1255" s="18" t="s">
        <v>260</v>
      </c>
      <c r="D1255" s="28" t="s">
        <v>51</v>
      </c>
      <c r="E1255" s="29" t="s">
        <v>663</v>
      </c>
      <c r="F1255" s="24">
        <v>3969.7</v>
      </c>
      <c r="G1255" s="24">
        <f t="shared" si="935"/>
        <v>-1096.087</v>
      </c>
      <c r="H1255" s="24">
        <f t="shared" si="935"/>
        <v>2873.6130000000003</v>
      </c>
      <c r="I1255" s="24">
        <f t="shared" si="935"/>
        <v>2873.6129999999998</v>
      </c>
      <c r="J1255" s="37">
        <f t="shared" si="935"/>
        <v>2216.7746900000002</v>
      </c>
      <c r="K1255" s="24">
        <f t="shared" si="935"/>
        <v>0</v>
      </c>
      <c r="L1255" s="24">
        <f t="shared" si="935"/>
        <v>0</v>
      </c>
      <c r="M1255" s="24">
        <f t="shared" si="935"/>
        <v>0</v>
      </c>
      <c r="N1255" s="24">
        <f t="shared" si="935"/>
        <v>0</v>
      </c>
      <c r="O1255" s="30">
        <f t="shared" si="935"/>
        <v>2873.1288800000002</v>
      </c>
      <c r="P1255" s="30">
        <f t="shared" si="935"/>
        <v>0</v>
      </c>
      <c r="Q1255" s="30">
        <f t="shared" si="935"/>
        <v>0</v>
      </c>
      <c r="R1255" s="88">
        <f t="shared" si="920"/>
        <v>99.983152915858895</v>
      </c>
    </row>
    <row r="1256" spans="1:19" ht="31.5" customHeight="1" x14ac:dyDescent="0.3">
      <c r="A1256" s="28" t="s">
        <v>235</v>
      </c>
      <c r="B1256" s="28" t="s">
        <v>1420</v>
      </c>
      <c r="C1256" s="18" t="s">
        <v>260</v>
      </c>
      <c r="D1256" s="28" t="s">
        <v>52</v>
      </c>
      <c r="E1256" s="29" t="s">
        <v>664</v>
      </c>
      <c r="F1256" s="24">
        <v>3969.7</v>
      </c>
      <c r="G1256" s="24">
        <v>-1096.087</v>
      </c>
      <c r="H1256" s="24">
        <f>3498.9-625.287</f>
        <v>2873.6130000000003</v>
      </c>
      <c r="I1256" s="24">
        <v>2873.6129999999998</v>
      </c>
      <c r="J1256" s="37">
        <v>2216.7746900000002</v>
      </c>
      <c r="K1256" s="24">
        <v>0</v>
      </c>
      <c r="L1256" s="24">
        <v>0</v>
      </c>
      <c r="M1256" s="24">
        <v>0</v>
      </c>
      <c r="N1256" s="24">
        <v>0</v>
      </c>
      <c r="O1256" s="30">
        <v>2873.1288800000002</v>
      </c>
      <c r="P1256" s="30">
        <v>0</v>
      </c>
      <c r="Q1256" s="30">
        <v>0</v>
      </c>
      <c r="R1256" s="88">
        <f t="shared" si="920"/>
        <v>99.983152915858895</v>
      </c>
    </row>
    <row r="1257" spans="1:19" ht="31.5" customHeight="1" x14ac:dyDescent="0.3">
      <c r="A1257" s="28" t="s">
        <v>235</v>
      </c>
      <c r="B1257" s="28" t="s">
        <v>1420</v>
      </c>
      <c r="C1257" s="18" t="s">
        <v>289</v>
      </c>
      <c r="D1257" s="28"/>
      <c r="E1257" s="29" t="s">
        <v>1613</v>
      </c>
      <c r="F1257" s="24"/>
      <c r="G1257" s="24"/>
      <c r="H1257" s="24">
        <f t="shared" ref="H1257:I1259" si="936">H1258</f>
        <v>0</v>
      </c>
      <c r="I1257" s="24">
        <f t="shared" si="936"/>
        <v>27891.977790000001</v>
      </c>
      <c r="J1257" s="24">
        <f t="shared" ref="J1257:Q1259" si="937">J1258</f>
        <v>22482.350299999998</v>
      </c>
      <c r="K1257" s="24">
        <f t="shared" si="937"/>
        <v>22313.582249999999</v>
      </c>
      <c r="L1257" s="24">
        <f t="shared" si="937"/>
        <v>17985.880259999998</v>
      </c>
      <c r="M1257" s="24">
        <f t="shared" si="937"/>
        <v>0</v>
      </c>
      <c r="N1257" s="24">
        <f t="shared" si="937"/>
        <v>0</v>
      </c>
      <c r="O1257" s="24">
        <f t="shared" si="937"/>
        <v>27891.977790000001</v>
      </c>
      <c r="P1257" s="24">
        <f t="shared" si="937"/>
        <v>22313.582249999999</v>
      </c>
      <c r="Q1257" s="24">
        <f t="shared" si="937"/>
        <v>0</v>
      </c>
      <c r="R1257" s="88">
        <f t="shared" si="920"/>
        <v>100</v>
      </c>
    </row>
    <row r="1258" spans="1:19" ht="47.25" customHeight="1" x14ac:dyDescent="0.3">
      <c r="A1258" s="28" t="s">
        <v>235</v>
      </c>
      <c r="B1258" s="28" t="s">
        <v>1420</v>
      </c>
      <c r="C1258" s="18" t="s">
        <v>290</v>
      </c>
      <c r="D1258" s="28"/>
      <c r="E1258" s="29" t="s">
        <v>1614</v>
      </c>
      <c r="F1258" s="24"/>
      <c r="G1258" s="24"/>
      <c r="H1258" s="24">
        <f t="shared" si="936"/>
        <v>0</v>
      </c>
      <c r="I1258" s="24">
        <f t="shared" si="936"/>
        <v>27891.977790000001</v>
      </c>
      <c r="J1258" s="24">
        <f t="shared" si="937"/>
        <v>22482.350299999998</v>
      </c>
      <c r="K1258" s="24">
        <f t="shared" si="937"/>
        <v>22313.582249999999</v>
      </c>
      <c r="L1258" s="24">
        <f t="shared" si="937"/>
        <v>17985.880259999998</v>
      </c>
      <c r="M1258" s="24">
        <f t="shared" si="937"/>
        <v>0</v>
      </c>
      <c r="N1258" s="24">
        <f t="shared" si="937"/>
        <v>0</v>
      </c>
      <c r="O1258" s="24">
        <f t="shared" si="937"/>
        <v>27891.977790000001</v>
      </c>
      <c r="P1258" s="24">
        <f t="shared" si="937"/>
        <v>22313.582249999999</v>
      </c>
      <c r="Q1258" s="24">
        <f t="shared" si="937"/>
        <v>0</v>
      </c>
      <c r="R1258" s="88">
        <f t="shared" si="920"/>
        <v>100</v>
      </c>
    </row>
    <row r="1259" spans="1:19" ht="31.5" customHeight="1" x14ac:dyDescent="0.3">
      <c r="A1259" s="28" t="s">
        <v>235</v>
      </c>
      <c r="B1259" s="28" t="s">
        <v>1420</v>
      </c>
      <c r="C1259" s="18" t="s">
        <v>1446</v>
      </c>
      <c r="D1259" s="28"/>
      <c r="E1259" s="29" t="s">
        <v>1447</v>
      </c>
      <c r="F1259" s="24"/>
      <c r="G1259" s="24"/>
      <c r="H1259" s="24">
        <f t="shared" si="936"/>
        <v>0</v>
      </c>
      <c r="I1259" s="24">
        <f t="shared" si="936"/>
        <v>27891.977790000001</v>
      </c>
      <c r="J1259" s="24">
        <f t="shared" si="937"/>
        <v>22482.350299999998</v>
      </c>
      <c r="K1259" s="24">
        <f t="shared" si="937"/>
        <v>22313.582249999999</v>
      </c>
      <c r="L1259" s="24">
        <f t="shared" si="937"/>
        <v>17985.880259999998</v>
      </c>
      <c r="M1259" s="24">
        <f t="shared" si="937"/>
        <v>0</v>
      </c>
      <c r="N1259" s="24">
        <f t="shared" si="937"/>
        <v>0</v>
      </c>
      <c r="O1259" s="24">
        <f t="shared" si="937"/>
        <v>27891.977790000001</v>
      </c>
      <c r="P1259" s="24">
        <f t="shared" si="937"/>
        <v>22313.582249999999</v>
      </c>
      <c r="Q1259" s="24">
        <f t="shared" si="937"/>
        <v>0</v>
      </c>
      <c r="R1259" s="88">
        <f t="shared" si="920"/>
        <v>100</v>
      </c>
    </row>
    <row r="1260" spans="1:19" ht="31.5" customHeight="1" x14ac:dyDescent="0.3">
      <c r="A1260" s="28" t="s">
        <v>235</v>
      </c>
      <c r="B1260" s="28" t="s">
        <v>1420</v>
      </c>
      <c r="C1260" s="18" t="s">
        <v>1748</v>
      </c>
      <c r="D1260" s="28"/>
      <c r="E1260" s="29" t="s">
        <v>1749</v>
      </c>
      <c r="F1260" s="24"/>
      <c r="G1260" s="24"/>
      <c r="H1260" s="24">
        <f>H1261+H1263</f>
        <v>0</v>
      </c>
      <c r="I1260" s="24">
        <f>I1261+I1263</f>
        <v>27891.977790000001</v>
      </c>
      <c r="J1260" s="24">
        <f t="shared" ref="J1260:Q1260" si="938">J1261+J1263</f>
        <v>22482.350299999998</v>
      </c>
      <c r="K1260" s="24">
        <f t="shared" si="938"/>
        <v>22313.582249999999</v>
      </c>
      <c r="L1260" s="24">
        <f t="shared" si="938"/>
        <v>17985.880259999998</v>
      </c>
      <c r="M1260" s="24">
        <f t="shared" si="938"/>
        <v>0</v>
      </c>
      <c r="N1260" s="24">
        <f t="shared" si="938"/>
        <v>0</v>
      </c>
      <c r="O1260" s="24">
        <f t="shared" si="938"/>
        <v>27891.977790000001</v>
      </c>
      <c r="P1260" s="24">
        <f t="shared" si="938"/>
        <v>22313.582249999999</v>
      </c>
      <c r="Q1260" s="24">
        <f t="shared" si="938"/>
        <v>0</v>
      </c>
      <c r="R1260" s="88">
        <f t="shared" si="920"/>
        <v>100</v>
      </c>
    </row>
    <row r="1261" spans="1:19" ht="31.5" customHeight="1" x14ac:dyDescent="0.3">
      <c r="A1261" s="28" t="s">
        <v>235</v>
      </c>
      <c r="B1261" s="28" t="s">
        <v>1420</v>
      </c>
      <c r="C1261" s="18" t="s">
        <v>1748</v>
      </c>
      <c r="D1261" s="28" t="s">
        <v>143</v>
      </c>
      <c r="E1261" s="29" t="s">
        <v>673</v>
      </c>
      <c r="F1261" s="24"/>
      <c r="G1261" s="24"/>
      <c r="H1261" s="24">
        <f>H1262</f>
        <v>0</v>
      </c>
      <c r="I1261" s="24">
        <f>I1262</f>
        <v>22284.7032</v>
      </c>
      <c r="J1261" s="24">
        <f t="shared" ref="J1261:Q1261" si="939">J1262</f>
        <v>18338.81164</v>
      </c>
      <c r="K1261" s="24">
        <f t="shared" si="939"/>
        <v>17827.762579999999</v>
      </c>
      <c r="L1261" s="24">
        <f t="shared" si="939"/>
        <v>14671.04933</v>
      </c>
      <c r="M1261" s="24">
        <f t="shared" si="939"/>
        <v>0</v>
      </c>
      <c r="N1261" s="24">
        <f t="shared" si="939"/>
        <v>0</v>
      </c>
      <c r="O1261" s="24">
        <f t="shared" si="939"/>
        <v>22284.7032</v>
      </c>
      <c r="P1261" s="24">
        <f t="shared" si="939"/>
        <v>17827.762579999999</v>
      </c>
      <c r="Q1261" s="24">
        <f t="shared" si="939"/>
        <v>0</v>
      </c>
      <c r="R1261" s="88">
        <f t="shared" si="920"/>
        <v>100</v>
      </c>
    </row>
    <row r="1262" spans="1:19" ht="47.25" customHeight="1" x14ac:dyDescent="0.3">
      <c r="A1262" s="28" t="s">
        <v>235</v>
      </c>
      <c r="B1262" s="28" t="s">
        <v>1420</v>
      </c>
      <c r="C1262" s="18" t="s">
        <v>1748</v>
      </c>
      <c r="D1262" s="28" t="s">
        <v>139</v>
      </c>
      <c r="E1262" s="29" t="s">
        <v>676</v>
      </c>
      <c r="F1262" s="24"/>
      <c r="G1262" s="24"/>
      <c r="H1262" s="24">
        <v>0</v>
      </c>
      <c r="I1262" s="24">
        <v>22284.7032</v>
      </c>
      <c r="J1262" s="24">
        <v>18338.81164</v>
      </c>
      <c r="K1262" s="24">
        <v>17827.762579999999</v>
      </c>
      <c r="L1262" s="24">
        <v>14671.04933</v>
      </c>
      <c r="M1262" s="24">
        <v>0</v>
      </c>
      <c r="N1262" s="24">
        <v>0</v>
      </c>
      <c r="O1262" s="24">
        <v>22284.7032</v>
      </c>
      <c r="P1262" s="30">
        <v>17827.762579999999</v>
      </c>
      <c r="Q1262" s="30">
        <v>0</v>
      </c>
      <c r="R1262" s="88">
        <f t="shared" si="920"/>
        <v>100</v>
      </c>
    </row>
    <row r="1263" spans="1:19" ht="15.75" customHeight="1" x14ac:dyDescent="0.3">
      <c r="A1263" s="28" t="s">
        <v>235</v>
      </c>
      <c r="B1263" s="28" t="s">
        <v>1420</v>
      </c>
      <c r="C1263" s="18" t="s">
        <v>1748</v>
      </c>
      <c r="D1263" s="28" t="s">
        <v>53</v>
      </c>
      <c r="E1263" s="29" t="s">
        <v>679</v>
      </c>
      <c r="F1263" s="24"/>
      <c r="G1263" s="24"/>
      <c r="H1263" s="24">
        <f>H1264</f>
        <v>0</v>
      </c>
      <c r="I1263" s="24">
        <f>I1264</f>
        <v>5607.27459</v>
      </c>
      <c r="J1263" s="24">
        <f t="shared" ref="J1263:Q1263" si="940">J1264</f>
        <v>4143.5386600000002</v>
      </c>
      <c r="K1263" s="24">
        <f t="shared" si="940"/>
        <v>4485.8196699999999</v>
      </c>
      <c r="L1263" s="24">
        <f t="shared" si="940"/>
        <v>3314.8309300000001</v>
      </c>
      <c r="M1263" s="24">
        <f t="shared" si="940"/>
        <v>0</v>
      </c>
      <c r="N1263" s="24">
        <f t="shared" si="940"/>
        <v>0</v>
      </c>
      <c r="O1263" s="24">
        <f t="shared" si="940"/>
        <v>5607.27459</v>
      </c>
      <c r="P1263" s="24">
        <f t="shared" si="940"/>
        <v>4485.8196699999999</v>
      </c>
      <c r="Q1263" s="24">
        <f t="shared" si="940"/>
        <v>0</v>
      </c>
      <c r="R1263" s="88">
        <f t="shared" si="920"/>
        <v>100</v>
      </c>
    </row>
    <row r="1264" spans="1:19" ht="63" customHeight="1" x14ac:dyDescent="0.3">
      <c r="A1264" s="28" t="s">
        <v>235</v>
      </c>
      <c r="B1264" s="28" t="s">
        <v>1420</v>
      </c>
      <c r="C1264" s="18" t="s">
        <v>1748</v>
      </c>
      <c r="D1264" s="28" t="s">
        <v>262</v>
      </c>
      <c r="E1264" s="29" t="s">
        <v>680</v>
      </c>
      <c r="F1264" s="24"/>
      <c r="G1264" s="24"/>
      <c r="H1264" s="24">
        <v>0</v>
      </c>
      <c r="I1264" s="24">
        <v>5607.27459</v>
      </c>
      <c r="J1264" s="37">
        <v>4143.5386600000002</v>
      </c>
      <c r="K1264" s="24">
        <v>4485.8196699999999</v>
      </c>
      <c r="L1264" s="24">
        <v>3314.8309300000001</v>
      </c>
      <c r="M1264" s="24">
        <v>0</v>
      </c>
      <c r="N1264" s="24">
        <v>0</v>
      </c>
      <c r="O1264" s="30">
        <v>5607.27459</v>
      </c>
      <c r="P1264" s="30">
        <v>4485.8196699999999</v>
      </c>
      <c r="Q1264" s="30">
        <v>0</v>
      </c>
      <c r="R1264" s="88">
        <f t="shared" si="920"/>
        <v>100</v>
      </c>
    </row>
    <row r="1265" spans="1:18" ht="31.5" customHeight="1" x14ac:dyDescent="0.3">
      <c r="A1265" s="28" t="s">
        <v>235</v>
      </c>
      <c r="B1265" s="28" t="s">
        <v>1420</v>
      </c>
      <c r="C1265" s="18" t="s">
        <v>269</v>
      </c>
      <c r="D1265" s="28"/>
      <c r="E1265" s="29" t="s">
        <v>1597</v>
      </c>
      <c r="F1265" s="24">
        <v>3409.1</v>
      </c>
      <c r="G1265" s="24">
        <f t="shared" ref="G1265:Q1267" si="941">G1266</f>
        <v>0</v>
      </c>
      <c r="H1265" s="24">
        <f t="shared" si="941"/>
        <v>3409.1</v>
      </c>
      <c r="I1265" s="24">
        <f t="shared" si="941"/>
        <v>676.36765000000003</v>
      </c>
      <c r="J1265" s="37">
        <f t="shared" si="941"/>
        <v>0</v>
      </c>
      <c r="K1265" s="24">
        <f t="shared" si="941"/>
        <v>0</v>
      </c>
      <c r="L1265" s="24">
        <f t="shared" si="941"/>
        <v>0</v>
      </c>
      <c r="M1265" s="24">
        <f t="shared" si="941"/>
        <v>0</v>
      </c>
      <c r="N1265" s="24">
        <f t="shared" si="941"/>
        <v>0</v>
      </c>
      <c r="O1265" s="30">
        <f t="shared" si="941"/>
        <v>676.36765000000003</v>
      </c>
      <c r="P1265" s="30">
        <f t="shared" si="941"/>
        <v>0</v>
      </c>
      <c r="Q1265" s="30">
        <f t="shared" si="941"/>
        <v>0</v>
      </c>
      <c r="R1265" s="88">
        <f t="shared" si="920"/>
        <v>100</v>
      </c>
    </row>
    <row r="1266" spans="1:18" ht="47.25" customHeight="1" x14ac:dyDescent="0.3">
      <c r="A1266" s="28" t="s">
        <v>235</v>
      </c>
      <c r="B1266" s="28" t="s">
        <v>1420</v>
      </c>
      <c r="C1266" s="18" t="s">
        <v>270</v>
      </c>
      <c r="D1266" s="28"/>
      <c r="E1266" s="29" t="s">
        <v>1598</v>
      </c>
      <c r="F1266" s="24">
        <v>3409.1</v>
      </c>
      <c r="G1266" s="24">
        <f t="shared" ref="G1266:N1267" si="942">G1267</f>
        <v>0</v>
      </c>
      <c r="H1266" s="24">
        <f t="shared" si="942"/>
        <v>3409.1</v>
      </c>
      <c r="I1266" s="24">
        <f t="shared" si="942"/>
        <v>676.36765000000003</v>
      </c>
      <c r="J1266" s="37">
        <f t="shared" si="942"/>
        <v>0</v>
      </c>
      <c r="K1266" s="24">
        <f t="shared" si="942"/>
        <v>0</v>
      </c>
      <c r="L1266" s="24">
        <f t="shared" si="942"/>
        <v>0</v>
      </c>
      <c r="M1266" s="24">
        <f t="shared" si="942"/>
        <v>0</v>
      </c>
      <c r="N1266" s="24">
        <f t="shared" si="942"/>
        <v>0</v>
      </c>
      <c r="O1266" s="30">
        <f t="shared" ref="O1266:O1267" si="943">O1267</f>
        <v>676.36765000000003</v>
      </c>
      <c r="P1266" s="30">
        <f t="shared" si="941"/>
        <v>0</v>
      </c>
      <c r="Q1266" s="30">
        <f t="shared" si="941"/>
        <v>0</v>
      </c>
      <c r="R1266" s="88">
        <f t="shared" si="920"/>
        <v>100</v>
      </c>
    </row>
    <row r="1267" spans="1:18" ht="47.25" customHeight="1" x14ac:dyDescent="0.3">
      <c r="A1267" s="28" t="s">
        <v>235</v>
      </c>
      <c r="B1267" s="28" t="s">
        <v>1420</v>
      </c>
      <c r="C1267" s="18" t="s">
        <v>271</v>
      </c>
      <c r="D1267" s="28"/>
      <c r="E1267" s="29" t="s">
        <v>1599</v>
      </c>
      <c r="F1267" s="24">
        <v>3409.1</v>
      </c>
      <c r="G1267" s="24">
        <f t="shared" si="942"/>
        <v>0</v>
      </c>
      <c r="H1267" s="24">
        <f t="shared" si="942"/>
        <v>3409.1</v>
      </c>
      <c r="I1267" s="24">
        <f t="shared" si="942"/>
        <v>676.36765000000003</v>
      </c>
      <c r="J1267" s="37">
        <f t="shared" si="942"/>
        <v>0</v>
      </c>
      <c r="K1267" s="24">
        <f t="shared" si="942"/>
        <v>0</v>
      </c>
      <c r="L1267" s="24">
        <f t="shared" si="942"/>
        <v>0</v>
      </c>
      <c r="M1267" s="24">
        <f t="shared" si="942"/>
        <v>0</v>
      </c>
      <c r="N1267" s="24">
        <f t="shared" si="942"/>
        <v>0</v>
      </c>
      <c r="O1267" s="30">
        <f t="shared" si="943"/>
        <v>676.36765000000003</v>
      </c>
      <c r="P1267" s="30">
        <f t="shared" si="941"/>
        <v>0</v>
      </c>
      <c r="Q1267" s="30">
        <f t="shared" si="941"/>
        <v>0</v>
      </c>
      <c r="R1267" s="88">
        <f t="shared" si="920"/>
        <v>100</v>
      </c>
    </row>
    <row r="1268" spans="1:18" ht="31.5" customHeight="1" x14ac:dyDescent="0.3">
      <c r="A1268" s="28" t="s">
        <v>235</v>
      </c>
      <c r="B1268" s="28" t="s">
        <v>1420</v>
      </c>
      <c r="C1268" s="18" t="s">
        <v>261</v>
      </c>
      <c r="D1268" s="28"/>
      <c r="E1268" s="29" t="s">
        <v>1783</v>
      </c>
      <c r="F1268" s="24">
        <v>3409.1</v>
      </c>
      <c r="G1268" s="24">
        <f>G1271</f>
        <v>0</v>
      </c>
      <c r="H1268" s="24">
        <f>H1271+H1269</f>
        <v>3409.1</v>
      </c>
      <c r="I1268" s="24">
        <f>I1271+I1269</f>
        <v>676.36765000000003</v>
      </c>
      <c r="J1268" s="24">
        <f t="shared" ref="J1268:Q1268" si="944">J1271+J1269</f>
        <v>0</v>
      </c>
      <c r="K1268" s="24">
        <f t="shared" si="944"/>
        <v>0</v>
      </c>
      <c r="L1268" s="24">
        <f t="shared" si="944"/>
        <v>0</v>
      </c>
      <c r="M1268" s="24">
        <f t="shared" si="944"/>
        <v>0</v>
      </c>
      <c r="N1268" s="24">
        <f t="shared" si="944"/>
        <v>0</v>
      </c>
      <c r="O1268" s="24">
        <f t="shared" si="944"/>
        <v>676.36765000000003</v>
      </c>
      <c r="P1268" s="24">
        <f t="shared" si="944"/>
        <v>0</v>
      </c>
      <c r="Q1268" s="24">
        <f t="shared" si="944"/>
        <v>0</v>
      </c>
      <c r="R1268" s="88">
        <f t="shared" si="920"/>
        <v>100</v>
      </c>
    </row>
    <row r="1269" spans="1:18" ht="31.5" customHeight="1" x14ac:dyDescent="0.3">
      <c r="A1269" s="28" t="s">
        <v>235</v>
      </c>
      <c r="B1269" s="28" t="s">
        <v>1420</v>
      </c>
      <c r="C1269" s="18" t="s">
        <v>261</v>
      </c>
      <c r="D1269" s="28" t="s">
        <v>143</v>
      </c>
      <c r="E1269" s="29" t="s">
        <v>673</v>
      </c>
      <c r="F1269" s="24"/>
      <c r="G1269" s="24"/>
      <c r="H1269" s="24">
        <f>H1270</f>
        <v>0</v>
      </c>
      <c r="I1269" s="24">
        <f>I1270</f>
        <v>250</v>
      </c>
      <c r="J1269" s="24">
        <f t="shared" ref="J1269:Q1269" si="945">J1270</f>
        <v>0</v>
      </c>
      <c r="K1269" s="24">
        <f t="shared" si="945"/>
        <v>0</v>
      </c>
      <c r="L1269" s="24">
        <f t="shared" si="945"/>
        <v>0</v>
      </c>
      <c r="M1269" s="24">
        <f t="shared" si="945"/>
        <v>0</v>
      </c>
      <c r="N1269" s="24">
        <f t="shared" si="945"/>
        <v>0</v>
      </c>
      <c r="O1269" s="24">
        <f t="shared" si="945"/>
        <v>250</v>
      </c>
      <c r="P1269" s="24">
        <f t="shared" si="945"/>
        <v>0</v>
      </c>
      <c r="Q1269" s="24">
        <f t="shared" si="945"/>
        <v>0</v>
      </c>
      <c r="R1269" s="88">
        <f t="shared" si="920"/>
        <v>100</v>
      </c>
    </row>
    <row r="1270" spans="1:18" ht="47.25" customHeight="1" x14ac:dyDescent="0.3">
      <c r="A1270" s="28" t="s">
        <v>235</v>
      </c>
      <c r="B1270" s="28" t="s">
        <v>1420</v>
      </c>
      <c r="C1270" s="18" t="s">
        <v>261</v>
      </c>
      <c r="D1270" s="28" t="s">
        <v>139</v>
      </c>
      <c r="E1270" s="29" t="s">
        <v>676</v>
      </c>
      <c r="F1270" s="24"/>
      <c r="G1270" s="24"/>
      <c r="H1270" s="24">
        <v>0</v>
      </c>
      <c r="I1270" s="24">
        <v>250</v>
      </c>
      <c r="J1270" s="37">
        <v>0</v>
      </c>
      <c r="K1270" s="37">
        <v>0</v>
      </c>
      <c r="L1270" s="37">
        <v>0</v>
      </c>
      <c r="M1270" s="37">
        <v>0</v>
      </c>
      <c r="N1270" s="37">
        <v>0</v>
      </c>
      <c r="O1270" s="37">
        <v>250</v>
      </c>
      <c r="P1270" s="37">
        <v>0</v>
      </c>
      <c r="Q1270" s="37">
        <v>0</v>
      </c>
      <c r="R1270" s="88">
        <f t="shared" si="920"/>
        <v>100</v>
      </c>
    </row>
    <row r="1271" spans="1:18" ht="15.75" customHeight="1" x14ac:dyDescent="0.3">
      <c r="A1271" s="28" t="s">
        <v>235</v>
      </c>
      <c r="B1271" s="28" t="s">
        <v>1420</v>
      </c>
      <c r="C1271" s="18" t="s">
        <v>261</v>
      </c>
      <c r="D1271" s="28" t="s">
        <v>53</v>
      </c>
      <c r="E1271" s="29" t="s">
        <v>679</v>
      </c>
      <c r="F1271" s="24">
        <v>3409.1</v>
      </c>
      <c r="G1271" s="24">
        <f t="shared" ref="G1271:Q1271" si="946">G1272</f>
        <v>0</v>
      </c>
      <c r="H1271" s="24">
        <f t="shared" si="946"/>
        <v>3409.1</v>
      </c>
      <c r="I1271" s="24">
        <f t="shared" si="946"/>
        <v>426.36765000000003</v>
      </c>
      <c r="J1271" s="37">
        <f t="shared" si="946"/>
        <v>0</v>
      </c>
      <c r="K1271" s="24">
        <f t="shared" si="946"/>
        <v>0</v>
      </c>
      <c r="L1271" s="24">
        <f t="shared" si="946"/>
        <v>0</v>
      </c>
      <c r="M1271" s="24">
        <f t="shared" si="946"/>
        <v>0</v>
      </c>
      <c r="N1271" s="24">
        <f t="shared" si="946"/>
        <v>0</v>
      </c>
      <c r="O1271" s="30">
        <f t="shared" si="946"/>
        <v>426.36765000000003</v>
      </c>
      <c r="P1271" s="30">
        <f t="shared" si="946"/>
        <v>0</v>
      </c>
      <c r="Q1271" s="30">
        <f t="shared" si="946"/>
        <v>0</v>
      </c>
      <c r="R1271" s="88">
        <f t="shared" si="920"/>
        <v>100</v>
      </c>
    </row>
    <row r="1272" spans="1:18" ht="63" customHeight="1" x14ac:dyDescent="0.3">
      <c r="A1272" s="28" t="s">
        <v>235</v>
      </c>
      <c r="B1272" s="28" t="s">
        <v>1420</v>
      </c>
      <c r="C1272" s="18" t="s">
        <v>261</v>
      </c>
      <c r="D1272" s="28" t="s">
        <v>262</v>
      </c>
      <c r="E1272" s="29" t="s">
        <v>680</v>
      </c>
      <c r="F1272" s="24">
        <v>3409.1</v>
      </c>
      <c r="G1272" s="24"/>
      <c r="H1272" s="24">
        <v>3409.1</v>
      </c>
      <c r="I1272" s="24">
        <v>426.36765000000003</v>
      </c>
      <c r="J1272" s="37">
        <v>0</v>
      </c>
      <c r="K1272" s="24">
        <v>0</v>
      </c>
      <c r="L1272" s="24">
        <v>0</v>
      </c>
      <c r="M1272" s="24">
        <v>0</v>
      </c>
      <c r="N1272" s="24">
        <v>0</v>
      </c>
      <c r="O1272" s="30">
        <v>426.36765000000003</v>
      </c>
      <c r="P1272" s="30">
        <v>0</v>
      </c>
      <c r="Q1272" s="30">
        <v>0</v>
      </c>
      <c r="R1272" s="88">
        <f t="shared" si="920"/>
        <v>100</v>
      </c>
    </row>
    <row r="1273" spans="1:18" ht="31.5" customHeight="1" x14ac:dyDescent="0.3">
      <c r="A1273" s="28" t="s">
        <v>235</v>
      </c>
      <c r="B1273" s="28" t="s">
        <v>1420</v>
      </c>
      <c r="C1273" s="28" t="s">
        <v>62</v>
      </c>
      <c r="D1273" s="28"/>
      <c r="E1273" s="29" t="s">
        <v>1196</v>
      </c>
      <c r="F1273" s="24">
        <v>0</v>
      </c>
      <c r="G1273" s="24">
        <f t="shared" ref="G1273:Q1275" si="947">G1274</f>
        <v>0</v>
      </c>
      <c r="H1273" s="24">
        <f t="shared" si="947"/>
        <v>0</v>
      </c>
      <c r="I1273" s="24">
        <f t="shared" si="947"/>
        <v>1500.0009</v>
      </c>
      <c r="J1273" s="37">
        <f t="shared" si="947"/>
        <v>915.58015999999998</v>
      </c>
      <c r="K1273" s="24">
        <f t="shared" si="947"/>
        <v>0</v>
      </c>
      <c r="L1273" s="24">
        <f t="shared" si="947"/>
        <v>0</v>
      </c>
      <c r="M1273" s="24">
        <f t="shared" si="947"/>
        <v>0</v>
      </c>
      <c r="N1273" s="24">
        <f t="shared" si="947"/>
        <v>0</v>
      </c>
      <c r="O1273" s="30">
        <f t="shared" si="947"/>
        <v>1499.97416</v>
      </c>
      <c r="P1273" s="30">
        <f t="shared" si="947"/>
        <v>0</v>
      </c>
      <c r="Q1273" s="30">
        <f t="shared" si="947"/>
        <v>0</v>
      </c>
      <c r="R1273" s="88">
        <f t="shared" si="920"/>
        <v>99.998217334402923</v>
      </c>
    </row>
    <row r="1274" spans="1:18" ht="47.25" customHeight="1" x14ac:dyDescent="0.3">
      <c r="A1274" s="28" t="s">
        <v>235</v>
      </c>
      <c r="B1274" s="28" t="s">
        <v>1420</v>
      </c>
      <c r="C1274" s="28" t="s">
        <v>527</v>
      </c>
      <c r="D1274" s="28"/>
      <c r="E1274" s="29" t="s">
        <v>114</v>
      </c>
      <c r="F1274" s="24">
        <v>0</v>
      </c>
      <c r="G1274" s="24">
        <f t="shared" si="947"/>
        <v>0</v>
      </c>
      <c r="H1274" s="24">
        <f t="shared" si="947"/>
        <v>0</v>
      </c>
      <c r="I1274" s="24">
        <f t="shared" si="947"/>
        <v>1500.0009</v>
      </c>
      <c r="J1274" s="37">
        <f t="shared" si="947"/>
        <v>915.58015999999998</v>
      </c>
      <c r="K1274" s="24">
        <f t="shared" si="947"/>
        <v>0</v>
      </c>
      <c r="L1274" s="24">
        <f t="shared" si="947"/>
        <v>0</v>
      </c>
      <c r="M1274" s="24">
        <f t="shared" si="947"/>
        <v>0</v>
      </c>
      <c r="N1274" s="24">
        <f t="shared" si="947"/>
        <v>0</v>
      </c>
      <c r="O1274" s="30">
        <f t="shared" si="947"/>
        <v>1499.97416</v>
      </c>
      <c r="P1274" s="30">
        <f t="shared" si="947"/>
        <v>0</v>
      </c>
      <c r="Q1274" s="30">
        <f t="shared" si="947"/>
        <v>0</v>
      </c>
      <c r="R1274" s="88">
        <f t="shared" si="920"/>
        <v>99.998217334402923</v>
      </c>
    </row>
    <row r="1275" spans="1:18" ht="31.5" customHeight="1" x14ac:dyDescent="0.3">
      <c r="A1275" s="28" t="s">
        <v>235</v>
      </c>
      <c r="B1275" s="28" t="s">
        <v>1420</v>
      </c>
      <c r="C1275" s="28" t="s">
        <v>527</v>
      </c>
      <c r="D1275" s="28" t="s">
        <v>51</v>
      </c>
      <c r="E1275" s="29" t="s">
        <v>663</v>
      </c>
      <c r="F1275" s="24">
        <v>0</v>
      </c>
      <c r="G1275" s="24">
        <f t="shared" si="947"/>
        <v>0</v>
      </c>
      <c r="H1275" s="24">
        <f t="shared" si="947"/>
        <v>0</v>
      </c>
      <c r="I1275" s="24">
        <f t="shared" si="947"/>
        <v>1500.0009</v>
      </c>
      <c r="J1275" s="37">
        <f t="shared" si="947"/>
        <v>915.58015999999998</v>
      </c>
      <c r="K1275" s="24">
        <f t="shared" si="947"/>
        <v>0</v>
      </c>
      <c r="L1275" s="24">
        <f t="shared" si="947"/>
        <v>0</v>
      </c>
      <c r="M1275" s="24">
        <f t="shared" si="947"/>
        <v>0</v>
      </c>
      <c r="N1275" s="24">
        <f t="shared" si="947"/>
        <v>0</v>
      </c>
      <c r="O1275" s="30">
        <f t="shared" si="947"/>
        <v>1499.97416</v>
      </c>
      <c r="P1275" s="30">
        <f t="shared" si="947"/>
        <v>0</v>
      </c>
      <c r="Q1275" s="30">
        <f t="shared" si="947"/>
        <v>0</v>
      </c>
      <c r="R1275" s="88">
        <f t="shared" si="920"/>
        <v>99.998217334402923</v>
      </c>
    </row>
    <row r="1276" spans="1:18" ht="31.5" customHeight="1" x14ac:dyDescent="0.3">
      <c r="A1276" s="28" t="s">
        <v>235</v>
      </c>
      <c r="B1276" s="28" t="s">
        <v>1420</v>
      </c>
      <c r="C1276" s="28" t="s">
        <v>527</v>
      </c>
      <c r="D1276" s="28" t="s">
        <v>52</v>
      </c>
      <c r="E1276" s="29" t="s">
        <v>664</v>
      </c>
      <c r="F1276" s="24">
        <v>0</v>
      </c>
      <c r="G1276" s="24"/>
      <c r="H1276" s="24">
        <v>0</v>
      </c>
      <c r="I1276" s="24">
        <v>1500.0009</v>
      </c>
      <c r="J1276" s="37">
        <v>915.58015999999998</v>
      </c>
      <c r="K1276" s="24">
        <v>0</v>
      </c>
      <c r="L1276" s="24">
        <v>0</v>
      </c>
      <c r="M1276" s="24">
        <v>0</v>
      </c>
      <c r="N1276" s="24">
        <v>0</v>
      </c>
      <c r="O1276" s="30">
        <v>1499.97416</v>
      </c>
      <c r="P1276" s="30">
        <v>0</v>
      </c>
      <c r="Q1276" s="30">
        <v>0</v>
      </c>
      <c r="R1276" s="88">
        <f t="shared" si="920"/>
        <v>99.998217334402923</v>
      </c>
    </row>
    <row r="1277" spans="1:18" s="49" customFormat="1" ht="15.75" customHeight="1" x14ac:dyDescent="0.3">
      <c r="A1277" s="47" t="s">
        <v>235</v>
      </c>
      <c r="B1277" s="47" t="s">
        <v>1400</v>
      </c>
      <c r="C1277" s="20"/>
      <c r="D1277" s="47"/>
      <c r="E1277" s="48" t="s">
        <v>642</v>
      </c>
      <c r="F1277" s="23">
        <v>163.30000000000001</v>
      </c>
      <c r="G1277" s="23">
        <f t="shared" ref="G1277:H1277" si="948">G1278+G1283</f>
        <v>0</v>
      </c>
      <c r="H1277" s="23">
        <f t="shared" si="948"/>
        <v>29.400000000000006</v>
      </c>
      <c r="I1277" s="23">
        <f t="shared" ref="I1277:Q1277" si="949">I1278+I1283</f>
        <v>386.66199999999998</v>
      </c>
      <c r="J1277" s="77">
        <f t="shared" si="949"/>
        <v>344.4</v>
      </c>
      <c r="K1277" s="23">
        <f t="shared" si="949"/>
        <v>0</v>
      </c>
      <c r="L1277" s="23">
        <f t="shared" si="949"/>
        <v>0</v>
      </c>
      <c r="M1277" s="23">
        <f t="shared" si="949"/>
        <v>0</v>
      </c>
      <c r="N1277" s="23">
        <f t="shared" si="949"/>
        <v>0</v>
      </c>
      <c r="O1277" s="51">
        <f t="shared" si="949"/>
        <v>386.66199999999998</v>
      </c>
      <c r="P1277" s="51">
        <f t="shared" si="949"/>
        <v>0</v>
      </c>
      <c r="Q1277" s="51">
        <f t="shared" si="949"/>
        <v>0</v>
      </c>
      <c r="R1277" s="87">
        <f t="shared" si="920"/>
        <v>100</v>
      </c>
    </row>
    <row r="1278" spans="1:18" ht="31.5" customHeight="1" x14ac:dyDescent="0.3">
      <c r="A1278" s="28" t="s">
        <v>235</v>
      </c>
      <c r="B1278" s="28" t="s">
        <v>1400</v>
      </c>
      <c r="C1278" s="18" t="s">
        <v>266</v>
      </c>
      <c r="D1278" s="28"/>
      <c r="E1278" s="29" t="s">
        <v>1593</v>
      </c>
      <c r="F1278" s="24">
        <v>163.30000000000001</v>
      </c>
      <c r="G1278" s="24">
        <f t="shared" ref="G1278:N1281" si="950">G1279</f>
        <v>0</v>
      </c>
      <c r="H1278" s="24">
        <f t="shared" si="950"/>
        <v>29.400000000000006</v>
      </c>
      <c r="I1278" s="24">
        <f t="shared" si="950"/>
        <v>29.4</v>
      </c>
      <c r="J1278" s="37">
        <f t="shared" si="950"/>
        <v>29.4</v>
      </c>
      <c r="K1278" s="24">
        <f t="shared" si="950"/>
        <v>0</v>
      </c>
      <c r="L1278" s="24">
        <f t="shared" si="950"/>
        <v>0</v>
      </c>
      <c r="M1278" s="24">
        <f t="shared" si="950"/>
        <v>0</v>
      </c>
      <c r="N1278" s="24">
        <f t="shared" si="950"/>
        <v>0</v>
      </c>
      <c r="O1278" s="30">
        <f t="shared" ref="O1278:Q1281" si="951">O1279</f>
        <v>29.4</v>
      </c>
      <c r="P1278" s="30">
        <f t="shared" si="951"/>
        <v>0</v>
      </c>
      <c r="Q1278" s="30">
        <f t="shared" si="951"/>
        <v>0</v>
      </c>
      <c r="R1278" s="88">
        <f t="shared" si="920"/>
        <v>100</v>
      </c>
    </row>
    <row r="1279" spans="1:18" ht="31.5" customHeight="1" x14ac:dyDescent="0.3">
      <c r="A1279" s="28" t="s">
        <v>235</v>
      </c>
      <c r="B1279" s="28" t="s">
        <v>1400</v>
      </c>
      <c r="C1279" s="18" t="s">
        <v>267</v>
      </c>
      <c r="D1279" s="28"/>
      <c r="E1279" s="29" t="s">
        <v>1594</v>
      </c>
      <c r="F1279" s="24">
        <v>163.30000000000001</v>
      </c>
      <c r="G1279" s="24">
        <f t="shared" si="950"/>
        <v>0</v>
      </c>
      <c r="H1279" s="24">
        <f t="shared" si="950"/>
        <v>29.400000000000006</v>
      </c>
      <c r="I1279" s="24">
        <f t="shared" si="950"/>
        <v>29.4</v>
      </c>
      <c r="J1279" s="37">
        <f t="shared" si="950"/>
        <v>29.4</v>
      </c>
      <c r="K1279" s="24">
        <f t="shared" si="950"/>
        <v>0</v>
      </c>
      <c r="L1279" s="24">
        <f t="shared" si="950"/>
        <v>0</v>
      </c>
      <c r="M1279" s="24">
        <f t="shared" si="950"/>
        <v>0</v>
      </c>
      <c r="N1279" s="24">
        <f t="shared" si="950"/>
        <v>0</v>
      </c>
      <c r="O1279" s="30">
        <f t="shared" si="951"/>
        <v>29.4</v>
      </c>
      <c r="P1279" s="30">
        <f t="shared" si="951"/>
        <v>0</v>
      </c>
      <c r="Q1279" s="30">
        <f t="shared" si="951"/>
        <v>0</v>
      </c>
      <c r="R1279" s="88">
        <f t="shared" si="920"/>
        <v>100</v>
      </c>
    </row>
    <row r="1280" spans="1:18" ht="47.25" customHeight="1" x14ac:dyDescent="0.3">
      <c r="A1280" s="28" t="s">
        <v>235</v>
      </c>
      <c r="B1280" s="28" t="s">
        <v>1400</v>
      </c>
      <c r="C1280" s="18" t="s">
        <v>274</v>
      </c>
      <c r="D1280" s="28"/>
      <c r="E1280" s="29" t="s">
        <v>1603</v>
      </c>
      <c r="F1280" s="24">
        <v>163.30000000000001</v>
      </c>
      <c r="G1280" s="24">
        <f t="shared" si="950"/>
        <v>0</v>
      </c>
      <c r="H1280" s="24">
        <f t="shared" si="950"/>
        <v>29.400000000000006</v>
      </c>
      <c r="I1280" s="24">
        <f t="shared" si="950"/>
        <v>29.4</v>
      </c>
      <c r="J1280" s="37">
        <f t="shared" si="950"/>
        <v>29.4</v>
      </c>
      <c r="K1280" s="24">
        <f t="shared" si="950"/>
        <v>0</v>
      </c>
      <c r="L1280" s="24">
        <f t="shared" si="950"/>
        <v>0</v>
      </c>
      <c r="M1280" s="24">
        <f t="shared" si="950"/>
        <v>0</v>
      </c>
      <c r="N1280" s="24">
        <f t="shared" si="950"/>
        <v>0</v>
      </c>
      <c r="O1280" s="30">
        <f t="shared" si="951"/>
        <v>29.4</v>
      </c>
      <c r="P1280" s="30">
        <f t="shared" si="951"/>
        <v>0</v>
      </c>
      <c r="Q1280" s="30">
        <f t="shared" si="951"/>
        <v>0</v>
      </c>
      <c r="R1280" s="88">
        <f t="shared" si="920"/>
        <v>100</v>
      </c>
    </row>
    <row r="1281" spans="1:18" ht="31.5" customHeight="1" x14ac:dyDescent="0.3">
      <c r="A1281" s="28" t="s">
        <v>235</v>
      </c>
      <c r="B1281" s="28" t="s">
        <v>1400</v>
      </c>
      <c r="C1281" s="18" t="s">
        <v>274</v>
      </c>
      <c r="D1281" s="28" t="s">
        <v>51</v>
      </c>
      <c r="E1281" s="29" t="s">
        <v>663</v>
      </c>
      <c r="F1281" s="24">
        <v>163.30000000000001</v>
      </c>
      <c r="G1281" s="24">
        <f t="shared" si="950"/>
        <v>0</v>
      </c>
      <c r="H1281" s="24">
        <f t="shared" si="950"/>
        <v>29.400000000000006</v>
      </c>
      <c r="I1281" s="24">
        <f t="shared" si="950"/>
        <v>29.4</v>
      </c>
      <c r="J1281" s="37">
        <f t="shared" si="950"/>
        <v>29.4</v>
      </c>
      <c r="K1281" s="24">
        <f t="shared" si="950"/>
        <v>0</v>
      </c>
      <c r="L1281" s="24">
        <f t="shared" si="950"/>
        <v>0</v>
      </c>
      <c r="M1281" s="24">
        <f t="shared" si="950"/>
        <v>0</v>
      </c>
      <c r="N1281" s="24">
        <f t="shared" si="950"/>
        <v>0</v>
      </c>
      <c r="O1281" s="30">
        <f t="shared" si="951"/>
        <v>29.4</v>
      </c>
      <c r="P1281" s="30">
        <f t="shared" si="951"/>
        <v>0</v>
      </c>
      <c r="Q1281" s="30">
        <f t="shared" si="951"/>
        <v>0</v>
      </c>
      <c r="R1281" s="88">
        <f t="shared" si="920"/>
        <v>100</v>
      </c>
    </row>
    <row r="1282" spans="1:18" ht="31.5" customHeight="1" x14ac:dyDescent="0.3">
      <c r="A1282" s="28" t="s">
        <v>235</v>
      </c>
      <c r="B1282" s="28" t="s">
        <v>1400</v>
      </c>
      <c r="C1282" s="18" t="s">
        <v>274</v>
      </c>
      <c r="D1282" s="28" t="s">
        <v>52</v>
      </c>
      <c r="E1282" s="29" t="s">
        <v>664</v>
      </c>
      <c r="F1282" s="24">
        <v>163.30000000000001</v>
      </c>
      <c r="G1282" s="24"/>
      <c r="H1282" s="24">
        <f>163.3-133.9</f>
        <v>29.400000000000006</v>
      </c>
      <c r="I1282" s="24">
        <v>29.4</v>
      </c>
      <c r="J1282" s="37">
        <v>29.4</v>
      </c>
      <c r="K1282" s="24">
        <v>0</v>
      </c>
      <c r="L1282" s="24">
        <v>0</v>
      </c>
      <c r="M1282" s="24">
        <v>0</v>
      </c>
      <c r="N1282" s="24">
        <v>0</v>
      </c>
      <c r="O1282" s="30">
        <v>29.4</v>
      </c>
      <c r="P1282" s="30">
        <v>0</v>
      </c>
      <c r="Q1282" s="30">
        <v>0</v>
      </c>
      <c r="R1282" s="88">
        <f t="shared" si="920"/>
        <v>100</v>
      </c>
    </row>
    <row r="1283" spans="1:18" ht="47.25" customHeight="1" x14ac:dyDescent="0.3">
      <c r="A1283" s="28" t="s">
        <v>235</v>
      </c>
      <c r="B1283" s="28" t="s">
        <v>1400</v>
      </c>
      <c r="C1283" s="28" t="s">
        <v>79</v>
      </c>
      <c r="D1283" s="28"/>
      <c r="E1283" s="29" t="s">
        <v>1232</v>
      </c>
      <c r="F1283" s="24">
        <v>0</v>
      </c>
      <c r="G1283" s="24">
        <f t="shared" ref="G1283:Q1286" si="952">G1284</f>
        <v>0</v>
      </c>
      <c r="H1283" s="24">
        <f t="shared" si="952"/>
        <v>0</v>
      </c>
      <c r="I1283" s="24">
        <f t="shared" si="952"/>
        <v>357.262</v>
      </c>
      <c r="J1283" s="37">
        <f t="shared" si="952"/>
        <v>315</v>
      </c>
      <c r="K1283" s="24">
        <f t="shared" si="952"/>
        <v>0</v>
      </c>
      <c r="L1283" s="24">
        <f t="shared" si="952"/>
        <v>0</v>
      </c>
      <c r="M1283" s="24">
        <f t="shared" si="952"/>
        <v>0</v>
      </c>
      <c r="N1283" s="24">
        <f t="shared" si="952"/>
        <v>0</v>
      </c>
      <c r="O1283" s="30">
        <f t="shared" si="952"/>
        <v>357.262</v>
      </c>
      <c r="P1283" s="30">
        <f t="shared" si="952"/>
        <v>0</v>
      </c>
      <c r="Q1283" s="30">
        <f t="shared" si="952"/>
        <v>0</v>
      </c>
      <c r="R1283" s="88">
        <f t="shared" si="920"/>
        <v>100</v>
      </c>
    </row>
    <row r="1284" spans="1:18" ht="31.5" customHeight="1" x14ac:dyDescent="0.3">
      <c r="A1284" s="28" t="s">
        <v>235</v>
      </c>
      <c r="B1284" s="28" t="s">
        <v>1400</v>
      </c>
      <c r="C1284" s="28" t="s">
        <v>86</v>
      </c>
      <c r="D1284" s="28"/>
      <c r="E1284" s="29" t="s">
        <v>1233</v>
      </c>
      <c r="F1284" s="24">
        <v>0</v>
      </c>
      <c r="G1284" s="24">
        <f t="shared" si="952"/>
        <v>0</v>
      </c>
      <c r="H1284" s="24">
        <f t="shared" si="952"/>
        <v>0</v>
      </c>
      <c r="I1284" s="24">
        <f t="shared" si="952"/>
        <v>357.262</v>
      </c>
      <c r="J1284" s="37">
        <f t="shared" si="952"/>
        <v>315</v>
      </c>
      <c r="K1284" s="24">
        <f t="shared" si="952"/>
        <v>0</v>
      </c>
      <c r="L1284" s="24">
        <f t="shared" si="952"/>
        <v>0</v>
      </c>
      <c r="M1284" s="24">
        <f t="shared" si="952"/>
        <v>0</v>
      </c>
      <c r="N1284" s="24">
        <f t="shared" si="952"/>
        <v>0</v>
      </c>
      <c r="O1284" s="30">
        <f t="shared" si="952"/>
        <v>357.262</v>
      </c>
      <c r="P1284" s="30">
        <f t="shared" si="952"/>
        <v>0</v>
      </c>
      <c r="Q1284" s="30">
        <f t="shared" si="952"/>
        <v>0</v>
      </c>
      <c r="R1284" s="88">
        <f t="shared" si="920"/>
        <v>100</v>
      </c>
    </row>
    <row r="1285" spans="1:18" ht="31.5" customHeight="1" x14ac:dyDescent="0.3">
      <c r="A1285" s="28" t="s">
        <v>235</v>
      </c>
      <c r="B1285" s="28" t="s">
        <v>1400</v>
      </c>
      <c r="C1285" s="28" t="s">
        <v>87</v>
      </c>
      <c r="D1285" s="28"/>
      <c r="E1285" s="29" t="s">
        <v>1234</v>
      </c>
      <c r="F1285" s="24">
        <v>0</v>
      </c>
      <c r="G1285" s="24">
        <f t="shared" si="952"/>
        <v>0</v>
      </c>
      <c r="H1285" s="24">
        <f t="shared" si="952"/>
        <v>0</v>
      </c>
      <c r="I1285" s="24">
        <f t="shared" si="952"/>
        <v>357.262</v>
      </c>
      <c r="J1285" s="37">
        <f t="shared" si="952"/>
        <v>315</v>
      </c>
      <c r="K1285" s="24">
        <f t="shared" si="952"/>
        <v>0</v>
      </c>
      <c r="L1285" s="24">
        <f t="shared" si="952"/>
        <v>0</v>
      </c>
      <c r="M1285" s="24">
        <f t="shared" si="952"/>
        <v>0</v>
      </c>
      <c r="N1285" s="24">
        <f t="shared" si="952"/>
        <v>0</v>
      </c>
      <c r="O1285" s="30">
        <f t="shared" si="952"/>
        <v>357.262</v>
      </c>
      <c r="P1285" s="30">
        <f t="shared" si="952"/>
        <v>0</v>
      </c>
      <c r="Q1285" s="30">
        <f t="shared" si="952"/>
        <v>0</v>
      </c>
      <c r="R1285" s="88">
        <f t="shared" si="920"/>
        <v>100</v>
      </c>
    </row>
    <row r="1286" spans="1:18" ht="15.75" customHeight="1" x14ac:dyDescent="0.3">
      <c r="A1286" s="28" t="s">
        <v>235</v>
      </c>
      <c r="B1286" s="28" t="s">
        <v>1400</v>
      </c>
      <c r="C1286" s="28" t="s">
        <v>87</v>
      </c>
      <c r="D1286" s="28" t="s">
        <v>53</v>
      </c>
      <c r="E1286" s="29" t="s">
        <v>679</v>
      </c>
      <c r="F1286" s="24">
        <v>0</v>
      </c>
      <c r="G1286" s="24">
        <f t="shared" si="952"/>
        <v>0</v>
      </c>
      <c r="H1286" s="24">
        <f t="shared" si="952"/>
        <v>0</v>
      </c>
      <c r="I1286" s="24">
        <f t="shared" si="952"/>
        <v>357.262</v>
      </c>
      <c r="J1286" s="37">
        <f t="shared" si="952"/>
        <v>315</v>
      </c>
      <c r="K1286" s="24">
        <f t="shared" si="952"/>
        <v>0</v>
      </c>
      <c r="L1286" s="24">
        <f t="shared" si="952"/>
        <v>0</v>
      </c>
      <c r="M1286" s="24">
        <f t="shared" si="952"/>
        <v>0</v>
      </c>
      <c r="N1286" s="24">
        <f t="shared" si="952"/>
        <v>0</v>
      </c>
      <c r="O1286" s="30">
        <f t="shared" si="952"/>
        <v>357.262</v>
      </c>
      <c r="P1286" s="30">
        <f t="shared" si="952"/>
        <v>0</v>
      </c>
      <c r="Q1286" s="30">
        <f t="shared" si="952"/>
        <v>0</v>
      </c>
      <c r="R1286" s="88">
        <f t="shared" si="920"/>
        <v>100</v>
      </c>
    </row>
    <row r="1287" spans="1:18" ht="15.75" customHeight="1" x14ac:dyDescent="0.3">
      <c r="A1287" s="28" t="s">
        <v>235</v>
      </c>
      <c r="B1287" s="28" t="s">
        <v>1400</v>
      </c>
      <c r="C1287" s="28" t="s">
        <v>87</v>
      </c>
      <c r="D1287" s="28" t="s">
        <v>54</v>
      </c>
      <c r="E1287" s="29" t="s">
        <v>681</v>
      </c>
      <c r="F1287" s="24">
        <v>0</v>
      </c>
      <c r="G1287" s="24"/>
      <c r="H1287" s="24">
        <v>0</v>
      </c>
      <c r="I1287" s="24">
        <v>357.262</v>
      </c>
      <c r="J1287" s="37">
        <v>315</v>
      </c>
      <c r="K1287" s="24">
        <v>0</v>
      </c>
      <c r="L1287" s="24">
        <v>0</v>
      </c>
      <c r="M1287" s="24">
        <v>0</v>
      </c>
      <c r="N1287" s="24">
        <v>0</v>
      </c>
      <c r="O1287" s="30">
        <v>357.262</v>
      </c>
      <c r="P1287" s="30">
        <v>0</v>
      </c>
      <c r="Q1287" s="30">
        <v>0</v>
      </c>
      <c r="R1287" s="88">
        <f t="shared" si="920"/>
        <v>100</v>
      </c>
    </row>
    <row r="1288" spans="1:18" s="36" customFormat="1" ht="15.75" customHeight="1" x14ac:dyDescent="0.3">
      <c r="A1288" s="43" t="s">
        <v>235</v>
      </c>
      <c r="B1288" s="43" t="s">
        <v>147</v>
      </c>
      <c r="C1288" s="27"/>
      <c r="D1288" s="43"/>
      <c r="E1288" s="44" t="s">
        <v>622</v>
      </c>
      <c r="F1288" s="22">
        <v>54596.866999999991</v>
      </c>
      <c r="G1288" s="22">
        <f t="shared" ref="G1288:H1288" si="953">G1289+G1296+G1349</f>
        <v>43</v>
      </c>
      <c r="H1288" s="22">
        <f t="shared" si="953"/>
        <v>52997.149999999994</v>
      </c>
      <c r="I1288" s="22">
        <f t="shared" ref="I1288:Q1288" si="954">I1289+I1296+I1349</f>
        <v>61986.660569999993</v>
      </c>
      <c r="J1288" s="76">
        <f t="shared" si="954"/>
        <v>47625.104169999999</v>
      </c>
      <c r="K1288" s="22">
        <f t="shared" si="954"/>
        <v>852.82878000000005</v>
      </c>
      <c r="L1288" s="22">
        <f t="shared" si="954"/>
        <v>778.45182999999997</v>
      </c>
      <c r="M1288" s="22">
        <f t="shared" si="954"/>
        <v>0</v>
      </c>
      <c r="N1288" s="22">
        <f t="shared" si="954"/>
        <v>0</v>
      </c>
      <c r="O1288" s="45">
        <f t="shared" si="954"/>
        <v>61981.065769999994</v>
      </c>
      <c r="P1288" s="45">
        <f t="shared" si="954"/>
        <v>852.82878000000005</v>
      </c>
      <c r="Q1288" s="45">
        <f t="shared" si="954"/>
        <v>0</v>
      </c>
      <c r="R1288" s="86">
        <f t="shared" si="920"/>
        <v>99.9909741871097</v>
      </c>
    </row>
    <row r="1289" spans="1:18" s="49" customFormat="1" ht="15.75" customHeight="1" x14ac:dyDescent="0.3">
      <c r="A1289" s="47" t="s">
        <v>235</v>
      </c>
      <c r="B1289" s="47" t="s">
        <v>1421</v>
      </c>
      <c r="C1289" s="20"/>
      <c r="D1289" s="47"/>
      <c r="E1289" s="48" t="s">
        <v>644</v>
      </c>
      <c r="F1289" s="23">
        <v>236.667</v>
      </c>
      <c r="G1289" s="23">
        <f t="shared" ref="G1289:N1294" si="955">G1290</f>
        <v>43</v>
      </c>
      <c r="H1289" s="23">
        <f t="shared" si="955"/>
        <v>90.036000000000001</v>
      </c>
      <c r="I1289" s="23">
        <f t="shared" si="955"/>
        <v>90.036000000000001</v>
      </c>
      <c r="J1289" s="77">
        <f t="shared" si="955"/>
        <v>0</v>
      </c>
      <c r="K1289" s="23">
        <f t="shared" si="955"/>
        <v>0</v>
      </c>
      <c r="L1289" s="23">
        <f t="shared" si="955"/>
        <v>0</v>
      </c>
      <c r="M1289" s="23">
        <f t="shared" si="955"/>
        <v>0</v>
      </c>
      <c r="N1289" s="23">
        <f t="shared" si="955"/>
        <v>0</v>
      </c>
      <c r="O1289" s="51">
        <f t="shared" ref="O1289:Q1294" si="956">O1290</f>
        <v>84.749799999999993</v>
      </c>
      <c r="P1289" s="51">
        <f t="shared" si="956"/>
        <v>0</v>
      </c>
      <c r="Q1289" s="51">
        <f t="shared" si="956"/>
        <v>0</v>
      </c>
      <c r="R1289" s="87">
        <f t="shared" si="920"/>
        <v>94.128792927273537</v>
      </c>
    </row>
    <row r="1290" spans="1:18" ht="31.5" customHeight="1" x14ac:dyDescent="0.3">
      <c r="A1290" s="28" t="s">
        <v>235</v>
      </c>
      <c r="B1290" s="28" t="s">
        <v>1421</v>
      </c>
      <c r="C1290" s="18" t="s">
        <v>269</v>
      </c>
      <c r="D1290" s="28"/>
      <c r="E1290" s="29" t="s">
        <v>1597</v>
      </c>
      <c r="F1290" s="24">
        <v>236.667</v>
      </c>
      <c r="G1290" s="24">
        <f t="shared" si="955"/>
        <v>43</v>
      </c>
      <c r="H1290" s="24">
        <f t="shared" si="955"/>
        <v>90.036000000000001</v>
      </c>
      <c r="I1290" s="24">
        <f t="shared" si="955"/>
        <v>90.036000000000001</v>
      </c>
      <c r="J1290" s="37">
        <f t="shared" si="955"/>
        <v>0</v>
      </c>
      <c r="K1290" s="24">
        <f t="shared" si="955"/>
        <v>0</v>
      </c>
      <c r="L1290" s="24">
        <f t="shared" si="955"/>
        <v>0</v>
      </c>
      <c r="M1290" s="24">
        <f t="shared" si="955"/>
        <v>0</v>
      </c>
      <c r="N1290" s="24">
        <f t="shared" si="955"/>
        <v>0</v>
      </c>
      <c r="O1290" s="30">
        <f t="shared" si="956"/>
        <v>84.749799999999993</v>
      </c>
      <c r="P1290" s="30">
        <f t="shared" si="956"/>
        <v>0</v>
      </c>
      <c r="Q1290" s="30">
        <f t="shared" si="956"/>
        <v>0</v>
      </c>
      <c r="R1290" s="88">
        <f t="shared" si="920"/>
        <v>94.128792927273537</v>
      </c>
    </row>
    <row r="1291" spans="1:18" ht="31.5" customHeight="1" x14ac:dyDescent="0.3">
      <c r="A1291" s="28" t="s">
        <v>235</v>
      </c>
      <c r="B1291" s="28" t="s">
        <v>1421</v>
      </c>
      <c r="C1291" s="18" t="s">
        <v>326</v>
      </c>
      <c r="D1291" s="28"/>
      <c r="E1291" s="29" t="s">
        <v>1608</v>
      </c>
      <c r="F1291" s="24">
        <v>236.667</v>
      </c>
      <c r="G1291" s="24">
        <f t="shared" si="955"/>
        <v>43</v>
      </c>
      <c r="H1291" s="24">
        <f t="shared" si="955"/>
        <v>90.036000000000001</v>
      </c>
      <c r="I1291" s="24">
        <f t="shared" si="955"/>
        <v>90.036000000000001</v>
      </c>
      <c r="J1291" s="37">
        <f t="shared" si="955"/>
        <v>0</v>
      </c>
      <c r="K1291" s="24">
        <f t="shared" si="955"/>
        <v>0</v>
      </c>
      <c r="L1291" s="24">
        <f t="shared" si="955"/>
        <v>0</v>
      </c>
      <c r="M1291" s="24">
        <f t="shared" si="955"/>
        <v>0</v>
      </c>
      <c r="N1291" s="24">
        <f t="shared" si="955"/>
        <v>0</v>
      </c>
      <c r="O1291" s="30">
        <f t="shared" si="956"/>
        <v>84.749799999999993</v>
      </c>
      <c r="P1291" s="30">
        <f t="shared" si="956"/>
        <v>0</v>
      </c>
      <c r="Q1291" s="30">
        <f t="shared" si="956"/>
        <v>0</v>
      </c>
      <c r="R1291" s="88">
        <f t="shared" si="920"/>
        <v>94.128792927273537</v>
      </c>
    </row>
    <row r="1292" spans="1:18" ht="63" customHeight="1" x14ac:dyDescent="0.3">
      <c r="A1292" s="28" t="s">
        <v>235</v>
      </c>
      <c r="B1292" s="28" t="s">
        <v>1421</v>
      </c>
      <c r="C1292" s="18" t="s">
        <v>327</v>
      </c>
      <c r="D1292" s="28"/>
      <c r="E1292" s="29" t="s">
        <v>1609</v>
      </c>
      <c r="F1292" s="24">
        <v>236.667</v>
      </c>
      <c r="G1292" s="24">
        <f t="shared" si="955"/>
        <v>43</v>
      </c>
      <c r="H1292" s="24">
        <f t="shared" si="955"/>
        <v>90.036000000000001</v>
      </c>
      <c r="I1292" s="24">
        <f t="shared" si="955"/>
        <v>90.036000000000001</v>
      </c>
      <c r="J1292" s="37">
        <f t="shared" si="955"/>
        <v>0</v>
      </c>
      <c r="K1292" s="24">
        <f t="shared" si="955"/>
        <v>0</v>
      </c>
      <c r="L1292" s="24">
        <f t="shared" si="955"/>
        <v>0</v>
      </c>
      <c r="M1292" s="24">
        <f t="shared" si="955"/>
        <v>0</v>
      </c>
      <c r="N1292" s="24">
        <f t="shared" si="955"/>
        <v>0</v>
      </c>
      <c r="O1292" s="30">
        <f t="shared" si="956"/>
        <v>84.749799999999993</v>
      </c>
      <c r="P1292" s="30">
        <f t="shared" si="956"/>
        <v>0</v>
      </c>
      <c r="Q1292" s="30">
        <f t="shared" si="956"/>
        <v>0</v>
      </c>
      <c r="R1292" s="88">
        <f t="shared" si="920"/>
        <v>94.128792927273537</v>
      </c>
    </row>
    <row r="1293" spans="1:18" ht="31.5" customHeight="1" x14ac:dyDescent="0.3">
      <c r="A1293" s="28" t="s">
        <v>235</v>
      </c>
      <c r="B1293" s="28" t="s">
        <v>1421</v>
      </c>
      <c r="C1293" s="18" t="s">
        <v>1349</v>
      </c>
      <c r="D1293" s="28"/>
      <c r="E1293" s="29" t="s">
        <v>1376</v>
      </c>
      <c r="F1293" s="24">
        <v>236.667</v>
      </c>
      <c r="G1293" s="24">
        <f t="shared" si="955"/>
        <v>43</v>
      </c>
      <c r="H1293" s="24">
        <f t="shared" si="955"/>
        <v>90.036000000000001</v>
      </c>
      <c r="I1293" s="24">
        <f t="shared" si="955"/>
        <v>90.036000000000001</v>
      </c>
      <c r="J1293" s="37">
        <f t="shared" si="955"/>
        <v>0</v>
      </c>
      <c r="K1293" s="24">
        <f t="shared" si="955"/>
        <v>0</v>
      </c>
      <c r="L1293" s="24">
        <f t="shared" si="955"/>
        <v>0</v>
      </c>
      <c r="M1293" s="24">
        <f t="shared" si="955"/>
        <v>0</v>
      </c>
      <c r="N1293" s="24">
        <f t="shared" si="955"/>
        <v>0</v>
      </c>
      <c r="O1293" s="30">
        <f t="shared" si="956"/>
        <v>84.749799999999993</v>
      </c>
      <c r="P1293" s="30">
        <f t="shared" si="956"/>
        <v>0</v>
      </c>
      <c r="Q1293" s="30">
        <f t="shared" si="956"/>
        <v>0</v>
      </c>
      <c r="R1293" s="88">
        <f t="shared" ref="R1293:R1356" si="957">O1293/I1293*100</f>
        <v>94.128792927273537</v>
      </c>
    </row>
    <row r="1294" spans="1:18" ht="31.5" customHeight="1" x14ac:dyDescent="0.3">
      <c r="A1294" s="28" t="s">
        <v>235</v>
      </c>
      <c r="B1294" s="28" t="s">
        <v>1421</v>
      </c>
      <c r="C1294" s="18" t="s">
        <v>1349</v>
      </c>
      <c r="D1294" s="28" t="s">
        <v>51</v>
      </c>
      <c r="E1294" s="29" t="s">
        <v>663</v>
      </c>
      <c r="F1294" s="24">
        <v>236.667</v>
      </c>
      <c r="G1294" s="24">
        <f t="shared" si="955"/>
        <v>43</v>
      </c>
      <c r="H1294" s="24">
        <f t="shared" si="955"/>
        <v>90.036000000000001</v>
      </c>
      <c r="I1294" s="24">
        <f t="shared" si="955"/>
        <v>90.036000000000001</v>
      </c>
      <c r="J1294" s="37">
        <f t="shared" si="955"/>
        <v>0</v>
      </c>
      <c r="K1294" s="24">
        <f t="shared" si="955"/>
        <v>0</v>
      </c>
      <c r="L1294" s="24">
        <f t="shared" si="955"/>
        <v>0</v>
      </c>
      <c r="M1294" s="24">
        <f t="shared" si="955"/>
        <v>0</v>
      </c>
      <c r="N1294" s="24">
        <f t="shared" si="955"/>
        <v>0</v>
      </c>
      <c r="O1294" s="30">
        <f t="shared" si="956"/>
        <v>84.749799999999993</v>
      </c>
      <c r="P1294" s="30">
        <f t="shared" si="956"/>
        <v>0</v>
      </c>
      <c r="Q1294" s="30">
        <f t="shared" si="956"/>
        <v>0</v>
      </c>
      <c r="R1294" s="88">
        <f t="shared" si="957"/>
        <v>94.128792927273537</v>
      </c>
    </row>
    <row r="1295" spans="1:18" ht="31.5" customHeight="1" x14ac:dyDescent="0.3">
      <c r="A1295" s="28" t="s">
        <v>235</v>
      </c>
      <c r="B1295" s="28" t="s">
        <v>1421</v>
      </c>
      <c r="C1295" s="18" t="s">
        <v>1349</v>
      </c>
      <c r="D1295" s="28" t="s">
        <v>52</v>
      </c>
      <c r="E1295" s="29" t="s">
        <v>664</v>
      </c>
      <c r="F1295" s="24">
        <v>236.667</v>
      </c>
      <c r="G1295" s="24">
        <v>43</v>
      </c>
      <c r="H1295" s="24">
        <v>90.036000000000001</v>
      </c>
      <c r="I1295" s="24">
        <v>90.036000000000001</v>
      </c>
      <c r="J1295" s="37">
        <v>0</v>
      </c>
      <c r="K1295" s="24">
        <v>0</v>
      </c>
      <c r="L1295" s="24">
        <v>0</v>
      </c>
      <c r="M1295" s="24">
        <v>0</v>
      </c>
      <c r="N1295" s="24">
        <v>0</v>
      </c>
      <c r="O1295" s="30">
        <v>84.749799999999993</v>
      </c>
      <c r="P1295" s="30">
        <v>0</v>
      </c>
      <c r="Q1295" s="30">
        <v>0</v>
      </c>
      <c r="R1295" s="88">
        <f t="shared" si="957"/>
        <v>94.128792927273537</v>
      </c>
    </row>
    <row r="1296" spans="1:18" s="49" customFormat="1" ht="15.75" customHeight="1" x14ac:dyDescent="0.3">
      <c r="A1296" s="47" t="s">
        <v>235</v>
      </c>
      <c r="B1296" s="47" t="s">
        <v>1422</v>
      </c>
      <c r="C1296" s="20"/>
      <c r="D1296" s="47"/>
      <c r="E1296" s="48" t="s">
        <v>645</v>
      </c>
      <c r="F1296" s="23">
        <v>45229.599999999991</v>
      </c>
      <c r="G1296" s="23">
        <f t="shared" ref="G1296" si="958">G1297+G1303+G1313+G1321</f>
        <v>0</v>
      </c>
      <c r="H1296" s="23">
        <f>H1297+H1303+H1313+H1321+H1343</f>
        <v>43984.30599999999</v>
      </c>
      <c r="I1296" s="23">
        <f>I1297+I1303+I1313+I1321+I1343</f>
        <v>51707.565469999994</v>
      </c>
      <c r="J1296" s="23">
        <f t="shared" ref="J1296:Q1296" si="959">J1297+J1303+J1313+J1321+J1343</f>
        <v>40742.968419999997</v>
      </c>
      <c r="K1296" s="23">
        <f t="shared" si="959"/>
        <v>852.82878000000005</v>
      </c>
      <c r="L1296" s="23">
        <f t="shared" si="959"/>
        <v>778.45182999999997</v>
      </c>
      <c r="M1296" s="23">
        <f t="shared" si="959"/>
        <v>0</v>
      </c>
      <c r="N1296" s="23">
        <f t="shared" si="959"/>
        <v>0</v>
      </c>
      <c r="O1296" s="23">
        <f t="shared" si="959"/>
        <v>51707.379329999996</v>
      </c>
      <c r="P1296" s="23">
        <f t="shared" si="959"/>
        <v>852.82878000000005</v>
      </c>
      <c r="Q1296" s="23">
        <f t="shared" si="959"/>
        <v>0</v>
      </c>
      <c r="R1296" s="87">
        <f t="shared" si="957"/>
        <v>99.999640013993499</v>
      </c>
    </row>
    <row r="1297" spans="1:19" ht="31.5" customHeight="1" x14ac:dyDescent="0.3">
      <c r="A1297" s="28" t="s">
        <v>235</v>
      </c>
      <c r="B1297" s="28" t="s">
        <v>1422</v>
      </c>
      <c r="C1297" s="18" t="s">
        <v>277</v>
      </c>
      <c r="D1297" s="28"/>
      <c r="E1297" s="29" t="s">
        <v>1600</v>
      </c>
      <c r="F1297" s="24">
        <v>1254.2</v>
      </c>
      <c r="G1297" s="24">
        <f t="shared" ref="G1297:N1301" si="960">G1298</f>
        <v>0</v>
      </c>
      <c r="H1297" s="24">
        <f t="shared" si="960"/>
        <v>1221.367</v>
      </c>
      <c r="I1297" s="24">
        <f t="shared" si="960"/>
        <v>1221.367</v>
      </c>
      <c r="J1297" s="37">
        <f t="shared" si="960"/>
        <v>1071.90237</v>
      </c>
      <c r="K1297" s="24">
        <f t="shared" si="960"/>
        <v>0</v>
      </c>
      <c r="L1297" s="24">
        <f t="shared" si="960"/>
        <v>0</v>
      </c>
      <c r="M1297" s="24">
        <f t="shared" si="960"/>
        <v>0</v>
      </c>
      <c r="N1297" s="24">
        <f t="shared" si="960"/>
        <v>0</v>
      </c>
      <c r="O1297" s="30">
        <f t="shared" ref="O1297:Q1301" si="961">O1298</f>
        <v>1221.3662999999999</v>
      </c>
      <c r="P1297" s="30">
        <f t="shared" si="961"/>
        <v>0</v>
      </c>
      <c r="Q1297" s="30">
        <f t="shared" si="961"/>
        <v>0</v>
      </c>
      <c r="R1297" s="88">
        <f t="shared" si="957"/>
        <v>99.99994268716938</v>
      </c>
    </row>
    <row r="1298" spans="1:19" ht="15.75" customHeight="1" x14ac:dyDescent="0.3">
      <c r="A1298" s="28" t="s">
        <v>235</v>
      </c>
      <c r="B1298" s="28" t="s">
        <v>1422</v>
      </c>
      <c r="C1298" s="18" t="s">
        <v>279</v>
      </c>
      <c r="D1298" s="28"/>
      <c r="E1298" s="29" t="s">
        <v>1601</v>
      </c>
      <c r="F1298" s="24">
        <v>1254.2</v>
      </c>
      <c r="G1298" s="24">
        <f t="shared" si="960"/>
        <v>0</v>
      </c>
      <c r="H1298" s="24">
        <f t="shared" si="960"/>
        <v>1221.367</v>
      </c>
      <c r="I1298" s="24">
        <f t="shared" si="960"/>
        <v>1221.367</v>
      </c>
      <c r="J1298" s="37">
        <f t="shared" si="960"/>
        <v>1071.90237</v>
      </c>
      <c r="K1298" s="24">
        <f t="shared" si="960"/>
        <v>0</v>
      </c>
      <c r="L1298" s="24">
        <f t="shared" si="960"/>
        <v>0</v>
      </c>
      <c r="M1298" s="24">
        <f t="shared" si="960"/>
        <v>0</v>
      </c>
      <c r="N1298" s="24">
        <f t="shared" si="960"/>
        <v>0</v>
      </c>
      <c r="O1298" s="30">
        <f t="shared" si="961"/>
        <v>1221.3662999999999</v>
      </c>
      <c r="P1298" s="30">
        <f t="shared" si="961"/>
        <v>0</v>
      </c>
      <c r="Q1298" s="30">
        <f t="shared" si="961"/>
        <v>0</v>
      </c>
      <c r="R1298" s="88">
        <f t="shared" si="957"/>
        <v>99.99994268716938</v>
      </c>
    </row>
    <row r="1299" spans="1:19" ht="31.5" customHeight="1" x14ac:dyDescent="0.3">
      <c r="A1299" s="28" t="s">
        <v>235</v>
      </c>
      <c r="B1299" s="28" t="s">
        <v>1422</v>
      </c>
      <c r="C1299" s="18" t="s">
        <v>288</v>
      </c>
      <c r="D1299" s="28"/>
      <c r="E1299" s="29" t="s">
        <v>1610</v>
      </c>
      <c r="F1299" s="24">
        <v>1254.2</v>
      </c>
      <c r="G1299" s="24">
        <f t="shared" si="960"/>
        <v>0</v>
      </c>
      <c r="H1299" s="24">
        <f t="shared" si="960"/>
        <v>1221.367</v>
      </c>
      <c r="I1299" s="24">
        <f t="shared" si="960"/>
        <v>1221.367</v>
      </c>
      <c r="J1299" s="37">
        <f t="shared" si="960"/>
        <v>1071.90237</v>
      </c>
      <c r="K1299" s="24">
        <f t="shared" si="960"/>
        <v>0</v>
      </c>
      <c r="L1299" s="24">
        <f t="shared" si="960"/>
        <v>0</v>
      </c>
      <c r="M1299" s="24">
        <f t="shared" si="960"/>
        <v>0</v>
      </c>
      <c r="N1299" s="24">
        <f t="shared" si="960"/>
        <v>0</v>
      </c>
      <c r="O1299" s="30">
        <f t="shared" si="961"/>
        <v>1221.3662999999999</v>
      </c>
      <c r="P1299" s="30">
        <f t="shared" si="961"/>
        <v>0</v>
      </c>
      <c r="Q1299" s="30">
        <f t="shared" si="961"/>
        <v>0</v>
      </c>
      <c r="R1299" s="88">
        <f t="shared" si="957"/>
        <v>99.99994268716938</v>
      </c>
    </row>
    <row r="1300" spans="1:19" ht="31.5" customHeight="1" x14ac:dyDescent="0.3">
      <c r="A1300" s="28" t="s">
        <v>235</v>
      </c>
      <c r="B1300" s="28" t="s">
        <v>1422</v>
      </c>
      <c r="C1300" s="18" t="s">
        <v>283</v>
      </c>
      <c r="D1300" s="28"/>
      <c r="E1300" s="29" t="s">
        <v>804</v>
      </c>
      <c r="F1300" s="24">
        <v>1254.2</v>
      </c>
      <c r="G1300" s="24">
        <f t="shared" si="960"/>
        <v>0</v>
      </c>
      <c r="H1300" s="24">
        <f t="shared" si="960"/>
        <v>1221.367</v>
      </c>
      <c r="I1300" s="24">
        <f t="shared" si="960"/>
        <v>1221.367</v>
      </c>
      <c r="J1300" s="37">
        <f t="shared" si="960"/>
        <v>1071.90237</v>
      </c>
      <c r="K1300" s="24">
        <f t="shared" si="960"/>
        <v>0</v>
      </c>
      <c r="L1300" s="24">
        <f t="shared" si="960"/>
        <v>0</v>
      </c>
      <c r="M1300" s="24">
        <f t="shared" si="960"/>
        <v>0</v>
      </c>
      <c r="N1300" s="24">
        <f t="shared" si="960"/>
        <v>0</v>
      </c>
      <c r="O1300" s="30">
        <f t="shared" si="961"/>
        <v>1221.3662999999999</v>
      </c>
      <c r="P1300" s="30">
        <f t="shared" si="961"/>
        <v>0</v>
      </c>
      <c r="Q1300" s="30">
        <f t="shared" si="961"/>
        <v>0</v>
      </c>
      <c r="R1300" s="88">
        <f t="shared" si="957"/>
        <v>99.99994268716938</v>
      </c>
    </row>
    <row r="1301" spans="1:19" ht="31.5" customHeight="1" x14ac:dyDescent="0.3">
      <c r="A1301" s="28" t="s">
        <v>235</v>
      </c>
      <c r="B1301" s="28" t="s">
        <v>1422</v>
      </c>
      <c r="C1301" s="18" t="s">
        <v>283</v>
      </c>
      <c r="D1301" s="28" t="s">
        <v>51</v>
      </c>
      <c r="E1301" s="29" t="s">
        <v>663</v>
      </c>
      <c r="F1301" s="24">
        <v>1254.2</v>
      </c>
      <c r="G1301" s="24">
        <f t="shared" si="960"/>
        <v>0</v>
      </c>
      <c r="H1301" s="24">
        <f t="shared" si="960"/>
        <v>1221.367</v>
      </c>
      <c r="I1301" s="24">
        <f t="shared" si="960"/>
        <v>1221.367</v>
      </c>
      <c r="J1301" s="37">
        <f t="shared" si="960"/>
        <v>1071.90237</v>
      </c>
      <c r="K1301" s="24">
        <f t="shared" si="960"/>
        <v>0</v>
      </c>
      <c r="L1301" s="24">
        <f t="shared" si="960"/>
        <v>0</v>
      </c>
      <c r="M1301" s="24">
        <f t="shared" si="960"/>
        <v>0</v>
      </c>
      <c r="N1301" s="24">
        <f t="shared" si="960"/>
        <v>0</v>
      </c>
      <c r="O1301" s="30">
        <f t="shared" si="961"/>
        <v>1221.3662999999999</v>
      </c>
      <c r="P1301" s="30">
        <f t="shared" si="961"/>
        <v>0</v>
      </c>
      <c r="Q1301" s="30">
        <f t="shared" si="961"/>
        <v>0</v>
      </c>
      <c r="R1301" s="88">
        <f t="shared" si="957"/>
        <v>99.99994268716938</v>
      </c>
    </row>
    <row r="1302" spans="1:19" ht="31.5" customHeight="1" x14ac:dyDescent="0.3">
      <c r="A1302" s="28" t="s">
        <v>235</v>
      </c>
      <c r="B1302" s="28" t="s">
        <v>1422</v>
      </c>
      <c r="C1302" s="18" t="s">
        <v>283</v>
      </c>
      <c r="D1302" s="28" t="s">
        <v>52</v>
      </c>
      <c r="E1302" s="29" t="s">
        <v>664</v>
      </c>
      <c r="F1302" s="24">
        <v>1254.2</v>
      </c>
      <c r="G1302" s="24"/>
      <c r="H1302" s="24">
        <f>1254.2-32.833</f>
        <v>1221.367</v>
      </c>
      <c r="I1302" s="24">
        <v>1221.367</v>
      </c>
      <c r="J1302" s="37">
        <v>1071.90237</v>
      </c>
      <c r="K1302" s="24">
        <v>0</v>
      </c>
      <c r="L1302" s="24">
        <v>0</v>
      </c>
      <c r="M1302" s="24">
        <v>0</v>
      </c>
      <c r="N1302" s="24">
        <v>0</v>
      </c>
      <c r="O1302" s="30">
        <v>1221.3662999999999</v>
      </c>
      <c r="P1302" s="30">
        <v>0</v>
      </c>
      <c r="Q1302" s="30">
        <v>0</v>
      </c>
      <c r="R1302" s="88">
        <f t="shared" si="957"/>
        <v>99.99994268716938</v>
      </c>
    </row>
    <row r="1303" spans="1:19" ht="31.5" customHeight="1" x14ac:dyDescent="0.3">
      <c r="A1303" s="28" t="s">
        <v>235</v>
      </c>
      <c r="B1303" s="28" t="s">
        <v>1422</v>
      </c>
      <c r="C1303" s="18" t="s">
        <v>266</v>
      </c>
      <c r="D1303" s="28"/>
      <c r="E1303" s="29" t="s">
        <v>1593</v>
      </c>
      <c r="F1303" s="24">
        <v>41637.1</v>
      </c>
      <c r="G1303" s="24">
        <f t="shared" ref="G1303:N1303" si="962">G1304</f>
        <v>0</v>
      </c>
      <c r="H1303" s="24">
        <f t="shared" si="962"/>
        <v>40555.674999999996</v>
      </c>
      <c r="I1303" s="24">
        <f t="shared" si="962"/>
        <v>39346.062899999997</v>
      </c>
      <c r="J1303" s="37">
        <f t="shared" si="962"/>
        <v>31053.598239999999</v>
      </c>
      <c r="K1303" s="24">
        <f t="shared" si="962"/>
        <v>0</v>
      </c>
      <c r="L1303" s="24">
        <f t="shared" si="962"/>
        <v>0</v>
      </c>
      <c r="M1303" s="24">
        <f t="shared" si="962"/>
        <v>0</v>
      </c>
      <c r="N1303" s="24">
        <f t="shared" si="962"/>
        <v>0</v>
      </c>
      <c r="O1303" s="30">
        <f>O1304</f>
        <v>39345.880409999998</v>
      </c>
      <c r="P1303" s="30">
        <f>P1304</f>
        <v>0</v>
      </c>
      <c r="Q1303" s="30">
        <f>Q1304</f>
        <v>0</v>
      </c>
      <c r="R1303" s="88">
        <f t="shared" si="957"/>
        <v>99.999536192476327</v>
      </c>
    </row>
    <row r="1304" spans="1:19" ht="31.5" customHeight="1" x14ac:dyDescent="0.3">
      <c r="A1304" s="28" t="s">
        <v>235</v>
      </c>
      <c r="B1304" s="28" t="s">
        <v>1422</v>
      </c>
      <c r="C1304" s="18" t="s">
        <v>267</v>
      </c>
      <c r="D1304" s="28"/>
      <c r="E1304" s="29" t="s">
        <v>1594</v>
      </c>
      <c r="F1304" s="24">
        <v>41637.1</v>
      </c>
      <c r="G1304" s="24">
        <f t="shared" ref="G1304:H1304" si="963">G1305+G1310</f>
        <v>0</v>
      </c>
      <c r="H1304" s="24">
        <f t="shared" si="963"/>
        <v>40555.674999999996</v>
      </c>
      <c r="I1304" s="24">
        <f t="shared" ref="I1304:Q1304" si="964">I1305+I1310</f>
        <v>39346.062899999997</v>
      </c>
      <c r="J1304" s="37">
        <f t="shared" si="964"/>
        <v>31053.598239999999</v>
      </c>
      <c r="K1304" s="24">
        <f t="shared" si="964"/>
        <v>0</v>
      </c>
      <c r="L1304" s="24">
        <f t="shared" si="964"/>
        <v>0</v>
      </c>
      <c r="M1304" s="24">
        <f t="shared" si="964"/>
        <v>0</v>
      </c>
      <c r="N1304" s="24">
        <f t="shared" si="964"/>
        <v>0</v>
      </c>
      <c r="O1304" s="30">
        <f t="shared" si="964"/>
        <v>39345.880409999998</v>
      </c>
      <c r="P1304" s="30">
        <f t="shared" si="964"/>
        <v>0</v>
      </c>
      <c r="Q1304" s="30">
        <f t="shared" si="964"/>
        <v>0</v>
      </c>
      <c r="R1304" s="88">
        <f t="shared" si="957"/>
        <v>99.999536192476327</v>
      </c>
    </row>
    <row r="1305" spans="1:19" ht="31.5" customHeight="1" x14ac:dyDescent="0.3">
      <c r="A1305" s="28" t="s">
        <v>235</v>
      </c>
      <c r="B1305" s="28" t="s">
        <v>1422</v>
      </c>
      <c r="C1305" s="18" t="s">
        <v>284</v>
      </c>
      <c r="D1305" s="28"/>
      <c r="E1305" s="29" t="s">
        <v>1611</v>
      </c>
      <c r="F1305" s="24">
        <v>40721.199999999997</v>
      </c>
      <c r="G1305" s="24">
        <f t="shared" ref="G1305:H1305" si="965">G1306+G1308</f>
        <v>0</v>
      </c>
      <c r="H1305" s="24">
        <f t="shared" si="965"/>
        <v>39675.330999999998</v>
      </c>
      <c r="I1305" s="24">
        <f t="shared" ref="I1305:Q1305" si="966">I1306+I1308</f>
        <v>38465.7189</v>
      </c>
      <c r="J1305" s="37">
        <f t="shared" si="966"/>
        <v>30290.348239999999</v>
      </c>
      <c r="K1305" s="24">
        <f t="shared" si="966"/>
        <v>0</v>
      </c>
      <c r="L1305" s="24">
        <f t="shared" si="966"/>
        <v>0</v>
      </c>
      <c r="M1305" s="24">
        <f t="shared" si="966"/>
        <v>0</v>
      </c>
      <c r="N1305" s="24">
        <f t="shared" si="966"/>
        <v>0</v>
      </c>
      <c r="O1305" s="30">
        <f t="shared" si="966"/>
        <v>38465.536410000001</v>
      </c>
      <c r="P1305" s="30">
        <f t="shared" si="966"/>
        <v>0</v>
      </c>
      <c r="Q1305" s="30">
        <f t="shared" si="966"/>
        <v>0</v>
      </c>
      <c r="R1305" s="88">
        <f t="shared" si="957"/>
        <v>99.999525577565635</v>
      </c>
    </row>
    <row r="1306" spans="1:19" ht="31.5" customHeight="1" x14ac:dyDescent="0.3">
      <c r="A1306" s="28" t="s">
        <v>235</v>
      </c>
      <c r="B1306" s="28" t="s">
        <v>1422</v>
      </c>
      <c r="C1306" s="18" t="s">
        <v>284</v>
      </c>
      <c r="D1306" s="28" t="s">
        <v>51</v>
      </c>
      <c r="E1306" s="29" t="s">
        <v>663</v>
      </c>
      <c r="F1306" s="24">
        <v>37090.1</v>
      </c>
      <c r="G1306" s="24">
        <f t="shared" ref="G1306:N1306" si="967">G1307</f>
        <v>0</v>
      </c>
      <c r="H1306" s="24">
        <f t="shared" si="967"/>
        <v>36044.231</v>
      </c>
      <c r="I1306" s="24">
        <f t="shared" si="967"/>
        <v>38465.7189</v>
      </c>
      <c r="J1306" s="37">
        <f t="shared" si="967"/>
        <v>30290.348239999999</v>
      </c>
      <c r="K1306" s="24">
        <f t="shared" si="967"/>
        <v>0</v>
      </c>
      <c r="L1306" s="24">
        <f t="shared" si="967"/>
        <v>0</v>
      </c>
      <c r="M1306" s="24">
        <f t="shared" si="967"/>
        <v>0</v>
      </c>
      <c r="N1306" s="24">
        <f t="shared" si="967"/>
        <v>0</v>
      </c>
      <c r="O1306" s="30">
        <f t="shared" ref="O1306:Q1308" si="968">O1307</f>
        <v>38465.536410000001</v>
      </c>
      <c r="P1306" s="30">
        <f t="shared" si="968"/>
        <v>0</v>
      </c>
      <c r="Q1306" s="30">
        <f t="shared" si="968"/>
        <v>0</v>
      </c>
      <c r="R1306" s="88">
        <f t="shared" si="957"/>
        <v>99.999525577565635</v>
      </c>
    </row>
    <row r="1307" spans="1:19" ht="31.5" customHeight="1" x14ac:dyDescent="0.3">
      <c r="A1307" s="28" t="s">
        <v>235</v>
      </c>
      <c r="B1307" s="28" t="s">
        <v>1422</v>
      </c>
      <c r="C1307" s="18" t="s">
        <v>284</v>
      </c>
      <c r="D1307" s="28" t="s">
        <v>52</v>
      </c>
      <c r="E1307" s="29" t="s">
        <v>664</v>
      </c>
      <c r="F1307" s="24">
        <v>37090.1</v>
      </c>
      <c r="G1307" s="24"/>
      <c r="H1307" s="24">
        <f>36654.51-610.279</f>
        <v>36044.231</v>
      </c>
      <c r="I1307" s="24">
        <v>38465.7189</v>
      </c>
      <c r="J1307" s="37">
        <v>30290.348239999999</v>
      </c>
      <c r="K1307" s="24">
        <v>0</v>
      </c>
      <c r="L1307" s="24">
        <v>0</v>
      </c>
      <c r="M1307" s="24">
        <v>0</v>
      </c>
      <c r="N1307" s="24">
        <v>0</v>
      </c>
      <c r="O1307" s="30">
        <v>38465.536410000001</v>
      </c>
      <c r="P1307" s="30">
        <v>0</v>
      </c>
      <c r="Q1307" s="30">
        <v>0</v>
      </c>
      <c r="R1307" s="88">
        <f t="shared" si="957"/>
        <v>99.999525577565635</v>
      </c>
    </row>
    <row r="1308" spans="1:19" ht="15.75" hidden="1" customHeight="1" x14ac:dyDescent="0.3">
      <c r="A1308" s="28" t="s">
        <v>235</v>
      </c>
      <c r="B1308" s="28" t="s">
        <v>1422</v>
      </c>
      <c r="C1308" s="18" t="s">
        <v>284</v>
      </c>
      <c r="D1308" s="28" t="s">
        <v>53</v>
      </c>
      <c r="E1308" s="29" t="s">
        <v>679</v>
      </c>
      <c r="F1308" s="24">
        <v>3631.1</v>
      </c>
      <c r="G1308" s="24">
        <f t="shared" ref="G1308:N1308" si="969">G1309</f>
        <v>0</v>
      </c>
      <c r="H1308" s="24">
        <f t="shared" si="969"/>
        <v>3631.1</v>
      </c>
      <c r="I1308" s="24">
        <f t="shared" si="969"/>
        <v>0</v>
      </c>
      <c r="J1308" s="37">
        <f t="shared" si="969"/>
        <v>0</v>
      </c>
      <c r="K1308" s="24">
        <f t="shared" si="969"/>
        <v>0</v>
      </c>
      <c r="L1308" s="24">
        <f t="shared" si="969"/>
        <v>0</v>
      </c>
      <c r="M1308" s="24">
        <f t="shared" si="969"/>
        <v>0</v>
      </c>
      <c r="N1308" s="24">
        <f t="shared" si="969"/>
        <v>0</v>
      </c>
      <c r="O1308" s="30">
        <f t="shared" si="968"/>
        <v>0</v>
      </c>
      <c r="P1308" s="30">
        <f t="shared" si="968"/>
        <v>0</v>
      </c>
      <c r="Q1308" s="30">
        <f t="shared" si="968"/>
        <v>0</v>
      </c>
      <c r="R1308" s="30">
        <v>0</v>
      </c>
      <c r="S1308" s="36" t="s">
        <v>2026</v>
      </c>
    </row>
    <row r="1309" spans="1:19" ht="15.75" hidden="1" customHeight="1" x14ac:dyDescent="0.3">
      <c r="A1309" s="28" t="s">
        <v>235</v>
      </c>
      <c r="B1309" s="28" t="s">
        <v>1422</v>
      </c>
      <c r="C1309" s="18" t="s">
        <v>284</v>
      </c>
      <c r="D1309" s="28" t="s">
        <v>60</v>
      </c>
      <c r="E1309" s="29" t="s">
        <v>682</v>
      </c>
      <c r="F1309" s="24">
        <v>3631.1</v>
      </c>
      <c r="G1309" s="24"/>
      <c r="H1309" s="24">
        <v>3631.1</v>
      </c>
      <c r="I1309" s="24">
        <v>0</v>
      </c>
      <c r="J1309" s="37">
        <v>0</v>
      </c>
      <c r="K1309" s="24">
        <v>0</v>
      </c>
      <c r="L1309" s="24">
        <v>0</v>
      </c>
      <c r="M1309" s="24">
        <v>0</v>
      </c>
      <c r="N1309" s="24">
        <v>0</v>
      </c>
      <c r="O1309" s="30">
        <v>0</v>
      </c>
      <c r="P1309" s="30">
        <v>0</v>
      </c>
      <c r="Q1309" s="30">
        <v>0</v>
      </c>
      <c r="R1309" s="30">
        <v>0</v>
      </c>
      <c r="S1309" s="36" t="s">
        <v>2026</v>
      </c>
    </row>
    <row r="1310" spans="1:19" ht="31.5" customHeight="1" x14ac:dyDescent="0.3">
      <c r="A1310" s="28" t="s">
        <v>235</v>
      </c>
      <c r="B1310" s="28" t="s">
        <v>1422</v>
      </c>
      <c r="C1310" s="18" t="s">
        <v>285</v>
      </c>
      <c r="D1310" s="28"/>
      <c r="E1310" s="29" t="s">
        <v>1612</v>
      </c>
      <c r="F1310" s="24">
        <v>915.9</v>
      </c>
      <c r="G1310" s="24">
        <f t="shared" ref="G1310:Q1311" si="970">G1311</f>
        <v>0</v>
      </c>
      <c r="H1310" s="24">
        <f t="shared" si="970"/>
        <v>880.34400000000005</v>
      </c>
      <c r="I1310" s="24">
        <f t="shared" si="970"/>
        <v>880.34400000000005</v>
      </c>
      <c r="J1310" s="37">
        <f t="shared" si="970"/>
        <v>763.25</v>
      </c>
      <c r="K1310" s="24">
        <f t="shared" si="970"/>
        <v>0</v>
      </c>
      <c r="L1310" s="24">
        <f t="shared" si="970"/>
        <v>0</v>
      </c>
      <c r="M1310" s="24">
        <f t="shared" si="970"/>
        <v>0</v>
      </c>
      <c r="N1310" s="24">
        <f t="shared" si="970"/>
        <v>0</v>
      </c>
      <c r="O1310" s="30">
        <f t="shared" si="970"/>
        <v>880.34400000000005</v>
      </c>
      <c r="P1310" s="30">
        <f t="shared" si="970"/>
        <v>0</v>
      </c>
      <c r="Q1310" s="30">
        <f t="shared" si="970"/>
        <v>0</v>
      </c>
      <c r="R1310" s="88">
        <f t="shared" si="957"/>
        <v>100</v>
      </c>
    </row>
    <row r="1311" spans="1:19" ht="31.5" customHeight="1" x14ac:dyDescent="0.3">
      <c r="A1311" s="28" t="s">
        <v>235</v>
      </c>
      <c r="B1311" s="28" t="s">
        <v>1422</v>
      </c>
      <c r="C1311" s="18" t="s">
        <v>285</v>
      </c>
      <c r="D1311" s="28" t="s">
        <v>51</v>
      </c>
      <c r="E1311" s="29" t="s">
        <v>663</v>
      </c>
      <c r="F1311" s="24">
        <v>915.9</v>
      </c>
      <c r="G1311" s="24">
        <f t="shared" si="970"/>
        <v>0</v>
      </c>
      <c r="H1311" s="24">
        <f t="shared" si="970"/>
        <v>880.34400000000005</v>
      </c>
      <c r="I1311" s="24">
        <f t="shared" si="970"/>
        <v>880.34400000000005</v>
      </c>
      <c r="J1311" s="37">
        <f t="shared" si="970"/>
        <v>763.25</v>
      </c>
      <c r="K1311" s="24">
        <f t="shared" si="970"/>
        <v>0</v>
      </c>
      <c r="L1311" s="24">
        <f t="shared" si="970"/>
        <v>0</v>
      </c>
      <c r="M1311" s="24">
        <f t="shared" si="970"/>
        <v>0</v>
      </c>
      <c r="N1311" s="24">
        <f t="shared" si="970"/>
        <v>0</v>
      </c>
      <c r="O1311" s="30">
        <f t="shared" si="970"/>
        <v>880.34400000000005</v>
      </c>
      <c r="P1311" s="30">
        <f t="shared" si="970"/>
        <v>0</v>
      </c>
      <c r="Q1311" s="30">
        <f t="shared" si="970"/>
        <v>0</v>
      </c>
      <c r="R1311" s="88">
        <f t="shared" si="957"/>
        <v>100</v>
      </c>
    </row>
    <row r="1312" spans="1:19" ht="31.5" customHeight="1" x14ac:dyDescent="0.3">
      <c r="A1312" s="28" t="s">
        <v>235</v>
      </c>
      <c r="B1312" s="28" t="s">
        <v>1422</v>
      </c>
      <c r="C1312" s="18" t="s">
        <v>285</v>
      </c>
      <c r="D1312" s="28" t="s">
        <v>52</v>
      </c>
      <c r="E1312" s="29" t="s">
        <v>664</v>
      </c>
      <c r="F1312" s="24">
        <v>915.9</v>
      </c>
      <c r="G1312" s="24"/>
      <c r="H1312" s="24">
        <v>880.34400000000005</v>
      </c>
      <c r="I1312" s="24">
        <v>880.34400000000005</v>
      </c>
      <c r="J1312" s="37">
        <v>763.25</v>
      </c>
      <c r="K1312" s="24">
        <v>0</v>
      </c>
      <c r="L1312" s="24">
        <v>0</v>
      </c>
      <c r="M1312" s="24">
        <v>0</v>
      </c>
      <c r="N1312" s="24">
        <v>0</v>
      </c>
      <c r="O1312" s="30">
        <v>880.34400000000005</v>
      </c>
      <c r="P1312" s="30">
        <v>0</v>
      </c>
      <c r="Q1312" s="30">
        <v>0</v>
      </c>
      <c r="R1312" s="88">
        <f t="shared" si="957"/>
        <v>100</v>
      </c>
    </row>
    <row r="1313" spans="1:18" ht="31.5" customHeight="1" x14ac:dyDescent="0.3">
      <c r="A1313" s="28" t="s">
        <v>235</v>
      </c>
      <c r="B1313" s="28" t="s">
        <v>1422</v>
      </c>
      <c r="C1313" s="18" t="s">
        <v>289</v>
      </c>
      <c r="D1313" s="28"/>
      <c r="E1313" s="29" t="s">
        <v>1613</v>
      </c>
      <c r="F1313" s="24">
        <v>1047.7</v>
      </c>
      <c r="G1313" s="24">
        <f t="shared" ref="G1313:Q1319" si="971">G1314</f>
        <v>0</v>
      </c>
      <c r="H1313" s="24">
        <f t="shared" si="971"/>
        <v>1047.7</v>
      </c>
      <c r="I1313" s="24">
        <f t="shared" si="971"/>
        <v>1066.03602</v>
      </c>
      <c r="J1313" s="37">
        <f t="shared" si="971"/>
        <v>973.06481000000008</v>
      </c>
      <c r="K1313" s="24">
        <f t="shared" si="971"/>
        <v>852.82878000000005</v>
      </c>
      <c r="L1313" s="24">
        <f t="shared" si="971"/>
        <v>778.45182999999997</v>
      </c>
      <c r="M1313" s="24">
        <f t="shared" si="971"/>
        <v>0</v>
      </c>
      <c r="N1313" s="24">
        <f t="shared" si="971"/>
        <v>0</v>
      </c>
      <c r="O1313" s="30">
        <f t="shared" si="971"/>
        <v>1066.0359900000001</v>
      </c>
      <c r="P1313" s="30">
        <f t="shared" si="971"/>
        <v>852.82878000000005</v>
      </c>
      <c r="Q1313" s="30">
        <f t="shared" si="971"/>
        <v>0</v>
      </c>
      <c r="R1313" s="88">
        <f t="shared" si="957"/>
        <v>99.999997185836193</v>
      </c>
    </row>
    <row r="1314" spans="1:18" ht="47.25" customHeight="1" x14ac:dyDescent="0.3">
      <c r="A1314" s="28" t="s">
        <v>235</v>
      </c>
      <c r="B1314" s="28" t="s">
        <v>1422</v>
      </c>
      <c r="C1314" s="18" t="s">
        <v>290</v>
      </c>
      <c r="D1314" s="28"/>
      <c r="E1314" s="29" t="s">
        <v>1614</v>
      </c>
      <c r="F1314" s="24">
        <v>1047.7</v>
      </c>
      <c r="G1314" s="24">
        <f t="shared" si="971"/>
        <v>0</v>
      </c>
      <c r="H1314" s="24">
        <f t="shared" si="971"/>
        <v>1047.7</v>
      </c>
      <c r="I1314" s="24">
        <f t="shared" si="971"/>
        <v>1066.03602</v>
      </c>
      <c r="J1314" s="37">
        <f t="shared" si="971"/>
        <v>973.06481000000008</v>
      </c>
      <c r="K1314" s="24">
        <f t="shared" si="971"/>
        <v>852.82878000000005</v>
      </c>
      <c r="L1314" s="24">
        <f t="shared" si="971"/>
        <v>778.45182999999997</v>
      </c>
      <c r="M1314" s="24">
        <f t="shared" si="971"/>
        <v>0</v>
      </c>
      <c r="N1314" s="24">
        <f t="shared" si="971"/>
        <v>0</v>
      </c>
      <c r="O1314" s="30">
        <f t="shared" si="971"/>
        <v>1066.0359900000001</v>
      </c>
      <c r="P1314" s="30">
        <f t="shared" si="971"/>
        <v>852.82878000000005</v>
      </c>
      <c r="Q1314" s="30">
        <f t="shared" si="971"/>
        <v>0</v>
      </c>
      <c r="R1314" s="88">
        <f t="shared" si="957"/>
        <v>99.999997185836193</v>
      </c>
    </row>
    <row r="1315" spans="1:18" ht="31.5" customHeight="1" x14ac:dyDescent="0.3">
      <c r="A1315" s="28" t="s">
        <v>235</v>
      </c>
      <c r="B1315" s="28" t="s">
        <v>1422</v>
      </c>
      <c r="C1315" s="18" t="s">
        <v>1446</v>
      </c>
      <c r="D1315" s="28"/>
      <c r="E1315" s="29" t="s">
        <v>1447</v>
      </c>
      <c r="F1315" s="24">
        <v>1047.7</v>
      </c>
      <c r="G1315" s="24">
        <f t="shared" si="971"/>
        <v>0</v>
      </c>
      <c r="H1315" s="24">
        <f t="shared" si="971"/>
        <v>1047.7</v>
      </c>
      <c r="I1315" s="24">
        <f t="shared" si="971"/>
        <v>1066.03602</v>
      </c>
      <c r="J1315" s="37">
        <f t="shared" si="971"/>
        <v>973.06481000000008</v>
      </c>
      <c r="K1315" s="24">
        <f t="shared" si="971"/>
        <v>852.82878000000005</v>
      </c>
      <c r="L1315" s="24">
        <f t="shared" si="971"/>
        <v>778.45182999999997</v>
      </c>
      <c r="M1315" s="24">
        <f t="shared" si="971"/>
        <v>0</v>
      </c>
      <c r="N1315" s="24">
        <f t="shared" si="971"/>
        <v>0</v>
      </c>
      <c r="O1315" s="30">
        <f t="shared" si="971"/>
        <v>1066.0359900000001</v>
      </c>
      <c r="P1315" s="30">
        <f t="shared" si="971"/>
        <v>852.82878000000005</v>
      </c>
      <c r="Q1315" s="30">
        <f t="shared" si="971"/>
        <v>0</v>
      </c>
      <c r="R1315" s="88">
        <f t="shared" si="957"/>
        <v>99.999997185836193</v>
      </c>
    </row>
    <row r="1316" spans="1:18" ht="31.5" customHeight="1" x14ac:dyDescent="0.3">
      <c r="A1316" s="28" t="s">
        <v>235</v>
      </c>
      <c r="B1316" s="28" t="s">
        <v>1422</v>
      </c>
      <c r="C1316" s="18" t="s">
        <v>1748</v>
      </c>
      <c r="D1316" s="28"/>
      <c r="E1316" s="29" t="s">
        <v>1749</v>
      </c>
      <c r="F1316" s="24">
        <v>1047.7</v>
      </c>
      <c r="G1316" s="24">
        <f>G1319</f>
        <v>0</v>
      </c>
      <c r="H1316" s="24">
        <f>H1319+H1317</f>
        <v>1047.7</v>
      </c>
      <c r="I1316" s="24">
        <f>I1319+I1317</f>
        <v>1066.03602</v>
      </c>
      <c r="J1316" s="24">
        <f t="shared" ref="J1316:Q1316" si="972">J1319+J1317</f>
        <v>973.06481000000008</v>
      </c>
      <c r="K1316" s="24">
        <f t="shared" si="972"/>
        <v>852.82878000000005</v>
      </c>
      <c r="L1316" s="24">
        <f t="shared" si="972"/>
        <v>778.45182999999997</v>
      </c>
      <c r="M1316" s="24">
        <f t="shared" si="972"/>
        <v>0</v>
      </c>
      <c r="N1316" s="24">
        <f t="shared" si="972"/>
        <v>0</v>
      </c>
      <c r="O1316" s="24">
        <f t="shared" si="972"/>
        <v>1066.0359900000001</v>
      </c>
      <c r="P1316" s="24">
        <f t="shared" si="972"/>
        <v>852.82878000000005</v>
      </c>
      <c r="Q1316" s="24">
        <f t="shared" si="972"/>
        <v>0</v>
      </c>
      <c r="R1316" s="88">
        <f t="shared" si="957"/>
        <v>99.999997185836193</v>
      </c>
    </row>
    <row r="1317" spans="1:18" ht="31.5" customHeight="1" x14ac:dyDescent="0.3">
      <c r="A1317" s="28" t="s">
        <v>235</v>
      </c>
      <c r="B1317" s="28" t="s">
        <v>1422</v>
      </c>
      <c r="C1317" s="18" t="s">
        <v>1748</v>
      </c>
      <c r="D1317" s="18" t="s">
        <v>143</v>
      </c>
      <c r="E1317" s="19" t="s">
        <v>673</v>
      </c>
      <c r="F1317" s="24"/>
      <c r="G1317" s="24"/>
      <c r="H1317" s="24">
        <f>H1318</f>
        <v>0</v>
      </c>
      <c r="I1317" s="24">
        <f>I1318</f>
        <v>599.96856000000002</v>
      </c>
      <c r="J1317" s="24">
        <f t="shared" ref="J1317:Q1317" si="973">J1318</f>
        <v>599.96856000000002</v>
      </c>
      <c r="K1317" s="24">
        <f t="shared" si="973"/>
        <v>479.97483</v>
      </c>
      <c r="L1317" s="24">
        <f t="shared" si="973"/>
        <v>479.97483</v>
      </c>
      <c r="M1317" s="24">
        <f t="shared" si="973"/>
        <v>0</v>
      </c>
      <c r="N1317" s="24">
        <f t="shared" si="973"/>
        <v>0</v>
      </c>
      <c r="O1317" s="24">
        <f t="shared" si="973"/>
        <v>599.96856000000002</v>
      </c>
      <c r="P1317" s="24">
        <f t="shared" si="973"/>
        <v>479.97483</v>
      </c>
      <c r="Q1317" s="24">
        <f t="shared" si="973"/>
        <v>0</v>
      </c>
      <c r="R1317" s="88">
        <f t="shared" si="957"/>
        <v>100</v>
      </c>
    </row>
    <row r="1318" spans="1:18" ht="47.25" customHeight="1" x14ac:dyDescent="0.3">
      <c r="A1318" s="28" t="s">
        <v>235</v>
      </c>
      <c r="B1318" s="28" t="s">
        <v>1422</v>
      </c>
      <c r="C1318" s="18" t="s">
        <v>1748</v>
      </c>
      <c r="D1318" s="18" t="s">
        <v>139</v>
      </c>
      <c r="E1318" s="19" t="s">
        <v>676</v>
      </c>
      <c r="F1318" s="24"/>
      <c r="G1318" s="24"/>
      <c r="H1318" s="24">
        <v>0</v>
      </c>
      <c r="I1318" s="24">
        <v>599.96856000000002</v>
      </c>
      <c r="J1318" s="37">
        <v>599.96856000000002</v>
      </c>
      <c r="K1318" s="24">
        <v>479.97483</v>
      </c>
      <c r="L1318" s="24">
        <v>479.97483</v>
      </c>
      <c r="M1318" s="24">
        <v>0</v>
      </c>
      <c r="N1318" s="24">
        <v>0</v>
      </c>
      <c r="O1318" s="24">
        <v>599.96856000000002</v>
      </c>
      <c r="P1318" s="24">
        <v>479.97483</v>
      </c>
      <c r="Q1318" s="24">
        <v>0</v>
      </c>
      <c r="R1318" s="88">
        <f t="shared" si="957"/>
        <v>100</v>
      </c>
    </row>
    <row r="1319" spans="1:18" ht="15.75" customHeight="1" x14ac:dyDescent="0.3">
      <c r="A1319" s="28" t="s">
        <v>235</v>
      </c>
      <c r="B1319" s="28" t="s">
        <v>1422</v>
      </c>
      <c r="C1319" s="18" t="s">
        <v>1748</v>
      </c>
      <c r="D1319" s="28" t="s">
        <v>53</v>
      </c>
      <c r="E1319" s="29" t="s">
        <v>679</v>
      </c>
      <c r="F1319" s="24">
        <v>1047.7</v>
      </c>
      <c r="G1319" s="24">
        <f t="shared" si="971"/>
        <v>0</v>
      </c>
      <c r="H1319" s="24">
        <f t="shared" si="971"/>
        <v>1047.7</v>
      </c>
      <c r="I1319" s="24">
        <f t="shared" si="971"/>
        <v>466.06745999999998</v>
      </c>
      <c r="J1319" s="37">
        <f t="shared" si="971"/>
        <v>373.09625</v>
      </c>
      <c r="K1319" s="24">
        <f t="shared" si="971"/>
        <v>372.85395</v>
      </c>
      <c r="L1319" s="24">
        <f t="shared" si="971"/>
        <v>298.47699999999998</v>
      </c>
      <c r="M1319" s="24">
        <f t="shared" si="971"/>
        <v>0</v>
      </c>
      <c r="N1319" s="24">
        <f t="shared" si="971"/>
        <v>0</v>
      </c>
      <c r="O1319" s="30">
        <f t="shared" si="971"/>
        <v>466.06743</v>
      </c>
      <c r="P1319" s="30">
        <f t="shared" si="971"/>
        <v>372.85395</v>
      </c>
      <c r="Q1319" s="30">
        <f t="shared" si="971"/>
        <v>0</v>
      </c>
      <c r="R1319" s="88">
        <f t="shared" si="957"/>
        <v>99.999993563163585</v>
      </c>
    </row>
    <row r="1320" spans="1:18" ht="63" customHeight="1" x14ac:dyDescent="0.3">
      <c r="A1320" s="28" t="s">
        <v>235</v>
      </c>
      <c r="B1320" s="28" t="s">
        <v>1422</v>
      </c>
      <c r="C1320" s="18" t="s">
        <v>1748</v>
      </c>
      <c r="D1320" s="28" t="s">
        <v>262</v>
      </c>
      <c r="E1320" s="29" t="s">
        <v>680</v>
      </c>
      <c r="F1320" s="24">
        <v>1047.7</v>
      </c>
      <c r="G1320" s="24"/>
      <c r="H1320" s="24">
        <v>1047.7</v>
      </c>
      <c r="I1320" s="24">
        <v>466.06745999999998</v>
      </c>
      <c r="J1320" s="37">
        <v>373.09625</v>
      </c>
      <c r="K1320" s="24">
        <v>372.85395</v>
      </c>
      <c r="L1320" s="24">
        <v>298.47699999999998</v>
      </c>
      <c r="M1320" s="24">
        <v>0</v>
      </c>
      <c r="N1320" s="24">
        <v>0</v>
      </c>
      <c r="O1320" s="30">
        <v>466.06743</v>
      </c>
      <c r="P1320" s="30">
        <v>372.85395</v>
      </c>
      <c r="Q1320" s="30">
        <v>0</v>
      </c>
      <c r="R1320" s="88">
        <f t="shared" si="957"/>
        <v>99.999993563163585</v>
      </c>
    </row>
    <row r="1321" spans="1:18" ht="31.5" customHeight="1" x14ac:dyDescent="0.3">
      <c r="A1321" s="28" t="s">
        <v>235</v>
      </c>
      <c r="B1321" s="28" t="s">
        <v>1422</v>
      </c>
      <c r="C1321" s="18" t="s">
        <v>269</v>
      </c>
      <c r="D1321" s="28"/>
      <c r="E1321" s="29" t="s">
        <v>1597</v>
      </c>
      <c r="F1321" s="24">
        <v>1290.5999999999999</v>
      </c>
      <c r="G1321" s="24">
        <f t="shared" ref="G1321" si="974">G1322+G1338</f>
        <v>0</v>
      </c>
      <c r="H1321" s="24">
        <f>H1322+H1338+H1331</f>
        <v>1159.5640000000001</v>
      </c>
      <c r="I1321" s="24">
        <f>I1322+I1338+I1331</f>
        <v>8602.2963500000005</v>
      </c>
      <c r="J1321" s="24">
        <f t="shared" ref="J1321:Q1321" si="975">J1322+J1338+J1331</f>
        <v>6630.7703999999994</v>
      </c>
      <c r="K1321" s="24">
        <f t="shared" si="975"/>
        <v>0</v>
      </c>
      <c r="L1321" s="24">
        <f t="shared" si="975"/>
        <v>0</v>
      </c>
      <c r="M1321" s="24">
        <f t="shared" si="975"/>
        <v>0</v>
      </c>
      <c r="N1321" s="24">
        <f t="shared" si="975"/>
        <v>0</v>
      </c>
      <c r="O1321" s="24">
        <f t="shared" si="975"/>
        <v>8602.2934299999997</v>
      </c>
      <c r="P1321" s="24">
        <f t="shared" si="975"/>
        <v>0</v>
      </c>
      <c r="Q1321" s="24">
        <f t="shared" si="975"/>
        <v>0</v>
      </c>
      <c r="R1321" s="88">
        <f t="shared" si="957"/>
        <v>99.999966055575371</v>
      </c>
    </row>
    <row r="1322" spans="1:18" ht="31.5" customHeight="1" x14ac:dyDescent="0.3">
      <c r="A1322" s="28" t="s">
        <v>235</v>
      </c>
      <c r="B1322" s="28" t="s">
        <v>1422</v>
      </c>
      <c r="C1322" s="18" t="s">
        <v>292</v>
      </c>
      <c r="D1322" s="28"/>
      <c r="E1322" s="29" t="s">
        <v>1616</v>
      </c>
      <c r="F1322" s="24">
        <v>1290.5999999999999</v>
      </c>
      <c r="G1322" s="24">
        <f t="shared" ref="G1322:H1322" si="976">G1323+G1327</f>
        <v>0</v>
      </c>
      <c r="H1322" s="24">
        <f t="shared" si="976"/>
        <v>1159.5640000000001</v>
      </c>
      <c r="I1322" s="24">
        <f t="shared" ref="I1322:Q1322" si="977">I1323+I1327</f>
        <v>1159.5640000000001</v>
      </c>
      <c r="J1322" s="37">
        <f t="shared" si="977"/>
        <v>1094.9491</v>
      </c>
      <c r="K1322" s="24">
        <f t="shared" si="977"/>
        <v>0</v>
      </c>
      <c r="L1322" s="24">
        <f t="shared" si="977"/>
        <v>0</v>
      </c>
      <c r="M1322" s="24">
        <f t="shared" si="977"/>
        <v>0</v>
      </c>
      <c r="N1322" s="24">
        <f t="shared" si="977"/>
        <v>0</v>
      </c>
      <c r="O1322" s="30">
        <f t="shared" si="977"/>
        <v>1159.5610799999999</v>
      </c>
      <c r="P1322" s="30">
        <f t="shared" si="977"/>
        <v>0</v>
      </c>
      <c r="Q1322" s="30">
        <f t="shared" si="977"/>
        <v>0</v>
      </c>
      <c r="R1322" s="88">
        <f t="shared" si="957"/>
        <v>99.999748181212922</v>
      </c>
    </row>
    <row r="1323" spans="1:18" ht="47.25" customHeight="1" x14ac:dyDescent="0.3">
      <c r="A1323" s="28" t="s">
        <v>235</v>
      </c>
      <c r="B1323" s="28" t="s">
        <v>1422</v>
      </c>
      <c r="C1323" s="18" t="s">
        <v>293</v>
      </c>
      <c r="D1323" s="28"/>
      <c r="E1323" s="29" t="s">
        <v>1617</v>
      </c>
      <c r="F1323" s="24">
        <v>928.6</v>
      </c>
      <c r="G1323" s="24">
        <f t="shared" ref="G1323:Q1325" si="978">G1324</f>
        <v>0</v>
      </c>
      <c r="H1323" s="24">
        <f t="shared" si="978"/>
        <v>928.6</v>
      </c>
      <c r="I1323" s="24">
        <f t="shared" si="978"/>
        <v>928.6</v>
      </c>
      <c r="J1323" s="37">
        <f t="shared" si="978"/>
        <v>928.6</v>
      </c>
      <c r="K1323" s="24">
        <f t="shared" si="978"/>
        <v>0</v>
      </c>
      <c r="L1323" s="24">
        <f t="shared" si="978"/>
        <v>0</v>
      </c>
      <c r="M1323" s="24">
        <f t="shared" si="978"/>
        <v>0</v>
      </c>
      <c r="N1323" s="24">
        <f t="shared" si="978"/>
        <v>0</v>
      </c>
      <c r="O1323" s="30">
        <f t="shared" si="978"/>
        <v>928.59753000000001</v>
      </c>
      <c r="P1323" s="30">
        <f t="shared" si="978"/>
        <v>0</v>
      </c>
      <c r="Q1323" s="30">
        <f t="shared" si="978"/>
        <v>0</v>
      </c>
      <c r="R1323" s="88">
        <f t="shared" si="957"/>
        <v>99.999734008184362</v>
      </c>
    </row>
    <row r="1324" spans="1:18" ht="31.5" customHeight="1" x14ac:dyDescent="0.3">
      <c r="A1324" s="28" t="s">
        <v>235</v>
      </c>
      <c r="B1324" s="28" t="s">
        <v>1422</v>
      </c>
      <c r="C1324" s="18" t="s">
        <v>287</v>
      </c>
      <c r="D1324" s="28"/>
      <c r="E1324" s="29" t="s">
        <v>1158</v>
      </c>
      <c r="F1324" s="24">
        <v>928.6</v>
      </c>
      <c r="G1324" s="24">
        <f t="shared" si="978"/>
        <v>0</v>
      </c>
      <c r="H1324" s="24">
        <f t="shared" si="978"/>
        <v>928.6</v>
      </c>
      <c r="I1324" s="24">
        <f t="shared" si="978"/>
        <v>928.6</v>
      </c>
      <c r="J1324" s="37">
        <f t="shared" si="978"/>
        <v>928.6</v>
      </c>
      <c r="K1324" s="24">
        <f t="shared" si="978"/>
        <v>0</v>
      </c>
      <c r="L1324" s="24">
        <f t="shared" si="978"/>
        <v>0</v>
      </c>
      <c r="M1324" s="24">
        <f t="shared" si="978"/>
        <v>0</v>
      </c>
      <c r="N1324" s="24">
        <f t="shared" si="978"/>
        <v>0</v>
      </c>
      <c r="O1324" s="30">
        <f t="shared" si="978"/>
        <v>928.59753000000001</v>
      </c>
      <c r="P1324" s="30">
        <f t="shared" si="978"/>
        <v>0</v>
      </c>
      <c r="Q1324" s="30">
        <f t="shared" si="978"/>
        <v>0</v>
      </c>
      <c r="R1324" s="88">
        <f t="shared" si="957"/>
        <v>99.999734008184362</v>
      </c>
    </row>
    <row r="1325" spans="1:18" ht="31.5" customHeight="1" x14ac:dyDescent="0.3">
      <c r="A1325" s="28" t="s">
        <v>235</v>
      </c>
      <c r="B1325" s="28" t="s">
        <v>1422</v>
      </c>
      <c r="C1325" s="18" t="s">
        <v>287</v>
      </c>
      <c r="D1325" s="28" t="s">
        <v>51</v>
      </c>
      <c r="E1325" s="29" t="s">
        <v>663</v>
      </c>
      <c r="F1325" s="24">
        <v>928.6</v>
      </c>
      <c r="G1325" s="24">
        <f t="shared" si="978"/>
        <v>0</v>
      </c>
      <c r="H1325" s="24">
        <f t="shared" si="978"/>
        <v>928.6</v>
      </c>
      <c r="I1325" s="24">
        <f t="shared" si="978"/>
        <v>928.6</v>
      </c>
      <c r="J1325" s="37">
        <f t="shared" si="978"/>
        <v>928.6</v>
      </c>
      <c r="K1325" s="24">
        <f t="shared" si="978"/>
        <v>0</v>
      </c>
      <c r="L1325" s="24">
        <f t="shared" si="978"/>
        <v>0</v>
      </c>
      <c r="M1325" s="24">
        <f t="shared" si="978"/>
        <v>0</v>
      </c>
      <c r="N1325" s="24">
        <f t="shared" si="978"/>
        <v>0</v>
      </c>
      <c r="O1325" s="30">
        <f t="shared" si="978"/>
        <v>928.59753000000001</v>
      </c>
      <c r="P1325" s="30">
        <f t="shared" si="978"/>
        <v>0</v>
      </c>
      <c r="Q1325" s="30">
        <f t="shared" si="978"/>
        <v>0</v>
      </c>
      <c r="R1325" s="88">
        <f t="shared" si="957"/>
        <v>99.999734008184362</v>
      </c>
    </row>
    <row r="1326" spans="1:18" ht="31.5" customHeight="1" x14ac:dyDescent="0.3">
      <c r="A1326" s="28" t="s">
        <v>235</v>
      </c>
      <c r="B1326" s="28" t="s">
        <v>1422</v>
      </c>
      <c r="C1326" s="18" t="s">
        <v>287</v>
      </c>
      <c r="D1326" s="28" t="s">
        <v>52</v>
      </c>
      <c r="E1326" s="29" t="s">
        <v>664</v>
      </c>
      <c r="F1326" s="24">
        <v>928.6</v>
      </c>
      <c r="G1326" s="24"/>
      <c r="H1326" s="24">
        <v>928.6</v>
      </c>
      <c r="I1326" s="24">
        <v>928.6</v>
      </c>
      <c r="J1326" s="37">
        <v>928.6</v>
      </c>
      <c r="K1326" s="24">
        <v>0</v>
      </c>
      <c r="L1326" s="24">
        <v>0</v>
      </c>
      <c r="M1326" s="24">
        <v>0</v>
      </c>
      <c r="N1326" s="24">
        <v>0</v>
      </c>
      <c r="O1326" s="30">
        <v>928.59753000000001</v>
      </c>
      <c r="P1326" s="30">
        <v>0</v>
      </c>
      <c r="Q1326" s="30">
        <v>0</v>
      </c>
      <c r="R1326" s="88">
        <f t="shared" si="957"/>
        <v>99.999734008184362</v>
      </c>
    </row>
    <row r="1327" spans="1:18" ht="47.25" customHeight="1" x14ac:dyDescent="0.3">
      <c r="A1327" s="28" t="s">
        <v>235</v>
      </c>
      <c r="B1327" s="28" t="s">
        <v>1422</v>
      </c>
      <c r="C1327" s="18" t="s">
        <v>1352</v>
      </c>
      <c r="D1327" s="28"/>
      <c r="E1327" s="29" t="s">
        <v>1639</v>
      </c>
      <c r="F1327" s="24">
        <v>362</v>
      </c>
      <c r="G1327" s="24">
        <f t="shared" ref="G1327:N1327" si="979">G1328</f>
        <v>0</v>
      </c>
      <c r="H1327" s="24">
        <f t="shared" si="979"/>
        <v>230.964</v>
      </c>
      <c r="I1327" s="24">
        <f t="shared" si="979"/>
        <v>230.964</v>
      </c>
      <c r="J1327" s="37">
        <f t="shared" si="979"/>
        <v>166.34909999999999</v>
      </c>
      <c r="K1327" s="24">
        <f t="shared" si="979"/>
        <v>0</v>
      </c>
      <c r="L1327" s="24">
        <f t="shared" si="979"/>
        <v>0</v>
      </c>
      <c r="M1327" s="24">
        <f t="shared" si="979"/>
        <v>0</v>
      </c>
      <c r="N1327" s="24">
        <f t="shared" si="979"/>
        <v>0</v>
      </c>
      <c r="O1327" s="30">
        <f>O1328</f>
        <v>230.96355</v>
      </c>
      <c r="P1327" s="30">
        <f>P1328</f>
        <v>0</v>
      </c>
      <c r="Q1327" s="30">
        <f>Q1328</f>
        <v>0</v>
      </c>
      <c r="R1327" s="88">
        <f t="shared" si="957"/>
        <v>99.999805164441213</v>
      </c>
    </row>
    <row r="1328" spans="1:18" ht="63" customHeight="1" x14ac:dyDescent="0.3">
      <c r="A1328" s="28" t="s">
        <v>235</v>
      </c>
      <c r="B1328" s="28" t="s">
        <v>1422</v>
      </c>
      <c r="C1328" s="18" t="s">
        <v>1353</v>
      </c>
      <c r="D1328" s="28"/>
      <c r="E1328" s="29" t="s">
        <v>1819</v>
      </c>
      <c r="F1328" s="24">
        <v>362</v>
      </c>
      <c r="G1328" s="24">
        <f t="shared" ref="G1328:Q1329" si="980">G1329</f>
        <v>0</v>
      </c>
      <c r="H1328" s="24">
        <f t="shared" si="980"/>
        <v>230.964</v>
      </c>
      <c r="I1328" s="24">
        <f t="shared" si="980"/>
        <v>230.964</v>
      </c>
      <c r="J1328" s="37">
        <f t="shared" si="980"/>
        <v>166.34909999999999</v>
      </c>
      <c r="K1328" s="24">
        <f t="shared" si="980"/>
        <v>0</v>
      </c>
      <c r="L1328" s="24">
        <f t="shared" si="980"/>
        <v>0</v>
      </c>
      <c r="M1328" s="24">
        <f t="shared" si="980"/>
        <v>0</v>
      </c>
      <c r="N1328" s="24">
        <f t="shared" si="980"/>
        <v>0</v>
      </c>
      <c r="O1328" s="30">
        <f t="shared" si="980"/>
        <v>230.96355</v>
      </c>
      <c r="P1328" s="30">
        <f t="shared" si="980"/>
        <v>0</v>
      </c>
      <c r="Q1328" s="30">
        <f t="shared" si="980"/>
        <v>0</v>
      </c>
      <c r="R1328" s="88">
        <f t="shared" si="957"/>
        <v>99.999805164441213</v>
      </c>
    </row>
    <row r="1329" spans="1:18" ht="31.5" customHeight="1" x14ac:dyDescent="0.3">
      <c r="A1329" s="28" t="s">
        <v>235</v>
      </c>
      <c r="B1329" s="28" t="s">
        <v>1422</v>
      </c>
      <c r="C1329" s="18" t="s">
        <v>1353</v>
      </c>
      <c r="D1329" s="28" t="s">
        <v>51</v>
      </c>
      <c r="E1329" s="29" t="s">
        <v>663</v>
      </c>
      <c r="F1329" s="24">
        <v>362</v>
      </c>
      <c r="G1329" s="24">
        <f t="shared" si="980"/>
        <v>0</v>
      </c>
      <c r="H1329" s="24">
        <f t="shared" si="980"/>
        <v>230.964</v>
      </c>
      <c r="I1329" s="24">
        <f t="shared" si="980"/>
        <v>230.964</v>
      </c>
      <c r="J1329" s="37">
        <f t="shared" si="980"/>
        <v>166.34909999999999</v>
      </c>
      <c r="K1329" s="24">
        <f t="shared" si="980"/>
        <v>0</v>
      </c>
      <c r="L1329" s="24">
        <f t="shared" si="980"/>
        <v>0</v>
      </c>
      <c r="M1329" s="24">
        <f t="shared" si="980"/>
        <v>0</v>
      </c>
      <c r="N1329" s="24">
        <f t="shared" si="980"/>
        <v>0</v>
      </c>
      <c r="O1329" s="30">
        <f t="shared" si="980"/>
        <v>230.96355</v>
      </c>
      <c r="P1329" s="30">
        <f t="shared" si="980"/>
        <v>0</v>
      </c>
      <c r="Q1329" s="30">
        <f t="shared" si="980"/>
        <v>0</v>
      </c>
      <c r="R1329" s="88">
        <f t="shared" si="957"/>
        <v>99.999805164441213</v>
      </c>
    </row>
    <row r="1330" spans="1:18" ht="31.5" customHeight="1" x14ac:dyDescent="0.3">
      <c r="A1330" s="28" t="s">
        <v>235</v>
      </c>
      <c r="B1330" s="28" t="s">
        <v>1422</v>
      </c>
      <c r="C1330" s="18" t="s">
        <v>1353</v>
      </c>
      <c r="D1330" s="28" t="s">
        <v>52</v>
      </c>
      <c r="E1330" s="29" t="s">
        <v>664</v>
      </c>
      <c r="F1330" s="24">
        <v>362</v>
      </c>
      <c r="G1330" s="24"/>
      <c r="H1330" s="24">
        <f>362-131.036</f>
        <v>230.964</v>
      </c>
      <c r="I1330" s="24">
        <v>230.964</v>
      </c>
      <c r="J1330" s="37">
        <v>166.34909999999999</v>
      </c>
      <c r="K1330" s="24">
        <v>0</v>
      </c>
      <c r="L1330" s="24">
        <v>0</v>
      </c>
      <c r="M1330" s="24">
        <v>0</v>
      </c>
      <c r="N1330" s="24">
        <v>0</v>
      </c>
      <c r="O1330" s="30">
        <v>230.96355</v>
      </c>
      <c r="P1330" s="30">
        <v>0</v>
      </c>
      <c r="Q1330" s="30">
        <v>0</v>
      </c>
      <c r="R1330" s="88">
        <f t="shared" si="957"/>
        <v>99.999805164441213</v>
      </c>
    </row>
    <row r="1331" spans="1:18" ht="47.25" customHeight="1" x14ac:dyDescent="0.3">
      <c r="A1331" s="28" t="s">
        <v>235</v>
      </c>
      <c r="B1331" s="28" t="s">
        <v>1422</v>
      </c>
      <c r="C1331" s="18" t="s">
        <v>270</v>
      </c>
      <c r="D1331" s="28"/>
      <c r="E1331" s="29" t="s">
        <v>1598</v>
      </c>
      <c r="F1331" s="24"/>
      <c r="G1331" s="24"/>
      <c r="H1331" s="24">
        <f>H1332</f>
        <v>0</v>
      </c>
      <c r="I1331" s="24">
        <f>I1332</f>
        <v>3732.7323500000002</v>
      </c>
      <c r="J1331" s="24">
        <f t="shared" ref="J1331:Q1332" si="981">J1332</f>
        <v>1825.8213000000001</v>
      </c>
      <c r="K1331" s="24">
        <f t="shared" si="981"/>
        <v>0</v>
      </c>
      <c r="L1331" s="24">
        <f t="shared" si="981"/>
        <v>0</v>
      </c>
      <c r="M1331" s="24">
        <f t="shared" si="981"/>
        <v>0</v>
      </c>
      <c r="N1331" s="24">
        <f t="shared" si="981"/>
        <v>0</v>
      </c>
      <c r="O1331" s="24">
        <f t="shared" si="981"/>
        <v>3732.7323500000002</v>
      </c>
      <c r="P1331" s="24">
        <f t="shared" si="981"/>
        <v>0</v>
      </c>
      <c r="Q1331" s="24">
        <f t="shared" si="981"/>
        <v>0</v>
      </c>
      <c r="R1331" s="88">
        <f t="shared" si="957"/>
        <v>100</v>
      </c>
    </row>
    <row r="1332" spans="1:18" ht="47.25" customHeight="1" x14ac:dyDescent="0.3">
      <c r="A1332" s="28" t="s">
        <v>235</v>
      </c>
      <c r="B1332" s="28" t="s">
        <v>1422</v>
      </c>
      <c r="C1332" s="18" t="s">
        <v>271</v>
      </c>
      <c r="D1332" s="28"/>
      <c r="E1332" s="29" t="s">
        <v>1599</v>
      </c>
      <c r="F1332" s="24"/>
      <c r="G1332" s="24"/>
      <c r="H1332" s="24">
        <f>H1333</f>
        <v>0</v>
      </c>
      <c r="I1332" s="24">
        <f>I1333</f>
        <v>3732.7323500000002</v>
      </c>
      <c r="J1332" s="24">
        <f t="shared" si="981"/>
        <v>1825.8213000000001</v>
      </c>
      <c r="K1332" s="24">
        <f t="shared" si="981"/>
        <v>0</v>
      </c>
      <c r="L1332" s="24">
        <f t="shared" si="981"/>
        <v>0</v>
      </c>
      <c r="M1332" s="24">
        <f t="shared" si="981"/>
        <v>0</v>
      </c>
      <c r="N1332" s="24">
        <f t="shared" si="981"/>
        <v>0</v>
      </c>
      <c r="O1332" s="24">
        <f t="shared" si="981"/>
        <v>3732.7323500000002</v>
      </c>
      <c r="P1332" s="24">
        <f t="shared" si="981"/>
        <v>0</v>
      </c>
      <c r="Q1332" s="24">
        <f t="shared" si="981"/>
        <v>0</v>
      </c>
      <c r="R1332" s="88">
        <f t="shared" si="957"/>
        <v>100</v>
      </c>
    </row>
    <row r="1333" spans="1:18" ht="31.5" customHeight="1" x14ac:dyDescent="0.3">
      <c r="A1333" s="28" t="s">
        <v>235</v>
      </c>
      <c r="B1333" s="28" t="s">
        <v>1422</v>
      </c>
      <c r="C1333" s="18" t="s">
        <v>261</v>
      </c>
      <c r="D1333" s="28"/>
      <c r="E1333" s="29" t="s">
        <v>1783</v>
      </c>
      <c r="F1333" s="24"/>
      <c r="G1333" s="24"/>
      <c r="H1333" s="24">
        <f>H1334+H1336</f>
        <v>0</v>
      </c>
      <c r="I1333" s="24">
        <f>I1334+I1336</f>
        <v>3732.7323500000002</v>
      </c>
      <c r="J1333" s="24">
        <f t="shared" ref="J1333:Q1333" si="982">J1334+J1336</f>
        <v>1825.8213000000001</v>
      </c>
      <c r="K1333" s="24">
        <f t="shared" si="982"/>
        <v>0</v>
      </c>
      <c r="L1333" s="24">
        <f t="shared" si="982"/>
        <v>0</v>
      </c>
      <c r="M1333" s="24">
        <f t="shared" si="982"/>
        <v>0</v>
      </c>
      <c r="N1333" s="24">
        <f t="shared" si="982"/>
        <v>0</v>
      </c>
      <c r="O1333" s="24">
        <f t="shared" si="982"/>
        <v>3732.7323500000002</v>
      </c>
      <c r="P1333" s="24">
        <f t="shared" si="982"/>
        <v>0</v>
      </c>
      <c r="Q1333" s="24">
        <f t="shared" si="982"/>
        <v>0</v>
      </c>
      <c r="R1333" s="88">
        <f t="shared" si="957"/>
        <v>100</v>
      </c>
    </row>
    <row r="1334" spans="1:18" ht="31.5" customHeight="1" x14ac:dyDescent="0.3">
      <c r="A1334" s="28" t="s">
        <v>235</v>
      </c>
      <c r="B1334" s="28" t="s">
        <v>1422</v>
      </c>
      <c r="C1334" s="18" t="s">
        <v>261</v>
      </c>
      <c r="D1334" s="18" t="s">
        <v>143</v>
      </c>
      <c r="E1334" s="19" t="s">
        <v>673</v>
      </c>
      <c r="F1334" s="24"/>
      <c r="G1334" s="24"/>
      <c r="H1334" s="24">
        <f>H1335</f>
        <v>0</v>
      </c>
      <c r="I1334" s="24">
        <f>I1335</f>
        <v>1924.9712999999999</v>
      </c>
      <c r="J1334" s="24">
        <f t="shared" ref="J1334:Q1334" si="983">J1335</f>
        <v>1420.9712999999999</v>
      </c>
      <c r="K1334" s="24">
        <f t="shared" si="983"/>
        <v>0</v>
      </c>
      <c r="L1334" s="24">
        <f t="shared" si="983"/>
        <v>0</v>
      </c>
      <c r="M1334" s="24">
        <f t="shared" si="983"/>
        <v>0</v>
      </c>
      <c r="N1334" s="24">
        <f t="shared" si="983"/>
        <v>0</v>
      </c>
      <c r="O1334" s="24">
        <f t="shared" si="983"/>
        <v>1924.9712999999999</v>
      </c>
      <c r="P1334" s="24">
        <f t="shared" si="983"/>
        <v>0</v>
      </c>
      <c r="Q1334" s="24">
        <f t="shared" si="983"/>
        <v>0</v>
      </c>
      <c r="R1334" s="88">
        <f t="shared" si="957"/>
        <v>100</v>
      </c>
    </row>
    <row r="1335" spans="1:18" ht="47.25" customHeight="1" x14ac:dyDescent="0.3">
      <c r="A1335" s="28" t="s">
        <v>235</v>
      </c>
      <c r="B1335" s="28" t="s">
        <v>1422</v>
      </c>
      <c r="C1335" s="18" t="s">
        <v>261</v>
      </c>
      <c r="D1335" s="18" t="s">
        <v>139</v>
      </c>
      <c r="E1335" s="19" t="s">
        <v>676</v>
      </c>
      <c r="F1335" s="24"/>
      <c r="G1335" s="24"/>
      <c r="H1335" s="24">
        <v>0</v>
      </c>
      <c r="I1335" s="24">
        <v>1924.9712999999999</v>
      </c>
      <c r="J1335" s="24">
        <v>1420.9712999999999</v>
      </c>
      <c r="K1335" s="24">
        <v>0</v>
      </c>
      <c r="L1335" s="24">
        <v>0</v>
      </c>
      <c r="M1335" s="24">
        <v>0</v>
      </c>
      <c r="N1335" s="24">
        <v>0</v>
      </c>
      <c r="O1335" s="24">
        <v>1924.9712999999999</v>
      </c>
      <c r="P1335" s="30">
        <v>0</v>
      </c>
      <c r="Q1335" s="30">
        <v>0</v>
      </c>
      <c r="R1335" s="88">
        <f t="shared" si="957"/>
        <v>100</v>
      </c>
    </row>
    <row r="1336" spans="1:18" ht="15.75" customHeight="1" x14ac:dyDescent="0.3">
      <c r="A1336" s="28" t="s">
        <v>235</v>
      </c>
      <c r="B1336" s="28" t="s">
        <v>1422</v>
      </c>
      <c r="C1336" s="18" t="s">
        <v>261</v>
      </c>
      <c r="D1336" s="28" t="s">
        <v>53</v>
      </c>
      <c r="E1336" s="29" t="s">
        <v>679</v>
      </c>
      <c r="F1336" s="24"/>
      <c r="G1336" s="24"/>
      <c r="H1336" s="24">
        <f>H1337</f>
        <v>0</v>
      </c>
      <c r="I1336" s="24">
        <f>I1337</f>
        <v>1807.7610500000001</v>
      </c>
      <c r="J1336" s="24">
        <f t="shared" ref="J1336:Q1336" si="984">J1337</f>
        <v>404.85</v>
      </c>
      <c r="K1336" s="24">
        <f t="shared" si="984"/>
        <v>0</v>
      </c>
      <c r="L1336" s="24">
        <f t="shared" si="984"/>
        <v>0</v>
      </c>
      <c r="M1336" s="24">
        <f t="shared" si="984"/>
        <v>0</v>
      </c>
      <c r="N1336" s="24">
        <f t="shared" si="984"/>
        <v>0</v>
      </c>
      <c r="O1336" s="24">
        <f t="shared" si="984"/>
        <v>1807.7610500000001</v>
      </c>
      <c r="P1336" s="24">
        <f t="shared" si="984"/>
        <v>0</v>
      </c>
      <c r="Q1336" s="24">
        <f t="shared" si="984"/>
        <v>0</v>
      </c>
      <c r="R1336" s="88">
        <f t="shared" si="957"/>
        <v>100</v>
      </c>
    </row>
    <row r="1337" spans="1:18" ht="63" customHeight="1" x14ac:dyDescent="0.3">
      <c r="A1337" s="28" t="s">
        <v>235</v>
      </c>
      <c r="B1337" s="28" t="s">
        <v>1422</v>
      </c>
      <c r="C1337" s="18" t="s">
        <v>261</v>
      </c>
      <c r="D1337" s="28" t="s">
        <v>262</v>
      </c>
      <c r="E1337" s="29" t="s">
        <v>680</v>
      </c>
      <c r="F1337" s="24"/>
      <c r="G1337" s="24"/>
      <c r="H1337" s="24">
        <v>0</v>
      </c>
      <c r="I1337" s="24">
        <v>1807.7610500000001</v>
      </c>
      <c r="J1337" s="37">
        <v>404.85</v>
      </c>
      <c r="K1337" s="24">
        <v>0</v>
      </c>
      <c r="L1337" s="24">
        <v>0</v>
      </c>
      <c r="M1337" s="24">
        <v>0</v>
      </c>
      <c r="N1337" s="24">
        <v>0</v>
      </c>
      <c r="O1337" s="30">
        <v>1807.7610500000001</v>
      </c>
      <c r="P1337" s="30">
        <v>0</v>
      </c>
      <c r="Q1337" s="30">
        <v>0</v>
      </c>
      <c r="R1337" s="88">
        <f t="shared" si="957"/>
        <v>100</v>
      </c>
    </row>
    <row r="1338" spans="1:18" ht="47.25" customHeight="1" x14ac:dyDescent="0.3">
      <c r="A1338" s="28" t="s">
        <v>235</v>
      </c>
      <c r="B1338" s="28" t="s">
        <v>1422</v>
      </c>
      <c r="C1338" s="18" t="s">
        <v>367</v>
      </c>
      <c r="D1338" s="28"/>
      <c r="E1338" s="29" t="s">
        <v>1641</v>
      </c>
      <c r="F1338" s="24">
        <v>0</v>
      </c>
      <c r="G1338" s="24">
        <f t="shared" ref="G1338:Q1341" si="985">G1339</f>
        <v>0</v>
      </c>
      <c r="H1338" s="24">
        <f t="shared" si="985"/>
        <v>0</v>
      </c>
      <c r="I1338" s="24">
        <f t="shared" si="985"/>
        <v>3710</v>
      </c>
      <c r="J1338" s="37">
        <f t="shared" si="985"/>
        <v>3710</v>
      </c>
      <c r="K1338" s="24">
        <f t="shared" si="985"/>
        <v>0</v>
      </c>
      <c r="L1338" s="24">
        <f t="shared" si="985"/>
        <v>0</v>
      </c>
      <c r="M1338" s="24">
        <f t="shared" si="985"/>
        <v>0</v>
      </c>
      <c r="N1338" s="24">
        <f t="shared" si="985"/>
        <v>0</v>
      </c>
      <c r="O1338" s="30">
        <f t="shared" si="985"/>
        <v>3710</v>
      </c>
      <c r="P1338" s="30">
        <f t="shared" si="985"/>
        <v>0</v>
      </c>
      <c r="Q1338" s="30">
        <f t="shared" si="985"/>
        <v>0</v>
      </c>
      <c r="R1338" s="88">
        <f t="shared" si="957"/>
        <v>100</v>
      </c>
    </row>
    <row r="1339" spans="1:18" ht="63" customHeight="1" x14ac:dyDescent="0.3">
      <c r="A1339" s="28" t="s">
        <v>235</v>
      </c>
      <c r="B1339" s="28" t="s">
        <v>1422</v>
      </c>
      <c r="C1339" s="18" t="s">
        <v>1262</v>
      </c>
      <c r="D1339" s="28"/>
      <c r="E1339" s="29" t="s">
        <v>1205</v>
      </c>
      <c r="F1339" s="24">
        <v>0</v>
      </c>
      <c r="G1339" s="24">
        <f t="shared" si="985"/>
        <v>0</v>
      </c>
      <c r="H1339" s="24">
        <f t="shared" si="985"/>
        <v>0</v>
      </c>
      <c r="I1339" s="24">
        <f t="shared" si="985"/>
        <v>3710</v>
      </c>
      <c r="J1339" s="37">
        <f t="shared" si="985"/>
        <v>3710</v>
      </c>
      <c r="K1339" s="24">
        <f t="shared" si="985"/>
        <v>0</v>
      </c>
      <c r="L1339" s="24">
        <f t="shared" si="985"/>
        <v>0</v>
      </c>
      <c r="M1339" s="24">
        <f t="shared" si="985"/>
        <v>0</v>
      </c>
      <c r="N1339" s="24">
        <f t="shared" si="985"/>
        <v>0</v>
      </c>
      <c r="O1339" s="30">
        <f t="shared" si="985"/>
        <v>3710</v>
      </c>
      <c r="P1339" s="30">
        <f t="shared" si="985"/>
        <v>0</v>
      </c>
      <c r="Q1339" s="30">
        <f t="shared" si="985"/>
        <v>0</v>
      </c>
      <c r="R1339" s="88">
        <f t="shared" si="957"/>
        <v>100</v>
      </c>
    </row>
    <row r="1340" spans="1:18" ht="31.5" customHeight="1" x14ac:dyDescent="0.3">
      <c r="A1340" s="28" t="s">
        <v>235</v>
      </c>
      <c r="B1340" s="28" t="s">
        <v>1422</v>
      </c>
      <c r="C1340" s="18" t="s">
        <v>1261</v>
      </c>
      <c r="D1340" s="28"/>
      <c r="E1340" s="29" t="s">
        <v>1266</v>
      </c>
      <c r="F1340" s="24">
        <v>0</v>
      </c>
      <c r="G1340" s="24">
        <f t="shared" si="985"/>
        <v>0</v>
      </c>
      <c r="H1340" s="24">
        <f t="shared" si="985"/>
        <v>0</v>
      </c>
      <c r="I1340" s="24">
        <f t="shared" si="985"/>
        <v>3710</v>
      </c>
      <c r="J1340" s="37">
        <f t="shared" si="985"/>
        <v>3710</v>
      </c>
      <c r="K1340" s="24">
        <f t="shared" si="985"/>
        <v>0</v>
      </c>
      <c r="L1340" s="24">
        <f t="shared" si="985"/>
        <v>0</v>
      </c>
      <c r="M1340" s="24">
        <f t="shared" si="985"/>
        <v>0</v>
      </c>
      <c r="N1340" s="24">
        <f t="shared" si="985"/>
        <v>0</v>
      </c>
      <c r="O1340" s="30">
        <f t="shared" si="985"/>
        <v>3710</v>
      </c>
      <c r="P1340" s="30">
        <f t="shared" si="985"/>
        <v>0</v>
      </c>
      <c r="Q1340" s="30">
        <f t="shared" si="985"/>
        <v>0</v>
      </c>
      <c r="R1340" s="88">
        <f t="shared" si="957"/>
        <v>100</v>
      </c>
    </row>
    <row r="1341" spans="1:18" ht="31.5" customHeight="1" x14ac:dyDescent="0.3">
      <c r="A1341" s="28" t="s">
        <v>235</v>
      </c>
      <c r="B1341" s="28" t="s">
        <v>1422</v>
      </c>
      <c r="C1341" s="18" t="s">
        <v>1261</v>
      </c>
      <c r="D1341" s="28" t="s">
        <v>51</v>
      </c>
      <c r="E1341" s="29" t="s">
        <v>663</v>
      </c>
      <c r="F1341" s="24">
        <v>0</v>
      </c>
      <c r="G1341" s="24">
        <f t="shared" si="985"/>
        <v>0</v>
      </c>
      <c r="H1341" s="24">
        <f t="shared" si="985"/>
        <v>0</v>
      </c>
      <c r="I1341" s="24">
        <f t="shared" si="985"/>
        <v>3710</v>
      </c>
      <c r="J1341" s="37">
        <f t="shared" si="985"/>
        <v>3710</v>
      </c>
      <c r="K1341" s="24">
        <f t="shared" si="985"/>
        <v>0</v>
      </c>
      <c r="L1341" s="24">
        <f t="shared" si="985"/>
        <v>0</v>
      </c>
      <c r="M1341" s="24">
        <f t="shared" si="985"/>
        <v>0</v>
      </c>
      <c r="N1341" s="24">
        <f t="shared" si="985"/>
        <v>0</v>
      </c>
      <c r="O1341" s="30">
        <f t="shared" si="985"/>
        <v>3710</v>
      </c>
      <c r="P1341" s="30">
        <f t="shared" si="985"/>
        <v>0</v>
      </c>
      <c r="Q1341" s="30">
        <f t="shared" si="985"/>
        <v>0</v>
      </c>
      <c r="R1341" s="88">
        <f t="shared" si="957"/>
        <v>100</v>
      </c>
    </row>
    <row r="1342" spans="1:18" ht="31.5" customHeight="1" x14ac:dyDescent="0.3">
      <c r="A1342" s="28" t="s">
        <v>235</v>
      </c>
      <c r="B1342" s="28" t="s">
        <v>1422</v>
      </c>
      <c r="C1342" s="28" t="s">
        <v>1261</v>
      </c>
      <c r="D1342" s="28" t="s">
        <v>52</v>
      </c>
      <c r="E1342" s="29" t="s">
        <v>664</v>
      </c>
      <c r="F1342" s="24">
        <v>0</v>
      </c>
      <c r="G1342" s="24"/>
      <c r="H1342" s="24">
        <v>0</v>
      </c>
      <c r="I1342" s="24">
        <v>3710</v>
      </c>
      <c r="J1342" s="37">
        <v>3710</v>
      </c>
      <c r="K1342" s="24">
        <v>0</v>
      </c>
      <c r="L1342" s="24">
        <v>0</v>
      </c>
      <c r="M1342" s="24">
        <v>0</v>
      </c>
      <c r="N1342" s="24">
        <v>0</v>
      </c>
      <c r="O1342" s="30">
        <v>3710</v>
      </c>
      <c r="P1342" s="30">
        <v>0</v>
      </c>
      <c r="Q1342" s="30">
        <v>0</v>
      </c>
      <c r="R1342" s="88">
        <f t="shared" si="957"/>
        <v>100</v>
      </c>
    </row>
    <row r="1343" spans="1:18" ht="31.5" customHeight="1" x14ac:dyDescent="0.3">
      <c r="A1343" s="28" t="s">
        <v>235</v>
      </c>
      <c r="B1343" s="28" t="s">
        <v>1422</v>
      </c>
      <c r="C1343" s="28" t="s">
        <v>62</v>
      </c>
      <c r="D1343" s="28"/>
      <c r="E1343" s="29" t="s">
        <v>1196</v>
      </c>
      <c r="F1343" s="24"/>
      <c r="G1343" s="24"/>
      <c r="H1343" s="24">
        <f t="shared" ref="H1343:I1345" si="986">H1344</f>
        <v>0</v>
      </c>
      <c r="I1343" s="24">
        <f t="shared" si="986"/>
        <v>1471.8032000000001</v>
      </c>
      <c r="J1343" s="24">
        <f t="shared" ref="J1343:Q1345" si="987">J1344</f>
        <v>1013.6325999999999</v>
      </c>
      <c r="K1343" s="24">
        <f t="shared" si="987"/>
        <v>0</v>
      </c>
      <c r="L1343" s="24">
        <f t="shared" si="987"/>
        <v>0</v>
      </c>
      <c r="M1343" s="24">
        <f t="shared" si="987"/>
        <v>0</v>
      </c>
      <c r="N1343" s="24">
        <f t="shared" si="987"/>
        <v>0</v>
      </c>
      <c r="O1343" s="24">
        <f t="shared" si="987"/>
        <v>1471.8032000000001</v>
      </c>
      <c r="P1343" s="24">
        <f t="shared" si="987"/>
        <v>0</v>
      </c>
      <c r="Q1343" s="24">
        <f t="shared" si="987"/>
        <v>0</v>
      </c>
      <c r="R1343" s="88">
        <f t="shared" si="957"/>
        <v>100</v>
      </c>
    </row>
    <row r="1344" spans="1:18" ht="47.25" customHeight="1" x14ac:dyDescent="0.3">
      <c r="A1344" s="28" t="s">
        <v>235</v>
      </c>
      <c r="B1344" s="28" t="s">
        <v>1422</v>
      </c>
      <c r="C1344" s="28" t="s">
        <v>527</v>
      </c>
      <c r="D1344" s="28"/>
      <c r="E1344" s="29" t="s">
        <v>114</v>
      </c>
      <c r="F1344" s="24"/>
      <c r="G1344" s="24"/>
      <c r="H1344" s="24">
        <f t="shared" si="986"/>
        <v>0</v>
      </c>
      <c r="I1344" s="24">
        <f>I1345+I1347</f>
        <v>1471.8032000000001</v>
      </c>
      <c r="J1344" s="24">
        <f t="shared" ref="J1344:Q1344" si="988">J1345+J1347</f>
        <v>1013.6325999999999</v>
      </c>
      <c r="K1344" s="24">
        <f t="shared" si="988"/>
        <v>0</v>
      </c>
      <c r="L1344" s="24">
        <f t="shared" si="988"/>
        <v>0</v>
      </c>
      <c r="M1344" s="24">
        <f t="shared" si="988"/>
        <v>0</v>
      </c>
      <c r="N1344" s="24">
        <f t="shared" si="988"/>
        <v>0</v>
      </c>
      <c r="O1344" s="24">
        <f t="shared" si="988"/>
        <v>1471.8032000000001</v>
      </c>
      <c r="P1344" s="24">
        <f t="shared" si="988"/>
        <v>0</v>
      </c>
      <c r="Q1344" s="24">
        <f t="shared" si="988"/>
        <v>0</v>
      </c>
      <c r="R1344" s="88">
        <f t="shared" si="957"/>
        <v>100</v>
      </c>
    </row>
    <row r="1345" spans="1:19" ht="31.5" customHeight="1" x14ac:dyDescent="0.3">
      <c r="A1345" s="28" t="s">
        <v>235</v>
      </c>
      <c r="B1345" s="28" t="s">
        <v>1422</v>
      </c>
      <c r="C1345" s="28" t="s">
        <v>527</v>
      </c>
      <c r="D1345" s="28" t="s">
        <v>51</v>
      </c>
      <c r="E1345" s="29" t="s">
        <v>663</v>
      </c>
      <c r="F1345" s="24"/>
      <c r="G1345" s="24"/>
      <c r="H1345" s="24">
        <f t="shared" si="986"/>
        <v>0</v>
      </c>
      <c r="I1345" s="24">
        <f t="shared" si="986"/>
        <v>453.73259999999999</v>
      </c>
      <c r="J1345" s="24">
        <f t="shared" si="987"/>
        <v>453.73259999999999</v>
      </c>
      <c r="K1345" s="24">
        <f t="shared" si="987"/>
        <v>0</v>
      </c>
      <c r="L1345" s="24">
        <f t="shared" si="987"/>
        <v>0</v>
      </c>
      <c r="M1345" s="24">
        <f t="shared" si="987"/>
        <v>0</v>
      </c>
      <c r="N1345" s="24">
        <f t="shared" si="987"/>
        <v>0</v>
      </c>
      <c r="O1345" s="24">
        <f t="shared" si="987"/>
        <v>453.73259999999999</v>
      </c>
      <c r="P1345" s="24">
        <f t="shared" si="987"/>
        <v>0</v>
      </c>
      <c r="Q1345" s="24">
        <f t="shared" si="987"/>
        <v>0</v>
      </c>
      <c r="R1345" s="88">
        <f t="shared" si="957"/>
        <v>100</v>
      </c>
    </row>
    <row r="1346" spans="1:19" ht="31.5" customHeight="1" x14ac:dyDescent="0.3">
      <c r="A1346" s="28" t="s">
        <v>235</v>
      </c>
      <c r="B1346" s="28" t="s">
        <v>1422</v>
      </c>
      <c r="C1346" s="28" t="s">
        <v>527</v>
      </c>
      <c r="D1346" s="28" t="s">
        <v>52</v>
      </c>
      <c r="E1346" s="29" t="s">
        <v>664</v>
      </c>
      <c r="F1346" s="24"/>
      <c r="G1346" s="24"/>
      <c r="H1346" s="24">
        <v>0</v>
      </c>
      <c r="I1346" s="24">
        <v>453.73259999999999</v>
      </c>
      <c r="J1346" s="37">
        <v>453.73259999999999</v>
      </c>
      <c r="K1346" s="37">
        <v>0</v>
      </c>
      <c r="L1346" s="37">
        <v>0</v>
      </c>
      <c r="M1346" s="37">
        <v>0</v>
      </c>
      <c r="N1346" s="37">
        <v>0</v>
      </c>
      <c r="O1346" s="37">
        <v>453.73259999999999</v>
      </c>
      <c r="P1346" s="37">
        <v>0</v>
      </c>
      <c r="Q1346" s="37">
        <v>0</v>
      </c>
      <c r="R1346" s="88">
        <f t="shared" si="957"/>
        <v>100</v>
      </c>
    </row>
    <row r="1347" spans="1:19" ht="15.75" customHeight="1" x14ac:dyDescent="0.3">
      <c r="A1347" s="28" t="s">
        <v>235</v>
      </c>
      <c r="B1347" s="28" t="s">
        <v>1422</v>
      </c>
      <c r="C1347" s="28" t="s">
        <v>527</v>
      </c>
      <c r="D1347" s="28" t="s">
        <v>53</v>
      </c>
      <c r="E1347" s="29" t="s">
        <v>679</v>
      </c>
      <c r="F1347" s="24"/>
      <c r="G1347" s="24"/>
      <c r="H1347" s="24">
        <f>H1348</f>
        <v>0</v>
      </c>
      <c r="I1347" s="24">
        <f>I1348</f>
        <v>1018.0706</v>
      </c>
      <c r="J1347" s="24">
        <f t="shared" ref="J1347:Q1347" si="989">J1348</f>
        <v>559.9</v>
      </c>
      <c r="K1347" s="24">
        <f t="shared" si="989"/>
        <v>0</v>
      </c>
      <c r="L1347" s="24">
        <f t="shared" si="989"/>
        <v>0</v>
      </c>
      <c r="M1347" s="24">
        <f t="shared" si="989"/>
        <v>0</v>
      </c>
      <c r="N1347" s="24">
        <f t="shared" si="989"/>
        <v>0</v>
      </c>
      <c r="O1347" s="24">
        <f t="shared" si="989"/>
        <v>1018.0706</v>
      </c>
      <c r="P1347" s="24">
        <f t="shared" si="989"/>
        <v>0</v>
      </c>
      <c r="Q1347" s="24">
        <f t="shared" si="989"/>
        <v>0</v>
      </c>
      <c r="R1347" s="88">
        <f t="shared" si="957"/>
        <v>100</v>
      </c>
    </row>
    <row r="1348" spans="1:19" ht="63" customHeight="1" x14ac:dyDescent="0.3">
      <c r="A1348" s="28" t="s">
        <v>235</v>
      </c>
      <c r="B1348" s="28" t="s">
        <v>1422</v>
      </c>
      <c r="C1348" s="28" t="s">
        <v>527</v>
      </c>
      <c r="D1348" s="28" t="s">
        <v>262</v>
      </c>
      <c r="E1348" s="29" t="s">
        <v>680</v>
      </c>
      <c r="F1348" s="24"/>
      <c r="G1348" s="24"/>
      <c r="H1348" s="24">
        <v>0</v>
      </c>
      <c r="I1348" s="24">
        <v>1018.0706</v>
      </c>
      <c r="J1348" s="37">
        <v>559.9</v>
      </c>
      <c r="K1348" s="37">
        <v>0</v>
      </c>
      <c r="L1348" s="37">
        <v>0</v>
      </c>
      <c r="M1348" s="37">
        <v>0</v>
      </c>
      <c r="N1348" s="37">
        <v>0</v>
      </c>
      <c r="O1348" s="37">
        <v>1018.0706</v>
      </c>
      <c r="P1348" s="37">
        <v>0</v>
      </c>
      <c r="Q1348" s="37">
        <v>0</v>
      </c>
      <c r="R1348" s="88">
        <f t="shared" si="957"/>
        <v>100</v>
      </c>
    </row>
    <row r="1349" spans="1:19" s="49" customFormat="1" ht="31.5" customHeight="1" x14ac:dyDescent="0.3">
      <c r="A1349" s="47" t="s">
        <v>235</v>
      </c>
      <c r="B1349" s="47" t="s">
        <v>1423</v>
      </c>
      <c r="C1349" s="20"/>
      <c r="D1349" s="47"/>
      <c r="E1349" s="48" t="s">
        <v>646</v>
      </c>
      <c r="F1349" s="23">
        <v>9130.6</v>
      </c>
      <c r="G1349" s="23">
        <f t="shared" ref="G1349" si="990">G1350</f>
        <v>0</v>
      </c>
      <c r="H1349" s="23">
        <f>H1350+H1362</f>
        <v>8922.8080000000009</v>
      </c>
      <c r="I1349" s="23">
        <f>I1350+I1362</f>
        <v>10189.0591</v>
      </c>
      <c r="J1349" s="23">
        <f t="shared" ref="J1349:Q1349" si="991">J1350+J1362</f>
        <v>6882.1357500000013</v>
      </c>
      <c r="K1349" s="23">
        <f t="shared" si="991"/>
        <v>0</v>
      </c>
      <c r="L1349" s="23">
        <f t="shared" si="991"/>
        <v>0</v>
      </c>
      <c r="M1349" s="23">
        <f t="shared" si="991"/>
        <v>0</v>
      </c>
      <c r="N1349" s="23">
        <f t="shared" si="991"/>
        <v>0</v>
      </c>
      <c r="O1349" s="23">
        <f t="shared" si="991"/>
        <v>10188.936640000002</v>
      </c>
      <c r="P1349" s="23">
        <f t="shared" si="991"/>
        <v>0</v>
      </c>
      <c r="Q1349" s="23">
        <f t="shared" si="991"/>
        <v>0</v>
      </c>
      <c r="R1349" s="87">
        <f t="shared" si="957"/>
        <v>99.998798122586237</v>
      </c>
    </row>
    <row r="1350" spans="1:19" ht="31.5" customHeight="1" x14ac:dyDescent="0.3">
      <c r="A1350" s="28" t="s">
        <v>235</v>
      </c>
      <c r="B1350" s="28" t="s">
        <v>1423</v>
      </c>
      <c r="C1350" s="18" t="s">
        <v>263</v>
      </c>
      <c r="D1350" s="28"/>
      <c r="E1350" s="29" t="s">
        <v>1459</v>
      </c>
      <c r="F1350" s="24">
        <v>9130.6</v>
      </c>
      <c r="G1350" s="24">
        <f t="shared" ref="G1350:N1352" si="992">G1351</f>
        <v>0</v>
      </c>
      <c r="H1350" s="24">
        <f t="shared" si="992"/>
        <v>8922.8080000000009</v>
      </c>
      <c r="I1350" s="24">
        <f t="shared" si="992"/>
        <v>9027.8289999999997</v>
      </c>
      <c r="J1350" s="37">
        <f t="shared" si="992"/>
        <v>6754.336400000001</v>
      </c>
      <c r="K1350" s="24">
        <f t="shared" si="992"/>
        <v>0</v>
      </c>
      <c r="L1350" s="24">
        <f t="shared" si="992"/>
        <v>0</v>
      </c>
      <c r="M1350" s="24">
        <f t="shared" si="992"/>
        <v>0</v>
      </c>
      <c r="N1350" s="24">
        <f t="shared" si="992"/>
        <v>0</v>
      </c>
      <c r="O1350" s="30">
        <f t="shared" ref="O1350:Q1352" si="993">O1351</f>
        <v>9027.706540000001</v>
      </c>
      <c r="P1350" s="30">
        <f t="shared" si="993"/>
        <v>0</v>
      </c>
      <c r="Q1350" s="30">
        <f t="shared" si="993"/>
        <v>0</v>
      </c>
      <c r="R1350" s="88">
        <f t="shared" si="957"/>
        <v>99.99864352769643</v>
      </c>
    </row>
    <row r="1351" spans="1:19" ht="31.5" customHeight="1" x14ac:dyDescent="0.3">
      <c r="A1351" s="28" t="s">
        <v>235</v>
      </c>
      <c r="B1351" s="28" t="s">
        <v>1423</v>
      </c>
      <c r="C1351" s="18" t="s">
        <v>295</v>
      </c>
      <c r="D1351" s="28"/>
      <c r="E1351" s="29" t="s">
        <v>1618</v>
      </c>
      <c r="F1351" s="24">
        <v>9130.6</v>
      </c>
      <c r="G1351" s="24">
        <f t="shared" si="992"/>
        <v>0</v>
      </c>
      <c r="H1351" s="24">
        <f t="shared" si="992"/>
        <v>8922.8080000000009</v>
      </c>
      <c r="I1351" s="24">
        <f t="shared" si="992"/>
        <v>9027.8289999999997</v>
      </c>
      <c r="J1351" s="37">
        <f t="shared" si="992"/>
        <v>6754.336400000001</v>
      </c>
      <c r="K1351" s="24">
        <f t="shared" si="992"/>
        <v>0</v>
      </c>
      <c r="L1351" s="24">
        <f t="shared" si="992"/>
        <v>0</v>
      </c>
      <c r="M1351" s="24">
        <f t="shared" si="992"/>
        <v>0</v>
      </c>
      <c r="N1351" s="24">
        <f t="shared" si="992"/>
        <v>0</v>
      </c>
      <c r="O1351" s="30">
        <f t="shared" si="993"/>
        <v>9027.706540000001</v>
      </c>
      <c r="P1351" s="30">
        <f t="shared" si="993"/>
        <v>0</v>
      </c>
      <c r="Q1351" s="30">
        <f t="shared" si="993"/>
        <v>0</v>
      </c>
      <c r="R1351" s="88">
        <f t="shared" si="957"/>
        <v>99.99864352769643</v>
      </c>
    </row>
    <row r="1352" spans="1:19" ht="31.5" customHeight="1" x14ac:dyDescent="0.3">
      <c r="A1352" s="28" t="s">
        <v>235</v>
      </c>
      <c r="B1352" s="28" t="s">
        <v>1423</v>
      </c>
      <c r="C1352" s="18" t="s">
        <v>296</v>
      </c>
      <c r="D1352" s="28"/>
      <c r="E1352" s="29" t="s">
        <v>1619</v>
      </c>
      <c r="F1352" s="24">
        <v>9130.6</v>
      </c>
      <c r="G1352" s="24">
        <f t="shared" si="992"/>
        <v>0</v>
      </c>
      <c r="H1352" s="24">
        <f t="shared" si="992"/>
        <v>8922.8080000000009</v>
      </c>
      <c r="I1352" s="24">
        <f t="shared" si="992"/>
        <v>9027.8289999999997</v>
      </c>
      <c r="J1352" s="37">
        <f t="shared" si="992"/>
        <v>6754.336400000001</v>
      </c>
      <c r="K1352" s="24">
        <f t="shared" si="992"/>
        <v>0</v>
      </c>
      <c r="L1352" s="24">
        <f t="shared" si="992"/>
        <v>0</v>
      </c>
      <c r="M1352" s="24">
        <f t="shared" si="992"/>
        <v>0</v>
      </c>
      <c r="N1352" s="24">
        <f t="shared" si="992"/>
        <v>0</v>
      </c>
      <c r="O1352" s="30">
        <f t="shared" si="993"/>
        <v>9027.706540000001</v>
      </c>
      <c r="P1352" s="30">
        <f t="shared" si="993"/>
        <v>0</v>
      </c>
      <c r="Q1352" s="30">
        <f t="shared" si="993"/>
        <v>0</v>
      </c>
      <c r="R1352" s="88">
        <f t="shared" si="957"/>
        <v>99.99864352769643</v>
      </c>
    </row>
    <row r="1353" spans="1:19" ht="47.25" customHeight="1" x14ac:dyDescent="0.3">
      <c r="A1353" s="28" t="s">
        <v>235</v>
      </c>
      <c r="B1353" s="28" t="s">
        <v>1423</v>
      </c>
      <c r="C1353" s="18" t="s">
        <v>294</v>
      </c>
      <c r="D1353" s="28"/>
      <c r="E1353" s="29" t="s">
        <v>710</v>
      </c>
      <c r="F1353" s="24">
        <v>9130.6</v>
      </c>
      <c r="G1353" s="24">
        <f t="shared" ref="G1353" si="994">G1354+G1356+G1360</f>
        <v>0</v>
      </c>
      <c r="H1353" s="24">
        <f>H1354+H1356+H1360+H1358</f>
        <v>8922.8080000000009</v>
      </c>
      <c r="I1353" s="24">
        <f>I1354+I1356+I1360+I1358</f>
        <v>9027.8289999999997</v>
      </c>
      <c r="J1353" s="24">
        <f t="shared" ref="J1353:Q1353" si="995">J1354+J1356+J1360+J1358</f>
        <v>6754.336400000001</v>
      </c>
      <c r="K1353" s="24">
        <f t="shared" si="995"/>
        <v>0</v>
      </c>
      <c r="L1353" s="24">
        <f t="shared" si="995"/>
        <v>0</v>
      </c>
      <c r="M1353" s="24">
        <f t="shared" si="995"/>
        <v>0</v>
      </c>
      <c r="N1353" s="24">
        <f t="shared" si="995"/>
        <v>0</v>
      </c>
      <c r="O1353" s="24">
        <f t="shared" si="995"/>
        <v>9027.706540000001</v>
      </c>
      <c r="P1353" s="24">
        <f t="shared" si="995"/>
        <v>0</v>
      </c>
      <c r="Q1353" s="24">
        <f t="shared" si="995"/>
        <v>0</v>
      </c>
      <c r="R1353" s="88">
        <f t="shared" si="957"/>
        <v>99.99864352769643</v>
      </c>
    </row>
    <row r="1354" spans="1:19" ht="78.75" customHeight="1" x14ac:dyDescent="0.3">
      <c r="A1354" s="28" t="s">
        <v>235</v>
      </c>
      <c r="B1354" s="28" t="s">
        <v>1423</v>
      </c>
      <c r="C1354" s="18" t="s">
        <v>294</v>
      </c>
      <c r="D1354" s="28" t="s">
        <v>58</v>
      </c>
      <c r="E1354" s="50" t="s">
        <v>660</v>
      </c>
      <c r="F1354" s="24">
        <v>7035</v>
      </c>
      <c r="G1354" s="24">
        <f t="shared" ref="G1354:N1354" si="996">G1355</f>
        <v>0</v>
      </c>
      <c r="H1354" s="24">
        <f t="shared" si="996"/>
        <v>7035</v>
      </c>
      <c r="I1354" s="24">
        <f t="shared" si="996"/>
        <v>7194.9671699999999</v>
      </c>
      <c r="J1354" s="37">
        <f t="shared" si="996"/>
        <v>5303.1897200000003</v>
      </c>
      <c r="K1354" s="24">
        <f t="shared" si="996"/>
        <v>0</v>
      </c>
      <c r="L1354" s="24">
        <f t="shared" si="996"/>
        <v>0</v>
      </c>
      <c r="M1354" s="24">
        <f t="shared" si="996"/>
        <v>0</v>
      </c>
      <c r="N1354" s="24">
        <f t="shared" si="996"/>
        <v>0</v>
      </c>
      <c r="O1354" s="30">
        <f>O1355</f>
        <v>7194.8447100000003</v>
      </c>
      <c r="P1354" s="30">
        <f>P1355</f>
        <v>0</v>
      </c>
      <c r="Q1354" s="30">
        <f>Q1355</f>
        <v>0</v>
      </c>
      <c r="R1354" s="88">
        <f t="shared" si="957"/>
        <v>99.998297976945466</v>
      </c>
    </row>
    <row r="1355" spans="1:19" ht="15.75" customHeight="1" x14ac:dyDescent="0.3">
      <c r="A1355" s="28" t="s">
        <v>235</v>
      </c>
      <c r="B1355" s="28" t="s">
        <v>1423</v>
      </c>
      <c r="C1355" s="18" t="s">
        <v>294</v>
      </c>
      <c r="D1355" s="28" t="s">
        <v>59</v>
      </c>
      <c r="E1355" s="29" t="s">
        <v>661</v>
      </c>
      <c r="F1355" s="24">
        <v>7035</v>
      </c>
      <c r="G1355" s="24"/>
      <c r="H1355" s="24">
        <v>7035</v>
      </c>
      <c r="I1355" s="24">
        <v>7194.9671699999999</v>
      </c>
      <c r="J1355" s="37">
        <v>5303.1897200000003</v>
      </c>
      <c r="K1355" s="24">
        <v>0</v>
      </c>
      <c r="L1355" s="24">
        <v>0</v>
      </c>
      <c r="M1355" s="24">
        <v>0</v>
      </c>
      <c r="N1355" s="24">
        <v>0</v>
      </c>
      <c r="O1355" s="30">
        <v>7194.8447100000003</v>
      </c>
      <c r="P1355" s="30">
        <v>0</v>
      </c>
      <c r="Q1355" s="30">
        <v>0</v>
      </c>
      <c r="R1355" s="88">
        <f t="shared" si="957"/>
        <v>99.998297976945466</v>
      </c>
    </row>
    <row r="1356" spans="1:19" ht="31.5" customHeight="1" x14ac:dyDescent="0.3">
      <c r="A1356" s="28" t="s">
        <v>235</v>
      </c>
      <c r="B1356" s="28" t="s">
        <v>1423</v>
      </c>
      <c r="C1356" s="18" t="s">
        <v>294</v>
      </c>
      <c r="D1356" s="28" t="s">
        <v>51</v>
      </c>
      <c r="E1356" s="29" t="s">
        <v>663</v>
      </c>
      <c r="F1356" s="24">
        <v>2095</v>
      </c>
      <c r="G1356" s="24">
        <f t="shared" ref="G1356:N1356" si="997">G1357</f>
        <v>0</v>
      </c>
      <c r="H1356" s="24">
        <f t="shared" si="997"/>
        <v>1887.2080000000001</v>
      </c>
      <c r="I1356" s="24">
        <f t="shared" si="997"/>
        <v>1806.70515</v>
      </c>
      <c r="J1356" s="37">
        <f t="shared" si="997"/>
        <v>1424.895</v>
      </c>
      <c r="K1356" s="24">
        <f t="shared" si="997"/>
        <v>0</v>
      </c>
      <c r="L1356" s="24">
        <f t="shared" si="997"/>
        <v>0</v>
      </c>
      <c r="M1356" s="24">
        <f t="shared" si="997"/>
        <v>0</v>
      </c>
      <c r="N1356" s="24">
        <f t="shared" si="997"/>
        <v>0</v>
      </c>
      <c r="O1356" s="30">
        <f>O1357</f>
        <v>1806.70515</v>
      </c>
      <c r="P1356" s="30">
        <f>P1357</f>
        <v>0</v>
      </c>
      <c r="Q1356" s="30">
        <f>Q1357</f>
        <v>0</v>
      </c>
      <c r="R1356" s="88">
        <f t="shared" si="957"/>
        <v>100</v>
      </c>
    </row>
    <row r="1357" spans="1:19" ht="31.5" customHeight="1" x14ac:dyDescent="0.3">
      <c r="A1357" s="28" t="s">
        <v>235</v>
      </c>
      <c r="B1357" s="28" t="s">
        <v>1423</v>
      </c>
      <c r="C1357" s="18" t="s">
        <v>294</v>
      </c>
      <c r="D1357" s="28" t="s">
        <v>52</v>
      </c>
      <c r="E1357" s="29" t="s">
        <v>664</v>
      </c>
      <c r="F1357" s="24">
        <v>2095</v>
      </c>
      <c r="G1357" s="24"/>
      <c r="H1357" s="24">
        <v>1887.2080000000001</v>
      </c>
      <c r="I1357" s="24">
        <v>1806.70515</v>
      </c>
      <c r="J1357" s="37">
        <v>1424.895</v>
      </c>
      <c r="K1357" s="24">
        <v>0</v>
      </c>
      <c r="L1357" s="24">
        <v>0</v>
      </c>
      <c r="M1357" s="24">
        <v>0</v>
      </c>
      <c r="N1357" s="24">
        <v>0</v>
      </c>
      <c r="O1357" s="30">
        <v>1806.70515</v>
      </c>
      <c r="P1357" s="30">
        <v>0</v>
      </c>
      <c r="Q1357" s="30">
        <v>0</v>
      </c>
      <c r="R1357" s="88">
        <f t="shared" ref="R1357:R1417" si="998">O1357/I1357*100</f>
        <v>100</v>
      </c>
    </row>
    <row r="1358" spans="1:19" ht="15.75" customHeight="1" x14ac:dyDescent="0.3">
      <c r="A1358" s="28" t="s">
        <v>235</v>
      </c>
      <c r="B1358" s="28" t="s">
        <v>1423</v>
      </c>
      <c r="C1358" s="18" t="s">
        <v>294</v>
      </c>
      <c r="D1358" s="28" t="s">
        <v>190</v>
      </c>
      <c r="E1358" s="29" t="s">
        <v>665</v>
      </c>
      <c r="F1358" s="24"/>
      <c r="G1358" s="24"/>
      <c r="H1358" s="24">
        <f>H1359</f>
        <v>0</v>
      </c>
      <c r="I1358" s="24">
        <f>I1359</f>
        <v>26.156680000000001</v>
      </c>
      <c r="J1358" s="24">
        <f t="shared" ref="J1358:Q1358" si="999">J1359</f>
        <v>26.156680000000001</v>
      </c>
      <c r="K1358" s="24">
        <f t="shared" si="999"/>
        <v>0</v>
      </c>
      <c r="L1358" s="24">
        <f t="shared" si="999"/>
        <v>0</v>
      </c>
      <c r="M1358" s="24">
        <f t="shared" si="999"/>
        <v>0</v>
      </c>
      <c r="N1358" s="24">
        <f t="shared" si="999"/>
        <v>0</v>
      </c>
      <c r="O1358" s="24">
        <f t="shared" si="999"/>
        <v>26.156680000000001</v>
      </c>
      <c r="P1358" s="24">
        <f t="shared" si="999"/>
        <v>0</v>
      </c>
      <c r="Q1358" s="24">
        <f t="shared" si="999"/>
        <v>0</v>
      </c>
      <c r="R1358" s="88">
        <f t="shared" si="998"/>
        <v>100</v>
      </c>
    </row>
    <row r="1359" spans="1:19" ht="31.5" customHeight="1" x14ac:dyDescent="0.3">
      <c r="A1359" s="28" t="s">
        <v>235</v>
      </c>
      <c r="B1359" s="28" t="s">
        <v>1423</v>
      </c>
      <c r="C1359" s="18" t="s">
        <v>294</v>
      </c>
      <c r="D1359" s="28" t="s">
        <v>475</v>
      </c>
      <c r="E1359" s="29" t="s">
        <v>667</v>
      </c>
      <c r="F1359" s="24"/>
      <c r="G1359" s="24"/>
      <c r="H1359" s="24">
        <v>0</v>
      </c>
      <c r="I1359" s="24">
        <v>26.156680000000001</v>
      </c>
      <c r="J1359" s="37">
        <v>26.156680000000001</v>
      </c>
      <c r="K1359" s="24">
        <v>0</v>
      </c>
      <c r="L1359" s="24">
        <v>0</v>
      </c>
      <c r="M1359" s="24">
        <v>0</v>
      </c>
      <c r="N1359" s="24">
        <v>0</v>
      </c>
      <c r="O1359" s="30">
        <v>26.156680000000001</v>
      </c>
      <c r="P1359" s="30">
        <v>0</v>
      </c>
      <c r="Q1359" s="30">
        <v>0</v>
      </c>
      <c r="R1359" s="88">
        <f t="shared" si="998"/>
        <v>100</v>
      </c>
    </row>
    <row r="1360" spans="1:19" ht="15.75" hidden="1" customHeight="1" x14ac:dyDescent="0.3">
      <c r="A1360" s="28" t="s">
        <v>235</v>
      </c>
      <c r="B1360" s="28" t="s">
        <v>1423</v>
      </c>
      <c r="C1360" s="18" t="s">
        <v>294</v>
      </c>
      <c r="D1360" s="28" t="s">
        <v>53</v>
      </c>
      <c r="E1360" s="29" t="s">
        <v>679</v>
      </c>
      <c r="F1360" s="24">
        <v>0.6</v>
      </c>
      <c r="G1360" s="24">
        <f t="shared" ref="G1360:N1360" si="1000">G1361</f>
        <v>0</v>
      </c>
      <c r="H1360" s="24">
        <f t="shared" si="1000"/>
        <v>0.6</v>
      </c>
      <c r="I1360" s="24">
        <f t="shared" si="1000"/>
        <v>0</v>
      </c>
      <c r="J1360" s="37">
        <f t="shared" si="1000"/>
        <v>9.5000000000000001E-2</v>
      </c>
      <c r="K1360" s="24">
        <f t="shared" si="1000"/>
        <v>0</v>
      </c>
      <c r="L1360" s="24">
        <f t="shared" si="1000"/>
        <v>0</v>
      </c>
      <c r="M1360" s="24">
        <f t="shared" si="1000"/>
        <v>0</v>
      </c>
      <c r="N1360" s="24">
        <f t="shared" si="1000"/>
        <v>0</v>
      </c>
      <c r="O1360" s="30">
        <f>O1361</f>
        <v>0</v>
      </c>
      <c r="P1360" s="30">
        <f>P1361</f>
        <v>0</v>
      </c>
      <c r="Q1360" s="30">
        <f>Q1361</f>
        <v>0</v>
      </c>
      <c r="R1360" s="30">
        <v>0</v>
      </c>
      <c r="S1360" s="36" t="s">
        <v>2026</v>
      </c>
    </row>
    <row r="1361" spans="1:19" ht="15.75" hidden="1" customHeight="1" x14ac:dyDescent="0.3">
      <c r="A1361" s="28" t="s">
        <v>235</v>
      </c>
      <c r="B1361" s="28" t="s">
        <v>1423</v>
      </c>
      <c r="C1361" s="18" t="s">
        <v>294</v>
      </c>
      <c r="D1361" s="28" t="s">
        <v>60</v>
      </c>
      <c r="E1361" s="29" t="s">
        <v>682</v>
      </c>
      <c r="F1361" s="24">
        <v>0.6</v>
      </c>
      <c r="G1361" s="24"/>
      <c r="H1361" s="24">
        <v>0.6</v>
      </c>
      <c r="I1361" s="24">
        <v>0</v>
      </c>
      <c r="J1361" s="37">
        <v>9.5000000000000001E-2</v>
      </c>
      <c r="K1361" s="24">
        <v>0</v>
      </c>
      <c r="L1361" s="24">
        <v>0</v>
      </c>
      <c r="M1361" s="24">
        <v>0</v>
      </c>
      <c r="N1361" s="24">
        <v>0</v>
      </c>
      <c r="O1361" s="30">
        <v>0</v>
      </c>
      <c r="P1361" s="30">
        <v>0</v>
      </c>
      <c r="Q1361" s="30">
        <v>0</v>
      </c>
      <c r="R1361" s="30">
        <v>0</v>
      </c>
      <c r="S1361" s="36" t="s">
        <v>2026</v>
      </c>
    </row>
    <row r="1362" spans="1:19" ht="47.25" customHeight="1" x14ac:dyDescent="0.3">
      <c r="A1362" s="28" t="s">
        <v>235</v>
      </c>
      <c r="B1362" s="28" t="s">
        <v>1423</v>
      </c>
      <c r="C1362" s="18" t="s">
        <v>79</v>
      </c>
      <c r="D1362" s="28"/>
      <c r="E1362" s="29" t="s">
        <v>1232</v>
      </c>
      <c r="F1362" s="24"/>
      <c r="G1362" s="24"/>
      <c r="H1362" s="24">
        <f t="shared" ref="H1362:I1365" si="1001">H1363</f>
        <v>0</v>
      </c>
      <c r="I1362" s="24">
        <f t="shared" si="1001"/>
        <v>1161.2301</v>
      </c>
      <c r="J1362" s="24">
        <f t="shared" ref="J1362:Q1365" si="1002">J1363</f>
        <v>127.79935</v>
      </c>
      <c r="K1362" s="24">
        <f t="shared" si="1002"/>
        <v>0</v>
      </c>
      <c r="L1362" s="24">
        <f t="shared" si="1002"/>
        <v>0</v>
      </c>
      <c r="M1362" s="24">
        <f t="shared" si="1002"/>
        <v>0</v>
      </c>
      <c r="N1362" s="24">
        <f t="shared" si="1002"/>
        <v>0</v>
      </c>
      <c r="O1362" s="24">
        <f t="shared" si="1002"/>
        <v>1161.2301</v>
      </c>
      <c r="P1362" s="24">
        <f t="shared" si="1002"/>
        <v>0</v>
      </c>
      <c r="Q1362" s="24">
        <f t="shared" si="1002"/>
        <v>0</v>
      </c>
      <c r="R1362" s="88">
        <f t="shared" si="998"/>
        <v>100</v>
      </c>
    </row>
    <row r="1363" spans="1:19" ht="31.5" customHeight="1" x14ac:dyDescent="0.3">
      <c r="A1363" s="28" t="s">
        <v>235</v>
      </c>
      <c r="B1363" s="28" t="s">
        <v>1423</v>
      </c>
      <c r="C1363" s="18" t="s">
        <v>86</v>
      </c>
      <c r="D1363" s="28"/>
      <c r="E1363" s="29" t="s">
        <v>1233</v>
      </c>
      <c r="F1363" s="24"/>
      <c r="G1363" s="24"/>
      <c r="H1363" s="24">
        <f t="shared" si="1001"/>
        <v>0</v>
      </c>
      <c r="I1363" s="24">
        <f t="shared" si="1001"/>
        <v>1161.2301</v>
      </c>
      <c r="J1363" s="24">
        <f t="shared" si="1002"/>
        <v>127.79935</v>
      </c>
      <c r="K1363" s="24">
        <f t="shared" si="1002"/>
        <v>0</v>
      </c>
      <c r="L1363" s="24">
        <f t="shared" si="1002"/>
        <v>0</v>
      </c>
      <c r="M1363" s="24">
        <f t="shared" si="1002"/>
        <v>0</v>
      </c>
      <c r="N1363" s="24">
        <f t="shared" si="1002"/>
        <v>0</v>
      </c>
      <c r="O1363" s="24">
        <f t="shared" si="1002"/>
        <v>1161.2301</v>
      </c>
      <c r="P1363" s="24">
        <f t="shared" si="1002"/>
        <v>0</v>
      </c>
      <c r="Q1363" s="24">
        <f t="shared" si="1002"/>
        <v>0</v>
      </c>
      <c r="R1363" s="88">
        <f t="shared" si="998"/>
        <v>100</v>
      </c>
    </row>
    <row r="1364" spans="1:19" ht="31.5" customHeight="1" x14ac:dyDescent="0.3">
      <c r="A1364" s="28" t="s">
        <v>235</v>
      </c>
      <c r="B1364" s="28" t="s">
        <v>1423</v>
      </c>
      <c r="C1364" s="18" t="s">
        <v>87</v>
      </c>
      <c r="D1364" s="28"/>
      <c r="E1364" s="29" t="s">
        <v>1234</v>
      </c>
      <c r="F1364" s="24"/>
      <c r="G1364" s="24"/>
      <c r="H1364" s="24">
        <f t="shared" si="1001"/>
        <v>0</v>
      </c>
      <c r="I1364" s="24">
        <f t="shared" si="1001"/>
        <v>1161.2301</v>
      </c>
      <c r="J1364" s="24">
        <f t="shared" si="1002"/>
        <v>127.79935</v>
      </c>
      <c r="K1364" s="24">
        <f t="shared" si="1002"/>
        <v>0</v>
      </c>
      <c r="L1364" s="24">
        <f t="shared" si="1002"/>
        <v>0</v>
      </c>
      <c r="M1364" s="24">
        <f t="shared" si="1002"/>
        <v>0</v>
      </c>
      <c r="N1364" s="24">
        <f t="shared" si="1002"/>
        <v>0</v>
      </c>
      <c r="O1364" s="24">
        <f t="shared" si="1002"/>
        <v>1161.2301</v>
      </c>
      <c r="P1364" s="24">
        <f t="shared" si="1002"/>
        <v>0</v>
      </c>
      <c r="Q1364" s="24">
        <f t="shared" si="1002"/>
        <v>0</v>
      </c>
      <c r="R1364" s="88">
        <f t="shared" si="998"/>
        <v>100</v>
      </c>
    </row>
    <row r="1365" spans="1:19" ht="15.75" customHeight="1" x14ac:dyDescent="0.3">
      <c r="A1365" s="28" t="s">
        <v>235</v>
      </c>
      <c r="B1365" s="28" t="s">
        <v>1423</v>
      </c>
      <c r="C1365" s="18" t="s">
        <v>87</v>
      </c>
      <c r="D1365" s="28" t="s">
        <v>53</v>
      </c>
      <c r="E1365" s="29" t="s">
        <v>679</v>
      </c>
      <c r="F1365" s="24"/>
      <c r="G1365" s="24"/>
      <c r="H1365" s="24">
        <f t="shared" si="1001"/>
        <v>0</v>
      </c>
      <c r="I1365" s="24">
        <f t="shared" si="1001"/>
        <v>1161.2301</v>
      </c>
      <c r="J1365" s="24">
        <f t="shared" si="1002"/>
        <v>127.79935</v>
      </c>
      <c r="K1365" s="24">
        <f t="shared" si="1002"/>
        <v>0</v>
      </c>
      <c r="L1365" s="24">
        <f t="shared" si="1002"/>
        <v>0</v>
      </c>
      <c r="M1365" s="24">
        <f t="shared" si="1002"/>
        <v>0</v>
      </c>
      <c r="N1365" s="24">
        <f t="shared" si="1002"/>
        <v>0</v>
      </c>
      <c r="O1365" s="24">
        <f t="shared" si="1002"/>
        <v>1161.2301</v>
      </c>
      <c r="P1365" s="24">
        <f t="shared" si="1002"/>
        <v>0</v>
      </c>
      <c r="Q1365" s="24">
        <f t="shared" si="1002"/>
        <v>0</v>
      </c>
      <c r="R1365" s="88">
        <f t="shared" si="998"/>
        <v>100</v>
      </c>
    </row>
    <row r="1366" spans="1:19" ht="15.75" customHeight="1" x14ac:dyDescent="0.3">
      <c r="A1366" s="28" t="s">
        <v>235</v>
      </c>
      <c r="B1366" s="28" t="s">
        <v>1423</v>
      </c>
      <c r="C1366" s="18" t="s">
        <v>87</v>
      </c>
      <c r="D1366" s="28" t="s">
        <v>54</v>
      </c>
      <c r="E1366" s="29" t="s">
        <v>681</v>
      </c>
      <c r="F1366" s="24"/>
      <c r="G1366" s="24"/>
      <c r="H1366" s="24">
        <v>0</v>
      </c>
      <c r="I1366" s="24">
        <v>1161.2301</v>
      </c>
      <c r="J1366" s="37">
        <v>127.79935</v>
      </c>
      <c r="K1366" s="24">
        <v>0</v>
      </c>
      <c r="L1366" s="24">
        <v>0</v>
      </c>
      <c r="M1366" s="24">
        <v>0</v>
      </c>
      <c r="N1366" s="24">
        <v>0</v>
      </c>
      <c r="O1366" s="30">
        <v>1161.2301</v>
      </c>
      <c r="P1366" s="30">
        <v>0</v>
      </c>
      <c r="Q1366" s="30">
        <v>0</v>
      </c>
      <c r="R1366" s="88">
        <f t="shared" si="998"/>
        <v>100</v>
      </c>
    </row>
    <row r="1367" spans="1:19" s="36" customFormat="1" ht="15.75" customHeight="1" x14ac:dyDescent="0.3">
      <c r="A1367" s="43" t="s">
        <v>235</v>
      </c>
      <c r="B1367" s="43" t="s">
        <v>77</v>
      </c>
      <c r="C1367" s="27"/>
      <c r="D1367" s="43"/>
      <c r="E1367" s="44" t="s">
        <v>623</v>
      </c>
      <c r="F1367" s="22">
        <v>1016.2</v>
      </c>
      <c r="G1367" s="22">
        <f t="shared" ref="G1367:N1369" si="1003">G1368</f>
        <v>0</v>
      </c>
      <c r="H1367" s="22">
        <f t="shared" si="1003"/>
        <v>774.67899999999997</v>
      </c>
      <c r="I1367" s="22">
        <f t="shared" si="1003"/>
        <v>774.67899999999997</v>
      </c>
      <c r="J1367" s="76">
        <f t="shared" si="1003"/>
        <v>50</v>
      </c>
      <c r="K1367" s="22">
        <f t="shared" si="1003"/>
        <v>0</v>
      </c>
      <c r="L1367" s="22">
        <f t="shared" si="1003"/>
        <v>0</v>
      </c>
      <c r="M1367" s="22">
        <f t="shared" si="1003"/>
        <v>0</v>
      </c>
      <c r="N1367" s="22">
        <f t="shared" si="1003"/>
        <v>0</v>
      </c>
      <c r="O1367" s="45">
        <f t="shared" ref="O1367:Q1369" si="1004">O1368</f>
        <v>774.67858999999999</v>
      </c>
      <c r="P1367" s="45">
        <f t="shared" si="1004"/>
        <v>0</v>
      </c>
      <c r="Q1367" s="45">
        <f t="shared" si="1004"/>
        <v>0</v>
      </c>
      <c r="R1367" s="86">
        <f t="shared" si="998"/>
        <v>99.99994707485294</v>
      </c>
    </row>
    <row r="1368" spans="1:19" s="49" customFormat="1" ht="31.5" customHeight="1" x14ac:dyDescent="0.3">
      <c r="A1368" s="47" t="s">
        <v>235</v>
      </c>
      <c r="B1368" s="47" t="s">
        <v>1402</v>
      </c>
      <c r="C1368" s="20"/>
      <c r="D1368" s="47"/>
      <c r="E1368" s="48" t="s">
        <v>647</v>
      </c>
      <c r="F1368" s="23">
        <v>1016.2</v>
      </c>
      <c r="G1368" s="23">
        <f t="shared" ref="G1368:O1368" si="1005">G1369</f>
        <v>0</v>
      </c>
      <c r="H1368" s="23">
        <f t="shared" si="1005"/>
        <v>774.67899999999997</v>
      </c>
      <c r="I1368" s="23">
        <f t="shared" si="1005"/>
        <v>774.67899999999997</v>
      </c>
      <c r="J1368" s="77">
        <f t="shared" si="1005"/>
        <v>50</v>
      </c>
      <c r="K1368" s="23">
        <f t="shared" si="1005"/>
        <v>0</v>
      </c>
      <c r="L1368" s="23">
        <f t="shared" si="1005"/>
        <v>0</v>
      </c>
      <c r="M1368" s="23">
        <f t="shared" si="1005"/>
        <v>0</v>
      </c>
      <c r="N1368" s="23">
        <f t="shared" si="1005"/>
        <v>0</v>
      </c>
      <c r="O1368" s="51">
        <f t="shared" si="1005"/>
        <v>774.67858999999999</v>
      </c>
      <c r="P1368" s="51">
        <f t="shared" si="1004"/>
        <v>0</v>
      </c>
      <c r="Q1368" s="51">
        <f t="shared" si="1004"/>
        <v>0</v>
      </c>
      <c r="R1368" s="87">
        <f t="shared" si="998"/>
        <v>99.99994707485294</v>
      </c>
    </row>
    <row r="1369" spans="1:19" ht="31.5" customHeight="1" x14ac:dyDescent="0.3">
      <c r="A1369" s="28" t="s">
        <v>235</v>
      </c>
      <c r="B1369" s="28" t="s">
        <v>1402</v>
      </c>
      <c r="C1369" s="18" t="s">
        <v>112</v>
      </c>
      <c r="D1369" s="28"/>
      <c r="E1369" s="29" t="s">
        <v>1504</v>
      </c>
      <c r="F1369" s="24">
        <v>1016.2</v>
      </c>
      <c r="G1369" s="24">
        <f t="shared" si="1003"/>
        <v>0</v>
      </c>
      <c r="H1369" s="24">
        <f t="shared" si="1003"/>
        <v>774.67899999999997</v>
      </c>
      <c r="I1369" s="24">
        <f t="shared" si="1003"/>
        <v>774.67899999999997</v>
      </c>
      <c r="J1369" s="37">
        <f t="shared" si="1003"/>
        <v>50</v>
      </c>
      <c r="K1369" s="24">
        <f t="shared" si="1003"/>
        <v>0</v>
      </c>
      <c r="L1369" s="24">
        <f t="shared" si="1003"/>
        <v>0</v>
      </c>
      <c r="M1369" s="24">
        <f t="shared" si="1003"/>
        <v>0</v>
      </c>
      <c r="N1369" s="24">
        <f t="shared" si="1003"/>
        <v>0</v>
      </c>
      <c r="O1369" s="30">
        <f t="shared" si="1004"/>
        <v>774.67858999999999</v>
      </c>
      <c r="P1369" s="30">
        <f t="shared" si="1004"/>
        <v>0</v>
      </c>
      <c r="Q1369" s="30">
        <f t="shared" si="1004"/>
        <v>0</v>
      </c>
      <c r="R1369" s="88">
        <f t="shared" si="998"/>
        <v>99.99994707485294</v>
      </c>
    </row>
    <row r="1370" spans="1:19" ht="31.5" customHeight="1" x14ac:dyDescent="0.3">
      <c r="A1370" s="28" t="s">
        <v>235</v>
      </c>
      <c r="B1370" s="28" t="s">
        <v>1402</v>
      </c>
      <c r="C1370" s="18" t="s">
        <v>131</v>
      </c>
      <c r="D1370" s="28"/>
      <c r="E1370" s="29" t="s">
        <v>1505</v>
      </c>
      <c r="F1370" s="24">
        <v>1016.2</v>
      </c>
      <c r="G1370" s="24">
        <f t="shared" ref="G1370:Q1370" si="1006">G1371+G1378</f>
        <v>0</v>
      </c>
      <c r="H1370" s="24">
        <f t="shared" si="1006"/>
        <v>774.67899999999997</v>
      </c>
      <c r="I1370" s="24">
        <f t="shared" si="1006"/>
        <v>774.67899999999997</v>
      </c>
      <c r="J1370" s="37">
        <f t="shared" si="1006"/>
        <v>50</v>
      </c>
      <c r="K1370" s="24">
        <f t="shared" si="1006"/>
        <v>0</v>
      </c>
      <c r="L1370" s="24">
        <f t="shared" si="1006"/>
        <v>0</v>
      </c>
      <c r="M1370" s="24">
        <f t="shared" si="1006"/>
        <v>0</v>
      </c>
      <c r="N1370" s="24">
        <f t="shared" si="1006"/>
        <v>0</v>
      </c>
      <c r="O1370" s="30">
        <f t="shared" si="1006"/>
        <v>774.67858999999999</v>
      </c>
      <c r="P1370" s="30">
        <f t="shared" si="1006"/>
        <v>0</v>
      </c>
      <c r="Q1370" s="30">
        <f t="shared" si="1006"/>
        <v>0</v>
      </c>
      <c r="R1370" s="88">
        <f t="shared" si="998"/>
        <v>99.99994707485294</v>
      </c>
    </row>
    <row r="1371" spans="1:19" ht="31.5" customHeight="1" x14ac:dyDescent="0.3">
      <c r="A1371" s="28" t="s">
        <v>235</v>
      </c>
      <c r="B1371" s="28" t="s">
        <v>1402</v>
      </c>
      <c r="C1371" s="18" t="s">
        <v>145</v>
      </c>
      <c r="D1371" s="28"/>
      <c r="E1371" s="29" t="s">
        <v>1513</v>
      </c>
      <c r="F1371" s="24">
        <v>50</v>
      </c>
      <c r="G1371" s="24">
        <f t="shared" ref="G1371:N1373" si="1007">G1372</f>
        <v>0</v>
      </c>
      <c r="H1371" s="24">
        <f t="shared" si="1007"/>
        <v>50</v>
      </c>
      <c r="I1371" s="24">
        <f>I1372+I1375</f>
        <v>50</v>
      </c>
      <c r="J1371" s="24">
        <f t="shared" ref="J1371:Q1371" si="1008">J1372+J1375</f>
        <v>50</v>
      </c>
      <c r="K1371" s="24">
        <f t="shared" si="1008"/>
        <v>0</v>
      </c>
      <c r="L1371" s="24">
        <f t="shared" si="1008"/>
        <v>0</v>
      </c>
      <c r="M1371" s="24">
        <f t="shared" si="1008"/>
        <v>0</v>
      </c>
      <c r="N1371" s="24">
        <f t="shared" si="1008"/>
        <v>0</v>
      </c>
      <c r="O1371" s="24">
        <f t="shared" si="1008"/>
        <v>50</v>
      </c>
      <c r="P1371" s="24">
        <f t="shared" si="1008"/>
        <v>0</v>
      </c>
      <c r="Q1371" s="24">
        <f t="shared" si="1008"/>
        <v>0</v>
      </c>
      <c r="R1371" s="88">
        <f t="shared" si="998"/>
        <v>100</v>
      </c>
    </row>
    <row r="1372" spans="1:19" ht="31.5" hidden="1" customHeight="1" x14ac:dyDescent="0.3">
      <c r="A1372" s="28" t="s">
        <v>235</v>
      </c>
      <c r="B1372" s="28" t="s">
        <v>1402</v>
      </c>
      <c r="C1372" s="18" t="s">
        <v>141</v>
      </c>
      <c r="D1372" s="28"/>
      <c r="E1372" s="29" t="s">
        <v>892</v>
      </c>
      <c r="F1372" s="24">
        <v>50</v>
      </c>
      <c r="G1372" s="24">
        <f t="shared" si="1007"/>
        <v>0</v>
      </c>
      <c r="H1372" s="24">
        <f t="shared" si="1007"/>
        <v>50</v>
      </c>
      <c r="I1372" s="24">
        <f t="shared" si="1007"/>
        <v>0</v>
      </c>
      <c r="J1372" s="37">
        <f t="shared" si="1007"/>
        <v>0</v>
      </c>
      <c r="K1372" s="24">
        <f t="shared" si="1007"/>
        <v>0</v>
      </c>
      <c r="L1372" s="24">
        <f t="shared" si="1007"/>
        <v>0</v>
      </c>
      <c r="M1372" s="24">
        <f t="shared" si="1007"/>
        <v>0</v>
      </c>
      <c r="N1372" s="24">
        <f t="shared" si="1007"/>
        <v>0</v>
      </c>
      <c r="O1372" s="30">
        <f t="shared" ref="O1372:Q1373" si="1009">O1373</f>
        <v>0</v>
      </c>
      <c r="P1372" s="30">
        <f t="shared" si="1009"/>
        <v>0</v>
      </c>
      <c r="Q1372" s="30">
        <f t="shared" si="1009"/>
        <v>0</v>
      </c>
      <c r="R1372" s="30">
        <v>0</v>
      </c>
      <c r="S1372" s="36" t="s">
        <v>2026</v>
      </c>
    </row>
    <row r="1373" spans="1:19" ht="31.5" hidden="1" customHeight="1" x14ac:dyDescent="0.3">
      <c r="A1373" s="28" t="s">
        <v>235</v>
      </c>
      <c r="B1373" s="28" t="s">
        <v>1402</v>
      </c>
      <c r="C1373" s="18" t="s">
        <v>141</v>
      </c>
      <c r="D1373" s="28" t="s">
        <v>51</v>
      </c>
      <c r="E1373" s="29" t="s">
        <v>663</v>
      </c>
      <c r="F1373" s="24">
        <v>50</v>
      </c>
      <c r="G1373" s="24">
        <f t="shared" si="1007"/>
        <v>0</v>
      </c>
      <c r="H1373" s="24">
        <f t="shared" si="1007"/>
        <v>50</v>
      </c>
      <c r="I1373" s="24">
        <f t="shared" si="1007"/>
        <v>0</v>
      </c>
      <c r="J1373" s="37">
        <f t="shared" si="1007"/>
        <v>0</v>
      </c>
      <c r="K1373" s="24">
        <f t="shared" si="1007"/>
        <v>0</v>
      </c>
      <c r="L1373" s="24">
        <f t="shared" si="1007"/>
        <v>0</v>
      </c>
      <c r="M1373" s="24">
        <f t="shared" si="1007"/>
        <v>0</v>
      </c>
      <c r="N1373" s="24">
        <f t="shared" si="1007"/>
        <v>0</v>
      </c>
      <c r="O1373" s="30">
        <f t="shared" si="1009"/>
        <v>0</v>
      </c>
      <c r="P1373" s="30">
        <f t="shared" si="1009"/>
        <v>0</v>
      </c>
      <c r="Q1373" s="30">
        <f t="shared" si="1009"/>
        <v>0</v>
      </c>
      <c r="R1373" s="30">
        <v>0</v>
      </c>
      <c r="S1373" s="36" t="s">
        <v>2026</v>
      </c>
    </row>
    <row r="1374" spans="1:19" ht="31.5" hidden="1" customHeight="1" x14ac:dyDescent="0.3">
      <c r="A1374" s="28" t="s">
        <v>235</v>
      </c>
      <c r="B1374" s="28" t="s">
        <v>1402</v>
      </c>
      <c r="C1374" s="18" t="s">
        <v>141</v>
      </c>
      <c r="D1374" s="28" t="s">
        <v>52</v>
      </c>
      <c r="E1374" s="29" t="s">
        <v>664</v>
      </c>
      <c r="F1374" s="24">
        <v>50</v>
      </c>
      <c r="G1374" s="24"/>
      <c r="H1374" s="24">
        <v>50</v>
      </c>
      <c r="I1374" s="24">
        <v>0</v>
      </c>
      <c r="J1374" s="37">
        <v>0</v>
      </c>
      <c r="K1374" s="24">
        <v>0</v>
      </c>
      <c r="L1374" s="24">
        <v>0</v>
      </c>
      <c r="M1374" s="24">
        <v>0</v>
      </c>
      <c r="N1374" s="24">
        <v>0</v>
      </c>
      <c r="O1374" s="30">
        <v>0</v>
      </c>
      <c r="P1374" s="30">
        <v>0</v>
      </c>
      <c r="Q1374" s="30">
        <v>0</v>
      </c>
      <c r="R1374" s="30">
        <v>0</v>
      </c>
      <c r="S1374" s="36" t="s">
        <v>2026</v>
      </c>
    </row>
    <row r="1375" spans="1:19" ht="63" customHeight="1" x14ac:dyDescent="0.3">
      <c r="A1375" s="28" t="s">
        <v>235</v>
      </c>
      <c r="B1375" s="28" t="s">
        <v>1402</v>
      </c>
      <c r="C1375" s="18" t="s">
        <v>2014</v>
      </c>
      <c r="D1375" s="28"/>
      <c r="E1375" s="29" t="s">
        <v>2015</v>
      </c>
      <c r="F1375" s="24"/>
      <c r="G1375" s="24"/>
      <c r="H1375" s="24">
        <f>H1376</f>
        <v>0</v>
      </c>
      <c r="I1375" s="24">
        <f>I1376</f>
        <v>50</v>
      </c>
      <c r="J1375" s="24">
        <f t="shared" ref="J1375:Q1376" si="1010">J1376</f>
        <v>50</v>
      </c>
      <c r="K1375" s="24">
        <f t="shared" si="1010"/>
        <v>0</v>
      </c>
      <c r="L1375" s="24">
        <f t="shared" si="1010"/>
        <v>0</v>
      </c>
      <c r="M1375" s="24">
        <f t="shared" si="1010"/>
        <v>0</v>
      </c>
      <c r="N1375" s="24">
        <f t="shared" si="1010"/>
        <v>0</v>
      </c>
      <c r="O1375" s="24">
        <f t="shared" si="1010"/>
        <v>50</v>
      </c>
      <c r="P1375" s="24">
        <f t="shared" si="1010"/>
        <v>0</v>
      </c>
      <c r="Q1375" s="24">
        <f t="shared" si="1010"/>
        <v>0</v>
      </c>
      <c r="R1375" s="88">
        <f t="shared" si="998"/>
        <v>100</v>
      </c>
    </row>
    <row r="1376" spans="1:19" ht="31.5" customHeight="1" x14ac:dyDescent="0.3">
      <c r="A1376" s="28" t="s">
        <v>235</v>
      </c>
      <c r="B1376" s="28" t="s">
        <v>1402</v>
      </c>
      <c r="C1376" s="18" t="s">
        <v>2014</v>
      </c>
      <c r="D1376" s="28" t="s">
        <v>51</v>
      </c>
      <c r="E1376" s="29" t="s">
        <v>663</v>
      </c>
      <c r="F1376" s="24"/>
      <c r="G1376" s="24"/>
      <c r="H1376" s="24">
        <f>H1377</f>
        <v>0</v>
      </c>
      <c r="I1376" s="24">
        <f>I1377</f>
        <v>50</v>
      </c>
      <c r="J1376" s="24">
        <f t="shared" si="1010"/>
        <v>50</v>
      </c>
      <c r="K1376" s="24">
        <f t="shared" si="1010"/>
        <v>0</v>
      </c>
      <c r="L1376" s="24">
        <f t="shared" si="1010"/>
        <v>0</v>
      </c>
      <c r="M1376" s="24">
        <f t="shared" si="1010"/>
        <v>0</v>
      </c>
      <c r="N1376" s="24">
        <f t="shared" si="1010"/>
        <v>0</v>
      </c>
      <c r="O1376" s="24">
        <f t="shared" si="1010"/>
        <v>50</v>
      </c>
      <c r="P1376" s="24">
        <f t="shared" si="1010"/>
        <v>0</v>
      </c>
      <c r="Q1376" s="24">
        <f t="shared" si="1010"/>
        <v>0</v>
      </c>
      <c r="R1376" s="88">
        <f t="shared" si="998"/>
        <v>100</v>
      </c>
    </row>
    <row r="1377" spans="1:18" ht="31.5" customHeight="1" x14ac:dyDescent="0.3">
      <c r="A1377" s="28" t="s">
        <v>235</v>
      </c>
      <c r="B1377" s="28" t="s">
        <v>1402</v>
      </c>
      <c r="C1377" s="18" t="s">
        <v>2014</v>
      </c>
      <c r="D1377" s="28" t="s">
        <v>52</v>
      </c>
      <c r="E1377" s="29" t="s">
        <v>664</v>
      </c>
      <c r="F1377" s="24"/>
      <c r="G1377" s="24"/>
      <c r="H1377" s="24">
        <v>0</v>
      </c>
      <c r="I1377" s="24">
        <v>50</v>
      </c>
      <c r="J1377" s="37">
        <v>50</v>
      </c>
      <c r="K1377" s="37">
        <v>0</v>
      </c>
      <c r="L1377" s="37">
        <v>0</v>
      </c>
      <c r="M1377" s="37">
        <v>0</v>
      </c>
      <c r="N1377" s="37">
        <v>0</v>
      </c>
      <c r="O1377" s="37">
        <v>50</v>
      </c>
      <c r="P1377" s="37">
        <v>0</v>
      </c>
      <c r="Q1377" s="37">
        <v>0</v>
      </c>
      <c r="R1377" s="88">
        <f t="shared" si="998"/>
        <v>100</v>
      </c>
    </row>
    <row r="1378" spans="1:18" ht="31.5" customHeight="1" x14ac:dyDescent="0.3">
      <c r="A1378" s="28" t="s">
        <v>235</v>
      </c>
      <c r="B1378" s="28" t="s">
        <v>1402</v>
      </c>
      <c r="C1378" s="18" t="s">
        <v>298</v>
      </c>
      <c r="D1378" s="28"/>
      <c r="E1378" s="29" t="s">
        <v>1620</v>
      </c>
      <c r="F1378" s="24">
        <v>966.2</v>
      </c>
      <c r="G1378" s="24">
        <f t="shared" ref="G1378:Q1380" si="1011">G1379</f>
        <v>0</v>
      </c>
      <c r="H1378" s="24">
        <f t="shared" si="1011"/>
        <v>724.67899999999997</v>
      </c>
      <c r="I1378" s="24">
        <f t="shared" si="1011"/>
        <v>724.67899999999997</v>
      </c>
      <c r="J1378" s="37">
        <f t="shared" si="1011"/>
        <v>0</v>
      </c>
      <c r="K1378" s="24">
        <f t="shared" si="1011"/>
        <v>0</v>
      </c>
      <c r="L1378" s="24">
        <f t="shared" si="1011"/>
        <v>0</v>
      </c>
      <c r="M1378" s="24">
        <f t="shared" si="1011"/>
        <v>0</v>
      </c>
      <c r="N1378" s="24">
        <f t="shared" si="1011"/>
        <v>0</v>
      </c>
      <c r="O1378" s="30">
        <f t="shared" si="1011"/>
        <v>724.67858999999999</v>
      </c>
      <c r="P1378" s="30">
        <f t="shared" si="1011"/>
        <v>0</v>
      </c>
      <c r="Q1378" s="30">
        <f t="shared" si="1011"/>
        <v>0</v>
      </c>
      <c r="R1378" s="88">
        <f t="shared" si="998"/>
        <v>99.999943423226014</v>
      </c>
    </row>
    <row r="1379" spans="1:18" ht="15.75" customHeight="1" x14ac:dyDescent="0.3">
      <c r="A1379" s="28" t="s">
        <v>235</v>
      </c>
      <c r="B1379" s="28" t="s">
        <v>1402</v>
      </c>
      <c r="C1379" s="18" t="s">
        <v>297</v>
      </c>
      <c r="D1379" s="28"/>
      <c r="E1379" s="29" t="s">
        <v>894</v>
      </c>
      <c r="F1379" s="24">
        <v>966.2</v>
      </c>
      <c r="G1379" s="24">
        <f t="shared" si="1011"/>
        <v>0</v>
      </c>
      <c r="H1379" s="24">
        <f t="shared" si="1011"/>
        <v>724.67899999999997</v>
      </c>
      <c r="I1379" s="24">
        <f t="shared" si="1011"/>
        <v>724.67899999999997</v>
      </c>
      <c r="J1379" s="37">
        <f t="shared" si="1011"/>
        <v>0</v>
      </c>
      <c r="K1379" s="24">
        <f t="shared" si="1011"/>
        <v>0</v>
      </c>
      <c r="L1379" s="24">
        <f t="shared" si="1011"/>
        <v>0</v>
      </c>
      <c r="M1379" s="24">
        <f t="shared" si="1011"/>
        <v>0</v>
      </c>
      <c r="N1379" s="24">
        <f t="shared" si="1011"/>
        <v>0</v>
      </c>
      <c r="O1379" s="30">
        <f t="shared" si="1011"/>
        <v>724.67858999999999</v>
      </c>
      <c r="P1379" s="30">
        <f t="shared" si="1011"/>
        <v>0</v>
      </c>
      <c r="Q1379" s="30">
        <f t="shared" si="1011"/>
        <v>0</v>
      </c>
      <c r="R1379" s="88">
        <f t="shared" si="998"/>
        <v>99.999943423226014</v>
      </c>
    </row>
    <row r="1380" spans="1:18" ht="31.5" customHeight="1" x14ac:dyDescent="0.3">
      <c r="A1380" s="28" t="s">
        <v>235</v>
      </c>
      <c r="B1380" s="28" t="s">
        <v>1402</v>
      </c>
      <c r="C1380" s="18" t="s">
        <v>297</v>
      </c>
      <c r="D1380" s="28" t="s">
        <v>51</v>
      </c>
      <c r="E1380" s="29" t="s">
        <v>663</v>
      </c>
      <c r="F1380" s="24">
        <v>966.2</v>
      </c>
      <c r="G1380" s="24">
        <f t="shared" si="1011"/>
        <v>0</v>
      </c>
      <c r="H1380" s="24">
        <f t="shared" si="1011"/>
        <v>724.67899999999997</v>
      </c>
      <c r="I1380" s="24">
        <f t="shared" si="1011"/>
        <v>724.67899999999997</v>
      </c>
      <c r="J1380" s="37">
        <f t="shared" si="1011"/>
        <v>0</v>
      </c>
      <c r="K1380" s="24">
        <f t="shared" si="1011"/>
        <v>0</v>
      </c>
      <c r="L1380" s="24">
        <f t="shared" si="1011"/>
        <v>0</v>
      </c>
      <c r="M1380" s="24">
        <f t="shared" si="1011"/>
        <v>0</v>
      </c>
      <c r="N1380" s="24">
        <f t="shared" si="1011"/>
        <v>0</v>
      </c>
      <c r="O1380" s="30">
        <f t="shared" si="1011"/>
        <v>724.67858999999999</v>
      </c>
      <c r="P1380" s="30">
        <f t="shared" si="1011"/>
        <v>0</v>
      </c>
      <c r="Q1380" s="30">
        <f t="shared" si="1011"/>
        <v>0</v>
      </c>
      <c r="R1380" s="88">
        <f t="shared" si="998"/>
        <v>99.999943423226014</v>
      </c>
    </row>
    <row r="1381" spans="1:18" ht="31.5" customHeight="1" x14ac:dyDescent="0.3">
      <c r="A1381" s="28" t="s">
        <v>235</v>
      </c>
      <c r="B1381" s="28" t="s">
        <v>1402</v>
      </c>
      <c r="C1381" s="18" t="s">
        <v>297</v>
      </c>
      <c r="D1381" s="28" t="s">
        <v>52</v>
      </c>
      <c r="E1381" s="29" t="s">
        <v>664</v>
      </c>
      <c r="F1381" s="24">
        <v>966.2</v>
      </c>
      <c r="G1381" s="24"/>
      <c r="H1381" s="24">
        <v>724.67899999999997</v>
      </c>
      <c r="I1381" s="24">
        <v>724.67899999999997</v>
      </c>
      <c r="J1381" s="37">
        <v>0</v>
      </c>
      <c r="K1381" s="24">
        <v>0</v>
      </c>
      <c r="L1381" s="24">
        <v>0</v>
      </c>
      <c r="M1381" s="24">
        <v>0</v>
      </c>
      <c r="N1381" s="24">
        <v>0</v>
      </c>
      <c r="O1381" s="30">
        <v>724.67858999999999</v>
      </c>
      <c r="P1381" s="30">
        <v>0</v>
      </c>
      <c r="Q1381" s="30">
        <v>0</v>
      </c>
      <c r="R1381" s="88">
        <f t="shared" si="998"/>
        <v>99.999943423226014</v>
      </c>
    </row>
    <row r="1382" spans="1:18" s="36" customFormat="1" ht="15.75" customHeight="1" x14ac:dyDescent="0.3">
      <c r="A1382" s="43" t="s">
        <v>235</v>
      </c>
      <c r="B1382" s="43" t="s">
        <v>111</v>
      </c>
      <c r="C1382" s="27"/>
      <c r="D1382" s="43"/>
      <c r="E1382" s="44" t="s">
        <v>624</v>
      </c>
      <c r="F1382" s="22">
        <v>936.7</v>
      </c>
      <c r="G1382" s="22">
        <f t="shared" ref="G1382:N1382" si="1012">G1383</f>
        <v>0</v>
      </c>
      <c r="H1382" s="22">
        <f t="shared" si="1012"/>
        <v>936.7</v>
      </c>
      <c r="I1382" s="22">
        <f t="shared" si="1012"/>
        <v>936.7</v>
      </c>
      <c r="J1382" s="76">
        <f t="shared" si="1012"/>
        <v>936.7</v>
      </c>
      <c r="K1382" s="22">
        <f t="shared" si="1012"/>
        <v>0</v>
      </c>
      <c r="L1382" s="22">
        <f t="shared" si="1012"/>
        <v>0</v>
      </c>
      <c r="M1382" s="22">
        <f t="shared" si="1012"/>
        <v>0</v>
      </c>
      <c r="N1382" s="22">
        <f t="shared" si="1012"/>
        <v>0</v>
      </c>
      <c r="O1382" s="45">
        <f>O1383</f>
        <v>936.7</v>
      </c>
      <c r="P1382" s="45">
        <f>P1383</f>
        <v>0</v>
      </c>
      <c r="Q1382" s="45">
        <f>Q1383</f>
        <v>0</v>
      </c>
      <c r="R1382" s="86">
        <f t="shared" si="998"/>
        <v>100</v>
      </c>
    </row>
    <row r="1383" spans="1:18" s="49" customFormat="1" ht="15.75" customHeight="1" x14ac:dyDescent="0.3">
      <c r="A1383" s="47" t="s">
        <v>235</v>
      </c>
      <c r="B1383" s="47" t="s">
        <v>1406</v>
      </c>
      <c r="C1383" s="20"/>
      <c r="D1383" s="47"/>
      <c r="E1383" s="48" t="s">
        <v>650</v>
      </c>
      <c r="F1383" s="23">
        <v>936.7</v>
      </c>
      <c r="G1383" s="23">
        <f t="shared" ref="G1383:H1383" si="1013">G1384+G1390</f>
        <v>0</v>
      </c>
      <c r="H1383" s="23">
        <f t="shared" si="1013"/>
        <v>936.7</v>
      </c>
      <c r="I1383" s="23">
        <f t="shared" ref="I1383:Q1383" si="1014">I1384+I1390</f>
        <v>936.7</v>
      </c>
      <c r="J1383" s="77">
        <f t="shared" si="1014"/>
        <v>936.7</v>
      </c>
      <c r="K1383" s="23">
        <f t="shared" si="1014"/>
        <v>0</v>
      </c>
      <c r="L1383" s="23">
        <f t="shared" si="1014"/>
        <v>0</v>
      </c>
      <c r="M1383" s="23">
        <f t="shared" si="1014"/>
        <v>0</v>
      </c>
      <c r="N1383" s="23">
        <f t="shared" si="1014"/>
        <v>0</v>
      </c>
      <c r="O1383" s="51">
        <f t="shared" si="1014"/>
        <v>936.7</v>
      </c>
      <c r="P1383" s="51">
        <f t="shared" si="1014"/>
        <v>0</v>
      </c>
      <c r="Q1383" s="51">
        <f t="shared" si="1014"/>
        <v>0</v>
      </c>
      <c r="R1383" s="87">
        <f t="shared" si="998"/>
        <v>100</v>
      </c>
    </row>
    <row r="1384" spans="1:18" ht="15.75" customHeight="1" x14ac:dyDescent="0.3">
      <c r="A1384" s="28" t="s">
        <v>235</v>
      </c>
      <c r="B1384" s="28" t="s">
        <v>1406</v>
      </c>
      <c r="C1384" s="18" t="s">
        <v>187</v>
      </c>
      <c r="D1384" s="28"/>
      <c r="E1384" s="29" t="s">
        <v>1529</v>
      </c>
      <c r="F1384" s="24">
        <v>836.7</v>
      </c>
      <c r="G1384" s="24">
        <f t="shared" ref="G1384:N1388" si="1015">G1385</f>
        <v>0</v>
      </c>
      <c r="H1384" s="24">
        <f t="shared" si="1015"/>
        <v>836.7</v>
      </c>
      <c r="I1384" s="24">
        <f t="shared" si="1015"/>
        <v>836.7</v>
      </c>
      <c r="J1384" s="37">
        <f t="shared" si="1015"/>
        <v>836.7</v>
      </c>
      <c r="K1384" s="24">
        <f t="shared" si="1015"/>
        <v>0</v>
      </c>
      <c r="L1384" s="24">
        <f t="shared" si="1015"/>
        <v>0</v>
      </c>
      <c r="M1384" s="24">
        <f t="shared" si="1015"/>
        <v>0</v>
      </c>
      <c r="N1384" s="24">
        <f t="shared" si="1015"/>
        <v>0</v>
      </c>
      <c r="O1384" s="30">
        <f t="shared" ref="O1384:Q1388" si="1016">O1385</f>
        <v>836.7</v>
      </c>
      <c r="P1384" s="30">
        <f t="shared" si="1016"/>
        <v>0</v>
      </c>
      <c r="Q1384" s="30">
        <f t="shared" si="1016"/>
        <v>0</v>
      </c>
      <c r="R1384" s="88">
        <f t="shared" si="998"/>
        <v>100</v>
      </c>
    </row>
    <row r="1385" spans="1:18" ht="47.25" customHeight="1" x14ac:dyDescent="0.3">
      <c r="A1385" s="28" t="s">
        <v>235</v>
      </c>
      <c r="B1385" s="28" t="s">
        <v>1406</v>
      </c>
      <c r="C1385" s="18" t="s">
        <v>191</v>
      </c>
      <c r="D1385" s="28"/>
      <c r="E1385" s="29" t="s">
        <v>1532</v>
      </c>
      <c r="F1385" s="24">
        <v>836.7</v>
      </c>
      <c r="G1385" s="24">
        <f t="shared" si="1015"/>
        <v>0</v>
      </c>
      <c r="H1385" s="24">
        <f t="shared" si="1015"/>
        <v>836.7</v>
      </c>
      <c r="I1385" s="24">
        <f t="shared" si="1015"/>
        <v>836.7</v>
      </c>
      <c r="J1385" s="37">
        <f t="shared" si="1015"/>
        <v>836.7</v>
      </c>
      <c r="K1385" s="24">
        <f t="shared" si="1015"/>
        <v>0</v>
      </c>
      <c r="L1385" s="24">
        <f t="shared" si="1015"/>
        <v>0</v>
      </c>
      <c r="M1385" s="24">
        <f t="shared" si="1015"/>
        <v>0</v>
      </c>
      <c r="N1385" s="24">
        <f t="shared" si="1015"/>
        <v>0</v>
      </c>
      <c r="O1385" s="30">
        <f t="shared" si="1016"/>
        <v>836.7</v>
      </c>
      <c r="P1385" s="30">
        <f t="shared" si="1016"/>
        <v>0</v>
      </c>
      <c r="Q1385" s="30">
        <f t="shared" si="1016"/>
        <v>0</v>
      </c>
      <c r="R1385" s="88">
        <f t="shared" si="998"/>
        <v>100</v>
      </c>
    </row>
    <row r="1386" spans="1:18" ht="31.5" customHeight="1" x14ac:dyDescent="0.3">
      <c r="A1386" s="28" t="s">
        <v>235</v>
      </c>
      <c r="B1386" s="28" t="s">
        <v>1406</v>
      </c>
      <c r="C1386" s="18" t="s">
        <v>192</v>
      </c>
      <c r="D1386" s="28"/>
      <c r="E1386" s="29" t="s">
        <v>1533</v>
      </c>
      <c r="F1386" s="24">
        <v>836.7</v>
      </c>
      <c r="G1386" s="24">
        <f t="shared" si="1015"/>
        <v>0</v>
      </c>
      <c r="H1386" s="24">
        <f t="shared" si="1015"/>
        <v>836.7</v>
      </c>
      <c r="I1386" s="24">
        <f t="shared" si="1015"/>
        <v>836.7</v>
      </c>
      <c r="J1386" s="37">
        <f t="shared" si="1015"/>
        <v>836.7</v>
      </c>
      <c r="K1386" s="24">
        <f t="shared" si="1015"/>
        <v>0</v>
      </c>
      <c r="L1386" s="24">
        <f t="shared" si="1015"/>
        <v>0</v>
      </c>
      <c r="M1386" s="24">
        <f t="shared" si="1015"/>
        <v>0</v>
      </c>
      <c r="N1386" s="24">
        <f t="shared" si="1015"/>
        <v>0</v>
      </c>
      <c r="O1386" s="30">
        <f t="shared" si="1016"/>
        <v>836.7</v>
      </c>
      <c r="P1386" s="30">
        <f t="shared" si="1016"/>
        <v>0</v>
      </c>
      <c r="Q1386" s="30">
        <f t="shared" si="1016"/>
        <v>0</v>
      </c>
      <c r="R1386" s="88">
        <f t="shared" si="998"/>
        <v>100</v>
      </c>
    </row>
    <row r="1387" spans="1:18" ht="63" customHeight="1" x14ac:dyDescent="0.3">
      <c r="A1387" s="28" t="s">
        <v>235</v>
      </c>
      <c r="B1387" s="28" t="s">
        <v>1406</v>
      </c>
      <c r="C1387" s="18" t="s">
        <v>299</v>
      </c>
      <c r="D1387" s="28"/>
      <c r="E1387" s="29" t="s">
        <v>767</v>
      </c>
      <c r="F1387" s="24">
        <v>836.7</v>
      </c>
      <c r="G1387" s="24">
        <f t="shared" si="1015"/>
        <v>0</v>
      </c>
      <c r="H1387" s="24">
        <f t="shared" si="1015"/>
        <v>836.7</v>
      </c>
      <c r="I1387" s="24">
        <f t="shared" si="1015"/>
        <v>836.7</v>
      </c>
      <c r="J1387" s="37">
        <f t="shared" si="1015"/>
        <v>836.7</v>
      </c>
      <c r="K1387" s="24">
        <f t="shared" si="1015"/>
        <v>0</v>
      </c>
      <c r="L1387" s="24">
        <f t="shared" si="1015"/>
        <v>0</v>
      </c>
      <c r="M1387" s="24">
        <f t="shared" si="1015"/>
        <v>0</v>
      </c>
      <c r="N1387" s="24">
        <f t="shared" si="1015"/>
        <v>0</v>
      </c>
      <c r="O1387" s="30">
        <f t="shared" si="1016"/>
        <v>836.7</v>
      </c>
      <c r="P1387" s="30">
        <f t="shared" si="1016"/>
        <v>0</v>
      </c>
      <c r="Q1387" s="30">
        <f t="shared" si="1016"/>
        <v>0</v>
      </c>
      <c r="R1387" s="88">
        <f t="shared" si="998"/>
        <v>100</v>
      </c>
    </row>
    <row r="1388" spans="1:18" ht="31.5" customHeight="1" x14ac:dyDescent="0.3">
      <c r="A1388" s="28" t="s">
        <v>235</v>
      </c>
      <c r="B1388" s="28" t="s">
        <v>1406</v>
      </c>
      <c r="C1388" s="18" t="s">
        <v>299</v>
      </c>
      <c r="D1388" s="28" t="s">
        <v>143</v>
      </c>
      <c r="E1388" s="29" t="s">
        <v>673</v>
      </c>
      <c r="F1388" s="24">
        <v>836.7</v>
      </c>
      <c r="G1388" s="24">
        <f t="shared" si="1015"/>
        <v>0</v>
      </c>
      <c r="H1388" s="24">
        <f t="shared" si="1015"/>
        <v>836.7</v>
      </c>
      <c r="I1388" s="24">
        <f t="shared" si="1015"/>
        <v>836.7</v>
      </c>
      <c r="J1388" s="37">
        <f t="shared" si="1015"/>
        <v>836.7</v>
      </c>
      <c r="K1388" s="24">
        <f t="shared" si="1015"/>
        <v>0</v>
      </c>
      <c r="L1388" s="24">
        <f t="shared" si="1015"/>
        <v>0</v>
      </c>
      <c r="M1388" s="24">
        <f t="shared" si="1015"/>
        <v>0</v>
      </c>
      <c r="N1388" s="24">
        <f t="shared" si="1015"/>
        <v>0</v>
      </c>
      <c r="O1388" s="30">
        <f t="shared" si="1016"/>
        <v>836.7</v>
      </c>
      <c r="P1388" s="30">
        <f t="shared" si="1016"/>
        <v>0</v>
      </c>
      <c r="Q1388" s="30">
        <f t="shared" si="1016"/>
        <v>0</v>
      </c>
      <c r="R1388" s="88">
        <f t="shared" si="998"/>
        <v>100</v>
      </c>
    </row>
    <row r="1389" spans="1:18" ht="47.25" customHeight="1" x14ac:dyDescent="0.3">
      <c r="A1389" s="28" t="s">
        <v>235</v>
      </c>
      <c r="B1389" s="28" t="s">
        <v>1406</v>
      </c>
      <c r="C1389" s="18" t="s">
        <v>299</v>
      </c>
      <c r="D1389" s="28" t="s">
        <v>139</v>
      </c>
      <c r="E1389" s="29" t="s">
        <v>676</v>
      </c>
      <c r="F1389" s="24">
        <v>836.7</v>
      </c>
      <c r="G1389" s="24"/>
      <c r="H1389" s="24">
        <v>836.7</v>
      </c>
      <c r="I1389" s="24">
        <v>836.7</v>
      </c>
      <c r="J1389" s="37">
        <v>836.7</v>
      </c>
      <c r="K1389" s="24">
        <v>0</v>
      </c>
      <c r="L1389" s="24">
        <v>0</v>
      </c>
      <c r="M1389" s="24">
        <v>0</v>
      </c>
      <c r="N1389" s="24">
        <v>0</v>
      </c>
      <c r="O1389" s="30">
        <v>836.7</v>
      </c>
      <c r="P1389" s="30">
        <v>0</v>
      </c>
      <c r="Q1389" s="30">
        <v>0</v>
      </c>
      <c r="R1389" s="88">
        <f t="shared" si="998"/>
        <v>100</v>
      </c>
    </row>
    <row r="1390" spans="1:18" ht="47.25" customHeight="1" x14ac:dyDescent="0.3">
      <c r="A1390" s="28" t="s">
        <v>235</v>
      </c>
      <c r="B1390" s="28" t="s">
        <v>1406</v>
      </c>
      <c r="C1390" s="18" t="s">
        <v>167</v>
      </c>
      <c r="D1390" s="28"/>
      <c r="E1390" s="29" t="s">
        <v>1520</v>
      </c>
      <c r="F1390" s="24">
        <v>100</v>
      </c>
      <c r="G1390" s="24">
        <f t="shared" ref="G1390:N1394" si="1017">G1391</f>
        <v>0</v>
      </c>
      <c r="H1390" s="24">
        <f t="shared" si="1017"/>
        <v>100</v>
      </c>
      <c r="I1390" s="24">
        <f t="shared" si="1017"/>
        <v>100</v>
      </c>
      <c r="J1390" s="37">
        <f t="shared" si="1017"/>
        <v>100</v>
      </c>
      <c r="K1390" s="24">
        <f t="shared" si="1017"/>
        <v>0</v>
      </c>
      <c r="L1390" s="24">
        <f t="shared" si="1017"/>
        <v>0</v>
      </c>
      <c r="M1390" s="24">
        <f t="shared" si="1017"/>
        <v>0</v>
      </c>
      <c r="N1390" s="24">
        <f t="shared" si="1017"/>
        <v>0</v>
      </c>
      <c r="O1390" s="30">
        <f t="shared" ref="O1390:Q1394" si="1018">O1391</f>
        <v>100</v>
      </c>
      <c r="P1390" s="30">
        <f t="shared" si="1018"/>
        <v>0</v>
      </c>
      <c r="Q1390" s="30">
        <f t="shared" si="1018"/>
        <v>0</v>
      </c>
      <c r="R1390" s="88">
        <f t="shared" si="998"/>
        <v>100</v>
      </c>
    </row>
    <row r="1391" spans="1:18" ht="31.5" customHeight="1" x14ac:dyDescent="0.3">
      <c r="A1391" s="28" t="s">
        <v>235</v>
      </c>
      <c r="B1391" s="28" t="s">
        <v>1406</v>
      </c>
      <c r="C1391" s="18" t="s">
        <v>193</v>
      </c>
      <c r="D1391" s="28"/>
      <c r="E1391" s="29" t="s">
        <v>1534</v>
      </c>
      <c r="F1391" s="24">
        <v>100</v>
      </c>
      <c r="G1391" s="24">
        <f t="shared" si="1017"/>
        <v>0</v>
      </c>
      <c r="H1391" s="24">
        <f t="shared" si="1017"/>
        <v>100</v>
      </c>
      <c r="I1391" s="24">
        <f t="shared" si="1017"/>
        <v>100</v>
      </c>
      <c r="J1391" s="37">
        <f t="shared" si="1017"/>
        <v>100</v>
      </c>
      <c r="K1391" s="24">
        <f t="shared" si="1017"/>
        <v>0</v>
      </c>
      <c r="L1391" s="24">
        <f t="shared" si="1017"/>
        <v>0</v>
      </c>
      <c r="M1391" s="24">
        <f t="shared" si="1017"/>
        <v>0</v>
      </c>
      <c r="N1391" s="24">
        <f t="shared" si="1017"/>
        <v>0</v>
      </c>
      <c r="O1391" s="30">
        <f t="shared" si="1018"/>
        <v>100</v>
      </c>
      <c r="P1391" s="30">
        <f t="shared" si="1018"/>
        <v>0</v>
      </c>
      <c r="Q1391" s="30">
        <f t="shared" si="1018"/>
        <v>0</v>
      </c>
      <c r="R1391" s="88">
        <f t="shared" si="998"/>
        <v>100</v>
      </c>
    </row>
    <row r="1392" spans="1:18" ht="47.25" customHeight="1" x14ac:dyDescent="0.3">
      <c r="A1392" s="28" t="s">
        <v>235</v>
      </c>
      <c r="B1392" s="28" t="s">
        <v>1406</v>
      </c>
      <c r="C1392" s="18" t="s">
        <v>301</v>
      </c>
      <c r="D1392" s="28"/>
      <c r="E1392" s="29" t="s">
        <v>1621</v>
      </c>
      <c r="F1392" s="24">
        <v>100</v>
      </c>
      <c r="G1392" s="24">
        <f t="shared" si="1017"/>
        <v>0</v>
      </c>
      <c r="H1392" s="24">
        <f t="shared" si="1017"/>
        <v>100</v>
      </c>
      <c r="I1392" s="24">
        <f t="shared" si="1017"/>
        <v>100</v>
      </c>
      <c r="J1392" s="37">
        <f t="shared" si="1017"/>
        <v>100</v>
      </c>
      <c r="K1392" s="24">
        <f t="shared" si="1017"/>
        <v>0</v>
      </c>
      <c r="L1392" s="24">
        <f t="shared" si="1017"/>
        <v>0</v>
      </c>
      <c r="M1392" s="24">
        <f t="shared" si="1017"/>
        <v>0</v>
      </c>
      <c r="N1392" s="24">
        <f t="shared" si="1017"/>
        <v>0</v>
      </c>
      <c r="O1392" s="30">
        <f t="shared" si="1018"/>
        <v>100</v>
      </c>
      <c r="P1392" s="30">
        <f t="shared" si="1018"/>
        <v>0</v>
      </c>
      <c r="Q1392" s="30">
        <f t="shared" si="1018"/>
        <v>0</v>
      </c>
      <c r="R1392" s="88">
        <f t="shared" si="998"/>
        <v>100</v>
      </c>
    </row>
    <row r="1393" spans="1:19" ht="31.5" customHeight="1" x14ac:dyDescent="0.3">
      <c r="A1393" s="28" t="s">
        <v>235</v>
      </c>
      <c r="B1393" s="28" t="s">
        <v>1406</v>
      </c>
      <c r="C1393" s="18" t="s">
        <v>300</v>
      </c>
      <c r="D1393" s="28"/>
      <c r="E1393" s="29" t="s">
        <v>792</v>
      </c>
      <c r="F1393" s="24">
        <v>100</v>
      </c>
      <c r="G1393" s="24">
        <f t="shared" si="1017"/>
        <v>0</v>
      </c>
      <c r="H1393" s="24">
        <f t="shared" si="1017"/>
        <v>100</v>
      </c>
      <c r="I1393" s="24">
        <f t="shared" si="1017"/>
        <v>100</v>
      </c>
      <c r="J1393" s="37">
        <f t="shared" si="1017"/>
        <v>100</v>
      </c>
      <c r="K1393" s="24">
        <f t="shared" si="1017"/>
        <v>0</v>
      </c>
      <c r="L1393" s="24">
        <f t="shared" si="1017"/>
        <v>0</v>
      </c>
      <c r="M1393" s="24">
        <f t="shared" si="1017"/>
        <v>0</v>
      </c>
      <c r="N1393" s="24">
        <f t="shared" si="1017"/>
        <v>0</v>
      </c>
      <c r="O1393" s="30">
        <f t="shared" si="1018"/>
        <v>100</v>
      </c>
      <c r="P1393" s="30">
        <f t="shared" si="1018"/>
        <v>0</v>
      </c>
      <c r="Q1393" s="30">
        <f t="shared" si="1018"/>
        <v>0</v>
      </c>
      <c r="R1393" s="88">
        <f t="shared" si="998"/>
        <v>100</v>
      </c>
    </row>
    <row r="1394" spans="1:19" ht="31.5" customHeight="1" x14ac:dyDescent="0.3">
      <c r="A1394" s="28" t="s">
        <v>235</v>
      </c>
      <c r="B1394" s="28" t="s">
        <v>1406</v>
      </c>
      <c r="C1394" s="18" t="s">
        <v>300</v>
      </c>
      <c r="D1394" s="28" t="s">
        <v>51</v>
      </c>
      <c r="E1394" s="29" t="s">
        <v>663</v>
      </c>
      <c r="F1394" s="24">
        <v>100</v>
      </c>
      <c r="G1394" s="24">
        <f t="shared" si="1017"/>
        <v>0</v>
      </c>
      <c r="H1394" s="24">
        <f t="shared" si="1017"/>
        <v>100</v>
      </c>
      <c r="I1394" s="24">
        <f t="shared" si="1017"/>
        <v>100</v>
      </c>
      <c r="J1394" s="37">
        <f t="shared" si="1017"/>
        <v>100</v>
      </c>
      <c r="K1394" s="24">
        <f t="shared" si="1017"/>
        <v>0</v>
      </c>
      <c r="L1394" s="24">
        <f t="shared" si="1017"/>
        <v>0</v>
      </c>
      <c r="M1394" s="24">
        <f t="shared" si="1017"/>
        <v>0</v>
      </c>
      <c r="N1394" s="24">
        <f t="shared" si="1017"/>
        <v>0</v>
      </c>
      <c r="O1394" s="30">
        <f t="shared" si="1018"/>
        <v>100</v>
      </c>
      <c r="P1394" s="30">
        <f t="shared" si="1018"/>
        <v>0</v>
      </c>
      <c r="Q1394" s="30">
        <f t="shared" si="1018"/>
        <v>0</v>
      </c>
      <c r="R1394" s="88">
        <f t="shared" si="998"/>
        <v>100</v>
      </c>
    </row>
    <row r="1395" spans="1:19" ht="31.5" customHeight="1" x14ac:dyDescent="0.3">
      <c r="A1395" s="28" t="s">
        <v>235</v>
      </c>
      <c r="B1395" s="28" t="s">
        <v>1406</v>
      </c>
      <c r="C1395" s="18" t="s">
        <v>300</v>
      </c>
      <c r="D1395" s="28" t="s">
        <v>52</v>
      </c>
      <c r="E1395" s="29" t="s">
        <v>664</v>
      </c>
      <c r="F1395" s="24">
        <v>100</v>
      </c>
      <c r="G1395" s="24"/>
      <c r="H1395" s="24">
        <v>100</v>
      </c>
      <c r="I1395" s="24">
        <v>100</v>
      </c>
      <c r="J1395" s="37">
        <v>100</v>
      </c>
      <c r="K1395" s="24">
        <v>0</v>
      </c>
      <c r="L1395" s="24">
        <v>0</v>
      </c>
      <c r="M1395" s="24">
        <v>0</v>
      </c>
      <c r="N1395" s="24">
        <v>0</v>
      </c>
      <c r="O1395" s="30">
        <v>100</v>
      </c>
      <c r="P1395" s="30">
        <v>0</v>
      </c>
      <c r="Q1395" s="30">
        <v>0</v>
      </c>
      <c r="R1395" s="88">
        <f t="shared" si="998"/>
        <v>100</v>
      </c>
    </row>
    <row r="1396" spans="1:19" s="36" customFormat="1" ht="15.75" customHeight="1" x14ac:dyDescent="0.3">
      <c r="A1396" s="43" t="s">
        <v>235</v>
      </c>
      <c r="B1396" s="43" t="s">
        <v>71</v>
      </c>
      <c r="C1396" s="27"/>
      <c r="D1396" s="43"/>
      <c r="E1396" s="44" t="s">
        <v>625</v>
      </c>
      <c r="F1396" s="22">
        <v>157.80000000000001</v>
      </c>
      <c r="G1396" s="22">
        <f t="shared" ref="G1396:N1402" si="1019">G1397</f>
        <v>0</v>
      </c>
      <c r="H1396" s="22">
        <f t="shared" si="1019"/>
        <v>0</v>
      </c>
      <c r="I1396" s="22">
        <f t="shared" si="1019"/>
        <v>187.2868</v>
      </c>
      <c r="J1396" s="76">
        <f t="shared" si="1019"/>
        <v>150.0675</v>
      </c>
      <c r="K1396" s="22">
        <f t="shared" si="1019"/>
        <v>0</v>
      </c>
      <c r="L1396" s="22">
        <f t="shared" si="1019"/>
        <v>0</v>
      </c>
      <c r="M1396" s="22">
        <f t="shared" si="1019"/>
        <v>0</v>
      </c>
      <c r="N1396" s="22">
        <f t="shared" si="1019"/>
        <v>0</v>
      </c>
      <c r="O1396" s="45">
        <f t="shared" ref="O1396:Q1402" si="1020">O1397</f>
        <v>187.2868</v>
      </c>
      <c r="P1396" s="45">
        <f t="shared" si="1020"/>
        <v>0</v>
      </c>
      <c r="Q1396" s="45">
        <f t="shared" si="1020"/>
        <v>0</v>
      </c>
      <c r="R1396" s="86">
        <f t="shared" si="998"/>
        <v>100</v>
      </c>
    </row>
    <row r="1397" spans="1:19" s="49" customFormat="1" ht="15.75" customHeight="1" x14ac:dyDescent="0.3">
      <c r="A1397" s="47" t="s">
        <v>235</v>
      </c>
      <c r="B1397" s="47" t="s">
        <v>1408</v>
      </c>
      <c r="C1397" s="20"/>
      <c r="D1397" s="47"/>
      <c r="E1397" s="48" t="s">
        <v>652</v>
      </c>
      <c r="F1397" s="23">
        <v>157.80000000000001</v>
      </c>
      <c r="G1397" s="23">
        <f t="shared" ref="G1397:H1397" si="1021">G1398+G1404</f>
        <v>0</v>
      </c>
      <c r="H1397" s="23">
        <f t="shared" si="1021"/>
        <v>0</v>
      </c>
      <c r="I1397" s="23">
        <f t="shared" ref="I1397:Q1397" si="1022">I1398+I1404</f>
        <v>187.2868</v>
      </c>
      <c r="J1397" s="77">
        <f t="shared" si="1022"/>
        <v>150.0675</v>
      </c>
      <c r="K1397" s="23">
        <f t="shared" si="1022"/>
        <v>0</v>
      </c>
      <c r="L1397" s="23">
        <f t="shared" si="1022"/>
        <v>0</v>
      </c>
      <c r="M1397" s="23">
        <f t="shared" si="1022"/>
        <v>0</v>
      </c>
      <c r="N1397" s="23">
        <f t="shared" si="1022"/>
        <v>0</v>
      </c>
      <c r="O1397" s="51">
        <f t="shared" si="1022"/>
        <v>187.2868</v>
      </c>
      <c r="P1397" s="51">
        <f t="shared" si="1022"/>
        <v>0</v>
      </c>
      <c r="Q1397" s="51">
        <f t="shared" si="1022"/>
        <v>0</v>
      </c>
      <c r="R1397" s="87">
        <f t="shared" si="998"/>
        <v>100</v>
      </c>
    </row>
    <row r="1398" spans="1:19" ht="15.75" hidden="1" customHeight="1" x14ac:dyDescent="0.3">
      <c r="A1398" s="28" t="s">
        <v>235</v>
      </c>
      <c r="B1398" s="28" t="s">
        <v>1408</v>
      </c>
      <c r="C1398" s="18" t="s">
        <v>162</v>
      </c>
      <c r="D1398" s="28"/>
      <c r="E1398" s="29" t="s">
        <v>1515</v>
      </c>
      <c r="F1398" s="24">
        <v>157.80000000000001</v>
      </c>
      <c r="G1398" s="24">
        <f t="shared" si="1019"/>
        <v>0</v>
      </c>
      <c r="H1398" s="24">
        <f t="shared" si="1019"/>
        <v>0</v>
      </c>
      <c r="I1398" s="24">
        <f t="shared" si="1019"/>
        <v>0</v>
      </c>
      <c r="J1398" s="37">
        <f t="shared" si="1019"/>
        <v>0</v>
      </c>
      <c r="K1398" s="24">
        <f t="shared" si="1019"/>
        <v>0</v>
      </c>
      <c r="L1398" s="24">
        <f t="shared" si="1019"/>
        <v>0</v>
      </c>
      <c r="M1398" s="24">
        <f t="shared" si="1019"/>
        <v>0</v>
      </c>
      <c r="N1398" s="24">
        <f t="shared" si="1019"/>
        <v>0</v>
      </c>
      <c r="O1398" s="30">
        <f t="shared" si="1020"/>
        <v>0</v>
      </c>
      <c r="P1398" s="30">
        <f t="shared" si="1020"/>
        <v>0</v>
      </c>
      <c r="Q1398" s="30">
        <f t="shared" si="1020"/>
        <v>0</v>
      </c>
      <c r="R1398" s="30">
        <v>0</v>
      </c>
      <c r="S1398" s="36" t="s">
        <v>2026</v>
      </c>
    </row>
    <row r="1399" spans="1:19" ht="31.5" hidden="1" customHeight="1" x14ac:dyDescent="0.3">
      <c r="A1399" s="28" t="s">
        <v>235</v>
      </c>
      <c r="B1399" s="28" t="s">
        <v>1408</v>
      </c>
      <c r="C1399" s="18" t="s">
        <v>214</v>
      </c>
      <c r="D1399" s="28"/>
      <c r="E1399" s="29" t="s">
        <v>1536</v>
      </c>
      <c r="F1399" s="24">
        <v>157.80000000000001</v>
      </c>
      <c r="G1399" s="24">
        <f t="shared" si="1019"/>
        <v>0</v>
      </c>
      <c r="H1399" s="24">
        <f t="shared" si="1019"/>
        <v>0</v>
      </c>
      <c r="I1399" s="24">
        <f t="shared" si="1019"/>
        <v>0</v>
      </c>
      <c r="J1399" s="37">
        <f t="shared" si="1019"/>
        <v>0</v>
      </c>
      <c r="K1399" s="24">
        <f t="shared" si="1019"/>
        <v>0</v>
      </c>
      <c r="L1399" s="24">
        <f t="shared" si="1019"/>
        <v>0</v>
      </c>
      <c r="M1399" s="24">
        <f t="shared" si="1019"/>
        <v>0</v>
      </c>
      <c r="N1399" s="24">
        <f t="shared" si="1019"/>
        <v>0</v>
      </c>
      <c r="O1399" s="30">
        <f t="shared" si="1020"/>
        <v>0</v>
      </c>
      <c r="P1399" s="30">
        <f t="shared" si="1020"/>
        <v>0</v>
      </c>
      <c r="Q1399" s="30">
        <f t="shared" si="1020"/>
        <v>0</v>
      </c>
      <c r="R1399" s="30">
        <v>0</v>
      </c>
      <c r="S1399" s="36" t="s">
        <v>2026</v>
      </c>
    </row>
    <row r="1400" spans="1:19" ht="31.5" hidden="1" customHeight="1" x14ac:dyDescent="0.3">
      <c r="A1400" s="28" t="s">
        <v>235</v>
      </c>
      <c r="B1400" s="28" t="s">
        <v>1408</v>
      </c>
      <c r="C1400" s="18" t="s">
        <v>215</v>
      </c>
      <c r="D1400" s="28"/>
      <c r="E1400" s="29" t="s">
        <v>1537</v>
      </c>
      <c r="F1400" s="24">
        <v>157.80000000000001</v>
      </c>
      <c r="G1400" s="24">
        <f t="shared" si="1019"/>
        <v>0</v>
      </c>
      <c r="H1400" s="24">
        <f t="shared" si="1019"/>
        <v>0</v>
      </c>
      <c r="I1400" s="24">
        <f t="shared" si="1019"/>
        <v>0</v>
      </c>
      <c r="J1400" s="37">
        <f t="shared" si="1019"/>
        <v>0</v>
      </c>
      <c r="K1400" s="24">
        <f t="shared" si="1019"/>
        <v>0</v>
      </c>
      <c r="L1400" s="24">
        <f t="shared" si="1019"/>
        <v>0</v>
      </c>
      <c r="M1400" s="24">
        <f t="shared" si="1019"/>
        <v>0</v>
      </c>
      <c r="N1400" s="24">
        <f t="shared" si="1019"/>
        <v>0</v>
      </c>
      <c r="O1400" s="30">
        <f t="shared" si="1020"/>
        <v>0</v>
      </c>
      <c r="P1400" s="30">
        <f t="shared" si="1020"/>
        <v>0</v>
      </c>
      <c r="Q1400" s="30">
        <f t="shared" si="1020"/>
        <v>0</v>
      </c>
      <c r="R1400" s="30">
        <v>0</v>
      </c>
      <c r="S1400" s="36" t="s">
        <v>2026</v>
      </c>
    </row>
    <row r="1401" spans="1:19" ht="47.25" hidden="1" customHeight="1" x14ac:dyDescent="0.3">
      <c r="A1401" s="28" t="s">
        <v>235</v>
      </c>
      <c r="B1401" s="28" t="s">
        <v>1408</v>
      </c>
      <c r="C1401" s="18" t="s">
        <v>202</v>
      </c>
      <c r="D1401" s="28"/>
      <c r="E1401" s="29" t="s">
        <v>735</v>
      </c>
      <c r="F1401" s="24">
        <v>157.80000000000001</v>
      </c>
      <c r="G1401" s="24">
        <f t="shared" si="1019"/>
        <v>0</v>
      </c>
      <c r="H1401" s="24">
        <f t="shared" si="1019"/>
        <v>0</v>
      </c>
      <c r="I1401" s="24">
        <f t="shared" si="1019"/>
        <v>0</v>
      </c>
      <c r="J1401" s="37">
        <f t="shared" si="1019"/>
        <v>0</v>
      </c>
      <c r="K1401" s="24">
        <f t="shared" si="1019"/>
        <v>0</v>
      </c>
      <c r="L1401" s="24">
        <f t="shared" si="1019"/>
        <v>0</v>
      </c>
      <c r="M1401" s="24">
        <f t="shared" si="1019"/>
        <v>0</v>
      </c>
      <c r="N1401" s="24">
        <f t="shared" si="1019"/>
        <v>0</v>
      </c>
      <c r="O1401" s="30">
        <f t="shared" si="1020"/>
        <v>0</v>
      </c>
      <c r="P1401" s="30">
        <f t="shared" si="1020"/>
        <v>0</v>
      </c>
      <c r="Q1401" s="30">
        <f t="shared" si="1020"/>
        <v>0</v>
      </c>
      <c r="R1401" s="30">
        <v>0</v>
      </c>
      <c r="S1401" s="36" t="s">
        <v>2026</v>
      </c>
    </row>
    <row r="1402" spans="1:19" ht="31.5" hidden="1" customHeight="1" x14ac:dyDescent="0.3">
      <c r="A1402" s="28" t="s">
        <v>235</v>
      </c>
      <c r="B1402" s="28" t="s">
        <v>1408</v>
      </c>
      <c r="C1402" s="18" t="s">
        <v>202</v>
      </c>
      <c r="D1402" s="28" t="s">
        <v>51</v>
      </c>
      <c r="E1402" s="29" t="s">
        <v>663</v>
      </c>
      <c r="F1402" s="24">
        <v>157.80000000000001</v>
      </c>
      <c r="G1402" s="24">
        <f t="shared" si="1019"/>
        <v>0</v>
      </c>
      <c r="H1402" s="24">
        <f t="shared" si="1019"/>
        <v>0</v>
      </c>
      <c r="I1402" s="24">
        <f t="shared" si="1019"/>
        <v>0</v>
      </c>
      <c r="J1402" s="37">
        <f t="shared" si="1019"/>
        <v>0</v>
      </c>
      <c r="K1402" s="24">
        <f t="shared" si="1019"/>
        <v>0</v>
      </c>
      <c r="L1402" s="24">
        <f t="shared" si="1019"/>
        <v>0</v>
      </c>
      <c r="M1402" s="24">
        <f t="shared" si="1019"/>
        <v>0</v>
      </c>
      <c r="N1402" s="24">
        <f t="shared" si="1019"/>
        <v>0</v>
      </c>
      <c r="O1402" s="30">
        <f t="shared" si="1020"/>
        <v>0</v>
      </c>
      <c r="P1402" s="30">
        <f t="shared" si="1020"/>
        <v>0</v>
      </c>
      <c r="Q1402" s="30">
        <f t="shared" si="1020"/>
        <v>0</v>
      </c>
      <c r="R1402" s="30">
        <v>0</v>
      </c>
      <c r="S1402" s="36" t="s">
        <v>2026</v>
      </c>
    </row>
    <row r="1403" spans="1:19" ht="31.5" hidden="1" customHeight="1" x14ac:dyDescent="0.3">
      <c r="A1403" s="28" t="s">
        <v>235</v>
      </c>
      <c r="B1403" s="28" t="s">
        <v>1408</v>
      </c>
      <c r="C1403" s="18" t="s">
        <v>202</v>
      </c>
      <c r="D1403" s="28" t="s">
        <v>52</v>
      </c>
      <c r="E1403" s="29" t="s">
        <v>664</v>
      </c>
      <c r="F1403" s="24">
        <v>157.80000000000001</v>
      </c>
      <c r="G1403" s="24"/>
      <c r="H1403" s="24">
        <f>157.8-157.8</f>
        <v>0</v>
      </c>
      <c r="I1403" s="24">
        <v>0</v>
      </c>
      <c r="J1403" s="37">
        <v>0</v>
      </c>
      <c r="K1403" s="24">
        <v>0</v>
      </c>
      <c r="L1403" s="24">
        <v>0</v>
      </c>
      <c r="M1403" s="24">
        <v>0</v>
      </c>
      <c r="N1403" s="24">
        <v>0</v>
      </c>
      <c r="O1403" s="30">
        <v>0</v>
      </c>
      <c r="P1403" s="30">
        <v>0</v>
      </c>
      <c r="Q1403" s="30">
        <v>0</v>
      </c>
      <c r="R1403" s="30">
        <v>0</v>
      </c>
      <c r="S1403" s="36" t="s">
        <v>2026</v>
      </c>
    </row>
    <row r="1404" spans="1:19" ht="31.5" customHeight="1" x14ac:dyDescent="0.3">
      <c r="A1404" s="28" t="s">
        <v>235</v>
      </c>
      <c r="B1404" s="28" t="s">
        <v>1408</v>
      </c>
      <c r="C1404" s="28" t="s">
        <v>62</v>
      </c>
      <c r="D1404" s="28"/>
      <c r="E1404" s="29" t="s">
        <v>1196</v>
      </c>
      <c r="F1404" s="24">
        <v>0</v>
      </c>
      <c r="G1404" s="24">
        <f t="shared" ref="G1404:Q1406" si="1023">G1405</f>
        <v>0</v>
      </c>
      <c r="H1404" s="24">
        <f t="shared" si="1023"/>
        <v>0</v>
      </c>
      <c r="I1404" s="24">
        <f t="shared" si="1023"/>
        <v>187.2868</v>
      </c>
      <c r="J1404" s="37">
        <f t="shared" si="1023"/>
        <v>150.0675</v>
      </c>
      <c r="K1404" s="24">
        <f t="shared" si="1023"/>
        <v>0</v>
      </c>
      <c r="L1404" s="24">
        <f t="shared" si="1023"/>
        <v>0</v>
      </c>
      <c r="M1404" s="24">
        <f t="shared" si="1023"/>
        <v>0</v>
      </c>
      <c r="N1404" s="24">
        <f t="shared" si="1023"/>
        <v>0</v>
      </c>
      <c r="O1404" s="30">
        <f t="shared" si="1023"/>
        <v>187.2868</v>
      </c>
      <c r="P1404" s="30">
        <f t="shared" si="1023"/>
        <v>0</v>
      </c>
      <c r="Q1404" s="30">
        <f t="shared" si="1023"/>
        <v>0</v>
      </c>
      <c r="R1404" s="88">
        <f t="shared" si="998"/>
        <v>100</v>
      </c>
    </row>
    <row r="1405" spans="1:19" ht="47.25" customHeight="1" x14ac:dyDescent="0.3">
      <c r="A1405" s="28" t="s">
        <v>235</v>
      </c>
      <c r="B1405" s="28" t="s">
        <v>1408</v>
      </c>
      <c r="C1405" s="28" t="s">
        <v>527</v>
      </c>
      <c r="D1405" s="28"/>
      <c r="E1405" s="29" t="s">
        <v>114</v>
      </c>
      <c r="F1405" s="24">
        <v>0</v>
      </c>
      <c r="G1405" s="24">
        <f t="shared" si="1023"/>
        <v>0</v>
      </c>
      <c r="H1405" s="24">
        <f>H1406+H1408</f>
        <v>0</v>
      </c>
      <c r="I1405" s="24">
        <f>I1406+I1408</f>
        <v>187.2868</v>
      </c>
      <c r="J1405" s="24">
        <f t="shared" ref="J1405:Q1405" si="1024">J1406+J1408</f>
        <v>150.0675</v>
      </c>
      <c r="K1405" s="24">
        <f t="shared" si="1024"/>
        <v>0</v>
      </c>
      <c r="L1405" s="24">
        <f t="shared" si="1024"/>
        <v>0</v>
      </c>
      <c r="M1405" s="24">
        <f t="shared" si="1024"/>
        <v>0</v>
      </c>
      <c r="N1405" s="24">
        <f t="shared" si="1024"/>
        <v>0</v>
      </c>
      <c r="O1405" s="24">
        <f t="shared" si="1024"/>
        <v>187.2868</v>
      </c>
      <c r="P1405" s="24">
        <f t="shared" si="1024"/>
        <v>0</v>
      </c>
      <c r="Q1405" s="24">
        <f t="shared" si="1024"/>
        <v>0</v>
      </c>
      <c r="R1405" s="88">
        <f t="shared" si="998"/>
        <v>100</v>
      </c>
    </row>
    <row r="1406" spans="1:19" ht="31.5" customHeight="1" x14ac:dyDescent="0.3">
      <c r="A1406" s="28" t="s">
        <v>235</v>
      </c>
      <c r="B1406" s="28" t="s">
        <v>1408</v>
      </c>
      <c r="C1406" s="28" t="s">
        <v>527</v>
      </c>
      <c r="D1406" s="28" t="s">
        <v>51</v>
      </c>
      <c r="E1406" s="29" t="s">
        <v>663</v>
      </c>
      <c r="F1406" s="24">
        <v>0</v>
      </c>
      <c r="G1406" s="24">
        <f t="shared" si="1023"/>
        <v>0</v>
      </c>
      <c r="H1406" s="24">
        <f t="shared" si="1023"/>
        <v>0</v>
      </c>
      <c r="I1406" s="24">
        <f t="shared" si="1023"/>
        <v>100</v>
      </c>
      <c r="J1406" s="37">
        <f t="shared" si="1023"/>
        <v>100</v>
      </c>
      <c r="K1406" s="24">
        <f t="shared" si="1023"/>
        <v>0</v>
      </c>
      <c r="L1406" s="24">
        <f t="shared" si="1023"/>
        <v>0</v>
      </c>
      <c r="M1406" s="24">
        <f t="shared" si="1023"/>
        <v>0</v>
      </c>
      <c r="N1406" s="24">
        <f t="shared" si="1023"/>
        <v>0</v>
      </c>
      <c r="O1406" s="30">
        <f t="shared" si="1023"/>
        <v>100</v>
      </c>
      <c r="P1406" s="30">
        <f t="shared" si="1023"/>
        <v>0</v>
      </c>
      <c r="Q1406" s="30">
        <f t="shared" si="1023"/>
        <v>0</v>
      </c>
      <c r="R1406" s="88">
        <f t="shared" si="998"/>
        <v>100</v>
      </c>
    </row>
    <row r="1407" spans="1:19" ht="31.5" customHeight="1" x14ac:dyDescent="0.3">
      <c r="A1407" s="28" t="s">
        <v>235</v>
      </c>
      <c r="B1407" s="28" t="s">
        <v>1408</v>
      </c>
      <c r="C1407" s="28" t="s">
        <v>527</v>
      </c>
      <c r="D1407" s="28" t="s">
        <v>52</v>
      </c>
      <c r="E1407" s="29" t="s">
        <v>664</v>
      </c>
      <c r="F1407" s="24">
        <v>0</v>
      </c>
      <c r="G1407" s="24"/>
      <c r="H1407" s="24">
        <v>0</v>
      </c>
      <c r="I1407" s="24">
        <v>100</v>
      </c>
      <c r="J1407" s="37">
        <v>100</v>
      </c>
      <c r="K1407" s="24">
        <v>0</v>
      </c>
      <c r="L1407" s="24">
        <v>0</v>
      </c>
      <c r="M1407" s="24">
        <v>0</v>
      </c>
      <c r="N1407" s="24">
        <v>0</v>
      </c>
      <c r="O1407" s="30">
        <v>100</v>
      </c>
      <c r="P1407" s="30">
        <v>0</v>
      </c>
      <c r="Q1407" s="30">
        <v>0</v>
      </c>
      <c r="R1407" s="88">
        <f t="shared" si="998"/>
        <v>100</v>
      </c>
    </row>
    <row r="1408" spans="1:19" ht="31.5" customHeight="1" x14ac:dyDescent="0.3">
      <c r="A1408" s="28" t="s">
        <v>235</v>
      </c>
      <c r="B1408" s="28" t="s">
        <v>1408</v>
      </c>
      <c r="C1408" s="28" t="s">
        <v>527</v>
      </c>
      <c r="D1408" s="28" t="s">
        <v>143</v>
      </c>
      <c r="E1408" s="29" t="s">
        <v>673</v>
      </c>
      <c r="F1408" s="24"/>
      <c r="G1408" s="24"/>
      <c r="H1408" s="24">
        <f>H1409</f>
        <v>0</v>
      </c>
      <c r="I1408" s="24">
        <f>I1409</f>
        <v>87.286799999999999</v>
      </c>
      <c r="J1408" s="24">
        <f t="shared" ref="J1408:Q1408" si="1025">J1409</f>
        <v>50.067500000000003</v>
      </c>
      <c r="K1408" s="24">
        <f t="shared" si="1025"/>
        <v>0</v>
      </c>
      <c r="L1408" s="24">
        <f t="shared" si="1025"/>
        <v>0</v>
      </c>
      <c r="M1408" s="24">
        <f t="shared" si="1025"/>
        <v>0</v>
      </c>
      <c r="N1408" s="24">
        <f t="shared" si="1025"/>
        <v>0</v>
      </c>
      <c r="O1408" s="24">
        <f t="shared" si="1025"/>
        <v>87.286799999999999</v>
      </c>
      <c r="P1408" s="24">
        <f t="shared" si="1025"/>
        <v>0</v>
      </c>
      <c r="Q1408" s="24">
        <f t="shared" si="1025"/>
        <v>0</v>
      </c>
      <c r="R1408" s="88">
        <f t="shared" si="998"/>
        <v>100</v>
      </c>
    </row>
    <row r="1409" spans="1:19" ht="47.25" customHeight="1" x14ac:dyDescent="0.3">
      <c r="A1409" s="28" t="s">
        <v>235</v>
      </c>
      <c r="B1409" s="28" t="s">
        <v>1408</v>
      </c>
      <c r="C1409" s="28" t="s">
        <v>527</v>
      </c>
      <c r="D1409" s="28" t="s">
        <v>139</v>
      </c>
      <c r="E1409" s="29" t="s">
        <v>676</v>
      </c>
      <c r="F1409" s="24"/>
      <c r="G1409" s="24"/>
      <c r="H1409" s="24">
        <v>0</v>
      </c>
      <c r="I1409" s="24">
        <v>87.286799999999999</v>
      </c>
      <c r="J1409" s="37">
        <v>50.067500000000003</v>
      </c>
      <c r="K1409" s="24">
        <v>0</v>
      </c>
      <c r="L1409" s="24">
        <v>0</v>
      </c>
      <c r="M1409" s="24">
        <v>0</v>
      </c>
      <c r="N1409" s="24">
        <v>0</v>
      </c>
      <c r="O1409" s="24">
        <v>87.286799999999999</v>
      </c>
      <c r="P1409" s="24">
        <v>0</v>
      </c>
      <c r="Q1409" s="24">
        <v>0</v>
      </c>
      <c r="R1409" s="88">
        <f t="shared" si="998"/>
        <v>100</v>
      </c>
    </row>
    <row r="1410" spans="1:19" s="36" customFormat="1" ht="15.75" customHeight="1" x14ac:dyDescent="0.3">
      <c r="A1410" s="43" t="s">
        <v>235</v>
      </c>
      <c r="B1410" s="43" t="s">
        <v>148</v>
      </c>
      <c r="C1410" s="27"/>
      <c r="D1410" s="43"/>
      <c r="E1410" s="44" t="s">
        <v>626</v>
      </c>
      <c r="F1410" s="22">
        <v>608.09999999999991</v>
      </c>
      <c r="G1410" s="22">
        <f t="shared" ref="G1410:N1416" si="1026">G1411</f>
        <v>0</v>
      </c>
      <c r="H1410" s="22">
        <f t="shared" si="1026"/>
        <v>608.1</v>
      </c>
      <c r="I1410" s="22">
        <f t="shared" si="1026"/>
        <v>232.8</v>
      </c>
      <c r="J1410" s="76">
        <f t="shared" si="1026"/>
        <v>174.6</v>
      </c>
      <c r="K1410" s="22">
        <f t="shared" si="1026"/>
        <v>0</v>
      </c>
      <c r="L1410" s="22">
        <f t="shared" si="1026"/>
        <v>0</v>
      </c>
      <c r="M1410" s="22">
        <f t="shared" si="1026"/>
        <v>0</v>
      </c>
      <c r="N1410" s="22">
        <f t="shared" si="1026"/>
        <v>0</v>
      </c>
      <c r="O1410" s="45">
        <f t="shared" ref="O1410:Q1416" si="1027">O1411</f>
        <v>232.65600000000001</v>
      </c>
      <c r="P1410" s="45">
        <f t="shared" si="1027"/>
        <v>0</v>
      </c>
      <c r="Q1410" s="45">
        <f t="shared" si="1027"/>
        <v>0</v>
      </c>
      <c r="R1410" s="86">
        <f t="shared" si="998"/>
        <v>99.9381443298969</v>
      </c>
    </row>
    <row r="1411" spans="1:19" s="49" customFormat="1" ht="15.75" customHeight="1" x14ac:dyDescent="0.3">
      <c r="A1411" s="47" t="s">
        <v>235</v>
      </c>
      <c r="B1411" s="47" t="s">
        <v>1404</v>
      </c>
      <c r="C1411" s="20"/>
      <c r="D1411" s="47"/>
      <c r="E1411" s="48" t="s">
        <v>654</v>
      </c>
      <c r="F1411" s="23">
        <v>608.09999999999991</v>
      </c>
      <c r="G1411" s="23">
        <f t="shared" ref="G1411:H1411" si="1028">G1412+G1418</f>
        <v>0</v>
      </c>
      <c r="H1411" s="23">
        <f t="shared" si="1028"/>
        <v>608.1</v>
      </c>
      <c r="I1411" s="23">
        <f t="shared" ref="I1411:Q1411" si="1029">I1412+I1418</f>
        <v>232.8</v>
      </c>
      <c r="J1411" s="77">
        <f t="shared" si="1029"/>
        <v>174.6</v>
      </c>
      <c r="K1411" s="23">
        <f t="shared" si="1029"/>
        <v>0</v>
      </c>
      <c r="L1411" s="23">
        <f t="shared" si="1029"/>
        <v>0</v>
      </c>
      <c r="M1411" s="23">
        <f t="shared" si="1029"/>
        <v>0</v>
      </c>
      <c r="N1411" s="23">
        <f t="shared" si="1029"/>
        <v>0</v>
      </c>
      <c r="O1411" s="51">
        <f t="shared" si="1029"/>
        <v>232.65600000000001</v>
      </c>
      <c r="P1411" s="51">
        <f t="shared" si="1029"/>
        <v>0</v>
      </c>
      <c r="Q1411" s="51">
        <f t="shared" si="1029"/>
        <v>0</v>
      </c>
      <c r="R1411" s="87">
        <f t="shared" si="998"/>
        <v>99.9381443298969</v>
      </c>
    </row>
    <row r="1412" spans="1:19" ht="31.5" customHeight="1" x14ac:dyDescent="0.3">
      <c r="A1412" s="28" t="s">
        <v>235</v>
      </c>
      <c r="B1412" s="28" t="s">
        <v>1404</v>
      </c>
      <c r="C1412" s="18" t="s">
        <v>112</v>
      </c>
      <c r="D1412" s="28"/>
      <c r="E1412" s="29" t="s">
        <v>1504</v>
      </c>
      <c r="F1412" s="24">
        <v>232.79999999999973</v>
      </c>
      <c r="G1412" s="24">
        <f t="shared" si="1026"/>
        <v>0</v>
      </c>
      <c r="H1412" s="24">
        <f t="shared" si="1026"/>
        <v>232.8</v>
      </c>
      <c r="I1412" s="24">
        <f t="shared" si="1026"/>
        <v>232.8</v>
      </c>
      <c r="J1412" s="37">
        <f t="shared" si="1026"/>
        <v>174.6</v>
      </c>
      <c r="K1412" s="24">
        <f t="shared" si="1026"/>
        <v>0</v>
      </c>
      <c r="L1412" s="24">
        <f t="shared" si="1026"/>
        <v>0</v>
      </c>
      <c r="M1412" s="24">
        <f t="shared" si="1026"/>
        <v>0</v>
      </c>
      <c r="N1412" s="24">
        <f t="shared" si="1026"/>
        <v>0</v>
      </c>
      <c r="O1412" s="30">
        <f t="shared" si="1027"/>
        <v>232.65600000000001</v>
      </c>
      <c r="P1412" s="30">
        <f t="shared" si="1027"/>
        <v>0</v>
      </c>
      <c r="Q1412" s="30">
        <f t="shared" si="1027"/>
        <v>0</v>
      </c>
      <c r="R1412" s="88">
        <f t="shared" si="998"/>
        <v>99.9381443298969</v>
      </c>
    </row>
    <row r="1413" spans="1:19" ht="31.5" customHeight="1" x14ac:dyDescent="0.3">
      <c r="A1413" s="28" t="s">
        <v>235</v>
      </c>
      <c r="B1413" s="28" t="s">
        <v>1404</v>
      </c>
      <c r="C1413" s="18" t="s">
        <v>131</v>
      </c>
      <c r="D1413" s="28"/>
      <c r="E1413" s="29" t="s">
        <v>1505</v>
      </c>
      <c r="F1413" s="24">
        <v>232.79999999999973</v>
      </c>
      <c r="G1413" s="24">
        <f t="shared" si="1026"/>
        <v>0</v>
      </c>
      <c r="H1413" s="24">
        <f t="shared" si="1026"/>
        <v>232.8</v>
      </c>
      <c r="I1413" s="24">
        <f t="shared" si="1026"/>
        <v>232.8</v>
      </c>
      <c r="J1413" s="37">
        <f t="shared" si="1026"/>
        <v>174.6</v>
      </c>
      <c r="K1413" s="24">
        <f t="shared" si="1026"/>
        <v>0</v>
      </c>
      <c r="L1413" s="24">
        <f t="shared" si="1026"/>
        <v>0</v>
      </c>
      <c r="M1413" s="24">
        <f t="shared" si="1026"/>
        <v>0</v>
      </c>
      <c r="N1413" s="24">
        <f t="shared" si="1026"/>
        <v>0</v>
      </c>
      <c r="O1413" s="30">
        <f t="shared" si="1027"/>
        <v>232.65600000000001</v>
      </c>
      <c r="P1413" s="30">
        <f t="shared" si="1027"/>
        <v>0</v>
      </c>
      <c r="Q1413" s="30">
        <f t="shared" si="1027"/>
        <v>0</v>
      </c>
      <c r="R1413" s="88">
        <f t="shared" si="998"/>
        <v>99.9381443298969</v>
      </c>
    </row>
    <row r="1414" spans="1:19" ht="31.5" customHeight="1" x14ac:dyDescent="0.3">
      <c r="A1414" s="28" t="s">
        <v>235</v>
      </c>
      <c r="B1414" s="28" t="s">
        <v>1404</v>
      </c>
      <c r="C1414" s="18" t="s">
        <v>1740</v>
      </c>
      <c r="D1414" s="28"/>
      <c r="E1414" s="29" t="s">
        <v>1820</v>
      </c>
      <c r="F1414" s="24">
        <v>232.79999999999973</v>
      </c>
      <c r="G1414" s="24">
        <f t="shared" si="1026"/>
        <v>0</v>
      </c>
      <c r="H1414" s="24">
        <f t="shared" si="1026"/>
        <v>232.8</v>
      </c>
      <c r="I1414" s="24">
        <f t="shared" si="1026"/>
        <v>232.8</v>
      </c>
      <c r="J1414" s="37">
        <f t="shared" si="1026"/>
        <v>174.6</v>
      </c>
      <c r="K1414" s="24">
        <f t="shared" si="1026"/>
        <v>0</v>
      </c>
      <c r="L1414" s="24">
        <f t="shared" si="1026"/>
        <v>0</v>
      </c>
      <c r="M1414" s="24">
        <f t="shared" si="1026"/>
        <v>0</v>
      </c>
      <c r="N1414" s="24">
        <f t="shared" si="1026"/>
        <v>0</v>
      </c>
      <c r="O1414" s="30">
        <f t="shared" si="1027"/>
        <v>232.65600000000001</v>
      </c>
      <c r="P1414" s="30">
        <f t="shared" si="1027"/>
        <v>0</v>
      </c>
      <c r="Q1414" s="30">
        <f t="shared" si="1027"/>
        <v>0</v>
      </c>
      <c r="R1414" s="88">
        <f t="shared" si="998"/>
        <v>99.9381443298969</v>
      </c>
    </row>
    <row r="1415" spans="1:19" ht="15.75" customHeight="1" x14ac:dyDescent="0.3">
      <c r="A1415" s="28" t="s">
        <v>235</v>
      </c>
      <c r="B1415" s="28" t="s">
        <v>1404</v>
      </c>
      <c r="C1415" s="18" t="s">
        <v>1741</v>
      </c>
      <c r="D1415" s="28"/>
      <c r="E1415" s="29" t="s">
        <v>1742</v>
      </c>
      <c r="F1415" s="24">
        <v>232.79999999999973</v>
      </c>
      <c r="G1415" s="24">
        <f t="shared" si="1026"/>
        <v>0</v>
      </c>
      <c r="H1415" s="24">
        <f t="shared" si="1026"/>
        <v>232.8</v>
      </c>
      <c r="I1415" s="24">
        <f t="shared" si="1026"/>
        <v>232.8</v>
      </c>
      <c r="J1415" s="37">
        <f t="shared" si="1026"/>
        <v>174.6</v>
      </c>
      <c r="K1415" s="24">
        <f t="shared" si="1026"/>
        <v>0</v>
      </c>
      <c r="L1415" s="24">
        <f t="shared" si="1026"/>
        <v>0</v>
      </c>
      <c r="M1415" s="24">
        <f t="shared" si="1026"/>
        <v>0</v>
      </c>
      <c r="N1415" s="24">
        <f t="shared" si="1026"/>
        <v>0</v>
      </c>
      <c r="O1415" s="30">
        <f t="shared" si="1027"/>
        <v>232.65600000000001</v>
      </c>
      <c r="P1415" s="30">
        <f t="shared" si="1027"/>
        <v>0</v>
      </c>
      <c r="Q1415" s="30">
        <f t="shared" si="1027"/>
        <v>0</v>
      </c>
      <c r="R1415" s="88">
        <f t="shared" si="998"/>
        <v>99.9381443298969</v>
      </c>
    </row>
    <row r="1416" spans="1:19" ht="31.5" customHeight="1" x14ac:dyDescent="0.3">
      <c r="A1416" s="28" t="s">
        <v>235</v>
      </c>
      <c r="B1416" s="28" t="s">
        <v>1404</v>
      </c>
      <c r="C1416" s="18" t="s">
        <v>1741</v>
      </c>
      <c r="D1416" s="28" t="s">
        <v>51</v>
      </c>
      <c r="E1416" s="29" t="s">
        <v>663</v>
      </c>
      <c r="F1416" s="24">
        <v>232.79999999999973</v>
      </c>
      <c r="G1416" s="24">
        <f t="shared" si="1026"/>
        <v>0</v>
      </c>
      <c r="H1416" s="24">
        <f t="shared" si="1026"/>
        <v>232.8</v>
      </c>
      <c r="I1416" s="24">
        <f t="shared" si="1026"/>
        <v>232.8</v>
      </c>
      <c r="J1416" s="37">
        <f t="shared" si="1026"/>
        <v>174.6</v>
      </c>
      <c r="K1416" s="24">
        <f t="shared" si="1026"/>
        <v>0</v>
      </c>
      <c r="L1416" s="24">
        <f t="shared" si="1026"/>
        <v>0</v>
      </c>
      <c r="M1416" s="24">
        <f t="shared" si="1026"/>
        <v>0</v>
      </c>
      <c r="N1416" s="24">
        <f t="shared" si="1026"/>
        <v>0</v>
      </c>
      <c r="O1416" s="30">
        <f t="shared" si="1027"/>
        <v>232.65600000000001</v>
      </c>
      <c r="P1416" s="30">
        <f t="shared" si="1027"/>
        <v>0</v>
      </c>
      <c r="Q1416" s="30">
        <f t="shared" si="1027"/>
        <v>0</v>
      </c>
      <c r="R1416" s="88">
        <f t="shared" si="998"/>
        <v>99.9381443298969</v>
      </c>
    </row>
    <row r="1417" spans="1:19" ht="31.5" customHeight="1" x14ac:dyDescent="0.3">
      <c r="A1417" s="28" t="s">
        <v>235</v>
      </c>
      <c r="B1417" s="28" t="s">
        <v>1404</v>
      </c>
      <c r="C1417" s="18" t="s">
        <v>1741</v>
      </c>
      <c r="D1417" s="28" t="s">
        <v>52</v>
      </c>
      <c r="E1417" s="29" t="s">
        <v>664</v>
      </c>
      <c r="F1417" s="24">
        <v>232.79999999999973</v>
      </c>
      <c r="G1417" s="24"/>
      <c r="H1417" s="24">
        <v>232.8</v>
      </c>
      <c r="I1417" s="24">
        <v>232.8</v>
      </c>
      <c r="J1417" s="37">
        <v>174.6</v>
      </c>
      <c r="K1417" s="24">
        <v>0</v>
      </c>
      <c r="L1417" s="24">
        <v>0</v>
      </c>
      <c r="M1417" s="24">
        <v>0</v>
      </c>
      <c r="N1417" s="24">
        <v>0</v>
      </c>
      <c r="O1417" s="30">
        <v>232.65600000000001</v>
      </c>
      <c r="P1417" s="30">
        <v>0</v>
      </c>
      <c r="Q1417" s="30">
        <v>0</v>
      </c>
      <c r="R1417" s="88">
        <f t="shared" si="998"/>
        <v>99.9381443298969</v>
      </c>
    </row>
    <row r="1418" spans="1:19" ht="31.5" hidden="1" customHeight="1" x14ac:dyDescent="0.3">
      <c r="A1418" s="28" t="s">
        <v>235</v>
      </c>
      <c r="B1418" s="28" t="s">
        <v>1404</v>
      </c>
      <c r="C1418" s="18" t="s">
        <v>62</v>
      </c>
      <c r="D1418" s="28"/>
      <c r="E1418" s="29" t="s">
        <v>1821</v>
      </c>
      <c r="F1418" s="24">
        <v>375.3</v>
      </c>
      <c r="G1418" s="24">
        <f t="shared" ref="G1418:N1421" si="1030">G1419</f>
        <v>0</v>
      </c>
      <c r="H1418" s="24">
        <f t="shared" si="1030"/>
        <v>375.3</v>
      </c>
      <c r="I1418" s="24">
        <f t="shared" si="1030"/>
        <v>0</v>
      </c>
      <c r="J1418" s="37">
        <f t="shared" si="1030"/>
        <v>0</v>
      </c>
      <c r="K1418" s="24">
        <f t="shared" si="1030"/>
        <v>0</v>
      </c>
      <c r="L1418" s="24">
        <f t="shared" si="1030"/>
        <v>0</v>
      </c>
      <c r="M1418" s="24">
        <f t="shared" si="1030"/>
        <v>0</v>
      </c>
      <c r="N1418" s="24">
        <f t="shared" si="1030"/>
        <v>0</v>
      </c>
      <c r="O1418" s="30">
        <f t="shared" ref="O1418:Q1421" si="1031">O1419</f>
        <v>0</v>
      </c>
      <c r="P1418" s="30">
        <f t="shared" si="1031"/>
        <v>0</v>
      </c>
      <c r="Q1418" s="30">
        <f t="shared" si="1031"/>
        <v>0</v>
      </c>
      <c r="R1418" s="30">
        <v>0</v>
      </c>
      <c r="S1418" s="36" t="s">
        <v>2026</v>
      </c>
    </row>
    <row r="1419" spans="1:19" ht="47.25" hidden="1" customHeight="1" x14ac:dyDescent="0.3">
      <c r="A1419" s="28" t="s">
        <v>235</v>
      </c>
      <c r="B1419" s="28" t="s">
        <v>1404</v>
      </c>
      <c r="C1419" s="18" t="s">
        <v>152</v>
      </c>
      <c r="D1419" s="28"/>
      <c r="E1419" s="29" t="s">
        <v>1788</v>
      </c>
      <c r="F1419" s="24">
        <v>375.3</v>
      </c>
      <c r="G1419" s="24">
        <f t="shared" si="1030"/>
        <v>0</v>
      </c>
      <c r="H1419" s="24">
        <f t="shared" si="1030"/>
        <v>375.3</v>
      </c>
      <c r="I1419" s="24">
        <f t="shared" si="1030"/>
        <v>0</v>
      </c>
      <c r="J1419" s="37">
        <f t="shared" si="1030"/>
        <v>0</v>
      </c>
      <c r="K1419" s="24">
        <f t="shared" si="1030"/>
        <v>0</v>
      </c>
      <c r="L1419" s="24">
        <f t="shared" si="1030"/>
        <v>0</v>
      </c>
      <c r="M1419" s="24">
        <f t="shared" si="1030"/>
        <v>0</v>
      </c>
      <c r="N1419" s="24">
        <f t="shared" si="1030"/>
        <v>0</v>
      </c>
      <c r="O1419" s="30">
        <f t="shared" si="1031"/>
        <v>0</v>
      </c>
      <c r="P1419" s="30">
        <f t="shared" si="1031"/>
        <v>0</v>
      </c>
      <c r="Q1419" s="30">
        <f t="shared" si="1031"/>
        <v>0</v>
      </c>
      <c r="R1419" s="30">
        <v>0</v>
      </c>
      <c r="S1419" s="36" t="s">
        <v>2026</v>
      </c>
    </row>
    <row r="1420" spans="1:19" ht="31.5" hidden="1" customHeight="1" x14ac:dyDescent="0.3">
      <c r="A1420" s="28" t="s">
        <v>235</v>
      </c>
      <c r="B1420" s="28" t="s">
        <v>1404</v>
      </c>
      <c r="C1420" s="18" t="s">
        <v>1822</v>
      </c>
      <c r="D1420" s="28"/>
      <c r="E1420" s="29" t="s">
        <v>1823</v>
      </c>
      <c r="F1420" s="24">
        <v>375.3</v>
      </c>
      <c r="G1420" s="24">
        <f t="shared" si="1030"/>
        <v>0</v>
      </c>
      <c r="H1420" s="24">
        <f t="shared" si="1030"/>
        <v>375.3</v>
      </c>
      <c r="I1420" s="24">
        <f t="shared" si="1030"/>
        <v>0</v>
      </c>
      <c r="J1420" s="37">
        <f t="shared" si="1030"/>
        <v>0</v>
      </c>
      <c r="K1420" s="24">
        <f t="shared" si="1030"/>
        <v>0</v>
      </c>
      <c r="L1420" s="24">
        <f t="shared" si="1030"/>
        <v>0</v>
      </c>
      <c r="M1420" s="24">
        <f t="shared" si="1030"/>
        <v>0</v>
      </c>
      <c r="N1420" s="24">
        <f t="shared" si="1030"/>
        <v>0</v>
      </c>
      <c r="O1420" s="30">
        <f t="shared" si="1031"/>
        <v>0</v>
      </c>
      <c r="P1420" s="30">
        <f t="shared" si="1031"/>
        <v>0</v>
      </c>
      <c r="Q1420" s="30">
        <f t="shared" si="1031"/>
        <v>0</v>
      </c>
      <c r="R1420" s="30">
        <v>0</v>
      </c>
      <c r="S1420" s="36" t="s">
        <v>2026</v>
      </c>
    </row>
    <row r="1421" spans="1:19" ht="31.5" hidden="1" customHeight="1" x14ac:dyDescent="0.3">
      <c r="A1421" s="28" t="s">
        <v>235</v>
      </c>
      <c r="B1421" s="28" t="s">
        <v>1404</v>
      </c>
      <c r="C1421" s="18" t="s">
        <v>1822</v>
      </c>
      <c r="D1421" s="28" t="s">
        <v>51</v>
      </c>
      <c r="E1421" s="29" t="s">
        <v>663</v>
      </c>
      <c r="F1421" s="24">
        <v>375.3</v>
      </c>
      <c r="G1421" s="24">
        <f t="shared" si="1030"/>
        <v>0</v>
      </c>
      <c r="H1421" s="24">
        <f t="shared" si="1030"/>
        <v>375.3</v>
      </c>
      <c r="I1421" s="24">
        <f t="shared" si="1030"/>
        <v>0</v>
      </c>
      <c r="J1421" s="37">
        <f t="shared" si="1030"/>
        <v>0</v>
      </c>
      <c r="K1421" s="24">
        <f t="shared" si="1030"/>
        <v>0</v>
      </c>
      <c r="L1421" s="24">
        <f t="shared" si="1030"/>
        <v>0</v>
      </c>
      <c r="M1421" s="24">
        <f t="shared" si="1030"/>
        <v>0</v>
      </c>
      <c r="N1421" s="24">
        <f t="shared" si="1030"/>
        <v>0</v>
      </c>
      <c r="O1421" s="30">
        <f t="shared" si="1031"/>
        <v>0</v>
      </c>
      <c r="P1421" s="30">
        <f t="shared" si="1031"/>
        <v>0</v>
      </c>
      <c r="Q1421" s="30">
        <f t="shared" si="1031"/>
        <v>0</v>
      </c>
      <c r="R1421" s="30">
        <v>0</v>
      </c>
      <c r="S1421" s="36" t="s">
        <v>2026</v>
      </c>
    </row>
    <row r="1422" spans="1:19" ht="31.5" hidden="1" customHeight="1" x14ac:dyDescent="0.3">
      <c r="A1422" s="28" t="s">
        <v>235</v>
      </c>
      <c r="B1422" s="28" t="s">
        <v>1404</v>
      </c>
      <c r="C1422" s="18" t="s">
        <v>1822</v>
      </c>
      <c r="D1422" s="28" t="s">
        <v>52</v>
      </c>
      <c r="E1422" s="29" t="s">
        <v>664</v>
      </c>
      <c r="F1422" s="24">
        <v>375.3</v>
      </c>
      <c r="G1422" s="24"/>
      <c r="H1422" s="24">
        <v>375.3</v>
      </c>
      <c r="I1422" s="24">
        <v>0</v>
      </c>
      <c r="J1422" s="37">
        <v>0</v>
      </c>
      <c r="K1422" s="24">
        <v>0</v>
      </c>
      <c r="L1422" s="24">
        <v>0</v>
      </c>
      <c r="M1422" s="24">
        <v>0</v>
      </c>
      <c r="N1422" s="24">
        <v>0</v>
      </c>
      <c r="O1422" s="30">
        <v>0</v>
      </c>
      <c r="P1422" s="30">
        <v>0</v>
      </c>
      <c r="Q1422" s="30">
        <v>0</v>
      </c>
      <c r="R1422" s="30">
        <v>0</v>
      </c>
      <c r="S1422" s="36" t="s">
        <v>2026</v>
      </c>
    </row>
    <row r="1423" spans="1:19" s="36" customFormat="1" ht="15.75" customHeight="1" x14ac:dyDescent="0.3">
      <c r="A1423" s="43" t="s">
        <v>235</v>
      </c>
      <c r="B1423" s="43" t="s">
        <v>78</v>
      </c>
      <c r="C1423" s="27"/>
      <c r="D1423" s="43"/>
      <c r="E1423" s="44" t="s">
        <v>1325</v>
      </c>
      <c r="F1423" s="22">
        <v>527.4</v>
      </c>
      <c r="G1423" s="22">
        <f t="shared" ref="G1423:N1429" si="1032">G1424</f>
        <v>0</v>
      </c>
      <c r="H1423" s="22">
        <f t="shared" si="1032"/>
        <v>527.4</v>
      </c>
      <c r="I1423" s="22">
        <f t="shared" si="1032"/>
        <v>527.4</v>
      </c>
      <c r="J1423" s="76">
        <f t="shared" si="1032"/>
        <v>209.9</v>
      </c>
      <c r="K1423" s="22">
        <f t="shared" si="1032"/>
        <v>0</v>
      </c>
      <c r="L1423" s="22">
        <f t="shared" si="1032"/>
        <v>0</v>
      </c>
      <c r="M1423" s="22">
        <f t="shared" si="1032"/>
        <v>0</v>
      </c>
      <c r="N1423" s="22">
        <f t="shared" si="1032"/>
        <v>0</v>
      </c>
      <c r="O1423" s="45">
        <f t="shared" ref="O1423:Q1429" si="1033">O1424</f>
        <v>382.45</v>
      </c>
      <c r="P1423" s="45">
        <f t="shared" si="1033"/>
        <v>0</v>
      </c>
      <c r="Q1423" s="45">
        <f t="shared" si="1033"/>
        <v>0</v>
      </c>
      <c r="R1423" s="86">
        <f t="shared" ref="R1423:R1484" si="1034">O1423/I1423*100</f>
        <v>72.516116799393245</v>
      </c>
    </row>
    <row r="1424" spans="1:19" s="49" customFormat="1" ht="15.75" customHeight="1" x14ac:dyDescent="0.3">
      <c r="A1424" s="47" t="s">
        <v>235</v>
      </c>
      <c r="B1424" s="47" t="s">
        <v>1395</v>
      </c>
      <c r="C1424" s="20"/>
      <c r="D1424" s="47"/>
      <c r="E1424" s="48" t="s">
        <v>1019</v>
      </c>
      <c r="F1424" s="23">
        <v>527.4</v>
      </c>
      <c r="G1424" s="23">
        <f t="shared" si="1032"/>
        <v>0</v>
      </c>
      <c r="H1424" s="23">
        <f t="shared" si="1032"/>
        <v>527.4</v>
      </c>
      <c r="I1424" s="23">
        <f t="shared" si="1032"/>
        <v>527.4</v>
      </c>
      <c r="J1424" s="77">
        <f t="shared" si="1032"/>
        <v>209.9</v>
      </c>
      <c r="K1424" s="23">
        <f t="shared" si="1032"/>
        <v>0</v>
      </c>
      <c r="L1424" s="23">
        <f t="shared" si="1032"/>
        <v>0</v>
      </c>
      <c r="M1424" s="23">
        <f t="shared" si="1032"/>
        <v>0</v>
      </c>
      <c r="N1424" s="23">
        <f t="shared" si="1032"/>
        <v>0</v>
      </c>
      <c r="O1424" s="51">
        <f t="shared" si="1033"/>
        <v>382.45</v>
      </c>
      <c r="P1424" s="51">
        <f t="shared" si="1033"/>
        <v>0</v>
      </c>
      <c r="Q1424" s="51">
        <f t="shared" si="1033"/>
        <v>0</v>
      </c>
      <c r="R1424" s="87">
        <f t="shared" si="1034"/>
        <v>72.516116799393245</v>
      </c>
    </row>
    <row r="1425" spans="1:18" ht="31.5" customHeight="1" x14ac:dyDescent="0.3">
      <c r="A1425" s="28" t="s">
        <v>235</v>
      </c>
      <c r="B1425" s="28" t="s">
        <v>1395</v>
      </c>
      <c r="C1425" s="18" t="s">
        <v>902</v>
      </c>
      <c r="D1425" s="28"/>
      <c r="E1425" s="29" t="s">
        <v>1580</v>
      </c>
      <c r="F1425" s="24">
        <v>527.4</v>
      </c>
      <c r="G1425" s="24">
        <f t="shared" si="1032"/>
        <v>0</v>
      </c>
      <c r="H1425" s="24">
        <f t="shared" si="1032"/>
        <v>527.4</v>
      </c>
      <c r="I1425" s="24">
        <f t="shared" si="1032"/>
        <v>527.4</v>
      </c>
      <c r="J1425" s="37">
        <f t="shared" si="1032"/>
        <v>209.9</v>
      </c>
      <c r="K1425" s="24">
        <f t="shared" si="1032"/>
        <v>0</v>
      </c>
      <c r="L1425" s="24">
        <f t="shared" si="1032"/>
        <v>0</v>
      </c>
      <c r="M1425" s="24">
        <f t="shared" si="1032"/>
        <v>0</v>
      </c>
      <c r="N1425" s="24">
        <f t="shared" si="1032"/>
        <v>0</v>
      </c>
      <c r="O1425" s="30">
        <f t="shared" si="1033"/>
        <v>382.45</v>
      </c>
      <c r="P1425" s="30">
        <f t="shared" si="1033"/>
        <v>0</v>
      </c>
      <c r="Q1425" s="30">
        <f t="shared" si="1033"/>
        <v>0</v>
      </c>
      <c r="R1425" s="88">
        <f t="shared" si="1034"/>
        <v>72.516116799393245</v>
      </c>
    </row>
    <row r="1426" spans="1:18" ht="31.5" customHeight="1" x14ac:dyDescent="0.3">
      <c r="A1426" s="28" t="s">
        <v>235</v>
      </c>
      <c r="B1426" s="28" t="s">
        <v>1395</v>
      </c>
      <c r="C1426" s="18" t="s">
        <v>906</v>
      </c>
      <c r="D1426" s="28"/>
      <c r="E1426" s="29" t="s">
        <v>1622</v>
      </c>
      <c r="F1426" s="24">
        <v>527.4</v>
      </c>
      <c r="G1426" s="24">
        <f t="shared" si="1032"/>
        <v>0</v>
      </c>
      <c r="H1426" s="24">
        <f t="shared" si="1032"/>
        <v>527.4</v>
      </c>
      <c r="I1426" s="24">
        <f t="shared" si="1032"/>
        <v>527.4</v>
      </c>
      <c r="J1426" s="37">
        <f t="shared" si="1032"/>
        <v>209.9</v>
      </c>
      <c r="K1426" s="24">
        <f t="shared" si="1032"/>
        <v>0</v>
      </c>
      <c r="L1426" s="24">
        <f t="shared" si="1032"/>
        <v>0</v>
      </c>
      <c r="M1426" s="24">
        <f t="shared" si="1032"/>
        <v>0</v>
      </c>
      <c r="N1426" s="24">
        <f t="shared" si="1032"/>
        <v>0</v>
      </c>
      <c r="O1426" s="30">
        <f t="shared" si="1033"/>
        <v>382.45</v>
      </c>
      <c r="P1426" s="30">
        <f t="shared" si="1033"/>
        <v>0</v>
      </c>
      <c r="Q1426" s="30">
        <f t="shared" si="1033"/>
        <v>0</v>
      </c>
      <c r="R1426" s="88">
        <f t="shared" si="1034"/>
        <v>72.516116799393245</v>
      </c>
    </row>
    <row r="1427" spans="1:18" ht="63" customHeight="1" x14ac:dyDescent="0.3">
      <c r="A1427" s="28" t="s">
        <v>235</v>
      </c>
      <c r="B1427" s="28" t="s">
        <v>1395</v>
      </c>
      <c r="C1427" s="18" t="s">
        <v>907</v>
      </c>
      <c r="D1427" s="28"/>
      <c r="E1427" s="29" t="s">
        <v>1623</v>
      </c>
      <c r="F1427" s="24">
        <v>527.4</v>
      </c>
      <c r="G1427" s="24">
        <f t="shared" si="1032"/>
        <v>0</v>
      </c>
      <c r="H1427" s="24">
        <f t="shared" si="1032"/>
        <v>527.4</v>
      </c>
      <c r="I1427" s="24">
        <f t="shared" si="1032"/>
        <v>527.4</v>
      </c>
      <c r="J1427" s="37">
        <f t="shared" si="1032"/>
        <v>209.9</v>
      </c>
      <c r="K1427" s="24">
        <f t="shared" si="1032"/>
        <v>0</v>
      </c>
      <c r="L1427" s="24">
        <f t="shared" si="1032"/>
        <v>0</v>
      </c>
      <c r="M1427" s="24">
        <f t="shared" si="1032"/>
        <v>0</v>
      </c>
      <c r="N1427" s="24">
        <f t="shared" si="1032"/>
        <v>0</v>
      </c>
      <c r="O1427" s="30">
        <f t="shared" si="1033"/>
        <v>382.45</v>
      </c>
      <c r="P1427" s="30">
        <f t="shared" si="1033"/>
        <v>0</v>
      </c>
      <c r="Q1427" s="30">
        <f t="shared" si="1033"/>
        <v>0</v>
      </c>
      <c r="R1427" s="88">
        <f t="shared" si="1034"/>
        <v>72.516116799393245</v>
      </c>
    </row>
    <row r="1428" spans="1:18" ht="31.5" customHeight="1" x14ac:dyDescent="0.3">
      <c r="A1428" s="28" t="s">
        <v>235</v>
      </c>
      <c r="B1428" s="28" t="s">
        <v>1395</v>
      </c>
      <c r="C1428" s="18" t="s">
        <v>905</v>
      </c>
      <c r="D1428" s="28"/>
      <c r="E1428" s="29" t="s">
        <v>1039</v>
      </c>
      <c r="F1428" s="24">
        <v>527.4</v>
      </c>
      <c r="G1428" s="24">
        <f t="shared" si="1032"/>
        <v>0</v>
      </c>
      <c r="H1428" s="24">
        <f t="shared" si="1032"/>
        <v>527.4</v>
      </c>
      <c r="I1428" s="24">
        <f t="shared" si="1032"/>
        <v>527.4</v>
      </c>
      <c r="J1428" s="37">
        <f t="shared" si="1032"/>
        <v>209.9</v>
      </c>
      <c r="K1428" s="24">
        <f t="shared" si="1032"/>
        <v>0</v>
      </c>
      <c r="L1428" s="24">
        <f t="shared" si="1032"/>
        <v>0</v>
      </c>
      <c r="M1428" s="24">
        <f t="shared" si="1032"/>
        <v>0</v>
      </c>
      <c r="N1428" s="24">
        <f t="shared" si="1032"/>
        <v>0</v>
      </c>
      <c r="O1428" s="30">
        <f t="shared" si="1033"/>
        <v>382.45</v>
      </c>
      <c r="P1428" s="30">
        <f t="shared" si="1033"/>
        <v>0</v>
      </c>
      <c r="Q1428" s="30">
        <f t="shared" si="1033"/>
        <v>0</v>
      </c>
      <c r="R1428" s="88">
        <f t="shared" si="1034"/>
        <v>72.516116799393245</v>
      </c>
    </row>
    <row r="1429" spans="1:18" ht="31.5" customHeight="1" x14ac:dyDescent="0.3">
      <c r="A1429" s="28" t="s">
        <v>235</v>
      </c>
      <c r="B1429" s="28" t="s">
        <v>1395</v>
      </c>
      <c r="C1429" s="18" t="s">
        <v>905</v>
      </c>
      <c r="D1429" s="28" t="s">
        <v>51</v>
      </c>
      <c r="E1429" s="29" t="s">
        <v>663</v>
      </c>
      <c r="F1429" s="24">
        <v>527.4</v>
      </c>
      <c r="G1429" s="24">
        <f t="shared" si="1032"/>
        <v>0</v>
      </c>
      <c r="H1429" s="24">
        <f t="shared" si="1032"/>
        <v>527.4</v>
      </c>
      <c r="I1429" s="24">
        <f t="shared" si="1032"/>
        <v>527.4</v>
      </c>
      <c r="J1429" s="37">
        <f t="shared" si="1032"/>
        <v>209.9</v>
      </c>
      <c r="K1429" s="24">
        <f t="shared" si="1032"/>
        <v>0</v>
      </c>
      <c r="L1429" s="24">
        <f t="shared" si="1032"/>
        <v>0</v>
      </c>
      <c r="M1429" s="24">
        <f t="shared" si="1032"/>
        <v>0</v>
      </c>
      <c r="N1429" s="24">
        <f t="shared" si="1032"/>
        <v>0</v>
      </c>
      <c r="O1429" s="30">
        <f t="shared" si="1033"/>
        <v>382.45</v>
      </c>
      <c r="P1429" s="30">
        <f t="shared" si="1033"/>
        <v>0</v>
      </c>
      <c r="Q1429" s="30">
        <f t="shared" si="1033"/>
        <v>0</v>
      </c>
      <c r="R1429" s="88">
        <f t="shared" si="1034"/>
        <v>72.516116799393245</v>
      </c>
    </row>
    <row r="1430" spans="1:18" ht="31.5" customHeight="1" x14ac:dyDescent="0.3">
      <c r="A1430" s="28" t="s">
        <v>235</v>
      </c>
      <c r="B1430" s="28" t="s">
        <v>1395</v>
      </c>
      <c r="C1430" s="18" t="s">
        <v>905</v>
      </c>
      <c r="D1430" s="28" t="s">
        <v>52</v>
      </c>
      <c r="E1430" s="29" t="s">
        <v>664</v>
      </c>
      <c r="F1430" s="24">
        <v>527.4</v>
      </c>
      <c r="G1430" s="24"/>
      <c r="H1430" s="24">
        <v>527.4</v>
      </c>
      <c r="I1430" s="24">
        <v>527.4</v>
      </c>
      <c r="J1430" s="37">
        <v>209.9</v>
      </c>
      <c r="K1430" s="24">
        <v>0</v>
      </c>
      <c r="L1430" s="24">
        <v>0</v>
      </c>
      <c r="M1430" s="24">
        <v>0</v>
      </c>
      <c r="N1430" s="24">
        <v>0</v>
      </c>
      <c r="O1430" s="30">
        <v>382.45</v>
      </c>
      <c r="P1430" s="30">
        <v>0</v>
      </c>
      <c r="Q1430" s="30">
        <v>0</v>
      </c>
      <c r="R1430" s="88">
        <f t="shared" si="1034"/>
        <v>72.516116799393245</v>
      </c>
    </row>
    <row r="1431" spans="1:18" s="36" customFormat="1" x14ac:dyDescent="0.3">
      <c r="A1431" s="43" t="s">
        <v>302</v>
      </c>
      <c r="B1431" s="43" t="s">
        <v>1396</v>
      </c>
      <c r="C1431" s="27"/>
      <c r="D1431" s="43"/>
      <c r="E1431" s="44" t="s">
        <v>599</v>
      </c>
      <c r="F1431" s="22">
        <v>560170.72499999998</v>
      </c>
      <c r="G1431" s="22">
        <f t="shared" ref="G1431:Q1431" si="1035">G1432+G1502+G1534+G1625+G1705+G1724+G1738+G1752+G1759</f>
        <v>-4215.2210000000005</v>
      </c>
      <c r="H1431" s="22">
        <f t="shared" si="1035"/>
        <v>564383.62000000011</v>
      </c>
      <c r="I1431" s="22">
        <f t="shared" si="1035"/>
        <v>764111.12616999983</v>
      </c>
      <c r="J1431" s="76">
        <f t="shared" si="1035"/>
        <v>508225.57788</v>
      </c>
      <c r="K1431" s="22">
        <f t="shared" si="1035"/>
        <v>195407.71071000001</v>
      </c>
      <c r="L1431" s="22">
        <f t="shared" si="1035"/>
        <v>114821.03403000001</v>
      </c>
      <c r="M1431" s="22">
        <f t="shared" si="1035"/>
        <v>0</v>
      </c>
      <c r="N1431" s="22">
        <f t="shared" si="1035"/>
        <v>0</v>
      </c>
      <c r="O1431" s="45">
        <f t="shared" si="1035"/>
        <v>750935.34655999998</v>
      </c>
      <c r="P1431" s="45">
        <f t="shared" si="1035"/>
        <v>195407.71002</v>
      </c>
      <c r="Q1431" s="45">
        <f t="shared" si="1035"/>
        <v>0</v>
      </c>
      <c r="R1431" s="86">
        <f t="shared" si="1034"/>
        <v>98.275672325824956</v>
      </c>
    </row>
    <row r="1432" spans="1:18" s="36" customFormat="1" ht="15.75" customHeight="1" x14ac:dyDescent="0.3">
      <c r="A1432" s="43" t="s">
        <v>302</v>
      </c>
      <c r="B1432" s="43" t="s">
        <v>45</v>
      </c>
      <c r="C1432" s="27"/>
      <c r="D1432" s="43"/>
      <c r="E1432" s="44" t="s">
        <v>619</v>
      </c>
      <c r="F1432" s="22">
        <v>69151.200000000012</v>
      </c>
      <c r="G1432" s="22">
        <f t="shared" ref="G1432:H1432" si="1036">G1433+G1454</f>
        <v>50</v>
      </c>
      <c r="H1432" s="22">
        <f t="shared" si="1036"/>
        <v>76039.23000000001</v>
      </c>
      <c r="I1432" s="22">
        <f t="shared" ref="I1432:Q1432" si="1037">I1433+I1454</f>
        <v>75493.436499999996</v>
      </c>
      <c r="J1432" s="76">
        <f t="shared" si="1037"/>
        <v>48918.957089999996</v>
      </c>
      <c r="K1432" s="22">
        <f t="shared" si="1037"/>
        <v>6034.1</v>
      </c>
      <c r="L1432" s="22">
        <f t="shared" si="1037"/>
        <v>4203.5</v>
      </c>
      <c r="M1432" s="22">
        <f t="shared" si="1037"/>
        <v>0</v>
      </c>
      <c r="N1432" s="22">
        <f t="shared" si="1037"/>
        <v>0</v>
      </c>
      <c r="O1432" s="45">
        <f t="shared" si="1037"/>
        <v>67894.859939999995</v>
      </c>
      <c r="P1432" s="45">
        <f t="shared" si="1037"/>
        <v>6034.0994300000002</v>
      </c>
      <c r="Q1432" s="45">
        <f t="shared" si="1037"/>
        <v>0</v>
      </c>
      <c r="R1432" s="86">
        <f t="shared" si="1034"/>
        <v>89.9347851783115</v>
      </c>
    </row>
    <row r="1433" spans="1:18" s="49" customFormat="1" ht="63" customHeight="1" x14ac:dyDescent="0.3">
      <c r="A1433" s="47" t="s">
        <v>302</v>
      </c>
      <c r="B1433" s="47" t="s">
        <v>1417</v>
      </c>
      <c r="C1433" s="20"/>
      <c r="D1433" s="47"/>
      <c r="E1433" s="48" t="s">
        <v>631</v>
      </c>
      <c r="F1433" s="23">
        <v>56215.80000000001</v>
      </c>
      <c r="G1433" s="23">
        <f t="shared" ref="G1433:H1433" si="1038">G1434+G1442</f>
        <v>0</v>
      </c>
      <c r="H1433" s="23">
        <f t="shared" si="1038"/>
        <v>55867.880000000005</v>
      </c>
      <c r="I1433" s="23">
        <f t="shared" ref="I1433:Q1433" si="1039">I1434+I1442</f>
        <v>55055.28</v>
      </c>
      <c r="J1433" s="77">
        <f t="shared" si="1039"/>
        <v>40132.51122</v>
      </c>
      <c r="K1433" s="23">
        <f t="shared" si="1039"/>
        <v>5984.1</v>
      </c>
      <c r="L1433" s="23">
        <f t="shared" si="1039"/>
        <v>4203.5</v>
      </c>
      <c r="M1433" s="23">
        <f t="shared" si="1039"/>
        <v>0</v>
      </c>
      <c r="N1433" s="23">
        <f t="shared" si="1039"/>
        <v>0</v>
      </c>
      <c r="O1433" s="51">
        <f t="shared" si="1039"/>
        <v>55017.506509999999</v>
      </c>
      <c r="P1433" s="51">
        <f t="shared" si="1039"/>
        <v>5984.0994300000002</v>
      </c>
      <c r="Q1433" s="51">
        <f t="shared" si="1039"/>
        <v>0</v>
      </c>
      <c r="R1433" s="87">
        <f t="shared" si="1034"/>
        <v>99.931389886673898</v>
      </c>
    </row>
    <row r="1434" spans="1:18" ht="47.25" customHeight="1" x14ac:dyDescent="0.3">
      <c r="A1434" s="28" t="s">
        <v>302</v>
      </c>
      <c r="B1434" s="28" t="s">
        <v>1417</v>
      </c>
      <c r="C1434" s="18" t="s">
        <v>167</v>
      </c>
      <c r="D1434" s="28"/>
      <c r="E1434" s="29" t="s">
        <v>1520</v>
      </c>
      <c r="F1434" s="24">
        <v>5875.8000000000011</v>
      </c>
      <c r="G1434" s="24">
        <f t="shared" ref="G1434:N1436" si="1040">G1435</f>
        <v>0</v>
      </c>
      <c r="H1434" s="24">
        <f t="shared" si="1040"/>
        <v>5875.8000000000011</v>
      </c>
      <c r="I1434" s="24">
        <f t="shared" si="1040"/>
        <v>5984.1</v>
      </c>
      <c r="J1434" s="37">
        <f t="shared" si="1040"/>
        <v>4203.5</v>
      </c>
      <c r="K1434" s="24">
        <f t="shared" si="1040"/>
        <v>5984.1</v>
      </c>
      <c r="L1434" s="24">
        <f t="shared" si="1040"/>
        <v>4203.5</v>
      </c>
      <c r="M1434" s="24">
        <f t="shared" si="1040"/>
        <v>0</v>
      </c>
      <c r="N1434" s="24">
        <f t="shared" si="1040"/>
        <v>0</v>
      </c>
      <c r="O1434" s="30">
        <f t="shared" ref="O1434:Q1438" si="1041">O1435</f>
        <v>5984.0994300000002</v>
      </c>
      <c r="P1434" s="30">
        <f t="shared" si="1041"/>
        <v>5984.0994300000002</v>
      </c>
      <c r="Q1434" s="30">
        <f t="shared" si="1041"/>
        <v>0</v>
      </c>
      <c r="R1434" s="88">
        <f t="shared" si="1034"/>
        <v>99.999990474758107</v>
      </c>
    </row>
    <row r="1435" spans="1:18" ht="31.5" customHeight="1" x14ac:dyDescent="0.3">
      <c r="A1435" s="28" t="s">
        <v>302</v>
      </c>
      <c r="B1435" s="28" t="s">
        <v>1417</v>
      </c>
      <c r="C1435" s="18" t="s">
        <v>230</v>
      </c>
      <c r="D1435" s="28"/>
      <c r="E1435" s="29" t="s">
        <v>1572</v>
      </c>
      <c r="F1435" s="24">
        <v>5875.8000000000011</v>
      </c>
      <c r="G1435" s="24">
        <f t="shared" si="1040"/>
        <v>0</v>
      </c>
      <c r="H1435" s="24">
        <f t="shared" si="1040"/>
        <v>5875.8000000000011</v>
      </c>
      <c r="I1435" s="24">
        <f t="shared" si="1040"/>
        <v>5984.1</v>
      </c>
      <c r="J1435" s="37">
        <f t="shared" si="1040"/>
        <v>4203.5</v>
      </c>
      <c r="K1435" s="24">
        <f t="shared" si="1040"/>
        <v>5984.1</v>
      </c>
      <c r="L1435" s="24">
        <f t="shared" si="1040"/>
        <v>4203.5</v>
      </c>
      <c r="M1435" s="24">
        <f t="shared" si="1040"/>
        <v>0</v>
      </c>
      <c r="N1435" s="24">
        <f t="shared" si="1040"/>
        <v>0</v>
      </c>
      <c r="O1435" s="30">
        <f t="shared" si="1041"/>
        <v>5984.0994300000002</v>
      </c>
      <c r="P1435" s="30">
        <f t="shared" si="1041"/>
        <v>5984.0994300000002</v>
      </c>
      <c r="Q1435" s="30">
        <f t="shared" si="1041"/>
        <v>0</v>
      </c>
      <c r="R1435" s="88">
        <f t="shared" si="1034"/>
        <v>99.999990474758107</v>
      </c>
    </row>
    <row r="1436" spans="1:18" ht="63" customHeight="1" x14ac:dyDescent="0.3">
      <c r="A1436" s="28" t="s">
        <v>302</v>
      </c>
      <c r="B1436" s="28" t="s">
        <v>1417</v>
      </c>
      <c r="C1436" s="18" t="s">
        <v>239</v>
      </c>
      <c r="D1436" s="28"/>
      <c r="E1436" s="29" t="s">
        <v>1818</v>
      </c>
      <c r="F1436" s="24">
        <v>5875.8000000000011</v>
      </c>
      <c r="G1436" s="24">
        <f t="shared" si="1040"/>
        <v>0</v>
      </c>
      <c r="H1436" s="24">
        <f t="shared" si="1040"/>
        <v>5875.8000000000011</v>
      </c>
      <c r="I1436" s="24">
        <f t="shared" si="1040"/>
        <v>5984.1</v>
      </c>
      <c r="J1436" s="37">
        <f t="shared" si="1040"/>
        <v>4203.5</v>
      </c>
      <c r="K1436" s="24">
        <f t="shared" si="1040"/>
        <v>5984.1</v>
      </c>
      <c r="L1436" s="24">
        <f t="shared" si="1040"/>
        <v>4203.5</v>
      </c>
      <c r="M1436" s="24">
        <f t="shared" si="1040"/>
        <v>0</v>
      </c>
      <c r="N1436" s="24">
        <f t="shared" si="1040"/>
        <v>0</v>
      </c>
      <c r="O1436" s="30">
        <f t="shared" si="1041"/>
        <v>5984.0994300000002</v>
      </c>
      <c r="P1436" s="30">
        <f t="shared" si="1041"/>
        <v>5984.0994300000002</v>
      </c>
      <c r="Q1436" s="30">
        <f t="shared" si="1041"/>
        <v>0</v>
      </c>
      <c r="R1436" s="88">
        <f t="shared" si="1034"/>
        <v>99.999990474758107</v>
      </c>
    </row>
    <row r="1437" spans="1:18" ht="31.5" customHeight="1" x14ac:dyDescent="0.3">
      <c r="A1437" s="28" t="s">
        <v>302</v>
      </c>
      <c r="B1437" s="28" t="s">
        <v>1417</v>
      </c>
      <c r="C1437" s="18" t="s">
        <v>236</v>
      </c>
      <c r="D1437" s="28"/>
      <c r="E1437" s="29" t="s">
        <v>785</v>
      </c>
      <c r="F1437" s="24">
        <v>5875.8000000000011</v>
      </c>
      <c r="G1437" s="24">
        <f t="shared" ref="G1437:H1437" si="1042">G1438+G1440</f>
        <v>0</v>
      </c>
      <c r="H1437" s="24">
        <f t="shared" si="1042"/>
        <v>5875.8000000000011</v>
      </c>
      <c r="I1437" s="24">
        <f t="shared" ref="I1437:Q1437" si="1043">I1438+I1440</f>
        <v>5984.1</v>
      </c>
      <c r="J1437" s="37">
        <f t="shared" si="1043"/>
        <v>4203.5</v>
      </c>
      <c r="K1437" s="24">
        <f t="shared" si="1043"/>
        <v>5984.1</v>
      </c>
      <c r="L1437" s="24">
        <f t="shared" si="1043"/>
        <v>4203.5</v>
      </c>
      <c r="M1437" s="24">
        <f t="shared" si="1043"/>
        <v>0</v>
      </c>
      <c r="N1437" s="24">
        <f t="shared" si="1043"/>
        <v>0</v>
      </c>
      <c r="O1437" s="30">
        <f t="shared" si="1043"/>
        <v>5984.0994300000002</v>
      </c>
      <c r="P1437" s="30">
        <f t="shared" si="1043"/>
        <v>5984.0994300000002</v>
      </c>
      <c r="Q1437" s="30">
        <f t="shared" si="1043"/>
        <v>0</v>
      </c>
      <c r="R1437" s="88">
        <f t="shared" si="1034"/>
        <v>99.999990474758107</v>
      </c>
    </row>
    <row r="1438" spans="1:18" ht="78" x14ac:dyDescent="0.3">
      <c r="A1438" s="28" t="s">
        <v>302</v>
      </c>
      <c r="B1438" s="28" t="s">
        <v>1417</v>
      </c>
      <c r="C1438" s="18" t="s">
        <v>236</v>
      </c>
      <c r="D1438" s="28" t="s">
        <v>58</v>
      </c>
      <c r="E1438" s="29" t="s">
        <v>660</v>
      </c>
      <c r="F1438" s="24">
        <v>5461.7000000000007</v>
      </c>
      <c r="G1438" s="24">
        <f t="shared" ref="G1438:N1438" si="1044">G1439</f>
        <v>0</v>
      </c>
      <c r="H1438" s="24">
        <f t="shared" si="1044"/>
        <v>5461.7000000000007</v>
      </c>
      <c r="I1438" s="24">
        <f t="shared" si="1044"/>
        <v>5739.7245499999999</v>
      </c>
      <c r="J1438" s="37">
        <f t="shared" si="1044"/>
        <v>4013</v>
      </c>
      <c r="K1438" s="24">
        <f t="shared" si="1044"/>
        <v>5739.7245499999999</v>
      </c>
      <c r="L1438" s="24">
        <f t="shared" si="1044"/>
        <v>4013</v>
      </c>
      <c r="M1438" s="24">
        <f t="shared" si="1044"/>
        <v>0</v>
      </c>
      <c r="N1438" s="24">
        <f t="shared" si="1044"/>
        <v>0</v>
      </c>
      <c r="O1438" s="30">
        <f t="shared" si="1041"/>
        <v>5739.7239799999998</v>
      </c>
      <c r="P1438" s="30">
        <f t="shared" si="1041"/>
        <v>5739.7239799999998</v>
      </c>
      <c r="Q1438" s="30">
        <f t="shared" si="1041"/>
        <v>0</v>
      </c>
      <c r="R1438" s="88">
        <f t="shared" si="1034"/>
        <v>99.999990069209858</v>
      </c>
    </row>
    <row r="1439" spans="1:18" ht="31.5" customHeight="1" x14ac:dyDescent="0.3">
      <c r="A1439" s="28" t="s">
        <v>302</v>
      </c>
      <c r="B1439" s="28" t="s">
        <v>1417</v>
      </c>
      <c r="C1439" s="18" t="s">
        <v>236</v>
      </c>
      <c r="D1439" s="28" t="s">
        <v>68</v>
      </c>
      <c r="E1439" s="29" t="s">
        <v>662</v>
      </c>
      <c r="F1439" s="24">
        <v>5461.7000000000007</v>
      </c>
      <c r="G1439" s="24"/>
      <c r="H1439" s="24">
        <f>4194.8+1266.9</f>
        <v>5461.7000000000007</v>
      </c>
      <c r="I1439" s="24">
        <v>5739.7245499999999</v>
      </c>
      <c r="J1439" s="37">
        <v>4013</v>
      </c>
      <c r="K1439" s="24">
        <f>I1439</f>
        <v>5739.7245499999999</v>
      </c>
      <c r="L1439" s="24">
        <f>J1439</f>
        <v>4013</v>
      </c>
      <c r="M1439" s="24">
        <v>0</v>
      </c>
      <c r="N1439" s="24">
        <v>0</v>
      </c>
      <c r="O1439" s="30">
        <v>5739.7239799999998</v>
      </c>
      <c r="P1439" s="30">
        <f>O1439</f>
        <v>5739.7239799999998</v>
      </c>
      <c r="Q1439" s="30">
        <v>0</v>
      </c>
      <c r="R1439" s="88">
        <f t="shared" si="1034"/>
        <v>99.999990069209858</v>
      </c>
    </row>
    <row r="1440" spans="1:18" ht="31.5" customHeight="1" x14ac:dyDescent="0.3">
      <c r="A1440" s="28" t="s">
        <v>302</v>
      </c>
      <c r="B1440" s="28" t="s">
        <v>1417</v>
      </c>
      <c r="C1440" s="18" t="s">
        <v>236</v>
      </c>
      <c r="D1440" s="28" t="s">
        <v>51</v>
      </c>
      <c r="E1440" s="29" t="s">
        <v>663</v>
      </c>
      <c r="F1440" s="24">
        <v>414.1</v>
      </c>
      <c r="G1440" s="24">
        <f t="shared" ref="G1440:N1440" si="1045">G1441</f>
        <v>0</v>
      </c>
      <c r="H1440" s="24">
        <f t="shared" si="1045"/>
        <v>414.1</v>
      </c>
      <c r="I1440" s="24">
        <f t="shared" si="1045"/>
        <v>244.37545</v>
      </c>
      <c r="J1440" s="37">
        <f t="shared" si="1045"/>
        <v>190.5</v>
      </c>
      <c r="K1440" s="24">
        <f t="shared" si="1045"/>
        <v>244.37545</v>
      </c>
      <c r="L1440" s="24">
        <f t="shared" si="1045"/>
        <v>190.5</v>
      </c>
      <c r="M1440" s="24">
        <f t="shared" si="1045"/>
        <v>0</v>
      </c>
      <c r="N1440" s="24">
        <f t="shared" si="1045"/>
        <v>0</v>
      </c>
      <c r="O1440" s="30">
        <f>O1441</f>
        <v>244.37545</v>
      </c>
      <c r="P1440" s="30">
        <f>P1441</f>
        <v>244.37545</v>
      </c>
      <c r="Q1440" s="30">
        <f>Q1441</f>
        <v>0</v>
      </c>
      <c r="R1440" s="88">
        <f t="shared" si="1034"/>
        <v>100</v>
      </c>
    </row>
    <row r="1441" spans="1:18" ht="31.5" customHeight="1" x14ac:dyDescent="0.3">
      <c r="A1441" s="28" t="s">
        <v>302</v>
      </c>
      <c r="B1441" s="28" t="s">
        <v>1417</v>
      </c>
      <c r="C1441" s="18" t="s">
        <v>236</v>
      </c>
      <c r="D1441" s="28" t="s">
        <v>52</v>
      </c>
      <c r="E1441" s="29" t="s">
        <v>664</v>
      </c>
      <c r="F1441" s="24">
        <v>414.1</v>
      </c>
      <c r="G1441" s="24"/>
      <c r="H1441" s="24">
        <v>414.1</v>
      </c>
      <c r="I1441" s="24">
        <v>244.37545</v>
      </c>
      <c r="J1441" s="37">
        <v>190.5</v>
      </c>
      <c r="K1441" s="24">
        <f>I1441</f>
        <v>244.37545</v>
      </c>
      <c r="L1441" s="24">
        <f>J1441</f>
        <v>190.5</v>
      </c>
      <c r="M1441" s="24">
        <v>0</v>
      </c>
      <c r="N1441" s="24">
        <v>0</v>
      </c>
      <c r="O1441" s="30">
        <v>244.37545</v>
      </c>
      <c r="P1441" s="30">
        <f>O1441</f>
        <v>244.37545</v>
      </c>
      <c r="Q1441" s="30">
        <v>0</v>
      </c>
      <c r="R1441" s="88">
        <f t="shared" si="1034"/>
        <v>100</v>
      </c>
    </row>
    <row r="1442" spans="1:18" ht="31.5" customHeight="1" x14ac:dyDescent="0.3">
      <c r="A1442" s="28" t="s">
        <v>302</v>
      </c>
      <c r="B1442" s="28" t="s">
        <v>1417</v>
      </c>
      <c r="C1442" s="18" t="s">
        <v>65</v>
      </c>
      <c r="D1442" s="28"/>
      <c r="E1442" s="29" t="s">
        <v>1228</v>
      </c>
      <c r="F1442" s="24">
        <v>50340.000000000007</v>
      </c>
      <c r="G1442" s="24">
        <f t="shared" ref="G1442:N1442" si="1046">G1443</f>
        <v>0</v>
      </c>
      <c r="H1442" s="24">
        <f t="shared" si="1046"/>
        <v>49992.08</v>
      </c>
      <c r="I1442" s="24">
        <f t="shared" si="1046"/>
        <v>49071.18</v>
      </c>
      <c r="J1442" s="37">
        <f t="shared" si="1046"/>
        <v>35929.01122</v>
      </c>
      <c r="K1442" s="24">
        <f t="shared" si="1046"/>
        <v>0</v>
      </c>
      <c r="L1442" s="24">
        <f t="shared" si="1046"/>
        <v>0</v>
      </c>
      <c r="M1442" s="24">
        <f t="shared" si="1046"/>
        <v>0</v>
      </c>
      <c r="N1442" s="24">
        <f t="shared" si="1046"/>
        <v>0</v>
      </c>
      <c r="O1442" s="30">
        <f>O1443</f>
        <v>49033.407079999997</v>
      </c>
      <c r="P1442" s="30">
        <f>P1443</f>
        <v>0</v>
      </c>
      <c r="Q1442" s="30">
        <f>Q1443</f>
        <v>0</v>
      </c>
      <c r="R1442" s="88">
        <f t="shared" si="1034"/>
        <v>99.923024227255169</v>
      </c>
    </row>
    <row r="1443" spans="1:18" ht="31.5" customHeight="1" x14ac:dyDescent="0.3">
      <c r="A1443" s="28" t="s">
        <v>302</v>
      </c>
      <c r="B1443" s="28" t="s">
        <v>1417</v>
      </c>
      <c r="C1443" s="18" t="s">
        <v>240</v>
      </c>
      <c r="D1443" s="28"/>
      <c r="E1443" s="29" t="s">
        <v>1230</v>
      </c>
      <c r="F1443" s="24">
        <v>50340.000000000007</v>
      </c>
      <c r="G1443" s="24">
        <f t="shared" ref="G1443:H1443" si="1047">G1444+G1447</f>
        <v>0</v>
      </c>
      <c r="H1443" s="24">
        <f t="shared" si="1047"/>
        <v>49992.08</v>
      </c>
      <c r="I1443" s="24">
        <f t="shared" ref="I1443:Q1443" si="1048">I1444+I1447</f>
        <v>49071.18</v>
      </c>
      <c r="J1443" s="37">
        <f t="shared" si="1048"/>
        <v>35929.01122</v>
      </c>
      <c r="K1443" s="24">
        <f t="shared" si="1048"/>
        <v>0</v>
      </c>
      <c r="L1443" s="24">
        <f t="shared" si="1048"/>
        <v>0</v>
      </c>
      <c r="M1443" s="24">
        <f t="shared" si="1048"/>
        <v>0</v>
      </c>
      <c r="N1443" s="24">
        <f t="shared" si="1048"/>
        <v>0</v>
      </c>
      <c r="O1443" s="30">
        <f t="shared" si="1048"/>
        <v>49033.407079999997</v>
      </c>
      <c r="P1443" s="30">
        <f t="shared" si="1048"/>
        <v>0</v>
      </c>
      <c r="Q1443" s="30">
        <f t="shared" si="1048"/>
        <v>0</v>
      </c>
      <c r="R1443" s="88">
        <f t="shared" si="1034"/>
        <v>99.923024227255169</v>
      </c>
    </row>
    <row r="1444" spans="1:18" ht="31.5" customHeight="1" x14ac:dyDescent="0.3">
      <c r="A1444" s="28" t="s">
        <v>302</v>
      </c>
      <c r="B1444" s="28" t="s">
        <v>1417</v>
      </c>
      <c r="C1444" s="18" t="s">
        <v>237</v>
      </c>
      <c r="D1444" s="28"/>
      <c r="E1444" s="29" t="s">
        <v>1221</v>
      </c>
      <c r="F1444" s="24">
        <v>43198.100000000006</v>
      </c>
      <c r="G1444" s="24">
        <f t="shared" ref="G1444:N1445" si="1049">G1445</f>
        <v>0</v>
      </c>
      <c r="H1444" s="24">
        <f t="shared" si="1049"/>
        <v>43198.1</v>
      </c>
      <c r="I1444" s="24">
        <f t="shared" si="1049"/>
        <v>42312.945330000002</v>
      </c>
      <c r="J1444" s="37">
        <f t="shared" si="1049"/>
        <v>31493.075000000001</v>
      </c>
      <c r="K1444" s="24">
        <f t="shared" si="1049"/>
        <v>0</v>
      </c>
      <c r="L1444" s="24">
        <f t="shared" si="1049"/>
        <v>0</v>
      </c>
      <c r="M1444" s="24">
        <f t="shared" si="1049"/>
        <v>0</v>
      </c>
      <c r="N1444" s="24">
        <f t="shared" si="1049"/>
        <v>0</v>
      </c>
      <c r="O1444" s="30">
        <f t="shared" ref="O1444:Q1445" si="1050">O1445</f>
        <v>42311.664879999997</v>
      </c>
      <c r="P1444" s="30">
        <f t="shared" si="1050"/>
        <v>0</v>
      </c>
      <c r="Q1444" s="30">
        <f t="shared" si="1050"/>
        <v>0</v>
      </c>
      <c r="R1444" s="88">
        <f t="shared" si="1034"/>
        <v>99.996973857551112</v>
      </c>
    </row>
    <row r="1445" spans="1:18" ht="78" x14ac:dyDescent="0.3">
      <c r="A1445" s="28" t="s">
        <v>302</v>
      </c>
      <c r="B1445" s="28" t="s">
        <v>1417</v>
      </c>
      <c r="C1445" s="18" t="s">
        <v>237</v>
      </c>
      <c r="D1445" s="28" t="s">
        <v>58</v>
      </c>
      <c r="E1445" s="29" t="s">
        <v>660</v>
      </c>
      <c r="F1445" s="24">
        <v>43198.100000000006</v>
      </c>
      <c r="G1445" s="24">
        <f t="shared" si="1049"/>
        <v>0</v>
      </c>
      <c r="H1445" s="24">
        <f t="shared" si="1049"/>
        <v>43198.1</v>
      </c>
      <c r="I1445" s="24">
        <f t="shared" si="1049"/>
        <v>42312.945330000002</v>
      </c>
      <c r="J1445" s="37">
        <f t="shared" si="1049"/>
        <v>31493.075000000001</v>
      </c>
      <c r="K1445" s="24">
        <f t="shared" si="1049"/>
        <v>0</v>
      </c>
      <c r="L1445" s="24">
        <f t="shared" si="1049"/>
        <v>0</v>
      </c>
      <c r="M1445" s="24">
        <f t="shared" si="1049"/>
        <v>0</v>
      </c>
      <c r="N1445" s="24">
        <f t="shared" si="1049"/>
        <v>0</v>
      </c>
      <c r="O1445" s="30">
        <f t="shared" si="1050"/>
        <v>42311.664879999997</v>
      </c>
      <c r="P1445" s="30">
        <f t="shared" si="1050"/>
        <v>0</v>
      </c>
      <c r="Q1445" s="30">
        <f t="shared" si="1050"/>
        <v>0</v>
      </c>
      <c r="R1445" s="88">
        <f t="shared" si="1034"/>
        <v>99.996973857551112</v>
      </c>
    </row>
    <row r="1446" spans="1:18" ht="31.5" customHeight="1" x14ac:dyDescent="0.3">
      <c r="A1446" s="28" t="s">
        <v>302</v>
      </c>
      <c r="B1446" s="28" t="s">
        <v>1417</v>
      </c>
      <c r="C1446" s="18" t="s">
        <v>237</v>
      </c>
      <c r="D1446" s="28" t="s">
        <v>68</v>
      </c>
      <c r="E1446" s="29" t="s">
        <v>662</v>
      </c>
      <c r="F1446" s="24">
        <v>43198.100000000006</v>
      </c>
      <c r="G1446" s="24"/>
      <c r="H1446" s="24">
        <v>43198.1</v>
      </c>
      <c r="I1446" s="24">
        <v>42312.945330000002</v>
      </c>
      <c r="J1446" s="37">
        <v>31493.075000000001</v>
      </c>
      <c r="K1446" s="24">
        <v>0</v>
      </c>
      <c r="L1446" s="24">
        <v>0</v>
      </c>
      <c r="M1446" s="24">
        <v>0</v>
      </c>
      <c r="N1446" s="24">
        <v>0</v>
      </c>
      <c r="O1446" s="30">
        <v>42311.664879999997</v>
      </c>
      <c r="P1446" s="30">
        <v>0</v>
      </c>
      <c r="Q1446" s="30">
        <v>0</v>
      </c>
      <c r="R1446" s="88">
        <f t="shared" si="1034"/>
        <v>99.996973857551112</v>
      </c>
    </row>
    <row r="1447" spans="1:18" ht="31.5" customHeight="1" x14ac:dyDescent="0.3">
      <c r="A1447" s="28" t="s">
        <v>302</v>
      </c>
      <c r="B1447" s="28" t="s">
        <v>1417</v>
      </c>
      <c r="C1447" s="18" t="s">
        <v>238</v>
      </c>
      <c r="D1447" s="28"/>
      <c r="E1447" s="29" t="s">
        <v>1222</v>
      </c>
      <c r="F1447" s="24">
        <v>7141.9000000000005</v>
      </c>
      <c r="G1447" s="24">
        <f t="shared" ref="G1447:H1447" si="1051">G1448+G1450+G1452</f>
        <v>0</v>
      </c>
      <c r="H1447" s="24">
        <f t="shared" si="1051"/>
        <v>6793.9800000000005</v>
      </c>
      <c r="I1447" s="24">
        <f t="shared" ref="I1447:Q1447" si="1052">I1448+I1450+I1452</f>
        <v>6758.2346699999998</v>
      </c>
      <c r="J1447" s="37">
        <f t="shared" si="1052"/>
        <v>4435.9362199999996</v>
      </c>
      <c r="K1447" s="24">
        <f t="shared" si="1052"/>
        <v>0</v>
      </c>
      <c r="L1447" s="24">
        <f t="shared" si="1052"/>
        <v>0</v>
      </c>
      <c r="M1447" s="24">
        <f t="shared" si="1052"/>
        <v>0</v>
      </c>
      <c r="N1447" s="24">
        <f t="shared" si="1052"/>
        <v>0</v>
      </c>
      <c r="O1447" s="30">
        <f t="shared" si="1052"/>
        <v>6721.7422000000006</v>
      </c>
      <c r="P1447" s="30">
        <f t="shared" si="1052"/>
        <v>0</v>
      </c>
      <c r="Q1447" s="30">
        <f t="shared" si="1052"/>
        <v>0</v>
      </c>
      <c r="R1447" s="88">
        <f t="shared" si="1034"/>
        <v>99.460029552362386</v>
      </c>
    </row>
    <row r="1448" spans="1:18" ht="78" x14ac:dyDescent="0.3">
      <c r="A1448" s="28" t="s">
        <v>302</v>
      </c>
      <c r="B1448" s="28" t="s">
        <v>1417</v>
      </c>
      <c r="C1448" s="18" t="s">
        <v>238</v>
      </c>
      <c r="D1448" s="28" t="s">
        <v>58</v>
      </c>
      <c r="E1448" s="29" t="s">
        <v>660</v>
      </c>
      <c r="F1448" s="24">
        <v>5.6</v>
      </c>
      <c r="G1448" s="24">
        <f t="shared" ref="G1448:N1448" si="1053">G1449</f>
        <v>0</v>
      </c>
      <c r="H1448" s="24">
        <f t="shared" si="1053"/>
        <v>5.6</v>
      </c>
      <c r="I1448" s="24">
        <f t="shared" si="1053"/>
        <v>4.0546699999999998</v>
      </c>
      <c r="J1448" s="37">
        <f t="shared" si="1053"/>
        <v>5.0336100000000004</v>
      </c>
      <c r="K1448" s="24">
        <f t="shared" si="1053"/>
        <v>0</v>
      </c>
      <c r="L1448" s="24">
        <f t="shared" si="1053"/>
        <v>0</v>
      </c>
      <c r="M1448" s="24">
        <f t="shared" si="1053"/>
        <v>0</v>
      </c>
      <c r="N1448" s="24">
        <f t="shared" si="1053"/>
        <v>0</v>
      </c>
      <c r="O1448" s="30">
        <f>O1449</f>
        <v>4.0546699999999998</v>
      </c>
      <c r="P1448" s="30">
        <f>P1449</f>
        <v>0</v>
      </c>
      <c r="Q1448" s="30">
        <f>Q1449</f>
        <v>0</v>
      </c>
      <c r="R1448" s="88">
        <f t="shared" si="1034"/>
        <v>100</v>
      </c>
    </row>
    <row r="1449" spans="1:18" ht="31.5" customHeight="1" x14ac:dyDescent="0.3">
      <c r="A1449" s="28" t="s">
        <v>302</v>
      </c>
      <c r="B1449" s="28" t="s">
        <v>1417</v>
      </c>
      <c r="C1449" s="18" t="s">
        <v>238</v>
      </c>
      <c r="D1449" s="28" t="s">
        <v>68</v>
      </c>
      <c r="E1449" s="29" t="s">
        <v>662</v>
      </c>
      <c r="F1449" s="24">
        <v>5.6</v>
      </c>
      <c r="G1449" s="24"/>
      <c r="H1449" s="24">
        <v>5.6</v>
      </c>
      <c r="I1449" s="24">
        <v>4.0546699999999998</v>
      </c>
      <c r="J1449" s="37">
        <v>5.0336100000000004</v>
      </c>
      <c r="K1449" s="24">
        <v>0</v>
      </c>
      <c r="L1449" s="24">
        <v>0</v>
      </c>
      <c r="M1449" s="24">
        <v>0</v>
      </c>
      <c r="N1449" s="24">
        <v>0</v>
      </c>
      <c r="O1449" s="30">
        <v>4.0546699999999998</v>
      </c>
      <c r="P1449" s="30">
        <v>0</v>
      </c>
      <c r="Q1449" s="30">
        <v>0</v>
      </c>
      <c r="R1449" s="88">
        <f t="shared" si="1034"/>
        <v>100</v>
      </c>
    </row>
    <row r="1450" spans="1:18" ht="31.5" customHeight="1" x14ac:dyDescent="0.3">
      <c r="A1450" s="28" t="s">
        <v>302</v>
      </c>
      <c r="B1450" s="28" t="s">
        <v>1417</v>
      </c>
      <c r="C1450" s="18" t="s">
        <v>238</v>
      </c>
      <c r="D1450" s="28" t="s">
        <v>51</v>
      </c>
      <c r="E1450" s="29" t="s">
        <v>663</v>
      </c>
      <c r="F1450" s="24">
        <v>6802.1</v>
      </c>
      <c r="G1450" s="24">
        <f t="shared" ref="G1450:N1450" si="1054">G1451</f>
        <v>0</v>
      </c>
      <c r="H1450" s="24">
        <f t="shared" si="1054"/>
        <v>6454.18</v>
      </c>
      <c r="I1450" s="24">
        <f t="shared" si="1054"/>
        <v>6419.98</v>
      </c>
      <c r="J1450" s="37">
        <f t="shared" si="1054"/>
        <v>4180.2396099999996</v>
      </c>
      <c r="K1450" s="24">
        <f t="shared" si="1054"/>
        <v>0</v>
      </c>
      <c r="L1450" s="24">
        <f t="shared" si="1054"/>
        <v>0</v>
      </c>
      <c r="M1450" s="24">
        <f t="shared" si="1054"/>
        <v>0</v>
      </c>
      <c r="N1450" s="24">
        <f t="shared" si="1054"/>
        <v>0</v>
      </c>
      <c r="O1450" s="30">
        <f>O1451</f>
        <v>6383.4985299999998</v>
      </c>
      <c r="P1450" s="30">
        <f>P1451</f>
        <v>0</v>
      </c>
      <c r="Q1450" s="30">
        <f>Q1451</f>
        <v>0</v>
      </c>
      <c r="R1450" s="88">
        <f t="shared" si="1034"/>
        <v>99.431751033492318</v>
      </c>
    </row>
    <row r="1451" spans="1:18" ht="31.5" customHeight="1" x14ac:dyDescent="0.3">
      <c r="A1451" s="28" t="s">
        <v>302</v>
      </c>
      <c r="B1451" s="28" t="s">
        <v>1417</v>
      </c>
      <c r="C1451" s="18" t="s">
        <v>238</v>
      </c>
      <c r="D1451" s="28" t="s">
        <v>52</v>
      </c>
      <c r="E1451" s="29" t="s">
        <v>664</v>
      </c>
      <c r="F1451" s="24">
        <v>6802.1</v>
      </c>
      <c r="G1451" s="24"/>
      <c r="H1451" s="24">
        <v>6454.18</v>
      </c>
      <c r="I1451" s="24">
        <v>6419.98</v>
      </c>
      <c r="J1451" s="37">
        <v>4180.2396099999996</v>
      </c>
      <c r="K1451" s="24">
        <v>0</v>
      </c>
      <c r="L1451" s="24">
        <v>0</v>
      </c>
      <c r="M1451" s="24">
        <v>0</v>
      </c>
      <c r="N1451" s="24">
        <v>0</v>
      </c>
      <c r="O1451" s="30">
        <v>6383.4985299999998</v>
      </c>
      <c r="P1451" s="30">
        <v>0</v>
      </c>
      <c r="Q1451" s="30">
        <v>0</v>
      </c>
      <c r="R1451" s="88">
        <f t="shared" si="1034"/>
        <v>99.431751033492318</v>
      </c>
    </row>
    <row r="1452" spans="1:18" ht="15.75" customHeight="1" x14ac:dyDescent="0.3">
      <c r="A1452" s="28" t="s">
        <v>302</v>
      </c>
      <c r="B1452" s="28" t="s">
        <v>1417</v>
      </c>
      <c r="C1452" s="18" t="s">
        <v>238</v>
      </c>
      <c r="D1452" s="28" t="s">
        <v>53</v>
      </c>
      <c r="E1452" s="29" t="s">
        <v>679</v>
      </c>
      <c r="F1452" s="24">
        <v>334.2</v>
      </c>
      <c r="G1452" s="24">
        <f t="shared" ref="G1452:N1452" si="1055">G1453</f>
        <v>0</v>
      </c>
      <c r="H1452" s="24">
        <f t="shared" si="1055"/>
        <v>334.2</v>
      </c>
      <c r="I1452" s="24">
        <f t="shared" si="1055"/>
        <v>334.2</v>
      </c>
      <c r="J1452" s="37">
        <f t="shared" si="1055"/>
        <v>250.66300000000001</v>
      </c>
      <c r="K1452" s="24">
        <f t="shared" si="1055"/>
        <v>0</v>
      </c>
      <c r="L1452" s="24">
        <f t="shared" si="1055"/>
        <v>0</v>
      </c>
      <c r="M1452" s="24">
        <f t="shared" si="1055"/>
        <v>0</v>
      </c>
      <c r="N1452" s="24">
        <f t="shared" si="1055"/>
        <v>0</v>
      </c>
      <c r="O1452" s="30">
        <f>O1453</f>
        <v>334.18900000000002</v>
      </c>
      <c r="P1452" s="30">
        <f>P1453</f>
        <v>0</v>
      </c>
      <c r="Q1452" s="30">
        <f>Q1453</f>
        <v>0</v>
      </c>
      <c r="R1452" s="88">
        <f t="shared" si="1034"/>
        <v>99.996708557749855</v>
      </c>
    </row>
    <row r="1453" spans="1:18" ht="15.75" customHeight="1" x14ac:dyDescent="0.3">
      <c r="A1453" s="28" t="s">
        <v>302</v>
      </c>
      <c r="B1453" s="28" t="s">
        <v>1417</v>
      </c>
      <c r="C1453" s="18" t="s">
        <v>238</v>
      </c>
      <c r="D1453" s="28" t="s">
        <v>60</v>
      </c>
      <c r="E1453" s="29" t="s">
        <v>682</v>
      </c>
      <c r="F1453" s="24">
        <v>334.2</v>
      </c>
      <c r="G1453" s="24"/>
      <c r="H1453" s="24">
        <v>334.2</v>
      </c>
      <c r="I1453" s="24">
        <v>334.2</v>
      </c>
      <c r="J1453" s="37">
        <v>250.66300000000001</v>
      </c>
      <c r="K1453" s="24">
        <v>0</v>
      </c>
      <c r="L1453" s="24">
        <v>0</v>
      </c>
      <c r="M1453" s="24">
        <v>0</v>
      </c>
      <c r="N1453" s="24">
        <v>0</v>
      </c>
      <c r="O1453" s="30">
        <v>334.18900000000002</v>
      </c>
      <c r="P1453" s="30">
        <v>0</v>
      </c>
      <c r="Q1453" s="30">
        <v>0</v>
      </c>
      <c r="R1453" s="88">
        <f t="shared" si="1034"/>
        <v>99.996708557749855</v>
      </c>
    </row>
    <row r="1454" spans="1:18" s="49" customFormat="1" ht="15.75" customHeight="1" x14ac:dyDescent="0.3">
      <c r="A1454" s="47" t="s">
        <v>302</v>
      </c>
      <c r="B1454" s="47" t="s">
        <v>1393</v>
      </c>
      <c r="C1454" s="20"/>
      <c r="D1454" s="47"/>
      <c r="E1454" s="48" t="s">
        <v>635</v>
      </c>
      <c r="F1454" s="23">
        <v>12935.4</v>
      </c>
      <c r="G1454" s="23">
        <f t="shared" ref="G1454:H1454" si="1056">G1455+G1488+G1497</f>
        <v>50</v>
      </c>
      <c r="H1454" s="23">
        <f t="shared" si="1056"/>
        <v>20171.349999999999</v>
      </c>
      <c r="I1454" s="23">
        <f>I1455+I1488+I1497+I1492</f>
        <v>20438.156499999997</v>
      </c>
      <c r="J1454" s="23">
        <f t="shared" ref="J1454:Q1454" si="1057">J1455+J1488+J1497+J1492</f>
        <v>8786.4458699999996</v>
      </c>
      <c r="K1454" s="23">
        <f t="shared" si="1057"/>
        <v>50</v>
      </c>
      <c r="L1454" s="23">
        <f t="shared" si="1057"/>
        <v>0</v>
      </c>
      <c r="M1454" s="23">
        <f t="shared" si="1057"/>
        <v>0</v>
      </c>
      <c r="N1454" s="23">
        <f t="shared" si="1057"/>
        <v>0</v>
      </c>
      <c r="O1454" s="23">
        <f t="shared" si="1057"/>
        <v>12877.353430000001</v>
      </c>
      <c r="P1454" s="23">
        <f t="shared" si="1057"/>
        <v>50</v>
      </c>
      <c r="Q1454" s="23">
        <f t="shared" si="1057"/>
        <v>0</v>
      </c>
      <c r="R1454" s="87">
        <f t="shared" si="1034"/>
        <v>63.006433236774569</v>
      </c>
    </row>
    <row r="1455" spans="1:18" ht="15.75" customHeight="1" x14ac:dyDescent="0.3">
      <c r="A1455" s="28" t="s">
        <v>302</v>
      </c>
      <c r="B1455" s="28" t="s">
        <v>1393</v>
      </c>
      <c r="C1455" s="18" t="s">
        <v>181</v>
      </c>
      <c r="D1455" s="28"/>
      <c r="E1455" s="29" t="s">
        <v>1523</v>
      </c>
      <c r="F1455" s="24">
        <v>12935.4</v>
      </c>
      <c r="G1455" s="24">
        <f t="shared" ref="G1455:H1455" si="1058">G1456+G1480</f>
        <v>50</v>
      </c>
      <c r="H1455" s="24">
        <f t="shared" si="1058"/>
        <v>20171.349999999999</v>
      </c>
      <c r="I1455" s="24">
        <f t="shared" ref="I1455:Q1455" si="1059">I1456+I1480</f>
        <v>20094.656499999997</v>
      </c>
      <c r="J1455" s="37">
        <f t="shared" si="1059"/>
        <v>8643.0458699999999</v>
      </c>
      <c r="K1455" s="24">
        <f t="shared" si="1059"/>
        <v>0</v>
      </c>
      <c r="L1455" s="24">
        <f t="shared" si="1059"/>
        <v>0</v>
      </c>
      <c r="M1455" s="24">
        <f t="shared" si="1059"/>
        <v>0</v>
      </c>
      <c r="N1455" s="24">
        <f t="shared" si="1059"/>
        <v>0</v>
      </c>
      <c r="O1455" s="30">
        <f t="shared" si="1059"/>
        <v>12557.253430000001</v>
      </c>
      <c r="P1455" s="30">
        <f t="shared" si="1059"/>
        <v>0</v>
      </c>
      <c r="Q1455" s="30">
        <f t="shared" si="1059"/>
        <v>0</v>
      </c>
      <c r="R1455" s="88">
        <f t="shared" si="1034"/>
        <v>62.490510499644536</v>
      </c>
    </row>
    <row r="1456" spans="1:18" ht="31.5" customHeight="1" x14ac:dyDescent="0.3">
      <c r="A1456" s="28" t="s">
        <v>302</v>
      </c>
      <c r="B1456" s="28" t="s">
        <v>1393</v>
      </c>
      <c r="C1456" s="18" t="s">
        <v>247</v>
      </c>
      <c r="D1456" s="28"/>
      <c r="E1456" s="29" t="s">
        <v>1584</v>
      </c>
      <c r="F1456" s="24">
        <v>12815.4</v>
      </c>
      <c r="G1456" s="24">
        <f t="shared" ref="G1456:H1456" si="1060">G1457+G1467+G1474</f>
        <v>50</v>
      </c>
      <c r="H1456" s="24">
        <f t="shared" si="1060"/>
        <v>20051.349999999999</v>
      </c>
      <c r="I1456" s="24">
        <f t="shared" ref="I1456:Q1456" si="1061">I1457+I1467+I1474</f>
        <v>19974.656499999997</v>
      </c>
      <c r="J1456" s="37">
        <f t="shared" si="1061"/>
        <v>8523.0458699999999</v>
      </c>
      <c r="K1456" s="24">
        <f t="shared" si="1061"/>
        <v>0</v>
      </c>
      <c r="L1456" s="24">
        <f t="shared" si="1061"/>
        <v>0</v>
      </c>
      <c r="M1456" s="24">
        <f t="shared" si="1061"/>
        <v>0</v>
      </c>
      <c r="N1456" s="24">
        <f t="shared" si="1061"/>
        <v>0</v>
      </c>
      <c r="O1456" s="30">
        <f t="shared" si="1061"/>
        <v>12437.253430000001</v>
      </c>
      <c r="P1456" s="30">
        <f t="shared" si="1061"/>
        <v>0</v>
      </c>
      <c r="Q1456" s="30">
        <f t="shared" si="1061"/>
        <v>0</v>
      </c>
      <c r="R1456" s="88">
        <f t="shared" si="1034"/>
        <v>62.265168014278501</v>
      </c>
    </row>
    <row r="1457" spans="1:18" ht="63" customHeight="1" x14ac:dyDescent="0.3">
      <c r="A1457" s="28" t="s">
        <v>302</v>
      </c>
      <c r="B1457" s="28" t="s">
        <v>1393</v>
      </c>
      <c r="C1457" s="18" t="s">
        <v>248</v>
      </c>
      <c r="D1457" s="28"/>
      <c r="E1457" s="29" t="s">
        <v>1585</v>
      </c>
      <c r="F1457" s="24">
        <v>994.2</v>
      </c>
      <c r="G1457" s="24">
        <f t="shared" ref="G1457:H1457" si="1062">G1458+G1461+G1464</f>
        <v>50</v>
      </c>
      <c r="H1457" s="24">
        <f t="shared" si="1062"/>
        <v>1044.2</v>
      </c>
      <c r="I1457" s="24">
        <f t="shared" ref="I1457:Q1457" si="1063">I1458+I1461+I1464</f>
        <v>1044.2</v>
      </c>
      <c r="J1457" s="37">
        <f t="shared" si="1063"/>
        <v>772.34328000000005</v>
      </c>
      <c r="K1457" s="24">
        <f t="shared" si="1063"/>
        <v>0</v>
      </c>
      <c r="L1457" s="24">
        <f t="shared" si="1063"/>
        <v>0</v>
      </c>
      <c r="M1457" s="24">
        <f t="shared" si="1063"/>
        <v>0</v>
      </c>
      <c r="N1457" s="24">
        <f t="shared" si="1063"/>
        <v>0</v>
      </c>
      <c r="O1457" s="30">
        <f t="shared" si="1063"/>
        <v>1044.2</v>
      </c>
      <c r="P1457" s="30">
        <f t="shared" si="1063"/>
        <v>0</v>
      </c>
      <c r="Q1457" s="30">
        <f t="shared" si="1063"/>
        <v>0</v>
      </c>
      <c r="R1457" s="88">
        <f t="shared" si="1034"/>
        <v>100</v>
      </c>
    </row>
    <row r="1458" spans="1:18" ht="63" customHeight="1" x14ac:dyDescent="0.3">
      <c r="A1458" s="28" t="s">
        <v>302</v>
      </c>
      <c r="B1458" s="28" t="s">
        <v>1393</v>
      </c>
      <c r="C1458" s="18" t="s">
        <v>241</v>
      </c>
      <c r="D1458" s="28"/>
      <c r="E1458" s="29" t="s">
        <v>1271</v>
      </c>
      <c r="F1458" s="24">
        <v>221.5</v>
      </c>
      <c r="G1458" s="24">
        <f t="shared" ref="G1458:N1459" si="1064">G1459</f>
        <v>0</v>
      </c>
      <c r="H1458" s="24">
        <f t="shared" si="1064"/>
        <v>221.5</v>
      </c>
      <c r="I1458" s="24">
        <f t="shared" si="1064"/>
        <v>221.5</v>
      </c>
      <c r="J1458" s="37">
        <f t="shared" si="1064"/>
        <v>114.33328</v>
      </c>
      <c r="K1458" s="24">
        <f t="shared" si="1064"/>
        <v>0</v>
      </c>
      <c r="L1458" s="24">
        <f t="shared" si="1064"/>
        <v>0</v>
      </c>
      <c r="M1458" s="24">
        <f t="shared" si="1064"/>
        <v>0</v>
      </c>
      <c r="N1458" s="24">
        <f t="shared" si="1064"/>
        <v>0</v>
      </c>
      <c r="O1458" s="30">
        <f t="shared" ref="O1458:Q1459" si="1065">O1459</f>
        <v>221.5</v>
      </c>
      <c r="P1458" s="30">
        <f t="shared" si="1065"/>
        <v>0</v>
      </c>
      <c r="Q1458" s="30">
        <f t="shared" si="1065"/>
        <v>0</v>
      </c>
      <c r="R1458" s="88">
        <f t="shared" si="1034"/>
        <v>100</v>
      </c>
    </row>
    <row r="1459" spans="1:18" ht="31.5" customHeight="1" x14ac:dyDescent="0.3">
      <c r="A1459" s="28" t="s">
        <v>302</v>
      </c>
      <c r="B1459" s="28" t="s">
        <v>1393</v>
      </c>
      <c r="C1459" s="18" t="s">
        <v>241</v>
      </c>
      <c r="D1459" s="28" t="s">
        <v>51</v>
      </c>
      <c r="E1459" s="29" t="s">
        <v>663</v>
      </c>
      <c r="F1459" s="24">
        <v>221.5</v>
      </c>
      <c r="G1459" s="24">
        <f t="shared" si="1064"/>
        <v>0</v>
      </c>
      <c r="H1459" s="24">
        <f t="shared" si="1064"/>
        <v>221.5</v>
      </c>
      <c r="I1459" s="24">
        <f t="shared" si="1064"/>
        <v>221.5</v>
      </c>
      <c r="J1459" s="37">
        <f t="shared" si="1064"/>
        <v>114.33328</v>
      </c>
      <c r="K1459" s="24">
        <f t="shared" si="1064"/>
        <v>0</v>
      </c>
      <c r="L1459" s="24">
        <f t="shared" si="1064"/>
        <v>0</v>
      </c>
      <c r="M1459" s="24">
        <f t="shared" si="1064"/>
        <v>0</v>
      </c>
      <c r="N1459" s="24">
        <f t="shared" si="1064"/>
        <v>0</v>
      </c>
      <c r="O1459" s="30">
        <f t="shared" si="1065"/>
        <v>221.5</v>
      </c>
      <c r="P1459" s="30">
        <f t="shared" si="1065"/>
        <v>0</v>
      </c>
      <c r="Q1459" s="30">
        <f t="shared" si="1065"/>
        <v>0</v>
      </c>
      <c r="R1459" s="88">
        <f t="shared" si="1034"/>
        <v>100</v>
      </c>
    </row>
    <row r="1460" spans="1:18" ht="31.5" customHeight="1" x14ac:dyDescent="0.3">
      <c r="A1460" s="28" t="s">
        <v>302</v>
      </c>
      <c r="B1460" s="28" t="s">
        <v>1393</v>
      </c>
      <c r="C1460" s="18" t="s">
        <v>241</v>
      </c>
      <c r="D1460" s="28" t="s">
        <v>52</v>
      </c>
      <c r="E1460" s="29" t="s">
        <v>664</v>
      </c>
      <c r="F1460" s="24">
        <v>221.5</v>
      </c>
      <c r="G1460" s="24"/>
      <c r="H1460" s="24">
        <v>221.5</v>
      </c>
      <c r="I1460" s="24">
        <v>221.5</v>
      </c>
      <c r="J1460" s="37">
        <v>114.33328</v>
      </c>
      <c r="K1460" s="24">
        <v>0</v>
      </c>
      <c r="L1460" s="24">
        <v>0</v>
      </c>
      <c r="M1460" s="24">
        <v>0</v>
      </c>
      <c r="N1460" s="24">
        <v>0</v>
      </c>
      <c r="O1460" s="30">
        <v>221.5</v>
      </c>
      <c r="P1460" s="30">
        <v>0</v>
      </c>
      <c r="Q1460" s="30">
        <v>0</v>
      </c>
      <c r="R1460" s="88">
        <f t="shared" si="1034"/>
        <v>100</v>
      </c>
    </row>
    <row r="1461" spans="1:18" ht="47.25" customHeight="1" x14ac:dyDescent="0.3">
      <c r="A1461" s="28" t="s">
        <v>302</v>
      </c>
      <c r="B1461" s="28" t="s">
        <v>1393</v>
      </c>
      <c r="C1461" s="18" t="s">
        <v>242</v>
      </c>
      <c r="D1461" s="28"/>
      <c r="E1461" s="29" t="s">
        <v>688</v>
      </c>
      <c r="F1461" s="24">
        <v>612.70000000000005</v>
      </c>
      <c r="G1461" s="24">
        <f t="shared" ref="G1461:N1462" si="1066">G1462</f>
        <v>50</v>
      </c>
      <c r="H1461" s="24">
        <f t="shared" si="1066"/>
        <v>662.7</v>
      </c>
      <c r="I1461" s="24">
        <f t="shared" si="1066"/>
        <v>662.7</v>
      </c>
      <c r="J1461" s="37">
        <f t="shared" si="1066"/>
        <v>498.01</v>
      </c>
      <c r="K1461" s="24">
        <f t="shared" si="1066"/>
        <v>0</v>
      </c>
      <c r="L1461" s="24">
        <f t="shared" si="1066"/>
        <v>0</v>
      </c>
      <c r="M1461" s="24">
        <f t="shared" si="1066"/>
        <v>0</v>
      </c>
      <c r="N1461" s="24">
        <f t="shared" si="1066"/>
        <v>0</v>
      </c>
      <c r="O1461" s="30">
        <f t="shared" ref="O1461:Q1462" si="1067">O1462</f>
        <v>662.7</v>
      </c>
      <c r="P1461" s="30">
        <f t="shared" si="1067"/>
        <v>0</v>
      </c>
      <c r="Q1461" s="30">
        <f t="shared" si="1067"/>
        <v>0</v>
      </c>
      <c r="R1461" s="88">
        <f t="shared" si="1034"/>
        <v>100</v>
      </c>
    </row>
    <row r="1462" spans="1:18" ht="31.5" customHeight="1" x14ac:dyDescent="0.3">
      <c r="A1462" s="28" t="s">
        <v>302</v>
      </c>
      <c r="B1462" s="28" t="s">
        <v>1393</v>
      </c>
      <c r="C1462" s="18" t="s">
        <v>242</v>
      </c>
      <c r="D1462" s="28" t="s">
        <v>143</v>
      </c>
      <c r="E1462" s="29" t="s">
        <v>673</v>
      </c>
      <c r="F1462" s="24">
        <v>612.70000000000005</v>
      </c>
      <c r="G1462" s="24">
        <f t="shared" si="1066"/>
        <v>50</v>
      </c>
      <c r="H1462" s="24">
        <f t="shared" si="1066"/>
        <v>662.7</v>
      </c>
      <c r="I1462" s="24">
        <f t="shared" si="1066"/>
        <v>662.7</v>
      </c>
      <c r="J1462" s="37">
        <f t="shared" si="1066"/>
        <v>498.01</v>
      </c>
      <c r="K1462" s="24">
        <f t="shared" si="1066"/>
        <v>0</v>
      </c>
      <c r="L1462" s="24">
        <f t="shared" si="1066"/>
        <v>0</v>
      </c>
      <c r="M1462" s="24">
        <f t="shared" si="1066"/>
        <v>0</v>
      </c>
      <c r="N1462" s="24">
        <f t="shared" si="1066"/>
        <v>0</v>
      </c>
      <c r="O1462" s="30">
        <f t="shared" si="1067"/>
        <v>662.7</v>
      </c>
      <c r="P1462" s="30">
        <f t="shared" si="1067"/>
        <v>0</v>
      </c>
      <c r="Q1462" s="30">
        <f t="shared" si="1067"/>
        <v>0</v>
      </c>
      <c r="R1462" s="88">
        <f t="shared" si="1034"/>
        <v>100</v>
      </c>
    </row>
    <row r="1463" spans="1:18" ht="47.25" customHeight="1" x14ac:dyDescent="0.3">
      <c r="A1463" s="28" t="s">
        <v>302</v>
      </c>
      <c r="B1463" s="28" t="s">
        <v>1393</v>
      </c>
      <c r="C1463" s="18" t="s">
        <v>242</v>
      </c>
      <c r="D1463" s="28" t="s">
        <v>139</v>
      </c>
      <c r="E1463" s="29" t="s">
        <v>676</v>
      </c>
      <c r="F1463" s="24">
        <v>612.70000000000005</v>
      </c>
      <c r="G1463" s="24">
        <v>50</v>
      </c>
      <c r="H1463" s="24">
        <v>662.7</v>
      </c>
      <c r="I1463" s="24">
        <v>662.7</v>
      </c>
      <c r="J1463" s="37">
        <v>498.01</v>
      </c>
      <c r="K1463" s="24">
        <v>0</v>
      </c>
      <c r="L1463" s="24">
        <v>0</v>
      </c>
      <c r="M1463" s="24">
        <v>0</v>
      </c>
      <c r="N1463" s="24">
        <v>0</v>
      </c>
      <c r="O1463" s="30">
        <v>662.7</v>
      </c>
      <c r="P1463" s="30">
        <v>0</v>
      </c>
      <c r="Q1463" s="30">
        <v>0</v>
      </c>
      <c r="R1463" s="88">
        <f t="shared" si="1034"/>
        <v>100</v>
      </c>
    </row>
    <row r="1464" spans="1:18" ht="63" customHeight="1" x14ac:dyDescent="0.3">
      <c r="A1464" s="28" t="s">
        <v>302</v>
      </c>
      <c r="B1464" s="28" t="s">
        <v>1393</v>
      </c>
      <c r="C1464" s="18" t="s">
        <v>243</v>
      </c>
      <c r="D1464" s="28"/>
      <c r="E1464" s="29" t="s">
        <v>689</v>
      </c>
      <c r="F1464" s="24">
        <v>160</v>
      </c>
      <c r="G1464" s="24">
        <f t="shared" ref="G1464:N1465" si="1068">G1465</f>
        <v>0</v>
      </c>
      <c r="H1464" s="24">
        <f t="shared" si="1068"/>
        <v>160</v>
      </c>
      <c r="I1464" s="24">
        <f t="shared" si="1068"/>
        <v>160</v>
      </c>
      <c r="J1464" s="37">
        <f t="shared" si="1068"/>
        <v>160</v>
      </c>
      <c r="K1464" s="24">
        <f t="shared" si="1068"/>
        <v>0</v>
      </c>
      <c r="L1464" s="24">
        <f t="shared" si="1068"/>
        <v>0</v>
      </c>
      <c r="M1464" s="24">
        <f t="shared" si="1068"/>
        <v>0</v>
      </c>
      <c r="N1464" s="24">
        <f t="shared" si="1068"/>
        <v>0</v>
      </c>
      <c r="O1464" s="30">
        <f t="shared" ref="O1464:Q1465" si="1069">O1465</f>
        <v>160</v>
      </c>
      <c r="P1464" s="30">
        <f t="shared" si="1069"/>
        <v>0</v>
      </c>
      <c r="Q1464" s="30">
        <f t="shared" si="1069"/>
        <v>0</v>
      </c>
      <c r="R1464" s="88">
        <f t="shared" si="1034"/>
        <v>100</v>
      </c>
    </row>
    <row r="1465" spans="1:18" ht="31.5" customHeight="1" x14ac:dyDescent="0.3">
      <c r="A1465" s="28" t="s">
        <v>302</v>
      </c>
      <c r="B1465" s="28" t="s">
        <v>1393</v>
      </c>
      <c r="C1465" s="18" t="s">
        <v>243</v>
      </c>
      <c r="D1465" s="28" t="s">
        <v>143</v>
      </c>
      <c r="E1465" s="29" t="s">
        <v>673</v>
      </c>
      <c r="F1465" s="24">
        <v>160</v>
      </c>
      <c r="G1465" s="24">
        <f t="shared" si="1068"/>
        <v>0</v>
      </c>
      <c r="H1465" s="24">
        <f t="shared" si="1068"/>
        <v>160</v>
      </c>
      <c r="I1465" s="24">
        <f t="shared" si="1068"/>
        <v>160</v>
      </c>
      <c r="J1465" s="37">
        <f t="shared" si="1068"/>
        <v>160</v>
      </c>
      <c r="K1465" s="24">
        <f t="shared" si="1068"/>
        <v>0</v>
      </c>
      <c r="L1465" s="24">
        <f t="shared" si="1068"/>
        <v>0</v>
      </c>
      <c r="M1465" s="24">
        <f t="shared" si="1068"/>
        <v>0</v>
      </c>
      <c r="N1465" s="24">
        <f t="shared" si="1068"/>
        <v>0</v>
      </c>
      <c r="O1465" s="30">
        <f t="shared" si="1069"/>
        <v>160</v>
      </c>
      <c r="P1465" s="30">
        <f t="shared" si="1069"/>
        <v>0</v>
      </c>
      <c r="Q1465" s="30">
        <f t="shared" si="1069"/>
        <v>0</v>
      </c>
      <c r="R1465" s="88">
        <f t="shared" si="1034"/>
        <v>100</v>
      </c>
    </row>
    <row r="1466" spans="1:18" ht="47.25" customHeight="1" x14ac:dyDescent="0.3">
      <c r="A1466" s="28" t="s">
        <v>302</v>
      </c>
      <c r="B1466" s="28" t="s">
        <v>1393</v>
      </c>
      <c r="C1466" s="18" t="s">
        <v>243</v>
      </c>
      <c r="D1466" s="28" t="s">
        <v>139</v>
      </c>
      <c r="E1466" s="29" t="s">
        <v>676</v>
      </c>
      <c r="F1466" s="24">
        <v>160</v>
      </c>
      <c r="G1466" s="24"/>
      <c r="H1466" s="24">
        <v>160</v>
      </c>
      <c r="I1466" s="24">
        <v>160</v>
      </c>
      <c r="J1466" s="37">
        <v>160</v>
      </c>
      <c r="K1466" s="24">
        <v>0</v>
      </c>
      <c r="L1466" s="24">
        <v>0</v>
      </c>
      <c r="M1466" s="24">
        <v>0</v>
      </c>
      <c r="N1466" s="24">
        <v>0</v>
      </c>
      <c r="O1466" s="30">
        <v>160</v>
      </c>
      <c r="P1466" s="30">
        <v>0</v>
      </c>
      <c r="Q1466" s="30">
        <v>0</v>
      </c>
      <c r="R1466" s="88">
        <f t="shared" si="1034"/>
        <v>100</v>
      </c>
    </row>
    <row r="1467" spans="1:18" ht="63" customHeight="1" x14ac:dyDescent="0.3">
      <c r="A1467" s="28" t="s">
        <v>302</v>
      </c>
      <c r="B1467" s="28" t="s">
        <v>1393</v>
      </c>
      <c r="C1467" s="18" t="s">
        <v>249</v>
      </c>
      <c r="D1467" s="28"/>
      <c r="E1467" s="29" t="s">
        <v>1586</v>
      </c>
      <c r="F1467" s="24">
        <v>5917.9</v>
      </c>
      <c r="G1467" s="24">
        <f t="shared" ref="G1467:H1467" si="1070">G1468+G1471</f>
        <v>0</v>
      </c>
      <c r="H1467" s="24">
        <f t="shared" si="1070"/>
        <v>5795.29</v>
      </c>
      <c r="I1467" s="24">
        <f t="shared" ref="I1467:Q1467" si="1071">I1468+I1471</f>
        <v>5795.29</v>
      </c>
      <c r="J1467" s="37">
        <f t="shared" si="1071"/>
        <v>4421.4186499999996</v>
      </c>
      <c r="K1467" s="24">
        <f t="shared" si="1071"/>
        <v>0</v>
      </c>
      <c r="L1467" s="24">
        <f t="shared" si="1071"/>
        <v>0</v>
      </c>
      <c r="M1467" s="24">
        <f t="shared" si="1071"/>
        <v>0</v>
      </c>
      <c r="N1467" s="24">
        <f t="shared" si="1071"/>
        <v>0</v>
      </c>
      <c r="O1467" s="30">
        <f t="shared" si="1071"/>
        <v>5795.29</v>
      </c>
      <c r="P1467" s="30">
        <f t="shared" si="1071"/>
        <v>0</v>
      </c>
      <c r="Q1467" s="30">
        <f t="shared" si="1071"/>
        <v>0</v>
      </c>
      <c r="R1467" s="88">
        <f t="shared" si="1034"/>
        <v>100</v>
      </c>
    </row>
    <row r="1468" spans="1:18" ht="31.5" customHeight="1" x14ac:dyDescent="0.3">
      <c r="A1468" s="28" t="s">
        <v>302</v>
      </c>
      <c r="B1468" s="28" t="s">
        <v>1393</v>
      </c>
      <c r="C1468" s="18" t="s">
        <v>244</v>
      </c>
      <c r="D1468" s="28"/>
      <c r="E1468" s="29" t="s">
        <v>692</v>
      </c>
      <c r="F1468" s="24">
        <v>5665.9</v>
      </c>
      <c r="G1468" s="24">
        <f t="shared" ref="G1468:N1469" si="1072">G1469</f>
        <v>0</v>
      </c>
      <c r="H1468" s="24">
        <f t="shared" si="1072"/>
        <v>5543.29</v>
      </c>
      <c r="I1468" s="24">
        <f t="shared" si="1072"/>
        <v>5543.29</v>
      </c>
      <c r="J1468" s="37">
        <f t="shared" si="1072"/>
        <v>4169.4186499999996</v>
      </c>
      <c r="K1468" s="24">
        <f t="shared" si="1072"/>
        <v>0</v>
      </c>
      <c r="L1468" s="24">
        <f t="shared" si="1072"/>
        <v>0</v>
      </c>
      <c r="M1468" s="24">
        <f t="shared" si="1072"/>
        <v>0</v>
      </c>
      <c r="N1468" s="24">
        <f t="shared" si="1072"/>
        <v>0</v>
      </c>
      <c r="O1468" s="30">
        <f t="shared" ref="O1468:Q1469" si="1073">O1469</f>
        <v>5543.29</v>
      </c>
      <c r="P1468" s="30">
        <f t="shared" si="1073"/>
        <v>0</v>
      </c>
      <c r="Q1468" s="30">
        <f t="shared" si="1073"/>
        <v>0</v>
      </c>
      <c r="R1468" s="88">
        <f t="shared" si="1034"/>
        <v>100</v>
      </c>
    </row>
    <row r="1469" spans="1:18" ht="31.5" customHeight="1" x14ac:dyDescent="0.3">
      <c r="A1469" s="28" t="s">
        <v>302</v>
      </c>
      <c r="B1469" s="28" t="s">
        <v>1393</v>
      </c>
      <c r="C1469" s="18" t="s">
        <v>244</v>
      </c>
      <c r="D1469" s="28" t="s">
        <v>143</v>
      </c>
      <c r="E1469" s="29" t="s">
        <v>673</v>
      </c>
      <c r="F1469" s="24">
        <v>5665.9</v>
      </c>
      <c r="G1469" s="24">
        <f t="shared" si="1072"/>
        <v>0</v>
      </c>
      <c r="H1469" s="24">
        <f t="shared" si="1072"/>
        <v>5543.29</v>
      </c>
      <c r="I1469" s="24">
        <f t="shared" si="1072"/>
        <v>5543.29</v>
      </c>
      <c r="J1469" s="37">
        <f t="shared" si="1072"/>
        <v>4169.4186499999996</v>
      </c>
      <c r="K1469" s="24">
        <f t="shared" si="1072"/>
        <v>0</v>
      </c>
      <c r="L1469" s="24">
        <f t="shared" si="1072"/>
        <v>0</v>
      </c>
      <c r="M1469" s="24">
        <f t="shared" si="1072"/>
        <v>0</v>
      </c>
      <c r="N1469" s="24">
        <f t="shared" si="1072"/>
        <v>0</v>
      </c>
      <c r="O1469" s="30">
        <f t="shared" si="1073"/>
        <v>5543.29</v>
      </c>
      <c r="P1469" s="30">
        <f t="shared" si="1073"/>
        <v>0</v>
      </c>
      <c r="Q1469" s="30">
        <f t="shared" si="1073"/>
        <v>0</v>
      </c>
      <c r="R1469" s="88">
        <f t="shared" si="1034"/>
        <v>100</v>
      </c>
    </row>
    <row r="1470" spans="1:18" ht="47.25" customHeight="1" x14ac:dyDescent="0.3">
      <c r="A1470" s="28" t="s">
        <v>302</v>
      </c>
      <c r="B1470" s="28" t="s">
        <v>1393</v>
      </c>
      <c r="C1470" s="18" t="s">
        <v>244</v>
      </c>
      <c r="D1470" s="28" t="s">
        <v>139</v>
      </c>
      <c r="E1470" s="29" t="s">
        <v>676</v>
      </c>
      <c r="F1470" s="24">
        <v>5665.9</v>
      </c>
      <c r="G1470" s="24"/>
      <c r="H1470" s="24">
        <f>5665.9-122.61</f>
        <v>5543.29</v>
      </c>
      <c r="I1470" s="24">
        <v>5543.29</v>
      </c>
      <c r="J1470" s="37">
        <v>4169.4186499999996</v>
      </c>
      <c r="K1470" s="24">
        <v>0</v>
      </c>
      <c r="L1470" s="24">
        <v>0</v>
      </c>
      <c r="M1470" s="24">
        <v>0</v>
      </c>
      <c r="N1470" s="24">
        <v>0</v>
      </c>
      <c r="O1470" s="30">
        <v>5543.29</v>
      </c>
      <c r="P1470" s="30">
        <v>0</v>
      </c>
      <c r="Q1470" s="30">
        <v>0</v>
      </c>
      <c r="R1470" s="88">
        <f t="shared" si="1034"/>
        <v>100</v>
      </c>
    </row>
    <row r="1471" spans="1:18" ht="31.5" customHeight="1" x14ac:dyDescent="0.3">
      <c r="A1471" s="28" t="s">
        <v>302</v>
      </c>
      <c r="B1471" s="28" t="s">
        <v>1393</v>
      </c>
      <c r="C1471" s="18" t="s">
        <v>245</v>
      </c>
      <c r="D1471" s="28"/>
      <c r="E1471" s="29" t="s">
        <v>1387</v>
      </c>
      <c r="F1471" s="24">
        <v>252</v>
      </c>
      <c r="G1471" s="24">
        <f t="shared" ref="G1471:N1472" si="1074">G1472</f>
        <v>0</v>
      </c>
      <c r="H1471" s="24">
        <f t="shared" si="1074"/>
        <v>252</v>
      </c>
      <c r="I1471" s="24">
        <f t="shared" si="1074"/>
        <v>252</v>
      </c>
      <c r="J1471" s="37">
        <f t="shared" si="1074"/>
        <v>252</v>
      </c>
      <c r="K1471" s="24">
        <f t="shared" si="1074"/>
        <v>0</v>
      </c>
      <c r="L1471" s="24">
        <f t="shared" si="1074"/>
        <v>0</v>
      </c>
      <c r="M1471" s="24">
        <f t="shared" si="1074"/>
        <v>0</v>
      </c>
      <c r="N1471" s="24">
        <f t="shared" si="1074"/>
        <v>0</v>
      </c>
      <c r="O1471" s="30">
        <f t="shared" ref="O1471:Q1472" si="1075">O1472</f>
        <v>252</v>
      </c>
      <c r="P1471" s="30">
        <f t="shared" si="1075"/>
        <v>0</v>
      </c>
      <c r="Q1471" s="30">
        <f t="shared" si="1075"/>
        <v>0</v>
      </c>
      <c r="R1471" s="88">
        <f t="shared" si="1034"/>
        <v>100</v>
      </c>
    </row>
    <row r="1472" spans="1:18" ht="31.5" customHeight="1" x14ac:dyDescent="0.3">
      <c r="A1472" s="28" t="s">
        <v>302</v>
      </c>
      <c r="B1472" s="28" t="s">
        <v>1393</v>
      </c>
      <c r="C1472" s="18" t="s">
        <v>245</v>
      </c>
      <c r="D1472" s="28" t="s">
        <v>143</v>
      </c>
      <c r="E1472" s="29" t="s">
        <v>673</v>
      </c>
      <c r="F1472" s="24">
        <v>252</v>
      </c>
      <c r="G1472" s="24">
        <f t="shared" si="1074"/>
        <v>0</v>
      </c>
      <c r="H1472" s="24">
        <f t="shared" si="1074"/>
        <v>252</v>
      </c>
      <c r="I1472" s="24">
        <f t="shared" si="1074"/>
        <v>252</v>
      </c>
      <c r="J1472" s="37">
        <f t="shared" si="1074"/>
        <v>252</v>
      </c>
      <c r="K1472" s="24">
        <f t="shared" si="1074"/>
        <v>0</v>
      </c>
      <c r="L1472" s="24">
        <f t="shared" si="1074"/>
        <v>0</v>
      </c>
      <c r="M1472" s="24">
        <f t="shared" si="1074"/>
        <v>0</v>
      </c>
      <c r="N1472" s="24">
        <f t="shared" si="1074"/>
        <v>0</v>
      </c>
      <c r="O1472" s="30">
        <f t="shared" si="1075"/>
        <v>252</v>
      </c>
      <c r="P1472" s="30">
        <f t="shared" si="1075"/>
        <v>0</v>
      </c>
      <c r="Q1472" s="30">
        <f t="shared" si="1075"/>
        <v>0</v>
      </c>
      <c r="R1472" s="88">
        <f t="shared" si="1034"/>
        <v>100</v>
      </c>
    </row>
    <row r="1473" spans="1:18" ht="47.25" customHeight="1" x14ac:dyDescent="0.3">
      <c r="A1473" s="28" t="s">
        <v>302</v>
      </c>
      <c r="B1473" s="28" t="s">
        <v>1393</v>
      </c>
      <c r="C1473" s="18" t="s">
        <v>245</v>
      </c>
      <c r="D1473" s="28" t="s">
        <v>139</v>
      </c>
      <c r="E1473" s="29" t="s">
        <v>676</v>
      </c>
      <c r="F1473" s="24">
        <v>252</v>
      </c>
      <c r="G1473" s="24"/>
      <c r="H1473" s="24">
        <v>252</v>
      </c>
      <c r="I1473" s="24">
        <v>252</v>
      </c>
      <c r="J1473" s="37">
        <v>252</v>
      </c>
      <c r="K1473" s="24">
        <v>0</v>
      </c>
      <c r="L1473" s="24">
        <v>0</v>
      </c>
      <c r="M1473" s="24">
        <v>0</v>
      </c>
      <c r="N1473" s="24">
        <v>0</v>
      </c>
      <c r="O1473" s="30">
        <v>252</v>
      </c>
      <c r="P1473" s="30">
        <v>0</v>
      </c>
      <c r="Q1473" s="30">
        <v>0</v>
      </c>
      <c r="R1473" s="88">
        <f t="shared" si="1034"/>
        <v>100</v>
      </c>
    </row>
    <row r="1474" spans="1:18" ht="47.25" customHeight="1" x14ac:dyDescent="0.3">
      <c r="A1474" s="28" t="s">
        <v>302</v>
      </c>
      <c r="B1474" s="28" t="s">
        <v>1393</v>
      </c>
      <c r="C1474" s="18" t="s">
        <v>250</v>
      </c>
      <c r="D1474" s="28"/>
      <c r="E1474" s="29" t="s">
        <v>1587</v>
      </c>
      <c r="F1474" s="24">
        <v>5903.3</v>
      </c>
      <c r="G1474" s="24">
        <f t="shared" ref="G1474:N1474" si="1076">G1475</f>
        <v>0</v>
      </c>
      <c r="H1474" s="24">
        <f t="shared" si="1076"/>
        <v>13211.86</v>
      </c>
      <c r="I1474" s="24">
        <f t="shared" si="1076"/>
        <v>13135.166499999999</v>
      </c>
      <c r="J1474" s="37">
        <f t="shared" si="1076"/>
        <v>3329.2839399999998</v>
      </c>
      <c r="K1474" s="24">
        <f t="shared" si="1076"/>
        <v>0</v>
      </c>
      <c r="L1474" s="24">
        <f t="shared" si="1076"/>
        <v>0</v>
      </c>
      <c r="M1474" s="24">
        <f t="shared" si="1076"/>
        <v>0</v>
      </c>
      <c r="N1474" s="24">
        <f t="shared" si="1076"/>
        <v>0</v>
      </c>
      <c r="O1474" s="30">
        <f t="shared" ref="O1474:Q1478" si="1077">O1475</f>
        <v>5597.76343</v>
      </c>
      <c r="P1474" s="30">
        <f t="shared" si="1077"/>
        <v>0</v>
      </c>
      <c r="Q1474" s="30">
        <f t="shared" si="1077"/>
        <v>0</v>
      </c>
      <c r="R1474" s="88">
        <f t="shared" si="1034"/>
        <v>42.616615708677926</v>
      </c>
    </row>
    <row r="1475" spans="1:18" ht="31.5" customHeight="1" x14ac:dyDescent="0.3">
      <c r="A1475" s="28" t="s">
        <v>302</v>
      </c>
      <c r="B1475" s="28" t="s">
        <v>1393</v>
      </c>
      <c r="C1475" s="18" t="s">
        <v>246</v>
      </c>
      <c r="D1475" s="28"/>
      <c r="E1475" s="29" t="s">
        <v>694</v>
      </c>
      <c r="F1475" s="24">
        <v>5903.3</v>
      </c>
      <c r="G1475" s="24">
        <f t="shared" ref="G1475:H1475" si="1078">G1476+G1478</f>
        <v>0</v>
      </c>
      <c r="H1475" s="24">
        <f t="shared" si="1078"/>
        <v>13211.86</v>
      </c>
      <c r="I1475" s="24">
        <f t="shared" ref="I1475:Q1475" si="1079">I1476+I1478</f>
        <v>13135.166499999999</v>
      </c>
      <c r="J1475" s="37">
        <f t="shared" si="1079"/>
        <v>3329.2839399999998</v>
      </c>
      <c r="K1475" s="24">
        <f t="shared" si="1079"/>
        <v>0</v>
      </c>
      <c r="L1475" s="24">
        <f t="shared" si="1079"/>
        <v>0</v>
      </c>
      <c r="M1475" s="24">
        <f t="shared" si="1079"/>
        <v>0</v>
      </c>
      <c r="N1475" s="24">
        <f t="shared" si="1079"/>
        <v>0</v>
      </c>
      <c r="O1475" s="30">
        <f t="shared" si="1079"/>
        <v>5597.76343</v>
      </c>
      <c r="P1475" s="30">
        <f t="shared" si="1079"/>
        <v>0</v>
      </c>
      <c r="Q1475" s="30">
        <f t="shared" si="1079"/>
        <v>0</v>
      </c>
      <c r="R1475" s="88">
        <f t="shared" si="1034"/>
        <v>42.616615708677926</v>
      </c>
    </row>
    <row r="1476" spans="1:18" ht="31.5" customHeight="1" x14ac:dyDescent="0.3">
      <c r="A1476" s="28" t="s">
        <v>302</v>
      </c>
      <c r="B1476" s="28" t="s">
        <v>1393</v>
      </c>
      <c r="C1476" s="18" t="s">
        <v>246</v>
      </c>
      <c r="D1476" s="28" t="s">
        <v>51</v>
      </c>
      <c r="E1476" s="29" t="s">
        <v>663</v>
      </c>
      <c r="F1476" s="24">
        <v>5747.3</v>
      </c>
      <c r="G1476" s="24">
        <f t="shared" ref="G1476:N1476" si="1080">G1477</f>
        <v>0</v>
      </c>
      <c r="H1476" s="24">
        <f t="shared" si="1080"/>
        <v>13055.86</v>
      </c>
      <c r="I1476" s="24">
        <f t="shared" si="1080"/>
        <v>12979.166499999999</v>
      </c>
      <c r="J1476" s="37">
        <f t="shared" si="1080"/>
        <v>3214.88294</v>
      </c>
      <c r="K1476" s="24">
        <f t="shared" si="1080"/>
        <v>0</v>
      </c>
      <c r="L1476" s="24">
        <f t="shared" si="1080"/>
        <v>0</v>
      </c>
      <c r="M1476" s="24">
        <f t="shared" si="1080"/>
        <v>0</v>
      </c>
      <c r="N1476" s="24">
        <f t="shared" si="1080"/>
        <v>0</v>
      </c>
      <c r="O1476" s="30">
        <f t="shared" si="1077"/>
        <v>5444.35743</v>
      </c>
      <c r="P1476" s="30">
        <f t="shared" si="1077"/>
        <v>0</v>
      </c>
      <c r="Q1476" s="30">
        <f t="shared" si="1077"/>
        <v>0</v>
      </c>
      <c r="R1476" s="88">
        <f t="shared" si="1034"/>
        <v>41.946895665449709</v>
      </c>
    </row>
    <row r="1477" spans="1:18" ht="31.5" customHeight="1" x14ac:dyDescent="0.3">
      <c r="A1477" s="28" t="s">
        <v>302</v>
      </c>
      <c r="B1477" s="28" t="s">
        <v>1393</v>
      </c>
      <c r="C1477" s="18" t="s">
        <v>246</v>
      </c>
      <c r="D1477" s="28" t="s">
        <v>52</v>
      </c>
      <c r="E1477" s="29" t="s">
        <v>664</v>
      </c>
      <c r="F1477" s="24">
        <v>5747.3</v>
      </c>
      <c r="G1477" s="24"/>
      <c r="H1477" s="24">
        <f>5825.79+7230.07</f>
        <v>13055.86</v>
      </c>
      <c r="I1477" s="24">
        <v>12979.166499999999</v>
      </c>
      <c r="J1477" s="37">
        <v>3214.88294</v>
      </c>
      <c r="K1477" s="24">
        <v>0</v>
      </c>
      <c r="L1477" s="24">
        <v>0</v>
      </c>
      <c r="M1477" s="24">
        <v>0</v>
      </c>
      <c r="N1477" s="24">
        <v>0</v>
      </c>
      <c r="O1477" s="30">
        <v>5444.35743</v>
      </c>
      <c r="P1477" s="30">
        <v>0</v>
      </c>
      <c r="Q1477" s="30">
        <v>0</v>
      </c>
      <c r="R1477" s="88">
        <f t="shared" si="1034"/>
        <v>41.946895665449709</v>
      </c>
    </row>
    <row r="1478" spans="1:18" ht="15.75" customHeight="1" x14ac:dyDescent="0.3">
      <c r="A1478" s="28" t="s">
        <v>302</v>
      </c>
      <c r="B1478" s="28" t="s">
        <v>1393</v>
      </c>
      <c r="C1478" s="18" t="s">
        <v>246</v>
      </c>
      <c r="D1478" s="28" t="s">
        <v>53</v>
      </c>
      <c r="E1478" s="29" t="s">
        <v>679</v>
      </c>
      <c r="F1478" s="24">
        <v>156</v>
      </c>
      <c r="G1478" s="24">
        <f t="shared" ref="G1478:N1478" si="1081">G1479</f>
        <v>0</v>
      </c>
      <c r="H1478" s="24">
        <f t="shared" si="1081"/>
        <v>156</v>
      </c>
      <c r="I1478" s="24">
        <f t="shared" si="1081"/>
        <v>156</v>
      </c>
      <c r="J1478" s="37">
        <f t="shared" si="1081"/>
        <v>114.401</v>
      </c>
      <c r="K1478" s="24">
        <f t="shared" si="1081"/>
        <v>0</v>
      </c>
      <c r="L1478" s="24">
        <f t="shared" si="1081"/>
        <v>0</v>
      </c>
      <c r="M1478" s="24">
        <f t="shared" si="1081"/>
        <v>0</v>
      </c>
      <c r="N1478" s="24">
        <f t="shared" si="1081"/>
        <v>0</v>
      </c>
      <c r="O1478" s="30">
        <f t="shared" si="1077"/>
        <v>153.40600000000001</v>
      </c>
      <c r="P1478" s="30">
        <f t="shared" si="1077"/>
        <v>0</v>
      </c>
      <c r="Q1478" s="30">
        <f t="shared" si="1077"/>
        <v>0</v>
      </c>
      <c r="R1478" s="88">
        <f t="shared" si="1034"/>
        <v>98.337179487179498</v>
      </c>
    </row>
    <row r="1479" spans="1:18" ht="15.75" customHeight="1" x14ac:dyDescent="0.3">
      <c r="A1479" s="28" t="s">
        <v>302</v>
      </c>
      <c r="B1479" s="28" t="s">
        <v>1393</v>
      </c>
      <c r="C1479" s="18" t="s">
        <v>246</v>
      </c>
      <c r="D1479" s="28" t="s">
        <v>60</v>
      </c>
      <c r="E1479" s="29" t="s">
        <v>682</v>
      </c>
      <c r="F1479" s="24">
        <v>156</v>
      </c>
      <c r="G1479" s="24"/>
      <c r="H1479" s="24">
        <v>156</v>
      </c>
      <c r="I1479" s="24">
        <v>156</v>
      </c>
      <c r="J1479" s="37">
        <v>114.401</v>
      </c>
      <c r="K1479" s="24">
        <v>0</v>
      </c>
      <c r="L1479" s="24">
        <v>0</v>
      </c>
      <c r="M1479" s="24">
        <v>0</v>
      </c>
      <c r="N1479" s="24">
        <v>0</v>
      </c>
      <c r="O1479" s="30">
        <v>153.40600000000001</v>
      </c>
      <c r="P1479" s="30">
        <v>0</v>
      </c>
      <c r="Q1479" s="30">
        <v>0</v>
      </c>
      <c r="R1479" s="88">
        <f t="shared" si="1034"/>
        <v>98.337179487179498</v>
      </c>
    </row>
    <row r="1480" spans="1:18" ht="31.5" customHeight="1" x14ac:dyDescent="0.3">
      <c r="A1480" s="28" t="s">
        <v>302</v>
      </c>
      <c r="B1480" s="28" t="s">
        <v>1393</v>
      </c>
      <c r="C1480" s="18" t="s">
        <v>182</v>
      </c>
      <c r="D1480" s="28"/>
      <c r="E1480" s="29" t="s">
        <v>1524</v>
      </c>
      <c r="F1480" s="24">
        <v>120</v>
      </c>
      <c r="G1480" s="24">
        <f t="shared" ref="G1480:N1480" si="1082">G1481</f>
        <v>0</v>
      </c>
      <c r="H1480" s="24">
        <f t="shared" si="1082"/>
        <v>120</v>
      </c>
      <c r="I1480" s="24">
        <f t="shared" si="1082"/>
        <v>120</v>
      </c>
      <c r="J1480" s="37">
        <f t="shared" si="1082"/>
        <v>120</v>
      </c>
      <c r="K1480" s="24">
        <f t="shared" si="1082"/>
        <v>0</v>
      </c>
      <c r="L1480" s="24">
        <f t="shared" si="1082"/>
        <v>0</v>
      </c>
      <c r="M1480" s="24">
        <f t="shared" si="1082"/>
        <v>0</v>
      </c>
      <c r="N1480" s="24">
        <f t="shared" si="1082"/>
        <v>0</v>
      </c>
      <c r="O1480" s="30">
        <f>O1481</f>
        <v>120</v>
      </c>
      <c r="P1480" s="30">
        <f>P1481</f>
        <v>0</v>
      </c>
      <c r="Q1480" s="30">
        <f>Q1481</f>
        <v>0</v>
      </c>
      <c r="R1480" s="88">
        <f t="shared" si="1034"/>
        <v>100</v>
      </c>
    </row>
    <row r="1481" spans="1:18" ht="63" customHeight="1" x14ac:dyDescent="0.3">
      <c r="A1481" s="28" t="s">
        <v>302</v>
      </c>
      <c r="B1481" s="28" t="s">
        <v>1393</v>
      </c>
      <c r="C1481" s="18" t="s">
        <v>183</v>
      </c>
      <c r="D1481" s="28"/>
      <c r="E1481" s="29" t="s">
        <v>1525</v>
      </c>
      <c r="F1481" s="24">
        <v>120</v>
      </c>
      <c r="G1481" s="24">
        <f t="shared" ref="G1481:H1481" si="1083">G1482+G1485</f>
        <v>0</v>
      </c>
      <c r="H1481" s="24">
        <f t="shared" si="1083"/>
        <v>120</v>
      </c>
      <c r="I1481" s="24">
        <f t="shared" ref="I1481:Q1481" si="1084">I1482+I1485</f>
        <v>120</v>
      </c>
      <c r="J1481" s="37">
        <f t="shared" si="1084"/>
        <v>120</v>
      </c>
      <c r="K1481" s="24">
        <f t="shared" si="1084"/>
        <v>0</v>
      </c>
      <c r="L1481" s="24">
        <f t="shared" si="1084"/>
        <v>0</v>
      </c>
      <c r="M1481" s="24">
        <f t="shared" si="1084"/>
        <v>0</v>
      </c>
      <c r="N1481" s="24">
        <f t="shared" si="1084"/>
        <v>0</v>
      </c>
      <c r="O1481" s="30">
        <f t="shared" si="1084"/>
        <v>120</v>
      </c>
      <c r="P1481" s="30">
        <f t="shared" si="1084"/>
        <v>0</v>
      </c>
      <c r="Q1481" s="30">
        <f t="shared" si="1084"/>
        <v>0</v>
      </c>
      <c r="R1481" s="88">
        <f t="shared" si="1034"/>
        <v>100</v>
      </c>
    </row>
    <row r="1482" spans="1:18" ht="78.75" customHeight="1" x14ac:dyDescent="0.3">
      <c r="A1482" s="28" t="s">
        <v>302</v>
      </c>
      <c r="B1482" s="28" t="s">
        <v>1393</v>
      </c>
      <c r="C1482" s="18" t="s">
        <v>198</v>
      </c>
      <c r="D1482" s="28"/>
      <c r="E1482" s="29" t="s">
        <v>697</v>
      </c>
      <c r="F1482" s="24">
        <v>25</v>
      </c>
      <c r="G1482" s="24">
        <f t="shared" ref="G1482:N1483" si="1085">G1483</f>
        <v>0</v>
      </c>
      <c r="H1482" s="24">
        <f t="shared" si="1085"/>
        <v>25</v>
      </c>
      <c r="I1482" s="24">
        <f t="shared" si="1085"/>
        <v>25</v>
      </c>
      <c r="J1482" s="37">
        <f t="shared" si="1085"/>
        <v>25</v>
      </c>
      <c r="K1482" s="24">
        <f t="shared" si="1085"/>
        <v>0</v>
      </c>
      <c r="L1482" s="24">
        <f t="shared" si="1085"/>
        <v>0</v>
      </c>
      <c r="M1482" s="24">
        <f t="shared" si="1085"/>
        <v>0</v>
      </c>
      <c r="N1482" s="24">
        <f t="shared" si="1085"/>
        <v>0</v>
      </c>
      <c r="O1482" s="30">
        <f t="shared" ref="O1482:Q1483" si="1086">O1483</f>
        <v>25</v>
      </c>
      <c r="P1482" s="30">
        <f t="shared" si="1086"/>
        <v>0</v>
      </c>
      <c r="Q1482" s="30">
        <f t="shared" si="1086"/>
        <v>0</v>
      </c>
      <c r="R1482" s="88">
        <f t="shared" si="1034"/>
        <v>100</v>
      </c>
    </row>
    <row r="1483" spans="1:18" ht="31.5" customHeight="1" x14ac:dyDescent="0.3">
      <c r="A1483" s="28" t="s">
        <v>302</v>
      </c>
      <c r="B1483" s="28" t="s">
        <v>1393</v>
      </c>
      <c r="C1483" s="18" t="s">
        <v>198</v>
      </c>
      <c r="D1483" s="28" t="s">
        <v>143</v>
      </c>
      <c r="E1483" s="29" t="s">
        <v>673</v>
      </c>
      <c r="F1483" s="24">
        <v>25</v>
      </c>
      <c r="G1483" s="24">
        <f t="shared" si="1085"/>
        <v>0</v>
      </c>
      <c r="H1483" s="24">
        <f t="shared" si="1085"/>
        <v>25</v>
      </c>
      <c r="I1483" s="24">
        <f t="shared" si="1085"/>
        <v>25</v>
      </c>
      <c r="J1483" s="37">
        <f t="shared" si="1085"/>
        <v>25</v>
      </c>
      <c r="K1483" s="24">
        <f t="shared" si="1085"/>
        <v>0</v>
      </c>
      <c r="L1483" s="24">
        <f t="shared" si="1085"/>
        <v>0</v>
      </c>
      <c r="M1483" s="24">
        <f t="shared" si="1085"/>
        <v>0</v>
      </c>
      <c r="N1483" s="24">
        <f t="shared" si="1085"/>
        <v>0</v>
      </c>
      <c r="O1483" s="30">
        <f t="shared" si="1086"/>
        <v>25</v>
      </c>
      <c r="P1483" s="30">
        <f t="shared" si="1086"/>
        <v>0</v>
      </c>
      <c r="Q1483" s="30">
        <f t="shared" si="1086"/>
        <v>0</v>
      </c>
      <c r="R1483" s="88">
        <f t="shared" si="1034"/>
        <v>100</v>
      </c>
    </row>
    <row r="1484" spans="1:18" ht="47.25" customHeight="1" x14ac:dyDescent="0.3">
      <c r="A1484" s="28" t="s">
        <v>302</v>
      </c>
      <c r="B1484" s="28" t="s">
        <v>1393</v>
      </c>
      <c r="C1484" s="18" t="s">
        <v>198</v>
      </c>
      <c r="D1484" s="28" t="s">
        <v>139</v>
      </c>
      <c r="E1484" s="29" t="s">
        <v>676</v>
      </c>
      <c r="F1484" s="24">
        <v>25</v>
      </c>
      <c r="G1484" s="24"/>
      <c r="H1484" s="24">
        <v>25</v>
      </c>
      <c r="I1484" s="24">
        <v>25</v>
      </c>
      <c r="J1484" s="37">
        <v>25</v>
      </c>
      <c r="K1484" s="24">
        <v>0</v>
      </c>
      <c r="L1484" s="24">
        <v>0</v>
      </c>
      <c r="M1484" s="24">
        <v>0</v>
      </c>
      <c r="N1484" s="24">
        <v>0</v>
      </c>
      <c r="O1484" s="30">
        <v>25</v>
      </c>
      <c r="P1484" s="30">
        <v>0</v>
      </c>
      <c r="Q1484" s="30">
        <v>0</v>
      </c>
      <c r="R1484" s="88">
        <f t="shared" si="1034"/>
        <v>100</v>
      </c>
    </row>
    <row r="1485" spans="1:18" ht="63" customHeight="1" x14ac:dyDescent="0.3">
      <c r="A1485" s="28" t="s">
        <v>302</v>
      </c>
      <c r="B1485" s="28" t="s">
        <v>1393</v>
      </c>
      <c r="C1485" s="18" t="s">
        <v>170</v>
      </c>
      <c r="D1485" s="28"/>
      <c r="E1485" s="29" t="s">
        <v>698</v>
      </c>
      <c r="F1485" s="24">
        <v>95</v>
      </c>
      <c r="G1485" s="24">
        <f t="shared" ref="G1485:N1486" si="1087">G1486</f>
        <v>0</v>
      </c>
      <c r="H1485" s="24">
        <f t="shared" si="1087"/>
        <v>95</v>
      </c>
      <c r="I1485" s="24">
        <f t="shared" si="1087"/>
        <v>95</v>
      </c>
      <c r="J1485" s="37">
        <f t="shared" si="1087"/>
        <v>95</v>
      </c>
      <c r="K1485" s="24">
        <f t="shared" si="1087"/>
        <v>0</v>
      </c>
      <c r="L1485" s="24">
        <f t="shared" si="1087"/>
        <v>0</v>
      </c>
      <c r="M1485" s="24">
        <f t="shared" si="1087"/>
        <v>0</v>
      </c>
      <c r="N1485" s="24">
        <f t="shared" si="1087"/>
        <v>0</v>
      </c>
      <c r="O1485" s="30">
        <f t="shared" ref="O1485:Q1486" si="1088">O1486</f>
        <v>95</v>
      </c>
      <c r="P1485" s="30">
        <f t="shared" si="1088"/>
        <v>0</v>
      </c>
      <c r="Q1485" s="30">
        <f t="shared" si="1088"/>
        <v>0</v>
      </c>
      <c r="R1485" s="88">
        <f t="shared" ref="R1485:R1548" si="1089">O1485/I1485*100</f>
        <v>100</v>
      </c>
    </row>
    <row r="1486" spans="1:18" ht="31.5" customHeight="1" x14ac:dyDescent="0.3">
      <c r="A1486" s="28" t="s">
        <v>302</v>
      </c>
      <c r="B1486" s="28" t="s">
        <v>1393</v>
      </c>
      <c r="C1486" s="18" t="s">
        <v>170</v>
      </c>
      <c r="D1486" s="28" t="s">
        <v>143</v>
      </c>
      <c r="E1486" s="29" t="s">
        <v>673</v>
      </c>
      <c r="F1486" s="24">
        <v>95</v>
      </c>
      <c r="G1486" s="24">
        <f t="shared" si="1087"/>
        <v>0</v>
      </c>
      <c r="H1486" s="24">
        <f t="shared" si="1087"/>
        <v>95</v>
      </c>
      <c r="I1486" s="24">
        <f t="shared" si="1087"/>
        <v>95</v>
      </c>
      <c r="J1486" s="37">
        <f t="shared" si="1087"/>
        <v>95</v>
      </c>
      <c r="K1486" s="24">
        <f t="shared" si="1087"/>
        <v>0</v>
      </c>
      <c r="L1486" s="24">
        <f t="shared" si="1087"/>
        <v>0</v>
      </c>
      <c r="M1486" s="24">
        <f t="shared" si="1087"/>
        <v>0</v>
      </c>
      <c r="N1486" s="24">
        <f t="shared" si="1087"/>
        <v>0</v>
      </c>
      <c r="O1486" s="30">
        <f t="shared" si="1088"/>
        <v>95</v>
      </c>
      <c r="P1486" s="30">
        <f t="shared" si="1088"/>
        <v>0</v>
      </c>
      <c r="Q1486" s="30">
        <f t="shared" si="1088"/>
        <v>0</v>
      </c>
      <c r="R1486" s="88">
        <f t="shared" si="1089"/>
        <v>100</v>
      </c>
    </row>
    <row r="1487" spans="1:18" ht="47.25" customHeight="1" x14ac:dyDescent="0.3">
      <c r="A1487" s="28" t="s">
        <v>302</v>
      </c>
      <c r="B1487" s="28" t="s">
        <v>1393</v>
      </c>
      <c r="C1487" s="18" t="s">
        <v>170</v>
      </c>
      <c r="D1487" s="28" t="s">
        <v>139</v>
      </c>
      <c r="E1487" s="29" t="s">
        <v>676</v>
      </c>
      <c r="F1487" s="24">
        <v>95</v>
      </c>
      <c r="G1487" s="24"/>
      <c r="H1487" s="24">
        <v>95</v>
      </c>
      <c r="I1487" s="24">
        <v>95</v>
      </c>
      <c r="J1487" s="37">
        <v>95</v>
      </c>
      <c r="K1487" s="24">
        <v>0</v>
      </c>
      <c r="L1487" s="24">
        <v>0</v>
      </c>
      <c r="M1487" s="24">
        <v>0</v>
      </c>
      <c r="N1487" s="24">
        <v>0</v>
      </c>
      <c r="O1487" s="30">
        <v>95</v>
      </c>
      <c r="P1487" s="30">
        <v>0</v>
      </c>
      <c r="Q1487" s="30">
        <v>0</v>
      </c>
      <c r="R1487" s="88">
        <f t="shared" si="1089"/>
        <v>100</v>
      </c>
    </row>
    <row r="1488" spans="1:18" ht="31.5" customHeight="1" x14ac:dyDescent="0.3">
      <c r="A1488" s="28" t="s">
        <v>302</v>
      </c>
      <c r="B1488" s="28" t="s">
        <v>1393</v>
      </c>
      <c r="C1488" s="28" t="s">
        <v>62</v>
      </c>
      <c r="D1488" s="28"/>
      <c r="E1488" s="29" t="s">
        <v>1196</v>
      </c>
      <c r="F1488" s="24">
        <v>0</v>
      </c>
      <c r="G1488" s="24">
        <f t="shared" ref="G1488:Q1490" si="1090">G1489</f>
        <v>0</v>
      </c>
      <c r="H1488" s="24">
        <f t="shared" si="1090"/>
        <v>0</v>
      </c>
      <c r="I1488" s="24">
        <f t="shared" si="1090"/>
        <v>210</v>
      </c>
      <c r="J1488" s="37">
        <f t="shared" si="1090"/>
        <v>68.900000000000006</v>
      </c>
      <c r="K1488" s="24">
        <f t="shared" si="1090"/>
        <v>0</v>
      </c>
      <c r="L1488" s="24">
        <f t="shared" si="1090"/>
        <v>0</v>
      </c>
      <c r="M1488" s="24">
        <f t="shared" si="1090"/>
        <v>0</v>
      </c>
      <c r="N1488" s="24">
        <f t="shared" si="1090"/>
        <v>0</v>
      </c>
      <c r="O1488" s="30">
        <f t="shared" si="1090"/>
        <v>186.6</v>
      </c>
      <c r="P1488" s="30">
        <f t="shared" si="1090"/>
        <v>0</v>
      </c>
      <c r="Q1488" s="30">
        <f t="shared" si="1090"/>
        <v>0</v>
      </c>
      <c r="R1488" s="88">
        <f t="shared" si="1089"/>
        <v>88.857142857142861</v>
      </c>
    </row>
    <row r="1489" spans="1:18" ht="47.25" customHeight="1" x14ac:dyDescent="0.3">
      <c r="A1489" s="28" t="s">
        <v>302</v>
      </c>
      <c r="B1489" s="28" t="s">
        <v>1393</v>
      </c>
      <c r="C1489" s="28" t="s">
        <v>527</v>
      </c>
      <c r="D1489" s="28"/>
      <c r="E1489" s="29" t="s">
        <v>114</v>
      </c>
      <c r="F1489" s="24">
        <v>0</v>
      </c>
      <c r="G1489" s="24">
        <f t="shared" ref="G1489:O1490" si="1091">G1490</f>
        <v>0</v>
      </c>
      <c r="H1489" s="24">
        <f t="shared" si="1091"/>
        <v>0</v>
      </c>
      <c r="I1489" s="24">
        <f t="shared" si="1091"/>
        <v>210</v>
      </c>
      <c r="J1489" s="37">
        <f t="shared" si="1091"/>
        <v>68.900000000000006</v>
      </c>
      <c r="K1489" s="24">
        <f t="shared" si="1091"/>
        <v>0</v>
      </c>
      <c r="L1489" s="24">
        <f t="shared" si="1091"/>
        <v>0</v>
      </c>
      <c r="M1489" s="24">
        <f t="shared" si="1091"/>
        <v>0</v>
      </c>
      <c r="N1489" s="24">
        <f t="shared" si="1091"/>
        <v>0</v>
      </c>
      <c r="O1489" s="30">
        <f t="shared" ref="O1489" si="1092">O1490</f>
        <v>186.6</v>
      </c>
      <c r="P1489" s="30">
        <f t="shared" si="1090"/>
        <v>0</v>
      </c>
      <c r="Q1489" s="30">
        <f t="shared" si="1090"/>
        <v>0</v>
      </c>
      <c r="R1489" s="88">
        <f t="shared" si="1089"/>
        <v>88.857142857142861</v>
      </c>
    </row>
    <row r="1490" spans="1:18" ht="31.5" customHeight="1" x14ac:dyDescent="0.3">
      <c r="A1490" s="28" t="s">
        <v>302</v>
      </c>
      <c r="B1490" s="28" t="s">
        <v>1393</v>
      </c>
      <c r="C1490" s="28" t="s">
        <v>527</v>
      </c>
      <c r="D1490" s="28" t="s">
        <v>51</v>
      </c>
      <c r="E1490" s="29" t="s">
        <v>663</v>
      </c>
      <c r="F1490" s="24">
        <v>0</v>
      </c>
      <c r="G1490" s="24">
        <f t="shared" si="1091"/>
        <v>0</v>
      </c>
      <c r="H1490" s="24">
        <f t="shared" si="1091"/>
        <v>0</v>
      </c>
      <c r="I1490" s="24">
        <f t="shared" si="1091"/>
        <v>210</v>
      </c>
      <c r="J1490" s="37">
        <f t="shared" si="1091"/>
        <v>68.900000000000006</v>
      </c>
      <c r="K1490" s="24">
        <f t="shared" si="1091"/>
        <v>0</v>
      </c>
      <c r="L1490" s="24">
        <f t="shared" si="1091"/>
        <v>0</v>
      </c>
      <c r="M1490" s="24">
        <f t="shared" si="1091"/>
        <v>0</v>
      </c>
      <c r="N1490" s="24">
        <f t="shared" si="1091"/>
        <v>0</v>
      </c>
      <c r="O1490" s="24">
        <f t="shared" si="1091"/>
        <v>186.6</v>
      </c>
      <c r="P1490" s="30">
        <f t="shared" si="1090"/>
        <v>0</v>
      </c>
      <c r="Q1490" s="30">
        <f t="shared" si="1090"/>
        <v>0</v>
      </c>
      <c r="R1490" s="88">
        <f t="shared" si="1089"/>
        <v>88.857142857142861</v>
      </c>
    </row>
    <row r="1491" spans="1:18" ht="31.5" customHeight="1" x14ac:dyDescent="0.3">
      <c r="A1491" s="28" t="s">
        <v>302</v>
      </c>
      <c r="B1491" s="28" t="s">
        <v>1393</v>
      </c>
      <c r="C1491" s="28" t="s">
        <v>527</v>
      </c>
      <c r="D1491" s="28" t="s">
        <v>52</v>
      </c>
      <c r="E1491" s="29" t="s">
        <v>664</v>
      </c>
      <c r="F1491" s="24">
        <v>0</v>
      </c>
      <c r="G1491" s="24"/>
      <c r="H1491" s="24">
        <v>0</v>
      </c>
      <c r="I1491" s="24">
        <v>210</v>
      </c>
      <c r="J1491" s="37">
        <v>68.900000000000006</v>
      </c>
      <c r="K1491" s="24">
        <v>0</v>
      </c>
      <c r="L1491" s="24">
        <v>0</v>
      </c>
      <c r="M1491" s="24">
        <v>0</v>
      </c>
      <c r="N1491" s="24">
        <v>0</v>
      </c>
      <c r="O1491" s="30">
        <v>186.6</v>
      </c>
      <c r="P1491" s="30">
        <v>0</v>
      </c>
      <c r="Q1491" s="30">
        <v>0</v>
      </c>
      <c r="R1491" s="88">
        <f t="shared" si="1089"/>
        <v>88.857142857142861</v>
      </c>
    </row>
    <row r="1492" spans="1:18" ht="31.5" customHeight="1" x14ac:dyDescent="0.3">
      <c r="A1492" s="28" t="s">
        <v>302</v>
      </c>
      <c r="B1492" s="28" t="s">
        <v>1393</v>
      </c>
      <c r="C1492" s="18" t="s">
        <v>65</v>
      </c>
      <c r="D1492" s="28"/>
      <c r="E1492" s="29" t="s">
        <v>1228</v>
      </c>
      <c r="F1492" s="24"/>
      <c r="G1492" s="24"/>
      <c r="H1492" s="24">
        <f t="shared" ref="H1492:I1494" si="1093">H1493</f>
        <v>0</v>
      </c>
      <c r="I1492" s="24">
        <f t="shared" si="1093"/>
        <v>50</v>
      </c>
      <c r="J1492" s="24">
        <f t="shared" ref="J1492:Q1495" si="1094">J1493</f>
        <v>0</v>
      </c>
      <c r="K1492" s="24">
        <f t="shared" si="1094"/>
        <v>50</v>
      </c>
      <c r="L1492" s="24">
        <f t="shared" si="1094"/>
        <v>0</v>
      </c>
      <c r="M1492" s="24">
        <f t="shared" si="1094"/>
        <v>0</v>
      </c>
      <c r="N1492" s="24">
        <f t="shared" si="1094"/>
        <v>0</v>
      </c>
      <c r="O1492" s="24">
        <f t="shared" si="1094"/>
        <v>50</v>
      </c>
      <c r="P1492" s="24">
        <f t="shared" si="1094"/>
        <v>50</v>
      </c>
      <c r="Q1492" s="24">
        <f t="shared" si="1094"/>
        <v>0</v>
      </c>
      <c r="R1492" s="88">
        <f t="shared" si="1089"/>
        <v>100</v>
      </c>
    </row>
    <row r="1493" spans="1:18" ht="31.5" customHeight="1" x14ac:dyDescent="0.3">
      <c r="A1493" s="28" t="s">
        <v>302</v>
      </c>
      <c r="B1493" s="28" t="s">
        <v>1393</v>
      </c>
      <c r="C1493" s="18" t="s">
        <v>240</v>
      </c>
      <c r="D1493" s="28"/>
      <c r="E1493" s="29" t="s">
        <v>1230</v>
      </c>
      <c r="F1493" s="24"/>
      <c r="G1493" s="24"/>
      <c r="H1493" s="24">
        <f t="shared" si="1093"/>
        <v>0</v>
      </c>
      <c r="I1493" s="24">
        <f t="shared" si="1093"/>
        <v>50</v>
      </c>
      <c r="J1493" s="24">
        <f t="shared" si="1094"/>
        <v>0</v>
      </c>
      <c r="K1493" s="24">
        <f t="shared" si="1094"/>
        <v>50</v>
      </c>
      <c r="L1493" s="24">
        <f t="shared" si="1094"/>
        <v>0</v>
      </c>
      <c r="M1493" s="24">
        <f t="shared" si="1094"/>
        <v>0</v>
      </c>
      <c r="N1493" s="24">
        <f t="shared" si="1094"/>
        <v>0</v>
      </c>
      <c r="O1493" s="24">
        <f t="shared" si="1094"/>
        <v>50</v>
      </c>
      <c r="P1493" s="24">
        <f t="shared" si="1094"/>
        <v>50</v>
      </c>
      <c r="Q1493" s="24">
        <f t="shared" si="1094"/>
        <v>0</v>
      </c>
      <c r="R1493" s="88">
        <f t="shared" si="1089"/>
        <v>100</v>
      </c>
    </row>
    <row r="1494" spans="1:18" ht="31.5" customHeight="1" x14ac:dyDescent="0.3">
      <c r="A1494" s="28" t="s">
        <v>302</v>
      </c>
      <c r="B1494" s="28" t="s">
        <v>1393</v>
      </c>
      <c r="C1494" s="18" t="s">
        <v>2100</v>
      </c>
      <c r="D1494" s="28"/>
      <c r="E1494" s="52" t="s">
        <v>2101</v>
      </c>
      <c r="F1494" s="24"/>
      <c r="G1494" s="24"/>
      <c r="H1494" s="24">
        <f t="shared" si="1093"/>
        <v>0</v>
      </c>
      <c r="I1494" s="24">
        <f t="shared" si="1093"/>
        <v>50</v>
      </c>
      <c r="J1494" s="24">
        <f t="shared" si="1094"/>
        <v>0</v>
      </c>
      <c r="K1494" s="24">
        <f t="shared" si="1094"/>
        <v>50</v>
      </c>
      <c r="L1494" s="24">
        <f t="shared" si="1094"/>
        <v>0</v>
      </c>
      <c r="M1494" s="24">
        <f t="shared" si="1094"/>
        <v>0</v>
      </c>
      <c r="N1494" s="24">
        <f t="shared" si="1094"/>
        <v>0</v>
      </c>
      <c r="O1494" s="24">
        <f t="shared" si="1094"/>
        <v>50</v>
      </c>
      <c r="P1494" s="24">
        <f t="shared" si="1094"/>
        <v>50</v>
      </c>
      <c r="Q1494" s="24">
        <f t="shared" si="1094"/>
        <v>0</v>
      </c>
      <c r="R1494" s="88">
        <f t="shared" si="1089"/>
        <v>100</v>
      </c>
    </row>
    <row r="1495" spans="1:18" ht="31.5" customHeight="1" x14ac:dyDescent="0.3">
      <c r="A1495" s="28" t="s">
        <v>302</v>
      </c>
      <c r="B1495" s="28" t="s">
        <v>1393</v>
      </c>
      <c r="C1495" s="18" t="s">
        <v>2100</v>
      </c>
      <c r="D1495" s="28" t="s">
        <v>58</v>
      </c>
      <c r="E1495" s="29" t="s">
        <v>660</v>
      </c>
      <c r="F1495" s="24"/>
      <c r="G1495" s="24"/>
      <c r="H1495" s="24">
        <v>0</v>
      </c>
      <c r="I1495" s="24">
        <f>I1496</f>
        <v>50</v>
      </c>
      <c r="J1495" s="24">
        <f t="shared" si="1094"/>
        <v>0</v>
      </c>
      <c r="K1495" s="24">
        <f t="shared" si="1094"/>
        <v>50</v>
      </c>
      <c r="L1495" s="24">
        <f t="shared" si="1094"/>
        <v>0</v>
      </c>
      <c r="M1495" s="24">
        <f t="shared" si="1094"/>
        <v>0</v>
      </c>
      <c r="N1495" s="24">
        <f t="shared" si="1094"/>
        <v>0</v>
      </c>
      <c r="O1495" s="24">
        <f t="shared" si="1094"/>
        <v>50</v>
      </c>
      <c r="P1495" s="24">
        <f t="shared" si="1094"/>
        <v>50</v>
      </c>
      <c r="Q1495" s="24">
        <f t="shared" si="1094"/>
        <v>0</v>
      </c>
      <c r="R1495" s="88">
        <f t="shared" si="1089"/>
        <v>100</v>
      </c>
    </row>
    <row r="1496" spans="1:18" ht="31.5" customHeight="1" x14ac:dyDescent="0.3">
      <c r="A1496" s="28" t="s">
        <v>302</v>
      </c>
      <c r="B1496" s="28" t="s">
        <v>1393</v>
      </c>
      <c r="C1496" s="18" t="s">
        <v>2100</v>
      </c>
      <c r="D1496" s="28" t="s">
        <v>68</v>
      </c>
      <c r="E1496" s="29" t="s">
        <v>662</v>
      </c>
      <c r="F1496" s="24"/>
      <c r="G1496" s="24"/>
      <c r="H1496" s="24">
        <v>0</v>
      </c>
      <c r="I1496" s="24">
        <v>50</v>
      </c>
      <c r="J1496" s="37">
        <v>0</v>
      </c>
      <c r="K1496" s="37">
        <f>I1496</f>
        <v>50</v>
      </c>
      <c r="L1496" s="37">
        <v>0</v>
      </c>
      <c r="M1496" s="37">
        <v>0</v>
      </c>
      <c r="N1496" s="37">
        <v>0</v>
      </c>
      <c r="O1496" s="37">
        <v>50</v>
      </c>
      <c r="P1496" s="37">
        <f>O1496</f>
        <v>50</v>
      </c>
      <c r="Q1496" s="37">
        <v>0</v>
      </c>
      <c r="R1496" s="88">
        <f t="shared" si="1089"/>
        <v>100</v>
      </c>
    </row>
    <row r="1497" spans="1:18" ht="47.25" customHeight="1" x14ac:dyDescent="0.3">
      <c r="A1497" s="28" t="s">
        <v>302</v>
      </c>
      <c r="B1497" s="28" t="s">
        <v>1393</v>
      </c>
      <c r="C1497" s="28" t="s">
        <v>79</v>
      </c>
      <c r="D1497" s="28"/>
      <c r="E1497" s="29" t="s">
        <v>1232</v>
      </c>
      <c r="F1497" s="24">
        <v>0</v>
      </c>
      <c r="G1497" s="24">
        <f t="shared" ref="G1497:N1500" si="1095">G1498</f>
        <v>0</v>
      </c>
      <c r="H1497" s="24">
        <f t="shared" si="1095"/>
        <v>0</v>
      </c>
      <c r="I1497" s="24">
        <f t="shared" si="1095"/>
        <v>83.5</v>
      </c>
      <c r="J1497" s="37">
        <f t="shared" si="1095"/>
        <v>74.5</v>
      </c>
      <c r="K1497" s="24">
        <f t="shared" si="1095"/>
        <v>0</v>
      </c>
      <c r="L1497" s="24">
        <f t="shared" si="1095"/>
        <v>0</v>
      </c>
      <c r="M1497" s="24">
        <f t="shared" si="1095"/>
        <v>0</v>
      </c>
      <c r="N1497" s="24">
        <f t="shared" si="1095"/>
        <v>0</v>
      </c>
      <c r="O1497" s="30">
        <f t="shared" ref="O1497:Q1500" si="1096">O1498</f>
        <v>83.5</v>
      </c>
      <c r="P1497" s="30">
        <f t="shared" si="1096"/>
        <v>0</v>
      </c>
      <c r="Q1497" s="30">
        <f t="shared" si="1096"/>
        <v>0</v>
      </c>
      <c r="R1497" s="88">
        <f t="shared" si="1089"/>
        <v>100</v>
      </c>
    </row>
    <row r="1498" spans="1:18" ht="31.5" customHeight="1" x14ac:dyDescent="0.3">
      <c r="A1498" s="28" t="s">
        <v>302</v>
      </c>
      <c r="B1498" s="28" t="s">
        <v>1393</v>
      </c>
      <c r="C1498" s="28" t="s">
        <v>86</v>
      </c>
      <c r="D1498" s="28"/>
      <c r="E1498" s="29" t="s">
        <v>1233</v>
      </c>
      <c r="F1498" s="24">
        <v>0</v>
      </c>
      <c r="G1498" s="24">
        <f t="shared" si="1095"/>
        <v>0</v>
      </c>
      <c r="H1498" s="24">
        <f t="shared" si="1095"/>
        <v>0</v>
      </c>
      <c r="I1498" s="24">
        <f t="shared" si="1095"/>
        <v>83.5</v>
      </c>
      <c r="J1498" s="37">
        <f t="shared" si="1095"/>
        <v>74.5</v>
      </c>
      <c r="K1498" s="24">
        <f t="shared" si="1095"/>
        <v>0</v>
      </c>
      <c r="L1498" s="24">
        <f t="shared" si="1095"/>
        <v>0</v>
      </c>
      <c r="M1498" s="24">
        <f t="shared" si="1095"/>
        <v>0</v>
      </c>
      <c r="N1498" s="24">
        <f t="shared" si="1095"/>
        <v>0</v>
      </c>
      <c r="O1498" s="30">
        <f t="shared" si="1096"/>
        <v>83.5</v>
      </c>
      <c r="P1498" s="30">
        <f t="shared" si="1096"/>
        <v>0</v>
      </c>
      <c r="Q1498" s="30">
        <f t="shared" si="1096"/>
        <v>0</v>
      </c>
      <c r="R1498" s="88">
        <f t="shared" si="1089"/>
        <v>100</v>
      </c>
    </row>
    <row r="1499" spans="1:18" ht="31.5" customHeight="1" x14ac:dyDescent="0.3">
      <c r="A1499" s="28" t="s">
        <v>302</v>
      </c>
      <c r="B1499" s="28" t="s">
        <v>1393</v>
      </c>
      <c r="C1499" s="28" t="s">
        <v>87</v>
      </c>
      <c r="D1499" s="28"/>
      <c r="E1499" s="29" t="s">
        <v>1234</v>
      </c>
      <c r="F1499" s="24">
        <v>0</v>
      </c>
      <c r="G1499" s="24">
        <f t="shared" si="1095"/>
        <v>0</v>
      </c>
      <c r="H1499" s="24">
        <f t="shared" si="1095"/>
        <v>0</v>
      </c>
      <c r="I1499" s="24">
        <f t="shared" si="1095"/>
        <v>83.5</v>
      </c>
      <c r="J1499" s="37">
        <f t="shared" si="1095"/>
        <v>74.5</v>
      </c>
      <c r="K1499" s="24">
        <f t="shared" si="1095"/>
        <v>0</v>
      </c>
      <c r="L1499" s="24">
        <f t="shared" si="1095"/>
        <v>0</v>
      </c>
      <c r="M1499" s="24">
        <f t="shared" si="1095"/>
        <v>0</v>
      </c>
      <c r="N1499" s="24">
        <f t="shared" si="1095"/>
        <v>0</v>
      </c>
      <c r="O1499" s="30">
        <f t="shared" si="1096"/>
        <v>83.5</v>
      </c>
      <c r="P1499" s="30">
        <f t="shared" si="1096"/>
        <v>0</v>
      </c>
      <c r="Q1499" s="30">
        <f t="shared" si="1096"/>
        <v>0</v>
      </c>
      <c r="R1499" s="88">
        <f t="shared" si="1089"/>
        <v>100</v>
      </c>
    </row>
    <row r="1500" spans="1:18" ht="15.75" customHeight="1" x14ac:dyDescent="0.3">
      <c r="A1500" s="28" t="s">
        <v>302</v>
      </c>
      <c r="B1500" s="28" t="s">
        <v>1393</v>
      </c>
      <c r="C1500" s="28" t="s">
        <v>87</v>
      </c>
      <c r="D1500" s="28" t="s">
        <v>53</v>
      </c>
      <c r="E1500" s="29" t="s">
        <v>679</v>
      </c>
      <c r="F1500" s="24">
        <v>0</v>
      </c>
      <c r="G1500" s="24">
        <f t="shared" si="1095"/>
        <v>0</v>
      </c>
      <c r="H1500" s="24">
        <f t="shared" si="1095"/>
        <v>0</v>
      </c>
      <c r="I1500" s="24">
        <f t="shared" si="1095"/>
        <v>83.5</v>
      </c>
      <c r="J1500" s="37">
        <f t="shared" si="1095"/>
        <v>74.5</v>
      </c>
      <c r="K1500" s="24">
        <f t="shared" si="1095"/>
        <v>0</v>
      </c>
      <c r="L1500" s="24">
        <f t="shared" si="1095"/>
        <v>0</v>
      </c>
      <c r="M1500" s="24">
        <f t="shared" si="1095"/>
        <v>0</v>
      </c>
      <c r="N1500" s="24">
        <f t="shared" si="1095"/>
        <v>0</v>
      </c>
      <c r="O1500" s="30">
        <f t="shared" si="1096"/>
        <v>83.5</v>
      </c>
      <c r="P1500" s="30">
        <f t="shared" si="1096"/>
        <v>0</v>
      </c>
      <c r="Q1500" s="30">
        <f t="shared" si="1096"/>
        <v>0</v>
      </c>
      <c r="R1500" s="88">
        <f t="shared" si="1089"/>
        <v>100</v>
      </c>
    </row>
    <row r="1501" spans="1:18" ht="15.75" customHeight="1" x14ac:dyDescent="0.3">
      <c r="A1501" s="28" t="s">
        <v>302</v>
      </c>
      <c r="B1501" s="28" t="s">
        <v>1393</v>
      </c>
      <c r="C1501" s="28" t="s">
        <v>87</v>
      </c>
      <c r="D1501" s="28" t="s">
        <v>54</v>
      </c>
      <c r="E1501" s="29" t="s">
        <v>681</v>
      </c>
      <c r="F1501" s="24">
        <v>0</v>
      </c>
      <c r="G1501" s="24"/>
      <c r="H1501" s="24">
        <v>0</v>
      </c>
      <c r="I1501" s="24">
        <v>83.5</v>
      </c>
      <c r="J1501" s="37">
        <v>74.5</v>
      </c>
      <c r="K1501" s="24">
        <v>0</v>
      </c>
      <c r="L1501" s="24">
        <v>0</v>
      </c>
      <c r="M1501" s="24">
        <v>0</v>
      </c>
      <c r="N1501" s="24">
        <v>0</v>
      </c>
      <c r="O1501" s="30">
        <v>83.5</v>
      </c>
      <c r="P1501" s="30">
        <v>0</v>
      </c>
      <c r="Q1501" s="30">
        <v>0</v>
      </c>
      <c r="R1501" s="88">
        <f t="shared" si="1089"/>
        <v>100</v>
      </c>
    </row>
    <row r="1502" spans="1:18" s="36" customFormat="1" ht="31.5" customHeight="1" x14ac:dyDescent="0.3">
      <c r="A1502" s="43" t="s">
        <v>302</v>
      </c>
      <c r="B1502" s="43" t="s">
        <v>130</v>
      </c>
      <c r="C1502" s="27"/>
      <c r="D1502" s="43"/>
      <c r="E1502" s="44" t="s">
        <v>620</v>
      </c>
      <c r="F1502" s="22">
        <v>428.80000000000007</v>
      </c>
      <c r="G1502" s="22">
        <f t="shared" ref="G1502:H1502" si="1097">G1503+G1515</f>
        <v>0</v>
      </c>
      <c r="H1502" s="22">
        <f t="shared" si="1097"/>
        <v>451.93300000000005</v>
      </c>
      <c r="I1502" s="22">
        <f t="shared" ref="I1502:Q1502" si="1098">I1503+I1515</f>
        <v>754.99311000000012</v>
      </c>
      <c r="J1502" s="76">
        <f t="shared" si="1098"/>
        <v>550.04715999999996</v>
      </c>
      <c r="K1502" s="22">
        <f t="shared" si="1098"/>
        <v>341.30007000000001</v>
      </c>
      <c r="L1502" s="22">
        <f t="shared" si="1098"/>
        <v>255.97499999999999</v>
      </c>
      <c r="M1502" s="22">
        <f t="shared" si="1098"/>
        <v>0</v>
      </c>
      <c r="N1502" s="22">
        <f t="shared" si="1098"/>
        <v>0</v>
      </c>
      <c r="O1502" s="45">
        <f t="shared" si="1098"/>
        <v>754.99304000000006</v>
      </c>
      <c r="P1502" s="45">
        <f t="shared" si="1098"/>
        <v>341.3</v>
      </c>
      <c r="Q1502" s="45">
        <f t="shared" si="1098"/>
        <v>0</v>
      </c>
      <c r="R1502" s="86">
        <f t="shared" si="1089"/>
        <v>99.999990728392206</v>
      </c>
    </row>
    <row r="1503" spans="1:18" s="49" customFormat="1" ht="47.25" customHeight="1" x14ac:dyDescent="0.3">
      <c r="A1503" s="47" t="s">
        <v>302</v>
      </c>
      <c r="B1503" s="47" t="s">
        <v>1418</v>
      </c>
      <c r="C1503" s="20"/>
      <c r="D1503" s="47"/>
      <c r="E1503" s="48" t="s">
        <v>636</v>
      </c>
      <c r="F1503" s="23">
        <v>4.5999999999999996</v>
      </c>
      <c r="G1503" s="23">
        <f t="shared" ref="G1503" si="1099">G1504</f>
        <v>0</v>
      </c>
      <c r="H1503" s="23">
        <f>H1504+H1510</f>
        <v>4.5999999999999996</v>
      </c>
      <c r="I1503" s="23">
        <f>I1504+I1510</f>
        <v>307.66004000000004</v>
      </c>
      <c r="J1503" s="23">
        <f t="shared" ref="J1503:Q1503" si="1100">J1504+J1510</f>
        <v>218.9</v>
      </c>
      <c r="K1503" s="23">
        <f t="shared" si="1100"/>
        <v>0</v>
      </c>
      <c r="L1503" s="23">
        <f t="shared" si="1100"/>
        <v>0</v>
      </c>
      <c r="M1503" s="23">
        <f t="shared" si="1100"/>
        <v>0</v>
      </c>
      <c r="N1503" s="23">
        <f t="shared" si="1100"/>
        <v>0</v>
      </c>
      <c r="O1503" s="23">
        <f t="shared" si="1100"/>
        <v>307.66004000000004</v>
      </c>
      <c r="P1503" s="23">
        <f t="shared" si="1100"/>
        <v>0</v>
      </c>
      <c r="Q1503" s="23">
        <f t="shared" si="1100"/>
        <v>0</v>
      </c>
      <c r="R1503" s="87">
        <f t="shared" si="1089"/>
        <v>100</v>
      </c>
    </row>
    <row r="1504" spans="1:18" ht="15.75" customHeight="1" x14ac:dyDescent="0.3">
      <c r="A1504" s="28" t="s">
        <v>302</v>
      </c>
      <c r="B1504" s="28" t="s">
        <v>1418</v>
      </c>
      <c r="C1504" s="18" t="s">
        <v>184</v>
      </c>
      <c r="D1504" s="28"/>
      <c r="E1504" s="29" t="s">
        <v>1526</v>
      </c>
      <c r="F1504" s="24">
        <v>4.5999999999999996</v>
      </c>
      <c r="G1504" s="24">
        <f t="shared" ref="G1504:N1508" si="1101">G1505</f>
        <v>0</v>
      </c>
      <c r="H1504" s="24">
        <f t="shared" si="1101"/>
        <v>4.5999999999999996</v>
      </c>
      <c r="I1504" s="24">
        <f t="shared" si="1101"/>
        <v>4.5999999999999996</v>
      </c>
      <c r="J1504" s="37">
        <f t="shared" si="1101"/>
        <v>4.5999999999999996</v>
      </c>
      <c r="K1504" s="24">
        <f t="shared" si="1101"/>
        <v>0</v>
      </c>
      <c r="L1504" s="24">
        <f t="shared" si="1101"/>
        <v>0</v>
      </c>
      <c r="M1504" s="24">
        <f t="shared" si="1101"/>
        <v>0</v>
      </c>
      <c r="N1504" s="24">
        <f t="shared" si="1101"/>
        <v>0</v>
      </c>
      <c r="O1504" s="30">
        <f t="shared" ref="O1504:Q1508" si="1102">O1505</f>
        <v>4.5999999999999996</v>
      </c>
      <c r="P1504" s="30">
        <f t="shared" si="1102"/>
        <v>0</v>
      </c>
      <c r="Q1504" s="30">
        <f t="shared" si="1102"/>
        <v>0</v>
      </c>
      <c r="R1504" s="88">
        <f t="shared" si="1089"/>
        <v>100</v>
      </c>
    </row>
    <row r="1505" spans="1:18" ht="63" customHeight="1" x14ac:dyDescent="0.3">
      <c r="A1505" s="28" t="s">
        <v>302</v>
      </c>
      <c r="B1505" s="28" t="s">
        <v>1418</v>
      </c>
      <c r="C1505" s="18" t="s">
        <v>252</v>
      </c>
      <c r="D1505" s="28"/>
      <c r="E1505" s="29" t="s">
        <v>1588</v>
      </c>
      <c r="F1505" s="24">
        <v>4.5999999999999996</v>
      </c>
      <c r="G1505" s="24">
        <f t="shared" si="1101"/>
        <v>0</v>
      </c>
      <c r="H1505" s="24">
        <f t="shared" si="1101"/>
        <v>4.5999999999999996</v>
      </c>
      <c r="I1505" s="24">
        <f t="shared" si="1101"/>
        <v>4.5999999999999996</v>
      </c>
      <c r="J1505" s="37">
        <f t="shared" si="1101"/>
        <v>4.5999999999999996</v>
      </c>
      <c r="K1505" s="24">
        <f t="shared" si="1101"/>
        <v>0</v>
      </c>
      <c r="L1505" s="24">
        <f t="shared" si="1101"/>
        <v>0</v>
      </c>
      <c r="M1505" s="24">
        <f t="shared" si="1101"/>
        <v>0</v>
      </c>
      <c r="N1505" s="24">
        <f t="shared" si="1101"/>
        <v>0</v>
      </c>
      <c r="O1505" s="30">
        <f t="shared" si="1102"/>
        <v>4.5999999999999996</v>
      </c>
      <c r="P1505" s="30">
        <f t="shared" si="1102"/>
        <v>0</v>
      </c>
      <c r="Q1505" s="30">
        <f t="shared" si="1102"/>
        <v>0</v>
      </c>
      <c r="R1505" s="88">
        <f t="shared" si="1089"/>
        <v>100</v>
      </c>
    </row>
    <row r="1506" spans="1:18" ht="47.25" customHeight="1" x14ac:dyDescent="0.3">
      <c r="A1506" s="28" t="s">
        <v>302</v>
      </c>
      <c r="B1506" s="28" t="s">
        <v>1418</v>
      </c>
      <c r="C1506" s="18" t="s">
        <v>253</v>
      </c>
      <c r="D1506" s="28"/>
      <c r="E1506" s="29" t="s">
        <v>1589</v>
      </c>
      <c r="F1506" s="24">
        <v>4.5999999999999996</v>
      </c>
      <c r="G1506" s="24">
        <f t="shared" si="1101"/>
        <v>0</v>
      </c>
      <c r="H1506" s="24">
        <f t="shared" si="1101"/>
        <v>4.5999999999999996</v>
      </c>
      <c r="I1506" s="24">
        <f t="shared" si="1101"/>
        <v>4.5999999999999996</v>
      </c>
      <c r="J1506" s="37">
        <f t="shared" si="1101"/>
        <v>4.5999999999999996</v>
      </c>
      <c r="K1506" s="24">
        <f t="shared" si="1101"/>
        <v>0</v>
      </c>
      <c r="L1506" s="24">
        <f t="shared" si="1101"/>
        <v>0</v>
      </c>
      <c r="M1506" s="24">
        <f t="shared" si="1101"/>
        <v>0</v>
      </c>
      <c r="N1506" s="24">
        <f t="shared" si="1101"/>
        <v>0</v>
      </c>
      <c r="O1506" s="30">
        <f t="shared" si="1102"/>
        <v>4.5999999999999996</v>
      </c>
      <c r="P1506" s="30">
        <f t="shared" si="1102"/>
        <v>0</v>
      </c>
      <c r="Q1506" s="30">
        <f t="shared" si="1102"/>
        <v>0</v>
      </c>
      <c r="R1506" s="88">
        <f t="shared" si="1089"/>
        <v>100</v>
      </c>
    </row>
    <row r="1507" spans="1:18" ht="31.5" customHeight="1" x14ac:dyDescent="0.3">
      <c r="A1507" s="28" t="s">
        <v>302</v>
      </c>
      <c r="B1507" s="28" t="s">
        <v>1418</v>
      </c>
      <c r="C1507" s="18" t="s">
        <v>251</v>
      </c>
      <c r="D1507" s="28"/>
      <c r="E1507" s="29" t="s">
        <v>718</v>
      </c>
      <c r="F1507" s="24">
        <v>4.5999999999999996</v>
      </c>
      <c r="G1507" s="24">
        <f t="shared" si="1101"/>
        <v>0</v>
      </c>
      <c r="H1507" s="24">
        <f t="shared" si="1101"/>
        <v>4.5999999999999996</v>
      </c>
      <c r="I1507" s="24">
        <f t="shared" si="1101"/>
        <v>4.5999999999999996</v>
      </c>
      <c r="J1507" s="37">
        <f t="shared" si="1101"/>
        <v>4.5999999999999996</v>
      </c>
      <c r="K1507" s="24">
        <f t="shared" si="1101"/>
        <v>0</v>
      </c>
      <c r="L1507" s="24">
        <f t="shared" si="1101"/>
        <v>0</v>
      </c>
      <c r="M1507" s="24">
        <f t="shared" si="1101"/>
        <v>0</v>
      </c>
      <c r="N1507" s="24">
        <f t="shared" si="1101"/>
        <v>0</v>
      </c>
      <c r="O1507" s="30">
        <f t="shared" si="1102"/>
        <v>4.5999999999999996</v>
      </c>
      <c r="P1507" s="30">
        <f t="shared" si="1102"/>
        <v>0</v>
      </c>
      <c r="Q1507" s="30">
        <f t="shared" si="1102"/>
        <v>0</v>
      </c>
      <c r="R1507" s="88">
        <f t="shared" si="1089"/>
        <v>100</v>
      </c>
    </row>
    <row r="1508" spans="1:18" ht="31.5" customHeight="1" x14ac:dyDescent="0.3">
      <c r="A1508" s="28" t="s">
        <v>302</v>
      </c>
      <c r="B1508" s="28" t="s">
        <v>1418</v>
      </c>
      <c r="C1508" s="18" t="s">
        <v>251</v>
      </c>
      <c r="D1508" s="28" t="s">
        <v>51</v>
      </c>
      <c r="E1508" s="29" t="s">
        <v>663</v>
      </c>
      <c r="F1508" s="24">
        <v>4.5999999999999996</v>
      </c>
      <c r="G1508" s="24">
        <f t="shared" si="1101"/>
        <v>0</v>
      </c>
      <c r="H1508" s="24">
        <f t="shared" si="1101"/>
        <v>4.5999999999999996</v>
      </c>
      <c r="I1508" s="24">
        <f t="shared" si="1101"/>
        <v>4.5999999999999996</v>
      </c>
      <c r="J1508" s="37">
        <f t="shared" si="1101"/>
        <v>4.5999999999999996</v>
      </c>
      <c r="K1508" s="24">
        <f t="shared" si="1101"/>
        <v>0</v>
      </c>
      <c r="L1508" s="24">
        <f t="shared" si="1101"/>
        <v>0</v>
      </c>
      <c r="M1508" s="24">
        <f t="shared" si="1101"/>
        <v>0</v>
      </c>
      <c r="N1508" s="24">
        <f t="shared" si="1101"/>
        <v>0</v>
      </c>
      <c r="O1508" s="30">
        <f t="shared" si="1102"/>
        <v>4.5999999999999996</v>
      </c>
      <c r="P1508" s="30">
        <f t="shared" si="1102"/>
        <v>0</v>
      </c>
      <c r="Q1508" s="30">
        <f t="shared" si="1102"/>
        <v>0</v>
      </c>
      <c r="R1508" s="88">
        <f t="shared" si="1089"/>
        <v>100</v>
      </c>
    </row>
    <row r="1509" spans="1:18" ht="31.5" customHeight="1" x14ac:dyDescent="0.3">
      <c r="A1509" s="28" t="s">
        <v>302</v>
      </c>
      <c r="B1509" s="28" t="s">
        <v>1418</v>
      </c>
      <c r="C1509" s="18" t="s">
        <v>251</v>
      </c>
      <c r="D1509" s="28" t="s">
        <v>52</v>
      </c>
      <c r="E1509" s="29" t="s">
        <v>664</v>
      </c>
      <c r="F1509" s="24">
        <v>4.5999999999999996</v>
      </c>
      <c r="G1509" s="24"/>
      <c r="H1509" s="24">
        <v>4.5999999999999996</v>
      </c>
      <c r="I1509" s="24">
        <v>4.5999999999999996</v>
      </c>
      <c r="J1509" s="37">
        <v>4.5999999999999996</v>
      </c>
      <c r="K1509" s="24">
        <v>0</v>
      </c>
      <c r="L1509" s="24">
        <v>0</v>
      </c>
      <c r="M1509" s="24">
        <v>0</v>
      </c>
      <c r="N1509" s="24">
        <v>0</v>
      </c>
      <c r="O1509" s="30">
        <v>4.5999999999999996</v>
      </c>
      <c r="P1509" s="30">
        <v>0</v>
      </c>
      <c r="Q1509" s="30">
        <v>0</v>
      </c>
      <c r="R1509" s="88">
        <f t="shared" si="1089"/>
        <v>100</v>
      </c>
    </row>
    <row r="1510" spans="1:18" ht="47.25" customHeight="1" x14ac:dyDescent="0.3">
      <c r="A1510" s="28" t="s">
        <v>302</v>
      </c>
      <c r="B1510" s="28" t="s">
        <v>1418</v>
      </c>
      <c r="C1510" s="18" t="s">
        <v>79</v>
      </c>
      <c r="D1510" s="28"/>
      <c r="E1510" s="29" t="s">
        <v>1232</v>
      </c>
      <c r="F1510" s="24"/>
      <c r="G1510" s="24"/>
      <c r="H1510" s="24">
        <f t="shared" ref="H1510:I1513" si="1103">H1511</f>
        <v>0</v>
      </c>
      <c r="I1510" s="24">
        <f t="shared" si="1103"/>
        <v>303.06004000000001</v>
      </c>
      <c r="J1510" s="24">
        <f t="shared" ref="J1510:Q1513" si="1104">J1511</f>
        <v>214.3</v>
      </c>
      <c r="K1510" s="24">
        <f t="shared" si="1104"/>
        <v>0</v>
      </c>
      <c r="L1510" s="24">
        <f t="shared" si="1104"/>
        <v>0</v>
      </c>
      <c r="M1510" s="24">
        <f t="shared" si="1104"/>
        <v>0</v>
      </c>
      <c r="N1510" s="24">
        <f t="shared" si="1104"/>
        <v>0</v>
      </c>
      <c r="O1510" s="24">
        <f t="shared" si="1104"/>
        <v>303.06004000000001</v>
      </c>
      <c r="P1510" s="24">
        <f t="shared" si="1104"/>
        <v>0</v>
      </c>
      <c r="Q1510" s="24">
        <f t="shared" si="1104"/>
        <v>0</v>
      </c>
      <c r="R1510" s="88">
        <f t="shared" si="1089"/>
        <v>100</v>
      </c>
    </row>
    <row r="1511" spans="1:18" ht="15.75" customHeight="1" x14ac:dyDescent="0.3">
      <c r="A1511" s="28" t="s">
        <v>302</v>
      </c>
      <c r="B1511" s="28" t="s">
        <v>1418</v>
      </c>
      <c r="C1511" s="18" t="s">
        <v>80</v>
      </c>
      <c r="D1511" s="28"/>
      <c r="E1511" s="29" t="s">
        <v>1235</v>
      </c>
      <c r="F1511" s="24"/>
      <c r="G1511" s="24"/>
      <c r="H1511" s="24">
        <f t="shared" si="1103"/>
        <v>0</v>
      </c>
      <c r="I1511" s="24">
        <f t="shared" si="1103"/>
        <v>303.06004000000001</v>
      </c>
      <c r="J1511" s="24">
        <f t="shared" si="1104"/>
        <v>214.3</v>
      </c>
      <c r="K1511" s="24">
        <f t="shared" si="1104"/>
        <v>0</v>
      </c>
      <c r="L1511" s="24">
        <f t="shared" si="1104"/>
        <v>0</v>
      </c>
      <c r="M1511" s="24">
        <f t="shared" si="1104"/>
        <v>0</v>
      </c>
      <c r="N1511" s="24">
        <f t="shared" si="1104"/>
        <v>0</v>
      </c>
      <c r="O1511" s="24">
        <f t="shared" si="1104"/>
        <v>303.06004000000001</v>
      </c>
      <c r="P1511" s="24">
        <f t="shared" si="1104"/>
        <v>0</v>
      </c>
      <c r="Q1511" s="24">
        <f t="shared" si="1104"/>
        <v>0</v>
      </c>
      <c r="R1511" s="88">
        <f t="shared" si="1089"/>
        <v>100</v>
      </c>
    </row>
    <row r="1512" spans="1:18" ht="15.75" customHeight="1" x14ac:dyDescent="0.3">
      <c r="A1512" s="28" t="s">
        <v>302</v>
      </c>
      <c r="B1512" s="28" t="s">
        <v>1418</v>
      </c>
      <c r="C1512" s="18" t="s">
        <v>81</v>
      </c>
      <c r="D1512" s="28"/>
      <c r="E1512" s="29" t="s">
        <v>1236</v>
      </c>
      <c r="F1512" s="24"/>
      <c r="G1512" s="24"/>
      <c r="H1512" s="24">
        <f t="shared" si="1103"/>
        <v>0</v>
      </c>
      <c r="I1512" s="24">
        <f t="shared" si="1103"/>
        <v>303.06004000000001</v>
      </c>
      <c r="J1512" s="24">
        <f t="shared" si="1104"/>
        <v>214.3</v>
      </c>
      <c r="K1512" s="24">
        <f t="shared" si="1104"/>
        <v>0</v>
      </c>
      <c r="L1512" s="24">
        <f t="shared" si="1104"/>
        <v>0</v>
      </c>
      <c r="M1512" s="24">
        <f t="shared" si="1104"/>
        <v>0</v>
      </c>
      <c r="N1512" s="24">
        <f t="shared" si="1104"/>
        <v>0</v>
      </c>
      <c r="O1512" s="24">
        <f t="shared" si="1104"/>
        <v>303.06004000000001</v>
      </c>
      <c r="P1512" s="24">
        <f t="shared" si="1104"/>
        <v>0</v>
      </c>
      <c r="Q1512" s="24">
        <f t="shared" si="1104"/>
        <v>0</v>
      </c>
      <c r="R1512" s="88">
        <f t="shared" si="1089"/>
        <v>100</v>
      </c>
    </row>
    <row r="1513" spans="1:18" ht="31.5" customHeight="1" x14ac:dyDescent="0.3">
      <c r="A1513" s="28" t="s">
        <v>302</v>
      </c>
      <c r="B1513" s="28" t="s">
        <v>1418</v>
      </c>
      <c r="C1513" s="18" t="s">
        <v>81</v>
      </c>
      <c r="D1513" s="28" t="s">
        <v>51</v>
      </c>
      <c r="E1513" s="29" t="s">
        <v>663</v>
      </c>
      <c r="F1513" s="24"/>
      <c r="G1513" s="24"/>
      <c r="H1513" s="24">
        <f t="shared" si="1103"/>
        <v>0</v>
      </c>
      <c r="I1513" s="24">
        <f t="shared" si="1103"/>
        <v>303.06004000000001</v>
      </c>
      <c r="J1513" s="24">
        <f t="shared" si="1104"/>
        <v>214.3</v>
      </c>
      <c r="K1513" s="24">
        <f t="shared" si="1104"/>
        <v>0</v>
      </c>
      <c r="L1513" s="24">
        <f t="shared" si="1104"/>
        <v>0</v>
      </c>
      <c r="M1513" s="24">
        <f t="shared" si="1104"/>
        <v>0</v>
      </c>
      <c r="N1513" s="24">
        <f t="shared" si="1104"/>
        <v>0</v>
      </c>
      <c r="O1513" s="24">
        <f t="shared" si="1104"/>
        <v>303.06004000000001</v>
      </c>
      <c r="P1513" s="24">
        <f t="shared" si="1104"/>
        <v>0</v>
      </c>
      <c r="Q1513" s="24">
        <f t="shared" si="1104"/>
        <v>0</v>
      </c>
      <c r="R1513" s="88">
        <f t="shared" si="1089"/>
        <v>100</v>
      </c>
    </row>
    <row r="1514" spans="1:18" ht="31.5" customHeight="1" x14ac:dyDescent="0.3">
      <c r="A1514" s="28" t="s">
        <v>302</v>
      </c>
      <c r="B1514" s="28" t="s">
        <v>1418</v>
      </c>
      <c r="C1514" s="18" t="s">
        <v>81</v>
      </c>
      <c r="D1514" s="28" t="s">
        <v>52</v>
      </c>
      <c r="E1514" s="29" t="s">
        <v>664</v>
      </c>
      <c r="F1514" s="24"/>
      <c r="G1514" s="24"/>
      <c r="H1514" s="24">
        <v>0</v>
      </c>
      <c r="I1514" s="24">
        <v>303.06004000000001</v>
      </c>
      <c r="J1514" s="37">
        <v>214.3</v>
      </c>
      <c r="K1514" s="24">
        <v>0</v>
      </c>
      <c r="L1514" s="24">
        <v>0</v>
      </c>
      <c r="M1514" s="24">
        <v>0</v>
      </c>
      <c r="N1514" s="24">
        <v>0</v>
      </c>
      <c r="O1514" s="30">
        <v>303.06004000000001</v>
      </c>
      <c r="P1514" s="30">
        <v>0</v>
      </c>
      <c r="Q1514" s="30">
        <v>0</v>
      </c>
      <c r="R1514" s="88">
        <f t="shared" si="1089"/>
        <v>100</v>
      </c>
    </row>
    <row r="1515" spans="1:18" s="49" customFormat="1" ht="31.5" customHeight="1" x14ac:dyDescent="0.3">
      <c r="A1515" s="47" t="s">
        <v>302</v>
      </c>
      <c r="B1515" s="47" t="s">
        <v>1419</v>
      </c>
      <c r="C1515" s="20"/>
      <c r="D1515" s="47"/>
      <c r="E1515" s="48" t="s">
        <v>638</v>
      </c>
      <c r="F1515" s="23">
        <v>424.20000000000005</v>
      </c>
      <c r="G1515" s="23">
        <f t="shared" ref="G1515:H1515" si="1105">G1516+G1524</f>
        <v>0</v>
      </c>
      <c r="H1515" s="23">
        <f t="shared" si="1105"/>
        <v>447.33300000000003</v>
      </c>
      <c r="I1515" s="23">
        <f t="shared" ref="I1515:Q1515" si="1106">I1516+I1524</f>
        <v>447.33307000000002</v>
      </c>
      <c r="J1515" s="77">
        <f t="shared" si="1106"/>
        <v>331.14715999999999</v>
      </c>
      <c r="K1515" s="23">
        <f t="shared" si="1106"/>
        <v>341.30007000000001</v>
      </c>
      <c r="L1515" s="23">
        <f t="shared" si="1106"/>
        <v>255.97499999999999</v>
      </c>
      <c r="M1515" s="23">
        <f t="shared" si="1106"/>
        <v>0</v>
      </c>
      <c r="N1515" s="23">
        <f t="shared" si="1106"/>
        <v>0</v>
      </c>
      <c r="O1515" s="51">
        <f t="shared" si="1106"/>
        <v>447.33300000000003</v>
      </c>
      <c r="P1515" s="51">
        <f t="shared" si="1106"/>
        <v>341.3</v>
      </c>
      <c r="Q1515" s="51">
        <f t="shared" si="1106"/>
        <v>0</v>
      </c>
      <c r="R1515" s="87">
        <f t="shared" si="1089"/>
        <v>99.999984351704654</v>
      </c>
    </row>
    <row r="1516" spans="1:18" ht="15.75" customHeight="1" x14ac:dyDescent="0.3">
      <c r="A1516" s="28" t="s">
        <v>302</v>
      </c>
      <c r="B1516" s="28" t="s">
        <v>1419</v>
      </c>
      <c r="C1516" s="18" t="s">
        <v>184</v>
      </c>
      <c r="D1516" s="28"/>
      <c r="E1516" s="29" t="s">
        <v>1526</v>
      </c>
      <c r="F1516" s="24">
        <v>82.9</v>
      </c>
      <c r="G1516" s="24">
        <f t="shared" ref="G1516:N1520" si="1107">G1517</f>
        <v>0</v>
      </c>
      <c r="H1516" s="24">
        <f t="shared" si="1107"/>
        <v>106.033</v>
      </c>
      <c r="I1516" s="24">
        <f t="shared" si="1107"/>
        <v>106.033</v>
      </c>
      <c r="J1516" s="37">
        <f t="shared" si="1107"/>
        <v>75.172159999999991</v>
      </c>
      <c r="K1516" s="24">
        <f t="shared" si="1107"/>
        <v>0</v>
      </c>
      <c r="L1516" s="24">
        <f t="shared" si="1107"/>
        <v>0</v>
      </c>
      <c r="M1516" s="24">
        <f t="shared" si="1107"/>
        <v>0</v>
      </c>
      <c r="N1516" s="24">
        <f t="shared" si="1107"/>
        <v>0</v>
      </c>
      <c r="O1516" s="30">
        <f t="shared" ref="O1516:Q1520" si="1108">O1517</f>
        <v>106.033</v>
      </c>
      <c r="P1516" s="30">
        <f t="shared" si="1108"/>
        <v>0</v>
      </c>
      <c r="Q1516" s="30">
        <f t="shared" si="1108"/>
        <v>0</v>
      </c>
      <c r="R1516" s="88">
        <f t="shared" si="1089"/>
        <v>100</v>
      </c>
    </row>
    <row r="1517" spans="1:18" ht="31.5" customHeight="1" x14ac:dyDescent="0.3">
      <c r="A1517" s="28" t="s">
        <v>302</v>
      </c>
      <c r="B1517" s="28" t="s">
        <v>1419</v>
      </c>
      <c r="C1517" s="18" t="s">
        <v>255</v>
      </c>
      <c r="D1517" s="28"/>
      <c r="E1517" s="29" t="s">
        <v>1590</v>
      </c>
      <c r="F1517" s="24">
        <v>82.9</v>
      </c>
      <c r="G1517" s="24">
        <f t="shared" si="1107"/>
        <v>0</v>
      </c>
      <c r="H1517" s="24">
        <f t="shared" si="1107"/>
        <v>106.033</v>
      </c>
      <c r="I1517" s="24">
        <f t="shared" si="1107"/>
        <v>106.033</v>
      </c>
      <c r="J1517" s="37">
        <f t="shared" si="1107"/>
        <v>75.172159999999991</v>
      </c>
      <c r="K1517" s="24">
        <f t="shared" si="1107"/>
        <v>0</v>
      </c>
      <c r="L1517" s="24">
        <f t="shared" si="1107"/>
        <v>0</v>
      </c>
      <c r="M1517" s="24">
        <f t="shared" si="1107"/>
        <v>0</v>
      </c>
      <c r="N1517" s="24">
        <f t="shared" si="1107"/>
        <v>0</v>
      </c>
      <c r="O1517" s="30">
        <f t="shared" si="1108"/>
        <v>106.033</v>
      </c>
      <c r="P1517" s="30">
        <f t="shared" si="1108"/>
        <v>0</v>
      </c>
      <c r="Q1517" s="30">
        <f t="shared" si="1108"/>
        <v>0</v>
      </c>
      <c r="R1517" s="88">
        <f t="shared" si="1089"/>
        <v>100</v>
      </c>
    </row>
    <row r="1518" spans="1:18" ht="31.5" customHeight="1" x14ac:dyDescent="0.3">
      <c r="A1518" s="28" t="s">
        <v>302</v>
      </c>
      <c r="B1518" s="28" t="s">
        <v>1419</v>
      </c>
      <c r="C1518" s="18" t="s">
        <v>256</v>
      </c>
      <c r="D1518" s="28"/>
      <c r="E1518" s="29" t="s">
        <v>1591</v>
      </c>
      <c r="F1518" s="24">
        <v>82.9</v>
      </c>
      <c r="G1518" s="24">
        <f t="shared" si="1107"/>
        <v>0</v>
      </c>
      <c r="H1518" s="24">
        <f t="shared" si="1107"/>
        <v>106.033</v>
      </c>
      <c r="I1518" s="24">
        <f t="shared" si="1107"/>
        <v>106.033</v>
      </c>
      <c r="J1518" s="37">
        <f t="shared" si="1107"/>
        <v>75.172159999999991</v>
      </c>
      <c r="K1518" s="24">
        <f t="shared" si="1107"/>
        <v>0</v>
      </c>
      <c r="L1518" s="24">
        <f t="shared" si="1107"/>
        <v>0</v>
      </c>
      <c r="M1518" s="24">
        <f t="shared" si="1107"/>
        <v>0</v>
      </c>
      <c r="N1518" s="24">
        <f t="shared" si="1107"/>
        <v>0</v>
      </c>
      <c r="O1518" s="30">
        <f t="shared" si="1108"/>
        <v>106.033</v>
      </c>
      <c r="P1518" s="30">
        <f t="shared" si="1108"/>
        <v>0</v>
      </c>
      <c r="Q1518" s="30">
        <f t="shared" si="1108"/>
        <v>0</v>
      </c>
      <c r="R1518" s="88">
        <f t="shared" si="1089"/>
        <v>100</v>
      </c>
    </row>
    <row r="1519" spans="1:18" ht="31.5" customHeight="1" x14ac:dyDescent="0.3">
      <c r="A1519" s="28" t="s">
        <v>302</v>
      </c>
      <c r="B1519" s="28" t="s">
        <v>1419</v>
      </c>
      <c r="C1519" s="18" t="s">
        <v>254</v>
      </c>
      <c r="D1519" s="28"/>
      <c r="E1519" s="29" t="s">
        <v>722</v>
      </c>
      <c r="F1519" s="24">
        <v>82.9</v>
      </c>
      <c r="G1519" s="24">
        <f t="shared" ref="G1519:H1519" si="1109">G1520+G1522</f>
        <v>0</v>
      </c>
      <c r="H1519" s="24">
        <f t="shared" si="1109"/>
        <v>106.033</v>
      </c>
      <c r="I1519" s="24">
        <f t="shared" ref="I1519:Q1519" si="1110">I1520+I1522</f>
        <v>106.033</v>
      </c>
      <c r="J1519" s="37">
        <f t="shared" si="1110"/>
        <v>75.172159999999991</v>
      </c>
      <c r="K1519" s="24">
        <f t="shared" si="1110"/>
        <v>0</v>
      </c>
      <c r="L1519" s="24">
        <f t="shared" si="1110"/>
        <v>0</v>
      </c>
      <c r="M1519" s="24">
        <f t="shared" si="1110"/>
        <v>0</v>
      </c>
      <c r="N1519" s="24">
        <f t="shared" si="1110"/>
        <v>0</v>
      </c>
      <c r="O1519" s="30">
        <f t="shared" si="1110"/>
        <v>106.033</v>
      </c>
      <c r="P1519" s="30">
        <f t="shared" si="1110"/>
        <v>0</v>
      </c>
      <c r="Q1519" s="30">
        <f t="shared" si="1110"/>
        <v>0</v>
      </c>
      <c r="R1519" s="88">
        <f t="shared" si="1089"/>
        <v>100</v>
      </c>
    </row>
    <row r="1520" spans="1:18" ht="31.5" customHeight="1" x14ac:dyDescent="0.3">
      <c r="A1520" s="28" t="s">
        <v>302</v>
      </c>
      <c r="B1520" s="28" t="s">
        <v>1419</v>
      </c>
      <c r="C1520" s="18" t="s">
        <v>254</v>
      </c>
      <c r="D1520" s="28" t="s">
        <v>51</v>
      </c>
      <c r="E1520" s="29" t="s">
        <v>663</v>
      </c>
      <c r="F1520" s="24">
        <v>80</v>
      </c>
      <c r="G1520" s="24">
        <f t="shared" si="1107"/>
        <v>0</v>
      </c>
      <c r="H1520" s="24">
        <f t="shared" si="1107"/>
        <v>99.531000000000006</v>
      </c>
      <c r="I1520" s="24">
        <f t="shared" si="1107"/>
        <v>99.531000000000006</v>
      </c>
      <c r="J1520" s="37">
        <f t="shared" si="1107"/>
        <v>73.116159999999994</v>
      </c>
      <c r="K1520" s="24">
        <f t="shared" si="1107"/>
        <v>0</v>
      </c>
      <c r="L1520" s="24">
        <f t="shared" si="1107"/>
        <v>0</v>
      </c>
      <c r="M1520" s="24">
        <f t="shared" si="1107"/>
        <v>0</v>
      </c>
      <c r="N1520" s="24">
        <f t="shared" si="1107"/>
        <v>0</v>
      </c>
      <c r="O1520" s="30">
        <f t="shared" si="1108"/>
        <v>99.531000000000006</v>
      </c>
      <c r="P1520" s="30">
        <f t="shared" si="1108"/>
        <v>0</v>
      </c>
      <c r="Q1520" s="30">
        <f t="shared" si="1108"/>
        <v>0</v>
      </c>
      <c r="R1520" s="88">
        <f t="shared" si="1089"/>
        <v>100</v>
      </c>
    </row>
    <row r="1521" spans="1:18" ht="31.5" customHeight="1" x14ac:dyDescent="0.3">
      <c r="A1521" s="28" t="s">
        <v>302</v>
      </c>
      <c r="B1521" s="28" t="s">
        <v>1419</v>
      </c>
      <c r="C1521" s="18" t="s">
        <v>254</v>
      </c>
      <c r="D1521" s="28" t="s">
        <v>52</v>
      </c>
      <c r="E1521" s="29" t="s">
        <v>664</v>
      </c>
      <c r="F1521" s="24">
        <v>80</v>
      </c>
      <c r="G1521" s="24"/>
      <c r="H1521" s="24">
        <v>99.531000000000006</v>
      </c>
      <c r="I1521" s="24">
        <v>99.531000000000006</v>
      </c>
      <c r="J1521" s="37">
        <v>73.116159999999994</v>
      </c>
      <c r="K1521" s="24">
        <v>0</v>
      </c>
      <c r="L1521" s="24">
        <v>0</v>
      </c>
      <c r="M1521" s="24">
        <v>0</v>
      </c>
      <c r="N1521" s="24">
        <v>0</v>
      </c>
      <c r="O1521" s="30">
        <v>99.531000000000006</v>
      </c>
      <c r="P1521" s="30">
        <v>0</v>
      </c>
      <c r="Q1521" s="30">
        <v>0</v>
      </c>
      <c r="R1521" s="88">
        <f t="shared" si="1089"/>
        <v>100</v>
      </c>
    </row>
    <row r="1522" spans="1:18" ht="15.75" customHeight="1" x14ac:dyDescent="0.3">
      <c r="A1522" s="28" t="s">
        <v>302</v>
      </c>
      <c r="B1522" s="28" t="s">
        <v>1419</v>
      </c>
      <c r="C1522" s="18" t="s">
        <v>254</v>
      </c>
      <c r="D1522" s="28" t="s">
        <v>53</v>
      </c>
      <c r="E1522" s="29" t="s">
        <v>679</v>
      </c>
      <c r="F1522" s="24">
        <v>2.9</v>
      </c>
      <c r="G1522" s="24">
        <f t="shared" ref="G1522:N1522" si="1111">G1523</f>
        <v>0</v>
      </c>
      <c r="H1522" s="24">
        <f t="shared" si="1111"/>
        <v>6.5019999999999998</v>
      </c>
      <c r="I1522" s="24">
        <f t="shared" si="1111"/>
        <v>6.5019999999999998</v>
      </c>
      <c r="J1522" s="37">
        <f t="shared" si="1111"/>
        <v>2.056</v>
      </c>
      <c r="K1522" s="24">
        <f t="shared" si="1111"/>
        <v>0</v>
      </c>
      <c r="L1522" s="24">
        <f t="shared" si="1111"/>
        <v>0</v>
      </c>
      <c r="M1522" s="24">
        <f t="shared" si="1111"/>
        <v>0</v>
      </c>
      <c r="N1522" s="24">
        <f t="shared" si="1111"/>
        <v>0</v>
      </c>
      <c r="O1522" s="30">
        <f>O1523</f>
        <v>6.5019999999999998</v>
      </c>
      <c r="P1522" s="30">
        <f>P1523</f>
        <v>0</v>
      </c>
      <c r="Q1522" s="30">
        <f>Q1523</f>
        <v>0</v>
      </c>
      <c r="R1522" s="88">
        <f t="shared" si="1089"/>
        <v>100</v>
      </c>
    </row>
    <row r="1523" spans="1:18" ht="15.75" customHeight="1" x14ac:dyDescent="0.3">
      <c r="A1523" s="28" t="s">
        <v>302</v>
      </c>
      <c r="B1523" s="28" t="s">
        <v>1419</v>
      </c>
      <c r="C1523" s="18" t="s">
        <v>254</v>
      </c>
      <c r="D1523" s="28" t="s">
        <v>60</v>
      </c>
      <c r="E1523" s="29" t="s">
        <v>682</v>
      </c>
      <c r="F1523" s="24">
        <v>2.9</v>
      </c>
      <c r="G1523" s="24"/>
      <c r="H1523" s="24">
        <f>2.9+3.602</f>
        <v>6.5019999999999998</v>
      </c>
      <c r="I1523" s="24">
        <v>6.5019999999999998</v>
      </c>
      <c r="J1523" s="37">
        <v>2.056</v>
      </c>
      <c r="K1523" s="24">
        <v>0</v>
      </c>
      <c r="L1523" s="24">
        <v>0</v>
      </c>
      <c r="M1523" s="24">
        <v>0</v>
      </c>
      <c r="N1523" s="24">
        <v>0</v>
      </c>
      <c r="O1523" s="30">
        <v>6.5019999999999998</v>
      </c>
      <c r="P1523" s="30">
        <v>0</v>
      </c>
      <c r="Q1523" s="30">
        <v>0</v>
      </c>
      <c r="R1523" s="88">
        <f t="shared" si="1089"/>
        <v>100</v>
      </c>
    </row>
    <row r="1524" spans="1:18" ht="31.5" customHeight="1" x14ac:dyDescent="0.3">
      <c r="A1524" s="28" t="s">
        <v>302</v>
      </c>
      <c r="B1524" s="28" t="s">
        <v>1419</v>
      </c>
      <c r="C1524" s="18" t="s">
        <v>62</v>
      </c>
      <c r="D1524" s="28"/>
      <c r="E1524" s="29" t="s">
        <v>1196</v>
      </c>
      <c r="F1524" s="24">
        <v>341.3</v>
      </c>
      <c r="G1524" s="24">
        <f t="shared" ref="G1524:Q1524" si="1112">G1525</f>
        <v>0</v>
      </c>
      <c r="H1524" s="24">
        <f t="shared" si="1112"/>
        <v>341.3</v>
      </c>
      <c r="I1524" s="24">
        <f t="shared" si="1112"/>
        <v>341.30007000000001</v>
      </c>
      <c r="J1524" s="37">
        <f t="shared" si="1112"/>
        <v>255.97499999999999</v>
      </c>
      <c r="K1524" s="24">
        <f t="shared" si="1112"/>
        <v>341.30007000000001</v>
      </c>
      <c r="L1524" s="24">
        <f t="shared" si="1112"/>
        <v>255.97499999999999</v>
      </c>
      <c r="M1524" s="24">
        <f t="shared" si="1112"/>
        <v>0</v>
      </c>
      <c r="N1524" s="24">
        <f t="shared" si="1112"/>
        <v>0</v>
      </c>
      <c r="O1524" s="30">
        <f t="shared" si="1112"/>
        <v>341.3</v>
      </c>
      <c r="P1524" s="30">
        <f t="shared" si="1112"/>
        <v>341.3</v>
      </c>
      <c r="Q1524" s="30">
        <f t="shared" si="1112"/>
        <v>0</v>
      </c>
      <c r="R1524" s="88">
        <f t="shared" si="1089"/>
        <v>99.999979490188792</v>
      </c>
    </row>
    <row r="1525" spans="1:18" ht="15.75" customHeight="1" x14ac:dyDescent="0.3">
      <c r="A1525" s="28" t="s">
        <v>302</v>
      </c>
      <c r="B1525" s="28" t="s">
        <v>1419</v>
      </c>
      <c r="C1525" s="18" t="s">
        <v>63</v>
      </c>
      <c r="D1525" s="28"/>
      <c r="E1525" s="29" t="s">
        <v>115</v>
      </c>
      <c r="F1525" s="24">
        <v>341.3</v>
      </c>
      <c r="G1525" s="24">
        <f t="shared" ref="G1525:H1525" si="1113">G1526+G1529</f>
        <v>0</v>
      </c>
      <c r="H1525" s="24">
        <f t="shared" si="1113"/>
        <v>341.3</v>
      </c>
      <c r="I1525" s="24">
        <f t="shared" ref="I1525:Q1525" si="1114">I1526+I1529</f>
        <v>341.30007000000001</v>
      </c>
      <c r="J1525" s="37">
        <f t="shared" si="1114"/>
        <v>255.97499999999999</v>
      </c>
      <c r="K1525" s="24">
        <f t="shared" si="1114"/>
        <v>341.30007000000001</v>
      </c>
      <c r="L1525" s="24">
        <f t="shared" si="1114"/>
        <v>255.97499999999999</v>
      </c>
      <c r="M1525" s="24">
        <f t="shared" si="1114"/>
        <v>0</v>
      </c>
      <c r="N1525" s="24">
        <f t="shared" si="1114"/>
        <v>0</v>
      </c>
      <c r="O1525" s="30">
        <f t="shared" si="1114"/>
        <v>341.3</v>
      </c>
      <c r="P1525" s="30">
        <f t="shared" si="1114"/>
        <v>341.3</v>
      </c>
      <c r="Q1525" s="30">
        <f t="shared" si="1114"/>
        <v>0</v>
      </c>
      <c r="R1525" s="88">
        <f t="shared" si="1089"/>
        <v>99.999979490188792</v>
      </c>
    </row>
    <row r="1526" spans="1:18" ht="31.5" customHeight="1" x14ac:dyDescent="0.3">
      <c r="A1526" s="28" t="s">
        <v>302</v>
      </c>
      <c r="B1526" s="28" t="s">
        <v>1419</v>
      </c>
      <c r="C1526" s="18" t="s">
        <v>375</v>
      </c>
      <c r="D1526" s="28"/>
      <c r="E1526" s="29" t="s">
        <v>1211</v>
      </c>
      <c r="F1526" s="24">
        <v>97.5</v>
      </c>
      <c r="G1526" s="24">
        <f t="shared" ref="G1526:Q1527" si="1115">G1527</f>
        <v>0</v>
      </c>
      <c r="H1526" s="24">
        <f t="shared" si="1115"/>
        <v>97.5</v>
      </c>
      <c r="I1526" s="24">
        <f t="shared" si="1115"/>
        <v>97.5</v>
      </c>
      <c r="J1526" s="37">
        <f t="shared" si="1115"/>
        <v>73.125</v>
      </c>
      <c r="K1526" s="24">
        <f t="shared" si="1115"/>
        <v>97.5</v>
      </c>
      <c r="L1526" s="24">
        <f t="shared" si="1115"/>
        <v>73.125</v>
      </c>
      <c r="M1526" s="24">
        <f t="shared" si="1115"/>
        <v>0</v>
      </c>
      <c r="N1526" s="24">
        <f t="shared" si="1115"/>
        <v>0</v>
      </c>
      <c r="O1526" s="30">
        <f t="shared" si="1115"/>
        <v>97.5</v>
      </c>
      <c r="P1526" s="30">
        <f t="shared" si="1115"/>
        <v>97.5</v>
      </c>
      <c r="Q1526" s="30">
        <f t="shared" si="1115"/>
        <v>0</v>
      </c>
      <c r="R1526" s="88">
        <f t="shared" si="1089"/>
        <v>100</v>
      </c>
    </row>
    <row r="1527" spans="1:18" ht="31.5" customHeight="1" x14ac:dyDescent="0.3">
      <c r="A1527" s="28" t="s">
        <v>302</v>
      </c>
      <c r="B1527" s="28" t="s">
        <v>1419</v>
      </c>
      <c r="C1527" s="18" t="s">
        <v>375</v>
      </c>
      <c r="D1527" s="28" t="s">
        <v>51</v>
      </c>
      <c r="E1527" s="29" t="s">
        <v>663</v>
      </c>
      <c r="F1527" s="24">
        <v>97.5</v>
      </c>
      <c r="G1527" s="24">
        <f t="shared" si="1115"/>
        <v>0</v>
      </c>
      <c r="H1527" s="24">
        <f t="shared" si="1115"/>
        <v>97.5</v>
      </c>
      <c r="I1527" s="24">
        <f t="shared" si="1115"/>
        <v>97.5</v>
      </c>
      <c r="J1527" s="37">
        <f t="shared" si="1115"/>
        <v>73.125</v>
      </c>
      <c r="K1527" s="24">
        <f t="shared" si="1115"/>
        <v>97.5</v>
      </c>
      <c r="L1527" s="24">
        <f t="shared" si="1115"/>
        <v>73.125</v>
      </c>
      <c r="M1527" s="24">
        <f t="shared" si="1115"/>
        <v>0</v>
      </c>
      <c r="N1527" s="24">
        <f t="shared" si="1115"/>
        <v>0</v>
      </c>
      <c r="O1527" s="30">
        <f t="shared" si="1115"/>
        <v>97.5</v>
      </c>
      <c r="P1527" s="30">
        <f t="shared" si="1115"/>
        <v>97.5</v>
      </c>
      <c r="Q1527" s="30">
        <f t="shared" si="1115"/>
        <v>0</v>
      </c>
      <c r="R1527" s="88">
        <f t="shared" si="1089"/>
        <v>100</v>
      </c>
    </row>
    <row r="1528" spans="1:18" ht="31.5" customHeight="1" x14ac:dyDescent="0.3">
      <c r="A1528" s="28" t="s">
        <v>302</v>
      </c>
      <c r="B1528" s="28" t="s">
        <v>1419</v>
      </c>
      <c r="C1528" s="18" t="s">
        <v>375</v>
      </c>
      <c r="D1528" s="28" t="s">
        <v>52</v>
      </c>
      <c r="E1528" s="29" t="s">
        <v>664</v>
      </c>
      <c r="F1528" s="24">
        <v>97.5</v>
      </c>
      <c r="G1528" s="24"/>
      <c r="H1528" s="24">
        <v>97.5</v>
      </c>
      <c r="I1528" s="24">
        <v>97.5</v>
      </c>
      <c r="J1528" s="37">
        <v>73.125</v>
      </c>
      <c r="K1528" s="24">
        <f>I1528</f>
        <v>97.5</v>
      </c>
      <c r="L1528" s="24">
        <f>J1528</f>
        <v>73.125</v>
      </c>
      <c r="M1528" s="24">
        <v>0</v>
      </c>
      <c r="N1528" s="24">
        <v>0</v>
      </c>
      <c r="O1528" s="30">
        <v>97.5</v>
      </c>
      <c r="P1528" s="30">
        <f>O1528</f>
        <v>97.5</v>
      </c>
      <c r="Q1528" s="30">
        <v>0</v>
      </c>
      <c r="R1528" s="88">
        <f t="shared" si="1089"/>
        <v>100</v>
      </c>
    </row>
    <row r="1529" spans="1:18" ht="47.25" customHeight="1" x14ac:dyDescent="0.3">
      <c r="A1529" s="28" t="s">
        <v>302</v>
      </c>
      <c r="B1529" s="28" t="s">
        <v>1419</v>
      </c>
      <c r="C1529" s="18" t="s">
        <v>376</v>
      </c>
      <c r="D1529" s="28"/>
      <c r="E1529" s="29" t="s">
        <v>1212</v>
      </c>
      <c r="F1529" s="24">
        <v>243.8</v>
      </c>
      <c r="G1529" s="24">
        <f t="shared" ref="G1529:H1529" si="1116">G1532+G1531</f>
        <v>0</v>
      </c>
      <c r="H1529" s="24">
        <f t="shared" si="1116"/>
        <v>243.8</v>
      </c>
      <c r="I1529" s="24">
        <f t="shared" ref="I1529:Q1529" si="1117">I1532+I1531</f>
        <v>243.80007000000001</v>
      </c>
      <c r="J1529" s="37">
        <f t="shared" si="1117"/>
        <v>182.85</v>
      </c>
      <c r="K1529" s="24">
        <f t="shared" si="1117"/>
        <v>243.80007000000001</v>
      </c>
      <c r="L1529" s="24">
        <f t="shared" si="1117"/>
        <v>182.85</v>
      </c>
      <c r="M1529" s="24">
        <f t="shared" si="1117"/>
        <v>0</v>
      </c>
      <c r="N1529" s="24">
        <f t="shared" si="1117"/>
        <v>0</v>
      </c>
      <c r="O1529" s="30">
        <f t="shared" si="1117"/>
        <v>243.8</v>
      </c>
      <c r="P1529" s="30">
        <f t="shared" si="1117"/>
        <v>243.8</v>
      </c>
      <c r="Q1529" s="30">
        <f t="shared" si="1117"/>
        <v>0</v>
      </c>
      <c r="R1529" s="88">
        <f t="shared" si="1089"/>
        <v>99.99997128794918</v>
      </c>
    </row>
    <row r="1530" spans="1:18" ht="78" x14ac:dyDescent="0.3">
      <c r="A1530" s="28" t="s">
        <v>302</v>
      </c>
      <c r="B1530" s="28" t="s">
        <v>1419</v>
      </c>
      <c r="C1530" s="18" t="s">
        <v>376</v>
      </c>
      <c r="D1530" s="28" t="s">
        <v>58</v>
      </c>
      <c r="E1530" s="29" t="s">
        <v>660</v>
      </c>
      <c r="F1530" s="24">
        <v>0</v>
      </c>
      <c r="G1530" s="24">
        <f t="shared" ref="G1530:Q1530" si="1118">G1531</f>
        <v>0</v>
      </c>
      <c r="H1530" s="24">
        <f t="shared" si="1118"/>
        <v>0</v>
      </c>
      <c r="I1530" s="24">
        <f t="shared" si="1118"/>
        <v>122.60838</v>
      </c>
      <c r="J1530" s="37">
        <f t="shared" si="1118"/>
        <v>78.911929999999998</v>
      </c>
      <c r="K1530" s="24">
        <f t="shared" si="1118"/>
        <v>122.60838</v>
      </c>
      <c r="L1530" s="24">
        <f t="shared" si="1118"/>
        <v>78.911929999999998</v>
      </c>
      <c r="M1530" s="24">
        <f t="shared" si="1118"/>
        <v>0</v>
      </c>
      <c r="N1530" s="24">
        <f t="shared" si="1118"/>
        <v>0</v>
      </c>
      <c r="O1530" s="30">
        <f t="shared" si="1118"/>
        <v>122.60831</v>
      </c>
      <c r="P1530" s="30">
        <f t="shared" si="1118"/>
        <v>122.60831</v>
      </c>
      <c r="Q1530" s="30">
        <f t="shared" si="1118"/>
        <v>0</v>
      </c>
      <c r="R1530" s="88">
        <f t="shared" si="1089"/>
        <v>99.999942907654443</v>
      </c>
    </row>
    <row r="1531" spans="1:18" ht="31.5" customHeight="1" x14ac:dyDescent="0.3">
      <c r="A1531" s="28" t="s">
        <v>302</v>
      </c>
      <c r="B1531" s="28" t="s">
        <v>1419</v>
      </c>
      <c r="C1531" s="18" t="s">
        <v>376</v>
      </c>
      <c r="D1531" s="28" t="s">
        <v>68</v>
      </c>
      <c r="E1531" s="29" t="s">
        <v>662</v>
      </c>
      <c r="F1531" s="24">
        <v>0</v>
      </c>
      <c r="G1531" s="24"/>
      <c r="H1531" s="24">
        <v>0</v>
      </c>
      <c r="I1531" s="24">
        <v>122.60838</v>
      </c>
      <c r="J1531" s="37">
        <v>78.911929999999998</v>
      </c>
      <c r="K1531" s="24">
        <f>I1531</f>
        <v>122.60838</v>
      </c>
      <c r="L1531" s="24">
        <f>J1531</f>
        <v>78.911929999999998</v>
      </c>
      <c r="M1531" s="24">
        <v>0</v>
      </c>
      <c r="N1531" s="24">
        <v>0</v>
      </c>
      <c r="O1531" s="30">
        <v>122.60831</v>
      </c>
      <c r="P1531" s="30">
        <f>O1531</f>
        <v>122.60831</v>
      </c>
      <c r="Q1531" s="30">
        <v>0</v>
      </c>
      <c r="R1531" s="88">
        <f t="shared" si="1089"/>
        <v>99.999942907654443</v>
      </c>
    </row>
    <row r="1532" spans="1:18" ht="31.5" customHeight="1" x14ac:dyDescent="0.3">
      <c r="A1532" s="28" t="s">
        <v>302</v>
      </c>
      <c r="B1532" s="28" t="s">
        <v>1419</v>
      </c>
      <c r="C1532" s="18" t="s">
        <v>376</v>
      </c>
      <c r="D1532" s="28" t="s">
        <v>51</v>
      </c>
      <c r="E1532" s="29" t="s">
        <v>663</v>
      </c>
      <c r="F1532" s="24">
        <v>243.8</v>
      </c>
      <c r="G1532" s="24">
        <f t="shared" ref="G1532:Q1532" si="1119">G1533</f>
        <v>0</v>
      </c>
      <c r="H1532" s="24">
        <f t="shared" si="1119"/>
        <v>243.8</v>
      </c>
      <c r="I1532" s="24">
        <f t="shared" si="1119"/>
        <v>121.19168999999999</v>
      </c>
      <c r="J1532" s="37">
        <f t="shared" si="1119"/>
        <v>103.93807</v>
      </c>
      <c r="K1532" s="24">
        <f t="shared" si="1119"/>
        <v>121.19168999999999</v>
      </c>
      <c r="L1532" s="24">
        <f t="shared" si="1119"/>
        <v>103.93807</v>
      </c>
      <c r="M1532" s="24">
        <f t="shared" si="1119"/>
        <v>0</v>
      </c>
      <c r="N1532" s="24">
        <f t="shared" si="1119"/>
        <v>0</v>
      </c>
      <c r="O1532" s="30">
        <f t="shared" si="1119"/>
        <v>121.19168999999999</v>
      </c>
      <c r="P1532" s="30">
        <f t="shared" si="1119"/>
        <v>121.19168999999999</v>
      </c>
      <c r="Q1532" s="30">
        <f t="shared" si="1119"/>
        <v>0</v>
      </c>
      <c r="R1532" s="88">
        <f t="shared" si="1089"/>
        <v>100</v>
      </c>
    </row>
    <row r="1533" spans="1:18" ht="31.5" customHeight="1" x14ac:dyDescent="0.3">
      <c r="A1533" s="28" t="s">
        <v>302</v>
      </c>
      <c r="B1533" s="28" t="s">
        <v>1419</v>
      </c>
      <c r="C1533" s="18" t="s">
        <v>376</v>
      </c>
      <c r="D1533" s="28" t="s">
        <v>52</v>
      </c>
      <c r="E1533" s="29" t="s">
        <v>664</v>
      </c>
      <c r="F1533" s="24">
        <v>243.8</v>
      </c>
      <c r="G1533" s="24"/>
      <c r="H1533" s="24">
        <v>243.8</v>
      </c>
      <c r="I1533" s="24">
        <v>121.19168999999999</v>
      </c>
      <c r="J1533" s="37">
        <v>103.93807</v>
      </c>
      <c r="K1533" s="24">
        <f>I1533</f>
        <v>121.19168999999999</v>
      </c>
      <c r="L1533" s="24">
        <f>J1533</f>
        <v>103.93807</v>
      </c>
      <c r="M1533" s="24">
        <v>0</v>
      </c>
      <c r="N1533" s="24">
        <v>0</v>
      </c>
      <c r="O1533" s="30">
        <v>121.19168999999999</v>
      </c>
      <c r="P1533" s="30">
        <f>O1533</f>
        <v>121.19168999999999</v>
      </c>
      <c r="Q1533" s="30">
        <v>0</v>
      </c>
      <c r="R1533" s="88">
        <f t="shared" si="1089"/>
        <v>100</v>
      </c>
    </row>
    <row r="1534" spans="1:18" s="36" customFormat="1" ht="15.75" customHeight="1" x14ac:dyDescent="0.3">
      <c r="A1534" s="43" t="s">
        <v>302</v>
      </c>
      <c r="B1534" s="43" t="s">
        <v>70</v>
      </c>
      <c r="C1534" s="27"/>
      <c r="D1534" s="43"/>
      <c r="E1534" s="44" t="s">
        <v>621</v>
      </c>
      <c r="F1534" s="22">
        <v>444364.51800000016</v>
      </c>
      <c r="G1534" s="22">
        <f>G1541+G1607</f>
        <v>-4429.4210000000003</v>
      </c>
      <c r="H1534" s="22">
        <f t="shared" ref="H1534:Q1534" si="1120">H1541+H1607+H1535</f>
        <v>438778.03300000005</v>
      </c>
      <c r="I1534" s="22">
        <f t="shared" si="1120"/>
        <v>634067.7247599999</v>
      </c>
      <c r="J1534" s="22">
        <f t="shared" si="1120"/>
        <v>426180.83703</v>
      </c>
      <c r="K1534" s="22">
        <f t="shared" si="1120"/>
        <v>188496.39329000001</v>
      </c>
      <c r="L1534" s="22">
        <f t="shared" si="1120"/>
        <v>110127.12088</v>
      </c>
      <c r="M1534" s="22">
        <f t="shared" si="1120"/>
        <v>0</v>
      </c>
      <c r="N1534" s="22">
        <f t="shared" si="1120"/>
        <v>0</v>
      </c>
      <c r="O1534" s="22">
        <f t="shared" si="1120"/>
        <v>629658.36135000002</v>
      </c>
      <c r="P1534" s="22">
        <f t="shared" si="1120"/>
        <v>188496.39324</v>
      </c>
      <c r="Q1534" s="22">
        <f t="shared" si="1120"/>
        <v>0</v>
      </c>
      <c r="R1534" s="86">
        <f t="shared" si="1089"/>
        <v>99.304591096847133</v>
      </c>
    </row>
    <row r="1535" spans="1:18" s="49" customFormat="1" ht="15.75" customHeight="1" x14ac:dyDescent="0.3">
      <c r="A1535" s="47" t="s">
        <v>302</v>
      </c>
      <c r="B1535" s="47" t="s">
        <v>2004</v>
      </c>
      <c r="C1535" s="20"/>
      <c r="D1535" s="47"/>
      <c r="E1535" s="48" t="s">
        <v>2005</v>
      </c>
      <c r="F1535" s="22"/>
      <c r="G1535" s="22"/>
      <c r="H1535" s="23">
        <f t="shared" ref="H1535:I1539" si="1121">H1536</f>
        <v>0</v>
      </c>
      <c r="I1535" s="23">
        <f t="shared" si="1121"/>
        <v>375.3</v>
      </c>
      <c r="J1535" s="23">
        <f t="shared" ref="J1535:Q1539" si="1122">J1536</f>
        <v>375.3</v>
      </c>
      <c r="K1535" s="23">
        <f t="shared" si="1122"/>
        <v>0</v>
      </c>
      <c r="L1535" s="23">
        <f t="shared" si="1122"/>
        <v>0</v>
      </c>
      <c r="M1535" s="23">
        <f t="shared" si="1122"/>
        <v>0</v>
      </c>
      <c r="N1535" s="23">
        <f t="shared" si="1122"/>
        <v>0</v>
      </c>
      <c r="O1535" s="23">
        <f t="shared" si="1122"/>
        <v>375.3</v>
      </c>
      <c r="P1535" s="23">
        <f t="shared" si="1122"/>
        <v>0</v>
      </c>
      <c r="Q1535" s="23">
        <f t="shared" si="1122"/>
        <v>0</v>
      </c>
      <c r="R1535" s="87">
        <f t="shared" si="1089"/>
        <v>100</v>
      </c>
    </row>
    <row r="1536" spans="1:18" ht="31.5" customHeight="1" x14ac:dyDescent="0.3">
      <c r="A1536" s="28" t="s">
        <v>302</v>
      </c>
      <c r="B1536" s="28" t="s">
        <v>2004</v>
      </c>
      <c r="C1536" s="18" t="s">
        <v>62</v>
      </c>
      <c r="D1536" s="28"/>
      <c r="E1536" s="29" t="s">
        <v>1196</v>
      </c>
      <c r="F1536" s="22"/>
      <c r="G1536" s="22"/>
      <c r="H1536" s="24">
        <f t="shared" si="1121"/>
        <v>0</v>
      </c>
      <c r="I1536" s="24">
        <f t="shared" si="1121"/>
        <v>375.3</v>
      </c>
      <c r="J1536" s="24">
        <f t="shared" si="1122"/>
        <v>375.3</v>
      </c>
      <c r="K1536" s="24">
        <f t="shared" si="1122"/>
        <v>0</v>
      </c>
      <c r="L1536" s="24">
        <f t="shared" si="1122"/>
        <v>0</v>
      </c>
      <c r="M1536" s="24">
        <f t="shared" si="1122"/>
        <v>0</v>
      </c>
      <c r="N1536" s="24">
        <f t="shared" si="1122"/>
        <v>0</v>
      </c>
      <c r="O1536" s="24">
        <f t="shared" si="1122"/>
        <v>375.3</v>
      </c>
      <c r="P1536" s="24">
        <f t="shared" si="1122"/>
        <v>0</v>
      </c>
      <c r="Q1536" s="24">
        <f t="shared" si="1122"/>
        <v>0</v>
      </c>
      <c r="R1536" s="88">
        <f t="shared" si="1089"/>
        <v>100</v>
      </c>
    </row>
    <row r="1537" spans="1:18" ht="47.25" customHeight="1" x14ac:dyDescent="0.3">
      <c r="A1537" s="28" t="s">
        <v>302</v>
      </c>
      <c r="B1537" s="28" t="s">
        <v>2004</v>
      </c>
      <c r="C1537" s="18" t="s">
        <v>152</v>
      </c>
      <c r="D1537" s="28"/>
      <c r="E1537" s="29" t="s">
        <v>1788</v>
      </c>
      <c r="F1537" s="22"/>
      <c r="G1537" s="22"/>
      <c r="H1537" s="24">
        <f t="shared" si="1121"/>
        <v>0</v>
      </c>
      <c r="I1537" s="24">
        <f t="shared" si="1121"/>
        <v>375.3</v>
      </c>
      <c r="J1537" s="24">
        <f t="shared" si="1122"/>
        <v>375.3</v>
      </c>
      <c r="K1537" s="24">
        <f t="shared" si="1122"/>
        <v>0</v>
      </c>
      <c r="L1537" s="24">
        <f t="shared" si="1122"/>
        <v>0</v>
      </c>
      <c r="M1537" s="24">
        <f t="shared" si="1122"/>
        <v>0</v>
      </c>
      <c r="N1537" s="24">
        <f t="shared" si="1122"/>
        <v>0</v>
      </c>
      <c r="O1537" s="24">
        <f t="shared" si="1122"/>
        <v>375.3</v>
      </c>
      <c r="P1537" s="24">
        <f t="shared" si="1122"/>
        <v>0</v>
      </c>
      <c r="Q1537" s="24">
        <f t="shared" si="1122"/>
        <v>0</v>
      </c>
      <c r="R1537" s="88">
        <f t="shared" si="1089"/>
        <v>100</v>
      </c>
    </row>
    <row r="1538" spans="1:18" ht="31.5" customHeight="1" x14ac:dyDescent="0.3">
      <c r="A1538" s="28" t="s">
        <v>302</v>
      </c>
      <c r="B1538" s="28" t="s">
        <v>2004</v>
      </c>
      <c r="C1538" s="18" t="s">
        <v>1822</v>
      </c>
      <c r="D1538" s="28"/>
      <c r="E1538" s="29" t="s">
        <v>1823</v>
      </c>
      <c r="F1538" s="22"/>
      <c r="G1538" s="22"/>
      <c r="H1538" s="24">
        <f t="shared" si="1121"/>
        <v>0</v>
      </c>
      <c r="I1538" s="24">
        <f t="shared" si="1121"/>
        <v>375.3</v>
      </c>
      <c r="J1538" s="24">
        <f t="shared" si="1122"/>
        <v>375.3</v>
      </c>
      <c r="K1538" s="24">
        <f t="shared" si="1122"/>
        <v>0</v>
      </c>
      <c r="L1538" s="24">
        <f t="shared" si="1122"/>
        <v>0</v>
      </c>
      <c r="M1538" s="24">
        <f t="shared" si="1122"/>
        <v>0</v>
      </c>
      <c r="N1538" s="24">
        <f t="shared" si="1122"/>
        <v>0</v>
      </c>
      <c r="O1538" s="24">
        <f t="shared" si="1122"/>
        <v>375.3</v>
      </c>
      <c r="P1538" s="24">
        <f t="shared" si="1122"/>
        <v>0</v>
      </c>
      <c r="Q1538" s="24">
        <f t="shared" si="1122"/>
        <v>0</v>
      </c>
      <c r="R1538" s="88">
        <f t="shared" si="1089"/>
        <v>100</v>
      </c>
    </row>
    <row r="1539" spans="1:18" ht="31.5" customHeight="1" x14ac:dyDescent="0.3">
      <c r="A1539" s="28" t="s">
        <v>302</v>
      </c>
      <c r="B1539" s="28" t="s">
        <v>2004</v>
      </c>
      <c r="C1539" s="18" t="s">
        <v>1822</v>
      </c>
      <c r="D1539" s="18" t="s">
        <v>51</v>
      </c>
      <c r="E1539" s="19" t="s">
        <v>663</v>
      </c>
      <c r="F1539" s="22"/>
      <c r="G1539" s="22"/>
      <c r="H1539" s="24">
        <f t="shared" si="1121"/>
        <v>0</v>
      </c>
      <c r="I1539" s="24">
        <f t="shared" si="1121"/>
        <v>375.3</v>
      </c>
      <c r="J1539" s="24">
        <f t="shared" si="1122"/>
        <v>375.3</v>
      </c>
      <c r="K1539" s="24">
        <f t="shared" si="1122"/>
        <v>0</v>
      </c>
      <c r="L1539" s="24">
        <f t="shared" si="1122"/>
        <v>0</v>
      </c>
      <c r="M1539" s="24">
        <f t="shared" si="1122"/>
        <v>0</v>
      </c>
      <c r="N1539" s="24">
        <f t="shared" si="1122"/>
        <v>0</v>
      </c>
      <c r="O1539" s="24">
        <f t="shared" si="1122"/>
        <v>375.3</v>
      </c>
      <c r="P1539" s="24">
        <f t="shared" si="1122"/>
        <v>0</v>
      </c>
      <c r="Q1539" s="24">
        <f t="shared" si="1122"/>
        <v>0</v>
      </c>
      <c r="R1539" s="88">
        <f t="shared" si="1089"/>
        <v>100</v>
      </c>
    </row>
    <row r="1540" spans="1:18" ht="31.5" customHeight="1" x14ac:dyDescent="0.3">
      <c r="A1540" s="28" t="s">
        <v>302</v>
      </c>
      <c r="B1540" s="28" t="s">
        <v>2004</v>
      </c>
      <c r="C1540" s="18" t="s">
        <v>1822</v>
      </c>
      <c r="D1540" s="18" t="s">
        <v>52</v>
      </c>
      <c r="E1540" s="19" t="s">
        <v>664</v>
      </c>
      <c r="F1540" s="22"/>
      <c r="G1540" s="22"/>
      <c r="H1540" s="24">
        <v>0</v>
      </c>
      <c r="I1540" s="24">
        <v>375.3</v>
      </c>
      <c r="J1540" s="37">
        <v>375.3</v>
      </c>
      <c r="K1540" s="37">
        <v>0</v>
      </c>
      <c r="L1540" s="37">
        <v>0</v>
      </c>
      <c r="M1540" s="37">
        <v>0</v>
      </c>
      <c r="N1540" s="37">
        <v>0</v>
      </c>
      <c r="O1540" s="37">
        <v>375.3</v>
      </c>
      <c r="P1540" s="37">
        <v>0</v>
      </c>
      <c r="Q1540" s="37">
        <v>0</v>
      </c>
      <c r="R1540" s="88">
        <f t="shared" si="1089"/>
        <v>100</v>
      </c>
    </row>
    <row r="1541" spans="1:18" s="49" customFormat="1" ht="15.75" customHeight="1" x14ac:dyDescent="0.3">
      <c r="A1541" s="47" t="s">
        <v>302</v>
      </c>
      <c r="B1541" s="47" t="s">
        <v>1420</v>
      </c>
      <c r="C1541" s="20"/>
      <c r="D1541" s="47"/>
      <c r="E1541" s="48" t="s">
        <v>641</v>
      </c>
      <c r="F1541" s="23">
        <v>443762.88900000014</v>
      </c>
      <c r="G1541" s="23">
        <f>G1542+G1564+G1569+G1586+G1599</f>
        <v>-4429.4210000000003</v>
      </c>
      <c r="H1541" s="23">
        <f t="shared" ref="H1541:Q1541" si="1123">H1542+H1564+H1569+H1586+H1599+H1578</f>
        <v>437832.90400000004</v>
      </c>
      <c r="I1541" s="23">
        <f t="shared" si="1123"/>
        <v>631254.18212999986</v>
      </c>
      <c r="J1541" s="23">
        <f t="shared" si="1123"/>
        <v>424261.92327999999</v>
      </c>
      <c r="K1541" s="23">
        <f t="shared" si="1123"/>
        <v>188496.39329000001</v>
      </c>
      <c r="L1541" s="23">
        <f t="shared" si="1123"/>
        <v>110127.12088</v>
      </c>
      <c r="M1541" s="23">
        <f t="shared" si="1123"/>
        <v>0</v>
      </c>
      <c r="N1541" s="23">
        <f t="shared" si="1123"/>
        <v>0</v>
      </c>
      <c r="O1541" s="23">
        <f t="shared" si="1123"/>
        <v>627264.66909999994</v>
      </c>
      <c r="P1541" s="23">
        <f t="shared" si="1123"/>
        <v>188496.39324</v>
      </c>
      <c r="Q1541" s="23">
        <f t="shared" si="1123"/>
        <v>0</v>
      </c>
      <c r="R1541" s="87">
        <f t="shared" si="1089"/>
        <v>99.368002122926399</v>
      </c>
    </row>
    <row r="1542" spans="1:18" ht="31.5" customHeight="1" x14ac:dyDescent="0.3">
      <c r="A1542" s="28" t="s">
        <v>302</v>
      </c>
      <c r="B1542" s="28" t="s">
        <v>1420</v>
      </c>
      <c r="C1542" s="18" t="s">
        <v>263</v>
      </c>
      <c r="D1542" s="28"/>
      <c r="E1542" s="29" t="s">
        <v>1459</v>
      </c>
      <c r="F1542" s="24">
        <v>412763.55900000007</v>
      </c>
      <c r="G1542" s="24">
        <f t="shared" ref="G1542:H1542" si="1124">G1543</f>
        <v>-2610.4050000000002</v>
      </c>
      <c r="H1542" s="24">
        <f t="shared" si="1124"/>
        <v>408480.58100000001</v>
      </c>
      <c r="I1542" s="24">
        <f>I1543+I1559</f>
        <v>520588.59055999992</v>
      </c>
      <c r="J1542" s="24">
        <f t="shared" ref="J1542:Q1542" si="1125">J1543+J1559</f>
        <v>348231.29696000001</v>
      </c>
      <c r="K1542" s="24">
        <f t="shared" si="1125"/>
        <v>141279.94003</v>
      </c>
      <c r="L1542" s="24">
        <f t="shared" si="1125"/>
        <v>74520.149910000007</v>
      </c>
      <c r="M1542" s="24">
        <f t="shared" si="1125"/>
        <v>0</v>
      </c>
      <c r="N1542" s="24">
        <f t="shared" si="1125"/>
        <v>0</v>
      </c>
      <c r="O1542" s="24">
        <f t="shared" si="1125"/>
        <v>519209.04041999992</v>
      </c>
      <c r="P1542" s="24">
        <f t="shared" si="1125"/>
        <v>141279.94003</v>
      </c>
      <c r="Q1542" s="24">
        <f t="shared" si="1125"/>
        <v>0</v>
      </c>
      <c r="R1542" s="88">
        <f t="shared" si="1089"/>
        <v>99.735001848865721</v>
      </c>
    </row>
    <row r="1543" spans="1:18" ht="31.5" customHeight="1" x14ac:dyDescent="0.3">
      <c r="A1543" s="28" t="s">
        <v>302</v>
      </c>
      <c r="B1543" s="28" t="s">
        <v>1420</v>
      </c>
      <c r="C1543" s="18" t="s">
        <v>264</v>
      </c>
      <c r="D1543" s="28"/>
      <c r="E1543" s="29" t="s">
        <v>1460</v>
      </c>
      <c r="F1543" s="24">
        <v>412763.55900000007</v>
      </c>
      <c r="G1543" s="24">
        <f t="shared" ref="G1543:H1543" si="1126">G1544+G1551+G1555</f>
        <v>-2610.4050000000002</v>
      </c>
      <c r="H1543" s="24">
        <f t="shared" si="1126"/>
        <v>408480.58100000001</v>
      </c>
      <c r="I1543" s="24">
        <f t="shared" ref="I1543:Q1543" si="1127">I1544+I1551+I1555</f>
        <v>493726.84416999994</v>
      </c>
      <c r="J1543" s="37">
        <f t="shared" si="1127"/>
        <v>336704.62384000001</v>
      </c>
      <c r="K1543" s="24">
        <f t="shared" si="1127"/>
        <v>141279.94003</v>
      </c>
      <c r="L1543" s="24">
        <f t="shared" si="1127"/>
        <v>74520.149910000007</v>
      </c>
      <c r="M1543" s="24">
        <f t="shared" si="1127"/>
        <v>0</v>
      </c>
      <c r="N1543" s="24">
        <f t="shared" si="1127"/>
        <v>0</v>
      </c>
      <c r="O1543" s="30">
        <f t="shared" si="1127"/>
        <v>492649.56161999993</v>
      </c>
      <c r="P1543" s="30">
        <f t="shared" si="1127"/>
        <v>141279.94003</v>
      </c>
      <c r="Q1543" s="30">
        <f t="shared" si="1127"/>
        <v>0</v>
      </c>
      <c r="R1543" s="88">
        <f t="shared" si="1089"/>
        <v>99.781805959566356</v>
      </c>
    </row>
    <row r="1544" spans="1:18" ht="47.25" customHeight="1" x14ac:dyDescent="0.3">
      <c r="A1544" s="28" t="s">
        <v>302</v>
      </c>
      <c r="B1544" s="28" t="s">
        <v>1420</v>
      </c>
      <c r="C1544" s="18" t="s">
        <v>265</v>
      </c>
      <c r="D1544" s="28"/>
      <c r="E1544" s="29" t="s">
        <v>1592</v>
      </c>
      <c r="F1544" s="24">
        <v>342420.95900000003</v>
      </c>
      <c r="G1544" s="24">
        <f t="shared" ref="G1544:H1544" si="1128">G1545+G1548</f>
        <v>-2610.4050000000002</v>
      </c>
      <c r="H1544" s="24">
        <f t="shared" si="1128"/>
        <v>338137.98099999997</v>
      </c>
      <c r="I1544" s="24">
        <f t="shared" ref="I1544:Q1544" si="1129">I1545+I1548</f>
        <v>337199.27393999998</v>
      </c>
      <c r="J1544" s="37">
        <f t="shared" si="1129"/>
        <v>246936.84372999999</v>
      </c>
      <c r="K1544" s="24">
        <f t="shared" si="1129"/>
        <v>0</v>
      </c>
      <c r="L1544" s="24">
        <f t="shared" si="1129"/>
        <v>0</v>
      </c>
      <c r="M1544" s="24">
        <f t="shared" si="1129"/>
        <v>0</v>
      </c>
      <c r="N1544" s="24">
        <f t="shared" si="1129"/>
        <v>0</v>
      </c>
      <c r="O1544" s="30">
        <f t="shared" si="1129"/>
        <v>336121.99138999998</v>
      </c>
      <c r="P1544" s="30">
        <f t="shared" si="1129"/>
        <v>0</v>
      </c>
      <c r="Q1544" s="30">
        <f t="shared" si="1129"/>
        <v>0</v>
      </c>
      <c r="R1544" s="88">
        <f t="shared" si="1089"/>
        <v>99.680520501301046</v>
      </c>
    </row>
    <row r="1545" spans="1:18" ht="15.75" customHeight="1" x14ac:dyDescent="0.3">
      <c r="A1545" s="28" t="s">
        <v>302</v>
      </c>
      <c r="B1545" s="28" t="s">
        <v>1420</v>
      </c>
      <c r="C1545" s="18" t="s">
        <v>257</v>
      </c>
      <c r="D1545" s="28"/>
      <c r="E1545" s="29" t="s">
        <v>815</v>
      </c>
      <c r="F1545" s="24">
        <v>336464.75900000002</v>
      </c>
      <c r="G1545" s="24">
        <f t="shared" ref="G1545:N1546" si="1130">G1546</f>
        <v>0</v>
      </c>
      <c r="H1545" s="24">
        <f t="shared" si="1130"/>
        <v>334989.049</v>
      </c>
      <c r="I1545" s="24">
        <f t="shared" si="1130"/>
        <v>334050.34194000001</v>
      </c>
      <c r="J1545" s="37">
        <f t="shared" si="1130"/>
        <v>243787.91172999999</v>
      </c>
      <c r="K1545" s="24">
        <f t="shared" si="1130"/>
        <v>0</v>
      </c>
      <c r="L1545" s="24">
        <f t="shared" si="1130"/>
        <v>0</v>
      </c>
      <c r="M1545" s="24">
        <f t="shared" si="1130"/>
        <v>0</v>
      </c>
      <c r="N1545" s="24">
        <f t="shared" si="1130"/>
        <v>0</v>
      </c>
      <c r="O1545" s="30">
        <f t="shared" ref="O1545:Q1546" si="1131">O1546</f>
        <v>332973.06039</v>
      </c>
      <c r="P1545" s="30">
        <f t="shared" si="1131"/>
        <v>0</v>
      </c>
      <c r="Q1545" s="30">
        <f t="shared" si="1131"/>
        <v>0</v>
      </c>
      <c r="R1545" s="88">
        <f t="shared" si="1089"/>
        <v>99.677509220992349</v>
      </c>
    </row>
    <row r="1546" spans="1:18" ht="31.5" customHeight="1" x14ac:dyDescent="0.3">
      <c r="A1546" s="28" t="s">
        <v>302</v>
      </c>
      <c r="B1546" s="28" t="s">
        <v>1420</v>
      </c>
      <c r="C1546" s="18" t="s">
        <v>257</v>
      </c>
      <c r="D1546" s="28" t="s">
        <v>51</v>
      </c>
      <c r="E1546" s="29" t="s">
        <v>663</v>
      </c>
      <c r="F1546" s="24">
        <v>336464.75900000002</v>
      </c>
      <c r="G1546" s="24">
        <f t="shared" si="1130"/>
        <v>0</v>
      </c>
      <c r="H1546" s="24">
        <f t="shared" si="1130"/>
        <v>334989.049</v>
      </c>
      <c r="I1546" s="24">
        <f t="shared" si="1130"/>
        <v>334050.34194000001</v>
      </c>
      <c r="J1546" s="37">
        <f t="shared" si="1130"/>
        <v>243787.91172999999</v>
      </c>
      <c r="K1546" s="24">
        <f t="shared" si="1130"/>
        <v>0</v>
      </c>
      <c r="L1546" s="24">
        <f t="shared" si="1130"/>
        <v>0</v>
      </c>
      <c r="M1546" s="24">
        <f t="shared" si="1130"/>
        <v>0</v>
      </c>
      <c r="N1546" s="24">
        <f t="shared" si="1130"/>
        <v>0</v>
      </c>
      <c r="O1546" s="30">
        <f t="shared" si="1131"/>
        <v>332973.06039</v>
      </c>
      <c r="P1546" s="30">
        <f t="shared" si="1131"/>
        <v>0</v>
      </c>
      <c r="Q1546" s="30">
        <f t="shared" si="1131"/>
        <v>0</v>
      </c>
      <c r="R1546" s="88">
        <f t="shared" si="1089"/>
        <v>99.677509220992349</v>
      </c>
    </row>
    <row r="1547" spans="1:18" ht="31.5" customHeight="1" x14ac:dyDescent="0.3">
      <c r="A1547" s="28" t="s">
        <v>302</v>
      </c>
      <c r="B1547" s="28" t="s">
        <v>1420</v>
      </c>
      <c r="C1547" s="18" t="s">
        <v>257</v>
      </c>
      <c r="D1547" s="28" t="s">
        <v>52</v>
      </c>
      <c r="E1547" s="29" t="s">
        <v>664</v>
      </c>
      <c r="F1547" s="24">
        <v>336464.75900000002</v>
      </c>
      <c r="G1547" s="24"/>
      <c r="H1547" s="24">
        <f>336464.759-1475.71+115-115</f>
        <v>334989.049</v>
      </c>
      <c r="I1547" s="24">
        <v>334050.34194000001</v>
      </c>
      <c r="J1547" s="37">
        <v>243787.91172999999</v>
      </c>
      <c r="K1547" s="24">
        <v>0</v>
      </c>
      <c r="L1547" s="24">
        <v>0</v>
      </c>
      <c r="M1547" s="24">
        <v>0</v>
      </c>
      <c r="N1547" s="24">
        <v>0</v>
      </c>
      <c r="O1547" s="30">
        <v>332973.06039</v>
      </c>
      <c r="P1547" s="30">
        <v>0</v>
      </c>
      <c r="Q1547" s="30">
        <v>0</v>
      </c>
      <c r="R1547" s="88">
        <f t="shared" si="1089"/>
        <v>99.677509220992349</v>
      </c>
    </row>
    <row r="1548" spans="1:18" ht="31.5" customHeight="1" x14ac:dyDescent="0.3">
      <c r="A1548" s="28" t="s">
        <v>302</v>
      </c>
      <c r="B1548" s="28" t="s">
        <v>1420</v>
      </c>
      <c r="C1548" s="18" t="s">
        <v>258</v>
      </c>
      <c r="D1548" s="28"/>
      <c r="E1548" s="29" t="s">
        <v>817</v>
      </c>
      <c r="F1548" s="24">
        <v>5956.2</v>
      </c>
      <c r="G1548" s="24">
        <f t="shared" ref="G1548:N1549" si="1132">G1549</f>
        <v>-2610.4050000000002</v>
      </c>
      <c r="H1548" s="24">
        <f t="shared" si="1132"/>
        <v>3148.9319999999998</v>
      </c>
      <c r="I1548" s="24">
        <f t="shared" si="1132"/>
        <v>3148.9319999999998</v>
      </c>
      <c r="J1548" s="37">
        <f t="shared" si="1132"/>
        <v>3148.9319999999998</v>
      </c>
      <c r="K1548" s="24">
        <f t="shared" si="1132"/>
        <v>0</v>
      </c>
      <c r="L1548" s="24">
        <f t="shared" si="1132"/>
        <v>0</v>
      </c>
      <c r="M1548" s="24">
        <f t="shared" si="1132"/>
        <v>0</v>
      </c>
      <c r="N1548" s="24">
        <f t="shared" si="1132"/>
        <v>0</v>
      </c>
      <c r="O1548" s="30">
        <f t="shared" ref="O1548:Q1549" si="1133">O1549</f>
        <v>3148.931</v>
      </c>
      <c r="P1548" s="30">
        <f t="shared" si="1133"/>
        <v>0</v>
      </c>
      <c r="Q1548" s="30">
        <f t="shared" si="1133"/>
        <v>0</v>
      </c>
      <c r="R1548" s="88">
        <f t="shared" si="1089"/>
        <v>99.999968243201195</v>
      </c>
    </row>
    <row r="1549" spans="1:18" ht="31.5" customHeight="1" x14ac:dyDescent="0.3">
      <c r="A1549" s="28" t="s">
        <v>302</v>
      </c>
      <c r="B1549" s="28" t="s">
        <v>1420</v>
      </c>
      <c r="C1549" s="18" t="s">
        <v>258</v>
      </c>
      <c r="D1549" s="28" t="s">
        <v>51</v>
      </c>
      <c r="E1549" s="29" t="s">
        <v>663</v>
      </c>
      <c r="F1549" s="24">
        <v>5956.2</v>
      </c>
      <c r="G1549" s="24">
        <f t="shared" si="1132"/>
        <v>-2610.4050000000002</v>
      </c>
      <c r="H1549" s="24">
        <f t="shared" si="1132"/>
        <v>3148.9319999999998</v>
      </c>
      <c r="I1549" s="24">
        <f t="shared" si="1132"/>
        <v>3148.9319999999998</v>
      </c>
      <c r="J1549" s="37">
        <f t="shared" si="1132"/>
        <v>3148.9319999999998</v>
      </c>
      <c r="K1549" s="24">
        <f t="shared" si="1132"/>
        <v>0</v>
      </c>
      <c r="L1549" s="24">
        <f t="shared" si="1132"/>
        <v>0</v>
      </c>
      <c r="M1549" s="24">
        <f t="shared" si="1132"/>
        <v>0</v>
      </c>
      <c r="N1549" s="24">
        <f t="shared" si="1132"/>
        <v>0</v>
      </c>
      <c r="O1549" s="30">
        <f t="shared" si="1133"/>
        <v>3148.931</v>
      </c>
      <c r="P1549" s="30">
        <f t="shared" si="1133"/>
        <v>0</v>
      </c>
      <c r="Q1549" s="30">
        <f t="shared" si="1133"/>
        <v>0</v>
      </c>
      <c r="R1549" s="88">
        <f t="shared" ref="R1549:R1612" si="1134">O1549/I1549*100</f>
        <v>99.999968243201195</v>
      </c>
    </row>
    <row r="1550" spans="1:18" ht="31.5" customHeight="1" x14ac:dyDescent="0.3">
      <c r="A1550" s="28" t="s">
        <v>302</v>
      </c>
      <c r="B1550" s="28" t="s">
        <v>1420</v>
      </c>
      <c r="C1550" s="18" t="s">
        <v>258</v>
      </c>
      <c r="D1550" s="28" t="s">
        <v>52</v>
      </c>
      <c r="E1550" s="29" t="s">
        <v>664</v>
      </c>
      <c r="F1550" s="24">
        <v>5956.2</v>
      </c>
      <c r="G1550" s="24">
        <v>-2610.4050000000002</v>
      </c>
      <c r="H1550" s="24">
        <v>3148.9319999999998</v>
      </c>
      <c r="I1550" s="24">
        <v>3148.9319999999998</v>
      </c>
      <c r="J1550" s="37">
        <v>3148.9319999999998</v>
      </c>
      <c r="K1550" s="24">
        <v>0</v>
      </c>
      <c r="L1550" s="24">
        <v>0</v>
      </c>
      <c r="M1550" s="24">
        <v>0</v>
      </c>
      <c r="N1550" s="24">
        <v>0</v>
      </c>
      <c r="O1550" s="30">
        <v>3148.931</v>
      </c>
      <c r="P1550" s="30">
        <v>0</v>
      </c>
      <c r="Q1550" s="30">
        <v>0</v>
      </c>
      <c r="R1550" s="88">
        <f t="shared" si="1134"/>
        <v>99.999968243201195</v>
      </c>
    </row>
    <row r="1551" spans="1:18" ht="63" customHeight="1" x14ac:dyDescent="0.3">
      <c r="A1551" s="28" t="s">
        <v>302</v>
      </c>
      <c r="B1551" s="28" t="s">
        <v>1420</v>
      </c>
      <c r="C1551" s="18" t="s">
        <v>1260</v>
      </c>
      <c r="D1551" s="28"/>
      <c r="E1551" s="29" t="s">
        <v>1444</v>
      </c>
      <c r="F1551" s="24">
        <v>40907.200000000004</v>
      </c>
      <c r="G1551" s="24">
        <f t="shared" ref="G1551:N1551" si="1135">G1552</f>
        <v>0</v>
      </c>
      <c r="H1551" s="24">
        <f t="shared" si="1135"/>
        <v>40907.199999999997</v>
      </c>
      <c r="I1551" s="24">
        <f t="shared" si="1135"/>
        <v>67241.812390000006</v>
      </c>
      <c r="J1551" s="37">
        <f t="shared" si="1135"/>
        <v>48780.555200000003</v>
      </c>
      <c r="K1551" s="24">
        <f t="shared" si="1135"/>
        <v>51994.18219</v>
      </c>
      <c r="L1551" s="24">
        <f t="shared" si="1135"/>
        <v>33532.925000000003</v>
      </c>
      <c r="M1551" s="24">
        <f t="shared" si="1135"/>
        <v>0</v>
      </c>
      <c r="N1551" s="24">
        <f t="shared" si="1135"/>
        <v>0</v>
      </c>
      <c r="O1551" s="30">
        <f>O1552</f>
        <v>67241.812390000006</v>
      </c>
      <c r="P1551" s="30">
        <f>P1552</f>
        <v>51994.18219</v>
      </c>
      <c r="Q1551" s="30">
        <f>Q1552</f>
        <v>0</v>
      </c>
      <c r="R1551" s="88">
        <f t="shared" si="1134"/>
        <v>100</v>
      </c>
    </row>
    <row r="1552" spans="1:18" ht="63" customHeight="1" x14ac:dyDescent="0.3">
      <c r="A1552" s="28" t="s">
        <v>302</v>
      </c>
      <c r="B1552" s="28" t="s">
        <v>1420</v>
      </c>
      <c r="C1552" s="18" t="s">
        <v>1445</v>
      </c>
      <c r="D1552" s="28"/>
      <c r="E1552" s="29" t="s">
        <v>819</v>
      </c>
      <c r="F1552" s="24">
        <v>40907.200000000004</v>
      </c>
      <c r="G1552" s="24">
        <f t="shared" ref="G1552:Q1553" si="1136">G1553</f>
        <v>0</v>
      </c>
      <c r="H1552" s="24">
        <f t="shared" si="1136"/>
        <v>40907.199999999997</v>
      </c>
      <c r="I1552" s="24">
        <f t="shared" si="1136"/>
        <v>67241.812390000006</v>
      </c>
      <c r="J1552" s="37">
        <f t="shared" si="1136"/>
        <v>48780.555200000003</v>
      </c>
      <c r="K1552" s="24">
        <f t="shared" si="1136"/>
        <v>51994.18219</v>
      </c>
      <c r="L1552" s="24">
        <f t="shared" si="1136"/>
        <v>33532.925000000003</v>
      </c>
      <c r="M1552" s="24">
        <f t="shared" si="1136"/>
        <v>0</v>
      </c>
      <c r="N1552" s="24">
        <f t="shared" si="1136"/>
        <v>0</v>
      </c>
      <c r="O1552" s="30">
        <f t="shared" si="1136"/>
        <v>67241.812390000006</v>
      </c>
      <c r="P1552" s="30">
        <f t="shared" si="1136"/>
        <v>51994.18219</v>
      </c>
      <c r="Q1552" s="30">
        <f t="shared" si="1136"/>
        <v>0</v>
      </c>
      <c r="R1552" s="88">
        <f t="shared" si="1134"/>
        <v>100</v>
      </c>
    </row>
    <row r="1553" spans="1:19" ht="31.5" customHeight="1" x14ac:dyDescent="0.3">
      <c r="A1553" s="28" t="s">
        <v>302</v>
      </c>
      <c r="B1553" s="28" t="s">
        <v>1420</v>
      </c>
      <c r="C1553" s="18" t="s">
        <v>1445</v>
      </c>
      <c r="D1553" s="28" t="s">
        <v>51</v>
      </c>
      <c r="E1553" s="29" t="s">
        <v>663</v>
      </c>
      <c r="F1553" s="24">
        <v>40907.200000000004</v>
      </c>
      <c r="G1553" s="24">
        <f t="shared" si="1136"/>
        <v>0</v>
      </c>
      <c r="H1553" s="24">
        <f t="shared" si="1136"/>
        <v>40907.199999999997</v>
      </c>
      <c r="I1553" s="24">
        <f t="shared" si="1136"/>
        <v>67241.812390000006</v>
      </c>
      <c r="J1553" s="37">
        <f t="shared" si="1136"/>
        <v>48780.555200000003</v>
      </c>
      <c r="K1553" s="24">
        <f t="shared" si="1136"/>
        <v>51994.18219</v>
      </c>
      <c r="L1553" s="24">
        <f t="shared" si="1136"/>
        <v>33532.925000000003</v>
      </c>
      <c r="M1553" s="24">
        <f t="shared" si="1136"/>
        <v>0</v>
      </c>
      <c r="N1553" s="24">
        <f t="shared" si="1136"/>
        <v>0</v>
      </c>
      <c r="O1553" s="30">
        <f t="shared" si="1136"/>
        <v>67241.812390000006</v>
      </c>
      <c r="P1553" s="30">
        <f t="shared" si="1136"/>
        <v>51994.18219</v>
      </c>
      <c r="Q1553" s="30">
        <f t="shared" si="1136"/>
        <v>0</v>
      </c>
      <c r="R1553" s="88">
        <f t="shared" si="1134"/>
        <v>100</v>
      </c>
    </row>
    <row r="1554" spans="1:19" ht="31.5" customHeight="1" x14ac:dyDescent="0.3">
      <c r="A1554" s="28" t="s">
        <v>302</v>
      </c>
      <c r="B1554" s="28" t="s">
        <v>1420</v>
      </c>
      <c r="C1554" s="18" t="s">
        <v>1445</v>
      </c>
      <c r="D1554" s="28" t="s">
        <v>52</v>
      </c>
      <c r="E1554" s="29" t="s">
        <v>664</v>
      </c>
      <c r="F1554" s="24">
        <v>40907.200000000004</v>
      </c>
      <c r="G1554" s="24"/>
      <c r="H1554" s="24">
        <v>40907.199999999997</v>
      </c>
      <c r="I1554" s="24">
        <v>67241.812390000006</v>
      </c>
      <c r="J1554" s="37">
        <v>48780.555200000003</v>
      </c>
      <c r="K1554" s="24">
        <v>51994.18219</v>
      </c>
      <c r="L1554" s="24">
        <v>33532.925000000003</v>
      </c>
      <c r="M1554" s="24">
        <v>0</v>
      </c>
      <c r="N1554" s="24">
        <v>0</v>
      </c>
      <c r="O1554" s="30">
        <v>67241.812390000006</v>
      </c>
      <c r="P1554" s="30">
        <v>51994.18219</v>
      </c>
      <c r="Q1554" s="30">
        <v>0</v>
      </c>
      <c r="R1554" s="88">
        <f t="shared" si="1134"/>
        <v>100</v>
      </c>
    </row>
    <row r="1555" spans="1:19" ht="94.5" customHeight="1" x14ac:dyDescent="0.3">
      <c r="A1555" s="28" t="s">
        <v>302</v>
      </c>
      <c r="B1555" s="28" t="s">
        <v>1420</v>
      </c>
      <c r="C1555" s="18" t="s">
        <v>1440</v>
      </c>
      <c r="D1555" s="28"/>
      <c r="E1555" s="29" t="s">
        <v>1767</v>
      </c>
      <c r="F1555" s="24">
        <v>29435.4</v>
      </c>
      <c r="G1555" s="24">
        <f t="shared" ref="G1555:N1557" si="1137">G1556</f>
        <v>0</v>
      </c>
      <c r="H1555" s="24">
        <f t="shared" si="1137"/>
        <v>29435.4</v>
      </c>
      <c r="I1555" s="24">
        <f t="shared" si="1137"/>
        <v>89285.757840000006</v>
      </c>
      <c r="J1555" s="37">
        <f t="shared" si="1137"/>
        <v>40987.224909999997</v>
      </c>
      <c r="K1555" s="24">
        <f t="shared" si="1137"/>
        <v>89285.757840000006</v>
      </c>
      <c r="L1555" s="24">
        <f t="shared" si="1137"/>
        <v>40987.224909999997</v>
      </c>
      <c r="M1555" s="24">
        <f t="shared" si="1137"/>
        <v>0</v>
      </c>
      <c r="N1555" s="24">
        <f t="shared" si="1137"/>
        <v>0</v>
      </c>
      <c r="O1555" s="30">
        <f t="shared" ref="O1555:Q1557" si="1138">O1556</f>
        <v>89285.757840000006</v>
      </c>
      <c r="P1555" s="30">
        <f t="shared" si="1138"/>
        <v>89285.757840000006</v>
      </c>
      <c r="Q1555" s="30">
        <f t="shared" si="1138"/>
        <v>0</v>
      </c>
      <c r="R1555" s="88">
        <f t="shared" si="1134"/>
        <v>100</v>
      </c>
    </row>
    <row r="1556" spans="1:19" ht="78.75" customHeight="1" x14ac:dyDescent="0.3">
      <c r="A1556" s="28" t="s">
        <v>302</v>
      </c>
      <c r="B1556" s="28" t="s">
        <v>1420</v>
      </c>
      <c r="C1556" s="18" t="s">
        <v>1442</v>
      </c>
      <c r="D1556" s="28"/>
      <c r="E1556" s="29" t="s">
        <v>1768</v>
      </c>
      <c r="F1556" s="24">
        <v>29435.4</v>
      </c>
      <c r="G1556" s="24">
        <f t="shared" si="1137"/>
        <v>0</v>
      </c>
      <c r="H1556" s="24">
        <f t="shared" si="1137"/>
        <v>29435.4</v>
      </c>
      <c r="I1556" s="24">
        <f t="shared" si="1137"/>
        <v>89285.757840000006</v>
      </c>
      <c r="J1556" s="37">
        <f t="shared" si="1137"/>
        <v>40987.224909999997</v>
      </c>
      <c r="K1556" s="24">
        <f t="shared" si="1137"/>
        <v>89285.757840000006</v>
      </c>
      <c r="L1556" s="24">
        <f t="shared" si="1137"/>
        <v>40987.224909999997</v>
      </c>
      <c r="M1556" s="24">
        <f t="shared" si="1137"/>
        <v>0</v>
      </c>
      <c r="N1556" s="24">
        <f t="shared" si="1137"/>
        <v>0</v>
      </c>
      <c r="O1556" s="30">
        <f t="shared" si="1138"/>
        <v>89285.757840000006</v>
      </c>
      <c r="P1556" s="30">
        <f t="shared" si="1138"/>
        <v>89285.757840000006</v>
      </c>
      <c r="Q1556" s="30">
        <f t="shared" si="1138"/>
        <v>0</v>
      </c>
      <c r="R1556" s="88">
        <f t="shared" si="1134"/>
        <v>100</v>
      </c>
    </row>
    <row r="1557" spans="1:19" ht="31.5" customHeight="1" x14ac:dyDescent="0.3">
      <c r="A1557" s="28" t="s">
        <v>302</v>
      </c>
      <c r="B1557" s="28" t="s">
        <v>1420</v>
      </c>
      <c r="C1557" s="18" t="s">
        <v>1442</v>
      </c>
      <c r="D1557" s="28" t="s">
        <v>51</v>
      </c>
      <c r="E1557" s="29" t="s">
        <v>663</v>
      </c>
      <c r="F1557" s="24">
        <v>29435.4</v>
      </c>
      <c r="G1557" s="24">
        <f t="shared" si="1137"/>
        <v>0</v>
      </c>
      <c r="H1557" s="24">
        <f t="shared" si="1137"/>
        <v>29435.4</v>
      </c>
      <c r="I1557" s="24">
        <f t="shared" si="1137"/>
        <v>89285.757840000006</v>
      </c>
      <c r="J1557" s="37">
        <f t="shared" si="1137"/>
        <v>40987.224909999997</v>
      </c>
      <c r="K1557" s="24">
        <f t="shared" si="1137"/>
        <v>89285.757840000006</v>
      </c>
      <c r="L1557" s="24">
        <f t="shared" si="1137"/>
        <v>40987.224909999997</v>
      </c>
      <c r="M1557" s="24">
        <f t="shared" si="1137"/>
        <v>0</v>
      </c>
      <c r="N1557" s="24">
        <f t="shared" si="1137"/>
        <v>0</v>
      </c>
      <c r="O1557" s="30">
        <f t="shared" si="1138"/>
        <v>89285.757840000006</v>
      </c>
      <c r="P1557" s="30">
        <f t="shared" si="1138"/>
        <v>89285.757840000006</v>
      </c>
      <c r="Q1557" s="30">
        <f t="shared" si="1138"/>
        <v>0</v>
      </c>
      <c r="R1557" s="88">
        <f t="shared" si="1134"/>
        <v>100</v>
      </c>
    </row>
    <row r="1558" spans="1:19" ht="31.5" customHeight="1" x14ac:dyDescent="0.3">
      <c r="A1558" s="28" t="s">
        <v>302</v>
      </c>
      <c r="B1558" s="28" t="s">
        <v>1420</v>
      </c>
      <c r="C1558" s="18" t="s">
        <v>1442</v>
      </c>
      <c r="D1558" s="28" t="s">
        <v>52</v>
      </c>
      <c r="E1558" s="29" t="s">
        <v>664</v>
      </c>
      <c r="F1558" s="24">
        <v>29435.4</v>
      </c>
      <c r="G1558" s="24"/>
      <c r="H1558" s="24">
        <v>29435.4</v>
      </c>
      <c r="I1558" s="24">
        <v>89285.757840000006</v>
      </c>
      <c r="J1558" s="37">
        <v>40987.224909999997</v>
      </c>
      <c r="K1558" s="24">
        <f>I1558</f>
        <v>89285.757840000006</v>
      </c>
      <c r="L1558" s="24">
        <f>J1558</f>
        <v>40987.224909999997</v>
      </c>
      <c r="M1558" s="24">
        <v>0</v>
      </c>
      <c r="N1558" s="24">
        <v>0</v>
      </c>
      <c r="O1558" s="30">
        <v>89285.757840000006</v>
      </c>
      <c r="P1558" s="30">
        <f>O1558</f>
        <v>89285.757840000006</v>
      </c>
      <c r="Q1558" s="30">
        <v>0</v>
      </c>
      <c r="R1558" s="88">
        <f t="shared" si="1134"/>
        <v>100</v>
      </c>
      <c r="S1558" s="36"/>
    </row>
    <row r="1559" spans="1:19" ht="46.8" x14ac:dyDescent="0.3">
      <c r="A1559" s="28" t="s">
        <v>302</v>
      </c>
      <c r="B1559" s="28" t="s">
        <v>1420</v>
      </c>
      <c r="C1559" s="18" t="s">
        <v>1909</v>
      </c>
      <c r="D1559" s="28"/>
      <c r="E1559" s="29" t="s">
        <v>1686</v>
      </c>
      <c r="F1559" s="24"/>
      <c r="G1559" s="24"/>
      <c r="H1559" s="24">
        <f t="shared" ref="H1559:I1562" si="1139">H1560</f>
        <v>0</v>
      </c>
      <c r="I1559" s="24">
        <f t="shared" si="1139"/>
        <v>26861.74639</v>
      </c>
      <c r="J1559" s="24">
        <f t="shared" ref="J1559:Q1562" si="1140">J1560</f>
        <v>11526.673119999999</v>
      </c>
      <c r="K1559" s="24">
        <f t="shared" si="1140"/>
        <v>0</v>
      </c>
      <c r="L1559" s="24">
        <f t="shared" si="1140"/>
        <v>0</v>
      </c>
      <c r="M1559" s="24">
        <f t="shared" si="1140"/>
        <v>0</v>
      </c>
      <c r="N1559" s="24">
        <f t="shared" si="1140"/>
        <v>0</v>
      </c>
      <c r="O1559" s="24">
        <f t="shared" si="1140"/>
        <v>26559.478800000001</v>
      </c>
      <c r="P1559" s="24">
        <f t="shared" si="1140"/>
        <v>0</v>
      </c>
      <c r="Q1559" s="24">
        <f t="shared" si="1140"/>
        <v>0</v>
      </c>
      <c r="R1559" s="88">
        <f t="shared" si="1134"/>
        <v>98.874728449850423</v>
      </c>
      <c r="S1559" s="36"/>
    </row>
    <row r="1560" spans="1:19" ht="62.4" x14ac:dyDescent="0.3">
      <c r="A1560" s="28" t="s">
        <v>302</v>
      </c>
      <c r="B1560" s="28" t="s">
        <v>1420</v>
      </c>
      <c r="C1560" s="18" t="s">
        <v>1910</v>
      </c>
      <c r="D1560" s="28"/>
      <c r="E1560" s="29" t="s">
        <v>1687</v>
      </c>
      <c r="F1560" s="24"/>
      <c r="G1560" s="24"/>
      <c r="H1560" s="24">
        <f t="shared" si="1139"/>
        <v>0</v>
      </c>
      <c r="I1560" s="24">
        <f t="shared" si="1139"/>
        <v>26861.74639</v>
      </c>
      <c r="J1560" s="24">
        <f t="shared" si="1140"/>
        <v>11526.673119999999</v>
      </c>
      <c r="K1560" s="24">
        <f t="shared" si="1140"/>
        <v>0</v>
      </c>
      <c r="L1560" s="24">
        <f t="shared" si="1140"/>
        <v>0</v>
      </c>
      <c r="M1560" s="24">
        <f t="shared" si="1140"/>
        <v>0</v>
      </c>
      <c r="N1560" s="24">
        <f t="shared" si="1140"/>
        <v>0</v>
      </c>
      <c r="O1560" s="24">
        <f t="shared" si="1140"/>
        <v>26559.478800000001</v>
      </c>
      <c r="P1560" s="24">
        <f t="shared" si="1140"/>
        <v>0</v>
      </c>
      <c r="Q1560" s="24">
        <f t="shared" si="1140"/>
        <v>0</v>
      </c>
      <c r="R1560" s="88">
        <f t="shared" si="1134"/>
        <v>98.874728449850423</v>
      </c>
      <c r="S1560" s="36"/>
    </row>
    <row r="1561" spans="1:19" ht="46.8" x14ac:dyDescent="0.3">
      <c r="A1561" s="28" t="s">
        <v>302</v>
      </c>
      <c r="B1561" s="28" t="s">
        <v>1420</v>
      </c>
      <c r="C1561" s="18" t="s">
        <v>1911</v>
      </c>
      <c r="D1561" s="28"/>
      <c r="E1561" s="29" t="s">
        <v>1912</v>
      </c>
      <c r="F1561" s="24"/>
      <c r="G1561" s="24"/>
      <c r="H1561" s="24">
        <f t="shared" si="1139"/>
        <v>0</v>
      </c>
      <c r="I1561" s="24">
        <f t="shared" si="1139"/>
        <v>26861.74639</v>
      </c>
      <c r="J1561" s="24">
        <f t="shared" si="1140"/>
        <v>11526.673119999999</v>
      </c>
      <c r="K1561" s="24">
        <f t="shared" si="1140"/>
        <v>0</v>
      </c>
      <c r="L1561" s="24">
        <f t="shared" si="1140"/>
        <v>0</v>
      </c>
      <c r="M1561" s="24">
        <f t="shared" si="1140"/>
        <v>0</v>
      </c>
      <c r="N1561" s="24">
        <f t="shared" si="1140"/>
        <v>0</v>
      </c>
      <c r="O1561" s="24">
        <f t="shared" si="1140"/>
        <v>26559.478800000001</v>
      </c>
      <c r="P1561" s="24">
        <f t="shared" si="1140"/>
        <v>0</v>
      </c>
      <c r="Q1561" s="24">
        <f t="shared" si="1140"/>
        <v>0</v>
      </c>
      <c r="R1561" s="88">
        <f t="shared" si="1134"/>
        <v>98.874728449850423</v>
      </c>
      <c r="S1561" s="36"/>
    </row>
    <row r="1562" spans="1:19" ht="31.5" customHeight="1" x14ac:dyDescent="0.3">
      <c r="A1562" s="28" t="s">
        <v>302</v>
      </c>
      <c r="B1562" s="28" t="s">
        <v>1420</v>
      </c>
      <c r="C1562" s="18" t="s">
        <v>1911</v>
      </c>
      <c r="D1562" s="28" t="s">
        <v>51</v>
      </c>
      <c r="E1562" s="29" t="s">
        <v>663</v>
      </c>
      <c r="F1562" s="24"/>
      <c r="G1562" s="24"/>
      <c r="H1562" s="24">
        <f t="shared" si="1139"/>
        <v>0</v>
      </c>
      <c r="I1562" s="24">
        <f t="shared" si="1139"/>
        <v>26861.74639</v>
      </c>
      <c r="J1562" s="24">
        <f t="shared" si="1140"/>
        <v>11526.673119999999</v>
      </c>
      <c r="K1562" s="24">
        <f t="shared" si="1140"/>
        <v>0</v>
      </c>
      <c r="L1562" s="24">
        <f t="shared" si="1140"/>
        <v>0</v>
      </c>
      <c r="M1562" s="24">
        <f t="shared" si="1140"/>
        <v>0</v>
      </c>
      <c r="N1562" s="24">
        <f t="shared" si="1140"/>
        <v>0</v>
      </c>
      <c r="O1562" s="24">
        <f t="shared" si="1140"/>
        <v>26559.478800000001</v>
      </c>
      <c r="P1562" s="24">
        <f t="shared" si="1140"/>
        <v>0</v>
      </c>
      <c r="Q1562" s="24">
        <f t="shared" si="1140"/>
        <v>0</v>
      </c>
      <c r="R1562" s="88">
        <f t="shared" si="1134"/>
        <v>98.874728449850423</v>
      </c>
      <c r="S1562" s="36"/>
    </row>
    <row r="1563" spans="1:19" ht="31.5" customHeight="1" x14ac:dyDescent="0.3">
      <c r="A1563" s="28" t="s">
        <v>302</v>
      </c>
      <c r="B1563" s="28" t="s">
        <v>1420</v>
      </c>
      <c r="C1563" s="18" t="s">
        <v>1911</v>
      </c>
      <c r="D1563" s="28" t="s">
        <v>52</v>
      </c>
      <c r="E1563" s="29" t="s">
        <v>664</v>
      </c>
      <c r="F1563" s="24"/>
      <c r="G1563" s="24"/>
      <c r="H1563" s="24">
        <v>0</v>
      </c>
      <c r="I1563" s="24">
        <v>26861.74639</v>
      </c>
      <c r="J1563" s="37">
        <v>11526.673119999999</v>
      </c>
      <c r="K1563" s="37">
        <v>0</v>
      </c>
      <c r="L1563" s="37">
        <v>0</v>
      </c>
      <c r="M1563" s="37">
        <v>0</v>
      </c>
      <c r="N1563" s="37">
        <v>0</v>
      </c>
      <c r="O1563" s="37">
        <v>26559.478800000001</v>
      </c>
      <c r="P1563" s="37">
        <v>0</v>
      </c>
      <c r="Q1563" s="37">
        <v>0</v>
      </c>
      <c r="R1563" s="88">
        <f t="shared" si="1134"/>
        <v>98.874728449850423</v>
      </c>
      <c r="S1563" s="36"/>
    </row>
    <row r="1564" spans="1:19" ht="31.5" customHeight="1" x14ac:dyDescent="0.3">
      <c r="A1564" s="28" t="s">
        <v>302</v>
      </c>
      <c r="B1564" s="28" t="s">
        <v>1420</v>
      </c>
      <c r="C1564" s="18" t="s">
        <v>266</v>
      </c>
      <c r="D1564" s="28"/>
      <c r="E1564" s="29" t="s">
        <v>1593</v>
      </c>
      <c r="F1564" s="24">
        <v>8457.4</v>
      </c>
      <c r="G1564" s="24">
        <f t="shared" ref="G1564:N1567" si="1141">G1565</f>
        <v>0</v>
      </c>
      <c r="H1564" s="24">
        <f t="shared" si="1141"/>
        <v>8260.5930000000008</v>
      </c>
      <c r="I1564" s="24">
        <f t="shared" si="1141"/>
        <v>7840.6972500000002</v>
      </c>
      <c r="J1564" s="37">
        <f t="shared" si="1141"/>
        <v>1925.5925199999999</v>
      </c>
      <c r="K1564" s="24">
        <f t="shared" si="1141"/>
        <v>0</v>
      </c>
      <c r="L1564" s="24">
        <f t="shared" si="1141"/>
        <v>0</v>
      </c>
      <c r="M1564" s="24">
        <f t="shared" si="1141"/>
        <v>0</v>
      </c>
      <c r="N1564" s="24">
        <f t="shared" si="1141"/>
        <v>0</v>
      </c>
      <c r="O1564" s="30">
        <f t="shared" ref="O1564:Q1567" si="1142">O1565</f>
        <v>7270.3648899999998</v>
      </c>
      <c r="P1564" s="30">
        <f t="shared" si="1142"/>
        <v>0</v>
      </c>
      <c r="Q1564" s="30">
        <f t="shared" si="1142"/>
        <v>0</v>
      </c>
      <c r="R1564" s="88">
        <f t="shared" si="1134"/>
        <v>92.725999463886964</v>
      </c>
      <c r="S1564" s="36"/>
    </row>
    <row r="1565" spans="1:19" ht="31.5" customHeight="1" x14ac:dyDescent="0.3">
      <c r="A1565" s="28" t="s">
        <v>302</v>
      </c>
      <c r="B1565" s="28" t="s">
        <v>1420</v>
      </c>
      <c r="C1565" s="18" t="s">
        <v>267</v>
      </c>
      <c r="D1565" s="28"/>
      <c r="E1565" s="29" t="s">
        <v>1594</v>
      </c>
      <c r="F1565" s="24">
        <v>8457.4</v>
      </c>
      <c r="G1565" s="24">
        <f t="shared" si="1141"/>
        <v>0</v>
      </c>
      <c r="H1565" s="24">
        <f t="shared" si="1141"/>
        <v>8260.5930000000008</v>
      </c>
      <c r="I1565" s="24">
        <f t="shared" si="1141"/>
        <v>7840.6972500000002</v>
      </c>
      <c r="J1565" s="37">
        <f t="shared" si="1141"/>
        <v>1925.5925199999999</v>
      </c>
      <c r="K1565" s="24">
        <f t="shared" si="1141"/>
        <v>0</v>
      </c>
      <c r="L1565" s="24">
        <f t="shared" si="1141"/>
        <v>0</v>
      </c>
      <c r="M1565" s="24">
        <f t="shared" si="1141"/>
        <v>0</v>
      </c>
      <c r="N1565" s="24">
        <f t="shared" si="1141"/>
        <v>0</v>
      </c>
      <c r="O1565" s="30">
        <f t="shared" si="1142"/>
        <v>7270.3648899999998</v>
      </c>
      <c r="P1565" s="30">
        <f t="shared" si="1142"/>
        <v>0</v>
      </c>
      <c r="Q1565" s="30">
        <f t="shared" si="1142"/>
        <v>0</v>
      </c>
      <c r="R1565" s="88">
        <f t="shared" si="1134"/>
        <v>92.725999463886964</v>
      </c>
      <c r="S1565" s="36"/>
    </row>
    <row r="1566" spans="1:19" ht="47.25" customHeight="1" x14ac:dyDescent="0.3">
      <c r="A1566" s="28" t="s">
        <v>302</v>
      </c>
      <c r="B1566" s="28" t="s">
        <v>1420</v>
      </c>
      <c r="C1566" s="18" t="s">
        <v>259</v>
      </c>
      <c r="D1566" s="28"/>
      <c r="E1566" s="29" t="s">
        <v>1595</v>
      </c>
      <c r="F1566" s="24">
        <v>8457.4</v>
      </c>
      <c r="G1566" s="24">
        <f t="shared" si="1141"/>
        <v>0</v>
      </c>
      <c r="H1566" s="24">
        <f t="shared" si="1141"/>
        <v>8260.5930000000008</v>
      </c>
      <c r="I1566" s="24">
        <f t="shared" si="1141"/>
        <v>7840.6972500000002</v>
      </c>
      <c r="J1566" s="37">
        <f t="shared" si="1141"/>
        <v>1925.5925199999999</v>
      </c>
      <c r="K1566" s="24">
        <f t="shared" si="1141"/>
        <v>0</v>
      </c>
      <c r="L1566" s="24">
        <f t="shared" si="1141"/>
        <v>0</v>
      </c>
      <c r="M1566" s="24">
        <f t="shared" si="1141"/>
        <v>0</v>
      </c>
      <c r="N1566" s="24">
        <f t="shared" si="1141"/>
        <v>0</v>
      </c>
      <c r="O1566" s="30">
        <f t="shared" si="1142"/>
        <v>7270.3648899999998</v>
      </c>
      <c r="P1566" s="30">
        <f t="shared" si="1142"/>
        <v>0</v>
      </c>
      <c r="Q1566" s="30">
        <f t="shared" si="1142"/>
        <v>0</v>
      </c>
      <c r="R1566" s="88">
        <f t="shared" si="1134"/>
        <v>92.725999463886964</v>
      </c>
    </row>
    <row r="1567" spans="1:19" ht="31.5" customHeight="1" x14ac:dyDescent="0.3">
      <c r="A1567" s="28" t="s">
        <v>302</v>
      </c>
      <c r="B1567" s="28" t="s">
        <v>1420</v>
      </c>
      <c r="C1567" s="18" t="s">
        <v>259</v>
      </c>
      <c r="D1567" s="28" t="s">
        <v>51</v>
      </c>
      <c r="E1567" s="29" t="s">
        <v>663</v>
      </c>
      <c r="F1567" s="24">
        <v>8457.4</v>
      </c>
      <c r="G1567" s="24">
        <f t="shared" si="1141"/>
        <v>0</v>
      </c>
      <c r="H1567" s="24">
        <f t="shared" si="1141"/>
        <v>8260.5930000000008</v>
      </c>
      <c r="I1567" s="24">
        <f t="shared" si="1141"/>
        <v>7840.6972500000002</v>
      </c>
      <c r="J1567" s="37">
        <f t="shared" si="1141"/>
        <v>1925.5925199999999</v>
      </c>
      <c r="K1567" s="24">
        <f t="shared" si="1141"/>
        <v>0</v>
      </c>
      <c r="L1567" s="24">
        <f t="shared" si="1141"/>
        <v>0</v>
      </c>
      <c r="M1567" s="24">
        <f t="shared" si="1141"/>
        <v>0</v>
      </c>
      <c r="N1567" s="24">
        <f t="shared" si="1141"/>
        <v>0</v>
      </c>
      <c r="O1567" s="30">
        <f t="shared" si="1142"/>
        <v>7270.3648899999998</v>
      </c>
      <c r="P1567" s="30">
        <f t="shared" si="1142"/>
        <v>0</v>
      </c>
      <c r="Q1567" s="30">
        <f t="shared" si="1142"/>
        <v>0</v>
      </c>
      <c r="R1567" s="88">
        <f t="shared" si="1134"/>
        <v>92.725999463886964</v>
      </c>
    </row>
    <row r="1568" spans="1:19" ht="31.5" customHeight="1" x14ac:dyDescent="0.3">
      <c r="A1568" s="28" t="s">
        <v>302</v>
      </c>
      <c r="B1568" s="28" t="s">
        <v>1420</v>
      </c>
      <c r="C1568" s="18" t="s">
        <v>259</v>
      </c>
      <c r="D1568" s="28" t="s">
        <v>52</v>
      </c>
      <c r="E1568" s="29" t="s">
        <v>664</v>
      </c>
      <c r="F1568" s="24">
        <v>8457.4</v>
      </c>
      <c r="G1568" s="24"/>
      <c r="H1568" s="24">
        <v>8260.5930000000008</v>
      </c>
      <c r="I1568" s="24">
        <v>7840.6972500000002</v>
      </c>
      <c r="J1568" s="37">
        <v>1925.5925199999999</v>
      </c>
      <c r="K1568" s="24">
        <v>0</v>
      </c>
      <c r="L1568" s="24">
        <v>0</v>
      </c>
      <c r="M1568" s="24">
        <v>0</v>
      </c>
      <c r="N1568" s="24">
        <v>0</v>
      </c>
      <c r="O1568" s="30">
        <v>7270.3648899999998</v>
      </c>
      <c r="P1568" s="30">
        <v>0</v>
      </c>
      <c r="Q1568" s="30">
        <v>0</v>
      </c>
      <c r="R1568" s="88">
        <f t="shared" si="1134"/>
        <v>92.725999463886964</v>
      </c>
    </row>
    <row r="1569" spans="1:19" ht="47.25" customHeight="1" x14ac:dyDescent="0.3">
      <c r="A1569" s="28" t="s">
        <v>302</v>
      </c>
      <c r="B1569" s="28" t="s">
        <v>1420</v>
      </c>
      <c r="C1569" s="18" t="s">
        <v>72</v>
      </c>
      <c r="D1569" s="28"/>
      <c r="E1569" s="29" t="s">
        <v>1785</v>
      </c>
      <c r="F1569" s="24">
        <v>5800.2</v>
      </c>
      <c r="G1569" s="24">
        <f t="shared" ref="G1569:N1576" si="1143">G1570</f>
        <v>-1819.0160000000001</v>
      </c>
      <c r="H1569" s="24">
        <f t="shared" si="1143"/>
        <v>4350</v>
      </c>
      <c r="I1569" s="24">
        <f t="shared" si="1143"/>
        <v>4350</v>
      </c>
      <c r="J1569" s="37">
        <f t="shared" si="1143"/>
        <v>2819.7537699999998</v>
      </c>
      <c r="K1569" s="24">
        <f t="shared" si="1143"/>
        <v>0</v>
      </c>
      <c r="L1569" s="24">
        <f t="shared" si="1143"/>
        <v>0</v>
      </c>
      <c r="M1569" s="24">
        <f t="shared" si="1143"/>
        <v>0</v>
      </c>
      <c r="N1569" s="24">
        <f t="shared" si="1143"/>
        <v>0</v>
      </c>
      <c r="O1569" s="30">
        <f t="shared" ref="O1569:Q1576" si="1144">O1570</f>
        <v>4349.8094600000004</v>
      </c>
      <c r="P1569" s="30">
        <f t="shared" si="1144"/>
        <v>0</v>
      </c>
      <c r="Q1569" s="30">
        <f t="shared" si="1144"/>
        <v>0</v>
      </c>
      <c r="R1569" s="88">
        <f t="shared" si="1134"/>
        <v>99.995619770114956</v>
      </c>
    </row>
    <row r="1570" spans="1:19" ht="47.25" customHeight="1" x14ac:dyDescent="0.3">
      <c r="A1570" s="28" t="s">
        <v>302</v>
      </c>
      <c r="B1570" s="28" t="s">
        <v>1420</v>
      </c>
      <c r="C1570" s="18" t="s">
        <v>73</v>
      </c>
      <c r="D1570" s="28"/>
      <c r="E1570" s="29" t="s">
        <v>1491</v>
      </c>
      <c r="F1570" s="24">
        <v>5800.2</v>
      </c>
      <c r="G1570" s="24">
        <f t="shared" si="1143"/>
        <v>-1819.0160000000001</v>
      </c>
      <c r="H1570" s="24">
        <f t="shared" si="1143"/>
        <v>4350</v>
      </c>
      <c r="I1570" s="24">
        <f t="shared" si="1143"/>
        <v>4350</v>
      </c>
      <c r="J1570" s="37">
        <f t="shared" si="1143"/>
        <v>2819.7537699999998</v>
      </c>
      <c r="K1570" s="24">
        <f t="shared" si="1143"/>
        <v>0</v>
      </c>
      <c r="L1570" s="24">
        <f t="shared" si="1143"/>
        <v>0</v>
      </c>
      <c r="M1570" s="24">
        <f t="shared" si="1143"/>
        <v>0</v>
      </c>
      <c r="N1570" s="24">
        <f t="shared" si="1143"/>
        <v>0</v>
      </c>
      <c r="O1570" s="30">
        <f t="shared" si="1144"/>
        <v>4349.8094600000004</v>
      </c>
      <c r="P1570" s="30">
        <f t="shared" si="1144"/>
        <v>0</v>
      </c>
      <c r="Q1570" s="30">
        <f t="shared" si="1144"/>
        <v>0</v>
      </c>
      <c r="R1570" s="88">
        <f t="shared" si="1134"/>
        <v>99.995619770114956</v>
      </c>
    </row>
    <row r="1571" spans="1:19" ht="63" customHeight="1" x14ac:dyDescent="0.3">
      <c r="A1571" s="28" t="s">
        <v>302</v>
      </c>
      <c r="B1571" s="28" t="s">
        <v>1420</v>
      </c>
      <c r="C1571" s="18" t="s">
        <v>268</v>
      </c>
      <c r="D1571" s="28"/>
      <c r="E1571" s="29" t="s">
        <v>1596</v>
      </c>
      <c r="F1571" s="24">
        <v>5800.2</v>
      </c>
      <c r="G1571" s="24">
        <f t="shared" ref="G1571:H1571" si="1145">G1575+G1572</f>
        <v>-1819.0160000000001</v>
      </c>
      <c r="H1571" s="24">
        <f t="shared" si="1145"/>
        <v>4350</v>
      </c>
      <c r="I1571" s="24">
        <f t="shared" ref="I1571:Q1571" si="1146">I1575+I1572</f>
        <v>4350</v>
      </c>
      <c r="J1571" s="37">
        <f t="shared" si="1146"/>
        <v>2819.7537699999998</v>
      </c>
      <c r="K1571" s="24">
        <f t="shared" si="1146"/>
        <v>0</v>
      </c>
      <c r="L1571" s="24">
        <f t="shared" si="1146"/>
        <v>0</v>
      </c>
      <c r="M1571" s="24">
        <f t="shared" si="1146"/>
        <v>0</v>
      </c>
      <c r="N1571" s="24">
        <f t="shared" si="1146"/>
        <v>0</v>
      </c>
      <c r="O1571" s="30">
        <f t="shared" si="1146"/>
        <v>4349.8094600000004</v>
      </c>
      <c r="P1571" s="30">
        <f t="shared" si="1146"/>
        <v>0</v>
      </c>
      <c r="Q1571" s="30">
        <f t="shared" si="1146"/>
        <v>0</v>
      </c>
      <c r="R1571" s="88">
        <f t="shared" si="1134"/>
        <v>99.995619770114956</v>
      </c>
    </row>
    <row r="1572" spans="1:19" ht="31.5" hidden="1" customHeight="1" x14ac:dyDescent="0.3">
      <c r="A1572" s="28" t="s">
        <v>302</v>
      </c>
      <c r="B1572" s="28" t="s">
        <v>1420</v>
      </c>
      <c r="C1572" s="18" t="s">
        <v>450</v>
      </c>
      <c r="D1572" s="28"/>
      <c r="E1572" s="29" t="s">
        <v>1388</v>
      </c>
      <c r="F1572" s="24">
        <v>0</v>
      </c>
      <c r="G1572" s="24">
        <f t="shared" ref="G1572:Q1573" si="1147">G1573</f>
        <v>0</v>
      </c>
      <c r="H1572" s="24">
        <f t="shared" si="1147"/>
        <v>0</v>
      </c>
      <c r="I1572" s="24">
        <f t="shared" si="1147"/>
        <v>0</v>
      </c>
      <c r="J1572" s="37">
        <f t="shared" si="1147"/>
        <v>0</v>
      </c>
      <c r="K1572" s="24">
        <f t="shared" si="1147"/>
        <v>0</v>
      </c>
      <c r="L1572" s="24">
        <f t="shared" si="1147"/>
        <v>0</v>
      </c>
      <c r="M1572" s="24">
        <f t="shared" si="1147"/>
        <v>0</v>
      </c>
      <c r="N1572" s="24">
        <f t="shared" si="1147"/>
        <v>0</v>
      </c>
      <c r="O1572" s="30">
        <f t="shared" si="1147"/>
        <v>0</v>
      </c>
      <c r="P1572" s="30">
        <f t="shared" si="1147"/>
        <v>0</v>
      </c>
      <c r="Q1572" s="30">
        <f t="shared" si="1147"/>
        <v>0</v>
      </c>
      <c r="R1572" s="30">
        <v>0</v>
      </c>
      <c r="S1572" s="36" t="s">
        <v>2026</v>
      </c>
    </row>
    <row r="1573" spans="1:19" ht="31.5" hidden="1" customHeight="1" x14ac:dyDescent="0.3">
      <c r="A1573" s="28" t="s">
        <v>302</v>
      </c>
      <c r="B1573" s="28" t="s">
        <v>1420</v>
      </c>
      <c r="C1573" s="18" t="s">
        <v>450</v>
      </c>
      <c r="D1573" s="28" t="s">
        <v>51</v>
      </c>
      <c r="E1573" s="29" t="s">
        <v>663</v>
      </c>
      <c r="F1573" s="24">
        <v>0</v>
      </c>
      <c r="G1573" s="24">
        <f t="shared" si="1147"/>
        <v>0</v>
      </c>
      <c r="H1573" s="24">
        <f t="shared" si="1147"/>
        <v>0</v>
      </c>
      <c r="I1573" s="24">
        <f t="shared" si="1147"/>
        <v>0</v>
      </c>
      <c r="J1573" s="37">
        <f t="shared" si="1147"/>
        <v>0</v>
      </c>
      <c r="K1573" s="24">
        <f t="shared" si="1147"/>
        <v>0</v>
      </c>
      <c r="L1573" s="24">
        <f t="shared" si="1147"/>
        <v>0</v>
      </c>
      <c r="M1573" s="24">
        <f t="shared" si="1147"/>
        <v>0</v>
      </c>
      <c r="N1573" s="24">
        <f t="shared" si="1147"/>
        <v>0</v>
      </c>
      <c r="O1573" s="30">
        <f t="shared" si="1147"/>
        <v>0</v>
      </c>
      <c r="P1573" s="30">
        <f t="shared" si="1147"/>
        <v>0</v>
      </c>
      <c r="Q1573" s="30">
        <f t="shared" si="1147"/>
        <v>0</v>
      </c>
      <c r="R1573" s="30">
        <v>0</v>
      </c>
      <c r="S1573" s="36" t="s">
        <v>2026</v>
      </c>
    </row>
    <row r="1574" spans="1:19" ht="31.5" hidden="1" customHeight="1" x14ac:dyDescent="0.3">
      <c r="A1574" s="28" t="s">
        <v>302</v>
      </c>
      <c r="B1574" s="28" t="s">
        <v>1420</v>
      </c>
      <c r="C1574" s="18" t="s">
        <v>450</v>
      </c>
      <c r="D1574" s="28" t="s">
        <v>52</v>
      </c>
      <c r="E1574" s="29" t="s">
        <v>664</v>
      </c>
      <c r="F1574" s="24">
        <v>0</v>
      </c>
      <c r="G1574" s="24"/>
      <c r="H1574" s="24">
        <v>0</v>
      </c>
      <c r="I1574" s="24">
        <v>0</v>
      </c>
      <c r="J1574" s="37">
        <v>0</v>
      </c>
      <c r="K1574" s="24">
        <v>0</v>
      </c>
      <c r="L1574" s="24">
        <v>0</v>
      </c>
      <c r="M1574" s="24">
        <v>0</v>
      </c>
      <c r="N1574" s="24">
        <v>0</v>
      </c>
      <c r="O1574" s="30">
        <v>0</v>
      </c>
      <c r="P1574" s="30">
        <v>0</v>
      </c>
      <c r="Q1574" s="30">
        <v>0</v>
      </c>
      <c r="R1574" s="30">
        <v>0</v>
      </c>
      <c r="S1574" s="36" t="s">
        <v>2026</v>
      </c>
    </row>
    <row r="1575" spans="1:19" ht="15.75" customHeight="1" x14ac:dyDescent="0.3">
      <c r="A1575" s="28" t="s">
        <v>302</v>
      </c>
      <c r="B1575" s="28" t="s">
        <v>1420</v>
      </c>
      <c r="C1575" s="18" t="s">
        <v>260</v>
      </c>
      <c r="D1575" s="28"/>
      <c r="E1575" s="29" t="s">
        <v>865</v>
      </c>
      <c r="F1575" s="24">
        <v>5800.2</v>
      </c>
      <c r="G1575" s="24">
        <f t="shared" si="1143"/>
        <v>-1819.0160000000001</v>
      </c>
      <c r="H1575" s="24">
        <f t="shared" si="1143"/>
        <v>4350</v>
      </c>
      <c r="I1575" s="24">
        <f t="shared" si="1143"/>
        <v>4350</v>
      </c>
      <c r="J1575" s="37">
        <f t="shared" si="1143"/>
        <v>2819.7537699999998</v>
      </c>
      <c r="K1575" s="24">
        <f t="shared" si="1143"/>
        <v>0</v>
      </c>
      <c r="L1575" s="24">
        <f t="shared" si="1143"/>
        <v>0</v>
      </c>
      <c r="M1575" s="24">
        <f t="shared" si="1143"/>
        <v>0</v>
      </c>
      <c r="N1575" s="24">
        <f t="shared" si="1143"/>
        <v>0</v>
      </c>
      <c r="O1575" s="30">
        <f t="shared" si="1144"/>
        <v>4349.8094600000004</v>
      </c>
      <c r="P1575" s="30">
        <f t="shared" si="1144"/>
        <v>0</v>
      </c>
      <c r="Q1575" s="30">
        <f t="shared" si="1144"/>
        <v>0</v>
      </c>
      <c r="R1575" s="88">
        <f t="shared" si="1134"/>
        <v>99.995619770114956</v>
      </c>
    </row>
    <row r="1576" spans="1:19" ht="31.5" customHeight="1" x14ac:dyDescent="0.3">
      <c r="A1576" s="28" t="s">
        <v>302</v>
      </c>
      <c r="B1576" s="28" t="s">
        <v>1420</v>
      </c>
      <c r="C1576" s="18" t="s">
        <v>260</v>
      </c>
      <c r="D1576" s="28" t="s">
        <v>51</v>
      </c>
      <c r="E1576" s="29" t="s">
        <v>663</v>
      </c>
      <c r="F1576" s="24">
        <v>5800.2</v>
      </c>
      <c r="G1576" s="24">
        <f t="shared" si="1143"/>
        <v>-1819.0160000000001</v>
      </c>
      <c r="H1576" s="24">
        <f t="shared" si="1143"/>
        <v>4350</v>
      </c>
      <c r="I1576" s="24">
        <f t="shared" si="1143"/>
        <v>4350</v>
      </c>
      <c r="J1576" s="37">
        <f t="shared" si="1143"/>
        <v>2819.7537699999998</v>
      </c>
      <c r="K1576" s="24">
        <f t="shared" si="1143"/>
        <v>0</v>
      </c>
      <c r="L1576" s="24">
        <f t="shared" si="1143"/>
        <v>0</v>
      </c>
      <c r="M1576" s="24">
        <f t="shared" si="1143"/>
        <v>0</v>
      </c>
      <c r="N1576" s="24">
        <f t="shared" si="1143"/>
        <v>0</v>
      </c>
      <c r="O1576" s="30">
        <f t="shared" si="1144"/>
        <v>4349.8094600000004</v>
      </c>
      <c r="P1576" s="30">
        <f t="shared" si="1144"/>
        <v>0</v>
      </c>
      <c r="Q1576" s="30">
        <f t="shared" si="1144"/>
        <v>0</v>
      </c>
      <c r="R1576" s="88">
        <f t="shared" si="1134"/>
        <v>99.995619770114956</v>
      </c>
    </row>
    <row r="1577" spans="1:19" ht="31.5" customHeight="1" x14ac:dyDescent="0.3">
      <c r="A1577" s="28" t="s">
        <v>302</v>
      </c>
      <c r="B1577" s="28" t="s">
        <v>1420</v>
      </c>
      <c r="C1577" s="18" t="s">
        <v>260</v>
      </c>
      <c r="D1577" s="28" t="s">
        <v>52</v>
      </c>
      <c r="E1577" s="29" t="s">
        <v>664</v>
      </c>
      <c r="F1577" s="24">
        <v>5800.2</v>
      </c>
      <c r="G1577" s="24">
        <v>-1819.0160000000001</v>
      </c>
      <c r="H1577" s="24">
        <v>4350</v>
      </c>
      <c r="I1577" s="24">
        <v>4350</v>
      </c>
      <c r="J1577" s="37">
        <v>2819.7537699999998</v>
      </c>
      <c r="K1577" s="24">
        <v>0</v>
      </c>
      <c r="L1577" s="24">
        <v>0</v>
      </c>
      <c r="M1577" s="24">
        <v>0</v>
      </c>
      <c r="N1577" s="24">
        <v>0</v>
      </c>
      <c r="O1577" s="30">
        <v>4349.8094600000004</v>
      </c>
      <c r="P1577" s="30">
        <v>0</v>
      </c>
      <c r="Q1577" s="30">
        <v>0</v>
      </c>
      <c r="R1577" s="88">
        <f t="shared" si="1134"/>
        <v>99.995619770114956</v>
      </c>
    </row>
    <row r="1578" spans="1:19" ht="31.5" customHeight="1" x14ac:dyDescent="0.3">
      <c r="A1578" s="28" t="s">
        <v>302</v>
      </c>
      <c r="B1578" s="28" t="s">
        <v>1420</v>
      </c>
      <c r="C1578" s="18" t="s">
        <v>289</v>
      </c>
      <c r="D1578" s="28"/>
      <c r="E1578" s="29" t="s">
        <v>1613</v>
      </c>
      <c r="F1578" s="24"/>
      <c r="G1578" s="24"/>
      <c r="H1578" s="24">
        <f t="shared" ref="H1578:I1580" si="1148">H1579</f>
        <v>0</v>
      </c>
      <c r="I1578" s="24">
        <f t="shared" si="1148"/>
        <v>59020.567040000002</v>
      </c>
      <c r="J1578" s="24">
        <f t="shared" ref="J1578:Q1580" si="1149">J1579</f>
        <v>47411.084750000002</v>
      </c>
      <c r="K1578" s="24">
        <f t="shared" si="1149"/>
        <v>47216.453260000002</v>
      </c>
      <c r="L1578" s="24">
        <f t="shared" si="1149"/>
        <v>35606.970970000002</v>
      </c>
      <c r="M1578" s="24">
        <f t="shared" si="1149"/>
        <v>0</v>
      </c>
      <c r="N1578" s="24">
        <f t="shared" si="1149"/>
        <v>0</v>
      </c>
      <c r="O1578" s="24">
        <f t="shared" si="1149"/>
        <v>59020.566500000001</v>
      </c>
      <c r="P1578" s="24">
        <f t="shared" si="1149"/>
        <v>47216.45321</v>
      </c>
      <c r="Q1578" s="24">
        <f t="shared" si="1149"/>
        <v>0</v>
      </c>
      <c r="R1578" s="88">
        <f t="shared" si="1134"/>
        <v>99.999999085064701</v>
      </c>
    </row>
    <row r="1579" spans="1:19" ht="47.25" customHeight="1" x14ac:dyDescent="0.3">
      <c r="A1579" s="28" t="s">
        <v>302</v>
      </c>
      <c r="B1579" s="28" t="s">
        <v>1420</v>
      </c>
      <c r="C1579" s="18" t="s">
        <v>290</v>
      </c>
      <c r="D1579" s="28"/>
      <c r="E1579" s="29" t="s">
        <v>1614</v>
      </c>
      <c r="F1579" s="24"/>
      <c r="G1579" s="24"/>
      <c r="H1579" s="24">
        <f t="shared" si="1148"/>
        <v>0</v>
      </c>
      <c r="I1579" s="24">
        <f t="shared" si="1148"/>
        <v>59020.567040000002</v>
      </c>
      <c r="J1579" s="24">
        <f t="shared" si="1149"/>
        <v>47411.084750000002</v>
      </c>
      <c r="K1579" s="24">
        <f t="shared" si="1149"/>
        <v>47216.453260000002</v>
      </c>
      <c r="L1579" s="24">
        <f t="shared" si="1149"/>
        <v>35606.970970000002</v>
      </c>
      <c r="M1579" s="24">
        <f t="shared" si="1149"/>
        <v>0</v>
      </c>
      <c r="N1579" s="24">
        <f t="shared" si="1149"/>
        <v>0</v>
      </c>
      <c r="O1579" s="24">
        <f t="shared" si="1149"/>
        <v>59020.566500000001</v>
      </c>
      <c r="P1579" s="24">
        <f t="shared" si="1149"/>
        <v>47216.45321</v>
      </c>
      <c r="Q1579" s="24">
        <f t="shared" si="1149"/>
        <v>0</v>
      </c>
      <c r="R1579" s="88">
        <f t="shared" si="1134"/>
        <v>99.999999085064701</v>
      </c>
    </row>
    <row r="1580" spans="1:19" ht="31.5" customHeight="1" x14ac:dyDescent="0.3">
      <c r="A1580" s="28" t="s">
        <v>302</v>
      </c>
      <c r="B1580" s="28" t="s">
        <v>1420</v>
      </c>
      <c r="C1580" s="18" t="s">
        <v>1446</v>
      </c>
      <c r="D1580" s="28"/>
      <c r="E1580" s="29" t="s">
        <v>1447</v>
      </c>
      <c r="F1580" s="24"/>
      <c r="G1580" s="24"/>
      <c r="H1580" s="24">
        <f t="shared" si="1148"/>
        <v>0</v>
      </c>
      <c r="I1580" s="24">
        <f t="shared" si="1148"/>
        <v>59020.567040000002</v>
      </c>
      <c r="J1580" s="24">
        <f t="shared" si="1149"/>
        <v>47411.084750000002</v>
      </c>
      <c r="K1580" s="24">
        <f t="shared" si="1149"/>
        <v>47216.453260000002</v>
      </c>
      <c r="L1580" s="24">
        <f t="shared" si="1149"/>
        <v>35606.970970000002</v>
      </c>
      <c r="M1580" s="24">
        <f t="shared" si="1149"/>
        <v>0</v>
      </c>
      <c r="N1580" s="24">
        <f t="shared" si="1149"/>
        <v>0</v>
      </c>
      <c r="O1580" s="24">
        <f t="shared" si="1149"/>
        <v>59020.566500000001</v>
      </c>
      <c r="P1580" s="24">
        <f t="shared" si="1149"/>
        <v>47216.45321</v>
      </c>
      <c r="Q1580" s="24">
        <f t="shared" si="1149"/>
        <v>0</v>
      </c>
      <c r="R1580" s="88">
        <f t="shared" si="1134"/>
        <v>99.999999085064701</v>
      </c>
    </row>
    <row r="1581" spans="1:19" ht="31.5" customHeight="1" x14ac:dyDescent="0.3">
      <c r="A1581" s="28" t="s">
        <v>302</v>
      </c>
      <c r="B1581" s="28" t="s">
        <v>1420</v>
      </c>
      <c r="C1581" s="18" t="s">
        <v>1748</v>
      </c>
      <c r="D1581" s="28"/>
      <c r="E1581" s="29" t="s">
        <v>1749</v>
      </c>
      <c r="F1581" s="24"/>
      <c r="G1581" s="24"/>
      <c r="H1581" s="24">
        <f>H1582+H1584</f>
        <v>0</v>
      </c>
      <c r="I1581" s="24">
        <f>I1582+I1584</f>
        <v>59020.567040000002</v>
      </c>
      <c r="J1581" s="24">
        <f t="shared" ref="J1581:Q1581" si="1150">J1582+J1584</f>
        <v>47411.084750000002</v>
      </c>
      <c r="K1581" s="24">
        <f t="shared" si="1150"/>
        <v>47216.453260000002</v>
      </c>
      <c r="L1581" s="24">
        <f t="shared" si="1150"/>
        <v>35606.970970000002</v>
      </c>
      <c r="M1581" s="24">
        <f t="shared" si="1150"/>
        <v>0</v>
      </c>
      <c r="N1581" s="24">
        <f t="shared" si="1150"/>
        <v>0</v>
      </c>
      <c r="O1581" s="24">
        <f t="shared" si="1150"/>
        <v>59020.566500000001</v>
      </c>
      <c r="P1581" s="24">
        <f t="shared" si="1150"/>
        <v>47216.45321</v>
      </c>
      <c r="Q1581" s="24">
        <f t="shared" si="1150"/>
        <v>0</v>
      </c>
      <c r="R1581" s="88">
        <f t="shared" si="1134"/>
        <v>99.999999085064701</v>
      </c>
    </row>
    <row r="1582" spans="1:19" ht="31.5" customHeight="1" x14ac:dyDescent="0.3">
      <c r="A1582" s="28" t="s">
        <v>302</v>
      </c>
      <c r="B1582" s="28" t="s">
        <v>1420</v>
      </c>
      <c r="C1582" s="18" t="s">
        <v>1748</v>
      </c>
      <c r="D1582" s="28" t="s">
        <v>143</v>
      </c>
      <c r="E1582" s="29" t="s">
        <v>673</v>
      </c>
      <c r="F1582" s="24"/>
      <c r="G1582" s="24"/>
      <c r="H1582" s="24">
        <f>H1583</f>
        <v>0</v>
      </c>
      <c r="I1582" s="24">
        <f>I1583</f>
        <v>34076.86722</v>
      </c>
      <c r="J1582" s="24">
        <f t="shared" ref="J1582:Q1582" si="1151">J1583</f>
        <v>28402.493620000001</v>
      </c>
      <c r="K1582" s="24">
        <f t="shared" si="1151"/>
        <v>27261.493780000001</v>
      </c>
      <c r="L1582" s="24">
        <f t="shared" si="1151"/>
        <v>21587.120180000002</v>
      </c>
      <c r="M1582" s="24">
        <f t="shared" si="1151"/>
        <v>0</v>
      </c>
      <c r="N1582" s="24">
        <f t="shared" si="1151"/>
        <v>0</v>
      </c>
      <c r="O1582" s="24">
        <f t="shared" si="1151"/>
        <v>34076.86722</v>
      </c>
      <c r="P1582" s="24">
        <f t="shared" si="1151"/>
        <v>27261.493780000001</v>
      </c>
      <c r="Q1582" s="24">
        <f t="shared" si="1151"/>
        <v>0</v>
      </c>
      <c r="R1582" s="88">
        <f t="shared" si="1134"/>
        <v>100</v>
      </c>
    </row>
    <row r="1583" spans="1:19" ht="47.25" customHeight="1" x14ac:dyDescent="0.3">
      <c r="A1583" s="28" t="s">
        <v>302</v>
      </c>
      <c r="B1583" s="28" t="s">
        <v>1420</v>
      </c>
      <c r="C1583" s="18" t="s">
        <v>1748</v>
      </c>
      <c r="D1583" s="28" t="s">
        <v>139</v>
      </c>
      <c r="E1583" s="29" t="s">
        <v>676</v>
      </c>
      <c r="F1583" s="24"/>
      <c r="G1583" s="24"/>
      <c r="H1583" s="24">
        <v>0</v>
      </c>
      <c r="I1583" s="24">
        <v>34076.86722</v>
      </c>
      <c r="J1583" s="24">
        <v>28402.493620000001</v>
      </c>
      <c r="K1583" s="24">
        <v>27261.493780000001</v>
      </c>
      <c r="L1583" s="24">
        <v>21587.120180000002</v>
      </c>
      <c r="M1583" s="24">
        <v>0</v>
      </c>
      <c r="N1583" s="24">
        <v>0</v>
      </c>
      <c r="O1583" s="24">
        <v>34076.86722</v>
      </c>
      <c r="P1583" s="24">
        <v>27261.493780000001</v>
      </c>
      <c r="Q1583" s="24">
        <v>0</v>
      </c>
      <c r="R1583" s="88">
        <f t="shared" si="1134"/>
        <v>100</v>
      </c>
    </row>
    <row r="1584" spans="1:19" ht="15.75" customHeight="1" x14ac:dyDescent="0.3">
      <c r="A1584" s="28" t="s">
        <v>302</v>
      </c>
      <c r="B1584" s="28" t="s">
        <v>1420</v>
      </c>
      <c r="C1584" s="18" t="s">
        <v>1748</v>
      </c>
      <c r="D1584" s="28" t="s">
        <v>53</v>
      </c>
      <c r="E1584" s="29" t="s">
        <v>679</v>
      </c>
      <c r="F1584" s="24"/>
      <c r="G1584" s="24"/>
      <c r="H1584" s="24">
        <f>H1585</f>
        <v>0</v>
      </c>
      <c r="I1584" s="24">
        <f>I1585</f>
        <v>24943.699820000002</v>
      </c>
      <c r="J1584" s="24">
        <f t="shared" ref="J1584:Q1584" si="1152">J1585</f>
        <v>19008.591130000001</v>
      </c>
      <c r="K1584" s="24">
        <f t="shared" si="1152"/>
        <v>19954.959480000001</v>
      </c>
      <c r="L1584" s="24">
        <f t="shared" si="1152"/>
        <v>14019.85079</v>
      </c>
      <c r="M1584" s="24">
        <f t="shared" si="1152"/>
        <v>0</v>
      </c>
      <c r="N1584" s="24">
        <f t="shared" si="1152"/>
        <v>0</v>
      </c>
      <c r="O1584" s="24">
        <f t="shared" si="1152"/>
        <v>24943.699280000001</v>
      </c>
      <c r="P1584" s="24">
        <f t="shared" si="1152"/>
        <v>19954.959429999999</v>
      </c>
      <c r="Q1584" s="24">
        <f t="shared" si="1152"/>
        <v>0</v>
      </c>
      <c r="R1584" s="88">
        <f t="shared" si="1134"/>
        <v>99.999997835124674</v>
      </c>
    </row>
    <row r="1585" spans="1:18" ht="63" customHeight="1" x14ac:dyDescent="0.3">
      <c r="A1585" s="28" t="s">
        <v>302</v>
      </c>
      <c r="B1585" s="28" t="s">
        <v>1420</v>
      </c>
      <c r="C1585" s="18" t="s">
        <v>1748</v>
      </c>
      <c r="D1585" s="28" t="s">
        <v>262</v>
      </c>
      <c r="E1585" s="29" t="s">
        <v>680</v>
      </c>
      <c r="F1585" s="24"/>
      <c r="G1585" s="24"/>
      <c r="H1585" s="24">
        <v>0</v>
      </c>
      <c r="I1585" s="24">
        <v>24943.699820000002</v>
      </c>
      <c r="J1585" s="37">
        <v>19008.591130000001</v>
      </c>
      <c r="K1585" s="24">
        <v>19954.959480000001</v>
      </c>
      <c r="L1585" s="24">
        <v>14019.85079</v>
      </c>
      <c r="M1585" s="24">
        <v>0</v>
      </c>
      <c r="N1585" s="24">
        <v>0</v>
      </c>
      <c r="O1585" s="24">
        <v>24943.699280000001</v>
      </c>
      <c r="P1585" s="24">
        <v>19954.959429999999</v>
      </c>
      <c r="Q1585" s="24">
        <v>0</v>
      </c>
      <c r="R1585" s="88">
        <f t="shared" si="1134"/>
        <v>99.999997835124674</v>
      </c>
    </row>
    <row r="1586" spans="1:18" ht="31.5" customHeight="1" x14ac:dyDescent="0.3">
      <c r="A1586" s="28" t="s">
        <v>302</v>
      </c>
      <c r="B1586" s="28" t="s">
        <v>1420</v>
      </c>
      <c r="C1586" s="18" t="s">
        <v>269</v>
      </c>
      <c r="D1586" s="28"/>
      <c r="E1586" s="29" t="s">
        <v>1597</v>
      </c>
      <c r="F1586" s="24">
        <v>15330.7</v>
      </c>
      <c r="G1586" s="24">
        <f t="shared" ref="G1586:Q1592" si="1153">G1587</f>
        <v>0</v>
      </c>
      <c r="H1586" s="24">
        <f t="shared" si="1153"/>
        <v>15330.7</v>
      </c>
      <c r="I1586" s="24">
        <f>I1587+I1594</f>
        <v>28498.127919999999</v>
      </c>
      <c r="J1586" s="24">
        <f t="shared" ref="J1586:Q1586" si="1154">J1587+J1594</f>
        <v>17026.770639999999</v>
      </c>
      <c r="K1586" s="24">
        <f t="shared" si="1154"/>
        <v>0</v>
      </c>
      <c r="L1586" s="24">
        <f t="shared" si="1154"/>
        <v>0</v>
      </c>
      <c r="M1586" s="24">
        <f t="shared" si="1154"/>
        <v>0</v>
      </c>
      <c r="N1586" s="24">
        <f t="shared" si="1154"/>
        <v>0</v>
      </c>
      <c r="O1586" s="24">
        <f t="shared" si="1154"/>
        <v>28362.08683</v>
      </c>
      <c r="P1586" s="24">
        <f t="shared" si="1154"/>
        <v>0</v>
      </c>
      <c r="Q1586" s="24">
        <f t="shared" si="1154"/>
        <v>0</v>
      </c>
      <c r="R1586" s="88">
        <f t="shared" si="1134"/>
        <v>99.522631485191255</v>
      </c>
    </row>
    <row r="1587" spans="1:18" ht="47.25" customHeight="1" x14ac:dyDescent="0.3">
      <c r="A1587" s="28" t="s">
        <v>302</v>
      </c>
      <c r="B1587" s="28" t="s">
        <v>1420</v>
      </c>
      <c r="C1587" s="18" t="s">
        <v>270</v>
      </c>
      <c r="D1587" s="28"/>
      <c r="E1587" s="29" t="s">
        <v>1598</v>
      </c>
      <c r="F1587" s="24">
        <v>15330.7</v>
      </c>
      <c r="G1587" s="24">
        <f t="shared" ref="G1587:O1587" si="1155">G1588</f>
        <v>0</v>
      </c>
      <c r="H1587" s="24">
        <f t="shared" si="1155"/>
        <v>15330.7</v>
      </c>
      <c r="I1587" s="24">
        <f t="shared" si="1155"/>
        <v>17933.589919999999</v>
      </c>
      <c r="J1587" s="37">
        <f t="shared" si="1155"/>
        <v>8969.5706399999999</v>
      </c>
      <c r="K1587" s="24">
        <f t="shared" si="1155"/>
        <v>0</v>
      </c>
      <c r="L1587" s="24">
        <f t="shared" si="1155"/>
        <v>0</v>
      </c>
      <c r="M1587" s="24">
        <f t="shared" si="1155"/>
        <v>0</v>
      </c>
      <c r="N1587" s="24">
        <f t="shared" si="1155"/>
        <v>0</v>
      </c>
      <c r="O1587" s="30">
        <f t="shared" si="1155"/>
        <v>17797.54883</v>
      </c>
      <c r="P1587" s="30">
        <f t="shared" si="1153"/>
        <v>0</v>
      </c>
      <c r="Q1587" s="30">
        <f t="shared" si="1153"/>
        <v>0</v>
      </c>
      <c r="R1587" s="88">
        <f t="shared" si="1134"/>
        <v>99.24141741499129</v>
      </c>
    </row>
    <row r="1588" spans="1:18" ht="47.25" customHeight="1" x14ac:dyDescent="0.3">
      <c r="A1588" s="28" t="s">
        <v>302</v>
      </c>
      <c r="B1588" s="28" t="s">
        <v>1420</v>
      </c>
      <c r="C1588" s="18" t="s">
        <v>271</v>
      </c>
      <c r="D1588" s="28"/>
      <c r="E1588" s="29" t="s">
        <v>1599</v>
      </c>
      <c r="F1588" s="24">
        <v>15330.7</v>
      </c>
      <c r="G1588" s="24">
        <f t="shared" ref="G1588:O1592" si="1156">G1589</f>
        <v>0</v>
      </c>
      <c r="H1588" s="24">
        <f t="shared" si="1156"/>
        <v>15330.7</v>
      </c>
      <c r="I1588" s="24">
        <f t="shared" si="1156"/>
        <v>17933.589919999999</v>
      </c>
      <c r="J1588" s="37">
        <f t="shared" si="1156"/>
        <v>8969.5706399999999</v>
      </c>
      <c r="K1588" s="24">
        <f t="shared" si="1156"/>
        <v>0</v>
      </c>
      <c r="L1588" s="24">
        <f t="shared" si="1156"/>
        <v>0</v>
      </c>
      <c r="M1588" s="24">
        <f t="shared" si="1156"/>
        <v>0</v>
      </c>
      <c r="N1588" s="24">
        <f t="shared" si="1156"/>
        <v>0</v>
      </c>
      <c r="O1588" s="30">
        <f t="shared" si="1156"/>
        <v>17797.54883</v>
      </c>
      <c r="P1588" s="30">
        <f t="shared" si="1153"/>
        <v>0</v>
      </c>
      <c r="Q1588" s="30">
        <f t="shared" si="1153"/>
        <v>0</v>
      </c>
      <c r="R1588" s="88">
        <f t="shared" si="1134"/>
        <v>99.24141741499129</v>
      </c>
    </row>
    <row r="1589" spans="1:18" ht="31.5" customHeight="1" x14ac:dyDescent="0.3">
      <c r="A1589" s="28" t="s">
        <v>302</v>
      </c>
      <c r="B1589" s="28" t="s">
        <v>1420</v>
      </c>
      <c r="C1589" s="18" t="s">
        <v>261</v>
      </c>
      <c r="D1589" s="28"/>
      <c r="E1589" s="29" t="s">
        <v>1783</v>
      </c>
      <c r="F1589" s="24">
        <v>15330.7</v>
      </c>
      <c r="G1589" s="24">
        <f>G1592</f>
        <v>0</v>
      </c>
      <c r="H1589" s="24">
        <f>H1592</f>
        <v>15330.7</v>
      </c>
      <c r="I1589" s="24">
        <f>I1592+I1590</f>
        <v>17933.589919999999</v>
      </c>
      <c r="J1589" s="24">
        <f t="shared" ref="J1589:Q1589" si="1157">J1592+J1590</f>
        <v>8969.5706399999999</v>
      </c>
      <c r="K1589" s="24">
        <f t="shared" si="1157"/>
        <v>0</v>
      </c>
      <c r="L1589" s="24">
        <f t="shared" si="1157"/>
        <v>0</v>
      </c>
      <c r="M1589" s="24">
        <f t="shared" si="1157"/>
        <v>0</v>
      </c>
      <c r="N1589" s="24">
        <f t="shared" si="1157"/>
        <v>0</v>
      </c>
      <c r="O1589" s="24">
        <f t="shared" si="1157"/>
        <v>17797.54883</v>
      </c>
      <c r="P1589" s="24">
        <f t="shared" si="1157"/>
        <v>0</v>
      </c>
      <c r="Q1589" s="24">
        <f t="shared" si="1157"/>
        <v>0</v>
      </c>
      <c r="R1589" s="88">
        <f t="shared" si="1134"/>
        <v>99.24141741499129</v>
      </c>
    </row>
    <row r="1590" spans="1:18" ht="31.5" customHeight="1" x14ac:dyDescent="0.3">
      <c r="A1590" s="28" t="s">
        <v>302</v>
      </c>
      <c r="B1590" s="28" t="s">
        <v>1420</v>
      </c>
      <c r="C1590" s="18" t="s">
        <v>261</v>
      </c>
      <c r="D1590" s="28" t="s">
        <v>143</v>
      </c>
      <c r="E1590" s="29" t="s">
        <v>673</v>
      </c>
      <c r="F1590" s="24"/>
      <c r="G1590" s="24"/>
      <c r="H1590" s="24">
        <f>H1591</f>
        <v>0</v>
      </c>
      <c r="I1590" s="24">
        <f>I1591</f>
        <v>1966.3631800000001</v>
      </c>
      <c r="J1590" s="24">
        <f t="shared" ref="J1590:Q1590" si="1158">J1591</f>
        <v>1137.8394000000001</v>
      </c>
      <c r="K1590" s="24">
        <f t="shared" si="1158"/>
        <v>0</v>
      </c>
      <c r="L1590" s="24">
        <f t="shared" si="1158"/>
        <v>0</v>
      </c>
      <c r="M1590" s="24">
        <f t="shared" si="1158"/>
        <v>0</v>
      </c>
      <c r="N1590" s="24">
        <f t="shared" si="1158"/>
        <v>0</v>
      </c>
      <c r="O1590" s="24">
        <f t="shared" si="1158"/>
        <v>1966.3631800000001</v>
      </c>
      <c r="P1590" s="24">
        <f t="shared" si="1158"/>
        <v>0</v>
      </c>
      <c r="Q1590" s="24">
        <f t="shared" si="1158"/>
        <v>0</v>
      </c>
      <c r="R1590" s="88">
        <f t="shared" si="1134"/>
        <v>100</v>
      </c>
    </row>
    <row r="1591" spans="1:18" ht="47.25" customHeight="1" x14ac:dyDescent="0.3">
      <c r="A1591" s="28" t="s">
        <v>302</v>
      </c>
      <c r="B1591" s="28" t="s">
        <v>1420</v>
      </c>
      <c r="C1591" s="18" t="s">
        <v>261</v>
      </c>
      <c r="D1591" s="28" t="s">
        <v>139</v>
      </c>
      <c r="E1591" s="29" t="s">
        <v>676</v>
      </c>
      <c r="F1591" s="24"/>
      <c r="G1591" s="24"/>
      <c r="H1591" s="24">
        <v>0</v>
      </c>
      <c r="I1591" s="24">
        <v>1966.3631800000001</v>
      </c>
      <c r="J1591" s="37">
        <v>1137.8394000000001</v>
      </c>
      <c r="K1591" s="37">
        <v>0</v>
      </c>
      <c r="L1591" s="37">
        <v>0</v>
      </c>
      <c r="M1591" s="37">
        <v>0</v>
      </c>
      <c r="N1591" s="37">
        <v>0</v>
      </c>
      <c r="O1591" s="37">
        <v>1966.3631800000001</v>
      </c>
      <c r="P1591" s="37">
        <v>0</v>
      </c>
      <c r="Q1591" s="37">
        <v>0</v>
      </c>
      <c r="R1591" s="88">
        <f t="shared" si="1134"/>
        <v>100</v>
      </c>
    </row>
    <row r="1592" spans="1:18" ht="15.75" customHeight="1" x14ac:dyDescent="0.3">
      <c r="A1592" s="28" t="s">
        <v>302</v>
      </c>
      <c r="B1592" s="28" t="s">
        <v>1420</v>
      </c>
      <c r="C1592" s="18" t="s">
        <v>261</v>
      </c>
      <c r="D1592" s="28" t="s">
        <v>53</v>
      </c>
      <c r="E1592" s="29" t="s">
        <v>679</v>
      </c>
      <c r="F1592" s="24">
        <v>15330.7</v>
      </c>
      <c r="G1592" s="24">
        <f t="shared" si="1156"/>
        <v>0</v>
      </c>
      <c r="H1592" s="24">
        <f t="shared" si="1156"/>
        <v>15330.7</v>
      </c>
      <c r="I1592" s="24">
        <f t="shared" si="1156"/>
        <v>15967.22674</v>
      </c>
      <c r="J1592" s="37">
        <f t="shared" si="1156"/>
        <v>7831.7312400000001</v>
      </c>
      <c r="K1592" s="24">
        <f t="shared" si="1156"/>
        <v>0</v>
      </c>
      <c r="L1592" s="24">
        <f t="shared" si="1156"/>
        <v>0</v>
      </c>
      <c r="M1592" s="24">
        <f t="shared" si="1156"/>
        <v>0</v>
      </c>
      <c r="N1592" s="24">
        <f t="shared" si="1156"/>
        <v>0</v>
      </c>
      <c r="O1592" s="30">
        <f t="shared" si="1156"/>
        <v>15831.185649999999</v>
      </c>
      <c r="P1592" s="30">
        <f t="shared" si="1153"/>
        <v>0</v>
      </c>
      <c r="Q1592" s="30">
        <f t="shared" si="1153"/>
        <v>0</v>
      </c>
      <c r="R1592" s="88">
        <f t="shared" si="1134"/>
        <v>99.147998007323338</v>
      </c>
    </row>
    <row r="1593" spans="1:18" ht="63" customHeight="1" x14ac:dyDescent="0.3">
      <c r="A1593" s="28" t="s">
        <v>302</v>
      </c>
      <c r="B1593" s="28" t="s">
        <v>1420</v>
      </c>
      <c r="C1593" s="18" t="s">
        <v>261</v>
      </c>
      <c r="D1593" s="28" t="s">
        <v>262</v>
      </c>
      <c r="E1593" s="29" t="s">
        <v>680</v>
      </c>
      <c r="F1593" s="24">
        <v>15330.7</v>
      </c>
      <c r="G1593" s="24"/>
      <c r="H1593" s="24">
        <v>15330.7</v>
      </c>
      <c r="I1593" s="24">
        <v>15967.22674</v>
      </c>
      <c r="J1593" s="37">
        <v>7831.7312400000001</v>
      </c>
      <c r="K1593" s="24">
        <v>0</v>
      </c>
      <c r="L1593" s="24">
        <v>0</v>
      </c>
      <c r="M1593" s="24">
        <v>0</v>
      </c>
      <c r="N1593" s="24">
        <v>0</v>
      </c>
      <c r="O1593" s="30">
        <v>15831.185649999999</v>
      </c>
      <c r="P1593" s="30">
        <v>0</v>
      </c>
      <c r="Q1593" s="30">
        <v>0</v>
      </c>
      <c r="R1593" s="88">
        <f t="shared" si="1134"/>
        <v>99.147998007323338</v>
      </c>
    </row>
    <row r="1594" spans="1:18" ht="46.8" x14ac:dyDescent="0.3">
      <c r="A1594" s="28" t="s">
        <v>302</v>
      </c>
      <c r="B1594" s="28" t="s">
        <v>1420</v>
      </c>
      <c r="C1594" s="18" t="s">
        <v>367</v>
      </c>
      <c r="D1594" s="28"/>
      <c r="E1594" s="29" t="s">
        <v>1641</v>
      </c>
      <c r="F1594" s="24"/>
      <c r="G1594" s="24"/>
      <c r="H1594" s="24">
        <f t="shared" ref="H1594:I1597" si="1159">H1595</f>
        <v>0</v>
      </c>
      <c r="I1594" s="24">
        <f t="shared" si="1159"/>
        <v>10564.538</v>
      </c>
      <c r="J1594" s="24">
        <f t="shared" ref="J1594:Q1597" si="1160">J1595</f>
        <v>8057.2</v>
      </c>
      <c r="K1594" s="24">
        <f t="shared" si="1160"/>
        <v>0</v>
      </c>
      <c r="L1594" s="24">
        <f t="shared" si="1160"/>
        <v>0</v>
      </c>
      <c r="M1594" s="24">
        <f t="shared" si="1160"/>
        <v>0</v>
      </c>
      <c r="N1594" s="24">
        <f t="shared" si="1160"/>
        <v>0</v>
      </c>
      <c r="O1594" s="24">
        <f t="shared" si="1160"/>
        <v>10564.538</v>
      </c>
      <c r="P1594" s="24">
        <f t="shared" si="1160"/>
        <v>0</v>
      </c>
      <c r="Q1594" s="24">
        <f t="shared" si="1160"/>
        <v>0</v>
      </c>
      <c r="R1594" s="88">
        <f t="shared" si="1134"/>
        <v>100</v>
      </c>
    </row>
    <row r="1595" spans="1:18" ht="62.4" x14ac:dyDescent="0.3">
      <c r="A1595" s="28" t="s">
        <v>302</v>
      </c>
      <c r="B1595" s="28" t="s">
        <v>1420</v>
      </c>
      <c r="C1595" s="18" t="s">
        <v>1262</v>
      </c>
      <c r="D1595" s="28"/>
      <c r="E1595" s="29" t="s">
        <v>1205</v>
      </c>
      <c r="F1595" s="24"/>
      <c r="G1595" s="24"/>
      <c r="H1595" s="24">
        <f t="shared" si="1159"/>
        <v>0</v>
      </c>
      <c r="I1595" s="24">
        <f t="shared" si="1159"/>
        <v>10564.538</v>
      </c>
      <c r="J1595" s="24">
        <f t="shared" si="1160"/>
        <v>8057.2</v>
      </c>
      <c r="K1595" s="24">
        <f t="shared" si="1160"/>
        <v>0</v>
      </c>
      <c r="L1595" s="24">
        <f t="shared" si="1160"/>
        <v>0</v>
      </c>
      <c r="M1595" s="24">
        <f t="shared" si="1160"/>
        <v>0</v>
      </c>
      <c r="N1595" s="24">
        <f t="shared" si="1160"/>
        <v>0</v>
      </c>
      <c r="O1595" s="24">
        <f t="shared" si="1160"/>
        <v>10564.538</v>
      </c>
      <c r="P1595" s="24">
        <f t="shared" si="1160"/>
        <v>0</v>
      </c>
      <c r="Q1595" s="24">
        <f t="shared" si="1160"/>
        <v>0</v>
      </c>
      <c r="R1595" s="88">
        <f t="shared" si="1134"/>
        <v>100</v>
      </c>
    </row>
    <row r="1596" spans="1:18" ht="31.2" x14ac:dyDescent="0.3">
      <c r="A1596" s="28" t="s">
        <v>302</v>
      </c>
      <c r="B1596" s="28" t="s">
        <v>1420</v>
      </c>
      <c r="C1596" s="18" t="s">
        <v>1261</v>
      </c>
      <c r="D1596" s="28"/>
      <c r="E1596" s="29" t="s">
        <v>1266</v>
      </c>
      <c r="F1596" s="24"/>
      <c r="G1596" s="24"/>
      <c r="H1596" s="24">
        <f t="shared" si="1159"/>
        <v>0</v>
      </c>
      <c r="I1596" s="24">
        <f t="shared" si="1159"/>
        <v>10564.538</v>
      </c>
      <c r="J1596" s="24">
        <f t="shared" si="1160"/>
        <v>8057.2</v>
      </c>
      <c r="K1596" s="24">
        <f t="shared" si="1160"/>
        <v>0</v>
      </c>
      <c r="L1596" s="24">
        <f t="shared" si="1160"/>
        <v>0</v>
      </c>
      <c r="M1596" s="24">
        <f t="shared" si="1160"/>
        <v>0</v>
      </c>
      <c r="N1596" s="24">
        <f t="shared" si="1160"/>
        <v>0</v>
      </c>
      <c r="O1596" s="24">
        <f t="shared" si="1160"/>
        <v>10564.538</v>
      </c>
      <c r="P1596" s="24">
        <f t="shared" si="1160"/>
        <v>0</v>
      </c>
      <c r="Q1596" s="24">
        <f t="shared" si="1160"/>
        <v>0</v>
      </c>
      <c r="R1596" s="88">
        <f t="shared" si="1134"/>
        <v>100</v>
      </c>
    </row>
    <row r="1597" spans="1:18" ht="31.2" x14ac:dyDescent="0.3">
      <c r="A1597" s="28" t="s">
        <v>302</v>
      </c>
      <c r="B1597" s="28" t="s">
        <v>1420</v>
      </c>
      <c r="C1597" s="18" t="s">
        <v>1261</v>
      </c>
      <c r="D1597" s="28" t="s">
        <v>51</v>
      </c>
      <c r="E1597" s="29" t="s">
        <v>663</v>
      </c>
      <c r="F1597" s="24"/>
      <c r="G1597" s="24"/>
      <c r="H1597" s="24">
        <f t="shared" si="1159"/>
        <v>0</v>
      </c>
      <c r="I1597" s="24">
        <f t="shared" si="1159"/>
        <v>10564.538</v>
      </c>
      <c r="J1597" s="24">
        <f t="shared" si="1160"/>
        <v>8057.2</v>
      </c>
      <c r="K1597" s="24">
        <f t="shared" si="1160"/>
        <v>0</v>
      </c>
      <c r="L1597" s="24">
        <f t="shared" si="1160"/>
        <v>0</v>
      </c>
      <c r="M1597" s="24">
        <f t="shared" si="1160"/>
        <v>0</v>
      </c>
      <c r="N1597" s="24">
        <f t="shared" si="1160"/>
        <v>0</v>
      </c>
      <c r="O1597" s="24">
        <f t="shared" si="1160"/>
        <v>10564.538</v>
      </c>
      <c r="P1597" s="24">
        <f t="shared" si="1160"/>
        <v>0</v>
      </c>
      <c r="Q1597" s="24">
        <f t="shared" si="1160"/>
        <v>0</v>
      </c>
      <c r="R1597" s="88">
        <f t="shared" si="1134"/>
        <v>100</v>
      </c>
    </row>
    <row r="1598" spans="1:18" ht="31.5" customHeight="1" x14ac:dyDescent="0.3">
      <c r="A1598" s="28" t="s">
        <v>302</v>
      </c>
      <c r="B1598" s="28" t="s">
        <v>1420</v>
      </c>
      <c r="C1598" s="18" t="s">
        <v>1261</v>
      </c>
      <c r="D1598" s="28" t="s">
        <v>52</v>
      </c>
      <c r="E1598" s="29" t="s">
        <v>664</v>
      </c>
      <c r="F1598" s="24"/>
      <c r="G1598" s="24"/>
      <c r="H1598" s="24">
        <v>0</v>
      </c>
      <c r="I1598" s="24">
        <v>10564.538</v>
      </c>
      <c r="J1598" s="37">
        <v>8057.2</v>
      </c>
      <c r="K1598" s="37">
        <v>0</v>
      </c>
      <c r="L1598" s="37">
        <v>0</v>
      </c>
      <c r="M1598" s="37">
        <v>0</v>
      </c>
      <c r="N1598" s="37">
        <v>0</v>
      </c>
      <c r="O1598" s="37">
        <v>10564.538</v>
      </c>
      <c r="P1598" s="37">
        <v>0</v>
      </c>
      <c r="Q1598" s="37">
        <v>0</v>
      </c>
      <c r="R1598" s="88">
        <f t="shared" si="1134"/>
        <v>100</v>
      </c>
    </row>
    <row r="1599" spans="1:18" ht="31.5" customHeight="1" x14ac:dyDescent="0.3">
      <c r="A1599" s="28" t="s">
        <v>302</v>
      </c>
      <c r="B1599" s="28" t="s">
        <v>1420</v>
      </c>
      <c r="C1599" s="18" t="s">
        <v>62</v>
      </c>
      <c r="D1599" s="28"/>
      <c r="E1599" s="29" t="s">
        <v>1196</v>
      </c>
      <c r="F1599" s="24">
        <v>1411.03</v>
      </c>
      <c r="G1599" s="24">
        <f t="shared" ref="G1599:N1601" si="1161">G1600</f>
        <v>0</v>
      </c>
      <c r="H1599" s="24">
        <f t="shared" si="1161"/>
        <v>1411.03</v>
      </c>
      <c r="I1599" s="24">
        <f t="shared" si="1161"/>
        <v>10956.199360000001</v>
      </c>
      <c r="J1599" s="37">
        <f t="shared" si="1161"/>
        <v>6847.4246400000002</v>
      </c>
      <c r="K1599" s="24">
        <f t="shared" si="1161"/>
        <v>0</v>
      </c>
      <c r="L1599" s="24">
        <f t="shared" si="1161"/>
        <v>0</v>
      </c>
      <c r="M1599" s="24">
        <f t="shared" si="1161"/>
        <v>0</v>
      </c>
      <c r="N1599" s="24">
        <f t="shared" si="1161"/>
        <v>0</v>
      </c>
      <c r="O1599" s="30">
        <f t="shared" ref="O1599:Q1601" si="1162">O1600</f>
        <v>9052.8009999999995</v>
      </c>
      <c r="P1599" s="30">
        <f t="shared" si="1162"/>
        <v>0</v>
      </c>
      <c r="Q1599" s="30">
        <f t="shared" si="1162"/>
        <v>0</v>
      </c>
      <c r="R1599" s="88">
        <f t="shared" si="1134"/>
        <v>82.627202212574559</v>
      </c>
    </row>
    <row r="1600" spans="1:18" ht="47.25" customHeight="1" x14ac:dyDescent="0.3">
      <c r="A1600" s="28" t="s">
        <v>302</v>
      </c>
      <c r="B1600" s="28" t="s">
        <v>1420</v>
      </c>
      <c r="C1600" s="18" t="s">
        <v>527</v>
      </c>
      <c r="D1600" s="28"/>
      <c r="E1600" s="29" t="s">
        <v>114</v>
      </c>
      <c r="F1600" s="24">
        <v>1411.03</v>
      </c>
      <c r="G1600" s="24">
        <f t="shared" ref="G1600" si="1163">G1601+G1605</f>
        <v>0</v>
      </c>
      <c r="H1600" s="24">
        <f>H1601+H1605</f>
        <v>1411.03</v>
      </c>
      <c r="I1600" s="24">
        <f>I1601+I1605+I1603</f>
        <v>10956.199360000001</v>
      </c>
      <c r="J1600" s="24">
        <f t="shared" ref="J1600:Q1600" si="1164">J1601+J1605+J1603</f>
        <v>6847.4246400000002</v>
      </c>
      <c r="K1600" s="24">
        <f t="shared" si="1164"/>
        <v>0</v>
      </c>
      <c r="L1600" s="24">
        <f t="shared" si="1164"/>
        <v>0</v>
      </c>
      <c r="M1600" s="24">
        <f t="shared" si="1164"/>
        <v>0</v>
      </c>
      <c r="N1600" s="24">
        <f t="shared" si="1164"/>
        <v>0</v>
      </c>
      <c r="O1600" s="24">
        <f t="shared" si="1164"/>
        <v>9052.8009999999995</v>
      </c>
      <c r="P1600" s="24">
        <f t="shared" si="1164"/>
        <v>0</v>
      </c>
      <c r="Q1600" s="24">
        <f t="shared" si="1164"/>
        <v>0</v>
      </c>
      <c r="R1600" s="88">
        <f t="shared" si="1134"/>
        <v>82.627202212574559</v>
      </c>
    </row>
    <row r="1601" spans="1:18" ht="31.5" customHeight="1" x14ac:dyDescent="0.3">
      <c r="A1601" s="28" t="s">
        <v>302</v>
      </c>
      <c r="B1601" s="28" t="s">
        <v>1420</v>
      </c>
      <c r="C1601" s="18" t="s">
        <v>527</v>
      </c>
      <c r="D1601" s="28" t="s">
        <v>51</v>
      </c>
      <c r="E1601" s="29" t="s">
        <v>663</v>
      </c>
      <c r="F1601" s="24">
        <v>1411.03</v>
      </c>
      <c r="G1601" s="24">
        <f t="shared" si="1161"/>
        <v>0</v>
      </c>
      <c r="H1601" s="24">
        <f t="shared" si="1161"/>
        <v>1411.03</v>
      </c>
      <c r="I1601" s="24">
        <f t="shared" si="1161"/>
        <v>8505.2790600000008</v>
      </c>
      <c r="J1601" s="37">
        <f t="shared" si="1161"/>
        <v>4815.6043399999999</v>
      </c>
      <c r="K1601" s="24">
        <f t="shared" si="1161"/>
        <v>0</v>
      </c>
      <c r="L1601" s="24">
        <f t="shared" si="1161"/>
        <v>0</v>
      </c>
      <c r="M1601" s="24">
        <f t="shared" si="1161"/>
        <v>0</v>
      </c>
      <c r="N1601" s="24">
        <f t="shared" si="1161"/>
        <v>0</v>
      </c>
      <c r="O1601" s="30">
        <f t="shared" si="1162"/>
        <v>6601.8806999999997</v>
      </c>
      <c r="P1601" s="30">
        <f t="shared" si="1162"/>
        <v>0</v>
      </c>
      <c r="Q1601" s="30">
        <f t="shared" si="1162"/>
        <v>0</v>
      </c>
      <c r="R1601" s="88">
        <f t="shared" si="1134"/>
        <v>77.620976965334265</v>
      </c>
    </row>
    <row r="1602" spans="1:18" ht="31.5" customHeight="1" x14ac:dyDescent="0.3">
      <c r="A1602" s="28" t="s">
        <v>302</v>
      </c>
      <c r="B1602" s="28" t="s">
        <v>1420</v>
      </c>
      <c r="C1602" s="18" t="s">
        <v>527</v>
      </c>
      <c r="D1602" s="28" t="s">
        <v>52</v>
      </c>
      <c r="E1602" s="29" t="s">
        <v>664</v>
      </c>
      <c r="F1602" s="24">
        <v>1411.03</v>
      </c>
      <c r="G1602" s="24"/>
      <c r="H1602" s="24">
        <v>1411.03</v>
      </c>
      <c r="I1602" s="24">
        <v>8505.2790600000008</v>
      </c>
      <c r="J1602" s="37">
        <v>4815.6043399999999</v>
      </c>
      <c r="K1602" s="24">
        <v>0</v>
      </c>
      <c r="L1602" s="24">
        <v>0</v>
      </c>
      <c r="M1602" s="24">
        <v>0</v>
      </c>
      <c r="N1602" s="24">
        <v>0</v>
      </c>
      <c r="O1602" s="30">
        <v>6601.8806999999997</v>
      </c>
      <c r="P1602" s="30">
        <v>0</v>
      </c>
      <c r="Q1602" s="30">
        <v>0</v>
      </c>
      <c r="R1602" s="88">
        <f t="shared" si="1134"/>
        <v>77.620976965334265</v>
      </c>
    </row>
    <row r="1603" spans="1:18" ht="31.5" customHeight="1" x14ac:dyDescent="0.3">
      <c r="A1603" s="28" t="s">
        <v>302</v>
      </c>
      <c r="B1603" s="28" t="s">
        <v>1420</v>
      </c>
      <c r="C1603" s="18" t="s">
        <v>527</v>
      </c>
      <c r="D1603" s="28" t="s">
        <v>143</v>
      </c>
      <c r="E1603" s="29" t="s">
        <v>673</v>
      </c>
      <c r="F1603" s="24"/>
      <c r="G1603" s="24"/>
      <c r="H1603" s="24">
        <f>H1604</f>
        <v>0</v>
      </c>
      <c r="I1603" s="24">
        <f>I1604</f>
        <v>860.85492999999997</v>
      </c>
      <c r="J1603" s="24">
        <f t="shared" ref="J1603:Q1603" si="1165">J1604</f>
        <v>441.75493</v>
      </c>
      <c r="K1603" s="24">
        <f t="shared" si="1165"/>
        <v>0</v>
      </c>
      <c r="L1603" s="24">
        <f t="shared" si="1165"/>
        <v>0</v>
      </c>
      <c r="M1603" s="24">
        <f t="shared" si="1165"/>
        <v>0</v>
      </c>
      <c r="N1603" s="24">
        <f t="shared" si="1165"/>
        <v>0</v>
      </c>
      <c r="O1603" s="24">
        <f t="shared" si="1165"/>
        <v>860.85492999999997</v>
      </c>
      <c r="P1603" s="24">
        <f t="shared" si="1165"/>
        <v>0</v>
      </c>
      <c r="Q1603" s="24">
        <f t="shared" si="1165"/>
        <v>0</v>
      </c>
      <c r="R1603" s="88">
        <f t="shared" si="1134"/>
        <v>100</v>
      </c>
    </row>
    <row r="1604" spans="1:18" ht="47.25" customHeight="1" x14ac:dyDescent="0.3">
      <c r="A1604" s="28" t="s">
        <v>302</v>
      </c>
      <c r="B1604" s="28" t="s">
        <v>1420</v>
      </c>
      <c r="C1604" s="18" t="s">
        <v>527</v>
      </c>
      <c r="D1604" s="28" t="s">
        <v>139</v>
      </c>
      <c r="E1604" s="29" t="s">
        <v>676</v>
      </c>
      <c r="F1604" s="24"/>
      <c r="G1604" s="24"/>
      <c r="H1604" s="24">
        <v>0</v>
      </c>
      <c r="I1604" s="24">
        <v>860.85492999999997</v>
      </c>
      <c r="J1604" s="37">
        <v>441.75493</v>
      </c>
      <c r="K1604" s="37">
        <v>0</v>
      </c>
      <c r="L1604" s="37">
        <v>0</v>
      </c>
      <c r="M1604" s="37">
        <v>0</v>
      </c>
      <c r="N1604" s="37">
        <v>0</v>
      </c>
      <c r="O1604" s="37">
        <v>860.85492999999997</v>
      </c>
      <c r="P1604" s="37">
        <v>0</v>
      </c>
      <c r="Q1604" s="37">
        <v>0</v>
      </c>
      <c r="R1604" s="88">
        <f t="shared" si="1134"/>
        <v>100</v>
      </c>
    </row>
    <row r="1605" spans="1:18" ht="15.75" customHeight="1" x14ac:dyDescent="0.3">
      <c r="A1605" s="28" t="s">
        <v>302</v>
      </c>
      <c r="B1605" s="28" t="s">
        <v>1420</v>
      </c>
      <c r="C1605" s="18" t="s">
        <v>527</v>
      </c>
      <c r="D1605" s="28" t="s">
        <v>53</v>
      </c>
      <c r="E1605" s="29" t="s">
        <v>679</v>
      </c>
      <c r="F1605" s="24">
        <v>0</v>
      </c>
      <c r="G1605" s="24">
        <f t="shared" ref="G1605:Q1605" si="1166">G1606</f>
        <v>0</v>
      </c>
      <c r="H1605" s="24">
        <f t="shared" si="1166"/>
        <v>0</v>
      </c>
      <c r="I1605" s="24">
        <f t="shared" si="1166"/>
        <v>1590.06537</v>
      </c>
      <c r="J1605" s="37">
        <f t="shared" si="1166"/>
        <v>1590.06537</v>
      </c>
      <c r="K1605" s="24">
        <f t="shared" si="1166"/>
        <v>0</v>
      </c>
      <c r="L1605" s="24">
        <f t="shared" si="1166"/>
        <v>0</v>
      </c>
      <c r="M1605" s="24">
        <f t="shared" si="1166"/>
        <v>0</v>
      </c>
      <c r="N1605" s="24">
        <f t="shared" si="1166"/>
        <v>0</v>
      </c>
      <c r="O1605" s="30">
        <f t="shared" si="1166"/>
        <v>1590.06537</v>
      </c>
      <c r="P1605" s="30">
        <f t="shared" si="1166"/>
        <v>0</v>
      </c>
      <c r="Q1605" s="30">
        <f t="shared" si="1166"/>
        <v>0</v>
      </c>
      <c r="R1605" s="88">
        <f t="shared" si="1134"/>
        <v>100</v>
      </c>
    </row>
    <row r="1606" spans="1:18" ht="63" customHeight="1" x14ac:dyDescent="0.3">
      <c r="A1606" s="28" t="s">
        <v>302</v>
      </c>
      <c r="B1606" s="28" t="s">
        <v>1420</v>
      </c>
      <c r="C1606" s="18" t="s">
        <v>527</v>
      </c>
      <c r="D1606" s="28" t="s">
        <v>262</v>
      </c>
      <c r="E1606" s="29" t="s">
        <v>680</v>
      </c>
      <c r="F1606" s="24">
        <v>0</v>
      </c>
      <c r="G1606" s="24"/>
      <c r="H1606" s="24">
        <v>0</v>
      </c>
      <c r="I1606" s="24">
        <v>1590.06537</v>
      </c>
      <c r="J1606" s="37">
        <v>1590.06537</v>
      </c>
      <c r="K1606" s="24">
        <v>0</v>
      </c>
      <c r="L1606" s="24">
        <v>0</v>
      </c>
      <c r="M1606" s="24">
        <v>0</v>
      </c>
      <c r="N1606" s="24">
        <v>0</v>
      </c>
      <c r="O1606" s="30">
        <v>1590.06537</v>
      </c>
      <c r="P1606" s="30">
        <v>0</v>
      </c>
      <c r="Q1606" s="30">
        <v>0</v>
      </c>
      <c r="R1606" s="88">
        <f t="shared" si="1134"/>
        <v>100</v>
      </c>
    </row>
    <row r="1607" spans="1:18" s="49" customFormat="1" ht="15.75" customHeight="1" x14ac:dyDescent="0.3">
      <c r="A1607" s="47" t="s">
        <v>302</v>
      </c>
      <c r="B1607" s="47" t="s">
        <v>1400</v>
      </c>
      <c r="C1607" s="20"/>
      <c r="D1607" s="47"/>
      <c r="E1607" s="48" t="s">
        <v>642</v>
      </c>
      <c r="F1607" s="23">
        <v>601.62899999999991</v>
      </c>
      <c r="G1607" s="23">
        <f t="shared" ref="G1607:H1607" si="1167">G1608+G1613+G1620</f>
        <v>0</v>
      </c>
      <c r="H1607" s="23">
        <f t="shared" si="1167"/>
        <v>945.12899999999991</v>
      </c>
      <c r="I1607" s="23">
        <f t="shared" ref="I1607:Q1607" si="1168">I1608+I1613+I1620</f>
        <v>2438.2426299999997</v>
      </c>
      <c r="J1607" s="77">
        <f t="shared" si="1168"/>
        <v>1543.61375</v>
      </c>
      <c r="K1607" s="23">
        <f t="shared" si="1168"/>
        <v>0</v>
      </c>
      <c r="L1607" s="23">
        <f t="shared" si="1168"/>
        <v>0</v>
      </c>
      <c r="M1607" s="23">
        <f t="shared" si="1168"/>
        <v>0</v>
      </c>
      <c r="N1607" s="23">
        <f t="shared" si="1168"/>
        <v>0</v>
      </c>
      <c r="O1607" s="51">
        <f t="shared" si="1168"/>
        <v>2018.3922499999999</v>
      </c>
      <c r="P1607" s="51">
        <f t="shared" si="1168"/>
        <v>0</v>
      </c>
      <c r="Q1607" s="51">
        <f t="shared" si="1168"/>
        <v>0</v>
      </c>
      <c r="R1607" s="87">
        <f t="shared" si="1134"/>
        <v>82.780615233521686</v>
      </c>
    </row>
    <row r="1608" spans="1:18" ht="31.5" customHeight="1" x14ac:dyDescent="0.3">
      <c r="A1608" s="28" t="s">
        <v>302</v>
      </c>
      <c r="B1608" s="28" t="s">
        <v>1400</v>
      </c>
      <c r="C1608" s="18" t="s">
        <v>266</v>
      </c>
      <c r="D1608" s="28"/>
      <c r="E1608" s="50" t="s">
        <v>1593</v>
      </c>
      <c r="F1608" s="24">
        <v>304.3</v>
      </c>
      <c r="G1608" s="24">
        <f t="shared" ref="G1608:N1609" si="1169">G1609</f>
        <v>0</v>
      </c>
      <c r="H1608" s="24">
        <f t="shared" si="1169"/>
        <v>601.79999999999995</v>
      </c>
      <c r="I1608" s="24">
        <f t="shared" si="1169"/>
        <v>895.3</v>
      </c>
      <c r="J1608" s="37">
        <f t="shared" si="1169"/>
        <v>293.5</v>
      </c>
      <c r="K1608" s="24">
        <f t="shared" si="1169"/>
        <v>0</v>
      </c>
      <c r="L1608" s="24">
        <f t="shared" si="1169"/>
        <v>0</v>
      </c>
      <c r="M1608" s="24">
        <f t="shared" si="1169"/>
        <v>0</v>
      </c>
      <c r="N1608" s="24">
        <f t="shared" si="1169"/>
        <v>0</v>
      </c>
      <c r="O1608" s="30">
        <f t="shared" ref="O1608:Q1610" si="1170">O1609</f>
        <v>596.27850000000001</v>
      </c>
      <c r="P1608" s="30">
        <f t="shared" si="1170"/>
        <v>0</v>
      </c>
      <c r="Q1608" s="30">
        <f t="shared" si="1170"/>
        <v>0</v>
      </c>
      <c r="R1608" s="88">
        <f t="shared" si="1134"/>
        <v>66.60097174131576</v>
      </c>
    </row>
    <row r="1609" spans="1:18" ht="31.5" customHeight="1" x14ac:dyDescent="0.3">
      <c r="A1609" s="28" t="s">
        <v>302</v>
      </c>
      <c r="B1609" s="28" t="s">
        <v>1400</v>
      </c>
      <c r="C1609" s="18" t="s">
        <v>267</v>
      </c>
      <c r="D1609" s="28"/>
      <c r="E1609" s="29" t="s">
        <v>1594</v>
      </c>
      <c r="F1609" s="24">
        <v>304.3</v>
      </c>
      <c r="G1609" s="24">
        <f t="shared" si="1169"/>
        <v>0</v>
      </c>
      <c r="H1609" s="24">
        <f t="shared" si="1169"/>
        <v>601.79999999999995</v>
      </c>
      <c r="I1609" s="24">
        <f t="shared" si="1169"/>
        <v>895.3</v>
      </c>
      <c r="J1609" s="37">
        <f t="shared" si="1169"/>
        <v>293.5</v>
      </c>
      <c r="K1609" s="24">
        <f t="shared" si="1169"/>
        <v>0</v>
      </c>
      <c r="L1609" s="24">
        <f t="shared" si="1169"/>
        <v>0</v>
      </c>
      <c r="M1609" s="24">
        <f t="shared" si="1169"/>
        <v>0</v>
      </c>
      <c r="N1609" s="24">
        <f t="shared" si="1169"/>
        <v>0</v>
      </c>
      <c r="O1609" s="30">
        <f t="shared" si="1170"/>
        <v>596.27850000000001</v>
      </c>
      <c r="P1609" s="30">
        <f t="shared" si="1170"/>
        <v>0</v>
      </c>
      <c r="Q1609" s="30">
        <f t="shared" si="1170"/>
        <v>0</v>
      </c>
      <c r="R1609" s="88">
        <f t="shared" si="1134"/>
        <v>66.60097174131576</v>
      </c>
    </row>
    <row r="1610" spans="1:18" ht="47.25" customHeight="1" x14ac:dyDescent="0.3">
      <c r="A1610" s="28" t="s">
        <v>302</v>
      </c>
      <c r="B1610" s="28" t="s">
        <v>1400</v>
      </c>
      <c r="C1610" s="18" t="s">
        <v>274</v>
      </c>
      <c r="D1610" s="28"/>
      <c r="E1610" s="29" t="s">
        <v>1603</v>
      </c>
      <c r="F1610" s="24">
        <v>304.3</v>
      </c>
      <c r="G1610" s="24">
        <f t="shared" ref="G1610:O1610" si="1171">G1611</f>
        <v>0</v>
      </c>
      <c r="H1610" s="24">
        <f t="shared" si="1171"/>
        <v>601.79999999999995</v>
      </c>
      <c r="I1610" s="24">
        <f t="shared" si="1171"/>
        <v>895.3</v>
      </c>
      <c r="J1610" s="37">
        <f t="shared" si="1171"/>
        <v>293.5</v>
      </c>
      <c r="K1610" s="24">
        <f t="shared" si="1171"/>
        <v>0</v>
      </c>
      <c r="L1610" s="24">
        <f t="shared" si="1171"/>
        <v>0</v>
      </c>
      <c r="M1610" s="24">
        <f t="shared" si="1171"/>
        <v>0</v>
      </c>
      <c r="N1610" s="24">
        <f t="shared" si="1171"/>
        <v>0</v>
      </c>
      <c r="O1610" s="30">
        <f t="shared" si="1171"/>
        <v>596.27850000000001</v>
      </c>
      <c r="P1610" s="30">
        <f t="shared" si="1170"/>
        <v>0</v>
      </c>
      <c r="Q1610" s="30">
        <f t="shared" si="1170"/>
        <v>0</v>
      </c>
      <c r="R1610" s="88">
        <f t="shared" si="1134"/>
        <v>66.60097174131576</v>
      </c>
    </row>
    <row r="1611" spans="1:18" ht="31.5" customHeight="1" x14ac:dyDescent="0.3">
      <c r="A1611" s="28" t="s">
        <v>302</v>
      </c>
      <c r="B1611" s="28" t="s">
        <v>1400</v>
      </c>
      <c r="C1611" s="18" t="s">
        <v>274</v>
      </c>
      <c r="D1611" s="28" t="s">
        <v>51</v>
      </c>
      <c r="E1611" s="29" t="s">
        <v>663</v>
      </c>
      <c r="F1611" s="24">
        <v>304.3</v>
      </c>
      <c r="G1611" s="24">
        <f t="shared" ref="G1611:N1611" si="1172">G1612</f>
        <v>0</v>
      </c>
      <c r="H1611" s="24">
        <f t="shared" si="1172"/>
        <v>601.79999999999995</v>
      </c>
      <c r="I1611" s="24">
        <f t="shared" si="1172"/>
        <v>895.3</v>
      </c>
      <c r="J1611" s="37">
        <f t="shared" si="1172"/>
        <v>293.5</v>
      </c>
      <c r="K1611" s="24">
        <f t="shared" si="1172"/>
        <v>0</v>
      </c>
      <c r="L1611" s="24">
        <f t="shared" si="1172"/>
        <v>0</v>
      </c>
      <c r="M1611" s="24">
        <f t="shared" si="1172"/>
        <v>0</v>
      </c>
      <c r="N1611" s="24">
        <f t="shared" si="1172"/>
        <v>0</v>
      </c>
      <c r="O1611" s="30">
        <f>O1612</f>
        <v>596.27850000000001</v>
      </c>
      <c r="P1611" s="30">
        <f>P1612</f>
        <v>0</v>
      </c>
      <c r="Q1611" s="30">
        <f>Q1612</f>
        <v>0</v>
      </c>
      <c r="R1611" s="88">
        <f t="shared" si="1134"/>
        <v>66.60097174131576</v>
      </c>
    </row>
    <row r="1612" spans="1:18" ht="31.5" customHeight="1" x14ac:dyDescent="0.3">
      <c r="A1612" s="28" t="s">
        <v>302</v>
      </c>
      <c r="B1612" s="28" t="s">
        <v>1400</v>
      </c>
      <c r="C1612" s="18" t="s">
        <v>274</v>
      </c>
      <c r="D1612" s="28" t="s">
        <v>52</v>
      </c>
      <c r="E1612" s="29" t="s">
        <v>664</v>
      </c>
      <c r="F1612" s="24">
        <v>304.3</v>
      </c>
      <c r="G1612" s="24"/>
      <c r="H1612" s="24">
        <f>304.3+297.5</f>
        <v>601.79999999999995</v>
      </c>
      <c r="I1612" s="24">
        <v>895.3</v>
      </c>
      <c r="J1612" s="37">
        <v>293.5</v>
      </c>
      <c r="K1612" s="24">
        <v>0</v>
      </c>
      <c r="L1612" s="24">
        <v>0</v>
      </c>
      <c r="M1612" s="24">
        <v>0</v>
      </c>
      <c r="N1612" s="24">
        <v>0</v>
      </c>
      <c r="O1612" s="30">
        <v>596.27850000000001</v>
      </c>
      <c r="P1612" s="30">
        <v>0</v>
      </c>
      <c r="Q1612" s="30">
        <v>0</v>
      </c>
      <c r="R1612" s="88">
        <f t="shared" si="1134"/>
        <v>66.60097174131576</v>
      </c>
    </row>
    <row r="1613" spans="1:18" ht="31.5" customHeight="1" x14ac:dyDescent="0.3">
      <c r="A1613" s="28" t="s">
        <v>302</v>
      </c>
      <c r="B1613" s="28" t="s">
        <v>1400</v>
      </c>
      <c r="C1613" s="18" t="s">
        <v>92</v>
      </c>
      <c r="D1613" s="28"/>
      <c r="E1613" s="29" t="s">
        <v>1493</v>
      </c>
      <c r="F1613" s="24">
        <v>297.32900000000001</v>
      </c>
      <c r="G1613" s="24">
        <f t="shared" ref="G1613:Q1614" si="1173">G1614</f>
        <v>0</v>
      </c>
      <c r="H1613" s="24">
        <f t="shared" si="1173"/>
        <v>343.32900000000001</v>
      </c>
      <c r="I1613" s="24">
        <f t="shared" si="1173"/>
        <v>343.32888000000003</v>
      </c>
      <c r="J1613" s="37">
        <f t="shared" si="1173"/>
        <v>222.5</v>
      </c>
      <c r="K1613" s="24">
        <f t="shared" si="1173"/>
        <v>0</v>
      </c>
      <c r="L1613" s="24">
        <f t="shared" si="1173"/>
        <v>0</v>
      </c>
      <c r="M1613" s="24">
        <f t="shared" si="1173"/>
        <v>0</v>
      </c>
      <c r="N1613" s="24">
        <f t="shared" si="1173"/>
        <v>0</v>
      </c>
      <c r="O1613" s="30">
        <f t="shared" si="1173"/>
        <v>222.5</v>
      </c>
      <c r="P1613" s="30">
        <f t="shared" si="1173"/>
        <v>0</v>
      </c>
      <c r="Q1613" s="30">
        <f t="shared" si="1173"/>
        <v>0</v>
      </c>
      <c r="R1613" s="88">
        <f t="shared" ref="R1613:R1676" si="1174">O1613/I1613*100</f>
        <v>64.806665841801589</v>
      </c>
    </row>
    <row r="1614" spans="1:18" ht="31.5" customHeight="1" x14ac:dyDescent="0.3">
      <c r="A1614" s="28" t="s">
        <v>302</v>
      </c>
      <c r="B1614" s="28" t="s">
        <v>1400</v>
      </c>
      <c r="C1614" s="18" t="s">
        <v>102</v>
      </c>
      <c r="D1614" s="28"/>
      <c r="E1614" s="29" t="s">
        <v>1498</v>
      </c>
      <c r="F1614" s="24">
        <v>297.32900000000001</v>
      </c>
      <c r="G1614" s="24">
        <f t="shared" si="1173"/>
        <v>0</v>
      </c>
      <c r="H1614" s="24">
        <f t="shared" si="1173"/>
        <v>343.32900000000001</v>
      </c>
      <c r="I1614" s="24">
        <f t="shared" si="1173"/>
        <v>343.32888000000003</v>
      </c>
      <c r="J1614" s="37">
        <f t="shared" si="1173"/>
        <v>222.5</v>
      </c>
      <c r="K1614" s="24">
        <f t="shared" si="1173"/>
        <v>0</v>
      </c>
      <c r="L1614" s="24">
        <f t="shared" si="1173"/>
        <v>0</v>
      </c>
      <c r="M1614" s="24">
        <f t="shared" si="1173"/>
        <v>0</v>
      </c>
      <c r="N1614" s="24">
        <f t="shared" si="1173"/>
        <v>0</v>
      </c>
      <c r="O1614" s="30">
        <f t="shared" si="1173"/>
        <v>222.5</v>
      </c>
      <c r="P1614" s="30">
        <f t="shared" si="1173"/>
        <v>0</v>
      </c>
      <c r="Q1614" s="30">
        <f t="shared" si="1173"/>
        <v>0</v>
      </c>
      <c r="R1614" s="88">
        <f t="shared" si="1174"/>
        <v>64.806665841801589</v>
      </c>
    </row>
    <row r="1615" spans="1:18" ht="78.75" customHeight="1" x14ac:dyDescent="0.3">
      <c r="A1615" s="28" t="s">
        <v>302</v>
      </c>
      <c r="B1615" s="28" t="s">
        <v>1400</v>
      </c>
      <c r="C1615" s="18" t="s">
        <v>275</v>
      </c>
      <c r="D1615" s="28"/>
      <c r="E1615" s="29" t="s">
        <v>1604</v>
      </c>
      <c r="F1615" s="24">
        <v>297.32900000000001</v>
      </c>
      <c r="G1615" s="24">
        <f t="shared" ref="G1615:H1615" si="1175">G1616+G1618</f>
        <v>0</v>
      </c>
      <c r="H1615" s="24">
        <f t="shared" si="1175"/>
        <v>343.32900000000001</v>
      </c>
      <c r="I1615" s="24">
        <f t="shared" ref="I1615:Q1615" si="1176">I1616+I1618</f>
        <v>343.32888000000003</v>
      </c>
      <c r="J1615" s="37">
        <f t="shared" si="1176"/>
        <v>222.5</v>
      </c>
      <c r="K1615" s="24">
        <f t="shared" si="1176"/>
        <v>0</v>
      </c>
      <c r="L1615" s="24">
        <f t="shared" si="1176"/>
        <v>0</v>
      </c>
      <c r="M1615" s="24">
        <f t="shared" si="1176"/>
        <v>0</v>
      </c>
      <c r="N1615" s="24">
        <f t="shared" si="1176"/>
        <v>0</v>
      </c>
      <c r="O1615" s="30">
        <f t="shared" si="1176"/>
        <v>222.5</v>
      </c>
      <c r="P1615" s="30">
        <f t="shared" si="1176"/>
        <v>0</v>
      </c>
      <c r="Q1615" s="30">
        <f t="shared" si="1176"/>
        <v>0</v>
      </c>
      <c r="R1615" s="88">
        <f t="shared" si="1174"/>
        <v>64.806665841801589</v>
      </c>
    </row>
    <row r="1616" spans="1:18" ht="31.5" customHeight="1" x14ac:dyDescent="0.3">
      <c r="A1616" s="28" t="s">
        <v>302</v>
      </c>
      <c r="B1616" s="28" t="s">
        <v>1400</v>
      </c>
      <c r="C1616" s="18" t="s">
        <v>275</v>
      </c>
      <c r="D1616" s="28" t="s">
        <v>51</v>
      </c>
      <c r="E1616" s="29" t="s">
        <v>663</v>
      </c>
      <c r="F1616" s="24">
        <v>43.329000000000001</v>
      </c>
      <c r="G1616" s="24">
        <f t="shared" ref="G1616:Q1616" si="1177">G1617</f>
        <v>0</v>
      </c>
      <c r="H1616" s="24">
        <f t="shared" si="1177"/>
        <v>89.328999999999994</v>
      </c>
      <c r="I1616" s="24">
        <f t="shared" si="1177"/>
        <v>89.328879999999998</v>
      </c>
      <c r="J1616" s="37">
        <f t="shared" si="1177"/>
        <v>0</v>
      </c>
      <c r="K1616" s="24">
        <f t="shared" si="1177"/>
        <v>0</v>
      </c>
      <c r="L1616" s="24">
        <f t="shared" si="1177"/>
        <v>0</v>
      </c>
      <c r="M1616" s="24">
        <f t="shared" si="1177"/>
        <v>0</v>
      </c>
      <c r="N1616" s="24">
        <f t="shared" si="1177"/>
        <v>0</v>
      </c>
      <c r="O1616" s="30">
        <f t="shared" si="1177"/>
        <v>0</v>
      </c>
      <c r="P1616" s="30">
        <f t="shared" si="1177"/>
        <v>0</v>
      </c>
      <c r="Q1616" s="30">
        <f t="shared" si="1177"/>
        <v>0</v>
      </c>
      <c r="R1616" s="88">
        <f t="shared" si="1174"/>
        <v>0</v>
      </c>
    </row>
    <row r="1617" spans="1:18" ht="31.5" customHeight="1" x14ac:dyDescent="0.3">
      <c r="A1617" s="28" t="s">
        <v>302</v>
      </c>
      <c r="B1617" s="28" t="s">
        <v>1400</v>
      </c>
      <c r="C1617" s="18" t="s">
        <v>275</v>
      </c>
      <c r="D1617" s="28" t="s">
        <v>52</v>
      </c>
      <c r="E1617" s="29" t="s">
        <v>664</v>
      </c>
      <c r="F1617" s="24">
        <v>43.329000000000001</v>
      </c>
      <c r="G1617" s="24"/>
      <c r="H1617" s="24">
        <v>89.328999999999994</v>
      </c>
      <c r="I1617" s="24">
        <v>89.328879999999998</v>
      </c>
      <c r="J1617" s="37">
        <v>0</v>
      </c>
      <c r="K1617" s="24">
        <v>0</v>
      </c>
      <c r="L1617" s="24">
        <v>0</v>
      </c>
      <c r="M1617" s="24">
        <v>0</v>
      </c>
      <c r="N1617" s="24">
        <v>0</v>
      </c>
      <c r="O1617" s="30">
        <v>0</v>
      </c>
      <c r="P1617" s="30">
        <v>0</v>
      </c>
      <c r="Q1617" s="30">
        <v>0</v>
      </c>
      <c r="R1617" s="88">
        <f t="shared" si="1174"/>
        <v>0</v>
      </c>
    </row>
    <row r="1618" spans="1:18" ht="15.75" customHeight="1" x14ac:dyDescent="0.3">
      <c r="A1618" s="28" t="s">
        <v>302</v>
      </c>
      <c r="B1618" s="28" t="s">
        <v>1400</v>
      </c>
      <c r="C1618" s="18" t="s">
        <v>275</v>
      </c>
      <c r="D1618" s="28" t="s">
        <v>53</v>
      </c>
      <c r="E1618" s="29" t="s">
        <v>679</v>
      </c>
      <c r="F1618" s="24">
        <v>254</v>
      </c>
      <c r="G1618" s="24">
        <f t="shared" ref="G1618:N1621" si="1178">G1619</f>
        <v>0</v>
      </c>
      <c r="H1618" s="24">
        <f t="shared" si="1178"/>
        <v>254</v>
      </c>
      <c r="I1618" s="24">
        <f t="shared" si="1178"/>
        <v>254</v>
      </c>
      <c r="J1618" s="37">
        <f t="shared" si="1178"/>
        <v>222.5</v>
      </c>
      <c r="K1618" s="24">
        <f t="shared" si="1178"/>
        <v>0</v>
      </c>
      <c r="L1618" s="24">
        <f t="shared" si="1178"/>
        <v>0</v>
      </c>
      <c r="M1618" s="24">
        <f t="shared" si="1178"/>
        <v>0</v>
      </c>
      <c r="N1618" s="24">
        <f t="shared" si="1178"/>
        <v>0</v>
      </c>
      <c r="O1618" s="30">
        <f t="shared" ref="O1618:Q1631" si="1179">O1619</f>
        <v>222.5</v>
      </c>
      <c r="P1618" s="30">
        <f t="shared" si="1179"/>
        <v>0</v>
      </c>
      <c r="Q1618" s="30">
        <f t="shared" si="1179"/>
        <v>0</v>
      </c>
      <c r="R1618" s="88">
        <f t="shared" si="1174"/>
        <v>87.5984251968504</v>
      </c>
    </row>
    <row r="1619" spans="1:18" ht="15.75" customHeight="1" x14ac:dyDescent="0.3">
      <c r="A1619" s="28" t="s">
        <v>302</v>
      </c>
      <c r="B1619" s="28" t="s">
        <v>1400</v>
      </c>
      <c r="C1619" s="18" t="s">
        <v>275</v>
      </c>
      <c r="D1619" s="28" t="s">
        <v>54</v>
      </c>
      <c r="E1619" s="29" t="s">
        <v>681</v>
      </c>
      <c r="F1619" s="24">
        <v>254</v>
      </c>
      <c r="G1619" s="24"/>
      <c r="H1619" s="24">
        <v>254</v>
      </c>
      <c r="I1619" s="24">
        <v>254</v>
      </c>
      <c r="J1619" s="37">
        <v>222.5</v>
      </c>
      <c r="K1619" s="24">
        <v>0</v>
      </c>
      <c r="L1619" s="24">
        <v>0</v>
      </c>
      <c r="M1619" s="24">
        <v>0</v>
      </c>
      <c r="N1619" s="24">
        <v>0</v>
      </c>
      <c r="O1619" s="30">
        <v>222.5</v>
      </c>
      <c r="P1619" s="30">
        <v>0</v>
      </c>
      <c r="Q1619" s="30">
        <v>0</v>
      </c>
      <c r="R1619" s="88">
        <f t="shared" si="1174"/>
        <v>87.5984251968504</v>
      </c>
    </row>
    <row r="1620" spans="1:18" ht="47.25" customHeight="1" x14ac:dyDescent="0.3">
      <c r="A1620" s="28" t="s">
        <v>302</v>
      </c>
      <c r="B1620" s="28" t="s">
        <v>1400</v>
      </c>
      <c r="C1620" s="28" t="s">
        <v>79</v>
      </c>
      <c r="D1620" s="28"/>
      <c r="E1620" s="29" t="s">
        <v>1232</v>
      </c>
      <c r="F1620" s="24">
        <v>0</v>
      </c>
      <c r="G1620" s="24">
        <f t="shared" si="1178"/>
        <v>0</v>
      </c>
      <c r="H1620" s="24">
        <f t="shared" si="1178"/>
        <v>0</v>
      </c>
      <c r="I1620" s="24">
        <f t="shared" si="1178"/>
        <v>1199.61375</v>
      </c>
      <c r="J1620" s="37">
        <f t="shared" si="1178"/>
        <v>1027.61375</v>
      </c>
      <c r="K1620" s="24">
        <f t="shared" si="1178"/>
        <v>0</v>
      </c>
      <c r="L1620" s="24">
        <f t="shared" si="1178"/>
        <v>0</v>
      </c>
      <c r="M1620" s="24">
        <f t="shared" si="1178"/>
        <v>0</v>
      </c>
      <c r="N1620" s="24">
        <f t="shared" si="1178"/>
        <v>0</v>
      </c>
      <c r="O1620" s="30">
        <f t="shared" si="1179"/>
        <v>1199.61375</v>
      </c>
      <c r="P1620" s="30">
        <f t="shared" si="1179"/>
        <v>0</v>
      </c>
      <c r="Q1620" s="30">
        <f t="shared" si="1179"/>
        <v>0</v>
      </c>
      <c r="R1620" s="88">
        <f t="shared" si="1174"/>
        <v>100</v>
      </c>
    </row>
    <row r="1621" spans="1:18" ht="31.5" customHeight="1" x14ac:dyDescent="0.3">
      <c r="A1621" s="28" t="s">
        <v>302</v>
      </c>
      <c r="B1621" s="28" t="s">
        <v>1400</v>
      </c>
      <c r="C1621" s="28" t="s">
        <v>86</v>
      </c>
      <c r="D1621" s="28"/>
      <c r="E1621" s="29" t="s">
        <v>1233</v>
      </c>
      <c r="F1621" s="24">
        <v>0</v>
      </c>
      <c r="G1621" s="24">
        <f t="shared" si="1178"/>
        <v>0</v>
      </c>
      <c r="H1621" s="24">
        <f t="shared" si="1178"/>
        <v>0</v>
      </c>
      <c r="I1621" s="24">
        <f t="shared" si="1178"/>
        <v>1199.61375</v>
      </c>
      <c r="J1621" s="37">
        <f t="shared" si="1178"/>
        <v>1027.61375</v>
      </c>
      <c r="K1621" s="24">
        <f t="shared" si="1178"/>
        <v>0</v>
      </c>
      <c r="L1621" s="24">
        <f t="shared" si="1178"/>
        <v>0</v>
      </c>
      <c r="M1621" s="24">
        <f t="shared" si="1178"/>
        <v>0</v>
      </c>
      <c r="N1621" s="24">
        <f t="shared" si="1178"/>
        <v>0</v>
      </c>
      <c r="O1621" s="30">
        <f t="shared" si="1179"/>
        <v>1199.61375</v>
      </c>
      <c r="P1621" s="30">
        <f t="shared" si="1179"/>
        <v>0</v>
      </c>
      <c r="Q1621" s="30">
        <f t="shared" si="1179"/>
        <v>0</v>
      </c>
      <c r="R1621" s="88">
        <f t="shared" si="1174"/>
        <v>100</v>
      </c>
    </row>
    <row r="1622" spans="1:18" ht="31.5" customHeight="1" x14ac:dyDescent="0.3">
      <c r="A1622" s="28" t="s">
        <v>302</v>
      </c>
      <c r="B1622" s="28" t="s">
        <v>1400</v>
      </c>
      <c r="C1622" s="28" t="s">
        <v>87</v>
      </c>
      <c r="D1622" s="28"/>
      <c r="E1622" s="29" t="s">
        <v>1234</v>
      </c>
      <c r="F1622" s="24">
        <v>0</v>
      </c>
      <c r="G1622" s="24">
        <f t="shared" ref="G1622:O1622" si="1180">G1623</f>
        <v>0</v>
      </c>
      <c r="H1622" s="24">
        <f t="shared" si="1180"/>
        <v>0</v>
      </c>
      <c r="I1622" s="24">
        <f t="shared" si="1180"/>
        <v>1199.61375</v>
      </c>
      <c r="J1622" s="37">
        <f t="shared" si="1180"/>
        <v>1027.61375</v>
      </c>
      <c r="K1622" s="24">
        <f t="shared" si="1180"/>
        <v>0</v>
      </c>
      <c r="L1622" s="24">
        <f t="shared" si="1180"/>
        <v>0</v>
      </c>
      <c r="M1622" s="24">
        <f t="shared" si="1180"/>
        <v>0</v>
      </c>
      <c r="N1622" s="24">
        <f t="shared" si="1180"/>
        <v>0</v>
      </c>
      <c r="O1622" s="30">
        <f t="shared" si="1180"/>
        <v>1199.61375</v>
      </c>
      <c r="P1622" s="30">
        <f t="shared" si="1179"/>
        <v>0</v>
      </c>
      <c r="Q1622" s="30">
        <f t="shared" si="1179"/>
        <v>0</v>
      </c>
      <c r="R1622" s="88">
        <f t="shared" si="1174"/>
        <v>100</v>
      </c>
    </row>
    <row r="1623" spans="1:18" ht="15.75" customHeight="1" x14ac:dyDescent="0.3">
      <c r="A1623" s="28" t="s">
        <v>302</v>
      </c>
      <c r="B1623" s="28" t="s">
        <v>1400</v>
      </c>
      <c r="C1623" s="28" t="s">
        <v>87</v>
      </c>
      <c r="D1623" s="28" t="s">
        <v>53</v>
      </c>
      <c r="E1623" s="29" t="s">
        <v>679</v>
      </c>
      <c r="F1623" s="24">
        <v>0</v>
      </c>
      <c r="G1623" s="24">
        <f t="shared" ref="G1623:N1623" si="1181">G1624</f>
        <v>0</v>
      </c>
      <c r="H1623" s="24">
        <f t="shared" si="1181"/>
        <v>0</v>
      </c>
      <c r="I1623" s="24">
        <f t="shared" si="1181"/>
        <v>1199.61375</v>
      </c>
      <c r="J1623" s="37">
        <f t="shared" si="1181"/>
        <v>1027.61375</v>
      </c>
      <c r="K1623" s="24">
        <f t="shared" si="1181"/>
        <v>0</v>
      </c>
      <c r="L1623" s="24">
        <f t="shared" si="1181"/>
        <v>0</v>
      </c>
      <c r="M1623" s="24">
        <f t="shared" si="1181"/>
        <v>0</v>
      </c>
      <c r="N1623" s="24">
        <f t="shared" si="1181"/>
        <v>0</v>
      </c>
      <c r="O1623" s="30">
        <f>O1624</f>
        <v>1199.61375</v>
      </c>
      <c r="P1623" s="30">
        <f>P1624</f>
        <v>0</v>
      </c>
      <c r="Q1623" s="30">
        <f>Q1624</f>
        <v>0</v>
      </c>
      <c r="R1623" s="88">
        <f t="shared" si="1174"/>
        <v>100</v>
      </c>
    </row>
    <row r="1624" spans="1:18" ht="15.75" customHeight="1" x14ac:dyDescent="0.3">
      <c r="A1624" s="28" t="s">
        <v>302</v>
      </c>
      <c r="B1624" s="28" t="s">
        <v>1400</v>
      </c>
      <c r="C1624" s="28" t="s">
        <v>87</v>
      </c>
      <c r="D1624" s="28" t="s">
        <v>54</v>
      </c>
      <c r="E1624" s="29" t="s">
        <v>681</v>
      </c>
      <c r="F1624" s="24">
        <v>0</v>
      </c>
      <c r="G1624" s="24"/>
      <c r="H1624" s="24">
        <v>0</v>
      </c>
      <c r="I1624" s="24">
        <v>1199.61375</v>
      </c>
      <c r="J1624" s="37">
        <v>1027.61375</v>
      </c>
      <c r="K1624" s="24">
        <v>0</v>
      </c>
      <c r="L1624" s="24">
        <v>0</v>
      </c>
      <c r="M1624" s="24">
        <v>0</v>
      </c>
      <c r="N1624" s="24">
        <v>0</v>
      </c>
      <c r="O1624" s="30">
        <v>1199.61375</v>
      </c>
      <c r="P1624" s="30">
        <v>0</v>
      </c>
      <c r="Q1624" s="30">
        <v>0</v>
      </c>
      <c r="R1624" s="88">
        <f t="shared" si="1174"/>
        <v>100</v>
      </c>
    </row>
    <row r="1625" spans="1:18" s="36" customFormat="1" ht="15.75" customHeight="1" x14ac:dyDescent="0.3">
      <c r="A1625" s="43" t="s">
        <v>302</v>
      </c>
      <c r="B1625" s="43" t="s">
        <v>147</v>
      </c>
      <c r="C1625" s="27"/>
      <c r="D1625" s="43"/>
      <c r="E1625" s="44" t="s">
        <v>622</v>
      </c>
      <c r="F1625" s="22">
        <v>33713.606999999996</v>
      </c>
      <c r="G1625" s="22">
        <f t="shared" ref="G1625:H1625" si="1182">G1633+G1626+G1689</f>
        <v>164.2</v>
      </c>
      <c r="H1625" s="22">
        <f t="shared" si="1182"/>
        <v>36629.623999999996</v>
      </c>
      <c r="I1625" s="22">
        <f t="shared" ref="I1625:Q1625" si="1183">I1633+I1626+I1689</f>
        <v>38791.621830000004</v>
      </c>
      <c r="J1625" s="76">
        <f t="shared" si="1183"/>
        <v>23584.621080000001</v>
      </c>
      <c r="K1625" s="22">
        <f t="shared" si="1183"/>
        <v>435.91735</v>
      </c>
      <c r="L1625" s="22">
        <f t="shared" si="1183"/>
        <v>234.43815000000001</v>
      </c>
      <c r="M1625" s="22">
        <f t="shared" si="1183"/>
        <v>0</v>
      </c>
      <c r="N1625" s="22">
        <f t="shared" si="1183"/>
        <v>0</v>
      </c>
      <c r="O1625" s="45">
        <f t="shared" si="1183"/>
        <v>37963.983590000003</v>
      </c>
      <c r="P1625" s="45">
        <f t="shared" si="1183"/>
        <v>435.91735</v>
      </c>
      <c r="Q1625" s="45">
        <f t="shared" si="1183"/>
        <v>0</v>
      </c>
      <c r="R1625" s="86">
        <f t="shared" si="1174"/>
        <v>97.866451050623681</v>
      </c>
    </row>
    <row r="1626" spans="1:18" s="49" customFormat="1" ht="15.75" customHeight="1" x14ac:dyDescent="0.3">
      <c r="A1626" s="47" t="s">
        <v>302</v>
      </c>
      <c r="B1626" s="47" t="s">
        <v>1421</v>
      </c>
      <c r="C1626" s="20"/>
      <c r="D1626" s="47"/>
      <c r="E1626" s="48" t="s">
        <v>644</v>
      </c>
      <c r="F1626" s="23">
        <v>138.91499999999999</v>
      </c>
      <c r="G1626" s="23">
        <f t="shared" ref="G1626:N1631" si="1184">G1627</f>
        <v>164.2</v>
      </c>
      <c r="H1626" s="23">
        <f t="shared" si="1184"/>
        <v>198.60599999999999</v>
      </c>
      <c r="I1626" s="23">
        <f t="shared" si="1184"/>
        <v>198.60525999999999</v>
      </c>
      <c r="J1626" s="77">
        <f t="shared" si="1184"/>
        <v>138.91426000000001</v>
      </c>
      <c r="K1626" s="23">
        <f t="shared" si="1184"/>
        <v>0</v>
      </c>
      <c r="L1626" s="23">
        <f t="shared" si="1184"/>
        <v>0</v>
      </c>
      <c r="M1626" s="23">
        <f t="shared" si="1184"/>
        <v>0</v>
      </c>
      <c r="N1626" s="23">
        <f t="shared" si="1184"/>
        <v>0</v>
      </c>
      <c r="O1626" s="51">
        <f t="shared" si="1179"/>
        <v>198.60435000000001</v>
      </c>
      <c r="P1626" s="51">
        <f t="shared" si="1179"/>
        <v>0</v>
      </c>
      <c r="Q1626" s="51">
        <f t="shared" si="1179"/>
        <v>0</v>
      </c>
      <c r="R1626" s="87">
        <f t="shared" si="1174"/>
        <v>99.999541804683332</v>
      </c>
    </row>
    <row r="1627" spans="1:18" ht="31.5" customHeight="1" x14ac:dyDescent="0.3">
      <c r="A1627" s="28" t="s">
        <v>302</v>
      </c>
      <c r="B1627" s="28" t="s">
        <v>1421</v>
      </c>
      <c r="C1627" s="18" t="s">
        <v>269</v>
      </c>
      <c r="D1627" s="28"/>
      <c r="E1627" s="29" t="s">
        <v>1597</v>
      </c>
      <c r="F1627" s="24">
        <v>138.91499999999999</v>
      </c>
      <c r="G1627" s="24">
        <f t="shared" si="1184"/>
        <v>164.2</v>
      </c>
      <c r="H1627" s="24">
        <f t="shared" si="1184"/>
        <v>198.60599999999999</v>
      </c>
      <c r="I1627" s="24">
        <f t="shared" si="1184"/>
        <v>198.60525999999999</v>
      </c>
      <c r="J1627" s="37">
        <f t="shared" si="1184"/>
        <v>138.91426000000001</v>
      </c>
      <c r="K1627" s="24">
        <f t="shared" si="1184"/>
        <v>0</v>
      </c>
      <c r="L1627" s="24">
        <f t="shared" si="1184"/>
        <v>0</v>
      </c>
      <c r="M1627" s="24">
        <f t="shared" si="1184"/>
        <v>0</v>
      </c>
      <c r="N1627" s="24">
        <f t="shared" si="1184"/>
        <v>0</v>
      </c>
      <c r="O1627" s="30">
        <f t="shared" si="1179"/>
        <v>198.60435000000001</v>
      </c>
      <c r="P1627" s="30">
        <f t="shared" si="1179"/>
        <v>0</v>
      </c>
      <c r="Q1627" s="30">
        <f t="shared" si="1179"/>
        <v>0</v>
      </c>
      <c r="R1627" s="88">
        <f t="shared" si="1174"/>
        <v>99.999541804683332</v>
      </c>
    </row>
    <row r="1628" spans="1:18" ht="31.5" customHeight="1" x14ac:dyDescent="0.3">
      <c r="A1628" s="28" t="s">
        <v>302</v>
      </c>
      <c r="B1628" s="28" t="s">
        <v>1421</v>
      </c>
      <c r="C1628" s="18" t="s">
        <v>326</v>
      </c>
      <c r="D1628" s="28"/>
      <c r="E1628" s="29" t="s">
        <v>1608</v>
      </c>
      <c r="F1628" s="24">
        <v>138.91499999999999</v>
      </c>
      <c r="G1628" s="24">
        <f t="shared" si="1184"/>
        <v>164.2</v>
      </c>
      <c r="H1628" s="24">
        <f t="shared" si="1184"/>
        <v>198.60599999999999</v>
      </c>
      <c r="I1628" s="24">
        <f t="shared" si="1184"/>
        <v>198.60525999999999</v>
      </c>
      <c r="J1628" s="37">
        <f t="shared" si="1184"/>
        <v>138.91426000000001</v>
      </c>
      <c r="K1628" s="24">
        <f t="shared" si="1184"/>
        <v>0</v>
      </c>
      <c r="L1628" s="24">
        <f t="shared" si="1184"/>
        <v>0</v>
      </c>
      <c r="M1628" s="24">
        <f t="shared" si="1184"/>
        <v>0</v>
      </c>
      <c r="N1628" s="24">
        <f t="shared" si="1184"/>
        <v>0</v>
      </c>
      <c r="O1628" s="30">
        <f t="shared" si="1179"/>
        <v>198.60435000000001</v>
      </c>
      <c r="P1628" s="30">
        <f t="shared" si="1179"/>
        <v>0</v>
      </c>
      <c r="Q1628" s="30">
        <f t="shared" si="1179"/>
        <v>0</v>
      </c>
      <c r="R1628" s="88">
        <f t="shared" si="1174"/>
        <v>99.999541804683332</v>
      </c>
    </row>
    <row r="1629" spans="1:18" ht="63" customHeight="1" x14ac:dyDescent="0.3">
      <c r="A1629" s="28" t="s">
        <v>302</v>
      </c>
      <c r="B1629" s="28" t="s">
        <v>1421</v>
      </c>
      <c r="C1629" s="18" t="s">
        <v>327</v>
      </c>
      <c r="D1629" s="28"/>
      <c r="E1629" s="29" t="s">
        <v>1609</v>
      </c>
      <c r="F1629" s="24">
        <v>138.91499999999999</v>
      </c>
      <c r="G1629" s="24">
        <f t="shared" si="1184"/>
        <v>164.2</v>
      </c>
      <c r="H1629" s="24">
        <f t="shared" si="1184"/>
        <v>198.60599999999999</v>
      </c>
      <c r="I1629" s="24">
        <f t="shared" si="1184"/>
        <v>198.60525999999999</v>
      </c>
      <c r="J1629" s="37">
        <f t="shared" si="1184"/>
        <v>138.91426000000001</v>
      </c>
      <c r="K1629" s="24">
        <f t="shared" si="1184"/>
        <v>0</v>
      </c>
      <c r="L1629" s="24">
        <f t="shared" si="1184"/>
        <v>0</v>
      </c>
      <c r="M1629" s="24">
        <f t="shared" si="1184"/>
        <v>0</v>
      </c>
      <c r="N1629" s="24">
        <f t="shared" si="1184"/>
        <v>0</v>
      </c>
      <c r="O1629" s="30">
        <f t="shared" si="1179"/>
        <v>198.60435000000001</v>
      </c>
      <c r="P1629" s="30">
        <f t="shared" si="1179"/>
        <v>0</v>
      </c>
      <c r="Q1629" s="30">
        <f t="shared" si="1179"/>
        <v>0</v>
      </c>
      <c r="R1629" s="88">
        <f t="shared" si="1174"/>
        <v>99.999541804683332</v>
      </c>
    </row>
    <row r="1630" spans="1:18" ht="31.5" customHeight="1" x14ac:dyDescent="0.3">
      <c r="A1630" s="28" t="s">
        <v>302</v>
      </c>
      <c r="B1630" s="28" t="s">
        <v>1421</v>
      </c>
      <c r="C1630" s="18" t="s">
        <v>1349</v>
      </c>
      <c r="D1630" s="28"/>
      <c r="E1630" s="29" t="s">
        <v>1376</v>
      </c>
      <c r="F1630" s="24">
        <v>138.91499999999999</v>
      </c>
      <c r="G1630" s="24">
        <f t="shared" si="1184"/>
        <v>164.2</v>
      </c>
      <c r="H1630" s="24">
        <f t="shared" si="1184"/>
        <v>198.60599999999999</v>
      </c>
      <c r="I1630" s="24">
        <f t="shared" si="1184"/>
        <v>198.60525999999999</v>
      </c>
      <c r="J1630" s="37">
        <f t="shared" si="1184"/>
        <v>138.91426000000001</v>
      </c>
      <c r="K1630" s="24">
        <f t="shared" si="1184"/>
        <v>0</v>
      </c>
      <c r="L1630" s="24">
        <f t="shared" si="1184"/>
        <v>0</v>
      </c>
      <c r="M1630" s="24">
        <f t="shared" si="1184"/>
        <v>0</v>
      </c>
      <c r="N1630" s="24">
        <f t="shared" si="1184"/>
        <v>0</v>
      </c>
      <c r="O1630" s="30">
        <f t="shared" si="1179"/>
        <v>198.60435000000001</v>
      </c>
      <c r="P1630" s="30">
        <f t="shared" si="1179"/>
        <v>0</v>
      </c>
      <c r="Q1630" s="30">
        <f t="shared" si="1179"/>
        <v>0</v>
      </c>
      <c r="R1630" s="88">
        <f t="shared" si="1174"/>
        <v>99.999541804683332</v>
      </c>
    </row>
    <row r="1631" spans="1:18" ht="31.5" customHeight="1" x14ac:dyDescent="0.3">
      <c r="A1631" s="28" t="s">
        <v>302</v>
      </c>
      <c r="B1631" s="28" t="s">
        <v>1421</v>
      </c>
      <c r="C1631" s="18" t="s">
        <v>1349</v>
      </c>
      <c r="D1631" s="28" t="s">
        <v>51</v>
      </c>
      <c r="E1631" s="29" t="s">
        <v>663</v>
      </c>
      <c r="F1631" s="24">
        <v>138.91499999999999</v>
      </c>
      <c r="G1631" s="24">
        <f t="shared" si="1184"/>
        <v>164.2</v>
      </c>
      <c r="H1631" s="24">
        <f t="shared" si="1184"/>
        <v>198.60599999999999</v>
      </c>
      <c r="I1631" s="24">
        <f t="shared" si="1184"/>
        <v>198.60525999999999</v>
      </c>
      <c r="J1631" s="37">
        <f t="shared" si="1184"/>
        <v>138.91426000000001</v>
      </c>
      <c r="K1631" s="24">
        <f t="shared" si="1184"/>
        <v>0</v>
      </c>
      <c r="L1631" s="24">
        <f t="shared" si="1184"/>
        <v>0</v>
      </c>
      <c r="M1631" s="24">
        <f t="shared" si="1184"/>
        <v>0</v>
      </c>
      <c r="N1631" s="24">
        <f t="shared" si="1184"/>
        <v>0</v>
      </c>
      <c r="O1631" s="30">
        <f t="shared" si="1179"/>
        <v>198.60435000000001</v>
      </c>
      <c r="P1631" s="30">
        <f t="shared" si="1179"/>
        <v>0</v>
      </c>
      <c r="Q1631" s="30">
        <f t="shared" si="1179"/>
        <v>0</v>
      </c>
      <c r="R1631" s="88">
        <f t="shared" si="1174"/>
        <v>99.999541804683332</v>
      </c>
    </row>
    <row r="1632" spans="1:18" ht="31.5" customHeight="1" x14ac:dyDescent="0.3">
      <c r="A1632" s="28" t="s">
        <v>302</v>
      </c>
      <c r="B1632" s="28" t="s">
        <v>1421</v>
      </c>
      <c r="C1632" s="18" t="s">
        <v>1349</v>
      </c>
      <c r="D1632" s="28" t="s">
        <v>52</v>
      </c>
      <c r="E1632" s="29" t="s">
        <v>664</v>
      </c>
      <c r="F1632" s="24">
        <v>138.91499999999999</v>
      </c>
      <c r="G1632" s="24">
        <v>164.2</v>
      </c>
      <c r="H1632" s="24">
        <v>198.60599999999999</v>
      </c>
      <c r="I1632" s="24">
        <v>198.60525999999999</v>
      </c>
      <c r="J1632" s="37">
        <v>138.91426000000001</v>
      </c>
      <c r="K1632" s="24">
        <v>0</v>
      </c>
      <c r="L1632" s="24">
        <v>0</v>
      </c>
      <c r="M1632" s="24">
        <v>0</v>
      </c>
      <c r="N1632" s="24">
        <v>0</v>
      </c>
      <c r="O1632" s="30">
        <v>198.60435000000001</v>
      </c>
      <c r="P1632" s="30">
        <v>0</v>
      </c>
      <c r="Q1632" s="30">
        <v>0</v>
      </c>
      <c r="R1632" s="88">
        <f t="shared" si="1174"/>
        <v>99.999541804683332</v>
      </c>
    </row>
    <row r="1633" spans="1:18" s="49" customFormat="1" ht="15.75" customHeight="1" x14ac:dyDescent="0.3">
      <c r="A1633" s="47" t="s">
        <v>302</v>
      </c>
      <c r="B1633" s="47" t="s">
        <v>1422</v>
      </c>
      <c r="C1633" s="20"/>
      <c r="D1633" s="47"/>
      <c r="E1633" s="48" t="s">
        <v>645</v>
      </c>
      <c r="F1633" s="23">
        <v>22513.592000000001</v>
      </c>
      <c r="G1633" s="23">
        <f t="shared" ref="G1633:H1633" si="1185">G1634+G1642+G1650+G1672+G1684</f>
        <v>0</v>
      </c>
      <c r="H1633" s="23">
        <f t="shared" si="1185"/>
        <v>23640.609</v>
      </c>
      <c r="I1633" s="23">
        <f t="shared" ref="I1633:Q1633" si="1186">I1634+I1642+I1650+I1672+I1684</f>
        <v>24055.916790000003</v>
      </c>
      <c r="J1633" s="77">
        <f t="shared" si="1186"/>
        <v>15154.53895</v>
      </c>
      <c r="K1633" s="23">
        <f t="shared" si="1186"/>
        <v>435.91735</v>
      </c>
      <c r="L1633" s="23">
        <f t="shared" si="1186"/>
        <v>234.43815000000001</v>
      </c>
      <c r="M1633" s="23">
        <f t="shared" si="1186"/>
        <v>0</v>
      </c>
      <c r="N1633" s="23">
        <f t="shared" si="1186"/>
        <v>0</v>
      </c>
      <c r="O1633" s="51">
        <f t="shared" si="1186"/>
        <v>23233.759669999999</v>
      </c>
      <c r="P1633" s="51">
        <f t="shared" si="1186"/>
        <v>435.91735</v>
      </c>
      <c r="Q1633" s="51">
        <f t="shared" si="1186"/>
        <v>0</v>
      </c>
      <c r="R1633" s="87">
        <f t="shared" si="1174"/>
        <v>96.58230809834788</v>
      </c>
    </row>
    <row r="1634" spans="1:18" ht="31.5" customHeight="1" x14ac:dyDescent="0.3">
      <c r="A1634" s="28" t="s">
        <v>302</v>
      </c>
      <c r="B1634" s="28" t="s">
        <v>1422</v>
      </c>
      <c r="C1634" s="18" t="s">
        <v>266</v>
      </c>
      <c r="D1634" s="28"/>
      <c r="E1634" s="29" t="s">
        <v>1593</v>
      </c>
      <c r="F1634" s="24">
        <v>14441.2</v>
      </c>
      <c r="G1634" s="24">
        <f t="shared" ref="G1634:Q1634" si="1187">G1635</f>
        <v>0</v>
      </c>
      <c r="H1634" s="24">
        <f t="shared" si="1187"/>
        <v>14098.035</v>
      </c>
      <c r="I1634" s="24">
        <f t="shared" si="1187"/>
        <v>13932.244490000001</v>
      </c>
      <c r="J1634" s="37">
        <f t="shared" si="1187"/>
        <v>10204.14349</v>
      </c>
      <c r="K1634" s="24">
        <f t="shared" si="1187"/>
        <v>0</v>
      </c>
      <c r="L1634" s="24">
        <f t="shared" si="1187"/>
        <v>0</v>
      </c>
      <c r="M1634" s="24">
        <f t="shared" si="1187"/>
        <v>0</v>
      </c>
      <c r="N1634" s="24">
        <f t="shared" si="1187"/>
        <v>0</v>
      </c>
      <c r="O1634" s="30">
        <f t="shared" si="1187"/>
        <v>13932.242969999999</v>
      </c>
      <c r="P1634" s="30">
        <f t="shared" si="1187"/>
        <v>0</v>
      </c>
      <c r="Q1634" s="30">
        <f t="shared" si="1187"/>
        <v>0</v>
      </c>
      <c r="R1634" s="88">
        <f t="shared" si="1174"/>
        <v>99.999989090056502</v>
      </c>
    </row>
    <row r="1635" spans="1:18" ht="31.5" customHeight="1" x14ac:dyDescent="0.3">
      <c r="A1635" s="28" t="s">
        <v>302</v>
      </c>
      <c r="B1635" s="28" t="s">
        <v>1422</v>
      </c>
      <c r="C1635" s="18" t="s">
        <v>267</v>
      </c>
      <c r="D1635" s="28"/>
      <c r="E1635" s="29" t="s">
        <v>1594</v>
      </c>
      <c r="F1635" s="24">
        <v>14441.2</v>
      </c>
      <c r="G1635" s="24">
        <f t="shared" ref="G1635:H1635" si="1188">G1636+G1639</f>
        <v>0</v>
      </c>
      <c r="H1635" s="24">
        <f t="shared" si="1188"/>
        <v>14098.035</v>
      </c>
      <c r="I1635" s="24">
        <f t="shared" ref="I1635:Q1635" si="1189">I1636+I1639</f>
        <v>13932.244490000001</v>
      </c>
      <c r="J1635" s="37">
        <f t="shared" si="1189"/>
        <v>10204.14349</v>
      </c>
      <c r="K1635" s="24">
        <f t="shared" si="1189"/>
        <v>0</v>
      </c>
      <c r="L1635" s="24">
        <f t="shared" si="1189"/>
        <v>0</v>
      </c>
      <c r="M1635" s="24">
        <f t="shared" si="1189"/>
        <v>0</v>
      </c>
      <c r="N1635" s="24">
        <f t="shared" si="1189"/>
        <v>0</v>
      </c>
      <c r="O1635" s="30">
        <f t="shared" si="1189"/>
        <v>13932.242969999999</v>
      </c>
      <c r="P1635" s="30">
        <f t="shared" si="1189"/>
        <v>0</v>
      </c>
      <c r="Q1635" s="30">
        <f t="shared" si="1189"/>
        <v>0</v>
      </c>
      <c r="R1635" s="88">
        <f t="shared" si="1174"/>
        <v>99.999989090056502</v>
      </c>
    </row>
    <row r="1636" spans="1:18" ht="31.5" customHeight="1" x14ac:dyDescent="0.3">
      <c r="A1636" s="28" t="s">
        <v>302</v>
      </c>
      <c r="B1636" s="28" t="s">
        <v>1422</v>
      </c>
      <c r="C1636" s="18" t="s">
        <v>284</v>
      </c>
      <c r="D1636" s="28"/>
      <c r="E1636" s="29" t="s">
        <v>1611</v>
      </c>
      <c r="F1636" s="24">
        <v>13208.7</v>
      </c>
      <c r="G1636" s="24">
        <f t="shared" ref="G1636:Q1637" si="1190">G1637</f>
        <v>0</v>
      </c>
      <c r="H1636" s="24">
        <f t="shared" si="1190"/>
        <v>12911.2</v>
      </c>
      <c r="I1636" s="24">
        <f t="shared" si="1190"/>
        <v>12745.40949</v>
      </c>
      <c r="J1636" s="37">
        <f t="shared" si="1190"/>
        <v>9306.8311400000002</v>
      </c>
      <c r="K1636" s="24">
        <f t="shared" si="1190"/>
        <v>0</v>
      </c>
      <c r="L1636" s="24">
        <f t="shared" si="1190"/>
        <v>0</v>
      </c>
      <c r="M1636" s="24">
        <f t="shared" si="1190"/>
        <v>0</v>
      </c>
      <c r="N1636" s="24">
        <f t="shared" si="1190"/>
        <v>0</v>
      </c>
      <c r="O1636" s="30">
        <f t="shared" si="1190"/>
        <v>12745.40948</v>
      </c>
      <c r="P1636" s="30">
        <f t="shared" si="1190"/>
        <v>0</v>
      </c>
      <c r="Q1636" s="30">
        <f t="shared" si="1190"/>
        <v>0</v>
      </c>
      <c r="R1636" s="88">
        <f t="shared" si="1174"/>
        <v>99.999999921540379</v>
      </c>
    </row>
    <row r="1637" spans="1:18" ht="31.5" customHeight="1" x14ac:dyDescent="0.3">
      <c r="A1637" s="28" t="s">
        <v>302</v>
      </c>
      <c r="B1637" s="28" t="s">
        <v>1422</v>
      </c>
      <c r="C1637" s="18" t="s">
        <v>284</v>
      </c>
      <c r="D1637" s="28" t="s">
        <v>51</v>
      </c>
      <c r="E1637" s="29" t="s">
        <v>663</v>
      </c>
      <c r="F1637" s="24">
        <v>13208.7</v>
      </c>
      <c r="G1637" s="24">
        <f t="shared" si="1190"/>
        <v>0</v>
      </c>
      <c r="H1637" s="24">
        <f t="shared" si="1190"/>
        <v>12911.2</v>
      </c>
      <c r="I1637" s="24">
        <f t="shared" si="1190"/>
        <v>12745.40949</v>
      </c>
      <c r="J1637" s="37">
        <f t="shared" si="1190"/>
        <v>9306.8311400000002</v>
      </c>
      <c r="K1637" s="24">
        <f t="shared" si="1190"/>
        <v>0</v>
      </c>
      <c r="L1637" s="24">
        <f t="shared" si="1190"/>
        <v>0</v>
      </c>
      <c r="M1637" s="24">
        <f t="shared" si="1190"/>
        <v>0</v>
      </c>
      <c r="N1637" s="24">
        <f t="shared" si="1190"/>
        <v>0</v>
      </c>
      <c r="O1637" s="30">
        <f t="shared" si="1190"/>
        <v>12745.40948</v>
      </c>
      <c r="P1637" s="30">
        <f t="shared" si="1190"/>
        <v>0</v>
      </c>
      <c r="Q1637" s="30">
        <f t="shared" si="1190"/>
        <v>0</v>
      </c>
      <c r="R1637" s="88">
        <f t="shared" si="1174"/>
        <v>99.999999921540379</v>
      </c>
    </row>
    <row r="1638" spans="1:18" ht="31.5" customHeight="1" x14ac:dyDescent="0.3">
      <c r="A1638" s="28" t="s">
        <v>302</v>
      </c>
      <c r="B1638" s="28" t="s">
        <v>1422</v>
      </c>
      <c r="C1638" s="18" t="s">
        <v>284</v>
      </c>
      <c r="D1638" s="28" t="s">
        <v>52</v>
      </c>
      <c r="E1638" s="29" t="s">
        <v>664</v>
      </c>
      <c r="F1638" s="24">
        <v>13208.7</v>
      </c>
      <c r="G1638" s="24"/>
      <c r="H1638" s="24">
        <f>13208.7-297.5</f>
        <v>12911.2</v>
      </c>
      <c r="I1638" s="24">
        <v>12745.40949</v>
      </c>
      <c r="J1638" s="37">
        <v>9306.8311400000002</v>
      </c>
      <c r="K1638" s="24">
        <v>0</v>
      </c>
      <c r="L1638" s="24">
        <v>0</v>
      </c>
      <c r="M1638" s="24">
        <v>0</v>
      </c>
      <c r="N1638" s="24">
        <v>0</v>
      </c>
      <c r="O1638" s="30">
        <v>12745.40948</v>
      </c>
      <c r="P1638" s="30">
        <v>0</v>
      </c>
      <c r="Q1638" s="30">
        <v>0</v>
      </c>
      <c r="R1638" s="88">
        <f t="shared" si="1174"/>
        <v>99.999999921540379</v>
      </c>
    </row>
    <row r="1639" spans="1:18" ht="31.5" customHeight="1" x14ac:dyDescent="0.3">
      <c r="A1639" s="28" t="s">
        <v>302</v>
      </c>
      <c r="B1639" s="28" t="s">
        <v>1422</v>
      </c>
      <c r="C1639" s="18" t="s">
        <v>285</v>
      </c>
      <c r="D1639" s="28"/>
      <c r="E1639" s="29" t="s">
        <v>1612</v>
      </c>
      <c r="F1639" s="24">
        <v>1232.5</v>
      </c>
      <c r="G1639" s="24">
        <f t="shared" ref="G1639:Q1640" si="1191">G1640</f>
        <v>0</v>
      </c>
      <c r="H1639" s="24">
        <f t="shared" si="1191"/>
        <v>1186.835</v>
      </c>
      <c r="I1639" s="24">
        <f t="shared" si="1191"/>
        <v>1186.835</v>
      </c>
      <c r="J1639" s="37">
        <f t="shared" si="1191"/>
        <v>897.31235000000004</v>
      </c>
      <c r="K1639" s="24">
        <f t="shared" si="1191"/>
        <v>0</v>
      </c>
      <c r="L1639" s="24">
        <f t="shared" si="1191"/>
        <v>0</v>
      </c>
      <c r="M1639" s="24">
        <f t="shared" si="1191"/>
        <v>0</v>
      </c>
      <c r="N1639" s="24">
        <f t="shared" si="1191"/>
        <v>0</v>
      </c>
      <c r="O1639" s="30">
        <f t="shared" si="1191"/>
        <v>1186.83349</v>
      </c>
      <c r="P1639" s="30">
        <f t="shared" si="1191"/>
        <v>0</v>
      </c>
      <c r="Q1639" s="30">
        <f t="shared" si="1191"/>
        <v>0</v>
      </c>
      <c r="R1639" s="88">
        <f t="shared" si="1174"/>
        <v>99.999872770856939</v>
      </c>
    </row>
    <row r="1640" spans="1:18" ht="31.5" customHeight="1" x14ac:dyDescent="0.3">
      <c r="A1640" s="28" t="s">
        <v>302</v>
      </c>
      <c r="B1640" s="28" t="s">
        <v>1422</v>
      </c>
      <c r="C1640" s="18" t="s">
        <v>285</v>
      </c>
      <c r="D1640" s="28" t="s">
        <v>51</v>
      </c>
      <c r="E1640" s="29" t="s">
        <v>663</v>
      </c>
      <c r="F1640" s="24">
        <v>1232.5</v>
      </c>
      <c r="G1640" s="24">
        <f t="shared" si="1191"/>
        <v>0</v>
      </c>
      <c r="H1640" s="24">
        <f t="shared" si="1191"/>
        <v>1186.835</v>
      </c>
      <c r="I1640" s="24">
        <f t="shared" si="1191"/>
        <v>1186.835</v>
      </c>
      <c r="J1640" s="37">
        <f t="shared" si="1191"/>
        <v>897.31235000000004</v>
      </c>
      <c r="K1640" s="24">
        <f t="shared" si="1191"/>
        <v>0</v>
      </c>
      <c r="L1640" s="24">
        <f t="shared" si="1191"/>
        <v>0</v>
      </c>
      <c r="M1640" s="24">
        <f t="shared" si="1191"/>
        <v>0</v>
      </c>
      <c r="N1640" s="24">
        <f t="shared" si="1191"/>
        <v>0</v>
      </c>
      <c r="O1640" s="30">
        <f t="shared" si="1191"/>
        <v>1186.83349</v>
      </c>
      <c r="P1640" s="30">
        <f t="shared" si="1191"/>
        <v>0</v>
      </c>
      <c r="Q1640" s="30">
        <f t="shared" si="1191"/>
        <v>0</v>
      </c>
      <c r="R1640" s="88">
        <f t="shared" si="1174"/>
        <v>99.999872770856939</v>
      </c>
    </row>
    <row r="1641" spans="1:18" ht="31.5" customHeight="1" x14ac:dyDescent="0.3">
      <c r="A1641" s="28" t="s">
        <v>302</v>
      </c>
      <c r="B1641" s="28" t="s">
        <v>1422</v>
      </c>
      <c r="C1641" s="18" t="s">
        <v>285</v>
      </c>
      <c r="D1641" s="28" t="s">
        <v>52</v>
      </c>
      <c r="E1641" s="29" t="s">
        <v>664</v>
      </c>
      <c r="F1641" s="24">
        <v>1232.5</v>
      </c>
      <c r="G1641" s="24"/>
      <c r="H1641" s="24">
        <v>1186.835</v>
      </c>
      <c r="I1641" s="24">
        <v>1186.835</v>
      </c>
      <c r="J1641" s="37">
        <v>897.31235000000004</v>
      </c>
      <c r="K1641" s="24">
        <v>0</v>
      </c>
      <c r="L1641" s="24">
        <v>0</v>
      </c>
      <c r="M1641" s="24">
        <v>0</v>
      </c>
      <c r="N1641" s="24">
        <v>0</v>
      </c>
      <c r="O1641" s="30">
        <v>1186.83349</v>
      </c>
      <c r="P1641" s="30">
        <v>0</v>
      </c>
      <c r="Q1641" s="30">
        <v>0</v>
      </c>
      <c r="R1641" s="88">
        <f t="shared" si="1174"/>
        <v>99.999872770856939</v>
      </c>
    </row>
    <row r="1642" spans="1:18" ht="31.5" customHeight="1" x14ac:dyDescent="0.3">
      <c r="A1642" s="28" t="s">
        <v>302</v>
      </c>
      <c r="B1642" s="28" t="s">
        <v>1422</v>
      </c>
      <c r="C1642" s="18" t="s">
        <v>289</v>
      </c>
      <c r="D1642" s="28"/>
      <c r="E1642" s="29" t="s">
        <v>1613</v>
      </c>
      <c r="F1642" s="24">
        <v>4175.8</v>
      </c>
      <c r="G1642" s="24">
        <f t="shared" ref="G1642:Q1644" si="1192">G1643</f>
        <v>0</v>
      </c>
      <c r="H1642" s="24">
        <f>H1643</f>
        <v>4175.8</v>
      </c>
      <c r="I1642" s="24">
        <f>I1643</f>
        <v>544.89669000000004</v>
      </c>
      <c r="J1642" s="37">
        <f t="shared" si="1192"/>
        <v>343.41748999999999</v>
      </c>
      <c r="K1642" s="24">
        <f t="shared" si="1192"/>
        <v>435.91735</v>
      </c>
      <c r="L1642" s="24">
        <f t="shared" si="1192"/>
        <v>234.43815000000001</v>
      </c>
      <c r="M1642" s="24">
        <f t="shared" si="1192"/>
        <v>0</v>
      </c>
      <c r="N1642" s="24">
        <f t="shared" si="1192"/>
        <v>0</v>
      </c>
      <c r="O1642" s="30">
        <f t="shared" si="1192"/>
        <v>544.89669000000004</v>
      </c>
      <c r="P1642" s="30">
        <f t="shared" si="1192"/>
        <v>435.91735</v>
      </c>
      <c r="Q1642" s="30">
        <f t="shared" si="1192"/>
        <v>0</v>
      </c>
      <c r="R1642" s="88">
        <f t="shared" si="1174"/>
        <v>100</v>
      </c>
    </row>
    <row r="1643" spans="1:18" ht="47.25" customHeight="1" x14ac:dyDescent="0.3">
      <c r="A1643" s="28" t="s">
        <v>302</v>
      </c>
      <c r="B1643" s="28" t="s">
        <v>1422</v>
      </c>
      <c r="C1643" s="18" t="s">
        <v>290</v>
      </c>
      <c r="D1643" s="28"/>
      <c r="E1643" s="29" t="s">
        <v>1614</v>
      </c>
      <c r="F1643" s="24">
        <v>4175.8</v>
      </c>
      <c r="G1643" s="24">
        <f t="shared" si="1192"/>
        <v>0</v>
      </c>
      <c r="H1643" s="24">
        <f t="shared" si="1192"/>
        <v>4175.8</v>
      </c>
      <c r="I1643" s="24">
        <f t="shared" si="1192"/>
        <v>544.89669000000004</v>
      </c>
      <c r="J1643" s="37">
        <f t="shared" si="1192"/>
        <v>343.41748999999999</v>
      </c>
      <c r="K1643" s="24">
        <f t="shared" si="1192"/>
        <v>435.91735</v>
      </c>
      <c r="L1643" s="24">
        <f t="shared" si="1192"/>
        <v>234.43815000000001</v>
      </c>
      <c r="M1643" s="24">
        <f t="shared" si="1192"/>
        <v>0</v>
      </c>
      <c r="N1643" s="24">
        <f t="shared" si="1192"/>
        <v>0</v>
      </c>
      <c r="O1643" s="30">
        <f t="shared" si="1192"/>
        <v>544.89669000000004</v>
      </c>
      <c r="P1643" s="30">
        <f t="shared" si="1192"/>
        <v>435.91735</v>
      </c>
      <c r="Q1643" s="30">
        <f t="shared" si="1192"/>
        <v>0</v>
      </c>
      <c r="R1643" s="88">
        <f t="shared" si="1174"/>
        <v>100</v>
      </c>
    </row>
    <row r="1644" spans="1:18" ht="31.5" customHeight="1" x14ac:dyDescent="0.3">
      <c r="A1644" s="28" t="s">
        <v>302</v>
      </c>
      <c r="B1644" s="28" t="s">
        <v>1422</v>
      </c>
      <c r="C1644" s="18" t="s">
        <v>1446</v>
      </c>
      <c r="D1644" s="28"/>
      <c r="E1644" s="29" t="s">
        <v>1447</v>
      </c>
      <c r="F1644" s="24">
        <v>4175.8</v>
      </c>
      <c r="G1644" s="24">
        <f t="shared" ref="G1644" si="1193">G1648</f>
        <v>0</v>
      </c>
      <c r="H1644" s="24">
        <f>H1645</f>
        <v>4175.8</v>
      </c>
      <c r="I1644" s="24">
        <f>I1645</f>
        <v>544.89669000000004</v>
      </c>
      <c r="J1644" s="24">
        <f t="shared" si="1192"/>
        <v>343.41748999999999</v>
      </c>
      <c r="K1644" s="24">
        <f t="shared" si="1192"/>
        <v>435.91735</v>
      </c>
      <c r="L1644" s="24">
        <f t="shared" si="1192"/>
        <v>234.43815000000001</v>
      </c>
      <c r="M1644" s="24">
        <f t="shared" si="1192"/>
        <v>0</v>
      </c>
      <c r="N1644" s="24">
        <f t="shared" si="1192"/>
        <v>0</v>
      </c>
      <c r="O1644" s="24">
        <f t="shared" si="1192"/>
        <v>544.89669000000004</v>
      </c>
      <c r="P1644" s="24">
        <f t="shared" si="1192"/>
        <v>435.91735</v>
      </c>
      <c r="Q1644" s="24">
        <f t="shared" si="1192"/>
        <v>0</v>
      </c>
      <c r="R1644" s="88">
        <f t="shared" si="1174"/>
        <v>100</v>
      </c>
    </row>
    <row r="1645" spans="1:18" ht="31.5" customHeight="1" x14ac:dyDescent="0.3">
      <c r="A1645" s="28" t="s">
        <v>302</v>
      </c>
      <c r="B1645" s="28" t="s">
        <v>1422</v>
      </c>
      <c r="C1645" s="18" t="s">
        <v>1748</v>
      </c>
      <c r="D1645" s="28"/>
      <c r="E1645" s="29" t="s">
        <v>1749</v>
      </c>
      <c r="F1645" s="24">
        <v>4175.8</v>
      </c>
      <c r="G1645" s="24">
        <f>G1648</f>
        <v>0</v>
      </c>
      <c r="H1645" s="24">
        <f>H1648+H1646</f>
        <v>4175.8</v>
      </c>
      <c r="I1645" s="24">
        <f>I1648+I1646</f>
        <v>544.89669000000004</v>
      </c>
      <c r="J1645" s="24">
        <f t="shared" ref="J1645:Q1645" si="1194">J1648+J1646</f>
        <v>343.41748999999999</v>
      </c>
      <c r="K1645" s="24">
        <f t="shared" si="1194"/>
        <v>435.91735</v>
      </c>
      <c r="L1645" s="24">
        <f t="shared" si="1194"/>
        <v>234.43815000000001</v>
      </c>
      <c r="M1645" s="24">
        <f t="shared" si="1194"/>
        <v>0</v>
      </c>
      <c r="N1645" s="24">
        <f t="shared" si="1194"/>
        <v>0</v>
      </c>
      <c r="O1645" s="24">
        <f t="shared" si="1194"/>
        <v>544.89669000000004</v>
      </c>
      <c r="P1645" s="24">
        <f t="shared" si="1194"/>
        <v>435.91735</v>
      </c>
      <c r="Q1645" s="24">
        <f t="shared" si="1194"/>
        <v>0</v>
      </c>
      <c r="R1645" s="88">
        <f t="shared" si="1174"/>
        <v>100</v>
      </c>
    </row>
    <row r="1646" spans="1:18" ht="31.5" customHeight="1" x14ac:dyDescent="0.3">
      <c r="A1646" s="28" t="s">
        <v>302</v>
      </c>
      <c r="B1646" s="28" t="s">
        <v>1422</v>
      </c>
      <c r="C1646" s="18" t="s">
        <v>1748</v>
      </c>
      <c r="D1646" s="18" t="s">
        <v>143</v>
      </c>
      <c r="E1646" s="19" t="s">
        <v>673</v>
      </c>
      <c r="F1646" s="24"/>
      <c r="G1646" s="24"/>
      <c r="H1646" s="24">
        <f>H1647</f>
        <v>0</v>
      </c>
      <c r="I1646" s="24">
        <f>I1647</f>
        <v>383.01188999999999</v>
      </c>
      <c r="J1646" s="24">
        <f t="shared" ref="J1646:Q1646" si="1195">J1647</f>
        <v>246.11093</v>
      </c>
      <c r="K1646" s="24">
        <f t="shared" si="1195"/>
        <v>306.40951000000001</v>
      </c>
      <c r="L1646" s="24">
        <f t="shared" si="1195"/>
        <v>169.50855000000001</v>
      </c>
      <c r="M1646" s="24">
        <f t="shared" si="1195"/>
        <v>0</v>
      </c>
      <c r="N1646" s="24">
        <f t="shared" si="1195"/>
        <v>0</v>
      </c>
      <c r="O1646" s="24">
        <f t="shared" si="1195"/>
        <v>383.01188999999999</v>
      </c>
      <c r="P1646" s="24">
        <f t="shared" si="1195"/>
        <v>306.40951000000001</v>
      </c>
      <c r="Q1646" s="24">
        <f t="shared" si="1195"/>
        <v>0</v>
      </c>
      <c r="R1646" s="88">
        <f t="shared" si="1174"/>
        <v>100</v>
      </c>
    </row>
    <row r="1647" spans="1:18" ht="47.25" customHeight="1" x14ac:dyDescent="0.3">
      <c r="A1647" s="28" t="s">
        <v>302</v>
      </c>
      <c r="B1647" s="28" t="s">
        <v>1422</v>
      </c>
      <c r="C1647" s="18" t="s">
        <v>1748</v>
      </c>
      <c r="D1647" s="18" t="s">
        <v>139</v>
      </c>
      <c r="E1647" s="19" t="s">
        <v>676</v>
      </c>
      <c r="F1647" s="24"/>
      <c r="G1647" s="24"/>
      <c r="H1647" s="24">
        <v>0</v>
      </c>
      <c r="I1647" s="24">
        <v>383.01188999999999</v>
      </c>
      <c r="J1647" s="37">
        <v>246.11093</v>
      </c>
      <c r="K1647" s="24">
        <v>306.40951000000001</v>
      </c>
      <c r="L1647" s="24">
        <v>169.50855000000001</v>
      </c>
      <c r="M1647" s="24">
        <v>0</v>
      </c>
      <c r="N1647" s="24">
        <v>0</v>
      </c>
      <c r="O1647" s="24">
        <v>383.01188999999999</v>
      </c>
      <c r="P1647" s="24">
        <v>306.40951000000001</v>
      </c>
      <c r="Q1647" s="24">
        <v>0</v>
      </c>
      <c r="R1647" s="88">
        <f t="shared" si="1174"/>
        <v>100</v>
      </c>
    </row>
    <row r="1648" spans="1:18" ht="15.75" customHeight="1" x14ac:dyDescent="0.3">
      <c r="A1648" s="28" t="s">
        <v>302</v>
      </c>
      <c r="B1648" s="28" t="s">
        <v>1422</v>
      </c>
      <c r="C1648" s="18" t="s">
        <v>1748</v>
      </c>
      <c r="D1648" s="28" t="s">
        <v>53</v>
      </c>
      <c r="E1648" s="29" t="s">
        <v>679</v>
      </c>
      <c r="F1648" s="24">
        <v>4175.8</v>
      </c>
      <c r="G1648" s="24">
        <f t="shared" ref="G1648:Q1648" si="1196">G1649</f>
        <v>0</v>
      </c>
      <c r="H1648" s="24">
        <f t="shared" si="1196"/>
        <v>4175.8</v>
      </c>
      <c r="I1648" s="24">
        <f t="shared" si="1196"/>
        <v>161.88480000000001</v>
      </c>
      <c r="J1648" s="37">
        <f t="shared" si="1196"/>
        <v>97.306560000000005</v>
      </c>
      <c r="K1648" s="24">
        <f t="shared" si="1196"/>
        <v>129.50783999999999</v>
      </c>
      <c r="L1648" s="24">
        <f t="shared" si="1196"/>
        <v>64.929599999999994</v>
      </c>
      <c r="M1648" s="24">
        <f t="shared" si="1196"/>
        <v>0</v>
      </c>
      <c r="N1648" s="24">
        <f t="shared" si="1196"/>
        <v>0</v>
      </c>
      <c r="O1648" s="30">
        <f t="shared" si="1196"/>
        <v>161.88480000000001</v>
      </c>
      <c r="P1648" s="30">
        <f t="shared" si="1196"/>
        <v>129.50783999999999</v>
      </c>
      <c r="Q1648" s="30">
        <f t="shared" si="1196"/>
        <v>0</v>
      </c>
      <c r="R1648" s="88">
        <f t="shared" si="1174"/>
        <v>100</v>
      </c>
    </row>
    <row r="1649" spans="1:18" ht="63" customHeight="1" x14ac:dyDescent="0.3">
      <c r="A1649" s="28" t="s">
        <v>302</v>
      </c>
      <c r="B1649" s="28" t="s">
        <v>1422</v>
      </c>
      <c r="C1649" s="18" t="s">
        <v>1748</v>
      </c>
      <c r="D1649" s="28" t="s">
        <v>262</v>
      </c>
      <c r="E1649" s="29" t="s">
        <v>680</v>
      </c>
      <c r="F1649" s="24">
        <v>4175.8</v>
      </c>
      <c r="G1649" s="24"/>
      <c r="H1649" s="24">
        <v>4175.8</v>
      </c>
      <c r="I1649" s="24">
        <v>161.88480000000001</v>
      </c>
      <c r="J1649" s="37">
        <v>97.306560000000005</v>
      </c>
      <c r="K1649" s="24">
        <v>129.50783999999999</v>
      </c>
      <c r="L1649" s="24">
        <v>64.929599999999994</v>
      </c>
      <c r="M1649" s="24">
        <v>0</v>
      </c>
      <c r="N1649" s="24">
        <v>0</v>
      </c>
      <c r="O1649" s="30">
        <v>161.88480000000001</v>
      </c>
      <c r="P1649" s="30">
        <v>129.50783999999999</v>
      </c>
      <c r="Q1649" s="30">
        <v>0</v>
      </c>
      <c r="R1649" s="88">
        <f t="shared" si="1174"/>
        <v>100</v>
      </c>
    </row>
    <row r="1650" spans="1:18" ht="31.5" customHeight="1" x14ac:dyDescent="0.3">
      <c r="A1650" s="28" t="s">
        <v>302</v>
      </c>
      <c r="B1650" s="28" t="s">
        <v>1422</v>
      </c>
      <c r="C1650" s="18" t="s">
        <v>269</v>
      </c>
      <c r="D1650" s="28"/>
      <c r="E1650" s="29" t="s">
        <v>1597</v>
      </c>
      <c r="F1650" s="24">
        <v>3892.8</v>
      </c>
      <c r="G1650" s="24">
        <f t="shared" ref="G1650:H1650" si="1197">G1651+G1667</f>
        <v>0</v>
      </c>
      <c r="H1650" s="24">
        <f t="shared" si="1197"/>
        <v>3887.2719999999999</v>
      </c>
      <c r="I1650" s="24">
        <f>I1651+I1667+I1660</f>
        <v>5435.3218999999999</v>
      </c>
      <c r="J1650" s="24">
        <f t="shared" ref="J1650:Q1650" si="1198">J1651+J1667+J1660</f>
        <v>4513.4456199999995</v>
      </c>
      <c r="K1650" s="24">
        <f t="shared" si="1198"/>
        <v>0</v>
      </c>
      <c r="L1650" s="24">
        <f t="shared" si="1198"/>
        <v>0</v>
      </c>
      <c r="M1650" s="24">
        <f t="shared" si="1198"/>
        <v>0</v>
      </c>
      <c r="N1650" s="24">
        <f t="shared" si="1198"/>
        <v>0</v>
      </c>
      <c r="O1650" s="24">
        <f t="shared" si="1198"/>
        <v>5427.8217599999998</v>
      </c>
      <c r="P1650" s="24">
        <f t="shared" si="1198"/>
        <v>0</v>
      </c>
      <c r="Q1650" s="24">
        <f t="shared" si="1198"/>
        <v>0</v>
      </c>
      <c r="R1650" s="88">
        <f t="shared" si="1174"/>
        <v>99.862011116581712</v>
      </c>
    </row>
    <row r="1651" spans="1:18" ht="31.5" customHeight="1" x14ac:dyDescent="0.3">
      <c r="A1651" s="28" t="s">
        <v>302</v>
      </c>
      <c r="B1651" s="28" t="s">
        <v>1422</v>
      </c>
      <c r="C1651" s="18" t="s">
        <v>292</v>
      </c>
      <c r="D1651" s="28"/>
      <c r="E1651" s="29" t="s">
        <v>1616</v>
      </c>
      <c r="F1651" s="24">
        <v>3892.8</v>
      </c>
      <c r="G1651" s="24">
        <f t="shared" ref="G1651:H1651" si="1199">G1652+G1656</f>
        <v>0</v>
      </c>
      <c r="H1651" s="24">
        <f t="shared" si="1199"/>
        <v>3887.2719999999999</v>
      </c>
      <c r="I1651" s="24">
        <f t="shared" ref="I1651:Q1651" si="1200">I1652+I1656</f>
        <v>4735.8118199999999</v>
      </c>
      <c r="J1651" s="37">
        <f t="shared" si="1200"/>
        <v>4425.9016499999998</v>
      </c>
      <c r="K1651" s="24">
        <f t="shared" si="1200"/>
        <v>0</v>
      </c>
      <c r="L1651" s="24">
        <f t="shared" si="1200"/>
        <v>0</v>
      </c>
      <c r="M1651" s="24">
        <f t="shared" si="1200"/>
        <v>0</v>
      </c>
      <c r="N1651" s="24">
        <f t="shared" si="1200"/>
        <v>0</v>
      </c>
      <c r="O1651" s="30">
        <f t="shared" si="1200"/>
        <v>4735.8116799999998</v>
      </c>
      <c r="P1651" s="30">
        <f t="shared" si="1200"/>
        <v>0</v>
      </c>
      <c r="Q1651" s="30">
        <f t="shared" si="1200"/>
        <v>0</v>
      </c>
      <c r="R1651" s="88">
        <f t="shared" si="1174"/>
        <v>99.999997043801457</v>
      </c>
    </row>
    <row r="1652" spans="1:18" ht="47.25" customHeight="1" x14ac:dyDescent="0.3">
      <c r="A1652" s="28" t="s">
        <v>302</v>
      </c>
      <c r="B1652" s="28" t="s">
        <v>1422</v>
      </c>
      <c r="C1652" s="18" t="s">
        <v>293</v>
      </c>
      <c r="D1652" s="28"/>
      <c r="E1652" s="29" t="s">
        <v>1617</v>
      </c>
      <c r="F1652" s="24">
        <v>2874.3</v>
      </c>
      <c r="G1652" s="24">
        <f t="shared" ref="G1652:Q1654" si="1201">G1653</f>
        <v>0</v>
      </c>
      <c r="H1652" s="24">
        <f t="shared" si="1201"/>
        <v>2874.3</v>
      </c>
      <c r="I1652" s="24">
        <f t="shared" si="1201"/>
        <v>2874.3</v>
      </c>
      <c r="J1652" s="37">
        <f t="shared" si="1201"/>
        <v>2874.2998600000001</v>
      </c>
      <c r="K1652" s="24">
        <f t="shared" si="1201"/>
        <v>0</v>
      </c>
      <c r="L1652" s="24">
        <f t="shared" si="1201"/>
        <v>0</v>
      </c>
      <c r="M1652" s="24">
        <f t="shared" si="1201"/>
        <v>0</v>
      </c>
      <c r="N1652" s="24">
        <f t="shared" si="1201"/>
        <v>0</v>
      </c>
      <c r="O1652" s="30">
        <f t="shared" si="1201"/>
        <v>2874.2998600000001</v>
      </c>
      <c r="P1652" s="30">
        <f t="shared" si="1201"/>
        <v>0</v>
      </c>
      <c r="Q1652" s="30">
        <f t="shared" si="1201"/>
        <v>0</v>
      </c>
      <c r="R1652" s="88">
        <f t="shared" si="1174"/>
        <v>99.999995129248859</v>
      </c>
    </row>
    <row r="1653" spans="1:18" ht="31.5" customHeight="1" x14ac:dyDescent="0.3">
      <c r="A1653" s="28" t="s">
        <v>302</v>
      </c>
      <c r="B1653" s="28" t="s">
        <v>1422</v>
      </c>
      <c r="C1653" s="18" t="s">
        <v>287</v>
      </c>
      <c r="D1653" s="28"/>
      <c r="E1653" s="29" t="s">
        <v>1158</v>
      </c>
      <c r="F1653" s="24">
        <v>2874.3</v>
      </c>
      <c r="G1653" s="24">
        <f t="shared" si="1201"/>
        <v>0</v>
      </c>
      <c r="H1653" s="24">
        <f t="shared" si="1201"/>
        <v>2874.3</v>
      </c>
      <c r="I1653" s="24">
        <f t="shared" si="1201"/>
        <v>2874.3</v>
      </c>
      <c r="J1653" s="37">
        <f t="shared" si="1201"/>
        <v>2874.2998600000001</v>
      </c>
      <c r="K1653" s="24">
        <f t="shared" si="1201"/>
        <v>0</v>
      </c>
      <c r="L1653" s="24">
        <f t="shared" si="1201"/>
        <v>0</v>
      </c>
      <c r="M1653" s="24">
        <f t="shared" si="1201"/>
        <v>0</v>
      </c>
      <c r="N1653" s="24">
        <f t="shared" si="1201"/>
        <v>0</v>
      </c>
      <c r="O1653" s="30">
        <f t="shared" si="1201"/>
        <v>2874.2998600000001</v>
      </c>
      <c r="P1653" s="30">
        <f t="shared" si="1201"/>
        <v>0</v>
      </c>
      <c r="Q1653" s="30">
        <f t="shared" si="1201"/>
        <v>0</v>
      </c>
      <c r="R1653" s="88">
        <f t="shared" si="1174"/>
        <v>99.999995129248859</v>
      </c>
    </row>
    <row r="1654" spans="1:18" ht="31.5" customHeight="1" x14ac:dyDescent="0.3">
      <c r="A1654" s="28" t="s">
        <v>302</v>
      </c>
      <c r="B1654" s="28" t="s">
        <v>1422</v>
      </c>
      <c r="C1654" s="18" t="s">
        <v>287</v>
      </c>
      <c r="D1654" s="28" t="s">
        <v>51</v>
      </c>
      <c r="E1654" s="29" t="s">
        <v>663</v>
      </c>
      <c r="F1654" s="24">
        <v>2874.3</v>
      </c>
      <c r="G1654" s="24">
        <f t="shared" si="1201"/>
        <v>0</v>
      </c>
      <c r="H1654" s="24">
        <f t="shared" si="1201"/>
        <v>2874.3</v>
      </c>
      <c r="I1654" s="24">
        <f t="shared" si="1201"/>
        <v>2874.3</v>
      </c>
      <c r="J1654" s="37">
        <f t="shared" si="1201"/>
        <v>2874.2998600000001</v>
      </c>
      <c r="K1654" s="24">
        <f t="shared" si="1201"/>
        <v>0</v>
      </c>
      <c r="L1654" s="24">
        <f t="shared" si="1201"/>
        <v>0</v>
      </c>
      <c r="M1654" s="24">
        <f t="shared" si="1201"/>
        <v>0</v>
      </c>
      <c r="N1654" s="24">
        <f t="shared" si="1201"/>
        <v>0</v>
      </c>
      <c r="O1654" s="30">
        <f t="shared" si="1201"/>
        <v>2874.2998600000001</v>
      </c>
      <c r="P1654" s="30">
        <f t="shared" si="1201"/>
        <v>0</v>
      </c>
      <c r="Q1654" s="30">
        <f t="shared" si="1201"/>
        <v>0</v>
      </c>
      <c r="R1654" s="88">
        <f t="shared" si="1174"/>
        <v>99.999995129248859</v>
      </c>
    </row>
    <row r="1655" spans="1:18" ht="31.5" customHeight="1" x14ac:dyDescent="0.3">
      <c r="A1655" s="28" t="s">
        <v>302</v>
      </c>
      <c r="B1655" s="28" t="s">
        <v>1422</v>
      </c>
      <c r="C1655" s="18" t="s">
        <v>287</v>
      </c>
      <c r="D1655" s="28" t="s">
        <v>52</v>
      </c>
      <c r="E1655" s="29" t="s">
        <v>664</v>
      </c>
      <c r="F1655" s="24">
        <v>2874.3</v>
      </c>
      <c r="G1655" s="24"/>
      <c r="H1655" s="24">
        <v>2874.3</v>
      </c>
      <c r="I1655" s="24">
        <v>2874.3</v>
      </c>
      <c r="J1655" s="37">
        <v>2874.2998600000001</v>
      </c>
      <c r="K1655" s="24">
        <v>0</v>
      </c>
      <c r="L1655" s="24">
        <v>0</v>
      </c>
      <c r="M1655" s="24">
        <v>0</v>
      </c>
      <c r="N1655" s="24">
        <v>0</v>
      </c>
      <c r="O1655" s="30">
        <v>2874.2998600000001</v>
      </c>
      <c r="P1655" s="30">
        <v>0</v>
      </c>
      <c r="Q1655" s="30">
        <v>0</v>
      </c>
      <c r="R1655" s="88">
        <f t="shared" si="1174"/>
        <v>99.999995129248859</v>
      </c>
    </row>
    <row r="1656" spans="1:18" ht="47.25" customHeight="1" x14ac:dyDescent="0.3">
      <c r="A1656" s="28" t="s">
        <v>302</v>
      </c>
      <c r="B1656" s="28" t="s">
        <v>1422</v>
      </c>
      <c r="C1656" s="18" t="s">
        <v>1352</v>
      </c>
      <c r="D1656" s="28"/>
      <c r="E1656" s="29" t="s">
        <v>1639</v>
      </c>
      <c r="F1656" s="24">
        <v>1018.5</v>
      </c>
      <c r="G1656" s="24">
        <f t="shared" ref="G1656:Q1658" si="1202">G1657</f>
        <v>0</v>
      </c>
      <c r="H1656" s="24">
        <f t="shared" si="1202"/>
        <v>1012.972</v>
      </c>
      <c r="I1656" s="24">
        <f t="shared" si="1202"/>
        <v>1861.5118199999999</v>
      </c>
      <c r="J1656" s="37">
        <f t="shared" si="1202"/>
        <v>1551.6017899999999</v>
      </c>
      <c r="K1656" s="24">
        <f t="shared" si="1202"/>
        <v>0</v>
      </c>
      <c r="L1656" s="24">
        <f t="shared" si="1202"/>
        <v>0</v>
      </c>
      <c r="M1656" s="24">
        <f t="shared" si="1202"/>
        <v>0</v>
      </c>
      <c r="N1656" s="24">
        <f t="shared" si="1202"/>
        <v>0</v>
      </c>
      <c r="O1656" s="30">
        <f t="shared" si="1202"/>
        <v>1861.5118199999999</v>
      </c>
      <c r="P1656" s="30">
        <f t="shared" si="1202"/>
        <v>0</v>
      </c>
      <c r="Q1656" s="30">
        <f t="shared" si="1202"/>
        <v>0</v>
      </c>
      <c r="R1656" s="88">
        <f t="shared" si="1174"/>
        <v>100</v>
      </c>
    </row>
    <row r="1657" spans="1:18" ht="63" customHeight="1" x14ac:dyDescent="0.3">
      <c r="A1657" s="28" t="s">
        <v>302</v>
      </c>
      <c r="B1657" s="28" t="s">
        <v>1422</v>
      </c>
      <c r="C1657" s="18" t="s">
        <v>1353</v>
      </c>
      <c r="D1657" s="28"/>
      <c r="E1657" s="29" t="s">
        <v>1391</v>
      </c>
      <c r="F1657" s="24">
        <v>1018.5</v>
      </c>
      <c r="G1657" s="24">
        <f t="shared" si="1202"/>
        <v>0</v>
      </c>
      <c r="H1657" s="24">
        <f t="shared" si="1202"/>
        <v>1012.972</v>
      </c>
      <c r="I1657" s="24">
        <f t="shared" si="1202"/>
        <v>1861.5118199999999</v>
      </c>
      <c r="J1657" s="37">
        <f t="shared" si="1202"/>
        <v>1551.6017899999999</v>
      </c>
      <c r="K1657" s="24">
        <f t="shared" si="1202"/>
        <v>0</v>
      </c>
      <c r="L1657" s="24">
        <f t="shared" si="1202"/>
        <v>0</v>
      </c>
      <c r="M1657" s="24">
        <f t="shared" si="1202"/>
        <v>0</v>
      </c>
      <c r="N1657" s="24">
        <f t="shared" si="1202"/>
        <v>0</v>
      </c>
      <c r="O1657" s="30">
        <f t="shared" si="1202"/>
        <v>1861.5118199999999</v>
      </c>
      <c r="P1657" s="30">
        <f t="shared" si="1202"/>
        <v>0</v>
      </c>
      <c r="Q1657" s="30">
        <f t="shared" si="1202"/>
        <v>0</v>
      </c>
      <c r="R1657" s="88">
        <f t="shared" si="1174"/>
        <v>100</v>
      </c>
    </row>
    <row r="1658" spans="1:18" ht="31.5" customHeight="1" x14ac:dyDescent="0.3">
      <c r="A1658" s="28" t="s">
        <v>302</v>
      </c>
      <c r="B1658" s="28" t="s">
        <v>1422</v>
      </c>
      <c r="C1658" s="18" t="s">
        <v>1353</v>
      </c>
      <c r="D1658" s="28" t="s">
        <v>51</v>
      </c>
      <c r="E1658" s="29" t="s">
        <v>663</v>
      </c>
      <c r="F1658" s="24">
        <v>1018.5</v>
      </c>
      <c r="G1658" s="24">
        <f t="shared" si="1202"/>
        <v>0</v>
      </c>
      <c r="H1658" s="24">
        <f t="shared" si="1202"/>
        <v>1012.972</v>
      </c>
      <c r="I1658" s="24">
        <f t="shared" si="1202"/>
        <v>1861.5118199999999</v>
      </c>
      <c r="J1658" s="37">
        <f t="shared" si="1202"/>
        <v>1551.6017899999999</v>
      </c>
      <c r="K1658" s="24">
        <f t="shared" si="1202"/>
        <v>0</v>
      </c>
      <c r="L1658" s="24">
        <f t="shared" si="1202"/>
        <v>0</v>
      </c>
      <c r="M1658" s="24">
        <f t="shared" si="1202"/>
        <v>0</v>
      </c>
      <c r="N1658" s="24">
        <f t="shared" si="1202"/>
        <v>0</v>
      </c>
      <c r="O1658" s="30">
        <f t="shared" si="1202"/>
        <v>1861.5118199999999</v>
      </c>
      <c r="P1658" s="30">
        <f t="shared" si="1202"/>
        <v>0</v>
      </c>
      <c r="Q1658" s="30">
        <f t="shared" si="1202"/>
        <v>0</v>
      </c>
      <c r="R1658" s="88">
        <f t="shared" si="1174"/>
        <v>100</v>
      </c>
    </row>
    <row r="1659" spans="1:18" ht="31.5" customHeight="1" x14ac:dyDescent="0.3">
      <c r="A1659" s="28" t="s">
        <v>302</v>
      </c>
      <c r="B1659" s="28" t="s">
        <v>1422</v>
      </c>
      <c r="C1659" s="18" t="s">
        <v>1353</v>
      </c>
      <c r="D1659" s="28" t="s">
        <v>52</v>
      </c>
      <c r="E1659" s="29" t="s">
        <v>664</v>
      </c>
      <c r="F1659" s="24">
        <v>1018.5</v>
      </c>
      <c r="G1659" s="24"/>
      <c r="H1659" s="24">
        <v>1012.972</v>
      </c>
      <c r="I1659" s="24">
        <v>1861.5118199999999</v>
      </c>
      <c r="J1659" s="37">
        <v>1551.6017899999999</v>
      </c>
      <c r="K1659" s="24">
        <v>0</v>
      </c>
      <c r="L1659" s="24">
        <v>0</v>
      </c>
      <c r="M1659" s="24">
        <v>0</v>
      </c>
      <c r="N1659" s="24">
        <v>0</v>
      </c>
      <c r="O1659" s="30">
        <v>1861.5118199999999</v>
      </c>
      <c r="P1659" s="30">
        <v>0</v>
      </c>
      <c r="Q1659" s="30">
        <v>0</v>
      </c>
      <c r="R1659" s="88">
        <f t="shared" si="1174"/>
        <v>100</v>
      </c>
    </row>
    <row r="1660" spans="1:18" ht="31.2" x14ac:dyDescent="0.3">
      <c r="A1660" s="28" t="s">
        <v>302</v>
      </c>
      <c r="B1660" s="28" t="s">
        <v>1422</v>
      </c>
      <c r="C1660" s="18" t="s">
        <v>270</v>
      </c>
      <c r="D1660" s="28"/>
      <c r="E1660" s="29" t="s">
        <v>1598</v>
      </c>
      <c r="F1660" s="24"/>
      <c r="G1660" s="24"/>
      <c r="H1660" s="24">
        <f>H1661</f>
        <v>0</v>
      </c>
      <c r="I1660" s="24">
        <f>I1661</f>
        <v>699.51008000000002</v>
      </c>
      <c r="J1660" s="24">
        <f t="shared" ref="J1660:Q1661" si="1203">J1661</f>
        <v>87.543970000000002</v>
      </c>
      <c r="K1660" s="24">
        <f t="shared" si="1203"/>
        <v>0</v>
      </c>
      <c r="L1660" s="24">
        <f t="shared" si="1203"/>
        <v>0</v>
      </c>
      <c r="M1660" s="24">
        <f t="shared" si="1203"/>
        <v>0</v>
      </c>
      <c r="N1660" s="24">
        <f t="shared" si="1203"/>
        <v>0</v>
      </c>
      <c r="O1660" s="24">
        <f t="shared" si="1203"/>
        <v>692.01008000000002</v>
      </c>
      <c r="P1660" s="24">
        <f t="shared" si="1203"/>
        <v>0</v>
      </c>
      <c r="Q1660" s="24">
        <f t="shared" si="1203"/>
        <v>0</v>
      </c>
      <c r="R1660" s="88">
        <f t="shared" si="1174"/>
        <v>98.927821025824244</v>
      </c>
    </row>
    <row r="1661" spans="1:18" ht="46.8" x14ac:dyDescent="0.3">
      <c r="A1661" s="28" t="s">
        <v>302</v>
      </c>
      <c r="B1661" s="28" t="s">
        <v>1422</v>
      </c>
      <c r="C1661" s="18" t="s">
        <v>271</v>
      </c>
      <c r="D1661" s="28"/>
      <c r="E1661" s="29" t="s">
        <v>1599</v>
      </c>
      <c r="F1661" s="24"/>
      <c r="G1661" s="24"/>
      <c r="H1661" s="24">
        <f>H1662</f>
        <v>0</v>
      </c>
      <c r="I1661" s="24">
        <f>I1662</f>
        <v>699.51008000000002</v>
      </c>
      <c r="J1661" s="24">
        <f t="shared" si="1203"/>
        <v>87.543970000000002</v>
      </c>
      <c r="K1661" s="24">
        <f t="shared" si="1203"/>
        <v>0</v>
      </c>
      <c r="L1661" s="24">
        <f t="shared" si="1203"/>
        <v>0</v>
      </c>
      <c r="M1661" s="24">
        <f t="shared" si="1203"/>
        <v>0</v>
      </c>
      <c r="N1661" s="24">
        <f t="shared" si="1203"/>
        <v>0</v>
      </c>
      <c r="O1661" s="24">
        <f t="shared" si="1203"/>
        <v>692.01008000000002</v>
      </c>
      <c r="P1661" s="24">
        <f t="shared" si="1203"/>
        <v>0</v>
      </c>
      <c r="Q1661" s="24">
        <f t="shared" si="1203"/>
        <v>0</v>
      </c>
      <c r="R1661" s="88">
        <f t="shared" si="1174"/>
        <v>98.927821025824244</v>
      </c>
    </row>
    <row r="1662" spans="1:18" ht="31.2" x14ac:dyDescent="0.3">
      <c r="A1662" s="28" t="s">
        <v>302</v>
      </c>
      <c r="B1662" s="28" t="s">
        <v>1422</v>
      </c>
      <c r="C1662" s="18" t="s">
        <v>261</v>
      </c>
      <c r="D1662" s="28"/>
      <c r="E1662" s="29" t="s">
        <v>1783</v>
      </c>
      <c r="F1662" s="24"/>
      <c r="G1662" s="24"/>
      <c r="H1662" s="24">
        <f>H1663+H1665</f>
        <v>0</v>
      </c>
      <c r="I1662" s="24">
        <f>I1663+I1665</f>
        <v>699.51008000000002</v>
      </c>
      <c r="J1662" s="24">
        <f t="shared" ref="J1662:Q1662" si="1204">J1663+J1665</f>
        <v>87.543970000000002</v>
      </c>
      <c r="K1662" s="24">
        <f t="shared" si="1204"/>
        <v>0</v>
      </c>
      <c r="L1662" s="24">
        <f t="shared" si="1204"/>
        <v>0</v>
      </c>
      <c r="M1662" s="24">
        <f t="shared" si="1204"/>
        <v>0</v>
      </c>
      <c r="N1662" s="24">
        <f t="shared" si="1204"/>
        <v>0</v>
      </c>
      <c r="O1662" s="24">
        <f t="shared" si="1204"/>
        <v>692.01008000000002</v>
      </c>
      <c r="P1662" s="24">
        <f t="shared" si="1204"/>
        <v>0</v>
      </c>
      <c r="Q1662" s="24">
        <f t="shared" si="1204"/>
        <v>0</v>
      </c>
      <c r="R1662" s="88">
        <f t="shared" si="1174"/>
        <v>98.927821025824244</v>
      </c>
    </row>
    <row r="1663" spans="1:18" ht="31.5" customHeight="1" x14ac:dyDescent="0.3">
      <c r="A1663" s="28" t="s">
        <v>302</v>
      </c>
      <c r="B1663" s="28" t="s">
        <v>1422</v>
      </c>
      <c r="C1663" s="18" t="s">
        <v>261</v>
      </c>
      <c r="D1663" s="18" t="s">
        <v>143</v>
      </c>
      <c r="E1663" s="19" t="s">
        <v>673</v>
      </c>
      <c r="F1663" s="24"/>
      <c r="G1663" s="24"/>
      <c r="H1663" s="24">
        <f>H1664</f>
        <v>0</v>
      </c>
      <c r="I1663" s="24">
        <f>I1664</f>
        <v>535.79999999999995</v>
      </c>
      <c r="J1663" s="24">
        <f t="shared" ref="J1663:Q1663" si="1205">J1664</f>
        <v>0</v>
      </c>
      <c r="K1663" s="24">
        <f t="shared" si="1205"/>
        <v>0</v>
      </c>
      <c r="L1663" s="24">
        <f t="shared" si="1205"/>
        <v>0</v>
      </c>
      <c r="M1663" s="24">
        <f t="shared" si="1205"/>
        <v>0</v>
      </c>
      <c r="N1663" s="24">
        <f t="shared" si="1205"/>
        <v>0</v>
      </c>
      <c r="O1663" s="24">
        <f t="shared" si="1205"/>
        <v>528.29999999999995</v>
      </c>
      <c r="P1663" s="24">
        <f t="shared" si="1205"/>
        <v>0</v>
      </c>
      <c r="Q1663" s="24">
        <f t="shared" si="1205"/>
        <v>0</v>
      </c>
      <c r="R1663" s="88">
        <f t="shared" si="1174"/>
        <v>98.600223964165735</v>
      </c>
    </row>
    <row r="1664" spans="1:18" ht="47.25" customHeight="1" x14ac:dyDescent="0.3">
      <c r="A1664" s="28" t="s">
        <v>302</v>
      </c>
      <c r="B1664" s="28" t="s">
        <v>1422</v>
      </c>
      <c r="C1664" s="18" t="s">
        <v>261</v>
      </c>
      <c r="D1664" s="18" t="s">
        <v>139</v>
      </c>
      <c r="E1664" s="19" t="s">
        <v>676</v>
      </c>
      <c r="F1664" s="24"/>
      <c r="G1664" s="24"/>
      <c r="H1664" s="24">
        <v>0</v>
      </c>
      <c r="I1664" s="24">
        <v>535.79999999999995</v>
      </c>
      <c r="J1664" s="37">
        <v>0</v>
      </c>
      <c r="K1664" s="37">
        <v>0</v>
      </c>
      <c r="L1664" s="37">
        <v>0</v>
      </c>
      <c r="M1664" s="37">
        <v>0</v>
      </c>
      <c r="N1664" s="37">
        <v>0</v>
      </c>
      <c r="O1664" s="37">
        <v>528.29999999999995</v>
      </c>
      <c r="P1664" s="37">
        <v>0</v>
      </c>
      <c r="Q1664" s="37">
        <v>0</v>
      </c>
      <c r="R1664" s="88">
        <f t="shared" si="1174"/>
        <v>98.600223964165735</v>
      </c>
    </row>
    <row r="1665" spans="1:19" ht="15.75" customHeight="1" x14ac:dyDescent="0.3">
      <c r="A1665" s="28" t="s">
        <v>302</v>
      </c>
      <c r="B1665" s="28" t="s">
        <v>1422</v>
      </c>
      <c r="C1665" s="18" t="s">
        <v>261</v>
      </c>
      <c r="D1665" s="28" t="s">
        <v>53</v>
      </c>
      <c r="E1665" s="29" t="s">
        <v>679</v>
      </c>
      <c r="F1665" s="24"/>
      <c r="G1665" s="24"/>
      <c r="H1665" s="24">
        <f>H1666</f>
        <v>0</v>
      </c>
      <c r="I1665" s="24">
        <f>I1666</f>
        <v>163.71008</v>
      </c>
      <c r="J1665" s="24">
        <f t="shared" ref="J1665:Q1665" si="1206">J1666</f>
        <v>87.543970000000002</v>
      </c>
      <c r="K1665" s="24">
        <f t="shared" si="1206"/>
        <v>0</v>
      </c>
      <c r="L1665" s="24">
        <f t="shared" si="1206"/>
        <v>0</v>
      </c>
      <c r="M1665" s="24">
        <f t="shared" si="1206"/>
        <v>0</v>
      </c>
      <c r="N1665" s="24">
        <f t="shared" si="1206"/>
        <v>0</v>
      </c>
      <c r="O1665" s="24">
        <f t="shared" si="1206"/>
        <v>163.71008</v>
      </c>
      <c r="P1665" s="24">
        <f t="shared" si="1206"/>
        <v>0</v>
      </c>
      <c r="Q1665" s="24">
        <f t="shared" si="1206"/>
        <v>0</v>
      </c>
      <c r="R1665" s="88">
        <f t="shared" si="1174"/>
        <v>100</v>
      </c>
    </row>
    <row r="1666" spans="1:19" ht="63" customHeight="1" x14ac:dyDescent="0.3">
      <c r="A1666" s="28" t="s">
        <v>302</v>
      </c>
      <c r="B1666" s="28" t="s">
        <v>1422</v>
      </c>
      <c r="C1666" s="18" t="s">
        <v>261</v>
      </c>
      <c r="D1666" s="28" t="s">
        <v>262</v>
      </c>
      <c r="E1666" s="29" t="s">
        <v>680</v>
      </c>
      <c r="F1666" s="24"/>
      <c r="G1666" s="24"/>
      <c r="H1666" s="24">
        <v>0</v>
      </c>
      <c r="I1666" s="24">
        <v>163.71008</v>
      </c>
      <c r="J1666" s="37">
        <v>87.543970000000002</v>
      </c>
      <c r="K1666" s="37">
        <v>0</v>
      </c>
      <c r="L1666" s="37">
        <v>0</v>
      </c>
      <c r="M1666" s="37">
        <v>0</v>
      </c>
      <c r="N1666" s="37">
        <v>0</v>
      </c>
      <c r="O1666" s="37">
        <v>163.71008</v>
      </c>
      <c r="P1666" s="37">
        <v>0</v>
      </c>
      <c r="Q1666" s="37">
        <v>0</v>
      </c>
      <c r="R1666" s="88">
        <f t="shared" si="1174"/>
        <v>100</v>
      </c>
    </row>
    <row r="1667" spans="1:19" ht="47.25" hidden="1" customHeight="1" x14ac:dyDescent="0.3">
      <c r="A1667" s="28" t="s">
        <v>302</v>
      </c>
      <c r="B1667" s="28" t="s">
        <v>1422</v>
      </c>
      <c r="C1667" s="18" t="s">
        <v>367</v>
      </c>
      <c r="D1667" s="28"/>
      <c r="E1667" s="29" t="s">
        <v>1641</v>
      </c>
      <c r="F1667" s="24">
        <v>0</v>
      </c>
      <c r="G1667" s="24">
        <f t="shared" ref="G1667:Q1670" si="1207">G1668</f>
        <v>0</v>
      </c>
      <c r="H1667" s="24">
        <f t="shared" si="1207"/>
        <v>0</v>
      </c>
      <c r="I1667" s="24">
        <f t="shared" si="1207"/>
        <v>0</v>
      </c>
      <c r="J1667" s="37">
        <f t="shared" si="1207"/>
        <v>0</v>
      </c>
      <c r="K1667" s="24">
        <f t="shared" si="1207"/>
        <v>0</v>
      </c>
      <c r="L1667" s="24">
        <f t="shared" si="1207"/>
        <v>0</v>
      </c>
      <c r="M1667" s="24">
        <f t="shared" si="1207"/>
        <v>0</v>
      </c>
      <c r="N1667" s="24">
        <f t="shared" si="1207"/>
        <v>0</v>
      </c>
      <c r="O1667" s="30">
        <f t="shared" si="1207"/>
        <v>0</v>
      </c>
      <c r="P1667" s="30">
        <f t="shared" si="1207"/>
        <v>0</v>
      </c>
      <c r="Q1667" s="30">
        <f t="shared" si="1207"/>
        <v>0</v>
      </c>
      <c r="R1667" s="30">
        <v>0</v>
      </c>
      <c r="S1667" s="26" t="s">
        <v>2026</v>
      </c>
    </row>
    <row r="1668" spans="1:19" ht="47.25" hidden="1" customHeight="1" x14ac:dyDescent="0.3">
      <c r="A1668" s="28" t="s">
        <v>302</v>
      </c>
      <c r="B1668" s="28" t="s">
        <v>1422</v>
      </c>
      <c r="C1668" s="18" t="s">
        <v>1262</v>
      </c>
      <c r="D1668" s="28"/>
      <c r="E1668" s="29" t="s">
        <v>1969</v>
      </c>
      <c r="F1668" s="24">
        <v>0</v>
      </c>
      <c r="G1668" s="24">
        <f t="shared" si="1207"/>
        <v>0</v>
      </c>
      <c r="H1668" s="24">
        <f t="shared" si="1207"/>
        <v>0</v>
      </c>
      <c r="I1668" s="24">
        <f t="shared" si="1207"/>
        <v>0</v>
      </c>
      <c r="J1668" s="37">
        <f t="shared" si="1207"/>
        <v>0</v>
      </c>
      <c r="K1668" s="24">
        <f t="shared" si="1207"/>
        <v>0</v>
      </c>
      <c r="L1668" s="24">
        <f t="shared" si="1207"/>
        <v>0</v>
      </c>
      <c r="M1668" s="24">
        <f t="shared" si="1207"/>
        <v>0</v>
      </c>
      <c r="N1668" s="24">
        <f t="shared" si="1207"/>
        <v>0</v>
      </c>
      <c r="O1668" s="30">
        <f t="shared" si="1207"/>
        <v>0</v>
      </c>
      <c r="P1668" s="30">
        <f t="shared" si="1207"/>
        <v>0</v>
      </c>
      <c r="Q1668" s="30">
        <f t="shared" si="1207"/>
        <v>0</v>
      </c>
      <c r="R1668" s="30">
        <v>0</v>
      </c>
      <c r="S1668" s="26" t="s">
        <v>2026</v>
      </c>
    </row>
    <row r="1669" spans="1:19" ht="31.5" hidden="1" customHeight="1" x14ac:dyDescent="0.3">
      <c r="A1669" s="28" t="s">
        <v>302</v>
      </c>
      <c r="B1669" s="28" t="s">
        <v>1422</v>
      </c>
      <c r="C1669" s="18" t="s">
        <v>1261</v>
      </c>
      <c r="D1669" s="28"/>
      <c r="E1669" s="29" t="s">
        <v>1266</v>
      </c>
      <c r="F1669" s="24">
        <v>0</v>
      </c>
      <c r="G1669" s="24">
        <f t="shared" si="1207"/>
        <v>0</v>
      </c>
      <c r="H1669" s="24">
        <f t="shared" si="1207"/>
        <v>0</v>
      </c>
      <c r="I1669" s="24">
        <f t="shared" si="1207"/>
        <v>0</v>
      </c>
      <c r="J1669" s="37">
        <f t="shared" si="1207"/>
        <v>0</v>
      </c>
      <c r="K1669" s="24">
        <f t="shared" si="1207"/>
        <v>0</v>
      </c>
      <c r="L1669" s="24">
        <f t="shared" si="1207"/>
        <v>0</v>
      </c>
      <c r="M1669" s="24">
        <f t="shared" si="1207"/>
        <v>0</v>
      </c>
      <c r="N1669" s="24">
        <f t="shared" si="1207"/>
        <v>0</v>
      </c>
      <c r="O1669" s="30">
        <f t="shared" si="1207"/>
        <v>0</v>
      </c>
      <c r="P1669" s="30">
        <f t="shared" si="1207"/>
        <v>0</v>
      </c>
      <c r="Q1669" s="30">
        <f t="shared" si="1207"/>
        <v>0</v>
      </c>
      <c r="R1669" s="30">
        <v>0</v>
      </c>
      <c r="S1669" s="26" t="s">
        <v>2026</v>
      </c>
    </row>
    <row r="1670" spans="1:19" ht="31.5" hidden="1" customHeight="1" x14ac:dyDescent="0.3">
      <c r="A1670" s="28" t="s">
        <v>302</v>
      </c>
      <c r="B1670" s="28" t="s">
        <v>1422</v>
      </c>
      <c r="C1670" s="18" t="s">
        <v>1261</v>
      </c>
      <c r="D1670" s="28" t="s">
        <v>51</v>
      </c>
      <c r="E1670" s="29" t="s">
        <v>663</v>
      </c>
      <c r="F1670" s="24">
        <v>0</v>
      </c>
      <c r="G1670" s="24">
        <f t="shared" si="1207"/>
        <v>0</v>
      </c>
      <c r="H1670" s="24">
        <f t="shared" si="1207"/>
        <v>0</v>
      </c>
      <c r="I1670" s="24">
        <f t="shared" si="1207"/>
        <v>0</v>
      </c>
      <c r="J1670" s="37">
        <f t="shared" si="1207"/>
        <v>0</v>
      </c>
      <c r="K1670" s="24">
        <f t="shared" si="1207"/>
        <v>0</v>
      </c>
      <c r="L1670" s="24">
        <f t="shared" si="1207"/>
        <v>0</v>
      </c>
      <c r="M1670" s="24">
        <f t="shared" si="1207"/>
        <v>0</v>
      </c>
      <c r="N1670" s="24">
        <f t="shared" si="1207"/>
        <v>0</v>
      </c>
      <c r="O1670" s="30">
        <f t="shared" si="1207"/>
        <v>0</v>
      </c>
      <c r="P1670" s="30">
        <f t="shared" si="1207"/>
        <v>0</v>
      </c>
      <c r="Q1670" s="30">
        <f t="shared" si="1207"/>
        <v>0</v>
      </c>
      <c r="R1670" s="30">
        <v>0</v>
      </c>
      <c r="S1670" s="26" t="s">
        <v>2026</v>
      </c>
    </row>
    <row r="1671" spans="1:19" ht="31.5" hidden="1" customHeight="1" x14ac:dyDescent="0.3">
      <c r="A1671" s="28" t="s">
        <v>302</v>
      </c>
      <c r="B1671" s="28" t="s">
        <v>1422</v>
      </c>
      <c r="C1671" s="18" t="s">
        <v>1261</v>
      </c>
      <c r="D1671" s="28" t="s">
        <v>52</v>
      </c>
      <c r="E1671" s="29" t="s">
        <v>664</v>
      </c>
      <c r="F1671" s="24">
        <v>0</v>
      </c>
      <c r="G1671" s="24"/>
      <c r="H1671" s="24">
        <v>0</v>
      </c>
      <c r="I1671" s="24">
        <v>0</v>
      </c>
      <c r="J1671" s="37">
        <v>0</v>
      </c>
      <c r="K1671" s="24">
        <v>0</v>
      </c>
      <c r="L1671" s="24">
        <v>0</v>
      </c>
      <c r="M1671" s="24">
        <v>0</v>
      </c>
      <c r="N1671" s="24">
        <v>0</v>
      </c>
      <c r="O1671" s="30">
        <v>0</v>
      </c>
      <c r="P1671" s="30">
        <v>0</v>
      </c>
      <c r="Q1671" s="30">
        <v>0</v>
      </c>
      <c r="R1671" s="30">
        <v>0</v>
      </c>
      <c r="S1671" s="26" t="s">
        <v>2026</v>
      </c>
    </row>
    <row r="1672" spans="1:19" ht="31.5" customHeight="1" x14ac:dyDescent="0.3">
      <c r="A1672" s="28" t="s">
        <v>302</v>
      </c>
      <c r="B1672" s="28" t="s">
        <v>1422</v>
      </c>
      <c r="C1672" s="18" t="s">
        <v>62</v>
      </c>
      <c r="D1672" s="28"/>
      <c r="E1672" s="29" t="s">
        <v>1196</v>
      </c>
      <c r="F1672" s="24">
        <v>3.7919999999999998</v>
      </c>
      <c r="G1672" s="24">
        <f t="shared" ref="G1672:Q1674" si="1208">G1673</f>
        <v>0</v>
      </c>
      <c r="H1672" s="24">
        <f>H1673+H1680</f>
        <v>1479.502</v>
      </c>
      <c r="I1672" s="24">
        <f t="shared" ref="I1672:Q1672" si="1209">I1673+I1680</f>
        <v>4099.9213600000003</v>
      </c>
      <c r="J1672" s="24">
        <f t="shared" si="1209"/>
        <v>50</v>
      </c>
      <c r="K1672" s="24">
        <f t="shared" si="1209"/>
        <v>0</v>
      </c>
      <c r="L1672" s="24">
        <f t="shared" si="1209"/>
        <v>0</v>
      </c>
      <c r="M1672" s="24">
        <f t="shared" si="1209"/>
        <v>0</v>
      </c>
      <c r="N1672" s="24">
        <f t="shared" si="1209"/>
        <v>0</v>
      </c>
      <c r="O1672" s="24">
        <f t="shared" si="1209"/>
        <v>3285.2658999999999</v>
      </c>
      <c r="P1672" s="24">
        <f t="shared" si="1209"/>
        <v>0</v>
      </c>
      <c r="Q1672" s="24">
        <f t="shared" si="1209"/>
        <v>0</v>
      </c>
      <c r="R1672" s="88">
        <f t="shared" si="1174"/>
        <v>80.129973517345704</v>
      </c>
    </row>
    <row r="1673" spans="1:19" ht="47.25" customHeight="1" x14ac:dyDescent="0.3">
      <c r="A1673" s="28" t="s">
        <v>302</v>
      </c>
      <c r="B1673" s="28" t="s">
        <v>1422</v>
      </c>
      <c r="C1673" s="18" t="s">
        <v>527</v>
      </c>
      <c r="D1673" s="28"/>
      <c r="E1673" s="29" t="s">
        <v>114</v>
      </c>
      <c r="F1673" s="24">
        <v>3.7919999999999998</v>
      </c>
      <c r="G1673" s="24">
        <f t="shared" si="1208"/>
        <v>0</v>
      </c>
      <c r="H1673" s="24">
        <f>H1674+H1678</f>
        <v>3.7919999999999998</v>
      </c>
      <c r="I1673" s="24">
        <f>I1674+I1678+I1676</f>
        <v>2624.2113600000002</v>
      </c>
      <c r="J1673" s="24">
        <f t="shared" ref="J1673:Q1673" si="1210">J1674+J1678+J1676</f>
        <v>50</v>
      </c>
      <c r="K1673" s="24">
        <f t="shared" si="1210"/>
        <v>0</v>
      </c>
      <c r="L1673" s="24">
        <f t="shared" si="1210"/>
        <v>0</v>
      </c>
      <c r="M1673" s="24">
        <f t="shared" si="1210"/>
        <v>0</v>
      </c>
      <c r="N1673" s="24">
        <f t="shared" si="1210"/>
        <v>0</v>
      </c>
      <c r="O1673" s="24">
        <f t="shared" si="1210"/>
        <v>1809.5567599999999</v>
      </c>
      <c r="P1673" s="24">
        <f t="shared" si="1210"/>
        <v>0</v>
      </c>
      <c r="Q1673" s="24">
        <f t="shared" si="1210"/>
        <v>0</v>
      </c>
      <c r="R1673" s="88">
        <f t="shared" si="1174"/>
        <v>68.956212429474419</v>
      </c>
    </row>
    <row r="1674" spans="1:19" ht="31.5" customHeight="1" x14ac:dyDescent="0.3">
      <c r="A1674" s="28" t="s">
        <v>302</v>
      </c>
      <c r="B1674" s="28" t="s">
        <v>1422</v>
      </c>
      <c r="C1674" s="18" t="s">
        <v>527</v>
      </c>
      <c r="D1674" s="28" t="s">
        <v>51</v>
      </c>
      <c r="E1674" s="29" t="s">
        <v>663</v>
      </c>
      <c r="F1674" s="24">
        <v>3.7919999999999998</v>
      </c>
      <c r="G1674" s="24">
        <f t="shared" si="1208"/>
        <v>0</v>
      </c>
      <c r="H1674" s="24">
        <f t="shared" si="1208"/>
        <v>3.7919999999999998</v>
      </c>
      <c r="I1674" s="24">
        <f t="shared" si="1208"/>
        <v>1574.5573300000001</v>
      </c>
      <c r="J1674" s="37">
        <f t="shared" si="1208"/>
        <v>50</v>
      </c>
      <c r="K1674" s="24">
        <f t="shared" si="1208"/>
        <v>0</v>
      </c>
      <c r="L1674" s="24">
        <f t="shared" si="1208"/>
        <v>0</v>
      </c>
      <c r="M1674" s="24">
        <f t="shared" si="1208"/>
        <v>0</v>
      </c>
      <c r="N1674" s="24">
        <f t="shared" si="1208"/>
        <v>0</v>
      </c>
      <c r="O1674" s="30">
        <f t="shared" si="1208"/>
        <v>1344.5567599999999</v>
      </c>
      <c r="P1674" s="30">
        <f t="shared" si="1208"/>
        <v>0</v>
      </c>
      <c r="Q1674" s="30">
        <f t="shared" si="1208"/>
        <v>0</v>
      </c>
      <c r="R1674" s="88">
        <f t="shared" si="1174"/>
        <v>85.39268366938407</v>
      </c>
    </row>
    <row r="1675" spans="1:19" ht="31.5" customHeight="1" x14ac:dyDescent="0.3">
      <c r="A1675" s="28" t="s">
        <v>302</v>
      </c>
      <c r="B1675" s="28" t="s">
        <v>1422</v>
      </c>
      <c r="C1675" s="18" t="s">
        <v>527</v>
      </c>
      <c r="D1675" s="28" t="s">
        <v>52</v>
      </c>
      <c r="E1675" s="29" t="s">
        <v>664</v>
      </c>
      <c r="F1675" s="24">
        <v>3.7919999999999998</v>
      </c>
      <c r="G1675" s="24"/>
      <c r="H1675" s="24">
        <v>3.7919999999999998</v>
      </c>
      <c r="I1675" s="24">
        <v>1574.5573300000001</v>
      </c>
      <c r="J1675" s="37">
        <v>50</v>
      </c>
      <c r="K1675" s="24">
        <v>0</v>
      </c>
      <c r="L1675" s="24">
        <v>0</v>
      </c>
      <c r="M1675" s="24">
        <v>0</v>
      </c>
      <c r="N1675" s="24">
        <v>0</v>
      </c>
      <c r="O1675" s="30">
        <v>1344.5567599999999</v>
      </c>
      <c r="P1675" s="30">
        <v>0</v>
      </c>
      <c r="Q1675" s="30">
        <v>0</v>
      </c>
      <c r="R1675" s="88">
        <f t="shared" si="1174"/>
        <v>85.39268366938407</v>
      </c>
    </row>
    <row r="1676" spans="1:19" ht="31.2" x14ac:dyDescent="0.3">
      <c r="A1676" s="28" t="s">
        <v>302</v>
      </c>
      <c r="B1676" s="28" t="s">
        <v>1422</v>
      </c>
      <c r="C1676" s="18" t="s">
        <v>527</v>
      </c>
      <c r="D1676" s="18" t="s">
        <v>143</v>
      </c>
      <c r="E1676" s="19" t="s">
        <v>673</v>
      </c>
      <c r="F1676" s="24"/>
      <c r="G1676" s="24"/>
      <c r="H1676" s="24">
        <v>0</v>
      </c>
      <c r="I1676" s="24">
        <f>I1677</f>
        <v>130</v>
      </c>
      <c r="J1676" s="24">
        <f t="shared" ref="J1676:Q1676" si="1211">J1677</f>
        <v>0</v>
      </c>
      <c r="K1676" s="24">
        <f t="shared" si="1211"/>
        <v>0</v>
      </c>
      <c r="L1676" s="24">
        <f t="shared" si="1211"/>
        <v>0</v>
      </c>
      <c r="M1676" s="24">
        <f t="shared" si="1211"/>
        <v>0</v>
      </c>
      <c r="N1676" s="24">
        <f t="shared" si="1211"/>
        <v>0</v>
      </c>
      <c r="O1676" s="24">
        <f t="shared" si="1211"/>
        <v>130</v>
      </c>
      <c r="P1676" s="24">
        <f t="shared" si="1211"/>
        <v>0</v>
      </c>
      <c r="Q1676" s="24">
        <f t="shared" si="1211"/>
        <v>0</v>
      </c>
      <c r="R1676" s="88">
        <f t="shared" si="1174"/>
        <v>100</v>
      </c>
    </row>
    <row r="1677" spans="1:19" ht="46.8" x14ac:dyDescent="0.3">
      <c r="A1677" s="28" t="s">
        <v>302</v>
      </c>
      <c r="B1677" s="28" t="s">
        <v>1422</v>
      </c>
      <c r="C1677" s="18" t="s">
        <v>527</v>
      </c>
      <c r="D1677" s="18" t="s">
        <v>139</v>
      </c>
      <c r="E1677" s="19" t="s">
        <v>676</v>
      </c>
      <c r="F1677" s="24"/>
      <c r="G1677" s="24"/>
      <c r="H1677" s="24">
        <v>0</v>
      </c>
      <c r="I1677" s="24">
        <v>130</v>
      </c>
      <c r="J1677" s="37">
        <v>0</v>
      </c>
      <c r="K1677" s="37">
        <v>0</v>
      </c>
      <c r="L1677" s="37">
        <v>0</v>
      </c>
      <c r="M1677" s="37">
        <v>0</v>
      </c>
      <c r="N1677" s="37">
        <v>0</v>
      </c>
      <c r="O1677" s="37">
        <v>130</v>
      </c>
      <c r="P1677" s="37">
        <v>0</v>
      </c>
      <c r="Q1677" s="37">
        <v>0</v>
      </c>
      <c r="R1677" s="88">
        <f t="shared" ref="R1677:R1740" si="1212">O1677/I1677*100</f>
        <v>100</v>
      </c>
    </row>
    <row r="1678" spans="1:19" ht="15.75" customHeight="1" x14ac:dyDescent="0.3">
      <c r="A1678" s="28" t="s">
        <v>302</v>
      </c>
      <c r="B1678" s="28" t="s">
        <v>1422</v>
      </c>
      <c r="C1678" s="18" t="s">
        <v>527</v>
      </c>
      <c r="D1678" s="28" t="s">
        <v>53</v>
      </c>
      <c r="E1678" s="29" t="s">
        <v>679</v>
      </c>
      <c r="F1678" s="24"/>
      <c r="G1678" s="24"/>
      <c r="H1678" s="24">
        <f>H1679</f>
        <v>0</v>
      </c>
      <c r="I1678" s="24">
        <f>I1679</f>
        <v>919.65403000000003</v>
      </c>
      <c r="J1678" s="24">
        <f t="shared" ref="J1678:Q1678" si="1213">J1679</f>
        <v>0</v>
      </c>
      <c r="K1678" s="24">
        <f t="shared" si="1213"/>
        <v>0</v>
      </c>
      <c r="L1678" s="24">
        <f t="shared" si="1213"/>
        <v>0</v>
      </c>
      <c r="M1678" s="24">
        <f t="shared" si="1213"/>
        <v>0</v>
      </c>
      <c r="N1678" s="24">
        <f t="shared" si="1213"/>
        <v>0</v>
      </c>
      <c r="O1678" s="24">
        <f t="shared" si="1213"/>
        <v>335</v>
      </c>
      <c r="P1678" s="24">
        <f t="shared" si="1213"/>
        <v>0</v>
      </c>
      <c r="Q1678" s="24">
        <f t="shared" si="1213"/>
        <v>0</v>
      </c>
      <c r="R1678" s="88">
        <f t="shared" si="1212"/>
        <v>36.426741912934368</v>
      </c>
    </row>
    <row r="1679" spans="1:19" ht="63" customHeight="1" x14ac:dyDescent="0.3">
      <c r="A1679" s="28" t="s">
        <v>302</v>
      </c>
      <c r="B1679" s="28" t="s">
        <v>1422</v>
      </c>
      <c r="C1679" s="18" t="s">
        <v>527</v>
      </c>
      <c r="D1679" s="28" t="s">
        <v>262</v>
      </c>
      <c r="E1679" s="29" t="s">
        <v>680</v>
      </c>
      <c r="F1679" s="24"/>
      <c r="G1679" s="24"/>
      <c r="H1679" s="24">
        <v>0</v>
      </c>
      <c r="I1679" s="24">
        <v>919.65403000000003</v>
      </c>
      <c r="J1679" s="37">
        <v>0</v>
      </c>
      <c r="K1679" s="37">
        <v>0</v>
      </c>
      <c r="L1679" s="37">
        <v>0</v>
      </c>
      <c r="M1679" s="37">
        <v>0</v>
      </c>
      <c r="N1679" s="37">
        <v>0</v>
      </c>
      <c r="O1679" s="37">
        <v>335</v>
      </c>
      <c r="P1679" s="37">
        <v>0</v>
      </c>
      <c r="Q1679" s="37">
        <v>0</v>
      </c>
      <c r="R1679" s="88">
        <f t="shared" si="1212"/>
        <v>36.426741912934368</v>
      </c>
    </row>
    <row r="1680" spans="1:19" x14ac:dyDescent="0.3">
      <c r="A1680" s="28" t="s">
        <v>302</v>
      </c>
      <c r="B1680" s="28" t="s">
        <v>1422</v>
      </c>
      <c r="C1680" s="18" t="s">
        <v>63</v>
      </c>
      <c r="D1680" s="28"/>
      <c r="E1680" s="29" t="s">
        <v>115</v>
      </c>
      <c r="F1680" s="24"/>
      <c r="G1680" s="24"/>
      <c r="H1680" s="24">
        <f>H1681</f>
        <v>1475.71</v>
      </c>
      <c r="I1680" s="24">
        <f t="shared" ref="I1680:Q1682" si="1214">I1681</f>
        <v>1475.71</v>
      </c>
      <c r="J1680" s="24">
        <f t="shared" si="1214"/>
        <v>0</v>
      </c>
      <c r="K1680" s="24">
        <f t="shared" si="1214"/>
        <v>0</v>
      </c>
      <c r="L1680" s="24">
        <f t="shared" si="1214"/>
        <v>0</v>
      </c>
      <c r="M1680" s="24">
        <f t="shared" si="1214"/>
        <v>0</v>
      </c>
      <c r="N1680" s="24">
        <f t="shared" si="1214"/>
        <v>0</v>
      </c>
      <c r="O1680" s="24">
        <f t="shared" si="1214"/>
        <v>1475.7091399999999</v>
      </c>
      <c r="P1680" s="24">
        <f t="shared" si="1214"/>
        <v>0</v>
      </c>
      <c r="Q1680" s="24">
        <f t="shared" si="1214"/>
        <v>0</v>
      </c>
      <c r="R1680" s="88">
        <f t="shared" si="1212"/>
        <v>99.99994172296725</v>
      </c>
    </row>
    <row r="1681" spans="1:18" ht="46.8" x14ac:dyDescent="0.3">
      <c r="A1681" s="28" t="s">
        <v>302</v>
      </c>
      <c r="B1681" s="28" t="s">
        <v>1422</v>
      </c>
      <c r="C1681" s="18" t="s">
        <v>2081</v>
      </c>
      <c r="D1681" s="28"/>
      <c r="E1681" s="29" t="s">
        <v>2082</v>
      </c>
      <c r="F1681" s="24"/>
      <c r="G1681" s="24"/>
      <c r="H1681" s="24">
        <f>H1682</f>
        <v>1475.71</v>
      </c>
      <c r="I1681" s="24">
        <f t="shared" si="1214"/>
        <v>1475.71</v>
      </c>
      <c r="J1681" s="24">
        <f t="shared" si="1214"/>
        <v>0</v>
      </c>
      <c r="K1681" s="24">
        <f t="shared" si="1214"/>
        <v>0</v>
      </c>
      <c r="L1681" s="24">
        <f t="shared" si="1214"/>
        <v>0</v>
      </c>
      <c r="M1681" s="24">
        <f t="shared" si="1214"/>
        <v>0</v>
      </c>
      <c r="N1681" s="24">
        <f t="shared" si="1214"/>
        <v>0</v>
      </c>
      <c r="O1681" s="24">
        <f t="shared" si="1214"/>
        <v>1475.7091399999999</v>
      </c>
      <c r="P1681" s="24">
        <f t="shared" si="1214"/>
        <v>0</v>
      </c>
      <c r="Q1681" s="24">
        <f t="shared" si="1214"/>
        <v>0</v>
      </c>
      <c r="R1681" s="88">
        <f t="shared" si="1212"/>
        <v>99.99994172296725</v>
      </c>
    </row>
    <row r="1682" spans="1:18" x14ac:dyDescent="0.3">
      <c r="A1682" s="28" t="s">
        <v>302</v>
      </c>
      <c r="B1682" s="28" t="s">
        <v>1422</v>
      </c>
      <c r="C1682" s="18" t="s">
        <v>2081</v>
      </c>
      <c r="D1682" s="28" t="s">
        <v>53</v>
      </c>
      <c r="E1682" s="29" t="s">
        <v>679</v>
      </c>
      <c r="F1682" s="24"/>
      <c r="G1682" s="24"/>
      <c r="H1682" s="24">
        <f>H1683</f>
        <v>1475.71</v>
      </c>
      <c r="I1682" s="24">
        <f t="shared" si="1214"/>
        <v>1475.71</v>
      </c>
      <c r="J1682" s="24">
        <f t="shared" si="1214"/>
        <v>0</v>
      </c>
      <c r="K1682" s="24">
        <f t="shared" si="1214"/>
        <v>0</v>
      </c>
      <c r="L1682" s="24">
        <f t="shared" si="1214"/>
        <v>0</v>
      </c>
      <c r="M1682" s="24">
        <f t="shared" si="1214"/>
        <v>0</v>
      </c>
      <c r="N1682" s="24">
        <f t="shared" si="1214"/>
        <v>0</v>
      </c>
      <c r="O1682" s="24">
        <f t="shared" si="1214"/>
        <v>1475.7091399999999</v>
      </c>
      <c r="P1682" s="24">
        <f t="shared" si="1214"/>
        <v>0</v>
      </c>
      <c r="Q1682" s="24">
        <f t="shared" si="1214"/>
        <v>0</v>
      </c>
      <c r="R1682" s="88">
        <f t="shared" si="1212"/>
        <v>99.99994172296725</v>
      </c>
    </row>
    <row r="1683" spans="1:18" x14ac:dyDescent="0.3">
      <c r="A1683" s="28" t="s">
        <v>302</v>
      </c>
      <c r="B1683" s="28" t="s">
        <v>1422</v>
      </c>
      <c r="C1683" s="18" t="s">
        <v>2081</v>
      </c>
      <c r="D1683" s="28" t="s">
        <v>60</v>
      </c>
      <c r="E1683" s="29" t="s">
        <v>682</v>
      </c>
      <c r="F1683" s="24"/>
      <c r="G1683" s="24"/>
      <c r="H1683" s="24">
        <v>1475.71</v>
      </c>
      <c r="I1683" s="24">
        <v>1475.71</v>
      </c>
      <c r="J1683" s="24">
        <v>0</v>
      </c>
      <c r="K1683" s="24">
        <v>0</v>
      </c>
      <c r="L1683" s="24">
        <v>0</v>
      </c>
      <c r="M1683" s="24">
        <v>0</v>
      </c>
      <c r="N1683" s="24">
        <v>0</v>
      </c>
      <c r="O1683" s="24">
        <v>1475.7091399999999</v>
      </c>
      <c r="P1683" s="24">
        <v>0</v>
      </c>
      <c r="Q1683" s="24">
        <v>0</v>
      </c>
      <c r="R1683" s="88">
        <f t="shared" si="1212"/>
        <v>99.99994172296725</v>
      </c>
    </row>
    <row r="1684" spans="1:18" ht="47.25" customHeight="1" x14ac:dyDescent="0.3">
      <c r="A1684" s="28" t="s">
        <v>302</v>
      </c>
      <c r="B1684" s="28" t="s">
        <v>1422</v>
      </c>
      <c r="C1684" s="28" t="s">
        <v>79</v>
      </c>
      <c r="D1684" s="28"/>
      <c r="E1684" s="29" t="s">
        <v>1232</v>
      </c>
      <c r="F1684" s="24">
        <v>0</v>
      </c>
      <c r="G1684" s="24">
        <f t="shared" ref="G1684:Q1687" si="1215">G1685</f>
        <v>0</v>
      </c>
      <c r="H1684" s="24">
        <f t="shared" si="1215"/>
        <v>0</v>
      </c>
      <c r="I1684" s="24">
        <f t="shared" si="1215"/>
        <v>43.532350000000001</v>
      </c>
      <c r="J1684" s="37">
        <f t="shared" si="1215"/>
        <v>43.532350000000001</v>
      </c>
      <c r="K1684" s="24">
        <f t="shared" si="1215"/>
        <v>0</v>
      </c>
      <c r="L1684" s="24">
        <f t="shared" si="1215"/>
        <v>0</v>
      </c>
      <c r="M1684" s="24">
        <f t="shared" si="1215"/>
        <v>0</v>
      </c>
      <c r="N1684" s="24">
        <f t="shared" si="1215"/>
        <v>0</v>
      </c>
      <c r="O1684" s="30">
        <f t="shared" si="1215"/>
        <v>43.532350000000001</v>
      </c>
      <c r="P1684" s="30">
        <f t="shared" si="1215"/>
        <v>0</v>
      </c>
      <c r="Q1684" s="30">
        <f t="shared" si="1215"/>
        <v>0</v>
      </c>
      <c r="R1684" s="88">
        <f t="shared" si="1212"/>
        <v>100</v>
      </c>
    </row>
    <row r="1685" spans="1:18" ht="31.5" customHeight="1" x14ac:dyDescent="0.3">
      <c r="A1685" s="28" t="s">
        <v>302</v>
      </c>
      <c r="B1685" s="28" t="s">
        <v>1422</v>
      </c>
      <c r="C1685" s="28" t="s">
        <v>86</v>
      </c>
      <c r="D1685" s="28"/>
      <c r="E1685" s="29" t="s">
        <v>1233</v>
      </c>
      <c r="F1685" s="24">
        <v>0</v>
      </c>
      <c r="G1685" s="24">
        <f t="shared" si="1215"/>
        <v>0</v>
      </c>
      <c r="H1685" s="24">
        <f t="shared" si="1215"/>
        <v>0</v>
      </c>
      <c r="I1685" s="24">
        <f t="shared" si="1215"/>
        <v>43.532350000000001</v>
      </c>
      <c r="J1685" s="37">
        <f t="shared" si="1215"/>
        <v>43.532350000000001</v>
      </c>
      <c r="K1685" s="24">
        <f t="shared" si="1215"/>
        <v>0</v>
      </c>
      <c r="L1685" s="24">
        <f t="shared" si="1215"/>
        <v>0</v>
      </c>
      <c r="M1685" s="24">
        <f t="shared" si="1215"/>
        <v>0</v>
      </c>
      <c r="N1685" s="24">
        <f t="shared" si="1215"/>
        <v>0</v>
      </c>
      <c r="O1685" s="30">
        <f t="shared" si="1215"/>
        <v>43.532350000000001</v>
      </c>
      <c r="P1685" s="30">
        <f t="shared" si="1215"/>
        <v>0</v>
      </c>
      <c r="Q1685" s="30">
        <f t="shared" si="1215"/>
        <v>0</v>
      </c>
      <c r="R1685" s="88">
        <f t="shared" si="1212"/>
        <v>100</v>
      </c>
    </row>
    <row r="1686" spans="1:18" ht="31.5" customHeight="1" x14ac:dyDescent="0.3">
      <c r="A1686" s="28" t="s">
        <v>302</v>
      </c>
      <c r="B1686" s="28" t="s">
        <v>1422</v>
      </c>
      <c r="C1686" s="28" t="s">
        <v>87</v>
      </c>
      <c r="D1686" s="28"/>
      <c r="E1686" s="29" t="s">
        <v>1234</v>
      </c>
      <c r="F1686" s="24">
        <v>0</v>
      </c>
      <c r="G1686" s="24">
        <f t="shared" si="1215"/>
        <v>0</v>
      </c>
      <c r="H1686" s="24">
        <f t="shared" si="1215"/>
        <v>0</v>
      </c>
      <c r="I1686" s="24">
        <f t="shared" si="1215"/>
        <v>43.532350000000001</v>
      </c>
      <c r="J1686" s="37">
        <f t="shared" si="1215"/>
        <v>43.532350000000001</v>
      </c>
      <c r="K1686" s="24">
        <f t="shared" si="1215"/>
        <v>0</v>
      </c>
      <c r="L1686" s="24">
        <f t="shared" si="1215"/>
        <v>0</v>
      </c>
      <c r="M1686" s="24">
        <f t="shared" si="1215"/>
        <v>0</v>
      </c>
      <c r="N1686" s="24">
        <f t="shared" si="1215"/>
        <v>0</v>
      </c>
      <c r="O1686" s="30">
        <f t="shared" si="1215"/>
        <v>43.532350000000001</v>
      </c>
      <c r="P1686" s="30">
        <f t="shared" si="1215"/>
        <v>0</v>
      </c>
      <c r="Q1686" s="30">
        <f t="shared" si="1215"/>
        <v>0</v>
      </c>
      <c r="R1686" s="88">
        <f t="shared" si="1212"/>
        <v>100</v>
      </c>
    </row>
    <row r="1687" spans="1:18" ht="15.75" customHeight="1" x14ac:dyDescent="0.3">
      <c r="A1687" s="28" t="s">
        <v>302</v>
      </c>
      <c r="B1687" s="28" t="s">
        <v>1422</v>
      </c>
      <c r="C1687" s="28" t="s">
        <v>87</v>
      </c>
      <c r="D1687" s="28" t="s">
        <v>53</v>
      </c>
      <c r="E1687" s="29" t="s">
        <v>679</v>
      </c>
      <c r="F1687" s="24">
        <v>0</v>
      </c>
      <c r="G1687" s="24">
        <f t="shared" si="1215"/>
        <v>0</v>
      </c>
      <c r="H1687" s="24">
        <f t="shared" si="1215"/>
        <v>0</v>
      </c>
      <c r="I1687" s="24">
        <f t="shared" si="1215"/>
        <v>43.532350000000001</v>
      </c>
      <c r="J1687" s="37">
        <f t="shared" si="1215"/>
        <v>43.532350000000001</v>
      </c>
      <c r="K1687" s="24">
        <f t="shared" si="1215"/>
        <v>0</v>
      </c>
      <c r="L1687" s="24">
        <f t="shared" si="1215"/>
        <v>0</v>
      </c>
      <c r="M1687" s="24">
        <f t="shared" si="1215"/>
        <v>0</v>
      </c>
      <c r="N1687" s="24">
        <f t="shared" si="1215"/>
        <v>0</v>
      </c>
      <c r="O1687" s="30">
        <f t="shared" si="1215"/>
        <v>43.532350000000001</v>
      </c>
      <c r="P1687" s="30">
        <f t="shared" si="1215"/>
        <v>0</v>
      </c>
      <c r="Q1687" s="30">
        <f t="shared" si="1215"/>
        <v>0</v>
      </c>
      <c r="R1687" s="88">
        <f t="shared" si="1212"/>
        <v>100</v>
      </c>
    </row>
    <row r="1688" spans="1:18" ht="15.75" customHeight="1" x14ac:dyDescent="0.3">
      <c r="A1688" s="28" t="s">
        <v>302</v>
      </c>
      <c r="B1688" s="28" t="s">
        <v>1422</v>
      </c>
      <c r="C1688" s="28" t="s">
        <v>87</v>
      </c>
      <c r="D1688" s="28" t="s">
        <v>54</v>
      </c>
      <c r="E1688" s="29" t="s">
        <v>681</v>
      </c>
      <c r="F1688" s="24">
        <v>0</v>
      </c>
      <c r="G1688" s="24"/>
      <c r="H1688" s="24">
        <v>0</v>
      </c>
      <c r="I1688" s="24">
        <v>43.532350000000001</v>
      </c>
      <c r="J1688" s="24">
        <v>43.532350000000001</v>
      </c>
      <c r="K1688" s="24">
        <v>0</v>
      </c>
      <c r="L1688" s="24">
        <v>0</v>
      </c>
      <c r="M1688" s="24">
        <v>0</v>
      </c>
      <c r="N1688" s="24">
        <v>0</v>
      </c>
      <c r="O1688" s="30">
        <v>43.532350000000001</v>
      </c>
      <c r="P1688" s="30">
        <v>0</v>
      </c>
      <c r="Q1688" s="30">
        <v>0</v>
      </c>
      <c r="R1688" s="88">
        <f t="shared" si="1212"/>
        <v>100</v>
      </c>
    </row>
    <row r="1689" spans="1:18" s="49" customFormat="1" ht="31.5" customHeight="1" x14ac:dyDescent="0.3">
      <c r="A1689" s="47" t="s">
        <v>302</v>
      </c>
      <c r="B1689" s="47" t="s">
        <v>1423</v>
      </c>
      <c r="C1689" s="20"/>
      <c r="D1689" s="47"/>
      <c r="E1689" s="48" t="s">
        <v>646</v>
      </c>
      <c r="F1689" s="23">
        <v>11061.099999999999</v>
      </c>
      <c r="G1689" s="23">
        <f t="shared" ref="G1689:H1689" si="1216">G1690+G1700</f>
        <v>0</v>
      </c>
      <c r="H1689" s="23">
        <f t="shared" si="1216"/>
        <v>12790.409</v>
      </c>
      <c r="I1689" s="23">
        <f t="shared" ref="I1689:Q1689" si="1217">I1690+I1700</f>
        <v>14537.09978</v>
      </c>
      <c r="J1689" s="77">
        <f t="shared" si="1217"/>
        <v>8291.1678700000011</v>
      </c>
      <c r="K1689" s="23">
        <f t="shared" si="1217"/>
        <v>0</v>
      </c>
      <c r="L1689" s="23">
        <f t="shared" si="1217"/>
        <v>0</v>
      </c>
      <c r="M1689" s="23">
        <f t="shared" si="1217"/>
        <v>0</v>
      </c>
      <c r="N1689" s="23">
        <f t="shared" si="1217"/>
        <v>0</v>
      </c>
      <c r="O1689" s="51">
        <f t="shared" si="1217"/>
        <v>14531.619570000001</v>
      </c>
      <c r="P1689" s="51">
        <f t="shared" si="1217"/>
        <v>0</v>
      </c>
      <c r="Q1689" s="51">
        <f t="shared" si="1217"/>
        <v>0</v>
      </c>
      <c r="R1689" s="87">
        <f t="shared" si="1212"/>
        <v>99.962301902835264</v>
      </c>
    </row>
    <row r="1690" spans="1:18" ht="31.5" customHeight="1" x14ac:dyDescent="0.3">
      <c r="A1690" s="28" t="s">
        <v>302</v>
      </c>
      <c r="B1690" s="28" t="s">
        <v>1423</v>
      </c>
      <c r="C1690" s="18" t="s">
        <v>263</v>
      </c>
      <c r="D1690" s="28"/>
      <c r="E1690" s="29" t="s">
        <v>1459</v>
      </c>
      <c r="F1690" s="24">
        <v>11061.099999999999</v>
      </c>
      <c r="G1690" s="24">
        <f t="shared" ref="G1690:N1692" si="1218">G1691</f>
        <v>0</v>
      </c>
      <c r="H1690" s="24">
        <f t="shared" si="1218"/>
        <v>12790.409</v>
      </c>
      <c r="I1690" s="24">
        <f t="shared" si="1218"/>
        <v>12711.477000000001</v>
      </c>
      <c r="J1690" s="37">
        <f t="shared" si="1218"/>
        <v>7711.2308700000003</v>
      </c>
      <c r="K1690" s="24">
        <f t="shared" si="1218"/>
        <v>0</v>
      </c>
      <c r="L1690" s="24">
        <f t="shared" si="1218"/>
        <v>0</v>
      </c>
      <c r="M1690" s="24">
        <f t="shared" si="1218"/>
        <v>0</v>
      </c>
      <c r="N1690" s="24">
        <f t="shared" si="1218"/>
        <v>0</v>
      </c>
      <c r="O1690" s="30">
        <f t="shared" ref="O1690:Q1692" si="1219">O1691</f>
        <v>12705.996790000001</v>
      </c>
      <c r="P1690" s="30">
        <f t="shared" si="1219"/>
        <v>0</v>
      </c>
      <c r="Q1690" s="30">
        <f t="shared" si="1219"/>
        <v>0</v>
      </c>
      <c r="R1690" s="88">
        <f t="shared" si="1212"/>
        <v>99.956887700776235</v>
      </c>
    </row>
    <row r="1691" spans="1:18" ht="31.5" customHeight="1" x14ac:dyDescent="0.3">
      <c r="A1691" s="28" t="s">
        <v>302</v>
      </c>
      <c r="B1691" s="28" t="s">
        <v>1423</v>
      </c>
      <c r="C1691" s="18" t="s">
        <v>295</v>
      </c>
      <c r="D1691" s="28"/>
      <c r="E1691" s="29" t="s">
        <v>1618</v>
      </c>
      <c r="F1691" s="24">
        <v>11061.099999999999</v>
      </c>
      <c r="G1691" s="24">
        <f t="shared" si="1218"/>
        <v>0</v>
      </c>
      <c r="H1691" s="24">
        <f t="shared" si="1218"/>
        <v>12790.409</v>
      </c>
      <c r="I1691" s="24">
        <f t="shared" si="1218"/>
        <v>12711.477000000001</v>
      </c>
      <c r="J1691" s="37">
        <f t="shared" si="1218"/>
        <v>7711.2308700000003</v>
      </c>
      <c r="K1691" s="24">
        <f t="shared" si="1218"/>
        <v>0</v>
      </c>
      <c r="L1691" s="24">
        <f t="shared" si="1218"/>
        <v>0</v>
      </c>
      <c r="M1691" s="24">
        <f t="shared" si="1218"/>
        <v>0</v>
      </c>
      <c r="N1691" s="24">
        <f t="shared" si="1218"/>
        <v>0</v>
      </c>
      <c r="O1691" s="30">
        <f t="shared" si="1219"/>
        <v>12705.996790000001</v>
      </c>
      <c r="P1691" s="30">
        <f t="shared" si="1219"/>
        <v>0</v>
      </c>
      <c r="Q1691" s="30">
        <f t="shared" si="1219"/>
        <v>0</v>
      </c>
      <c r="R1691" s="88">
        <f t="shared" si="1212"/>
        <v>99.956887700776235</v>
      </c>
    </row>
    <row r="1692" spans="1:18" ht="31.5" customHeight="1" x14ac:dyDescent="0.3">
      <c r="A1692" s="28" t="s">
        <v>302</v>
      </c>
      <c r="B1692" s="28" t="s">
        <v>1423</v>
      </c>
      <c r="C1692" s="18" t="s">
        <v>296</v>
      </c>
      <c r="D1692" s="28"/>
      <c r="E1692" s="29" t="s">
        <v>1619</v>
      </c>
      <c r="F1692" s="24">
        <v>11061.099999999999</v>
      </c>
      <c r="G1692" s="24">
        <f t="shared" si="1218"/>
        <v>0</v>
      </c>
      <c r="H1692" s="24">
        <f t="shared" si="1218"/>
        <v>12790.409</v>
      </c>
      <c r="I1692" s="24">
        <f t="shared" si="1218"/>
        <v>12711.477000000001</v>
      </c>
      <c r="J1692" s="37">
        <f t="shared" si="1218"/>
        <v>7711.2308700000003</v>
      </c>
      <c r="K1692" s="24">
        <f t="shared" si="1218"/>
        <v>0</v>
      </c>
      <c r="L1692" s="24">
        <f t="shared" si="1218"/>
        <v>0</v>
      </c>
      <c r="M1692" s="24">
        <f t="shared" si="1218"/>
        <v>0</v>
      </c>
      <c r="N1692" s="24">
        <f t="shared" si="1218"/>
        <v>0</v>
      </c>
      <c r="O1692" s="30">
        <f t="shared" si="1219"/>
        <v>12705.996790000001</v>
      </c>
      <c r="P1692" s="30">
        <f t="shared" si="1219"/>
        <v>0</v>
      </c>
      <c r="Q1692" s="30">
        <f t="shared" si="1219"/>
        <v>0</v>
      </c>
      <c r="R1692" s="88">
        <f t="shared" si="1212"/>
        <v>99.956887700776235</v>
      </c>
    </row>
    <row r="1693" spans="1:18" ht="47.25" customHeight="1" x14ac:dyDescent="0.3">
      <c r="A1693" s="28" t="s">
        <v>302</v>
      </c>
      <c r="B1693" s="28" t="s">
        <v>1423</v>
      </c>
      <c r="C1693" s="18" t="s">
        <v>294</v>
      </c>
      <c r="D1693" s="28"/>
      <c r="E1693" s="29" t="s">
        <v>710</v>
      </c>
      <c r="F1693" s="24">
        <v>11061.099999999999</v>
      </c>
      <c r="G1693" s="24">
        <f t="shared" ref="G1693:H1693" si="1220">G1694+G1696+G1698</f>
        <v>0</v>
      </c>
      <c r="H1693" s="24">
        <f t="shared" si="1220"/>
        <v>12790.409</v>
      </c>
      <c r="I1693" s="24">
        <f t="shared" ref="I1693:Q1693" si="1221">I1694+I1696+I1698</f>
        <v>12711.477000000001</v>
      </c>
      <c r="J1693" s="37">
        <f t="shared" si="1221"/>
        <v>7711.2308700000003</v>
      </c>
      <c r="K1693" s="24">
        <f t="shared" si="1221"/>
        <v>0</v>
      </c>
      <c r="L1693" s="24">
        <f t="shared" si="1221"/>
        <v>0</v>
      </c>
      <c r="M1693" s="24">
        <f t="shared" si="1221"/>
        <v>0</v>
      </c>
      <c r="N1693" s="24">
        <f t="shared" si="1221"/>
        <v>0</v>
      </c>
      <c r="O1693" s="30">
        <f t="shared" si="1221"/>
        <v>12705.996790000001</v>
      </c>
      <c r="P1693" s="30">
        <f t="shared" si="1221"/>
        <v>0</v>
      </c>
      <c r="Q1693" s="30">
        <f t="shared" si="1221"/>
        <v>0</v>
      </c>
      <c r="R1693" s="88">
        <f t="shared" si="1212"/>
        <v>99.956887700776235</v>
      </c>
    </row>
    <row r="1694" spans="1:18" ht="78.75" customHeight="1" x14ac:dyDescent="0.3">
      <c r="A1694" s="28" t="s">
        <v>302</v>
      </c>
      <c r="B1694" s="28" t="s">
        <v>1423</v>
      </c>
      <c r="C1694" s="18" t="s">
        <v>294</v>
      </c>
      <c r="D1694" s="28" t="s">
        <v>58</v>
      </c>
      <c r="E1694" s="29" t="s">
        <v>660</v>
      </c>
      <c r="F1694" s="24">
        <v>8625.7999999999993</v>
      </c>
      <c r="G1694" s="24">
        <f t="shared" ref="G1694:N1694" si="1222">G1695</f>
        <v>0</v>
      </c>
      <c r="H1694" s="24">
        <f t="shared" si="1222"/>
        <v>8625.7999999999993</v>
      </c>
      <c r="I1694" s="24">
        <f t="shared" si="1222"/>
        <v>8680.5036700000001</v>
      </c>
      <c r="J1694" s="37">
        <f t="shared" si="1222"/>
        <v>6045.2115700000004</v>
      </c>
      <c r="K1694" s="24">
        <f t="shared" si="1222"/>
        <v>0</v>
      </c>
      <c r="L1694" s="24">
        <f t="shared" si="1222"/>
        <v>0</v>
      </c>
      <c r="M1694" s="24">
        <f t="shared" si="1222"/>
        <v>0</v>
      </c>
      <c r="N1694" s="24">
        <f t="shared" si="1222"/>
        <v>0</v>
      </c>
      <c r="O1694" s="30">
        <f t="shared" ref="O1694:Q1696" si="1223">O1695</f>
        <v>8680.5036700000001</v>
      </c>
      <c r="P1694" s="30">
        <f t="shared" si="1223"/>
        <v>0</v>
      </c>
      <c r="Q1694" s="30">
        <f t="shared" si="1223"/>
        <v>0</v>
      </c>
      <c r="R1694" s="88">
        <f t="shared" si="1212"/>
        <v>100</v>
      </c>
    </row>
    <row r="1695" spans="1:18" ht="15.75" customHeight="1" x14ac:dyDescent="0.3">
      <c r="A1695" s="28" t="s">
        <v>302</v>
      </c>
      <c r="B1695" s="28" t="s">
        <v>1423</v>
      </c>
      <c r="C1695" s="18" t="s">
        <v>294</v>
      </c>
      <c r="D1695" s="28" t="s">
        <v>59</v>
      </c>
      <c r="E1695" s="29" t="s">
        <v>661</v>
      </c>
      <c r="F1695" s="24">
        <v>8625.7999999999993</v>
      </c>
      <c r="G1695" s="24"/>
      <c r="H1695" s="24">
        <v>8625.7999999999993</v>
      </c>
      <c r="I1695" s="24">
        <v>8680.5036700000001</v>
      </c>
      <c r="J1695" s="37">
        <v>6045.2115700000004</v>
      </c>
      <c r="K1695" s="24">
        <v>0</v>
      </c>
      <c r="L1695" s="24">
        <v>0</v>
      </c>
      <c r="M1695" s="24">
        <v>0</v>
      </c>
      <c r="N1695" s="24">
        <v>0</v>
      </c>
      <c r="O1695" s="30">
        <v>8680.5036700000001</v>
      </c>
      <c r="P1695" s="30">
        <v>0</v>
      </c>
      <c r="Q1695" s="30">
        <v>0</v>
      </c>
      <c r="R1695" s="88">
        <f t="shared" si="1212"/>
        <v>100</v>
      </c>
    </row>
    <row r="1696" spans="1:18" ht="31.5" customHeight="1" x14ac:dyDescent="0.3">
      <c r="A1696" s="28" t="s">
        <v>302</v>
      </c>
      <c r="B1696" s="28" t="s">
        <v>1423</v>
      </c>
      <c r="C1696" s="18" t="s">
        <v>294</v>
      </c>
      <c r="D1696" s="28" t="s">
        <v>51</v>
      </c>
      <c r="E1696" s="29" t="s">
        <v>663</v>
      </c>
      <c r="F1696" s="24">
        <v>2429.9</v>
      </c>
      <c r="G1696" s="24">
        <f t="shared" ref="G1696:N1696" si="1224">G1697</f>
        <v>0</v>
      </c>
      <c r="H1696" s="24">
        <f t="shared" si="1224"/>
        <v>4159.2090000000007</v>
      </c>
      <c r="I1696" s="24">
        <f t="shared" si="1224"/>
        <v>4026.2223300000001</v>
      </c>
      <c r="J1696" s="37">
        <f t="shared" si="1224"/>
        <v>1662.2443000000001</v>
      </c>
      <c r="K1696" s="24">
        <f t="shared" si="1224"/>
        <v>0</v>
      </c>
      <c r="L1696" s="24">
        <f t="shared" si="1224"/>
        <v>0</v>
      </c>
      <c r="M1696" s="24">
        <f t="shared" si="1224"/>
        <v>0</v>
      </c>
      <c r="N1696" s="24">
        <f t="shared" si="1224"/>
        <v>0</v>
      </c>
      <c r="O1696" s="30">
        <f t="shared" si="1223"/>
        <v>4020.9561199999998</v>
      </c>
      <c r="P1696" s="30">
        <f t="shared" si="1223"/>
        <v>0</v>
      </c>
      <c r="Q1696" s="30">
        <f t="shared" si="1223"/>
        <v>0</v>
      </c>
      <c r="R1696" s="88">
        <f t="shared" si="1212"/>
        <v>99.869202205731142</v>
      </c>
    </row>
    <row r="1697" spans="1:18" ht="31.5" customHeight="1" x14ac:dyDescent="0.3">
      <c r="A1697" s="28" t="s">
        <v>302</v>
      </c>
      <c r="B1697" s="28" t="s">
        <v>1423</v>
      </c>
      <c r="C1697" s="18" t="s">
        <v>294</v>
      </c>
      <c r="D1697" s="28" t="s">
        <v>52</v>
      </c>
      <c r="E1697" s="29" t="s">
        <v>664</v>
      </c>
      <c r="F1697" s="24">
        <v>2429.9</v>
      </c>
      <c r="G1697" s="24"/>
      <c r="H1697" s="24">
        <f>2190.327+1968.882</f>
        <v>4159.2090000000007</v>
      </c>
      <c r="I1697" s="24">
        <v>4026.2223300000001</v>
      </c>
      <c r="J1697" s="37">
        <v>1662.2443000000001</v>
      </c>
      <c r="K1697" s="24">
        <v>0</v>
      </c>
      <c r="L1697" s="24">
        <v>0</v>
      </c>
      <c r="M1697" s="24">
        <v>0</v>
      </c>
      <c r="N1697" s="24">
        <v>0</v>
      </c>
      <c r="O1697" s="30">
        <v>4020.9561199999998</v>
      </c>
      <c r="P1697" s="30">
        <v>0</v>
      </c>
      <c r="Q1697" s="30">
        <v>0</v>
      </c>
      <c r="R1697" s="88">
        <f t="shared" si="1212"/>
        <v>99.869202205731142</v>
      </c>
    </row>
    <row r="1698" spans="1:18" ht="15.75" customHeight="1" x14ac:dyDescent="0.3">
      <c r="A1698" s="28" t="s">
        <v>302</v>
      </c>
      <c r="B1698" s="28" t="s">
        <v>1423</v>
      </c>
      <c r="C1698" s="18" t="s">
        <v>294</v>
      </c>
      <c r="D1698" s="28" t="s">
        <v>53</v>
      </c>
      <c r="E1698" s="29" t="s">
        <v>679</v>
      </c>
      <c r="F1698" s="24">
        <v>5.4</v>
      </c>
      <c r="G1698" s="24">
        <f t="shared" ref="G1698:N1698" si="1225">G1699</f>
        <v>0</v>
      </c>
      <c r="H1698" s="24">
        <f t="shared" si="1225"/>
        <v>5.4</v>
      </c>
      <c r="I1698" s="24">
        <f t="shared" si="1225"/>
        <v>4.7510000000000003</v>
      </c>
      <c r="J1698" s="37">
        <f t="shared" si="1225"/>
        <v>3.7749999999999999</v>
      </c>
      <c r="K1698" s="24">
        <f t="shared" si="1225"/>
        <v>0</v>
      </c>
      <c r="L1698" s="24">
        <f t="shared" si="1225"/>
        <v>0</v>
      </c>
      <c r="M1698" s="24">
        <f t="shared" si="1225"/>
        <v>0</v>
      </c>
      <c r="N1698" s="24">
        <f t="shared" si="1225"/>
        <v>0</v>
      </c>
      <c r="O1698" s="30">
        <f>O1699</f>
        <v>4.5369999999999999</v>
      </c>
      <c r="P1698" s="30">
        <f>P1699</f>
        <v>0</v>
      </c>
      <c r="Q1698" s="30">
        <f>Q1699</f>
        <v>0</v>
      </c>
      <c r="R1698" s="88">
        <f t="shared" si="1212"/>
        <v>95.495685118922324</v>
      </c>
    </row>
    <row r="1699" spans="1:18" ht="15.75" customHeight="1" x14ac:dyDescent="0.3">
      <c r="A1699" s="28" t="s">
        <v>302</v>
      </c>
      <c r="B1699" s="28" t="s">
        <v>1423</v>
      </c>
      <c r="C1699" s="18" t="s">
        <v>294</v>
      </c>
      <c r="D1699" s="28" t="s">
        <v>60</v>
      </c>
      <c r="E1699" s="29" t="s">
        <v>682</v>
      </c>
      <c r="F1699" s="24">
        <v>5.4</v>
      </c>
      <c r="G1699" s="24"/>
      <c r="H1699" s="24">
        <v>5.4</v>
      </c>
      <c r="I1699" s="24">
        <v>4.7510000000000003</v>
      </c>
      <c r="J1699" s="37">
        <v>3.7749999999999999</v>
      </c>
      <c r="K1699" s="24">
        <v>0</v>
      </c>
      <c r="L1699" s="24">
        <v>0</v>
      </c>
      <c r="M1699" s="24">
        <v>0</v>
      </c>
      <c r="N1699" s="24">
        <v>0</v>
      </c>
      <c r="O1699" s="30">
        <v>4.5369999999999999</v>
      </c>
      <c r="P1699" s="30">
        <v>0</v>
      </c>
      <c r="Q1699" s="30">
        <v>0</v>
      </c>
      <c r="R1699" s="88">
        <f t="shared" si="1212"/>
        <v>95.495685118922324</v>
      </c>
    </row>
    <row r="1700" spans="1:18" ht="47.25" customHeight="1" x14ac:dyDescent="0.3">
      <c r="A1700" s="28" t="s">
        <v>302</v>
      </c>
      <c r="B1700" s="28" t="s">
        <v>1423</v>
      </c>
      <c r="C1700" s="28" t="s">
        <v>79</v>
      </c>
      <c r="D1700" s="28"/>
      <c r="E1700" s="29" t="s">
        <v>1232</v>
      </c>
      <c r="F1700" s="24">
        <v>0</v>
      </c>
      <c r="G1700" s="24">
        <f t="shared" ref="G1700:N1703" si="1226">G1701</f>
        <v>0</v>
      </c>
      <c r="H1700" s="24">
        <f t="shared" si="1226"/>
        <v>0</v>
      </c>
      <c r="I1700" s="24">
        <f t="shared" si="1226"/>
        <v>1825.6227799999999</v>
      </c>
      <c r="J1700" s="37">
        <f t="shared" si="1226"/>
        <v>579.93700000000001</v>
      </c>
      <c r="K1700" s="24">
        <f t="shared" si="1226"/>
        <v>0</v>
      </c>
      <c r="L1700" s="24">
        <f t="shared" si="1226"/>
        <v>0</v>
      </c>
      <c r="M1700" s="24">
        <f t="shared" si="1226"/>
        <v>0</v>
      </c>
      <c r="N1700" s="24">
        <f t="shared" si="1226"/>
        <v>0</v>
      </c>
      <c r="O1700" s="30">
        <f t="shared" ref="O1700:Q1703" si="1227">O1701</f>
        <v>1825.6227799999999</v>
      </c>
      <c r="P1700" s="30">
        <f t="shared" si="1227"/>
        <v>0</v>
      </c>
      <c r="Q1700" s="30">
        <f t="shared" si="1227"/>
        <v>0</v>
      </c>
      <c r="R1700" s="88">
        <f t="shared" si="1212"/>
        <v>100</v>
      </c>
    </row>
    <row r="1701" spans="1:18" ht="31.5" customHeight="1" x14ac:dyDescent="0.3">
      <c r="A1701" s="28" t="s">
        <v>302</v>
      </c>
      <c r="B1701" s="28" t="s">
        <v>1423</v>
      </c>
      <c r="C1701" s="28" t="s">
        <v>86</v>
      </c>
      <c r="D1701" s="28"/>
      <c r="E1701" s="29" t="s">
        <v>1233</v>
      </c>
      <c r="F1701" s="24">
        <v>0</v>
      </c>
      <c r="G1701" s="24">
        <f t="shared" si="1226"/>
        <v>0</v>
      </c>
      <c r="H1701" s="24">
        <f t="shared" si="1226"/>
        <v>0</v>
      </c>
      <c r="I1701" s="24">
        <f t="shared" si="1226"/>
        <v>1825.6227799999999</v>
      </c>
      <c r="J1701" s="37">
        <f t="shared" si="1226"/>
        <v>579.93700000000001</v>
      </c>
      <c r="K1701" s="24">
        <f t="shared" si="1226"/>
        <v>0</v>
      </c>
      <c r="L1701" s="24">
        <f t="shared" si="1226"/>
        <v>0</v>
      </c>
      <c r="M1701" s="24">
        <f t="shared" si="1226"/>
        <v>0</v>
      </c>
      <c r="N1701" s="24">
        <f t="shared" si="1226"/>
        <v>0</v>
      </c>
      <c r="O1701" s="30">
        <f t="shared" si="1227"/>
        <v>1825.6227799999999</v>
      </c>
      <c r="P1701" s="30">
        <f t="shared" si="1227"/>
        <v>0</v>
      </c>
      <c r="Q1701" s="30">
        <f t="shared" si="1227"/>
        <v>0</v>
      </c>
      <c r="R1701" s="88">
        <f t="shared" si="1212"/>
        <v>100</v>
      </c>
    </row>
    <row r="1702" spans="1:18" ht="31.5" customHeight="1" x14ac:dyDescent="0.3">
      <c r="A1702" s="28" t="s">
        <v>302</v>
      </c>
      <c r="B1702" s="28" t="s">
        <v>1423</v>
      </c>
      <c r="C1702" s="28" t="s">
        <v>87</v>
      </c>
      <c r="D1702" s="28"/>
      <c r="E1702" s="29" t="s">
        <v>1234</v>
      </c>
      <c r="F1702" s="24">
        <v>0</v>
      </c>
      <c r="G1702" s="24">
        <f t="shared" si="1226"/>
        <v>0</v>
      </c>
      <c r="H1702" s="24">
        <f t="shared" si="1226"/>
        <v>0</v>
      </c>
      <c r="I1702" s="24">
        <f t="shared" si="1226"/>
        <v>1825.6227799999999</v>
      </c>
      <c r="J1702" s="37">
        <f t="shared" si="1226"/>
        <v>579.93700000000001</v>
      </c>
      <c r="K1702" s="24">
        <f t="shared" si="1226"/>
        <v>0</v>
      </c>
      <c r="L1702" s="24">
        <f t="shared" si="1226"/>
        <v>0</v>
      </c>
      <c r="M1702" s="24">
        <f t="shared" si="1226"/>
        <v>0</v>
      </c>
      <c r="N1702" s="24">
        <f t="shared" si="1226"/>
        <v>0</v>
      </c>
      <c r="O1702" s="30">
        <f t="shared" si="1227"/>
        <v>1825.6227799999999</v>
      </c>
      <c r="P1702" s="30">
        <f t="shared" si="1227"/>
        <v>0</v>
      </c>
      <c r="Q1702" s="30">
        <f t="shared" si="1227"/>
        <v>0</v>
      </c>
      <c r="R1702" s="88">
        <f t="shared" si="1212"/>
        <v>100</v>
      </c>
    </row>
    <row r="1703" spans="1:18" ht="15.75" customHeight="1" x14ac:dyDescent="0.3">
      <c r="A1703" s="28" t="s">
        <v>302</v>
      </c>
      <c r="B1703" s="28" t="s">
        <v>1423</v>
      </c>
      <c r="C1703" s="28" t="s">
        <v>87</v>
      </c>
      <c r="D1703" s="28" t="s">
        <v>53</v>
      </c>
      <c r="E1703" s="29" t="s">
        <v>679</v>
      </c>
      <c r="F1703" s="24">
        <v>0</v>
      </c>
      <c r="G1703" s="24">
        <f t="shared" si="1226"/>
        <v>0</v>
      </c>
      <c r="H1703" s="24">
        <f t="shared" si="1226"/>
        <v>0</v>
      </c>
      <c r="I1703" s="24">
        <f t="shared" si="1226"/>
        <v>1825.6227799999999</v>
      </c>
      <c r="J1703" s="37">
        <f t="shared" si="1226"/>
        <v>579.93700000000001</v>
      </c>
      <c r="K1703" s="24">
        <f t="shared" si="1226"/>
        <v>0</v>
      </c>
      <c r="L1703" s="24">
        <f t="shared" si="1226"/>
        <v>0</v>
      </c>
      <c r="M1703" s="24">
        <f t="shared" si="1226"/>
        <v>0</v>
      </c>
      <c r="N1703" s="24">
        <f t="shared" si="1226"/>
        <v>0</v>
      </c>
      <c r="O1703" s="30">
        <f t="shared" si="1227"/>
        <v>1825.6227799999999</v>
      </c>
      <c r="P1703" s="30">
        <f t="shared" si="1227"/>
        <v>0</v>
      </c>
      <c r="Q1703" s="30">
        <f t="shared" si="1227"/>
        <v>0</v>
      </c>
      <c r="R1703" s="88">
        <f t="shared" si="1212"/>
        <v>100</v>
      </c>
    </row>
    <row r="1704" spans="1:18" ht="15.75" customHeight="1" x14ac:dyDescent="0.3">
      <c r="A1704" s="28" t="s">
        <v>302</v>
      </c>
      <c r="B1704" s="28" t="s">
        <v>1423</v>
      </c>
      <c r="C1704" s="28" t="s">
        <v>87</v>
      </c>
      <c r="D1704" s="28" t="s">
        <v>54</v>
      </c>
      <c r="E1704" s="29" t="s">
        <v>681</v>
      </c>
      <c r="F1704" s="24">
        <v>0</v>
      </c>
      <c r="G1704" s="24"/>
      <c r="H1704" s="24">
        <v>0</v>
      </c>
      <c r="I1704" s="24">
        <v>1825.6227799999999</v>
      </c>
      <c r="J1704" s="37">
        <v>579.93700000000001</v>
      </c>
      <c r="K1704" s="24">
        <v>0</v>
      </c>
      <c r="L1704" s="24">
        <v>0</v>
      </c>
      <c r="M1704" s="24">
        <v>0</v>
      </c>
      <c r="N1704" s="24">
        <v>0</v>
      </c>
      <c r="O1704" s="30">
        <v>1825.6227799999999</v>
      </c>
      <c r="P1704" s="30">
        <v>0</v>
      </c>
      <c r="Q1704" s="30">
        <v>0</v>
      </c>
      <c r="R1704" s="88">
        <f t="shared" si="1212"/>
        <v>100</v>
      </c>
    </row>
    <row r="1705" spans="1:18" s="36" customFormat="1" ht="15.75" customHeight="1" x14ac:dyDescent="0.3">
      <c r="A1705" s="43" t="s">
        <v>302</v>
      </c>
      <c r="B1705" s="43" t="s">
        <v>77</v>
      </c>
      <c r="C1705" s="27"/>
      <c r="D1705" s="43"/>
      <c r="E1705" s="44" t="s">
        <v>623</v>
      </c>
      <c r="F1705" s="22">
        <v>5229.3999999999996</v>
      </c>
      <c r="G1705" s="22">
        <f t="shared" ref="G1705:Q1706" si="1228">G1706</f>
        <v>0</v>
      </c>
      <c r="H1705" s="22">
        <f t="shared" si="1228"/>
        <v>5229.3999999999996</v>
      </c>
      <c r="I1705" s="22">
        <f t="shared" si="1228"/>
        <v>5309.4009700000006</v>
      </c>
      <c r="J1705" s="76">
        <f t="shared" si="1228"/>
        <v>2856.7715199999998</v>
      </c>
      <c r="K1705" s="22">
        <f t="shared" si="1228"/>
        <v>100</v>
      </c>
      <c r="L1705" s="22">
        <f t="shared" si="1228"/>
        <v>0</v>
      </c>
      <c r="M1705" s="22">
        <f t="shared" si="1228"/>
        <v>0</v>
      </c>
      <c r="N1705" s="22">
        <f t="shared" si="1228"/>
        <v>0</v>
      </c>
      <c r="O1705" s="45">
        <f t="shared" si="1228"/>
        <v>5309.3000400000001</v>
      </c>
      <c r="P1705" s="45">
        <f t="shared" si="1228"/>
        <v>100</v>
      </c>
      <c r="Q1705" s="45">
        <f t="shared" si="1228"/>
        <v>0</v>
      </c>
      <c r="R1705" s="86">
        <f t="shared" si="1212"/>
        <v>99.998099032252966</v>
      </c>
    </row>
    <row r="1706" spans="1:18" s="49" customFormat="1" ht="31.5" customHeight="1" x14ac:dyDescent="0.3">
      <c r="A1706" s="47" t="s">
        <v>302</v>
      </c>
      <c r="B1706" s="47" t="s">
        <v>1402</v>
      </c>
      <c r="C1706" s="20"/>
      <c r="D1706" s="47"/>
      <c r="E1706" s="48" t="s">
        <v>647</v>
      </c>
      <c r="F1706" s="23">
        <v>5229.3999999999996</v>
      </c>
      <c r="G1706" s="23">
        <f t="shared" si="1228"/>
        <v>0</v>
      </c>
      <c r="H1706" s="23">
        <f t="shared" si="1228"/>
        <v>5229.3999999999996</v>
      </c>
      <c r="I1706" s="23">
        <f t="shared" si="1228"/>
        <v>5309.4009700000006</v>
      </c>
      <c r="J1706" s="77">
        <f t="shared" si="1228"/>
        <v>2856.7715199999998</v>
      </c>
      <c r="K1706" s="23">
        <f t="shared" si="1228"/>
        <v>100</v>
      </c>
      <c r="L1706" s="23">
        <f t="shared" si="1228"/>
        <v>0</v>
      </c>
      <c r="M1706" s="23">
        <f t="shared" si="1228"/>
        <v>0</v>
      </c>
      <c r="N1706" s="23">
        <f t="shared" si="1228"/>
        <v>0</v>
      </c>
      <c r="O1706" s="51">
        <f t="shared" si="1228"/>
        <v>5309.3000400000001</v>
      </c>
      <c r="P1706" s="51">
        <f t="shared" si="1228"/>
        <v>100</v>
      </c>
      <c r="Q1706" s="51">
        <f t="shared" si="1228"/>
        <v>0</v>
      </c>
      <c r="R1706" s="87">
        <f t="shared" si="1212"/>
        <v>99.998099032252966</v>
      </c>
    </row>
    <row r="1707" spans="1:18" ht="31.5" customHeight="1" x14ac:dyDescent="0.3">
      <c r="A1707" s="28" t="s">
        <v>302</v>
      </c>
      <c r="B1707" s="28" t="s">
        <v>1402</v>
      </c>
      <c r="C1707" s="18" t="s">
        <v>112</v>
      </c>
      <c r="D1707" s="28"/>
      <c r="E1707" s="29" t="s">
        <v>1504</v>
      </c>
      <c r="F1707" s="24">
        <v>5229.3999999999996</v>
      </c>
      <c r="G1707" s="24">
        <f t="shared" ref="G1707:N1707" si="1229">G1708</f>
        <v>0</v>
      </c>
      <c r="H1707" s="24">
        <f t="shared" si="1229"/>
        <v>5229.3999999999996</v>
      </c>
      <c r="I1707" s="24">
        <f t="shared" si="1229"/>
        <v>5309.4009700000006</v>
      </c>
      <c r="J1707" s="37">
        <f t="shared" si="1229"/>
        <v>2856.7715199999998</v>
      </c>
      <c r="K1707" s="24">
        <f t="shared" si="1229"/>
        <v>100</v>
      </c>
      <c r="L1707" s="24">
        <f t="shared" si="1229"/>
        <v>0</v>
      </c>
      <c r="M1707" s="24">
        <f t="shared" si="1229"/>
        <v>0</v>
      </c>
      <c r="N1707" s="24">
        <f t="shared" si="1229"/>
        <v>0</v>
      </c>
      <c r="O1707" s="30">
        <f>O1708</f>
        <v>5309.3000400000001</v>
      </c>
      <c r="P1707" s="30">
        <f>P1708</f>
        <v>100</v>
      </c>
      <c r="Q1707" s="30">
        <f>Q1708</f>
        <v>0</v>
      </c>
      <c r="R1707" s="88">
        <f t="shared" si="1212"/>
        <v>99.998099032252966</v>
      </c>
    </row>
    <row r="1708" spans="1:18" ht="31.5" customHeight="1" x14ac:dyDescent="0.3">
      <c r="A1708" s="28" t="s">
        <v>302</v>
      </c>
      <c r="B1708" s="28" t="s">
        <v>1402</v>
      </c>
      <c r="C1708" s="18" t="s">
        <v>131</v>
      </c>
      <c r="D1708" s="28"/>
      <c r="E1708" s="29" t="s">
        <v>1505</v>
      </c>
      <c r="F1708" s="24">
        <v>5229.3999999999996</v>
      </c>
      <c r="G1708" s="24">
        <f t="shared" ref="G1708:H1708" si="1230">G1709+G1720+G1713</f>
        <v>0</v>
      </c>
      <c r="H1708" s="24">
        <f t="shared" si="1230"/>
        <v>5229.3999999999996</v>
      </c>
      <c r="I1708" s="24">
        <f t="shared" ref="I1708:Q1708" si="1231">I1709+I1720+I1713</f>
        <v>5309.4009700000006</v>
      </c>
      <c r="J1708" s="37">
        <f t="shared" si="1231"/>
        <v>2856.7715199999998</v>
      </c>
      <c r="K1708" s="24">
        <f t="shared" si="1231"/>
        <v>100</v>
      </c>
      <c r="L1708" s="24">
        <f t="shared" si="1231"/>
        <v>0</v>
      </c>
      <c r="M1708" s="24">
        <f t="shared" si="1231"/>
        <v>0</v>
      </c>
      <c r="N1708" s="24">
        <f t="shared" si="1231"/>
        <v>0</v>
      </c>
      <c r="O1708" s="30">
        <f t="shared" si="1231"/>
        <v>5309.3000400000001</v>
      </c>
      <c r="P1708" s="30">
        <f t="shared" si="1231"/>
        <v>100</v>
      </c>
      <c r="Q1708" s="30">
        <f t="shared" si="1231"/>
        <v>0</v>
      </c>
      <c r="R1708" s="88">
        <f t="shared" si="1212"/>
        <v>99.998099032252966</v>
      </c>
    </row>
    <row r="1709" spans="1:18" ht="47.25" customHeight="1" x14ac:dyDescent="0.3">
      <c r="A1709" s="28" t="s">
        <v>302</v>
      </c>
      <c r="B1709" s="28" t="s">
        <v>1402</v>
      </c>
      <c r="C1709" s="18" t="s">
        <v>132</v>
      </c>
      <c r="D1709" s="28"/>
      <c r="E1709" s="29" t="s">
        <v>1506</v>
      </c>
      <c r="F1709" s="24">
        <v>3982.5</v>
      </c>
      <c r="G1709" s="24">
        <f t="shared" ref="G1709:N1711" si="1232">G1710</f>
        <v>0</v>
      </c>
      <c r="H1709" s="24">
        <f t="shared" si="1232"/>
        <v>3982.5</v>
      </c>
      <c r="I1709" s="24">
        <f t="shared" si="1232"/>
        <v>3962.5009700000001</v>
      </c>
      <c r="J1709" s="37">
        <f t="shared" si="1232"/>
        <v>2806.7715199999998</v>
      </c>
      <c r="K1709" s="24">
        <f t="shared" si="1232"/>
        <v>0</v>
      </c>
      <c r="L1709" s="24">
        <f t="shared" si="1232"/>
        <v>0</v>
      </c>
      <c r="M1709" s="24">
        <f t="shared" si="1232"/>
        <v>0</v>
      </c>
      <c r="N1709" s="24">
        <f t="shared" si="1232"/>
        <v>0</v>
      </c>
      <c r="O1709" s="30">
        <f t="shared" ref="O1709:Q1711" si="1233">O1710</f>
        <v>3962.5009700000001</v>
      </c>
      <c r="P1709" s="30">
        <f t="shared" si="1233"/>
        <v>0</v>
      </c>
      <c r="Q1709" s="30">
        <f t="shared" si="1233"/>
        <v>0</v>
      </c>
      <c r="R1709" s="88">
        <f t="shared" si="1212"/>
        <v>100</v>
      </c>
    </row>
    <row r="1710" spans="1:18" ht="31.5" customHeight="1" x14ac:dyDescent="0.3">
      <c r="A1710" s="28" t="s">
        <v>302</v>
      </c>
      <c r="B1710" s="28" t="s">
        <v>1402</v>
      </c>
      <c r="C1710" s="18" t="s">
        <v>137</v>
      </c>
      <c r="D1710" s="28"/>
      <c r="E1710" s="29" t="s">
        <v>885</v>
      </c>
      <c r="F1710" s="24">
        <v>3982.5</v>
      </c>
      <c r="G1710" s="24">
        <f t="shared" si="1232"/>
        <v>0</v>
      </c>
      <c r="H1710" s="24">
        <f t="shared" si="1232"/>
        <v>3982.5</v>
      </c>
      <c r="I1710" s="24">
        <f t="shared" si="1232"/>
        <v>3962.5009700000001</v>
      </c>
      <c r="J1710" s="37">
        <f t="shared" si="1232"/>
        <v>2806.7715199999998</v>
      </c>
      <c r="K1710" s="24">
        <f t="shared" si="1232"/>
        <v>0</v>
      </c>
      <c r="L1710" s="24">
        <f t="shared" si="1232"/>
        <v>0</v>
      </c>
      <c r="M1710" s="24">
        <f t="shared" si="1232"/>
        <v>0</v>
      </c>
      <c r="N1710" s="24">
        <f t="shared" si="1232"/>
        <v>0</v>
      </c>
      <c r="O1710" s="30">
        <f t="shared" si="1233"/>
        <v>3962.5009700000001</v>
      </c>
      <c r="P1710" s="30">
        <f t="shared" si="1233"/>
        <v>0</v>
      </c>
      <c r="Q1710" s="30">
        <f t="shared" si="1233"/>
        <v>0</v>
      </c>
      <c r="R1710" s="88">
        <f t="shared" si="1212"/>
        <v>100</v>
      </c>
    </row>
    <row r="1711" spans="1:18" ht="31.5" customHeight="1" x14ac:dyDescent="0.3">
      <c r="A1711" s="28" t="s">
        <v>302</v>
      </c>
      <c r="B1711" s="28" t="s">
        <v>1402</v>
      </c>
      <c r="C1711" s="18" t="s">
        <v>137</v>
      </c>
      <c r="D1711" s="28" t="s">
        <v>51</v>
      </c>
      <c r="E1711" s="29" t="s">
        <v>663</v>
      </c>
      <c r="F1711" s="24">
        <v>3982.5</v>
      </c>
      <c r="G1711" s="24">
        <f t="shared" si="1232"/>
        <v>0</v>
      </c>
      <c r="H1711" s="24">
        <f t="shared" si="1232"/>
        <v>3982.5</v>
      </c>
      <c r="I1711" s="24">
        <f t="shared" si="1232"/>
        <v>3962.5009700000001</v>
      </c>
      <c r="J1711" s="37">
        <f t="shared" si="1232"/>
        <v>2806.7715199999998</v>
      </c>
      <c r="K1711" s="24">
        <f t="shared" si="1232"/>
        <v>0</v>
      </c>
      <c r="L1711" s="24">
        <f t="shared" si="1232"/>
        <v>0</v>
      </c>
      <c r="M1711" s="24">
        <f t="shared" si="1232"/>
        <v>0</v>
      </c>
      <c r="N1711" s="24">
        <f t="shared" si="1232"/>
        <v>0</v>
      </c>
      <c r="O1711" s="30">
        <f t="shared" si="1233"/>
        <v>3962.5009700000001</v>
      </c>
      <c r="P1711" s="30">
        <f t="shared" si="1233"/>
        <v>0</v>
      </c>
      <c r="Q1711" s="30">
        <f t="shared" si="1233"/>
        <v>0</v>
      </c>
      <c r="R1711" s="88">
        <f t="shared" si="1212"/>
        <v>100</v>
      </c>
    </row>
    <row r="1712" spans="1:18" ht="31.5" customHeight="1" x14ac:dyDescent="0.3">
      <c r="A1712" s="28" t="s">
        <v>302</v>
      </c>
      <c r="B1712" s="28" t="s">
        <v>1402</v>
      </c>
      <c r="C1712" s="18" t="s">
        <v>137</v>
      </c>
      <c r="D1712" s="28" t="s">
        <v>52</v>
      </c>
      <c r="E1712" s="29" t="s">
        <v>664</v>
      </c>
      <c r="F1712" s="24">
        <v>3982.5</v>
      </c>
      <c r="G1712" s="24"/>
      <c r="H1712" s="24">
        <v>3982.5</v>
      </c>
      <c r="I1712" s="24">
        <v>3962.5009700000001</v>
      </c>
      <c r="J1712" s="37">
        <v>2806.7715199999998</v>
      </c>
      <c r="K1712" s="24">
        <v>0</v>
      </c>
      <c r="L1712" s="24">
        <v>0</v>
      </c>
      <c r="M1712" s="24">
        <v>0</v>
      </c>
      <c r="N1712" s="24">
        <v>0</v>
      </c>
      <c r="O1712" s="30">
        <v>3962.5009700000001</v>
      </c>
      <c r="P1712" s="30">
        <v>0</v>
      </c>
      <c r="Q1712" s="30">
        <v>0</v>
      </c>
      <c r="R1712" s="88">
        <f t="shared" si="1212"/>
        <v>100</v>
      </c>
    </row>
    <row r="1713" spans="1:19" ht="31.5" customHeight="1" x14ac:dyDescent="0.3">
      <c r="A1713" s="28" t="s">
        <v>302</v>
      </c>
      <c r="B1713" s="28" t="s">
        <v>1402</v>
      </c>
      <c r="C1713" s="18" t="s">
        <v>145</v>
      </c>
      <c r="D1713" s="28"/>
      <c r="E1713" s="29" t="s">
        <v>1513</v>
      </c>
      <c r="F1713" s="24">
        <v>50</v>
      </c>
      <c r="G1713" s="24">
        <f t="shared" ref="G1713:Q1715" si="1234">G1714</f>
        <v>0</v>
      </c>
      <c r="H1713" s="24">
        <f>H1714+H1717</f>
        <v>50</v>
      </c>
      <c r="I1713" s="24">
        <f>I1714+I1717</f>
        <v>150</v>
      </c>
      <c r="J1713" s="24">
        <f t="shared" ref="J1713:Q1713" si="1235">J1714+J1717</f>
        <v>50</v>
      </c>
      <c r="K1713" s="24">
        <f t="shared" si="1235"/>
        <v>100</v>
      </c>
      <c r="L1713" s="24">
        <f t="shared" si="1235"/>
        <v>0</v>
      </c>
      <c r="M1713" s="24">
        <f t="shared" si="1235"/>
        <v>0</v>
      </c>
      <c r="N1713" s="24">
        <f t="shared" si="1235"/>
        <v>0</v>
      </c>
      <c r="O1713" s="24">
        <f t="shared" si="1235"/>
        <v>150</v>
      </c>
      <c r="P1713" s="24">
        <f t="shared" si="1235"/>
        <v>100</v>
      </c>
      <c r="Q1713" s="24">
        <f t="shared" si="1235"/>
        <v>0</v>
      </c>
      <c r="R1713" s="88">
        <f t="shared" si="1212"/>
        <v>100</v>
      </c>
    </row>
    <row r="1714" spans="1:19" ht="31.5" hidden="1" customHeight="1" x14ac:dyDescent="0.3">
      <c r="A1714" s="28" t="s">
        <v>302</v>
      </c>
      <c r="B1714" s="28" t="s">
        <v>1402</v>
      </c>
      <c r="C1714" s="18" t="s">
        <v>141</v>
      </c>
      <c r="D1714" s="28"/>
      <c r="E1714" s="29" t="s">
        <v>892</v>
      </c>
      <c r="F1714" s="24">
        <v>50</v>
      </c>
      <c r="G1714" s="24">
        <f t="shared" si="1234"/>
        <v>0</v>
      </c>
      <c r="H1714" s="24">
        <f t="shared" si="1234"/>
        <v>50</v>
      </c>
      <c r="I1714" s="24">
        <f t="shared" si="1234"/>
        <v>0</v>
      </c>
      <c r="J1714" s="37">
        <f t="shared" si="1234"/>
        <v>0</v>
      </c>
      <c r="K1714" s="24">
        <f t="shared" si="1234"/>
        <v>0</v>
      </c>
      <c r="L1714" s="24">
        <f t="shared" si="1234"/>
        <v>0</v>
      </c>
      <c r="M1714" s="24">
        <f t="shared" si="1234"/>
        <v>0</v>
      </c>
      <c r="N1714" s="24">
        <f t="shared" si="1234"/>
        <v>0</v>
      </c>
      <c r="O1714" s="30">
        <f t="shared" si="1234"/>
        <v>0</v>
      </c>
      <c r="P1714" s="30">
        <f t="shared" si="1234"/>
        <v>0</v>
      </c>
      <c r="Q1714" s="30">
        <f t="shared" si="1234"/>
        <v>0</v>
      </c>
      <c r="R1714" s="30">
        <v>0</v>
      </c>
      <c r="S1714" s="36" t="s">
        <v>2026</v>
      </c>
    </row>
    <row r="1715" spans="1:19" ht="31.5" hidden="1" customHeight="1" x14ac:dyDescent="0.3">
      <c r="A1715" s="28" t="s">
        <v>302</v>
      </c>
      <c r="B1715" s="28" t="s">
        <v>1402</v>
      </c>
      <c r="C1715" s="18" t="s">
        <v>141</v>
      </c>
      <c r="D1715" s="28" t="s">
        <v>51</v>
      </c>
      <c r="E1715" s="29" t="s">
        <v>663</v>
      </c>
      <c r="F1715" s="24">
        <v>50</v>
      </c>
      <c r="G1715" s="24">
        <f t="shared" si="1234"/>
        <v>0</v>
      </c>
      <c r="H1715" s="24">
        <f t="shared" si="1234"/>
        <v>50</v>
      </c>
      <c r="I1715" s="24">
        <f t="shared" si="1234"/>
        <v>0</v>
      </c>
      <c r="J1715" s="37">
        <f t="shared" si="1234"/>
        <v>0</v>
      </c>
      <c r="K1715" s="24">
        <f t="shared" si="1234"/>
        <v>0</v>
      </c>
      <c r="L1715" s="24">
        <f t="shared" si="1234"/>
        <v>0</v>
      </c>
      <c r="M1715" s="24">
        <f t="shared" si="1234"/>
        <v>0</v>
      </c>
      <c r="N1715" s="24">
        <f t="shared" si="1234"/>
        <v>0</v>
      </c>
      <c r="O1715" s="30">
        <f t="shared" si="1234"/>
        <v>0</v>
      </c>
      <c r="P1715" s="30">
        <f t="shared" si="1234"/>
        <v>0</v>
      </c>
      <c r="Q1715" s="30">
        <f t="shared" si="1234"/>
        <v>0</v>
      </c>
      <c r="R1715" s="30">
        <v>0</v>
      </c>
      <c r="S1715" s="36" t="s">
        <v>2026</v>
      </c>
    </row>
    <row r="1716" spans="1:19" ht="31.5" hidden="1" customHeight="1" x14ac:dyDescent="0.3">
      <c r="A1716" s="28" t="s">
        <v>302</v>
      </c>
      <c r="B1716" s="28" t="s">
        <v>1402</v>
      </c>
      <c r="C1716" s="18" t="s">
        <v>141</v>
      </c>
      <c r="D1716" s="28" t="s">
        <v>52</v>
      </c>
      <c r="E1716" s="29" t="s">
        <v>664</v>
      </c>
      <c r="F1716" s="24">
        <v>50</v>
      </c>
      <c r="G1716" s="24"/>
      <c r="H1716" s="24">
        <v>50</v>
      </c>
      <c r="I1716" s="24">
        <v>0</v>
      </c>
      <c r="J1716" s="37">
        <v>0</v>
      </c>
      <c r="K1716" s="24">
        <v>0</v>
      </c>
      <c r="L1716" s="24">
        <v>0</v>
      </c>
      <c r="M1716" s="24">
        <v>0</v>
      </c>
      <c r="N1716" s="24">
        <v>0</v>
      </c>
      <c r="O1716" s="30">
        <v>0</v>
      </c>
      <c r="P1716" s="30">
        <v>0</v>
      </c>
      <c r="Q1716" s="30">
        <v>0</v>
      </c>
      <c r="R1716" s="30">
        <v>0</v>
      </c>
      <c r="S1716" s="36" t="s">
        <v>2026</v>
      </c>
    </row>
    <row r="1717" spans="1:19" ht="63" customHeight="1" x14ac:dyDescent="0.3">
      <c r="A1717" s="28" t="s">
        <v>302</v>
      </c>
      <c r="B1717" s="28" t="s">
        <v>1402</v>
      </c>
      <c r="C1717" s="18" t="s">
        <v>2014</v>
      </c>
      <c r="D1717" s="28"/>
      <c r="E1717" s="29" t="s">
        <v>2015</v>
      </c>
      <c r="F1717" s="24"/>
      <c r="G1717" s="24"/>
      <c r="H1717" s="24">
        <f>H1718</f>
        <v>0</v>
      </c>
      <c r="I1717" s="24">
        <f>I1718</f>
        <v>150</v>
      </c>
      <c r="J1717" s="24">
        <f t="shared" ref="J1717:Q1718" si="1236">J1718</f>
        <v>50</v>
      </c>
      <c r="K1717" s="24">
        <f t="shared" si="1236"/>
        <v>100</v>
      </c>
      <c r="L1717" s="24">
        <f t="shared" si="1236"/>
        <v>0</v>
      </c>
      <c r="M1717" s="24">
        <f t="shared" si="1236"/>
        <v>0</v>
      </c>
      <c r="N1717" s="24">
        <f t="shared" si="1236"/>
        <v>0</v>
      </c>
      <c r="O1717" s="24">
        <f t="shared" si="1236"/>
        <v>150</v>
      </c>
      <c r="P1717" s="24">
        <f t="shared" si="1236"/>
        <v>100</v>
      </c>
      <c r="Q1717" s="24">
        <f t="shared" si="1236"/>
        <v>0</v>
      </c>
      <c r="R1717" s="88">
        <f t="shared" si="1212"/>
        <v>100</v>
      </c>
    </row>
    <row r="1718" spans="1:19" ht="31.5" customHeight="1" x14ac:dyDescent="0.3">
      <c r="A1718" s="28" t="s">
        <v>302</v>
      </c>
      <c r="B1718" s="28" t="s">
        <v>1402</v>
      </c>
      <c r="C1718" s="18" t="s">
        <v>2014</v>
      </c>
      <c r="D1718" s="28" t="s">
        <v>51</v>
      </c>
      <c r="E1718" s="29" t="s">
        <v>663</v>
      </c>
      <c r="F1718" s="24"/>
      <c r="G1718" s="24"/>
      <c r="H1718" s="24">
        <f>H1719</f>
        <v>0</v>
      </c>
      <c r="I1718" s="24">
        <f>I1719</f>
        <v>150</v>
      </c>
      <c r="J1718" s="24">
        <f t="shared" si="1236"/>
        <v>50</v>
      </c>
      <c r="K1718" s="24">
        <f t="shared" si="1236"/>
        <v>100</v>
      </c>
      <c r="L1718" s="24">
        <f t="shared" si="1236"/>
        <v>0</v>
      </c>
      <c r="M1718" s="24">
        <f t="shared" si="1236"/>
        <v>0</v>
      </c>
      <c r="N1718" s="24">
        <f t="shared" si="1236"/>
        <v>0</v>
      </c>
      <c r="O1718" s="24">
        <f t="shared" si="1236"/>
        <v>150</v>
      </c>
      <c r="P1718" s="24">
        <f t="shared" si="1236"/>
        <v>100</v>
      </c>
      <c r="Q1718" s="24">
        <f t="shared" si="1236"/>
        <v>0</v>
      </c>
      <c r="R1718" s="88">
        <f t="shared" si="1212"/>
        <v>100</v>
      </c>
    </row>
    <row r="1719" spans="1:19" ht="31.5" customHeight="1" x14ac:dyDescent="0.3">
      <c r="A1719" s="28" t="s">
        <v>302</v>
      </c>
      <c r="B1719" s="28" t="s">
        <v>1402</v>
      </c>
      <c r="C1719" s="18" t="s">
        <v>2014</v>
      </c>
      <c r="D1719" s="28" t="s">
        <v>52</v>
      </c>
      <c r="E1719" s="29" t="s">
        <v>664</v>
      </c>
      <c r="F1719" s="24"/>
      <c r="G1719" s="24"/>
      <c r="H1719" s="24">
        <v>0</v>
      </c>
      <c r="I1719" s="24">
        <v>150</v>
      </c>
      <c r="J1719" s="37">
        <v>50</v>
      </c>
      <c r="K1719" s="24">
        <v>100</v>
      </c>
      <c r="L1719" s="24">
        <v>0</v>
      </c>
      <c r="M1719" s="24">
        <v>0</v>
      </c>
      <c r="N1719" s="24">
        <v>0</v>
      </c>
      <c r="O1719" s="24">
        <v>150</v>
      </c>
      <c r="P1719" s="24">
        <v>100</v>
      </c>
      <c r="Q1719" s="24">
        <v>0</v>
      </c>
      <c r="R1719" s="88">
        <f t="shared" si="1212"/>
        <v>100</v>
      </c>
    </row>
    <row r="1720" spans="1:19" ht="31.5" customHeight="1" x14ac:dyDescent="0.3">
      <c r="A1720" s="28" t="s">
        <v>302</v>
      </c>
      <c r="B1720" s="28" t="s">
        <v>1402</v>
      </c>
      <c r="C1720" s="18" t="s">
        <v>298</v>
      </c>
      <c r="D1720" s="28"/>
      <c r="E1720" s="29" t="s">
        <v>1620</v>
      </c>
      <c r="F1720" s="24">
        <v>1196.9000000000001</v>
      </c>
      <c r="G1720" s="24">
        <f t="shared" ref="G1720:N1722" si="1237">G1721</f>
        <v>0</v>
      </c>
      <c r="H1720" s="24">
        <f t="shared" si="1237"/>
        <v>1196.9000000000001</v>
      </c>
      <c r="I1720" s="24">
        <f t="shared" si="1237"/>
        <v>1196.9000000000001</v>
      </c>
      <c r="J1720" s="37">
        <f t="shared" si="1237"/>
        <v>0</v>
      </c>
      <c r="K1720" s="24">
        <f t="shared" si="1237"/>
        <v>0</v>
      </c>
      <c r="L1720" s="24">
        <f t="shared" si="1237"/>
        <v>0</v>
      </c>
      <c r="M1720" s="24">
        <f t="shared" si="1237"/>
        <v>0</v>
      </c>
      <c r="N1720" s="24">
        <f t="shared" si="1237"/>
        <v>0</v>
      </c>
      <c r="O1720" s="30">
        <f t="shared" ref="O1720:Q1722" si="1238">O1721</f>
        <v>1196.79907</v>
      </c>
      <c r="P1720" s="30">
        <f t="shared" si="1238"/>
        <v>0</v>
      </c>
      <c r="Q1720" s="30">
        <f t="shared" si="1238"/>
        <v>0</v>
      </c>
      <c r="R1720" s="88">
        <f t="shared" si="1212"/>
        <v>99.99156738240454</v>
      </c>
    </row>
    <row r="1721" spans="1:19" ht="15.75" customHeight="1" x14ac:dyDescent="0.3">
      <c r="A1721" s="28" t="s">
        <v>302</v>
      </c>
      <c r="B1721" s="28" t="s">
        <v>1402</v>
      </c>
      <c r="C1721" s="18" t="s">
        <v>297</v>
      </c>
      <c r="D1721" s="28"/>
      <c r="E1721" s="29" t="s">
        <v>894</v>
      </c>
      <c r="F1721" s="24">
        <v>1196.9000000000001</v>
      </c>
      <c r="G1721" s="24">
        <f t="shared" si="1237"/>
        <v>0</v>
      </c>
      <c r="H1721" s="24">
        <f t="shared" si="1237"/>
        <v>1196.9000000000001</v>
      </c>
      <c r="I1721" s="24">
        <f t="shared" si="1237"/>
        <v>1196.9000000000001</v>
      </c>
      <c r="J1721" s="37">
        <f t="shared" si="1237"/>
        <v>0</v>
      </c>
      <c r="K1721" s="24">
        <f t="shared" si="1237"/>
        <v>0</v>
      </c>
      <c r="L1721" s="24">
        <f t="shared" si="1237"/>
        <v>0</v>
      </c>
      <c r="M1721" s="24">
        <f t="shared" si="1237"/>
        <v>0</v>
      </c>
      <c r="N1721" s="24">
        <f t="shared" si="1237"/>
        <v>0</v>
      </c>
      <c r="O1721" s="30">
        <f t="shared" si="1238"/>
        <v>1196.79907</v>
      </c>
      <c r="P1721" s="30">
        <f t="shared" si="1238"/>
        <v>0</v>
      </c>
      <c r="Q1721" s="30">
        <f t="shared" si="1238"/>
        <v>0</v>
      </c>
      <c r="R1721" s="88">
        <f t="shared" si="1212"/>
        <v>99.99156738240454</v>
      </c>
    </row>
    <row r="1722" spans="1:19" ht="31.5" customHeight="1" x14ac:dyDescent="0.3">
      <c r="A1722" s="28" t="s">
        <v>302</v>
      </c>
      <c r="B1722" s="28" t="s">
        <v>1402</v>
      </c>
      <c r="C1722" s="18" t="s">
        <v>297</v>
      </c>
      <c r="D1722" s="28" t="s">
        <v>51</v>
      </c>
      <c r="E1722" s="29" t="s">
        <v>663</v>
      </c>
      <c r="F1722" s="24">
        <v>1196.9000000000001</v>
      </c>
      <c r="G1722" s="24">
        <f t="shared" si="1237"/>
        <v>0</v>
      </c>
      <c r="H1722" s="24">
        <f t="shared" si="1237"/>
        <v>1196.9000000000001</v>
      </c>
      <c r="I1722" s="24">
        <f t="shared" si="1237"/>
        <v>1196.9000000000001</v>
      </c>
      <c r="J1722" s="37">
        <f t="shared" si="1237"/>
        <v>0</v>
      </c>
      <c r="K1722" s="24">
        <f t="shared" si="1237"/>
        <v>0</v>
      </c>
      <c r="L1722" s="24">
        <f t="shared" si="1237"/>
        <v>0</v>
      </c>
      <c r="M1722" s="24">
        <f t="shared" si="1237"/>
        <v>0</v>
      </c>
      <c r="N1722" s="24">
        <f t="shared" si="1237"/>
        <v>0</v>
      </c>
      <c r="O1722" s="30">
        <f t="shared" si="1238"/>
        <v>1196.79907</v>
      </c>
      <c r="P1722" s="30">
        <f t="shared" si="1238"/>
        <v>0</v>
      </c>
      <c r="Q1722" s="30">
        <f t="shared" si="1238"/>
        <v>0</v>
      </c>
      <c r="R1722" s="88">
        <f t="shared" si="1212"/>
        <v>99.99156738240454</v>
      </c>
    </row>
    <row r="1723" spans="1:19" ht="31.5" customHeight="1" x14ac:dyDescent="0.3">
      <c r="A1723" s="28" t="s">
        <v>302</v>
      </c>
      <c r="B1723" s="28" t="s">
        <v>1402</v>
      </c>
      <c r="C1723" s="18" t="s">
        <v>297</v>
      </c>
      <c r="D1723" s="28" t="s">
        <v>52</v>
      </c>
      <c r="E1723" s="29" t="s">
        <v>664</v>
      </c>
      <c r="F1723" s="24">
        <v>1196.9000000000001</v>
      </c>
      <c r="G1723" s="24"/>
      <c r="H1723" s="24">
        <v>1196.9000000000001</v>
      </c>
      <c r="I1723" s="24">
        <v>1196.9000000000001</v>
      </c>
      <c r="J1723" s="37">
        <v>0</v>
      </c>
      <c r="K1723" s="24">
        <v>0</v>
      </c>
      <c r="L1723" s="24">
        <v>0</v>
      </c>
      <c r="M1723" s="24">
        <v>0</v>
      </c>
      <c r="N1723" s="24">
        <v>0</v>
      </c>
      <c r="O1723" s="30">
        <v>1196.79907</v>
      </c>
      <c r="P1723" s="30">
        <v>0</v>
      </c>
      <c r="Q1723" s="30">
        <v>0</v>
      </c>
      <c r="R1723" s="88">
        <f t="shared" si="1212"/>
        <v>99.99156738240454</v>
      </c>
    </row>
    <row r="1724" spans="1:19" s="36" customFormat="1" ht="15.75" customHeight="1" x14ac:dyDescent="0.3">
      <c r="A1724" s="43" t="s">
        <v>302</v>
      </c>
      <c r="B1724" s="43" t="s">
        <v>111</v>
      </c>
      <c r="C1724" s="27"/>
      <c r="D1724" s="43"/>
      <c r="E1724" s="44" t="s">
        <v>624</v>
      </c>
      <c r="F1724" s="22">
        <v>3766.1</v>
      </c>
      <c r="G1724" s="22">
        <f t="shared" ref="G1724:N1724" si="1239">G1725</f>
        <v>0</v>
      </c>
      <c r="H1724" s="22">
        <f t="shared" si="1239"/>
        <v>3737.6</v>
      </c>
      <c r="I1724" s="22">
        <f t="shared" si="1239"/>
        <v>3730.4490000000001</v>
      </c>
      <c r="J1724" s="76">
        <f t="shared" si="1239"/>
        <v>3680.6</v>
      </c>
      <c r="K1724" s="22">
        <f t="shared" si="1239"/>
        <v>0</v>
      </c>
      <c r="L1724" s="22">
        <f t="shared" si="1239"/>
        <v>0</v>
      </c>
      <c r="M1724" s="22">
        <f t="shared" si="1239"/>
        <v>0</v>
      </c>
      <c r="N1724" s="22">
        <f t="shared" si="1239"/>
        <v>0</v>
      </c>
      <c r="O1724" s="45">
        <f t="shared" ref="O1724:Q1730" si="1240">O1725</f>
        <v>3730.4490000000001</v>
      </c>
      <c r="P1724" s="45">
        <f t="shared" si="1240"/>
        <v>0</v>
      </c>
      <c r="Q1724" s="45">
        <f t="shared" si="1240"/>
        <v>0</v>
      </c>
      <c r="R1724" s="86">
        <f t="shared" si="1212"/>
        <v>100</v>
      </c>
    </row>
    <row r="1725" spans="1:19" s="49" customFormat="1" ht="15.75" customHeight="1" x14ac:dyDescent="0.3">
      <c r="A1725" s="47" t="s">
        <v>302</v>
      </c>
      <c r="B1725" s="47" t="s">
        <v>1406</v>
      </c>
      <c r="C1725" s="20"/>
      <c r="D1725" s="47"/>
      <c r="E1725" s="48" t="s">
        <v>650</v>
      </c>
      <c r="F1725" s="23">
        <v>3766.1</v>
      </c>
      <c r="G1725" s="23">
        <f t="shared" ref="G1725:H1725" si="1241">G1726+G1732</f>
        <v>0</v>
      </c>
      <c r="H1725" s="23">
        <f t="shared" si="1241"/>
        <v>3737.6</v>
      </c>
      <c r="I1725" s="23">
        <f t="shared" ref="I1725:Q1725" si="1242">I1726+I1732</f>
        <v>3730.4490000000001</v>
      </c>
      <c r="J1725" s="77">
        <f t="shared" si="1242"/>
        <v>3680.6</v>
      </c>
      <c r="K1725" s="23">
        <f t="shared" si="1242"/>
        <v>0</v>
      </c>
      <c r="L1725" s="23">
        <f t="shared" si="1242"/>
        <v>0</v>
      </c>
      <c r="M1725" s="23">
        <f t="shared" si="1242"/>
        <v>0</v>
      </c>
      <c r="N1725" s="23">
        <f t="shared" si="1242"/>
        <v>0</v>
      </c>
      <c r="O1725" s="51">
        <f t="shared" si="1242"/>
        <v>3730.4490000000001</v>
      </c>
      <c r="P1725" s="51">
        <f t="shared" si="1242"/>
        <v>0</v>
      </c>
      <c r="Q1725" s="51">
        <f t="shared" si="1242"/>
        <v>0</v>
      </c>
      <c r="R1725" s="87">
        <f t="shared" si="1212"/>
        <v>100</v>
      </c>
    </row>
    <row r="1726" spans="1:19" ht="15.75" customHeight="1" x14ac:dyDescent="0.3">
      <c r="A1726" s="28" t="s">
        <v>302</v>
      </c>
      <c r="B1726" s="28" t="s">
        <v>1406</v>
      </c>
      <c r="C1726" s="18" t="s">
        <v>187</v>
      </c>
      <c r="D1726" s="28"/>
      <c r="E1726" s="29" t="s">
        <v>1529</v>
      </c>
      <c r="F1726" s="24">
        <v>3514.1</v>
      </c>
      <c r="G1726" s="24">
        <f t="shared" ref="G1726:N1730" si="1243">G1727</f>
        <v>0</v>
      </c>
      <c r="H1726" s="24">
        <f t="shared" si="1243"/>
        <v>3514.1</v>
      </c>
      <c r="I1726" s="24">
        <f t="shared" si="1243"/>
        <v>3514.1</v>
      </c>
      <c r="J1726" s="37">
        <f t="shared" si="1243"/>
        <v>3514.1</v>
      </c>
      <c r="K1726" s="24">
        <f t="shared" si="1243"/>
        <v>0</v>
      </c>
      <c r="L1726" s="24">
        <f t="shared" si="1243"/>
        <v>0</v>
      </c>
      <c r="M1726" s="24">
        <f t="shared" si="1243"/>
        <v>0</v>
      </c>
      <c r="N1726" s="24">
        <f t="shared" si="1243"/>
        <v>0</v>
      </c>
      <c r="O1726" s="30">
        <f t="shared" si="1240"/>
        <v>3514.1</v>
      </c>
      <c r="P1726" s="30">
        <f t="shared" si="1240"/>
        <v>0</v>
      </c>
      <c r="Q1726" s="30">
        <f t="shared" si="1240"/>
        <v>0</v>
      </c>
      <c r="R1726" s="88">
        <f t="shared" si="1212"/>
        <v>100</v>
      </c>
    </row>
    <row r="1727" spans="1:19" ht="47.25" customHeight="1" x14ac:dyDescent="0.3">
      <c r="A1727" s="28" t="s">
        <v>302</v>
      </c>
      <c r="B1727" s="28" t="s">
        <v>1406</v>
      </c>
      <c r="C1727" s="18" t="s">
        <v>191</v>
      </c>
      <c r="D1727" s="28"/>
      <c r="E1727" s="29" t="s">
        <v>1532</v>
      </c>
      <c r="F1727" s="24">
        <v>3514.1</v>
      </c>
      <c r="G1727" s="24">
        <f t="shared" si="1243"/>
        <v>0</v>
      </c>
      <c r="H1727" s="24">
        <f t="shared" si="1243"/>
        <v>3514.1</v>
      </c>
      <c r="I1727" s="24">
        <f t="shared" si="1243"/>
        <v>3514.1</v>
      </c>
      <c r="J1727" s="37">
        <f t="shared" si="1243"/>
        <v>3514.1</v>
      </c>
      <c r="K1727" s="24">
        <f t="shared" si="1243"/>
        <v>0</v>
      </c>
      <c r="L1727" s="24">
        <f t="shared" si="1243"/>
        <v>0</v>
      </c>
      <c r="M1727" s="24">
        <f t="shared" si="1243"/>
        <v>0</v>
      </c>
      <c r="N1727" s="24">
        <f t="shared" si="1243"/>
        <v>0</v>
      </c>
      <c r="O1727" s="30">
        <f t="shared" si="1240"/>
        <v>3514.1</v>
      </c>
      <c r="P1727" s="30">
        <f t="shared" si="1240"/>
        <v>0</v>
      </c>
      <c r="Q1727" s="30">
        <f t="shared" si="1240"/>
        <v>0</v>
      </c>
      <c r="R1727" s="88">
        <f t="shared" si="1212"/>
        <v>100</v>
      </c>
    </row>
    <row r="1728" spans="1:19" ht="31.5" customHeight="1" x14ac:dyDescent="0.3">
      <c r="A1728" s="28" t="s">
        <v>302</v>
      </c>
      <c r="B1728" s="28" t="s">
        <v>1406</v>
      </c>
      <c r="C1728" s="18" t="s">
        <v>192</v>
      </c>
      <c r="D1728" s="28"/>
      <c r="E1728" s="29" t="s">
        <v>1533</v>
      </c>
      <c r="F1728" s="24">
        <v>3514.1</v>
      </c>
      <c r="G1728" s="24">
        <f t="shared" si="1243"/>
        <v>0</v>
      </c>
      <c r="H1728" s="24">
        <f t="shared" si="1243"/>
        <v>3514.1</v>
      </c>
      <c r="I1728" s="24">
        <f t="shared" si="1243"/>
        <v>3514.1</v>
      </c>
      <c r="J1728" s="37">
        <f t="shared" si="1243"/>
        <v>3514.1</v>
      </c>
      <c r="K1728" s="24">
        <f t="shared" si="1243"/>
        <v>0</v>
      </c>
      <c r="L1728" s="24">
        <f t="shared" si="1243"/>
        <v>0</v>
      </c>
      <c r="M1728" s="24">
        <f t="shared" si="1243"/>
        <v>0</v>
      </c>
      <c r="N1728" s="24">
        <f t="shared" si="1243"/>
        <v>0</v>
      </c>
      <c r="O1728" s="30">
        <f t="shared" si="1240"/>
        <v>3514.1</v>
      </c>
      <c r="P1728" s="30">
        <f t="shared" si="1240"/>
        <v>0</v>
      </c>
      <c r="Q1728" s="30">
        <f t="shared" si="1240"/>
        <v>0</v>
      </c>
      <c r="R1728" s="88">
        <f t="shared" si="1212"/>
        <v>100</v>
      </c>
    </row>
    <row r="1729" spans="1:19" ht="63" customHeight="1" x14ac:dyDescent="0.3">
      <c r="A1729" s="28" t="s">
        <v>302</v>
      </c>
      <c r="B1729" s="28" t="s">
        <v>1406</v>
      </c>
      <c r="C1729" s="18" t="s">
        <v>299</v>
      </c>
      <c r="D1729" s="28"/>
      <c r="E1729" s="29" t="s">
        <v>767</v>
      </c>
      <c r="F1729" s="24">
        <v>3514.1</v>
      </c>
      <c r="G1729" s="24">
        <f t="shared" si="1243"/>
        <v>0</v>
      </c>
      <c r="H1729" s="24">
        <f t="shared" si="1243"/>
        <v>3514.1</v>
      </c>
      <c r="I1729" s="24">
        <f t="shared" si="1243"/>
        <v>3514.1</v>
      </c>
      <c r="J1729" s="37">
        <f t="shared" si="1243"/>
        <v>3514.1</v>
      </c>
      <c r="K1729" s="24">
        <f t="shared" si="1243"/>
        <v>0</v>
      </c>
      <c r="L1729" s="24">
        <f t="shared" si="1243"/>
        <v>0</v>
      </c>
      <c r="M1729" s="24">
        <f t="shared" si="1243"/>
        <v>0</v>
      </c>
      <c r="N1729" s="24">
        <f t="shared" si="1243"/>
        <v>0</v>
      </c>
      <c r="O1729" s="30">
        <f t="shared" si="1240"/>
        <v>3514.1</v>
      </c>
      <c r="P1729" s="30">
        <f t="shared" si="1240"/>
        <v>0</v>
      </c>
      <c r="Q1729" s="30">
        <f t="shared" si="1240"/>
        <v>0</v>
      </c>
      <c r="R1729" s="88">
        <f t="shared" si="1212"/>
        <v>100</v>
      </c>
    </row>
    <row r="1730" spans="1:19" ht="31.5" customHeight="1" x14ac:dyDescent="0.3">
      <c r="A1730" s="28" t="s">
        <v>302</v>
      </c>
      <c r="B1730" s="28" t="s">
        <v>1406</v>
      </c>
      <c r="C1730" s="18" t="s">
        <v>299</v>
      </c>
      <c r="D1730" s="28" t="s">
        <v>143</v>
      </c>
      <c r="E1730" s="29" t="s">
        <v>673</v>
      </c>
      <c r="F1730" s="24">
        <v>3514.1</v>
      </c>
      <c r="G1730" s="24">
        <f t="shared" si="1243"/>
        <v>0</v>
      </c>
      <c r="H1730" s="24">
        <f t="shared" si="1243"/>
        <v>3514.1</v>
      </c>
      <c r="I1730" s="24">
        <f t="shared" si="1243"/>
        <v>3514.1</v>
      </c>
      <c r="J1730" s="37">
        <f t="shared" si="1243"/>
        <v>3514.1</v>
      </c>
      <c r="K1730" s="24">
        <f t="shared" si="1243"/>
        <v>0</v>
      </c>
      <c r="L1730" s="24">
        <f t="shared" si="1243"/>
        <v>0</v>
      </c>
      <c r="M1730" s="24">
        <f t="shared" si="1243"/>
        <v>0</v>
      </c>
      <c r="N1730" s="24">
        <f t="shared" si="1243"/>
        <v>0</v>
      </c>
      <c r="O1730" s="30">
        <f t="shared" si="1240"/>
        <v>3514.1</v>
      </c>
      <c r="P1730" s="30">
        <f t="shared" si="1240"/>
        <v>0</v>
      </c>
      <c r="Q1730" s="30">
        <f t="shared" si="1240"/>
        <v>0</v>
      </c>
      <c r="R1730" s="88">
        <f t="shared" si="1212"/>
        <v>100</v>
      </c>
    </row>
    <row r="1731" spans="1:19" ht="47.25" customHeight="1" x14ac:dyDescent="0.3">
      <c r="A1731" s="28" t="s">
        <v>302</v>
      </c>
      <c r="B1731" s="28" t="s">
        <v>1406</v>
      </c>
      <c r="C1731" s="18" t="s">
        <v>299</v>
      </c>
      <c r="D1731" s="28" t="s">
        <v>139</v>
      </c>
      <c r="E1731" s="29" t="s">
        <v>676</v>
      </c>
      <c r="F1731" s="24">
        <v>3514.1</v>
      </c>
      <c r="G1731" s="24"/>
      <c r="H1731" s="24">
        <v>3514.1</v>
      </c>
      <c r="I1731" s="24">
        <v>3514.1</v>
      </c>
      <c r="J1731" s="37">
        <v>3514.1</v>
      </c>
      <c r="K1731" s="24">
        <v>0</v>
      </c>
      <c r="L1731" s="24">
        <v>0</v>
      </c>
      <c r="M1731" s="24">
        <v>0</v>
      </c>
      <c r="N1731" s="24">
        <v>0</v>
      </c>
      <c r="O1731" s="30">
        <v>3514.1</v>
      </c>
      <c r="P1731" s="30">
        <v>0</v>
      </c>
      <c r="Q1731" s="30">
        <v>0</v>
      </c>
      <c r="R1731" s="88">
        <f t="shared" si="1212"/>
        <v>100</v>
      </c>
    </row>
    <row r="1732" spans="1:19" ht="47.25" customHeight="1" x14ac:dyDescent="0.3">
      <c r="A1732" s="28" t="s">
        <v>302</v>
      </c>
      <c r="B1732" s="28" t="s">
        <v>1406</v>
      </c>
      <c r="C1732" s="18" t="s">
        <v>167</v>
      </c>
      <c r="D1732" s="28"/>
      <c r="E1732" s="29" t="s">
        <v>1520</v>
      </c>
      <c r="F1732" s="24">
        <v>252</v>
      </c>
      <c r="G1732" s="24">
        <f t="shared" ref="G1732:N1736" si="1244">G1733</f>
        <v>0</v>
      </c>
      <c r="H1732" s="24">
        <f t="shared" si="1244"/>
        <v>223.5</v>
      </c>
      <c r="I1732" s="24">
        <f t="shared" si="1244"/>
        <v>216.34899999999999</v>
      </c>
      <c r="J1732" s="37">
        <f t="shared" si="1244"/>
        <v>166.5</v>
      </c>
      <c r="K1732" s="24">
        <f t="shared" si="1244"/>
        <v>0</v>
      </c>
      <c r="L1732" s="24">
        <f t="shared" si="1244"/>
        <v>0</v>
      </c>
      <c r="M1732" s="24">
        <f t="shared" si="1244"/>
        <v>0</v>
      </c>
      <c r="N1732" s="24">
        <f t="shared" si="1244"/>
        <v>0</v>
      </c>
      <c r="O1732" s="30">
        <f t="shared" ref="O1732:Q1736" si="1245">O1733</f>
        <v>216.34899999999999</v>
      </c>
      <c r="P1732" s="30">
        <f t="shared" si="1245"/>
        <v>0</v>
      </c>
      <c r="Q1732" s="30">
        <f t="shared" si="1245"/>
        <v>0</v>
      </c>
      <c r="R1732" s="88">
        <f t="shared" si="1212"/>
        <v>100</v>
      </c>
    </row>
    <row r="1733" spans="1:19" ht="31.5" customHeight="1" x14ac:dyDescent="0.3">
      <c r="A1733" s="28" t="s">
        <v>302</v>
      </c>
      <c r="B1733" s="28" t="s">
        <v>1406</v>
      </c>
      <c r="C1733" s="18" t="s">
        <v>193</v>
      </c>
      <c r="D1733" s="28"/>
      <c r="E1733" s="29" t="s">
        <v>1534</v>
      </c>
      <c r="F1733" s="24">
        <v>252</v>
      </c>
      <c r="G1733" s="24">
        <f t="shared" si="1244"/>
        <v>0</v>
      </c>
      <c r="H1733" s="24">
        <f t="shared" si="1244"/>
        <v>223.5</v>
      </c>
      <c r="I1733" s="24">
        <f t="shared" si="1244"/>
        <v>216.34899999999999</v>
      </c>
      <c r="J1733" s="37">
        <f t="shared" si="1244"/>
        <v>166.5</v>
      </c>
      <c r="K1733" s="24">
        <f t="shared" si="1244"/>
        <v>0</v>
      </c>
      <c r="L1733" s="24">
        <f t="shared" si="1244"/>
        <v>0</v>
      </c>
      <c r="M1733" s="24">
        <f t="shared" si="1244"/>
        <v>0</v>
      </c>
      <c r="N1733" s="24">
        <f t="shared" si="1244"/>
        <v>0</v>
      </c>
      <c r="O1733" s="30">
        <f t="shared" si="1245"/>
        <v>216.34899999999999</v>
      </c>
      <c r="P1733" s="30">
        <f t="shared" si="1245"/>
        <v>0</v>
      </c>
      <c r="Q1733" s="30">
        <f t="shared" si="1245"/>
        <v>0</v>
      </c>
      <c r="R1733" s="88">
        <f t="shared" si="1212"/>
        <v>100</v>
      </c>
    </row>
    <row r="1734" spans="1:19" ht="47.25" customHeight="1" x14ac:dyDescent="0.3">
      <c r="A1734" s="28" t="s">
        <v>302</v>
      </c>
      <c r="B1734" s="28" t="s">
        <v>1406</v>
      </c>
      <c r="C1734" s="18" t="s">
        <v>301</v>
      </c>
      <c r="D1734" s="28"/>
      <c r="E1734" s="29" t="s">
        <v>1621</v>
      </c>
      <c r="F1734" s="24">
        <v>252</v>
      </c>
      <c r="G1734" s="24">
        <f t="shared" si="1244"/>
        <v>0</v>
      </c>
      <c r="H1734" s="24">
        <f t="shared" si="1244"/>
        <v>223.5</v>
      </c>
      <c r="I1734" s="24">
        <f t="shared" si="1244"/>
        <v>216.34899999999999</v>
      </c>
      <c r="J1734" s="37">
        <f t="shared" si="1244"/>
        <v>166.5</v>
      </c>
      <c r="K1734" s="24">
        <f t="shared" si="1244"/>
        <v>0</v>
      </c>
      <c r="L1734" s="24">
        <f t="shared" si="1244"/>
        <v>0</v>
      </c>
      <c r="M1734" s="24">
        <f t="shared" si="1244"/>
        <v>0</v>
      </c>
      <c r="N1734" s="24">
        <f t="shared" si="1244"/>
        <v>0</v>
      </c>
      <c r="O1734" s="30">
        <f t="shared" si="1245"/>
        <v>216.34899999999999</v>
      </c>
      <c r="P1734" s="30">
        <f t="shared" si="1245"/>
        <v>0</v>
      </c>
      <c r="Q1734" s="30">
        <f t="shared" si="1245"/>
        <v>0</v>
      </c>
      <c r="R1734" s="88">
        <f t="shared" si="1212"/>
        <v>100</v>
      </c>
    </row>
    <row r="1735" spans="1:19" ht="31.5" customHeight="1" x14ac:dyDescent="0.3">
      <c r="A1735" s="28" t="s">
        <v>302</v>
      </c>
      <c r="B1735" s="28" t="s">
        <v>1406</v>
      </c>
      <c r="C1735" s="18" t="s">
        <v>300</v>
      </c>
      <c r="D1735" s="28"/>
      <c r="E1735" s="29" t="s">
        <v>792</v>
      </c>
      <c r="F1735" s="24">
        <v>252</v>
      </c>
      <c r="G1735" s="24">
        <f t="shared" si="1244"/>
        <v>0</v>
      </c>
      <c r="H1735" s="24">
        <f t="shared" si="1244"/>
        <v>223.5</v>
      </c>
      <c r="I1735" s="24">
        <f t="shared" si="1244"/>
        <v>216.34899999999999</v>
      </c>
      <c r="J1735" s="37">
        <f t="shared" si="1244"/>
        <v>166.5</v>
      </c>
      <c r="K1735" s="24">
        <f t="shared" si="1244"/>
        <v>0</v>
      </c>
      <c r="L1735" s="24">
        <f t="shared" si="1244"/>
        <v>0</v>
      </c>
      <c r="M1735" s="24">
        <f t="shared" si="1244"/>
        <v>0</v>
      </c>
      <c r="N1735" s="24">
        <f t="shared" si="1244"/>
        <v>0</v>
      </c>
      <c r="O1735" s="30">
        <f t="shared" si="1245"/>
        <v>216.34899999999999</v>
      </c>
      <c r="P1735" s="30">
        <f t="shared" si="1245"/>
        <v>0</v>
      </c>
      <c r="Q1735" s="30">
        <f t="shared" si="1245"/>
        <v>0</v>
      </c>
      <c r="R1735" s="88">
        <f t="shared" si="1212"/>
        <v>100</v>
      </c>
    </row>
    <row r="1736" spans="1:19" ht="31.5" customHeight="1" x14ac:dyDescent="0.3">
      <c r="A1736" s="28" t="s">
        <v>302</v>
      </c>
      <c r="B1736" s="28" t="s">
        <v>1406</v>
      </c>
      <c r="C1736" s="18" t="s">
        <v>300</v>
      </c>
      <c r="D1736" s="28" t="s">
        <v>51</v>
      </c>
      <c r="E1736" s="29" t="s">
        <v>663</v>
      </c>
      <c r="F1736" s="24">
        <v>252</v>
      </c>
      <c r="G1736" s="24">
        <f t="shared" si="1244"/>
        <v>0</v>
      </c>
      <c r="H1736" s="24">
        <f t="shared" si="1244"/>
        <v>223.5</v>
      </c>
      <c r="I1736" s="24">
        <f t="shared" si="1244"/>
        <v>216.34899999999999</v>
      </c>
      <c r="J1736" s="37">
        <f t="shared" si="1244"/>
        <v>166.5</v>
      </c>
      <c r="K1736" s="24">
        <f t="shared" si="1244"/>
        <v>0</v>
      </c>
      <c r="L1736" s="24">
        <f t="shared" si="1244"/>
        <v>0</v>
      </c>
      <c r="M1736" s="24">
        <f t="shared" si="1244"/>
        <v>0</v>
      </c>
      <c r="N1736" s="24">
        <f t="shared" si="1244"/>
        <v>0</v>
      </c>
      <c r="O1736" s="30">
        <f t="shared" si="1245"/>
        <v>216.34899999999999</v>
      </c>
      <c r="P1736" s="30">
        <f t="shared" si="1245"/>
        <v>0</v>
      </c>
      <c r="Q1736" s="30">
        <f t="shared" si="1245"/>
        <v>0</v>
      </c>
      <c r="R1736" s="88">
        <f t="shared" si="1212"/>
        <v>100</v>
      </c>
    </row>
    <row r="1737" spans="1:19" ht="31.5" customHeight="1" x14ac:dyDescent="0.3">
      <c r="A1737" s="28" t="s">
        <v>302</v>
      </c>
      <c r="B1737" s="28" t="s">
        <v>1406</v>
      </c>
      <c r="C1737" s="18" t="s">
        <v>300</v>
      </c>
      <c r="D1737" s="28" t="s">
        <v>52</v>
      </c>
      <c r="E1737" s="29" t="s">
        <v>664</v>
      </c>
      <c r="F1737" s="24">
        <v>252</v>
      </c>
      <c r="G1737" s="24"/>
      <c r="H1737" s="24">
        <v>223.5</v>
      </c>
      <c r="I1737" s="24">
        <v>216.34899999999999</v>
      </c>
      <c r="J1737" s="37">
        <v>166.5</v>
      </c>
      <c r="K1737" s="24">
        <v>0</v>
      </c>
      <c r="L1737" s="24">
        <v>0</v>
      </c>
      <c r="M1737" s="24">
        <v>0</v>
      </c>
      <c r="N1737" s="24">
        <v>0</v>
      </c>
      <c r="O1737" s="30">
        <v>216.34899999999999</v>
      </c>
      <c r="P1737" s="30">
        <v>0</v>
      </c>
      <c r="Q1737" s="30">
        <v>0</v>
      </c>
      <c r="R1737" s="88">
        <f t="shared" si="1212"/>
        <v>100</v>
      </c>
    </row>
    <row r="1738" spans="1:19" s="36" customFormat="1" ht="15.75" customHeight="1" x14ac:dyDescent="0.3">
      <c r="A1738" s="43" t="s">
        <v>302</v>
      </c>
      <c r="B1738" s="43" t="s">
        <v>71</v>
      </c>
      <c r="C1738" s="27"/>
      <c r="D1738" s="43"/>
      <c r="E1738" s="44" t="s">
        <v>625</v>
      </c>
      <c r="F1738" s="22">
        <v>1320.6</v>
      </c>
      <c r="G1738" s="22">
        <f t="shared" ref="G1738:N1744" si="1246">G1739</f>
        <v>0</v>
      </c>
      <c r="H1738" s="22">
        <f t="shared" si="1246"/>
        <v>1320.6</v>
      </c>
      <c r="I1738" s="22">
        <f t="shared" si="1246"/>
        <v>4141.6000000000004</v>
      </c>
      <c r="J1738" s="76">
        <f t="shared" si="1246"/>
        <v>2002.704</v>
      </c>
      <c r="K1738" s="22">
        <f t="shared" si="1246"/>
        <v>0</v>
      </c>
      <c r="L1738" s="22">
        <f t="shared" si="1246"/>
        <v>0</v>
      </c>
      <c r="M1738" s="22">
        <f t="shared" si="1246"/>
        <v>0</v>
      </c>
      <c r="N1738" s="22">
        <f t="shared" si="1246"/>
        <v>0</v>
      </c>
      <c r="O1738" s="45">
        <f t="shared" ref="O1738:Q1744" si="1247">O1739</f>
        <v>3801.4996000000001</v>
      </c>
      <c r="P1738" s="45">
        <f t="shared" si="1247"/>
        <v>0</v>
      </c>
      <c r="Q1738" s="45">
        <f t="shared" si="1247"/>
        <v>0</v>
      </c>
      <c r="R1738" s="86">
        <f t="shared" si="1212"/>
        <v>91.788188139849325</v>
      </c>
    </row>
    <row r="1739" spans="1:19" s="49" customFormat="1" ht="15.75" customHeight="1" x14ac:dyDescent="0.3">
      <c r="A1739" s="47" t="s">
        <v>302</v>
      </c>
      <c r="B1739" s="47" t="s">
        <v>1408</v>
      </c>
      <c r="C1739" s="20"/>
      <c r="D1739" s="47"/>
      <c r="E1739" s="48" t="s">
        <v>652</v>
      </c>
      <c r="F1739" s="23">
        <v>1320.6</v>
      </c>
      <c r="G1739" s="23">
        <f t="shared" ref="G1739:H1739" si="1248">G1740+G1746</f>
        <v>0</v>
      </c>
      <c r="H1739" s="23">
        <f t="shared" si="1248"/>
        <v>1320.6</v>
      </c>
      <c r="I1739" s="23">
        <f t="shared" ref="I1739:Q1739" si="1249">I1740+I1746</f>
        <v>4141.6000000000004</v>
      </c>
      <c r="J1739" s="77">
        <f t="shared" si="1249"/>
        <v>2002.704</v>
      </c>
      <c r="K1739" s="23">
        <f t="shared" si="1249"/>
        <v>0</v>
      </c>
      <c r="L1739" s="23">
        <f t="shared" si="1249"/>
        <v>0</v>
      </c>
      <c r="M1739" s="23">
        <f t="shared" si="1249"/>
        <v>0</v>
      </c>
      <c r="N1739" s="23">
        <f t="shared" si="1249"/>
        <v>0</v>
      </c>
      <c r="O1739" s="51">
        <f t="shared" si="1249"/>
        <v>3801.4996000000001</v>
      </c>
      <c r="P1739" s="51">
        <f t="shared" si="1249"/>
        <v>0</v>
      </c>
      <c r="Q1739" s="51">
        <f t="shared" si="1249"/>
        <v>0</v>
      </c>
      <c r="R1739" s="87">
        <f t="shared" si="1212"/>
        <v>91.788188139849325</v>
      </c>
    </row>
    <row r="1740" spans="1:19" ht="15.75" customHeight="1" x14ac:dyDescent="0.3">
      <c r="A1740" s="28" t="s">
        <v>302</v>
      </c>
      <c r="B1740" s="28" t="s">
        <v>1408</v>
      </c>
      <c r="C1740" s="18" t="s">
        <v>162</v>
      </c>
      <c r="D1740" s="28"/>
      <c r="E1740" s="29" t="s">
        <v>1515</v>
      </c>
      <c r="F1740" s="24">
        <v>1281.5999999999999</v>
      </c>
      <c r="G1740" s="24">
        <f t="shared" si="1246"/>
        <v>0</v>
      </c>
      <c r="H1740" s="24">
        <f t="shared" si="1246"/>
        <v>1281.5999999999999</v>
      </c>
      <c r="I1740" s="24">
        <f t="shared" si="1246"/>
        <v>1281.5999999999999</v>
      </c>
      <c r="J1740" s="37">
        <f t="shared" si="1246"/>
        <v>725.70399999999995</v>
      </c>
      <c r="K1740" s="24">
        <f t="shared" si="1246"/>
        <v>0</v>
      </c>
      <c r="L1740" s="24">
        <f t="shared" si="1246"/>
        <v>0</v>
      </c>
      <c r="M1740" s="24">
        <f t="shared" si="1246"/>
        <v>0</v>
      </c>
      <c r="N1740" s="24">
        <f t="shared" si="1246"/>
        <v>0</v>
      </c>
      <c r="O1740" s="30">
        <f t="shared" si="1247"/>
        <v>1267.4996000000001</v>
      </c>
      <c r="P1740" s="30">
        <f t="shared" si="1247"/>
        <v>0</v>
      </c>
      <c r="Q1740" s="30">
        <f t="shared" si="1247"/>
        <v>0</v>
      </c>
      <c r="R1740" s="88">
        <f t="shared" si="1212"/>
        <v>98.899781523096138</v>
      </c>
    </row>
    <row r="1741" spans="1:19" ht="31.5" customHeight="1" x14ac:dyDescent="0.3">
      <c r="A1741" s="28" t="s">
        <v>302</v>
      </c>
      <c r="B1741" s="28" t="s">
        <v>1408</v>
      </c>
      <c r="C1741" s="18" t="s">
        <v>214</v>
      </c>
      <c r="D1741" s="28"/>
      <c r="E1741" s="29" t="s">
        <v>1536</v>
      </c>
      <c r="F1741" s="24">
        <v>1281.5999999999999</v>
      </c>
      <c r="G1741" s="24">
        <f t="shared" si="1246"/>
        <v>0</v>
      </c>
      <c r="H1741" s="24">
        <f t="shared" si="1246"/>
        <v>1281.5999999999999</v>
      </c>
      <c r="I1741" s="24">
        <f t="shared" si="1246"/>
        <v>1281.5999999999999</v>
      </c>
      <c r="J1741" s="37">
        <f t="shared" si="1246"/>
        <v>725.70399999999995</v>
      </c>
      <c r="K1741" s="24">
        <f t="shared" si="1246"/>
        <v>0</v>
      </c>
      <c r="L1741" s="24">
        <f t="shared" si="1246"/>
        <v>0</v>
      </c>
      <c r="M1741" s="24">
        <f t="shared" si="1246"/>
        <v>0</v>
      </c>
      <c r="N1741" s="24">
        <f t="shared" si="1246"/>
        <v>0</v>
      </c>
      <c r="O1741" s="30">
        <f t="shared" si="1247"/>
        <v>1267.4996000000001</v>
      </c>
      <c r="P1741" s="30">
        <f t="shared" si="1247"/>
        <v>0</v>
      </c>
      <c r="Q1741" s="30">
        <f t="shared" si="1247"/>
        <v>0</v>
      </c>
      <c r="R1741" s="88">
        <f t="shared" ref="R1741:R1804" si="1250">O1741/I1741*100</f>
        <v>98.899781523096138</v>
      </c>
    </row>
    <row r="1742" spans="1:19" ht="31.5" customHeight="1" x14ac:dyDescent="0.3">
      <c r="A1742" s="28" t="s">
        <v>302</v>
      </c>
      <c r="B1742" s="28" t="s">
        <v>1408</v>
      </c>
      <c r="C1742" s="18" t="s">
        <v>215</v>
      </c>
      <c r="D1742" s="28"/>
      <c r="E1742" s="29" t="s">
        <v>1537</v>
      </c>
      <c r="F1742" s="24">
        <v>1281.5999999999999</v>
      </c>
      <c r="G1742" s="24">
        <f t="shared" si="1246"/>
        <v>0</v>
      </c>
      <c r="H1742" s="24">
        <f t="shared" si="1246"/>
        <v>1281.5999999999999</v>
      </c>
      <c r="I1742" s="24">
        <f t="shared" si="1246"/>
        <v>1281.5999999999999</v>
      </c>
      <c r="J1742" s="37">
        <f t="shared" si="1246"/>
        <v>725.70399999999995</v>
      </c>
      <c r="K1742" s="24">
        <f t="shared" si="1246"/>
        <v>0</v>
      </c>
      <c r="L1742" s="24">
        <f t="shared" si="1246"/>
        <v>0</v>
      </c>
      <c r="M1742" s="24">
        <f t="shared" si="1246"/>
        <v>0</v>
      </c>
      <c r="N1742" s="24">
        <f t="shared" si="1246"/>
        <v>0</v>
      </c>
      <c r="O1742" s="30">
        <f t="shared" si="1247"/>
        <v>1267.4996000000001</v>
      </c>
      <c r="P1742" s="30">
        <f t="shared" si="1247"/>
        <v>0</v>
      </c>
      <c r="Q1742" s="30">
        <f t="shared" si="1247"/>
        <v>0</v>
      </c>
      <c r="R1742" s="88">
        <f t="shared" si="1250"/>
        <v>98.899781523096138</v>
      </c>
    </row>
    <row r="1743" spans="1:19" ht="47.25" customHeight="1" x14ac:dyDescent="0.3">
      <c r="A1743" s="28" t="s">
        <v>302</v>
      </c>
      <c r="B1743" s="28" t="s">
        <v>1408</v>
      </c>
      <c r="C1743" s="18" t="s">
        <v>202</v>
      </c>
      <c r="D1743" s="28"/>
      <c r="E1743" s="29" t="s">
        <v>735</v>
      </c>
      <c r="F1743" s="24">
        <v>1281.5999999999999</v>
      </c>
      <c r="G1743" s="24">
        <f t="shared" si="1246"/>
        <v>0</v>
      </c>
      <c r="H1743" s="24">
        <f t="shared" si="1246"/>
        <v>1281.5999999999999</v>
      </c>
      <c r="I1743" s="24">
        <f t="shared" si="1246"/>
        <v>1281.5999999999999</v>
      </c>
      <c r="J1743" s="37">
        <f t="shared" si="1246"/>
        <v>725.70399999999995</v>
      </c>
      <c r="K1743" s="24">
        <f t="shared" si="1246"/>
        <v>0</v>
      </c>
      <c r="L1743" s="24">
        <f t="shared" si="1246"/>
        <v>0</v>
      </c>
      <c r="M1743" s="24">
        <f t="shared" si="1246"/>
        <v>0</v>
      </c>
      <c r="N1743" s="24">
        <f t="shared" si="1246"/>
        <v>0</v>
      </c>
      <c r="O1743" s="30">
        <f t="shared" si="1247"/>
        <v>1267.4996000000001</v>
      </c>
      <c r="P1743" s="30">
        <f t="shared" si="1247"/>
        <v>0</v>
      </c>
      <c r="Q1743" s="30">
        <f t="shared" si="1247"/>
        <v>0</v>
      </c>
      <c r="R1743" s="88">
        <f t="shared" si="1250"/>
        <v>98.899781523096138</v>
      </c>
      <c r="S1743" s="36"/>
    </row>
    <row r="1744" spans="1:19" ht="31.5" customHeight="1" x14ac:dyDescent="0.3">
      <c r="A1744" s="28" t="s">
        <v>302</v>
      </c>
      <c r="B1744" s="28" t="s">
        <v>1408</v>
      </c>
      <c r="C1744" s="18" t="s">
        <v>202</v>
      </c>
      <c r="D1744" s="28" t="s">
        <v>51</v>
      </c>
      <c r="E1744" s="29" t="s">
        <v>663</v>
      </c>
      <c r="F1744" s="24">
        <v>1281.5999999999999</v>
      </c>
      <c r="G1744" s="24">
        <f t="shared" si="1246"/>
        <v>0</v>
      </c>
      <c r="H1744" s="24">
        <f t="shared" si="1246"/>
        <v>1281.5999999999999</v>
      </c>
      <c r="I1744" s="24">
        <f t="shared" si="1246"/>
        <v>1281.5999999999999</v>
      </c>
      <c r="J1744" s="37">
        <f t="shared" si="1246"/>
        <v>725.70399999999995</v>
      </c>
      <c r="K1744" s="24">
        <f t="shared" si="1246"/>
        <v>0</v>
      </c>
      <c r="L1744" s="24">
        <f t="shared" si="1246"/>
        <v>0</v>
      </c>
      <c r="M1744" s="24">
        <f t="shared" si="1246"/>
        <v>0</v>
      </c>
      <c r="N1744" s="24">
        <f t="shared" si="1246"/>
        <v>0</v>
      </c>
      <c r="O1744" s="30">
        <f t="shared" si="1247"/>
        <v>1267.4996000000001</v>
      </c>
      <c r="P1744" s="30">
        <f t="shared" si="1247"/>
        <v>0</v>
      </c>
      <c r="Q1744" s="30">
        <f t="shared" si="1247"/>
        <v>0</v>
      </c>
      <c r="R1744" s="88">
        <f t="shared" si="1250"/>
        <v>98.899781523096138</v>
      </c>
      <c r="S1744" s="36"/>
    </row>
    <row r="1745" spans="1:19" ht="31.5" customHeight="1" x14ac:dyDescent="0.3">
      <c r="A1745" s="28" t="s">
        <v>302</v>
      </c>
      <c r="B1745" s="28" t="s">
        <v>1408</v>
      </c>
      <c r="C1745" s="18" t="s">
        <v>202</v>
      </c>
      <c r="D1745" s="28" t="s">
        <v>52</v>
      </c>
      <c r="E1745" s="29" t="s">
        <v>664</v>
      </c>
      <c r="F1745" s="24">
        <v>1281.5999999999999</v>
      </c>
      <c r="G1745" s="24"/>
      <c r="H1745" s="24">
        <v>1281.5999999999999</v>
      </c>
      <c r="I1745" s="24">
        <v>1281.5999999999999</v>
      </c>
      <c r="J1745" s="37">
        <v>725.70399999999995</v>
      </c>
      <c r="K1745" s="24">
        <v>0</v>
      </c>
      <c r="L1745" s="24">
        <v>0</v>
      </c>
      <c r="M1745" s="24">
        <v>0</v>
      </c>
      <c r="N1745" s="24">
        <v>0</v>
      </c>
      <c r="O1745" s="30">
        <v>1267.4996000000001</v>
      </c>
      <c r="P1745" s="30">
        <v>0</v>
      </c>
      <c r="Q1745" s="30">
        <v>0</v>
      </c>
      <c r="R1745" s="88">
        <f t="shared" si="1250"/>
        <v>98.899781523096138</v>
      </c>
      <c r="S1745" s="36"/>
    </row>
    <row r="1746" spans="1:19" ht="31.5" customHeight="1" x14ac:dyDescent="0.3">
      <c r="A1746" s="28" t="s">
        <v>302</v>
      </c>
      <c r="B1746" s="28" t="s">
        <v>1408</v>
      </c>
      <c r="C1746" s="18" t="s">
        <v>62</v>
      </c>
      <c r="D1746" s="28"/>
      <c r="E1746" s="29" t="s">
        <v>1196</v>
      </c>
      <c r="F1746" s="24">
        <v>39</v>
      </c>
      <c r="G1746" s="24">
        <f t="shared" ref="G1746:N1748" si="1251">G1747</f>
        <v>0</v>
      </c>
      <c r="H1746" s="24">
        <f t="shared" si="1251"/>
        <v>39</v>
      </c>
      <c r="I1746" s="24">
        <f t="shared" si="1251"/>
        <v>2860</v>
      </c>
      <c r="J1746" s="37">
        <f t="shared" si="1251"/>
        <v>1277</v>
      </c>
      <c r="K1746" s="24">
        <f t="shared" si="1251"/>
        <v>0</v>
      </c>
      <c r="L1746" s="24">
        <f t="shared" si="1251"/>
        <v>0</v>
      </c>
      <c r="M1746" s="24">
        <f t="shared" si="1251"/>
        <v>0</v>
      </c>
      <c r="N1746" s="24">
        <f t="shared" si="1251"/>
        <v>0</v>
      </c>
      <c r="O1746" s="30">
        <f t="shared" ref="O1746:Q1748" si="1252">O1747</f>
        <v>2534</v>
      </c>
      <c r="P1746" s="30">
        <f t="shared" si="1252"/>
        <v>0</v>
      </c>
      <c r="Q1746" s="30">
        <f t="shared" si="1252"/>
        <v>0</v>
      </c>
      <c r="R1746" s="88">
        <f t="shared" si="1250"/>
        <v>88.6013986013986</v>
      </c>
    </row>
    <row r="1747" spans="1:19" ht="47.25" customHeight="1" x14ac:dyDescent="0.3">
      <c r="A1747" s="28" t="s">
        <v>302</v>
      </c>
      <c r="B1747" s="28" t="s">
        <v>1408</v>
      </c>
      <c r="C1747" s="18" t="s">
        <v>527</v>
      </c>
      <c r="D1747" s="28"/>
      <c r="E1747" s="29" t="s">
        <v>114</v>
      </c>
      <c r="F1747" s="24">
        <v>39</v>
      </c>
      <c r="G1747" s="24">
        <f t="shared" ref="G1747:H1747" si="1253">G1748+G1750</f>
        <v>0</v>
      </c>
      <c r="H1747" s="24">
        <f t="shared" si="1253"/>
        <v>39</v>
      </c>
      <c r="I1747" s="24">
        <f t="shared" ref="I1747:Q1747" si="1254">I1748+I1750</f>
        <v>2860</v>
      </c>
      <c r="J1747" s="37">
        <f t="shared" si="1254"/>
        <v>1277</v>
      </c>
      <c r="K1747" s="24">
        <f t="shared" si="1254"/>
        <v>0</v>
      </c>
      <c r="L1747" s="24">
        <f t="shared" si="1254"/>
        <v>0</v>
      </c>
      <c r="M1747" s="24">
        <f t="shared" si="1254"/>
        <v>0</v>
      </c>
      <c r="N1747" s="24">
        <f t="shared" si="1254"/>
        <v>0</v>
      </c>
      <c r="O1747" s="30">
        <f t="shared" si="1254"/>
        <v>2534</v>
      </c>
      <c r="P1747" s="30">
        <f t="shared" si="1254"/>
        <v>0</v>
      </c>
      <c r="Q1747" s="30">
        <f t="shared" si="1254"/>
        <v>0</v>
      </c>
      <c r="R1747" s="88">
        <f t="shared" si="1250"/>
        <v>88.6013986013986</v>
      </c>
    </row>
    <row r="1748" spans="1:19" ht="31.5" customHeight="1" x14ac:dyDescent="0.3">
      <c r="A1748" s="28" t="s">
        <v>302</v>
      </c>
      <c r="B1748" s="28" t="s">
        <v>1408</v>
      </c>
      <c r="C1748" s="18" t="s">
        <v>527</v>
      </c>
      <c r="D1748" s="28" t="s">
        <v>51</v>
      </c>
      <c r="E1748" s="29" t="s">
        <v>663</v>
      </c>
      <c r="F1748" s="24">
        <v>39</v>
      </c>
      <c r="G1748" s="24">
        <f t="shared" si="1251"/>
        <v>0</v>
      </c>
      <c r="H1748" s="24">
        <f t="shared" si="1251"/>
        <v>39</v>
      </c>
      <c r="I1748" s="24">
        <f t="shared" si="1251"/>
        <v>570</v>
      </c>
      <c r="J1748" s="37">
        <f t="shared" si="1251"/>
        <v>300</v>
      </c>
      <c r="K1748" s="24">
        <f t="shared" si="1251"/>
        <v>0</v>
      </c>
      <c r="L1748" s="24">
        <f t="shared" si="1251"/>
        <v>0</v>
      </c>
      <c r="M1748" s="24">
        <f t="shared" si="1251"/>
        <v>0</v>
      </c>
      <c r="N1748" s="24">
        <f t="shared" si="1251"/>
        <v>0</v>
      </c>
      <c r="O1748" s="30">
        <f t="shared" si="1252"/>
        <v>500</v>
      </c>
      <c r="P1748" s="30">
        <f t="shared" si="1252"/>
        <v>0</v>
      </c>
      <c r="Q1748" s="30">
        <f t="shared" si="1252"/>
        <v>0</v>
      </c>
      <c r="R1748" s="88">
        <f t="shared" si="1250"/>
        <v>87.719298245614027</v>
      </c>
    </row>
    <row r="1749" spans="1:19" ht="31.5" customHeight="1" x14ac:dyDescent="0.3">
      <c r="A1749" s="28" t="s">
        <v>302</v>
      </c>
      <c r="B1749" s="28" t="s">
        <v>1408</v>
      </c>
      <c r="C1749" s="18" t="s">
        <v>527</v>
      </c>
      <c r="D1749" s="28" t="s">
        <v>52</v>
      </c>
      <c r="E1749" s="29" t="s">
        <v>664</v>
      </c>
      <c r="F1749" s="24">
        <v>39</v>
      </c>
      <c r="G1749" s="24"/>
      <c r="H1749" s="24">
        <v>39</v>
      </c>
      <c r="I1749" s="24">
        <v>570</v>
      </c>
      <c r="J1749" s="37">
        <v>300</v>
      </c>
      <c r="K1749" s="24">
        <v>0</v>
      </c>
      <c r="L1749" s="24">
        <v>0</v>
      </c>
      <c r="M1749" s="24">
        <v>0</v>
      </c>
      <c r="N1749" s="24">
        <v>0</v>
      </c>
      <c r="O1749" s="30">
        <v>500</v>
      </c>
      <c r="P1749" s="30">
        <v>0</v>
      </c>
      <c r="Q1749" s="30">
        <v>0</v>
      </c>
      <c r="R1749" s="88">
        <f t="shared" si="1250"/>
        <v>87.719298245614027</v>
      </c>
    </row>
    <row r="1750" spans="1:19" ht="31.5" customHeight="1" x14ac:dyDescent="0.3">
      <c r="A1750" s="28" t="s">
        <v>302</v>
      </c>
      <c r="B1750" s="28" t="s">
        <v>1408</v>
      </c>
      <c r="C1750" s="28" t="s">
        <v>527</v>
      </c>
      <c r="D1750" s="28" t="s">
        <v>143</v>
      </c>
      <c r="E1750" s="29" t="s">
        <v>673</v>
      </c>
      <c r="F1750" s="24">
        <v>0</v>
      </c>
      <c r="G1750" s="24">
        <f t="shared" ref="G1750:Q1750" si="1255">G1751</f>
        <v>0</v>
      </c>
      <c r="H1750" s="24">
        <f t="shared" si="1255"/>
        <v>0</v>
      </c>
      <c r="I1750" s="24">
        <f t="shared" si="1255"/>
        <v>2290</v>
      </c>
      <c r="J1750" s="37">
        <f t="shared" si="1255"/>
        <v>977</v>
      </c>
      <c r="K1750" s="24">
        <f t="shared" si="1255"/>
        <v>0</v>
      </c>
      <c r="L1750" s="24">
        <f t="shared" si="1255"/>
        <v>0</v>
      </c>
      <c r="M1750" s="24">
        <f t="shared" si="1255"/>
        <v>0</v>
      </c>
      <c r="N1750" s="24">
        <f t="shared" si="1255"/>
        <v>0</v>
      </c>
      <c r="O1750" s="30">
        <f t="shared" si="1255"/>
        <v>2034</v>
      </c>
      <c r="P1750" s="30">
        <f t="shared" si="1255"/>
        <v>0</v>
      </c>
      <c r="Q1750" s="30">
        <f t="shared" si="1255"/>
        <v>0</v>
      </c>
      <c r="R1750" s="88">
        <f t="shared" si="1250"/>
        <v>88.820960698689959</v>
      </c>
    </row>
    <row r="1751" spans="1:19" ht="47.25" customHeight="1" x14ac:dyDescent="0.3">
      <c r="A1751" s="28" t="s">
        <v>302</v>
      </c>
      <c r="B1751" s="28" t="s">
        <v>1408</v>
      </c>
      <c r="C1751" s="28" t="s">
        <v>527</v>
      </c>
      <c r="D1751" s="28" t="s">
        <v>139</v>
      </c>
      <c r="E1751" s="29" t="s">
        <v>676</v>
      </c>
      <c r="F1751" s="24">
        <v>0</v>
      </c>
      <c r="G1751" s="24"/>
      <c r="H1751" s="24">
        <v>0</v>
      </c>
      <c r="I1751" s="24">
        <v>2290</v>
      </c>
      <c r="J1751" s="37">
        <v>977</v>
      </c>
      <c r="K1751" s="24">
        <v>0</v>
      </c>
      <c r="L1751" s="24">
        <v>0</v>
      </c>
      <c r="M1751" s="24">
        <v>0</v>
      </c>
      <c r="N1751" s="24">
        <v>0</v>
      </c>
      <c r="O1751" s="30">
        <v>2034</v>
      </c>
      <c r="P1751" s="30">
        <v>0</v>
      </c>
      <c r="Q1751" s="30">
        <v>0</v>
      </c>
      <c r="R1751" s="88">
        <f t="shared" si="1250"/>
        <v>88.820960698689959</v>
      </c>
    </row>
    <row r="1752" spans="1:19" s="36" customFormat="1" ht="15.75" hidden="1" customHeight="1" x14ac:dyDescent="0.3">
      <c r="A1752" s="43" t="s">
        <v>302</v>
      </c>
      <c r="B1752" s="43" t="s">
        <v>148</v>
      </c>
      <c r="C1752" s="27"/>
      <c r="D1752" s="43"/>
      <c r="E1752" s="44" t="s">
        <v>626</v>
      </c>
      <c r="F1752" s="22">
        <v>375.3</v>
      </c>
      <c r="G1752" s="22">
        <f t="shared" ref="G1752:N1757" si="1256">G1753</f>
        <v>0</v>
      </c>
      <c r="H1752" s="22">
        <f t="shared" si="1256"/>
        <v>375.3</v>
      </c>
      <c r="I1752" s="22">
        <f t="shared" si="1256"/>
        <v>0</v>
      </c>
      <c r="J1752" s="76">
        <f t="shared" si="1256"/>
        <v>0</v>
      </c>
      <c r="K1752" s="22">
        <f t="shared" si="1256"/>
        <v>0</v>
      </c>
      <c r="L1752" s="22">
        <f t="shared" si="1256"/>
        <v>0</v>
      </c>
      <c r="M1752" s="22">
        <f t="shared" si="1256"/>
        <v>0</v>
      </c>
      <c r="N1752" s="22">
        <f t="shared" si="1256"/>
        <v>0</v>
      </c>
      <c r="O1752" s="45">
        <f t="shared" ref="O1752:Q1757" si="1257">O1753</f>
        <v>0</v>
      </c>
      <c r="P1752" s="45">
        <f t="shared" si="1257"/>
        <v>0</v>
      </c>
      <c r="Q1752" s="45">
        <f t="shared" si="1257"/>
        <v>0</v>
      </c>
      <c r="R1752" s="45">
        <v>0</v>
      </c>
      <c r="S1752" s="36" t="s">
        <v>2026</v>
      </c>
    </row>
    <row r="1753" spans="1:19" s="49" customFormat="1" ht="15.75" hidden="1" customHeight="1" x14ac:dyDescent="0.3">
      <c r="A1753" s="47" t="s">
        <v>302</v>
      </c>
      <c r="B1753" s="47" t="s">
        <v>1404</v>
      </c>
      <c r="C1753" s="20"/>
      <c r="D1753" s="47"/>
      <c r="E1753" s="48" t="s">
        <v>654</v>
      </c>
      <c r="F1753" s="23">
        <v>375.3</v>
      </c>
      <c r="G1753" s="23">
        <f t="shared" si="1256"/>
        <v>0</v>
      </c>
      <c r="H1753" s="23">
        <f t="shared" si="1256"/>
        <v>375.3</v>
      </c>
      <c r="I1753" s="23">
        <f t="shared" si="1256"/>
        <v>0</v>
      </c>
      <c r="J1753" s="77">
        <f t="shared" si="1256"/>
        <v>0</v>
      </c>
      <c r="K1753" s="23">
        <f t="shared" si="1256"/>
        <v>0</v>
      </c>
      <c r="L1753" s="23">
        <f t="shared" si="1256"/>
        <v>0</v>
      </c>
      <c r="M1753" s="23">
        <f t="shared" si="1256"/>
        <v>0</v>
      </c>
      <c r="N1753" s="23">
        <f t="shared" si="1256"/>
        <v>0</v>
      </c>
      <c r="O1753" s="51">
        <f t="shared" si="1257"/>
        <v>0</v>
      </c>
      <c r="P1753" s="51">
        <f t="shared" si="1257"/>
        <v>0</v>
      </c>
      <c r="Q1753" s="51">
        <f t="shared" si="1257"/>
        <v>0</v>
      </c>
      <c r="R1753" s="51">
        <v>0</v>
      </c>
      <c r="S1753" s="36" t="s">
        <v>2026</v>
      </c>
    </row>
    <row r="1754" spans="1:19" ht="31.5" hidden="1" customHeight="1" x14ac:dyDescent="0.3">
      <c r="A1754" s="28" t="s">
        <v>302</v>
      </c>
      <c r="B1754" s="28" t="s">
        <v>1404</v>
      </c>
      <c r="C1754" s="18" t="s">
        <v>62</v>
      </c>
      <c r="D1754" s="28"/>
      <c r="E1754" s="29" t="s">
        <v>1196</v>
      </c>
      <c r="F1754" s="24">
        <v>375.3</v>
      </c>
      <c r="G1754" s="24">
        <f t="shared" si="1256"/>
        <v>0</v>
      </c>
      <c r="H1754" s="24">
        <f t="shared" si="1256"/>
        <v>375.3</v>
      </c>
      <c r="I1754" s="24">
        <f t="shared" si="1256"/>
        <v>0</v>
      </c>
      <c r="J1754" s="37">
        <f t="shared" si="1256"/>
        <v>0</v>
      </c>
      <c r="K1754" s="24">
        <f t="shared" si="1256"/>
        <v>0</v>
      </c>
      <c r="L1754" s="24">
        <f t="shared" si="1256"/>
        <v>0</v>
      </c>
      <c r="M1754" s="24">
        <f t="shared" si="1256"/>
        <v>0</v>
      </c>
      <c r="N1754" s="24">
        <f t="shared" si="1256"/>
        <v>0</v>
      </c>
      <c r="O1754" s="30">
        <f t="shared" si="1257"/>
        <v>0</v>
      </c>
      <c r="P1754" s="30">
        <f t="shared" si="1257"/>
        <v>0</v>
      </c>
      <c r="Q1754" s="30">
        <f t="shared" si="1257"/>
        <v>0</v>
      </c>
      <c r="R1754" s="30">
        <v>0</v>
      </c>
      <c r="S1754" s="36" t="s">
        <v>2026</v>
      </c>
    </row>
    <row r="1755" spans="1:19" ht="47.25" hidden="1" customHeight="1" x14ac:dyDescent="0.3">
      <c r="A1755" s="28" t="s">
        <v>302</v>
      </c>
      <c r="B1755" s="28" t="s">
        <v>1404</v>
      </c>
      <c r="C1755" s="18" t="s">
        <v>152</v>
      </c>
      <c r="D1755" s="28"/>
      <c r="E1755" s="29" t="s">
        <v>1788</v>
      </c>
      <c r="F1755" s="24">
        <v>375.3</v>
      </c>
      <c r="G1755" s="24">
        <f t="shared" si="1256"/>
        <v>0</v>
      </c>
      <c r="H1755" s="24">
        <f t="shared" si="1256"/>
        <v>375.3</v>
      </c>
      <c r="I1755" s="24">
        <f t="shared" si="1256"/>
        <v>0</v>
      </c>
      <c r="J1755" s="37">
        <f t="shared" si="1256"/>
        <v>0</v>
      </c>
      <c r="K1755" s="24">
        <f t="shared" si="1256"/>
        <v>0</v>
      </c>
      <c r="L1755" s="24">
        <f t="shared" si="1256"/>
        <v>0</v>
      </c>
      <c r="M1755" s="24">
        <f t="shared" si="1256"/>
        <v>0</v>
      </c>
      <c r="N1755" s="24">
        <f t="shared" si="1256"/>
        <v>0</v>
      </c>
      <c r="O1755" s="30">
        <f t="shared" si="1257"/>
        <v>0</v>
      </c>
      <c r="P1755" s="30">
        <f t="shared" si="1257"/>
        <v>0</v>
      </c>
      <c r="Q1755" s="30">
        <f t="shared" si="1257"/>
        <v>0</v>
      </c>
      <c r="R1755" s="30">
        <v>0</v>
      </c>
      <c r="S1755" s="36" t="s">
        <v>2026</v>
      </c>
    </row>
    <row r="1756" spans="1:19" ht="31.5" hidden="1" customHeight="1" x14ac:dyDescent="0.3">
      <c r="A1756" s="28" t="s">
        <v>302</v>
      </c>
      <c r="B1756" s="28" t="s">
        <v>1404</v>
      </c>
      <c r="C1756" s="18" t="s">
        <v>1822</v>
      </c>
      <c r="D1756" s="28"/>
      <c r="E1756" s="29" t="s">
        <v>1823</v>
      </c>
      <c r="F1756" s="24">
        <v>375.3</v>
      </c>
      <c r="G1756" s="24">
        <f t="shared" si="1256"/>
        <v>0</v>
      </c>
      <c r="H1756" s="24">
        <f t="shared" si="1256"/>
        <v>375.3</v>
      </c>
      <c r="I1756" s="24">
        <f t="shared" si="1256"/>
        <v>0</v>
      </c>
      <c r="J1756" s="37">
        <f t="shared" si="1256"/>
        <v>0</v>
      </c>
      <c r="K1756" s="24">
        <f t="shared" si="1256"/>
        <v>0</v>
      </c>
      <c r="L1756" s="24">
        <f t="shared" si="1256"/>
        <v>0</v>
      </c>
      <c r="M1756" s="24">
        <f t="shared" si="1256"/>
        <v>0</v>
      </c>
      <c r="N1756" s="24">
        <f t="shared" si="1256"/>
        <v>0</v>
      </c>
      <c r="O1756" s="30">
        <f t="shared" si="1257"/>
        <v>0</v>
      </c>
      <c r="P1756" s="30">
        <f t="shared" si="1257"/>
        <v>0</v>
      </c>
      <c r="Q1756" s="30">
        <f t="shared" si="1257"/>
        <v>0</v>
      </c>
      <c r="R1756" s="30">
        <v>0</v>
      </c>
      <c r="S1756" s="36" t="s">
        <v>2026</v>
      </c>
    </row>
    <row r="1757" spans="1:19" ht="31.5" hidden="1" customHeight="1" x14ac:dyDescent="0.3">
      <c r="A1757" s="28" t="s">
        <v>302</v>
      </c>
      <c r="B1757" s="28" t="s">
        <v>1404</v>
      </c>
      <c r="C1757" s="18" t="s">
        <v>1822</v>
      </c>
      <c r="D1757" s="28" t="s">
        <v>51</v>
      </c>
      <c r="E1757" s="29" t="s">
        <v>663</v>
      </c>
      <c r="F1757" s="24">
        <v>375.3</v>
      </c>
      <c r="G1757" s="24">
        <f t="shared" si="1256"/>
        <v>0</v>
      </c>
      <c r="H1757" s="24">
        <f t="shared" si="1256"/>
        <v>375.3</v>
      </c>
      <c r="I1757" s="24">
        <f t="shared" si="1256"/>
        <v>0</v>
      </c>
      <c r="J1757" s="37">
        <f t="shared" si="1256"/>
        <v>0</v>
      </c>
      <c r="K1757" s="24">
        <f t="shared" si="1256"/>
        <v>0</v>
      </c>
      <c r="L1757" s="24">
        <f t="shared" si="1256"/>
        <v>0</v>
      </c>
      <c r="M1757" s="24">
        <f t="shared" si="1256"/>
        <v>0</v>
      </c>
      <c r="N1757" s="24">
        <f t="shared" si="1256"/>
        <v>0</v>
      </c>
      <c r="O1757" s="30">
        <f t="shared" si="1257"/>
        <v>0</v>
      </c>
      <c r="P1757" s="30">
        <f t="shared" si="1257"/>
        <v>0</v>
      </c>
      <c r="Q1757" s="30">
        <f t="shared" si="1257"/>
        <v>0</v>
      </c>
      <c r="R1757" s="30">
        <v>0</v>
      </c>
      <c r="S1757" s="36" t="s">
        <v>2026</v>
      </c>
    </row>
    <row r="1758" spans="1:19" ht="31.5" hidden="1" customHeight="1" x14ac:dyDescent="0.3">
      <c r="A1758" s="28" t="s">
        <v>302</v>
      </c>
      <c r="B1758" s="28" t="s">
        <v>1404</v>
      </c>
      <c r="C1758" s="18" t="s">
        <v>1822</v>
      </c>
      <c r="D1758" s="28" t="s">
        <v>52</v>
      </c>
      <c r="E1758" s="29" t="s">
        <v>664</v>
      </c>
      <c r="F1758" s="24">
        <v>375.3</v>
      </c>
      <c r="G1758" s="24"/>
      <c r="H1758" s="24">
        <v>375.3</v>
      </c>
      <c r="I1758" s="24">
        <v>0</v>
      </c>
      <c r="J1758" s="37">
        <v>0</v>
      </c>
      <c r="K1758" s="24">
        <v>0</v>
      </c>
      <c r="L1758" s="24">
        <v>0</v>
      </c>
      <c r="M1758" s="24">
        <v>0</v>
      </c>
      <c r="N1758" s="24">
        <v>0</v>
      </c>
      <c r="O1758" s="30">
        <v>0</v>
      </c>
      <c r="P1758" s="30">
        <v>0</v>
      </c>
      <c r="Q1758" s="30">
        <v>0</v>
      </c>
      <c r="R1758" s="30">
        <v>0</v>
      </c>
      <c r="S1758" s="36" t="s">
        <v>2026</v>
      </c>
    </row>
    <row r="1759" spans="1:19" s="36" customFormat="1" ht="15.75" customHeight="1" x14ac:dyDescent="0.3">
      <c r="A1759" s="43" t="s">
        <v>302</v>
      </c>
      <c r="B1759" s="43" t="s">
        <v>78</v>
      </c>
      <c r="C1759" s="27"/>
      <c r="D1759" s="43"/>
      <c r="E1759" s="44" t="s">
        <v>1325</v>
      </c>
      <c r="F1759" s="22">
        <v>1821.2</v>
      </c>
      <c r="G1759" s="22">
        <f t="shared" ref="G1759:Q1765" si="1258">G1760</f>
        <v>0</v>
      </c>
      <c r="H1759" s="22">
        <f t="shared" si="1258"/>
        <v>1821.9</v>
      </c>
      <c r="I1759" s="22">
        <f t="shared" si="1258"/>
        <v>1821.9</v>
      </c>
      <c r="J1759" s="76">
        <f t="shared" si="1258"/>
        <v>451.04</v>
      </c>
      <c r="K1759" s="22">
        <f t="shared" si="1258"/>
        <v>0</v>
      </c>
      <c r="L1759" s="22">
        <f t="shared" si="1258"/>
        <v>0</v>
      </c>
      <c r="M1759" s="22">
        <f t="shared" si="1258"/>
        <v>0</v>
      </c>
      <c r="N1759" s="22">
        <f t="shared" si="1258"/>
        <v>0</v>
      </c>
      <c r="O1759" s="45">
        <f t="shared" si="1258"/>
        <v>1821.9</v>
      </c>
      <c r="P1759" s="45">
        <f t="shared" si="1258"/>
        <v>0</v>
      </c>
      <c r="Q1759" s="45">
        <f t="shared" si="1258"/>
        <v>0</v>
      </c>
      <c r="R1759" s="86">
        <f t="shared" si="1250"/>
        <v>100</v>
      </c>
    </row>
    <row r="1760" spans="1:19" s="49" customFormat="1" ht="15.75" customHeight="1" x14ac:dyDescent="0.3">
      <c r="A1760" s="47" t="s">
        <v>302</v>
      </c>
      <c r="B1760" s="47" t="s">
        <v>1395</v>
      </c>
      <c r="C1760" s="20"/>
      <c r="D1760" s="47"/>
      <c r="E1760" s="48" t="s">
        <v>1019</v>
      </c>
      <c r="F1760" s="23">
        <v>1821.2</v>
      </c>
      <c r="G1760" s="23">
        <f t="shared" si="1258"/>
        <v>0</v>
      </c>
      <c r="H1760" s="23">
        <f t="shared" si="1258"/>
        <v>1821.9</v>
      </c>
      <c r="I1760" s="23">
        <f t="shared" si="1258"/>
        <v>1821.9</v>
      </c>
      <c r="J1760" s="77">
        <f t="shared" si="1258"/>
        <v>451.04</v>
      </c>
      <c r="K1760" s="23">
        <f t="shared" si="1258"/>
        <v>0</v>
      </c>
      <c r="L1760" s="23">
        <f t="shared" si="1258"/>
        <v>0</v>
      </c>
      <c r="M1760" s="23">
        <f t="shared" si="1258"/>
        <v>0</v>
      </c>
      <c r="N1760" s="23">
        <f t="shared" si="1258"/>
        <v>0</v>
      </c>
      <c r="O1760" s="51">
        <f t="shared" si="1258"/>
        <v>1821.9</v>
      </c>
      <c r="P1760" s="51">
        <f t="shared" si="1258"/>
        <v>0</v>
      </c>
      <c r="Q1760" s="51">
        <f t="shared" si="1258"/>
        <v>0</v>
      </c>
      <c r="R1760" s="87">
        <f t="shared" si="1250"/>
        <v>100</v>
      </c>
    </row>
    <row r="1761" spans="1:18" ht="31.5" customHeight="1" x14ac:dyDescent="0.3">
      <c r="A1761" s="28" t="s">
        <v>302</v>
      </c>
      <c r="B1761" s="28" t="s">
        <v>1395</v>
      </c>
      <c r="C1761" s="18" t="s">
        <v>902</v>
      </c>
      <c r="D1761" s="28"/>
      <c r="E1761" s="29" t="s">
        <v>1580</v>
      </c>
      <c r="F1761" s="24">
        <v>1821.2</v>
      </c>
      <c r="G1761" s="24">
        <f t="shared" si="1258"/>
        <v>0</v>
      </c>
      <c r="H1761" s="24">
        <f t="shared" si="1258"/>
        <v>1821.9</v>
      </c>
      <c r="I1761" s="24">
        <f t="shared" si="1258"/>
        <v>1821.9</v>
      </c>
      <c r="J1761" s="37">
        <f t="shared" si="1258"/>
        <v>451.04</v>
      </c>
      <c r="K1761" s="24">
        <f t="shared" si="1258"/>
        <v>0</v>
      </c>
      <c r="L1761" s="24">
        <f t="shared" si="1258"/>
        <v>0</v>
      </c>
      <c r="M1761" s="24">
        <f t="shared" si="1258"/>
        <v>0</v>
      </c>
      <c r="N1761" s="24">
        <f t="shared" si="1258"/>
        <v>0</v>
      </c>
      <c r="O1761" s="30">
        <f t="shared" si="1258"/>
        <v>1821.9</v>
      </c>
      <c r="P1761" s="30">
        <f t="shared" si="1258"/>
        <v>0</v>
      </c>
      <c r="Q1761" s="30">
        <f t="shared" si="1258"/>
        <v>0</v>
      </c>
      <c r="R1761" s="88">
        <f t="shared" si="1250"/>
        <v>100</v>
      </c>
    </row>
    <row r="1762" spans="1:18" ht="31.5" customHeight="1" x14ac:dyDescent="0.3">
      <c r="A1762" s="28" t="s">
        <v>302</v>
      </c>
      <c r="B1762" s="28" t="s">
        <v>1395</v>
      </c>
      <c r="C1762" s="18" t="s">
        <v>906</v>
      </c>
      <c r="D1762" s="28"/>
      <c r="E1762" s="29" t="s">
        <v>1622</v>
      </c>
      <c r="F1762" s="24">
        <v>1821.2</v>
      </c>
      <c r="G1762" s="24">
        <f t="shared" si="1258"/>
        <v>0</v>
      </c>
      <c r="H1762" s="24">
        <f t="shared" si="1258"/>
        <v>1821.9</v>
      </c>
      <c r="I1762" s="24">
        <f t="shared" si="1258"/>
        <v>1821.9</v>
      </c>
      <c r="J1762" s="37">
        <f t="shared" si="1258"/>
        <v>451.04</v>
      </c>
      <c r="K1762" s="24">
        <f t="shared" si="1258"/>
        <v>0</v>
      </c>
      <c r="L1762" s="24">
        <f t="shared" si="1258"/>
        <v>0</v>
      </c>
      <c r="M1762" s="24">
        <f t="shared" si="1258"/>
        <v>0</v>
      </c>
      <c r="N1762" s="24">
        <f t="shared" si="1258"/>
        <v>0</v>
      </c>
      <c r="O1762" s="30">
        <f t="shared" si="1258"/>
        <v>1821.9</v>
      </c>
      <c r="P1762" s="30">
        <f t="shared" si="1258"/>
        <v>0</v>
      </c>
      <c r="Q1762" s="30">
        <f t="shared" si="1258"/>
        <v>0</v>
      </c>
      <c r="R1762" s="88">
        <f t="shared" si="1250"/>
        <v>100</v>
      </c>
    </row>
    <row r="1763" spans="1:18" ht="63" customHeight="1" x14ac:dyDescent="0.3">
      <c r="A1763" s="28" t="s">
        <v>302</v>
      </c>
      <c r="B1763" s="28" t="s">
        <v>1395</v>
      </c>
      <c r="C1763" s="18" t="s">
        <v>907</v>
      </c>
      <c r="D1763" s="28"/>
      <c r="E1763" s="29" t="s">
        <v>1623</v>
      </c>
      <c r="F1763" s="24">
        <v>1821.2</v>
      </c>
      <c r="G1763" s="24">
        <f t="shared" ref="G1763:O1765" si="1259">G1764</f>
        <v>0</v>
      </c>
      <c r="H1763" s="24">
        <f t="shared" si="1259"/>
        <v>1821.9</v>
      </c>
      <c r="I1763" s="24">
        <f t="shared" si="1259"/>
        <v>1821.9</v>
      </c>
      <c r="J1763" s="37">
        <f t="shared" si="1259"/>
        <v>451.04</v>
      </c>
      <c r="K1763" s="24">
        <f t="shared" si="1259"/>
        <v>0</v>
      </c>
      <c r="L1763" s="24">
        <f t="shared" si="1259"/>
        <v>0</v>
      </c>
      <c r="M1763" s="24">
        <f t="shared" si="1259"/>
        <v>0</v>
      </c>
      <c r="N1763" s="24">
        <f t="shared" si="1259"/>
        <v>0</v>
      </c>
      <c r="O1763" s="30">
        <f t="shared" si="1259"/>
        <v>1821.9</v>
      </c>
      <c r="P1763" s="30">
        <f t="shared" si="1258"/>
        <v>0</v>
      </c>
      <c r="Q1763" s="30">
        <f t="shared" si="1258"/>
        <v>0</v>
      </c>
      <c r="R1763" s="88">
        <f t="shared" si="1250"/>
        <v>100</v>
      </c>
    </row>
    <row r="1764" spans="1:18" ht="31.5" customHeight="1" x14ac:dyDescent="0.3">
      <c r="A1764" s="28" t="s">
        <v>302</v>
      </c>
      <c r="B1764" s="28" t="s">
        <v>1395</v>
      </c>
      <c r="C1764" s="18" t="s">
        <v>905</v>
      </c>
      <c r="D1764" s="28"/>
      <c r="E1764" s="29" t="s">
        <v>1039</v>
      </c>
      <c r="F1764" s="24">
        <v>1821.2</v>
      </c>
      <c r="G1764" s="24">
        <f t="shared" si="1259"/>
        <v>0</v>
      </c>
      <c r="H1764" s="24">
        <f t="shared" si="1259"/>
        <v>1821.9</v>
      </c>
      <c r="I1764" s="24">
        <f t="shared" si="1259"/>
        <v>1821.9</v>
      </c>
      <c r="J1764" s="37">
        <f t="shared" si="1259"/>
        <v>451.04</v>
      </c>
      <c r="K1764" s="24">
        <f t="shared" si="1259"/>
        <v>0</v>
      </c>
      <c r="L1764" s="24">
        <f t="shared" si="1259"/>
        <v>0</v>
      </c>
      <c r="M1764" s="24">
        <f t="shared" si="1259"/>
        <v>0</v>
      </c>
      <c r="N1764" s="24">
        <f t="shared" si="1259"/>
        <v>0</v>
      </c>
      <c r="O1764" s="30">
        <f t="shared" si="1259"/>
        <v>1821.9</v>
      </c>
      <c r="P1764" s="30">
        <f t="shared" si="1258"/>
        <v>0</v>
      </c>
      <c r="Q1764" s="30">
        <f t="shared" si="1258"/>
        <v>0</v>
      </c>
      <c r="R1764" s="88">
        <f t="shared" si="1250"/>
        <v>100</v>
      </c>
    </row>
    <row r="1765" spans="1:18" ht="31.5" customHeight="1" x14ac:dyDescent="0.3">
      <c r="A1765" s="28" t="s">
        <v>302</v>
      </c>
      <c r="B1765" s="28" t="s">
        <v>1395</v>
      </c>
      <c r="C1765" s="18" t="s">
        <v>905</v>
      </c>
      <c r="D1765" s="28" t="s">
        <v>51</v>
      </c>
      <c r="E1765" s="29" t="s">
        <v>663</v>
      </c>
      <c r="F1765" s="24">
        <v>1821.2</v>
      </c>
      <c r="G1765" s="24">
        <f t="shared" si="1259"/>
        <v>0</v>
      </c>
      <c r="H1765" s="24">
        <f t="shared" si="1259"/>
        <v>1821.9</v>
      </c>
      <c r="I1765" s="24">
        <f t="shared" si="1259"/>
        <v>1821.9</v>
      </c>
      <c r="J1765" s="37">
        <f t="shared" si="1259"/>
        <v>451.04</v>
      </c>
      <c r="K1765" s="24">
        <f t="shared" si="1259"/>
        <v>0</v>
      </c>
      <c r="L1765" s="24">
        <f t="shared" si="1259"/>
        <v>0</v>
      </c>
      <c r="M1765" s="24">
        <f t="shared" si="1259"/>
        <v>0</v>
      </c>
      <c r="N1765" s="24">
        <f t="shared" si="1259"/>
        <v>0</v>
      </c>
      <c r="O1765" s="30">
        <f t="shared" si="1259"/>
        <v>1821.9</v>
      </c>
      <c r="P1765" s="30">
        <f t="shared" si="1258"/>
        <v>0</v>
      </c>
      <c r="Q1765" s="30">
        <f t="shared" si="1258"/>
        <v>0</v>
      </c>
      <c r="R1765" s="88">
        <f t="shared" si="1250"/>
        <v>100</v>
      </c>
    </row>
    <row r="1766" spans="1:18" ht="31.5" customHeight="1" x14ac:dyDescent="0.3">
      <c r="A1766" s="28" t="s">
        <v>302</v>
      </c>
      <c r="B1766" s="28" t="s">
        <v>1395</v>
      </c>
      <c r="C1766" s="18" t="s">
        <v>905</v>
      </c>
      <c r="D1766" s="28" t="s">
        <v>52</v>
      </c>
      <c r="E1766" s="29" t="s">
        <v>664</v>
      </c>
      <c r="F1766" s="24">
        <v>1821.2</v>
      </c>
      <c r="G1766" s="24"/>
      <c r="H1766" s="24">
        <v>1821.9</v>
      </c>
      <c r="I1766" s="24">
        <v>1821.9</v>
      </c>
      <c r="J1766" s="37">
        <v>451.04</v>
      </c>
      <c r="K1766" s="24">
        <v>0</v>
      </c>
      <c r="L1766" s="24">
        <v>0</v>
      </c>
      <c r="M1766" s="24">
        <v>0</v>
      </c>
      <c r="N1766" s="24">
        <v>0</v>
      </c>
      <c r="O1766" s="30">
        <v>1821.9</v>
      </c>
      <c r="P1766" s="30">
        <v>0</v>
      </c>
      <c r="Q1766" s="30">
        <v>0</v>
      </c>
      <c r="R1766" s="88">
        <f t="shared" si="1250"/>
        <v>100</v>
      </c>
    </row>
    <row r="1767" spans="1:18" s="36" customFormat="1" ht="31.5" customHeight="1" x14ac:dyDescent="0.3">
      <c r="A1767" s="43" t="s">
        <v>303</v>
      </c>
      <c r="B1767" s="43" t="s">
        <v>1396</v>
      </c>
      <c r="C1767" s="27"/>
      <c r="D1767" s="43"/>
      <c r="E1767" s="44" t="s">
        <v>600</v>
      </c>
      <c r="F1767" s="22">
        <v>487772.49500000005</v>
      </c>
      <c r="G1767" s="22">
        <f t="shared" ref="G1767:Q1767" si="1260">G1768+G1836+G1873+G2039+G2058+G2072+G2086+G1967</f>
        <v>-546.51900000000001</v>
      </c>
      <c r="H1767" s="22">
        <f t="shared" si="1260"/>
        <v>487534.57999999996</v>
      </c>
      <c r="I1767" s="22">
        <f t="shared" si="1260"/>
        <v>673839.86014999996</v>
      </c>
      <c r="J1767" s="76">
        <f t="shared" si="1260"/>
        <v>428779.47976999998</v>
      </c>
      <c r="K1767" s="22">
        <f t="shared" si="1260"/>
        <v>196011.12789</v>
      </c>
      <c r="L1767" s="22">
        <f t="shared" si="1260"/>
        <v>82724.175799999997</v>
      </c>
      <c r="M1767" s="22">
        <f t="shared" si="1260"/>
        <v>0</v>
      </c>
      <c r="N1767" s="22">
        <f t="shared" si="1260"/>
        <v>0</v>
      </c>
      <c r="O1767" s="45">
        <f t="shared" si="1260"/>
        <v>659770.68826000008</v>
      </c>
      <c r="P1767" s="45">
        <f t="shared" si="1260"/>
        <v>195514.19092000002</v>
      </c>
      <c r="Q1767" s="45">
        <f t="shared" si="1260"/>
        <v>0</v>
      </c>
      <c r="R1767" s="86">
        <f t="shared" si="1250"/>
        <v>97.912089693407566</v>
      </c>
    </row>
    <row r="1768" spans="1:18" s="36" customFormat="1" ht="15.75" customHeight="1" x14ac:dyDescent="0.3">
      <c r="A1768" s="43" t="s">
        <v>303</v>
      </c>
      <c r="B1768" s="43" t="s">
        <v>45</v>
      </c>
      <c r="C1768" s="27"/>
      <c r="D1768" s="43"/>
      <c r="E1768" s="44" t="s">
        <v>619</v>
      </c>
      <c r="F1768" s="22">
        <v>66387.7</v>
      </c>
      <c r="G1768" s="22">
        <f t="shared" ref="G1768:H1768" si="1261">G1769+G1795</f>
        <v>50</v>
      </c>
      <c r="H1768" s="22">
        <f t="shared" si="1261"/>
        <v>72295.071999999986</v>
      </c>
      <c r="I1768" s="22">
        <f t="shared" ref="I1768:Q1768" si="1262">I1769+I1795</f>
        <v>72383.171999999991</v>
      </c>
      <c r="J1768" s="76">
        <f t="shared" si="1262"/>
        <v>46945.003649999999</v>
      </c>
      <c r="K1768" s="22">
        <f t="shared" si="1262"/>
        <v>6450.7999999999993</v>
      </c>
      <c r="L1768" s="22">
        <f t="shared" si="1262"/>
        <v>4214.7</v>
      </c>
      <c r="M1768" s="22">
        <f t="shared" si="1262"/>
        <v>0</v>
      </c>
      <c r="N1768" s="22">
        <f t="shared" si="1262"/>
        <v>0</v>
      </c>
      <c r="O1768" s="45">
        <f t="shared" si="1262"/>
        <v>65974.30554999999</v>
      </c>
      <c r="P1768" s="45">
        <f t="shared" si="1262"/>
        <v>6450.0784799999992</v>
      </c>
      <c r="Q1768" s="45">
        <f t="shared" si="1262"/>
        <v>0</v>
      </c>
      <c r="R1768" s="86">
        <f t="shared" si="1250"/>
        <v>91.145916553643161</v>
      </c>
    </row>
    <row r="1769" spans="1:18" s="49" customFormat="1" ht="63" customHeight="1" x14ac:dyDescent="0.3">
      <c r="A1769" s="47" t="s">
        <v>303</v>
      </c>
      <c r="B1769" s="47" t="s">
        <v>1417</v>
      </c>
      <c r="C1769" s="20"/>
      <c r="D1769" s="47"/>
      <c r="E1769" s="48" t="s">
        <v>631</v>
      </c>
      <c r="F1769" s="23">
        <v>53026.399999999994</v>
      </c>
      <c r="G1769" s="23">
        <f t="shared" ref="G1769" si="1263">G1770+G1778</f>
        <v>0</v>
      </c>
      <c r="H1769" s="23">
        <f>H1770+H1778+H1790</f>
        <v>52667.399999999994</v>
      </c>
      <c r="I1769" s="23">
        <f>I1770+I1778+I1790</f>
        <v>52755.5</v>
      </c>
      <c r="J1769" s="23">
        <f t="shared" ref="J1769:Q1769" si="1264">J1770+J1778+J1790</f>
        <v>36788.285679999994</v>
      </c>
      <c r="K1769" s="23">
        <f t="shared" si="1264"/>
        <v>6450.7999999999993</v>
      </c>
      <c r="L1769" s="23">
        <f t="shared" si="1264"/>
        <v>4214.7</v>
      </c>
      <c r="M1769" s="23">
        <f t="shared" si="1264"/>
        <v>0</v>
      </c>
      <c r="N1769" s="23">
        <f t="shared" si="1264"/>
        <v>0</v>
      </c>
      <c r="O1769" s="23">
        <f t="shared" si="1264"/>
        <v>52668.179279999997</v>
      </c>
      <c r="P1769" s="23">
        <f t="shared" si="1264"/>
        <v>6450.0784799999992</v>
      </c>
      <c r="Q1769" s="23">
        <f t="shared" si="1264"/>
        <v>0</v>
      </c>
      <c r="R1769" s="87">
        <f t="shared" si="1250"/>
        <v>99.834480348020577</v>
      </c>
    </row>
    <row r="1770" spans="1:18" ht="47.25" customHeight="1" x14ac:dyDescent="0.3">
      <c r="A1770" s="28" t="s">
        <v>303</v>
      </c>
      <c r="B1770" s="28" t="s">
        <v>1417</v>
      </c>
      <c r="C1770" s="18" t="s">
        <v>167</v>
      </c>
      <c r="D1770" s="28"/>
      <c r="E1770" s="29" t="s">
        <v>1520</v>
      </c>
      <c r="F1770" s="24">
        <v>5619.7</v>
      </c>
      <c r="G1770" s="24">
        <f t="shared" ref="G1770:N1772" si="1265">G1771</f>
        <v>0</v>
      </c>
      <c r="H1770" s="24">
        <f t="shared" si="1265"/>
        <v>5619.7</v>
      </c>
      <c r="I1770" s="24">
        <f t="shared" si="1265"/>
        <v>6450.7999999999993</v>
      </c>
      <c r="J1770" s="37">
        <f t="shared" si="1265"/>
        <v>4214.7</v>
      </c>
      <c r="K1770" s="24">
        <f t="shared" si="1265"/>
        <v>6450.7999999999993</v>
      </c>
      <c r="L1770" s="24">
        <f t="shared" si="1265"/>
        <v>4214.7</v>
      </c>
      <c r="M1770" s="24">
        <f t="shared" si="1265"/>
        <v>0</v>
      </c>
      <c r="N1770" s="24">
        <f t="shared" si="1265"/>
        <v>0</v>
      </c>
      <c r="O1770" s="30">
        <f t="shared" ref="O1770:Q1772" si="1266">O1771</f>
        <v>6450.0784799999992</v>
      </c>
      <c r="P1770" s="30">
        <f t="shared" si="1266"/>
        <v>6450.0784799999992</v>
      </c>
      <c r="Q1770" s="30">
        <f t="shared" si="1266"/>
        <v>0</v>
      </c>
      <c r="R1770" s="88">
        <f t="shared" si="1250"/>
        <v>99.988815030693871</v>
      </c>
    </row>
    <row r="1771" spans="1:18" ht="31.5" customHeight="1" x14ac:dyDescent="0.3">
      <c r="A1771" s="28" t="s">
        <v>303</v>
      </c>
      <c r="B1771" s="28" t="s">
        <v>1417</v>
      </c>
      <c r="C1771" s="18" t="s">
        <v>230</v>
      </c>
      <c r="D1771" s="28"/>
      <c r="E1771" s="29" t="s">
        <v>1572</v>
      </c>
      <c r="F1771" s="24">
        <v>5619.7</v>
      </c>
      <c r="G1771" s="24">
        <f t="shared" si="1265"/>
        <v>0</v>
      </c>
      <c r="H1771" s="24">
        <f t="shared" si="1265"/>
        <v>5619.7</v>
      </c>
      <c r="I1771" s="24">
        <f t="shared" si="1265"/>
        <v>6450.7999999999993</v>
      </c>
      <c r="J1771" s="37">
        <f t="shared" si="1265"/>
        <v>4214.7</v>
      </c>
      <c r="K1771" s="24">
        <f t="shared" si="1265"/>
        <v>6450.7999999999993</v>
      </c>
      <c r="L1771" s="24">
        <f t="shared" si="1265"/>
        <v>4214.7</v>
      </c>
      <c r="M1771" s="24">
        <f t="shared" si="1265"/>
        <v>0</v>
      </c>
      <c r="N1771" s="24">
        <f t="shared" si="1265"/>
        <v>0</v>
      </c>
      <c r="O1771" s="30">
        <f t="shared" si="1266"/>
        <v>6450.0784799999992</v>
      </c>
      <c r="P1771" s="30">
        <f t="shared" si="1266"/>
        <v>6450.0784799999992</v>
      </c>
      <c r="Q1771" s="30">
        <f t="shared" si="1266"/>
        <v>0</v>
      </c>
      <c r="R1771" s="88">
        <f t="shared" si="1250"/>
        <v>99.988815030693871</v>
      </c>
    </row>
    <row r="1772" spans="1:18" ht="63" customHeight="1" x14ac:dyDescent="0.3">
      <c r="A1772" s="28" t="s">
        <v>303</v>
      </c>
      <c r="B1772" s="28" t="s">
        <v>1417</v>
      </c>
      <c r="C1772" s="18" t="s">
        <v>239</v>
      </c>
      <c r="D1772" s="28"/>
      <c r="E1772" s="29" t="s">
        <v>1818</v>
      </c>
      <c r="F1772" s="24">
        <v>5619.7</v>
      </c>
      <c r="G1772" s="24">
        <f t="shared" si="1265"/>
        <v>0</v>
      </c>
      <c r="H1772" s="24">
        <f t="shared" si="1265"/>
        <v>5619.7</v>
      </c>
      <c r="I1772" s="24">
        <f t="shared" si="1265"/>
        <v>6450.7999999999993</v>
      </c>
      <c r="J1772" s="37">
        <f t="shared" si="1265"/>
        <v>4214.7</v>
      </c>
      <c r="K1772" s="24">
        <f t="shared" si="1265"/>
        <v>6450.7999999999993</v>
      </c>
      <c r="L1772" s="24">
        <f t="shared" si="1265"/>
        <v>4214.7</v>
      </c>
      <c r="M1772" s="24">
        <f t="shared" si="1265"/>
        <v>0</v>
      </c>
      <c r="N1772" s="24">
        <f t="shared" si="1265"/>
        <v>0</v>
      </c>
      <c r="O1772" s="30">
        <f t="shared" si="1266"/>
        <v>6450.0784799999992</v>
      </c>
      <c r="P1772" s="30">
        <f t="shared" si="1266"/>
        <v>6450.0784799999992</v>
      </c>
      <c r="Q1772" s="30">
        <f t="shared" si="1266"/>
        <v>0</v>
      </c>
      <c r="R1772" s="88">
        <f t="shared" si="1250"/>
        <v>99.988815030693871</v>
      </c>
    </row>
    <row r="1773" spans="1:18" ht="31.5" customHeight="1" x14ac:dyDescent="0.3">
      <c r="A1773" s="28" t="s">
        <v>303</v>
      </c>
      <c r="B1773" s="28" t="s">
        <v>1417</v>
      </c>
      <c r="C1773" s="18" t="s">
        <v>236</v>
      </c>
      <c r="D1773" s="28"/>
      <c r="E1773" s="29" t="s">
        <v>785</v>
      </c>
      <c r="F1773" s="24">
        <v>5619.7</v>
      </c>
      <c r="G1773" s="24">
        <f t="shared" ref="G1773:H1773" si="1267">G1774+G1776</f>
        <v>0</v>
      </c>
      <c r="H1773" s="24">
        <f t="shared" si="1267"/>
        <v>5619.7</v>
      </c>
      <c r="I1773" s="24">
        <f t="shared" ref="I1773:Q1773" si="1268">I1774+I1776</f>
        <v>6450.7999999999993</v>
      </c>
      <c r="J1773" s="37">
        <f t="shared" si="1268"/>
        <v>4214.7</v>
      </c>
      <c r="K1773" s="24">
        <f t="shared" si="1268"/>
        <v>6450.7999999999993</v>
      </c>
      <c r="L1773" s="24">
        <f t="shared" si="1268"/>
        <v>4214.7</v>
      </c>
      <c r="M1773" s="24">
        <f t="shared" si="1268"/>
        <v>0</v>
      </c>
      <c r="N1773" s="24">
        <f t="shared" si="1268"/>
        <v>0</v>
      </c>
      <c r="O1773" s="30">
        <f t="shared" si="1268"/>
        <v>6450.0784799999992</v>
      </c>
      <c r="P1773" s="30">
        <f t="shared" si="1268"/>
        <v>6450.0784799999992</v>
      </c>
      <c r="Q1773" s="30">
        <f t="shared" si="1268"/>
        <v>0</v>
      </c>
      <c r="R1773" s="88">
        <f t="shared" si="1250"/>
        <v>99.988815030693871</v>
      </c>
    </row>
    <row r="1774" spans="1:18" ht="78.75" customHeight="1" x14ac:dyDescent="0.3">
      <c r="A1774" s="28" t="s">
        <v>303</v>
      </c>
      <c r="B1774" s="28" t="s">
        <v>1417</v>
      </c>
      <c r="C1774" s="18" t="s">
        <v>236</v>
      </c>
      <c r="D1774" s="28" t="s">
        <v>58</v>
      </c>
      <c r="E1774" s="29" t="s">
        <v>660</v>
      </c>
      <c r="F1774" s="24">
        <v>5233.3</v>
      </c>
      <c r="G1774" s="24">
        <f t="shared" ref="G1774:N1774" si="1269">G1775</f>
        <v>0</v>
      </c>
      <c r="H1774" s="24">
        <f t="shared" si="1269"/>
        <v>5233.3</v>
      </c>
      <c r="I1774" s="24">
        <f t="shared" si="1269"/>
        <v>6183.9093199999998</v>
      </c>
      <c r="J1774" s="37">
        <f t="shared" si="1269"/>
        <v>4059.6735100000001</v>
      </c>
      <c r="K1774" s="24">
        <f t="shared" si="1269"/>
        <v>6183.9093199999998</v>
      </c>
      <c r="L1774" s="24">
        <f t="shared" si="1269"/>
        <v>4059.6735100000001</v>
      </c>
      <c r="M1774" s="24">
        <f t="shared" si="1269"/>
        <v>0</v>
      </c>
      <c r="N1774" s="24">
        <f t="shared" si="1269"/>
        <v>0</v>
      </c>
      <c r="O1774" s="30">
        <f>O1775</f>
        <v>6183.9092199999996</v>
      </c>
      <c r="P1774" s="30">
        <f>P1775</f>
        <v>6183.9092199999996</v>
      </c>
      <c r="Q1774" s="30">
        <f>Q1775</f>
        <v>0</v>
      </c>
      <c r="R1774" s="88">
        <f t="shared" si="1250"/>
        <v>99.99999838289996</v>
      </c>
    </row>
    <row r="1775" spans="1:18" ht="31.5" customHeight="1" x14ac:dyDescent="0.3">
      <c r="A1775" s="28" t="s">
        <v>303</v>
      </c>
      <c r="B1775" s="28" t="s">
        <v>1417</v>
      </c>
      <c r="C1775" s="18" t="s">
        <v>236</v>
      </c>
      <c r="D1775" s="28" t="s">
        <v>68</v>
      </c>
      <c r="E1775" s="29" t="s">
        <v>662</v>
      </c>
      <c r="F1775" s="24">
        <v>5233.3</v>
      </c>
      <c r="G1775" s="24"/>
      <c r="H1775" s="24">
        <v>5233.3</v>
      </c>
      <c r="I1775" s="24">
        <v>6183.9093199999998</v>
      </c>
      <c r="J1775" s="37">
        <v>4059.6735100000001</v>
      </c>
      <c r="K1775" s="24">
        <f>I1775</f>
        <v>6183.9093199999998</v>
      </c>
      <c r="L1775" s="24">
        <f>J1775</f>
        <v>4059.6735100000001</v>
      </c>
      <c r="M1775" s="24">
        <v>0</v>
      </c>
      <c r="N1775" s="24">
        <v>0</v>
      </c>
      <c r="O1775" s="30">
        <v>6183.9092199999996</v>
      </c>
      <c r="P1775" s="30">
        <f>O1775</f>
        <v>6183.9092199999996</v>
      </c>
      <c r="Q1775" s="30">
        <v>0</v>
      </c>
      <c r="R1775" s="88">
        <f t="shared" si="1250"/>
        <v>99.99999838289996</v>
      </c>
    </row>
    <row r="1776" spans="1:18" ht="31.5" customHeight="1" x14ac:dyDescent="0.3">
      <c r="A1776" s="28" t="s">
        <v>303</v>
      </c>
      <c r="B1776" s="28" t="s">
        <v>1417</v>
      </c>
      <c r="C1776" s="18" t="s">
        <v>236</v>
      </c>
      <c r="D1776" s="28" t="s">
        <v>51</v>
      </c>
      <c r="E1776" s="29" t="s">
        <v>663</v>
      </c>
      <c r="F1776" s="24">
        <v>386.4</v>
      </c>
      <c r="G1776" s="24">
        <f t="shared" ref="G1776:N1776" si="1270">G1777</f>
        <v>0</v>
      </c>
      <c r="H1776" s="24">
        <f t="shared" si="1270"/>
        <v>386.4</v>
      </c>
      <c r="I1776" s="24">
        <f t="shared" si="1270"/>
        <v>266.89067999999997</v>
      </c>
      <c r="J1776" s="37">
        <f t="shared" si="1270"/>
        <v>155.02649</v>
      </c>
      <c r="K1776" s="24">
        <f t="shared" si="1270"/>
        <v>266.89067999999997</v>
      </c>
      <c r="L1776" s="24">
        <f t="shared" si="1270"/>
        <v>155.02649</v>
      </c>
      <c r="M1776" s="24">
        <f t="shared" si="1270"/>
        <v>0</v>
      </c>
      <c r="N1776" s="24">
        <f t="shared" si="1270"/>
        <v>0</v>
      </c>
      <c r="O1776" s="30">
        <f>O1777</f>
        <v>266.16926000000001</v>
      </c>
      <c r="P1776" s="30">
        <f>P1777</f>
        <v>266.16926000000001</v>
      </c>
      <c r="Q1776" s="30">
        <f>Q1777</f>
        <v>0</v>
      </c>
      <c r="R1776" s="88">
        <f t="shared" si="1250"/>
        <v>99.729694570076418</v>
      </c>
    </row>
    <row r="1777" spans="1:18" ht="31.5" customHeight="1" x14ac:dyDescent="0.3">
      <c r="A1777" s="28" t="s">
        <v>303</v>
      </c>
      <c r="B1777" s="28" t="s">
        <v>1417</v>
      </c>
      <c r="C1777" s="18" t="s">
        <v>236</v>
      </c>
      <c r="D1777" s="28" t="s">
        <v>52</v>
      </c>
      <c r="E1777" s="29" t="s">
        <v>664</v>
      </c>
      <c r="F1777" s="24">
        <v>386.4</v>
      </c>
      <c r="G1777" s="24"/>
      <c r="H1777" s="24">
        <v>386.4</v>
      </c>
      <c r="I1777" s="24">
        <v>266.89067999999997</v>
      </c>
      <c r="J1777" s="37">
        <v>155.02649</v>
      </c>
      <c r="K1777" s="24">
        <f>I1777</f>
        <v>266.89067999999997</v>
      </c>
      <c r="L1777" s="24">
        <f>J1777</f>
        <v>155.02649</v>
      </c>
      <c r="M1777" s="24">
        <v>0</v>
      </c>
      <c r="N1777" s="24">
        <v>0</v>
      </c>
      <c r="O1777" s="30">
        <v>266.16926000000001</v>
      </c>
      <c r="P1777" s="30">
        <f>O1777</f>
        <v>266.16926000000001</v>
      </c>
      <c r="Q1777" s="30">
        <v>0</v>
      </c>
      <c r="R1777" s="88">
        <f t="shared" si="1250"/>
        <v>99.729694570076418</v>
      </c>
    </row>
    <row r="1778" spans="1:18" ht="31.5" customHeight="1" x14ac:dyDescent="0.3">
      <c r="A1778" s="28" t="s">
        <v>303</v>
      </c>
      <c r="B1778" s="28" t="s">
        <v>1417</v>
      </c>
      <c r="C1778" s="18" t="s">
        <v>65</v>
      </c>
      <c r="D1778" s="28"/>
      <c r="E1778" s="29" t="s">
        <v>1228</v>
      </c>
      <c r="F1778" s="24">
        <v>47406.7</v>
      </c>
      <c r="G1778" s="24">
        <f t="shared" ref="G1778:Q1778" si="1271">G1779</f>
        <v>0</v>
      </c>
      <c r="H1778" s="24">
        <f t="shared" si="1271"/>
        <v>46956.042999999998</v>
      </c>
      <c r="I1778" s="24">
        <f t="shared" si="1271"/>
        <v>46213.042499999996</v>
      </c>
      <c r="J1778" s="37">
        <f t="shared" si="1271"/>
        <v>32569.985679999998</v>
      </c>
      <c r="K1778" s="24">
        <f t="shared" si="1271"/>
        <v>0</v>
      </c>
      <c r="L1778" s="24">
        <f t="shared" si="1271"/>
        <v>0</v>
      </c>
      <c r="M1778" s="24">
        <f t="shared" si="1271"/>
        <v>0</v>
      </c>
      <c r="N1778" s="24">
        <f t="shared" si="1271"/>
        <v>0</v>
      </c>
      <c r="O1778" s="30">
        <f t="shared" si="1271"/>
        <v>46145.92323</v>
      </c>
      <c r="P1778" s="30">
        <f t="shared" si="1271"/>
        <v>0</v>
      </c>
      <c r="Q1778" s="30">
        <f t="shared" si="1271"/>
        <v>0</v>
      </c>
      <c r="R1778" s="88">
        <f t="shared" si="1250"/>
        <v>99.85476119647393</v>
      </c>
    </row>
    <row r="1779" spans="1:18" ht="31.5" customHeight="1" x14ac:dyDescent="0.3">
      <c r="A1779" s="28" t="s">
        <v>303</v>
      </c>
      <c r="B1779" s="28" t="s">
        <v>1417</v>
      </c>
      <c r="C1779" s="18" t="s">
        <v>240</v>
      </c>
      <c r="D1779" s="28"/>
      <c r="E1779" s="29" t="s">
        <v>1230</v>
      </c>
      <c r="F1779" s="24">
        <v>47406.7</v>
      </c>
      <c r="G1779" s="24">
        <f t="shared" ref="G1779:H1779" si="1272">G1780+G1783</f>
        <v>0</v>
      </c>
      <c r="H1779" s="24">
        <f t="shared" si="1272"/>
        <v>46956.042999999998</v>
      </c>
      <c r="I1779" s="24">
        <f t="shared" ref="I1779:Q1779" si="1273">I1780+I1783</f>
        <v>46213.042499999996</v>
      </c>
      <c r="J1779" s="37">
        <f t="shared" si="1273"/>
        <v>32569.985679999998</v>
      </c>
      <c r="K1779" s="24">
        <f t="shared" si="1273"/>
        <v>0</v>
      </c>
      <c r="L1779" s="24">
        <f t="shared" si="1273"/>
        <v>0</v>
      </c>
      <c r="M1779" s="24">
        <f t="shared" si="1273"/>
        <v>0</v>
      </c>
      <c r="N1779" s="24">
        <f t="shared" si="1273"/>
        <v>0</v>
      </c>
      <c r="O1779" s="30">
        <f t="shared" si="1273"/>
        <v>46145.92323</v>
      </c>
      <c r="P1779" s="30">
        <f t="shared" si="1273"/>
        <v>0</v>
      </c>
      <c r="Q1779" s="30">
        <f t="shared" si="1273"/>
        <v>0</v>
      </c>
      <c r="R1779" s="88">
        <f t="shared" si="1250"/>
        <v>99.85476119647393</v>
      </c>
    </row>
    <row r="1780" spans="1:18" ht="31.5" customHeight="1" x14ac:dyDescent="0.3">
      <c r="A1780" s="28" t="s">
        <v>303</v>
      </c>
      <c r="B1780" s="28" t="s">
        <v>1417</v>
      </c>
      <c r="C1780" s="18" t="s">
        <v>237</v>
      </c>
      <c r="D1780" s="28"/>
      <c r="E1780" s="29" t="s">
        <v>1221</v>
      </c>
      <c r="F1780" s="24">
        <v>43764.7</v>
      </c>
      <c r="G1780" s="24">
        <f t="shared" ref="G1780:Q1781" si="1274">G1781</f>
        <v>0</v>
      </c>
      <c r="H1780" s="24">
        <f t="shared" si="1274"/>
        <v>43764.7</v>
      </c>
      <c r="I1780" s="24">
        <f t="shared" si="1274"/>
        <v>43052.219279999998</v>
      </c>
      <c r="J1780" s="37">
        <f t="shared" si="1274"/>
        <v>30272.63438</v>
      </c>
      <c r="K1780" s="24">
        <f t="shared" si="1274"/>
        <v>0</v>
      </c>
      <c r="L1780" s="24">
        <f t="shared" si="1274"/>
        <v>0</v>
      </c>
      <c r="M1780" s="24">
        <f t="shared" si="1274"/>
        <v>0</v>
      </c>
      <c r="N1780" s="24">
        <f t="shared" si="1274"/>
        <v>0</v>
      </c>
      <c r="O1780" s="30">
        <f t="shared" si="1274"/>
        <v>43052.219250000002</v>
      </c>
      <c r="P1780" s="30">
        <f t="shared" si="1274"/>
        <v>0</v>
      </c>
      <c r="Q1780" s="30">
        <f t="shared" si="1274"/>
        <v>0</v>
      </c>
      <c r="R1780" s="88">
        <f t="shared" si="1250"/>
        <v>99.999999930317202</v>
      </c>
    </row>
    <row r="1781" spans="1:18" ht="78" x14ac:dyDescent="0.3">
      <c r="A1781" s="28" t="s">
        <v>303</v>
      </c>
      <c r="B1781" s="28" t="s">
        <v>1417</v>
      </c>
      <c r="C1781" s="18" t="s">
        <v>237</v>
      </c>
      <c r="D1781" s="28" t="s">
        <v>58</v>
      </c>
      <c r="E1781" s="29" t="s">
        <v>660</v>
      </c>
      <c r="F1781" s="24">
        <v>43764.7</v>
      </c>
      <c r="G1781" s="24">
        <f t="shared" si="1274"/>
        <v>0</v>
      </c>
      <c r="H1781" s="24">
        <f t="shared" si="1274"/>
        <v>43764.7</v>
      </c>
      <c r="I1781" s="24">
        <f t="shared" si="1274"/>
        <v>43052.219279999998</v>
      </c>
      <c r="J1781" s="37">
        <f t="shared" si="1274"/>
        <v>30272.63438</v>
      </c>
      <c r="K1781" s="24">
        <f t="shared" si="1274"/>
        <v>0</v>
      </c>
      <c r="L1781" s="24">
        <f t="shared" si="1274"/>
        <v>0</v>
      </c>
      <c r="M1781" s="24">
        <f t="shared" si="1274"/>
        <v>0</v>
      </c>
      <c r="N1781" s="24">
        <f t="shared" si="1274"/>
        <v>0</v>
      </c>
      <c r="O1781" s="30">
        <f t="shared" si="1274"/>
        <v>43052.219250000002</v>
      </c>
      <c r="P1781" s="30">
        <f t="shared" si="1274"/>
        <v>0</v>
      </c>
      <c r="Q1781" s="30">
        <f t="shared" si="1274"/>
        <v>0</v>
      </c>
      <c r="R1781" s="88">
        <f t="shared" si="1250"/>
        <v>99.999999930317202</v>
      </c>
    </row>
    <row r="1782" spans="1:18" ht="31.5" customHeight="1" x14ac:dyDescent="0.3">
      <c r="A1782" s="28" t="s">
        <v>303</v>
      </c>
      <c r="B1782" s="28" t="s">
        <v>1417</v>
      </c>
      <c r="C1782" s="18" t="s">
        <v>237</v>
      </c>
      <c r="D1782" s="28" t="s">
        <v>68</v>
      </c>
      <c r="E1782" s="29" t="s">
        <v>662</v>
      </c>
      <c r="F1782" s="24">
        <v>43764.7</v>
      </c>
      <c r="G1782" s="24"/>
      <c r="H1782" s="24">
        <v>43764.7</v>
      </c>
      <c r="I1782" s="24">
        <v>43052.219279999998</v>
      </c>
      <c r="J1782" s="37">
        <v>30272.63438</v>
      </c>
      <c r="K1782" s="24">
        <v>0</v>
      </c>
      <c r="L1782" s="24">
        <v>0</v>
      </c>
      <c r="M1782" s="24">
        <v>0</v>
      </c>
      <c r="N1782" s="24">
        <v>0</v>
      </c>
      <c r="O1782" s="30">
        <v>43052.219250000002</v>
      </c>
      <c r="P1782" s="30">
        <v>0</v>
      </c>
      <c r="Q1782" s="30">
        <v>0</v>
      </c>
      <c r="R1782" s="88">
        <f t="shared" si="1250"/>
        <v>99.999999930317202</v>
      </c>
    </row>
    <row r="1783" spans="1:18" ht="31.5" customHeight="1" x14ac:dyDescent="0.3">
      <c r="A1783" s="28" t="s">
        <v>303</v>
      </c>
      <c r="B1783" s="28" t="s">
        <v>1417</v>
      </c>
      <c r="C1783" s="18" t="s">
        <v>238</v>
      </c>
      <c r="D1783" s="28"/>
      <c r="E1783" s="29" t="s">
        <v>1222</v>
      </c>
      <c r="F1783" s="24">
        <v>3642</v>
      </c>
      <c r="G1783" s="24">
        <f t="shared" ref="G1783" si="1275">G1784+G1786</f>
        <v>0</v>
      </c>
      <c r="H1783" s="24">
        <f>H1784+H1786+H1788</f>
        <v>3191.3430000000003</v>
      </c>
      <c r="I1783" s="24">
        <f>I1784+I1786+I1788</f>
        <v>3160.8232199999998</v>
      </c>
      <c r="J1783" s="24">
        <f t="shared" ref="J1783:Q1783" si="1276">J1784+J1786+J1788</f>
        <v>2297.3513000000003</v>
      </c>
      <c r="K1783" s="24">
        <f t="shared" si="1276"/>
        <v>0</v>
      </c>
      <c r="L1783" s="24">
        <f t="shared" si="1276"/>
        <v>0</v>
      </c>
      <c r="M1783" s="24">
        <f t="shared" si="1276"/>
        <v>0</v>
      </c>
      <c r="N1783" s="24">
        <f t="shared" si="1276"/>
        <v>0</v>
      </c>
      <c r="O1783" s="24">
        <f t="shared" si="1276"/>
        <v>3093.7039799999998</v>
      </c>
      <c r="P1783" s="24">
        <f t="shared" si="1276"/>
        <v>0</v>
      </c>
      <c r="Q1783" s="24">
        <f t="shared" si="1276"/>
        <v>0</v>
      </c>
      <c r="R1783" s="88">
        <f t="shared" si="1250"/>
        <v>97.876526609419173</v>
      </c>
    </row>
    <row r="1784" spans="1:18" ht="78.75" customHeight="1" x14ac:dyDescent="0.3">
      <c r="A1784" s="28" t="s">
        <v>303</v>
      </c>
      <c r="B1784" s="28" t="s">
        <v>1417</v>
      </c>
      <c r="C1784" s="18" t="s">
        <v>238</v>
      </c>
      <c r="D1784" s="28" t="s">
        <v>58</v>
      </c>
      <c r="E1784" s="29" t="s">
        <v>660</v>
      </c>
      <c r="F1784" s="24">
        <v>7.6</v>
      </c>
      <c r="G1784" s="24">
        <f t="shared" ref="G1784:Q1784" si="1277">G1785</f>
        <v>0</v>
      </c>
      <c r="H1784" s="24">
        <f t="shared" si="1277"/>
        <v>7.6</v>
      </c>
      <c r="I1784" s="24">
        <f t="shared" si="1277"/>
        <v>12.547800000000001</v>
      </c>
      <c r="J1784" s="37">
        <f t="shared" si="1277"/>
        <v>15.897</v>
      </c>
      <c r="K1784" s="24">
        <f t="shared" si="1277"/>
        <v>0</v>
      </c>
      <c r="L1784" s="24">
        <f t="shared" si="1277"/>
        <v>0</v>
      </c>
      <c r="M1784" s="24">
        <f t="shared" si="1277"/>
        <v>0</v>
      </c>
      <c r="N1784" s="24">
        <f t="shared" si="1277"/>
        <v>0</v>
      </c>
      <c r="O1784" s="30">
        <f t="shared" si="1277"/>
        <v>12.547800000000001</v>
      </c>
      <c r="P1784" s="30">
        <f t="shared" si="1277"/>
        <v>0</v>
      </c>
      <c r="Q1784" s="30">
        <f t="shared" si="1277"/>
        <v>0</v>
      </c>
      <c r="R1784" s="88">
        <f t="shared" si="1250"/>
        <v>100</v>
      </c>
    </row>
    <row r="1785" spans="1:18" ht="31.5" customHeight="1" x14ac:dyDescent="0.3">
      <c r="A1785" s="28" t="s">
        <v>303</v>
      </c>
      <c r="B1785" s="28" t="s">
        <v>1417</v>
      </c>
      <c r="C1785" s="18" t="s">
        <v>238</v>
      </c>
      <c r="D1785" s="28" t="s">
        <v>68</v>
      </c>
      <c r="E1785" s="29" t="s">
        <v>662</v>
      </c>
      <c r="F1785" s="24">
        <v>7.6</v>
      </c>
      <c r="G1785" s="24"/>
      <c r="H1785" s="24">
        <v>7.6</v>
      </c>
      <c r="I1785" s="24">
        <v>12.547800000000001</v>
      </c>
      <c r="J1785" s="37">
        <v>15.897</v>
      </c>
      <c r="K1785" s="24">
        <v>0</v>
      </c>
      <c r="L1785" s="24">
        <v>0</v>
      </c>
      <c r="M1785" s="24">
        <v>0</v>
      </c>
      <c r="N1785" s="24">
        <v>0</v>
      </c>
      <c r="O1785" s="30">
        <v>12.547800000000001</v>
      </c>
      <c r="P1785" s="30">
        <v>0</v>
      </c>
      <c r="Q1785" s="30">
        <v>0</v>
      </c>
      <c r="R1785" s="88">
        <f t="shared" si="1250"/>
        <v>100</v>
      </c>
    </row>
    <row r="1786" spans="1:18" ht="31.5" customHeight="1" x14ac:dyDescent="0.3">
      <c r="A1786" s="28" t="s">
        <v>303</v>
      </c>
      <c r="B1786" s="28" t="s">
        <v>1417</v>
      </c>
      <c r="C1786" s="18" t="s">
        <v>238</v>
      </c>
      <c r="D1786" s="28" t="s">
        <v>51</v>
      </c>
      <c r="E1786" s="29" t="s">
        <v>663</v>
      </c>
      <c r="F1786" s="24">
        <v>3634.4</v>
      </c>
      <c r="G1786" s="24">
        <f t="shared" ref="G1786:Q1786" si="1278">G1787</f>
        <v>0</v>
      </c>
      <c r="H1786" s="24">
        <f t="shared" si="1278"/>
        <v>3183.7430000000004</v>
      </c>
      <c r="I1786" s="24">
        <f t="shared" si="1278"/>
        <v>2848.2754199999999</v>
      </c>
      <c r="J1786" s="37">
        <f t="shared" si="1278"/>
        <v>1981.4543000000001</v>
      </c>
      <c r="K1786" s="24">
        <f t="shared" si="1278"/>
        <v>0</v>
      </c>
      <c r="L1786" s="24">
        <f t="shared" si="1278"/>
        <v>0</v>
      </c>
      <c r="M1786" s="24">
        <f t="shared" si="1278"/>
        <v>0</v>
      </c>
      <c r="N1786" s="24">
        <f t="shared" si="1278"/>
        <v>0</v>
      </c>
      <c r="O1786" s="30">
        <f t="shared" si="1278"/>
        <v>2781.1561799999999</v>
      </c>
      <c r="P1786" s="30">
        <f t="shared" si="1278"/>
        <v>0</v>
      </c>
      <c r="Q1786" s="30">
        <f t="shared" si="1278"/>
        <v>0</v>
      </c>
      <c r="R1786" s="88">
        <f t="shared" si="1250"/>
        <v>97.643512999876961</v>
      </c>
    </row>
    <row r="1787" spans="1:18" ht="31.5" customHeight="1" x14ac:dyDescent="0.3">
      <c r="A1787" s="28" t="s">
        <v>303</v>
      </c>
      <c r="B1787" s="28" t="s">
        <v>1417</v>
      </c>
      <c r="C1787" s="18" t="s">
        <v>238</v>
      </c>
      <c r="D1787" s="28" t="s">
        <v>52</v>
      </c>
      <c r="E1787" s="29" t="s">
        <v>664</v>
      </c>
      <c r="F1787" s="24">
        <v>3634.4</v>
      </c>
      <c r="G1787" s="24"/>
      <c r="H1787" s="24">
        <f>3250.8-67.057</f>
        <v>3183.7430000000004</v>
      </c>
      <c r="I1787" s="24">
        <v>2848.2754199999999</v>
      </c>
      <c r="J1787" s="37">
        <v>1981.4543000000001</v>
      </c>
      <c r="K1787" s="24">
        <v>0</v>
      </c>
      <c r="L1787" s="24">
        <v>0</v>
      </c>
      <c r="M1787" s="24">
        <v>0</v>
      </c>
      <c r="N1787" s="24">
        <v>0</v>
      </c>
      <c r="O1787" s="30">
        <v>2781.1561799999999</v>
      </c>
      <c r="P1787" s="30">
        <v>0</v>
      </c>
      <c r="Q1787" s="30">
        <v>0</v>
      </c>
      <c r="R1787" s="88">
        <f t="shared" si="1250"/>
        <v>97.643512999876961</v>
      </c>
    </row>
    <row r="1788" spans="1:18" ht="15.75" customHeight="1" x14ac:dyDescent="0.3">
      <c r="A1788" s="28" t="s">
        <v>303</v>
      </c>
      <c r="B1788" s="28" t="s">
        <v>1417</v>
      </c>
      <c r="C1788" s="18" t="s">
        <v>238</v>
      </c>
      <c r="D1788" s="28" t="s">
        <v>53</v>
      </c>
      <c r="E1788" s="29" t="s">
        <v>679</v>
      </c>
      <c r="F1788" s="24">
        <v>0</v>
      </c>
      <c r="G1788" s="24">
        <f t="shared" ref="G1788:Q1788" si="1279">G1789</f>
        <v>0</v>
      </c>
      <c r="H1788" s="24">
        <f t="shared" si="1279"/>
        <v>0</v>
      </c>
      <c r="I1788" s="24">
        <f t="shared" si="1279"/>
        <v>300</v>
      </c>
      <c r="J1788" s="37">
        <f t="shared" si="1279"/>
        <v>300</v>
      </c>
      <c r="K1788" s="24">
        <f t="shared" si="1279"/>
        <v>0</v>
      </c>
      <c r="L1788" s="24">
        <f t="shared" si="1279"/>
        <v>0</v>
      </c>
      <c r="M1788" s="24">
        <f t="shared" si="1279"/>
        <v>0</v>
      </c>
      <c r="N1788" s="24">
        <f t="shared" si="1279"/>
        <v>0</v>
      </c>
      <c r="O1788" s="30">
        <f t="shared" si="1279"/>
        <v>300</v>
      </c>
      <c r="P1788" s="30">
        <f t="shared" si="1279"/>
        <v>0</v>
      </c>
      <c r="Q1788" s="30">
        <f t="shared" si="1279"/>
        <v>0</v>
      </c>
      <c r="R1788" s="88">
        <f t="shared" si="1250"/>
        <v>100</v>
      </c>
    </row>
    <row r="1789" spans="1:18" ht="15.75" customHeight="1" x14ac:dyDescent="0.3">
      <c r="A1789" s="28" t="s">
        <v>303</v>
      </c>
      <c r="B1789" s="28" t="s">
        <v>1417</v>
      </c>
      <c r="C1789" s="18" t="s">
        <v>238</v>
      </c>
      <c r="D1789" s="28" t="s">
        <v>60</v>
      </c>
      <c r="E1789" s="29" t="s">
        <v>682</v>
      </c>
      <c r="F1789" s="24">
        <v>0</v>
      </c>
      <c r="G1789" s="24"/>
      <c r="H1789" s="24">
        <v>0</v>
      </c>
      <c r="I1789" s="24">
        <v>300</v>
      </c>
      <c r="J1789" s="37">
        <v>300</v>
      </c>
      <c r="K1789" s="24">
        <v>0</v>
      </c>
      <c r="L1789" s="24">
        <v>0</v>
      </c>
      <c r="M1789" s="24">
        <v>0</v>
      </c>
      <c r="N1789" s="24">
        <v>0</v>
      </c>
      <c r="O1789" s="30">
        <v>300</v>
      </c>
      <c r="P1789" s="30">
        <v>0</v>
      </c>
      <c r="Q1789" s="30">
        <v>0</v>
      </c>
      <c r="R1789" s="88">
        <f t="shared" si="1250"/>
        <v>100</v>
      </c>
    </row>
    <row r="1790" spans="1:18" ht="47.25" customHeight="1" x14ac:dyDescent="0.3">
      <c r="A1790" s="28" t="s">
        <v>303</v>
      </c>
      <c r="B1790" s="28" t="s">
        <v>1417</v>
      </c>
      <c r="C1790" s="18" t="s">
        <v>79</v>
      </c>
      <c r="D1790" s="28"/>
      <c r="E1790" s="29" t="s">
        <v>1232</v>
      </c>
      <c r="F1790" s="24"/>
      <c r="G1790" s="24"/>
      <c r="H1790" s="24">
        <f t="shared" ref="H1790:I1793" si="1280">H1791</f>
        <v>91.657000000000011</v>
      </c>
      <c r="I1790" s="24">
        <f t="shared" si="1280"/>
        <v>91.657499999999999</v>
      </c>
      <c r="J1790" s="24">
        <f t="shared" ref="J1790:Q1793" si="1281">J1791</f>
        <v>3.6</v>
      </c>
      <c r="K1790" s="24">
        <f t="shared" si="1281"/>
        <v>0</v>
      </c>
      <c r="L1790" s="24">
        <f t="shared" si="1281"/>
        <v>0</v>
      </c>
      <c r="M1790" s="24">
        <f t="shared" si="1281"/>
        <v>0</v>
      </c>
      <c r="N1790" s="24">
        <f t="shared" si="1281"/>
        <v>0</v>
      </c>
      <c r="O1790" s="24">
        <f t="shared" si="1281"/>
        <v>72.177570000000003</v>
      </c>
      <c r="P1790" s="24">
        <f t="shared" si="1281"/>
        <v>0</v>
      </c>
      <c r="Q1790" s="24">
        <f t="shared" si="1281"/>
        <v>0</v>
      </c>
      <c r="R1790" s="88">
        <f t="shared" si="1250"/>
        <v>78.747041976924976</v>
      </c>
    </row>
    <row r="1791" spans="1:18" ht="47.25" customHeight="1" x14ac:dyDescent="0.3">
      <c r="A1791" s="28" t="s">
        <v>303</v>
      </c>
      <c r="B1791" s="28" t="s">
        <v>1417</v>
      </c>
      <c r="C1791" s="18" t="s">
        <v>2000</v>
      </c>
      <c r="D1791" s="28"/>
      <c r="E1791" s="29" t="s">
        <v>2001</v>
      </c>
      <c r="F1791" s="24"/>
      <c r="G1791" s="24"/>
      <c r="H1791" s="24">
        <f t="shared" si="1280"/>
        <v>91.657000000000011</v>
      </c>
      <c r="I1791" s="24">
        <f t="shared" si="1280"/>
        <v>91.657499999999999</v>
      </c>
      <c r="J1791" s="24">
        <f t="shared" si="1281"/>
        <v>3.6</v>
      </c>
      <c r="K1791" s="24">
        <f t="shared" si="1281"/>
        <v>0</v>
      </c>
      <c r="L1791" s="24">
        <f t="shared" si="1281"/>
        <v>0</v>
      </c>
      <c r="M1791" s="24">
        <f t="shared" si="1281"/>
        <v>0</v>
      </c>
      <c r="N1791" s="24">
        <f t="shared" si="1281"/>
        <v>0</v>
      </c>
      <c r="O1791" s="24">
        <f t="shared" si="1281"/>
        <v>72.177570000000003</v>
      </c>
      <c r="P1791" s="24">
        <f t="shared" si="1281"/>
        <v>0</v>
      </c>
      <c r="Q1791" s="24">
        <f t="shared" si="1281"/>
        <v>0</v>
      </c>
      <c r="R1791" s="88">
        <f t="shared" si="1250"/>
        <v>78.747041976924976</v>
      </c>
    </row>
    <row r="1792" spans="1:18" ht="31.5" customHeight="1" x14ac:dyDescent="0.3">
      <c r="A1792" s="28" t="s">
        <v>303</v>
      </c>
      <c r="B1792" s="28" t="s">
        <v>1417</v>
      </c>
      <c r="C1792" s="18" t="s">
        <v>2002</v>
      </c>
      <c r="D1792" s="28"/>
      <c r="E1792" s="29" t="s">
        <v>2003</v>
      </c>
      <c r="F1792" s="24"/>
      <c r="G1792" s="24"/>
      <c r="H1792" s="24">
        <f t="shared" si="1280"/>
        <v>91.657000000000011</v>
      </c>
      <c r="I1792" s="24">
        <f t="shared" si="1280"/>
        <v>91.657499999999999</v>
      </c>
      <c r="J1792" s="24">
        <f t="shared" si="1281"/>
        <v>3.6</v>
      </c>
      <c r="K1792" s="24">
        <f t="shared" si="1281"/>
        <v>0</v>
      </c>
      <c r="L1792" s="24">
        <f t="shared" si="1281"/>
        <v>0</v>
      </c>
      <c r="M1792" s="24">
        <f t="shared" si="1281"/>
        <v>0</v>
      </c>
      <c r="N1792" s="24">
        <f t="shared" si="1281"/>
        <v>0</v>
      </c>
      <c r="O1792" s="24">
        <f t="shared" si="1281"/>
        <v>72.177570000000003</v>
      </c>
      <c r="P1792" s="24">
        <f t="shared" si="1281"/>
        <v>0</v>
      </c>
      <c r="Q1792" s="24">
        <f t="shared" si="1281"/>
        <v>0</v>
      </c>
      <c r="R1792" s="88">
        <f t="shared" si="1250"/>
        <v>78.747041976924976</v>
      </c>
    </row>
    <row r="1793" spans="1:19" ht="31.5" customHeight="1" x14ac:dyDescent="0.3">
      <c r="A1793" s="28" t="s">
        <v>303</v>
      </c>
      <c r="B1793" s="28" t="s">
        <v>1417</v>
      </c>
      <c r="C1793" s="18" t="s">
        <v>2002</v>
      </c>
      <c r="D1793" s="28" t="s">
        <v>51</v>
      </c>
      <c r="E1793" s="29" t="s">
        <v>663</v>
      </c>
      <c r="F1793" s="24"/>
      <c r="G1793" s="24"/>
      <c r="H1793" s="24">
        <f t="shared" si="1280"/>
        <v>91.657000000000011</v>
      </c>
      <c r="I1793" s="24">
        <f t="shared" si="1280"/>
        <v>91.657499999999999</v>
      </c>
      <c r="J1793" s="24">
        <f t="shared" si="1281"/>
        <v>3.6</v>
      </c>
      <c r="K1793" s="24">
        <f t="shared" si="1281"/>
        <v>0</v>
      </c>
      <c r="L1793" s="24">
        <f t="shared" si="1281"/>
        <v>0</v>
      </c>
      <c r="M1793" s="24">
        <f t="shared" si="1281"/>
        <v>0</v>
      </c>
      <c r="N1793" s="24">
        <f t="shared" si="1281"/>
        <v>0</v>
      </c>
      <c r="O1793" s="24">
        <f t="shared" si="1281"/>
        <v>72.177570000000003</v>
      </c>
      <c r="P1793" s="24">
        <f t="shared" si="1281"/>
        <v>0</v>
      </c>
      <c r="Q1793" s="24">
        <f t="shared" si="1281"/>
        <v>0</v>
      </c>
      <c r="R1793" s="88">
        <f t="shared" si="1250"/>
        <v>78.747041976924976</v>
      </c>
    </row>
    <row r="1794" spans="1:19" ht="31.5" customHeight="1" x14ac:dyDescent="0.3">
      <c r="A1794" s="28" t="s">
        <v>303</v>
      </c>
      <c r="B1794" s="28" t="s">
        <v>1417</v>
      </c>
      <c r="C1794" s="18" t="s">
        <v>2002</v>
      </c>
      <c r="D1794" s="28" t="s">
        <v>52</v>
      </c>
      <c r="E1794" s="29" t="s">
        <v>664</v>
      </c>
      <c r="F1794" s="24"/>
      <c r="G1794" s="24"/>
      <c r="H1794" s="24">
        <f>24.6+67.057</f>
        <v>91.657000000000011</v>
      </c>
      <c r="I1794" s="24">
        <v>91.657499999999999</v>
      </c>
      <c r="J1794" s="37">
        <v>3.6</v>
      </c>
      <c r="K1794" s="24">
        <v>0</v>
      </c>
      <c r="L1794" s="24">
        <v>0</v>
      </c>
      <c r="M1794" s="24">
        <v>0</v>
      </c>
      <c r="N1794" s="24">
        <v>0</v>
      </c>
      <c r="O1794" s="30">
        <v>72.177570000000003</v>
      </c>
      <c r="P1794" s="30">
        <v>0</v>
      </c>
      <c r="Q1794" s="30">
        <v>0</v>
      </c>
      <c r="R1794" s="88">
        <f t="shared" si="1250"/>
        <v>78.747041976924976</v>
      </c>
    </row>
    <row r="1795" spans="1:19" s="49" customFormat="1" ht="15.75" customHeight="1" x14ac:dyDescent="0.3">
      <c r="A1795" s="47" t="s">
        <v>303</v>
      </c>
      <c r="B1795" s="47" t="s">
        <v>1393</v>
      </c>
      <c r="C1795" s="20"/>
      <c r="D1795" s="47"/>
      <c r="E1795" s="48" t="s">
        <v>635</v>
      </c>
      <c r="F1795" s="23">
        <v>13361.3</v>
      </c>
      <c r="G1795" s="23">
        <f t="shared" ref="G1795:H1795" si="1282">G1796+G1832</f>
        <v>50</v>
      </c>
      <c r="H1795" s="23">
        <f t="shared" si="1282"/>
        <v>19627.671999999999</v>
      </c>
      <c r="I1795" s="23">
        <f t="shared" ref="I1795:Q1795" si="1283">I1796+I1832</f>
        <v>19627.671999999999</v>
      </c>
      <c r="J1795" s="77">
        <f t="shared" si="1283"/>
        <v>10156.717970000002</v>
      </c>
      <c r="K1795" s="23">
        <f t="shared" si="1283"/>
        <v>0</v>
      </c>
      <c r="L1795" s="23">
        <f t="shared" si="1283"/>
        <v>0</v>
      </c>
      <c r="M1795" s="23">
        <f t="shared" si="1283"/>
        <v>0</v>
      </c>
      <c r="N1795" s="23">
        <f t="shared" si="1283"/>
        <v>0</v>
      </c>
      <c r="O1795" s="51">
        <f t="shared" si="1283"/>
        <v>13306.126270000001</v>
      </c>
      <c r="P1795" s="51">
        <f t="shared" si="1283"/>
        <v>0</v>
      </c>
      <c r="Q1795" s="51">
        <f t="shared" si="1283"/>
        <v>0</v>
      </c>
      <c r="R1795" s="87">
        <f t="shared" si="1250"/>
        <v>67.792687130699974</v>
      </c>
    </row>
    <row r="1796" spans="1:19" ht="15.75" customHeight="1" x14ac:dyDescent="0.3">
      <c r="A1796" s="28" t="s">
        <v>303</v>
      </c>
      <c r="B1796" s="28" t="s">
        <v>1393</v>
      </c>
      <c r="C1796" s="18" t="s">
        <v>181</v>
      </c>
      <c r="D1796" s="28"/>
      <c r="E1796" s="29" t="s">
        <v>1523</v>
      </c>
      <c r="F1796" s="24">
        <v>13361.3</v>
      </c>
      <c r="G1796" s="24">
        <f t="shared" ref="G1796:H1796" si="1284">G1797+G1824</f>
        <v>50</v>
      </c>
      <c r="H1796" s="24">
        <f t="shared" si="1284"/>
        <v>19627.671999999999</v>
      </c>
      <c r="I1796" s="24">
        <f t="shared" ref="I1796:Q1796" si="1285">I1797+I1824</f>
        <v>19627.671999999999</v>
      </c>
      <c r="J1796" s="37">
        <f t="shared" si="1285"/>
        <v>10156.717970000002</v>
      </c>
      <c r="K1796" s="24">
        <f t="shared" si="1285"/>
        <v>0</v>
      </c>
      <c r="L1796" s="24">
        <f t="shared" si="1285"/>
        <v>0</v>
      </c>
      <c r="M1796" s="24">
        <f t="shared" si="1285"/>
        <v>0</v>
      </c>
      <c r="N1796" s="24">
        <f t="shared" si="1285"/>
        <v>0</v>
      </c>
      <c r="O1796" s="30">
        <f t="shared" si="1285"/>
        <v>13306.126270000001</v>
      </c>
      <c r="P1796" s="30">
        <f t="shared" si="1285"/>
        <v>0</v>
      </c>
      <c r="Q1796" s="30">
        <f t="shared" si="1285"/>
        <v>0</v>
      </c>
      <c r="R1796" s="88">
        <f t="shared" si="1250"/>
        <v>67.792687130699974</v>
      </c>
    </row>
    <row r="1797" spans="1:19" ht="31.5" customHeight="1" x14ac:dyDescent="0.3">
      <c r="A1797" s="28" t="s">
        <v>303</v>
      </c>
      <c r="B1797" s="28" t="s">
        <v>1393</v>
      </c>
      <c r="C1797" s="18" t="s">
        <v>247</v>
      </c>
      <c r="D1797" s="28"/>
      <c r="E1797" s="29" t="s">
        <v>1584</v>
      </c>
      <c r="F1797" s="24">
        <v>13041.3</v>
      </c>
      <c r="G1797" s="24">
        <f t="shared" ref="G1797:H1797" si="1286">G1798+G1808+G1815</f>
        <v>50</v>
      </c>
      <c r="H1797" s="24">
        <f t="shared" si="1286"/>
        <v>19307.671999999999</v>
      </c>
      <c r="I1797" s="24">
        <f t="shared" ref="I1797:Q1797" si="1287">I1798+I1808+I1815</f>
        <v>19307.671999999999</v>
      </c>
      <c r="J1797" s="37">
        <f t="shared" si="1287"/>
        <v>9836.7179700000015</v>
      </c>
      <c r="K1797" s="24">
        <f t="shared" si="1287"/>
        <v>0</v>
      </c>
      <c r="L1797" s="24">
        <f t="shared" si="1287"/>
        <v>0</v>
      </c>
      <c r="M1797" s="24">
        <f t="shared" si="1287"/>
        <v>0</v>
      </c>
      <c r="N1797" s="24">
        <f t="shared" si="1287"/>
        <v>0</v>
      </c>
      <c r="O1797" s="30">
        <f t="shared" si="1287"/>
        <v>12986.126270000001</v>
      </c>
      <c r="P1797" s="30">
        <f t="shared" si="1287"/>
        <v>0</v>
      </c>
      <c r="Q1797" s="30">
        <f t="shared" si="1287"/>
        <v>0</v>
      </c>
      <c r="R1797" s="88">
        <f t="shared" si="1250"/>
        <v>67.258892061145445</v>
      </c>
    </row>
    <row r="1798" spans="1:19" ht="63" customHeight="1" x14ac:dyDescent="0.3">
      <c r="A1798" s="28" t="s">
        <v>303</v>
      </c>
      <c r="B1798" s="28" t="s">
        <v>1393</v>
      </c>
      <c r="C1798" s="18" t="s">
        <v>248</v>
      </c>
      <c r="D1798" s="28"/>
      <c r="E1798" s="29" t="s">
        <v>1585</v>
      </c>
      <c r="F1798" s="24">
        <v>871</v>
      </c>
      <c r="G1798" s="24">
        <f t="shared" ref="G1798:H1798" si="1288">G1799+G1802+G1805</f>
        <v>50</v>
      </c>
      <c r="H1798" s="24">
        <f t="shared" si="1288"/>
        <v>921</v>
      </c>
      <c r="I1798" s="24">
        <f t="shared" ref="I1798:Q1798" si="1289">I1799+I1802+I1805</f>
        <v>921</v>
      </c>
      <c r="J1798" s="37">
        <f t="shared" si="1289"/>
        <v>689.17499999999995</v>
      </c>
      <c r="K1798" s="24">
        <f t="shared" si="1289"/>
        <v>0</v>
      </c>
      <c r="L1798" s="24">
        <f t="shared" si="1289"/>
        <v>0</v>
      </c>
      <c r="M1798" s="24">
        <f t="shared" si="1289"/>
        <v>0</v>
      </c>
      <c r="N1798" s="24">
        <f t="shared" si="1289"/>
        <v>0</v>
      </c>
      <c r="O1798" s="30">
        <f t="shared" si="1289"/>
        <v>921</v>
      </c>
      <c r="P1798" s="30">
        <f t="shared" si="1289"/>
        <v>0</v>
      </c>
      <c r="Q1798" s="30">
        <f t="shared" si="1289"/>
        <v>0</v>
      </c>
      <c r="R1798" s="88">
        <f t="shared" si="1250"/>
        <v>100</v>
      </c>
    </row>
    <row r="1799" spans="1:19" ht="63" customHeight="1" x14ac:dyDescent="0.3">
      <c r="A1799" s="28" t="s">
        <v>303</v>
      </c>
      <c r="B1799" s="28" t="s">
        <v>1393</v>
      </c>
      <c r="C1799" s="18" t="s">
        <v>241</v>
      </c>
      <c r="D1799" s="28"/>
      <c r="E1799" s="29" t="s">
        <v>1271</v>
      </c>
      <c r="F1799" s="24">
        <v>221.5</v>
      </c>
      <c r="G1799" s="24">
        <f t="shared" ref="G1799:N1800" si="1290">G1800</f>
        <v>0</v>
      </c>
      <c r="H1799" s="24">
        <f t="shared" si="1290"/>
        <v>221.5</v>
      </c>
      <c r="I1799" s="24">
        <f t="shared" si="1290"/>
        <v>221.5</v>
      </c>
      <c r="J1799" s="37">
        <f t="shared" si="1290"/>
        <v>120.05</v>
      </c>
      <c r="K1799" s="24">
        <f t="shared" si="1290"/>
        <v>0</v>
      </c>
      <c r="L1799" s="24">
        <f t="shared" si="1290"/>
        <v>0</v>
      </c>
      <c r="M1799" s="24">
        <f t="shared" si="1290"/>
        <v>0</v>
      </c>
      <c r="N1799" s="24">
        <f t="shared" si="1290"/>
        <v>0</v>
      </c>
      <c r="O1799" s="30">
        <f t="shared" ref="O1799:Q1800" si="1291">O1800</f>
        <v>221.5</v>
      </c>
      <c r="P1799" s="30">
        <f t="shared" si="1291"/>
        <v>0</v>
      </c>
      <c r="Q1799" s="30">
        <f t="shared" si="1291"/>
        <v>0</v>
      </c>
      <c r="R1799" s="88">
        <f t="shared" si="1250"/>
        <v>100</v>
      </c>
    </row>
    <row r="1800" spans="1:19" ht="31.5" customHeight="1" x14ac:dyDescent="0.3">
      <c r="A1800" s="28" t="s">
        <v>303</v>
      </c>
      <c r="B1800" s="28" t="s">
        <v>1393</v>
      </c>
      <c r="C1800" s="18" t="s">
        <v>241</v>
      </c>
      <c r="D1800" s="28" t="s">
        <v>51</v>
      </c>
      <c r="E1800" s="29" t="s">
        <v>663</v>
      </c>
      <c r="F1800" s="24">
        <v>221.5</v>
      </c>
      <c r="G1800" s="24">
        <f t="shared" si="1290"/>
        <v>0</v>
      </c>
      <c r="H1800" s="24">
        <f t="shared" si="1290"/>
        <v>221.5</v>
      </c>
      <c r="I1800" s="24">
        <f t="shared" si="1290"/>
        <v>221.5</v>
      </c>
      <c r="J1800" s="37">
        <f t="shared" si="1290"/>
        <v>120.05</v>
      </c>
      <c r="K1800" s="24">
        <f t="shared" si="1290"/>
        <v>0</v>
      </c>
      <c r="L1800" s="24">
        <f t="shared" si="1290"/>
        <v>0</v>
      </c>
      <c r="M1800" s="24">
        <f t="shared" si="1290"/>
        <v>0</v>
      </c>
      <c r="N1800" s="24">
        <f t="shared" si="1290"/>
        <v>0</v>
      </c>
      <c r="O1800" s="30">
        <f t="shared" si="1291"/>
        <v>221.5</v>
      </c>
      <c r="P1800" s="30">
        <f t="shared" si="1291"/>
        <v>0</v>
      </c>
      <c r="Q1800" s="30">
        <f t="shared" si="1291"/>
        <v>0</v>
      </c>
      <c r="R1800" s="88">
        <f t="shared" si="1250"/>
        <v>100</v>
      </c>
    </row>
    <row r="1801" spans="1:19" ht="31.5" customHeight="1" x14ac:dyDescent="0.3">
      <c r="A1801" s="28" t="s">
        <v>303</v>
      </c>
      <c r="B1801" s="28" t="s">
        <v>1393</v>
      </c>
      <c r="C1801" s="18" t="s">
        <v>241</v>
      </c>
      <c r="D1801" s="28" t="s">
        <v>52</v>
      </c>
      <c r="E1801" s="29" t="s">
        <v>664</v>
      </c>
      <c r="F1801" s="24">
        <v>221.5</v>
      </c>
      <c r="G1801" s="24"/>
      <c r="H1801" s="24">
        <v>221.5</v>
      </c>
      <c r="I1801" s="24">
        <v>221.5</v>
      </c>
      <c r="J1801" s="37">
        <v>120.05</v>
      </c>
      <c r="K1801" s="24">
        <v>0</v>
      </c>
      <c r="L1801" s="24">
        <v>0</v>
      </c>
      <c r="M1801" s="24">
        <v>0</v>
      </c>
      <c r="N1801" s="24">
        <v>0</v>
      </c>
      <c r="O1801" s="30">
        <v>221.5</v>
      </c>
      <c r="P1801" s="30">
        <v>0</v>
      </c>
      <c r="Q1801" s="30">
        <v>0</v>
      </c>
      <c r="R1801" s="88">
        <f t="shared" si="1250"/>
        <v>100</v>
      </c>
    </row>
    <row r="1802" spans="1:19" ht="47.25" customHeight="1" x14ac:dyDescent="0.3">
      <c r="A1802" s="28" t="s">
        <v>303</v>
      </c>
      <c r="B1802" s="28" t="s">
        <v>1393</v>
      </c>
      <c r="C1802" s="18" t="s">
        <v>242</v>
      </c>
      <c r="D1802" s="28"/>
      <c r="E1802" s="29" t="s">
        <v>688</v>
      </c>
      <c r="F1802" s="24">
        <v>521.5</v>
      </c>
      <c r="G1802" s="24">
        <f t="shared" ref="G1802:N1803" si="1292">G1803</f>
        <v>50</v>
      </c>
      <c r="H1802" s="24">
        <f t="shared" si="1292"/>
        <v>571.5</v>
      </c>
      <c r="I1802" s="24">
        <f t="shared" si="1292"/>
        <v>571.5</v>
      </c>
      <c r="J1802" s="37">
        <f t="shared" si="1292"/>
        <v>441.125</v>
      </c>
      <c r="K1802" s="24">
        <f t="shared" si="1292"/>
        <v>0</v>
      </c>
      <c r="L1802" s="24">
        <f t="shared" si="1292"/>
        <v>0</v>
      </c>
      <c r="M1802" s="24">
        <f t="shared" si="1292"/>
        <v>0</v>
      </c>
      <c r="N1802" s="24">
        <f t="shared" si="1292"/>
        <v>0</v>
      </c>
      <c r="O1802" s="30">
        <f t="shared" ref="O1802:Q1803" si="1293">O1803</f>
        <v>571.5</v>
      </c>
      <c r="P1802" s="30">
        <f t="shared" si="1293"/>
        <v>0</v>
      </c>
      <c r="Q1802" s="30">
        <f t="shared" si="1293"/>
        <v>0</v>
      </c>
      <c r="R1802" s="88">
        <f t="shared" si="1250"/>
        <v>100</v>
      </c>
    </row>
    <row r="1803" spans="1:19" ht="31.5" customHeight="1" x14ac:dyDescent="0.3">
      <c r="A1803" s="28" t="s">
        <v>303</v>
      </c>
      <c r="B1803" s="28" t="s">
        <v>1393</v>
      </c>
      <c r="C1803" s="18" t="s">
        <v>242</v>
      </c>
      <c r="D1803" s="28" t="s">
        <v>143</v>
      </c>
      <c r="E1803" s="29" t="s">
        <v>673</v>
      </c>
      <c r="F1803" s="24">
        <v>521.5</v>
      </c>
      <c r="G1803" s="24">
        <f t="shared" si="1292"/>
        <v>50</v>
      </c>
      <c r="H1803" s="24">
        <f t="shared" si="1292"/>
        <v>571.5</v>
      </c>
      <c r="I1803" s="24">
        <f t="shared" si="1292"/>
        <v>571.5</v>
      </c>
      <c r="J1803" s="37">
        <f t="shared" si="1292"/>
        <v>441.125</v>
      </c>
      <c r="K1803" s="24">
        <f t="shared" si="1292"/>
        <v>0</v>
      </c>
      <c r="L1803" s="24">
        <f t="shared" si="1292"/>
        <v>0</v>
      </c>
      <c r="M1803" s="24">
        <f t="shared" si="1292"/>
        <v>0</v>
      </c>
      <c r="N1803" s="24">
        <f t="shared" si="1292"/>
        <v>0</v>
      </c>
      <c r="O1803" s="30">
        <f t="shared" si="1293"/>
        <v>571.5</v>
      </c>
      <c r="P1803" s="30">
        <f t="shared" si="1293"/>
        <v>0</v>
      </c>
      <c r="Q1803" s="30">
        <f t="shared" si="1293"/>
        <v>0</v>
      </c>
      <c r="R1803" s="88">
        <f t="shared" si="1250"/>
        <v>100</v>
      </c>
    </row>
    <row r="1804" spans="1:19" ht="47.25" customHeight="1" x14ac:dyDescent="0.3">
      <c r="A1804" s="28" t="s">
        <v>303</v>
      </c>
      <c r="B1804" s="28" t="s">
        <v>1393</v>
      </c>
      <c r="C1804" s="18" t="s">
        <v>242</v>
      </c>
      <c r="D1804" s="28" t="s">
        <v>139</v>
      </c>
      <c r="E1804" s="29" t="s">
        <v>676</v>
      </c>
      <c r="F1804" s="24">
        <v>521.5</v>
      </c>
      <c r="G1804" s="24">
        <v>50</v>
      </c>
      <c r="H1804" s="24">
        <v>571.5</v>
      </c>
      <c r="I1804" s="24">
        <v>571.5</v>
      </c>
      <c r="J1804" s="37">
        <v>441.125</v>
      </c>
      <c r="K1804" s="24">
        <v>0</v>
      </c>
      <c r="L1804" s="24">
        <v>0</v>
      </c>
      <c r="M1804" s="24">
        <v>0</v>
      </c>
      <c r="N1804" s="24">
        <v>0</v>
      </c>
      <c r="O1804" s="30">
        <v>571.5</v>
      </c>
      <c r="P1804" s="30">
        <v>0</v>
      </c>
      <c r="Q1804" s="30">
        <v>0</v>
      </c>
      <c r="R1804" s="88">
        <f t="shared" si="1250"/>
        <v>100</v>
      </c>
    </row>
    <row r="1805" spans="1:19" ht="63" customHeight="1" x14ac:dyDescent="0.3">
      <c r="A1805" s="28" t="s">
        <v>303</v>
      </c>
      <c r="B1805" s="28" t="s">
        <v>1393</v>
      </c>
      <c r="C1805" s="18" t="s">
        <v>243</v>
      </c>
      <c r="D1805" s="28"/>
      <c r="E1805" s="29" t="s">
        <v>689</v>
      </c>
      <c r="F1805" s="24">
        <v>128</v>
      </c>
      <c r="G1805" s="24">
        <f t="shared" ref="G1805:N1806" si="1294">G1806</f>
        <v>0</v>
      </c>
      <c r="H1805" s="24">
        <f t="shared" si="1294"/>
        <v>128</v>
      </c>
      <c r="I1805" s="24">
        <f t="shared" si="1294"/>
        <v>128</v>
      </c>
      <c r="J1805" s="37">
        <f t="shared" si="1294"/>
        <v>128</v>
      </c>
      <c r="K1805" s="24">
        <f t="shared" si="1294"/>
        <v>0</v>
      </c>
      <c r="L1805" s="24">
        <f t="shared" si="1294"/>
        <v>0</v>
      </c>
      <c r="M1805" s="24">
        <f t="shared" si="1294"/>
        <v>0</v>
      </c>
      <c r="N1805" s="24">
        <f t="shared" si="1294"/>
        <v>0</v>
      </c>
      <c r="O1805" s="30">
        <f t="shared" ref="O1805:Q1806" si="1295">O1806</f>
        <v>128</v>
      </c>
      <c r="P1805" s="30">
        <f t="shared" si="1295"/>
        <v>0</v>
      </c>
      <c r="Q1805" s="30">
        <f t="shared" si="1295"/>
        <v>0</v>
      </c>
      <c r="R1805" s="88">
        <f t="shared" ref="R1805:R1868" si="1296">O1805/I1805*100</f>
        <v>100</v>
      </c>
    </row>
    <row r="1806" spans="1:19" ht="31.5" customHeight="1" x14ac:dyDescent="0.3">
      <c r="A1806" s="28" t="s">
        <v>303</v>
      </c>
      <c r="B1806" s="28" t="s">
        <v>1393</v>
      </c>
      <c r="C1806" s="18" t="s">
        <v>243</v>
      </c>
      <c r="D1806" s="28" t="s">
        <v>143</v>
      </c>
      <c r="E1806" s="29" t="s">
        <v>673</v>
      </c>
      <c r="F1806" s="24">
        <v>128</v>
      </c>
      <c r="G1806" s="24">
        <f t="shared" si="1294"/>
        <v>0</v>
      </c>
      <c r="H1806" s="24">
        <f t="shared" si="1294"/>
        <v>128</v>
      </c>
      <c r="I1806" s="24">
        <f t="shared" si="1294"/>
        <v>128</v>
      </c>
      <c r="J1806" s="37">
        <f t="shared" si="1294"/>
        <v>128</v>
      </c>
      <c r="K1806" s="24">
        <f t="shared" si="1294"/>
        <v>0</v>
      </c>
      <c r="L1806" s="24">
        <f t="shared" si="1294"/>
        <v>0</v>
      </c>
      <c r="M1806" s="24">
        <f t="shared" si="1294"/>
        <v>0</v>
      </c>
      <c r="N1806" s="24">
        <f t="shared" si="1294"/>
        <v>0</v>
      </c>
      <c r="O1806" s="30">
        <f t="shared" si="1295"/>
        <v>128</v>
      </c>
      <c r="P1806" s="30">
        <f t="shared" si="1295"/>
        <v>0</v>
      </c>
      <c r="Q1806" s="30">
        <f t="shared" si="1295"/>
        <v>0</v>
      </c>
      <c r="R1806" s="88">
        <f t="shared" si="1296"/>
        <v>100</v>
      </c>
    </row>
    <row r="1807" spans="1:19" ht="47.25" customHeight="1" x14ac:dyDescent="0.3">
      <c r="A1807" s="28" t="s">
        <v>303</v>
      </c>
      <c r="B1807" s="28" t="s">
        <v>1393</v>
      </c>
      <c r="C1807" s="18" t="s">
        <v>243</v>
      </c>
      <c r="D1807" s="28" t="s">
        <v>139</v>
      </c>
      <c r="E1807" s="29" t="s">
        <v>676</v>
      </c>
      <c r="F1807" s="24">
        <v>128</v>
      </c>
      <c r="G1807" s="24"/>
      <c r="H1807" s="24">
        <v>128</v>
      </c>
      <c r="I1807" s="24">
        <v>128</v>
      </c>
      <c r="J1807" s="37">
        <v>128</v>
      </c>
      <c r="K1807" s="24">
        <v>0</v>
      </c>
      <c r="L1807" s="24">
        <v>0</v>
      </c>
      <c r="M1807" s="24">
        <v>0</v>
      </c>
      <c r="N1807" s="24">
        <v>0</v>
      </c>
      <c r="O1807" s="30">
        <v>128</v>
      </c>
      <c r="P1807" s="30">
        <v>0</v>
      </c>
      <c r="Q1807" s="30">
        <v>0</v>
      </c>
      <c r="R1807" s="88">
        <f t="shared" si="1296"/>
        <v>100</v>
      </c>
      <c r="S1807" s="36"/>
    </row>
    <row r="1808" spans="1:19" ht="63" customHeight="1" x14ac:dyDescent="0.3">
      <c r="A1808" s="28" t="s">
        <v>303</v>
      </c>
      <c r="B1808" s="28" t="s">
        <v>1393</v>
      </c>
      <c r="C1808" s="18" t="s">
        <v>249</v>
      </c>
      <c r="D1808" s="28"/>
      <c r="E1808" s="29" t="s">
        <v>1586</v>
      </c>
      <c r="F1808" s="24">
        <v>4953</v>
      </c>
      <c r="G1808" s="24">
        <f t="shared" ref="G1808:H1808" si="1297">G1809+G1812</f>
        <v>0</v>
      </c>
      <c r="H1808" s="24">
        <f t="shared" si="1297"/>
        <v>4953</v>
      </c>
      <c r="I1808" s="24">
        <f t="shared" ref="I1808:Q1808" si="1298">I1809+I1812</f>
        <v>4953</v>
      </c>
      <c r="J1808" s="37">
        <f t="shared" si="1298"/>
        <v>3722.4695900000002</v>
      </c>
      <c r="K1808" s="24">
        <f t="shared" si="1298"/>
        <v>0</v>
      </c>
      <c r="L1808" s="24">
        <f t="shared" si="1298"/>
        <v>0</v>
      </c>
      <c r="M1808" s="24">
        <f t="shared" si="1298"/>
        <v>0</v>
      </c>
      <c r="N1808" s="24">
        <f t="shared" si="1298"/>
        <v>0</v>
      </c>
      <c r="O1808" s="30">
        <f t="shared" si="1298"/>
        <v>4952.96738</v>
      </c>
      <c r="P1808" s="30">
        <f t="shared" si="1298"/>
        <v>0</v>
      </c>
      <c r="Q1808" s="30">
        <f t="shared" si="1298"/>
        <v>0</v>
      </c>
      <c r="R1808" s="88">
        <f t="shared" si="1296"/>
        <v>99.999341409246924</v>
      </c>
      <c r="S1808" s="36"/>
    </row>
    <row r="1809" spans="1:19" ht="31.5" customHeight="1" x14ac:dyDescent="0.3">
      <c r="A1809" s="28" t="s">
        <v>303</v>
      </c>
      <c r="B1809" s="28" t="s">
        <v>1393</v>
      </c>
      <c r="C1809" s="18" t="s">
        <v>244</v>
      </c>
      <c r="D1809" s="28"/>
      <c r="E1809" s="29" t="s">
        <v>692</v>
      </c>
      <c r="F1809" s="24">
        <v>4701</v>
      </c>
      <c r="G1809" s="24">
        <f t="shared" ref="G1809:N1810" si="1299">G1810</f>
        <v>0</v>
      </c>
      <c r="H1809" s="24">
        <f t="shared" si="1299"/>
        <v>4701</v>
      </c>
      <c r="I1809" s="24">
        <f t="shared" si="1299"/>
        <v>4701</v>
      </c>
      <c r="J1809" s="37">
        <f t="shared" si="1299"/>
        <v>3470.4695900000002</v>
      </c>
      <c r="K1809" s="24">
        <f t="shared" si="1299"/>
        <v>0</v>
      </c>
      <c r="L1809" s="24">
        <f t="shared" si="1299"/>
        <v>0</v>
      </c>
      <c r="M1809" s="24">
        <f t="shared" si="1299"/>
        <v>0</v>
      </c>
      <c r="N1809" s="24">
        <f t="shared" si="1299"/>
        <v>0</v>
      </c>
      <c r="O1809" s="30">
        <f t="shared" ref="O1809:Q1810" si="1300">O1810</f>
        <v>4700.96738</v>
      </c>
      <c r="P1809" s="30">
        <f t="shared" si="1300"/>
        <v>0</v>
      </c>
      <c r="Q1809" s="30">
        <f t="shared" si="1300"/>
        <v>0</v>
      </c>
      <c r="R1809" s="88">
        <f t="shared" si="1296"/>
        <v>99.999306105084031</v>
      </c>
      <c r="S1809" s="36"/>
    </row>
    <row r="1810" spans="1:19" ht="31.5" customHeight="1" x14ac:dyDescent="0.3">
      <c r="A1810" s="28" t="s">
        <v>303</v>
      </c>
      <c r="B1810" s="28" t="s">
        <v>1393</v>
      </c>
      <c r="C1810" s="18" t="s">
        <v>244</v>
      </c>
      <c r="D1810" s="28" t="s">
        <v>143</v>
      </c>
      <c r="E1810" s="29" t="s">
        <v>673</v>
      </c>
      <c r="F1810" s="24">
        <v>4701</v>
      </c>
      <c r="G1810" s="24">
        <f t="shared" si="1299"/>
        <v>0</v>
      </c>
      <c r="H1810" s="24">
        <f t="shared" si="1299"/>
        <v>4701</v>
      </c>
      <c r="I1810" s="24">
        <f t="shared" si="1299"/>
        <v>4701</v>
      </c>
      <c r="J1810" s="37">
        <f t="shared" si="1299"/>
        <v>3470.4695900000002</v>
      </c>
      <c r="K1810" s="24">
        <f t="shared" si="1299"/>
        <v>0</v>
      </c>
      <c r="L1810" s="24">
        <f t="shared" si="1299"/>
        <v>0</v>
      </c>
      <c r="M1810" s="24">
        <f t="shared" si="1299"/>
        <v>0</v>
      </c>
      <c r="N1810" s="24">
        <f t="shared" si="1299"/>
        <v>0</v>
      </c>
      <c r="O1810" s="30">
        <f t="shared" si="1300"/>
        <v>4700.96738</v>
      </c>
      <c r="P1810" s="30">
        <f t="shared" si="1300"/>
        <v>0</v>
      </c>
      <c r="Q1810" s="30">
        <f t="shared" si="1300"/>
        <v>0</v>
      </c>
      <c r="R1810" s="88">
        <f t="shared" si="1296"/>
        <v>99.999306105084031</v>
      </c>
      <c r="S1810" s="36"/>
    </row>
    <row r="1811" spans="1:19" ht="47.25" customHeight="1" x14ac:dyDescent="0.3">
      <c r="A1811" s="28" t="s">
        <v>303</v>
      </c>
      <c r="B1811" s="28" t="s">
        <v>1393</v>
      </c>
      <c r="C1811" s="18" t="s">
        <v>244</v>
      </c>
      <c r="D1811" s="28" t="s">
        <v>139</v>
      </c>
      <c r="E1811" s="29" t="s">
        <v>676</v>
      </c>
      <c r="F1811" s="24">
        <v>4701</v>
      </c>
      <c r="G1811" s="24"/>
      <c r="H1811" s="24">
        <v>4701</v>
      </c>
      <c r="I1811" s="24">
        <v>4701</v>
      </c>
      <c r="J1811" s="37">
        <v>3470.4695900000002</v>
      </c>
      <c r="K1811" s="24">
        <v>0</v>
      </c>
      <c r="L1811" s="24">
        <v>0</v>
      </c>
      <c r="M1811" s="24">
        <v>0</v>
      </c>
      <c r="N1811" s="24">
        <v>0</v>
      </c>
      <c r="O1811" s="30">
        <v>4700.96738</v>
      </c>
      <c r="P1811" s="30">
        <v>0</v>
      </c>
      <c r="Q1811" s="30">
        <v>0</v>
      </c>
      <c r="R1811" s="88">
        <f t="shared" si="1296"/>
        <v>99.999306105084031</v>
      </c>
      <c r="S1811" s="36"/>
    </row>
    <row r="1812" spans="1:19" ht="31.5" customHeight="1" x14ac:dyDescent="0.3">
      <c r="A1812" s="28" t="s">
        <v>303</v>
      </c>
      <c r="B1812" s="28" t="s">
        <v>1393</v>
      </c>
      <c r="C1812" s="18" t="s">
        <v>245</v>
      </c>
      <c r="D1812" s="28"/>
      <c r="E1812" s="29" t="s">
        <v>1387</v>
      </c>
      <c r="F1812" s="24">
        <v>252</v>
      </c>
      <c r="G1812" s="24">
        <f t="shared" ref="G1812:N1813" si="1301">G1813</f>
        <v>0</v>
      </c>
      <c r="H1812" s="24">
        <f t="shared" si="1301"/>
        <v>252</v>
      </c>
      <c r="I1812" s="24">
        <f t="shared" si="1301"/>
        <v>252</v>
      </c>
      <c r="J1812" s="37">
        <f t="shared" si="1301"/>
        <v>252</v>
      </c>
      <c r="K1812" s="24">
        <f t="shared" si="1301"/>
        <v>0</v>
      </c>
      <c r="L1812" s="24">
        <f t="shared" si="1301"/>
        <v>0</v>
      </c>
      <c r="M1812" s="24">
        <f t="shared" si="1301"/>
        <v>0</v>
      </c>
      <c r="N1812" s="24">
        <f t="shared" si="1301"/>
        <v>0</v>
      </c>
      <c r="O1812" s="30">
        <f t="shared" ref="O1812:Q1813" si="1302">O1813</f>
        <v>252</v>
      </c>
      <c r="P1812" s="30">
        <f t="shared" si="1302"/>
        <v>0</v>
      </c>
      <c r="Q1812" s="30">
        <f t="shared" si="1302"/>
        <v>0</v>
      </c>
      <c r="R1812" s="88">
        <f t="shared" si="1296"/>
        <v>100</v>
      </c>
      <c r="S1812" s="36"/>
    </row>
    <row r="1813" spans="1:19" ht="31.5" customHeight="1" x14ac:dyDescent="0.3">
      <c r="A1813" s="28" t="s">
        <v>303</v>
      </c>
      <c r="B1813" s="28" t="s">
        <v>1393</v>
      </c>
      <c r="C1813" s="18" t="s">
        <v>245</v>
      </c>
      <c r="D1813" s="28" t="s">
        <v>143</v>
      </c>
      <c r="E1813" s="29" t="s">
        <v>673</v>
      </c>
      <c r="F1813" s="24">
        <v>252</v>
      </c>
      <c r="G1813" s="24">
        <f t="shared" si="1301"/>
        <v>0</v>
      </c>
      <c r="H1813" s="24">
        <f t="shared" si="1301"/>
        <v>252</v>
      </c>
      <c r="I1813" s="24">
        <f t="shared" si="1301"/>
        <v>252</v>
      </c>
      <c r="J1813" s="37">
        <f t="shared" si="1301"/>
        <v>252</v>
      </c>
      <c r="K1813" s="24">
        <f t="shared" si="1301"/>
        <v>0</v>
      </c>
      <c r="L1813" s="24">
        <f t="shared" si="1301"/>
        <v>0</v>
      </c>
      <c r="M1813" s="24">
        <f t="shared" si="1301"/>
        <v>0</v>
      </c>
      <c r="N1813" s="24">
        <f t="shared" si="1301"/>
        <v>0</v>
      </c>
      <c r="O1813" s="30">
        <f t="shared" si="1302"/>
        <v>252</v>
      </c>
      <c r="P1813" s="30">
        <f t="shared" si="1302"/>
        <v>0</v>
      </c>
      <c r="Q1813" s="30">
        <f t="shared" si="1302"/>
        <v>0</v>
      </c>
      <c r="R1813" s="88">
        <f t="shared" si="1296"/>
        <v>100</v>
      </c>
      <c r="S1813" s="36"/>
    </row>
    <row r="1814" spans="1:19" ht="47.25" customHeight="1" x14ac:dyDescent="0.3">
      <c r="A1814" s="28" t="s">
        <v>303</v>
      </c>
      <c r="B1814" s="28" t="s">
        <v>1393</v>
      </c>
      <c r="C1814" s="18" t="s">
        <v>245</v>
      </c>
      <c r="D1814" s="28" t="s">
        <v>139</v>
      </c>
      <c r="E1814" s="29" t="s">
        <v>676</v>
      </c>
      <c r="F1814" s="24">
        <v>252</v>
      </c>
      <c r="G1814" s="24"/>
      <c r="H1814" s="24">
        <v>252</v>
      </c>
      <c r="I1814" s="24">
        <v>252</v>
      </c>
      <c r="J1814" s="37">
        <v>252</v>
      </c>
      <c r="K1814" s="24">
        <v>0</v>
      </c>
      <c r="L1814" s="24">
        <v>0</v>
      </c>
      <c r="M1814" s="24">
        <v>0</v>
      </c>
      <c r="N1814" s="24">
        <v>0</v>
      </c>
      <c r="O1814" s="30">
        <v>252</v>
      </c>
      <c r="P1814" s="30">
        <v>0</v>
      </c>
      <c r="Q1814" s="30">
        <v>0</v>
      </c>
      <c r="R1814" s="88">
        <f t="shared" si="1296"/>
        <v>100</v>
      </c>
    </row>
    <row r="1815" spans="1:19" ht="47.25" customHeight="1" x14ac:dyDescent="0.3">
      <c r="A1815" s="28" t="s">
        <v>303</v>
      </c>
      <c r="B1815" s="28" t="s">
        <v>1393</v>
      </c>
      <c r="C1815" s="18" t="s">
        <v>250</v>
      </c>
      <c r="D1815" s="28"/>
      <c r="E1815" s="29" t="s">
        <v>1587</v>
      </c>
      <c r="F1815" s="24">
        <v>7217.3</v>
      </c>
      <c r="G1815" s="24">
        <f t="shared" ref="G1815" si="1303">G1816</f>
        <v>0</v>
      </c>
      <c r="H1815" s="24">
        <f>H1816+H1821</f>
        <v>13433.672</v>
      </c>
      <c r="I1815" s="24">
        <f t="shared" ref="I1815:Q1815" si="1304">I1816+I1821</f>
        <v>13433.672</v>
      </c>
      <c r="J1815" s="24">
        <f t="shared" si="1304"/>
        <v>5425.0733800000007</v>
      </c>
      <c r="K1815" s="24">
        <f t="shared" si="1304"/>
        <v>0</v>
      </c>
      <c r="L1815" s="24">
        <f t="shared" si="1304"/>
        <v>0</v>
      </c>
      <c r="M1815" s="24">
        <f t="shared" si="1304"/>
        <v>0</v>
      </c>
      <c r="N1815" s="24">
        <f t="shared" si="1304"/>
        <v>0</v>
      </c>
      <c r="O1815" s="24">
        <f t="shared" si="1304"/>
        <v>7112.1588899999997</v>
      </c>
      <c r="P1815" s="24">
        <f t="shared" si="1304"/>
        <v>0</v>
      </c>
      <c r="Q1815" s="24">
        <f t="shared" si="1304"/>
        <v>0</v>
      </c>
      <c r="R1815" s="88">
        <f t="shared" si="1296"/>
        <v>52.942776107679265</v>
      </c>
    </row>
    <row r="1816" spans="1:19" ht="31.5" customHeight="1" x14ac:dyDescent="0.3">
      <c r="A1816" s="28" t="s">
        <v>303</v>
      </c>
      <c r="B1816" s="28" t="s">
        <v>1393</v>
      </c>
      <c r="C1816" s="18" t="s">
        <v>246</v>
      </c>
      <c r="D1816" s="28"/>
      <c r="E1816" s="29" t="s">
        <v>694</v>
      </c>
      <c r="F1816" s="24">
        <v>7217.3</v>
      </c>
      <c r="G1816" s="24">
        <f t="shared" ref="G1816:H1816" si="1305">G1817+G1819</f>
        <v>0</v>
      </c>
      <c r="H1816" s="24">
        <f t="shared" si="1305"/>
        <v>7217.3</v>
      </c>
      <c r="I1816" s="24">
        <f t="shared" ref="I1816:Q1816" si="1306">I1817+I1819</f>
        <v>7217.3</v>
      </c>
      <c r="J1816" s="37">
        <f t="shared" si="1306"/>
        <v>5425.0733800000007</v>
      </c>
      <c r="K1816" s="24">
        <f t="shared" si="1306"/>
        <v>0</v>
      </c>
      <c r="L1816" s="24">
        <f t="shared" si="1306"/>
        <v>0</v>
      </c>
      <c r="M1816" s="24">
        <f t="shared" si="1306"/>
        <v>0</v>
      </c>
      <c r="N1816" s="24">
        <f t="shared" si="1306"/>
        <v>0</v>
      </c>
      <c r="O1816" s="30">
        <f t="shared" si="1306"/>
        <v>7112.1588899999997</v>
      </c>
      <c r="P1816" s="30">
        <f t="shared" si="1306"/>
        <v>0</v>
      </c>
      <c r="Q1816" s="30">
        <f t="shared" si="1306"/>
        <v>0</v>
      </c>
      <c r="R1816" s="88">
        <f t="shared" si="1296"/>
        <v>98.54320715503026</v>
      </c>
    </row>
    <row r="1817" spans="1:19" ht="31.5" customHeight="1" x14ac:dyDescent="0.3">
      <c r="A1817" s="28" t="s">
        <v>303</v>
      </c>
      <c r="B1817" s="28" t="s">
        <v>1393</v>
      </c>
      <c r="C1817" s="18" t="s">
        <v>246</v>
      </c>
      <c r="D1817" s="28" t="s">
        <v>51</v>
      </c>
      <c r="E1817" s="29" t="s">
        <v>663</v>
      </c>
      <c r="F1817" s="24">
        <v>7162.6</v>
      </c>
      <c r="G1817" s="24">
        <f t="shared" ref="G1817:N1817" si="1307">G1818</f>
        <v>0</v>
      </c>
      <c r="H1817" s="24">
        <f t="shared" si="1307"/>
        <v>7162.6</v>
      </c>
      <c r="I1817" s="24">
        <f t="shared" si="1307"/>
        <v>6946.9830000000002</v>
      </c>
      <c r="J1817" s="37">
        <f t="shared" si="1307"/>
        <v>5193.6343800000004</v>
      </c>
      <c r="K1817" s="24">
        <f t="shared" si="1307"/>
        <v>0</v>
      </c>
      <c r="L1817" s="24">
        <f t="shared" si="1307"/>
        <v>0</v>
      </c>
      <c r="M1817" s="24">
        <f t="shared" si="1307"/>
        <v>0</v>
      </c>
      <c r="N1817" s="24">
        <f t="shared" si="1307"/>
        <v>0</v>
      </c>
      <c r="O1817" s="30">
        <f>O1818</f>
        <v>6841.8418899999997</v>
      </c>
      <c r="P1817" s="30">
        <f>P1818</f>
        <v>0</v>
      </c>
      <c r="Q1817" s="30">
        <f>Q1818</f>
        <v>0</v>
      </c>
      <c r="R1817" s="88">
        <f t="shared" si="1296"/>
        <v>98.486521271176272</v>
      </c>
    </row>
    <row r="1818" spans="1:19" ht="31.5" customHeight="1" x14ac:dyDescent="0.3">
      <c r="A1818" s="28" t="s">
        <v>303</v>
      </c>
      <c r="B1818" s="28" t="s">
        <v>1393</v>
      </c>
      <c r="C1818" s="18" t="s">
        <v>246</v>
      </c>
      <c r="D1818" s="28" t="s">
        <v>52</v>
      </c>
      <c r="E1818" s="29" t="s">
        <v>664</v>
      </c>
      <c r="F1818" s="24">
        <v>7162.6</v>
      </c>
      <c r="G1818" s="24"/>
      <c r="H1818" s="24">
        <v>7162.6</v>
      </c>
      <c r="I1818" s="24">
        <v>6946.9830000000002</v>
      </c>
      <c r="J1818" s="37">
        <v>5193.6343800000004</v>
      </c>
      <c r="K1818" s="24">
        <v>0</v>
      </c>
      <c r="L1818" s="24">
        <v>0</v>
      </c>
      <c r="M1818" s="24">
        <v>0</v>
      </c>
      <c r="N1818" s="24">
        <v>0</v>
      </c>
      <c r="O1818" s="30">
        <v>6841.8418899999997</v>
      </c>
      <c r="P1818" s="30">
        <v>0</v>
      </c>
      <c r="Q1818" s="30">
        <v>0</v>
      </c>
      <c r="R1818" s="88">
        <f t="shared" si="1296"/>
        <v>98.486521271176272</v>
      </c>
    </row>
    <row r="1819" spans="1:19" ht="15.75" customHeight="1" x14ac:dyDescent="0.3">
      <c r="A1819" s="28" t="s">
        <v>303</v>
      </c>
      <c r="B1819" s="28" t="s">
        <v>1393</v>
      </c>
      <c r="C1819" s="18" t="s">
        <v>246</v>
      </c>
      <c r="D1819" s="28" t="s">
        <v>53</v>
      </c>
      <c r="E1819" s="29" t="s">
        <v>679</v>
      </c>
      <c r="F1819" s="24">
        <v>54.7</v>
      </c>
      <c r="G1819" s="24">
        <f t="shared" ref="G1819:N1819" si="1308">G1820</f>
        <v>0</v>
      </c>
      <c r="H1819" s="24">
        <f t="shared" si="1308"/>
        <v>54.7</v>
      </c>
      <c r="I1819" s="24">
        <f t="shared" si="1308"/>
        <v>270.31700000000001</v>
      </c>
      <c r="J1819" s="37">
        <f t="shared" si="1308"/>
        <v>231.43899999999999</v>
      </c>
      <c r="K1819" s="24">
        <f t="shared" si="1308"/>
        <v>0</v>
      </c>
      <c r="L1819" s="24">
        <f t="shared" si="1308"/>
        <v>0</v>
      </c>
      <c r="M1819" s="24">
        <f t="shared" si="1308"/>
        <v>0</v>
      </c>
      <c r="N1819" s="24">
        <f t="shared" si="1308"/>
        <v>0</v>
      </c>
      <c r="O1819" s="30">
        <f>O1820</f>
        <v>270.31700000000001</v>
      </c>
      <c r="P1819" s="30">
        <f>P1820</f>
        <v>0</v>
      </c>
      <c r="Q1819" s="30">
        <f>Q1820</f>
        <v>0</v>
      </c>
      <c r="R1819" s="88">
        <f t="shared" si="1296"/>
        <v>100</v>
      </c>
    </row>
    <row r="1820" spans="1:19" ht="15.75" customHeight="1" x14ac:dyDescent="0.3">
      <c r="A1820" s="28" t="s">
        <v>303</v>
      </c>
      <c r="B1820" s="28" t="s">
        <v>1393</v>
      </c>
      <c r="C1820" s="18" t="s">
        <v>246</v>
      </c>
      <c r="D1820" s="28" t="s">
        <v>60</v>
      </c>
      <c r="E1820" s="29" t="s">
        <v>682</v>
      </c>
      <c r="F1820" s="24">
        <v>54.7</v>
      </c>
      <c r="G1820" s="24"/>
      <c r="H1820" s="24">
        <v>54.7</v>
      </c>
      <c r="I1820" s="24">
        <v>270.31700000000001</v>
      </c>
      <c r="J1820" s="37">
        <v>231.43899999999999</v>
      </c>
      <c r="K1820" s="24">
        <v>0</v>
      </c>
      <c r="L1820" s="24">
        <v>0</v>
      </c>
      <c r="M1820" s="24">
        <v>0</v>
      </c>
      <c r="N1820" s="24">
        <v>0</v>
      </c>
      <c r="O1820" s="30">
        <v>270.31700000000001</v>
      </c>
      <c r="P1820" s="30">
        <v>0</v>
      </c>
      <c r="Q1820" s="30">
        <v>0</v>
      </c>
      <c r="R1820" s="88">
        <f t="shared" si="1296"/>
        <v>100</v>
      </c>
    </row>
    <row r="1821" spans="1:19" ht="46.8" x14ac:dyDescent="0.3">
      <c r="A1821" s="28" t="s">
        <v>303</v>
      </c>
      <c r="B1821" s="28" t="s">
        <v>1393</v>
      </c>
      <c r="C1821" s="18" t="s">
        <v>2042</v>
      </c>
      <c r="D1821" s="28"/>
      <c r="E1821" s="29" t="s">
        <v>2043</v>
      </c>
      <c r="F1821" s="24"/>
      <c r="G1821" s="24"/>
      <c r="H1821" s="24">
        <f>H1822</f>
        <v>6216.3720000000003</v>
      </c>
      <c r="I1821" s="24">
        <f t="shared" ref="I1821:Q1822" si="1309">I1822</f>
        <v>6216.3720000000003</v>
      </c>
      <c r="J1821" s="24">
        <f t="shared" si="1309"/>
        <v>0</v>
      </c>
      <c r="K1821" s="24">
        <f t="shared" si="1309"/>
        <v>0</v>
      </c>
      <c r="L1821" s="24">
        <f t="shared" si="1309"/>
        <v>0</v>
      </c>
      <c r="M1821" s="24">
        <f t="shared" si="1309"/>
        <v>0</v>
      </c>
      <c r="N1821" s="24">
        <f t="shared" si="1309"/>
        <v>0</v>
      </c>
      <c r="O1821" s="24">
        <f t="shared" si="1309"/>
        <v>0</v>
      </c>
      <c r="P1821" s="24">
        <f t="shared" si="1309"/>
        <v>0</v>
      </c>
      <c r="Q1821" s="24">
        <f t="shared" si="1309"/>
        <v>0</v>
      </c>
      <c r="R1821" s="88">
        <f t="shared" si="1296"/>
        <v>0</v>
      </c>
    </row>
    <row r="1822" spans="1:19" ht="31.5" customHeight="1" x14ac:dyDescent="0.3">
      <c r="A1822" s="28" t="s">
        <v>303</v>
      </c>
      <c r="B1822" s="28" t="s">
        <v>1393</v>
      </c>
      <c r="C1822" s="18" t="s">
        <v>2042</v>
      </c>
      <c r="D1822" s="28" t="s">
        <v>51</v>
      </c>
      <c r="E1822" s="29" t="s">
        <v>663</v>
      </c>
      <c r="F1822" s="24"/>
      <c r="G1822" s="24"/>
      <c r="H1822" s="24">
        <f>H1823</f>
        <v>6216.3720000000003</v>
      </c>
      <c r="I1822" s="24">
        <f t="shared" si="1309"/>
        <v>6216.3720000000003</v>
      </c>
      <c r="J1822" s="24">
        <f t="shared" si="1309"/>
        <v>0</v>
      </c>
      <c r="K1822" s="24">
        <f t="shared" si="1309"/>
        <v>0</v>
      </c>
      <c r="L1822" s="24">
        <f t="shared" si="1309"/>
        <v>0</v>
      </c>
      <c r="M1822" s="24">
        <f t="shared" si="1309"/>
        <v>0</v>
      </c>
      <c r="N1822" s="24">
        <f t="shared" si="1309"/>
        <v>0</v>
      </c>
      <c r="O1822" s="24">
        <f t="shared" si="1309"/>
        <v>0</v>
      </c>
      <c r="P1822" s="24">
        <f t="shared" si="1309"/>
        <v>0</v>
      </c>
      <c r="Q1822" s="24">
        <f t="shared" si="1309"/>
        <v>0</v>
      </c>
      <c r="R1822" s="88">
        <f t="shared" si="1296"/>
        <v>0</v>
      </c>
    </row>
    <row r="1823" spans="1:19" ht="31.5" customHeight="1" x14ac:dyDescent="0.3">
      <c r="A1823" s="28" t="s">
        <v>303</v>
      </c>
      <c r="B1823" s="28" t="s">
        <v>1393</v>
      </c>
      <c r="C1823" s="18" t="s">
        <v>2042</v>
      </c>
      <c r="D1823" s="28" t="s">
        <v>52</v>
      </c>
      <c r="E1823" s="29" t="s">
        <v>664</v>
      </c>
      <c r="F1823" s="24"/>
      <c r="G1823" s="24"/>
      <c r="H1823" s="24">
        <v>6216.3720000000003</v>
      </c>
      <c r="I1823" s="24">
        <v>6216.3720000000003</v>
      </c>
      <c r="J1823" s="24">
        <v>0</v>
      </c>
      <c r="K1823" s="24">
        <v>0</v>
      </c>
      <c r="L1823" s="24">
        <v>0</v>
      </c>
      <c r="M1823" s="24">
        <v>0</v>
      </c>
      <c r="N1823" s="24">
        <v>0</v>
      </c>
      <c r="O1823" s="24">
        <v>0</v>
      </c>
      <c r="P1823" s="24">
        <v>0</v>
      </c>
      <c r="Q1823" s="24">
        <v>0</v>
      </c>
      <c r="R1823" s="88">
        <f t="shared" si="1296"/>
        <v>0</v>
      </c>
    </row>
    <row r="1824" spans="1:19" ht="31.5" customHeight="1" x14ac:dyDescent="0.3">
      <c r="A1824" s="28" t="s">
        <v>303</v>
      </c>
      <c r="B1824" s="28" t="s">
        <v>1393</v>
      </c>
      <c r="C1824" s="18" t="s">
        <v>182</v>
      </c>
      <c r="D1824" s="28"/>
      <c r="E1824" s="29" t="s">
        <v>1524</v>
      </c>
      <c r="F1824" s="24">
        <v>320</v>
      </c>
      <c r="G1824" s="24">
        <f t="shared" ref="G1824:N1824" si="1310">G1825</f>
        <v>0</v>
      </c>
      <c r="H1824" s="24">
        <f t="shared" si="1310"/>
        <v>320</v>
      </c>
      <c r="I1824" s="24">
        <f t="shared" si="1310"/>
        <v>320</v>
      </c>
      <c r="J1824" s="37">
        <f t="shared" si="1310"/>
        <v>320</v>
      </c>
      <c r="K1824" s="24">
        <f t="shared" si="1310"/>
        <v>0</v>
      </c>
      <c r="L1824" s="24">
        <f t="shared" si="1310"/>
        <v>0</v>
      </c>
      <c r="M1824" s="24">
        <f t="shared" si="1310"/>
        <v>0</v>
      </c>
      <c r="N1824" s="24">
        <f t="shared" si="1310"/>
        <v>0</v>
      </c>
      <c r="O1824" s="30">
        <f>O1825</f>
        <v>320</v>
      </c>
      <c r="P1824" s="30">
        <f>P1825</f>
        <v>0</v>
      </c>
      <c r="Q1824" s="30">
        <f>Q1825</f>
        <v>0</v>
      </c>
      <c r="R1824" s="88">
        <f t="shared" si="1296"/>
        <v>100</v>
      </c>
    </row>
    <row r="1825" spans="1:19" ht="63" customHeight="1" x14ac:dyDescent="0.3">
      <c r="A1825" s="28" t="s">
        <v>303</v>
      </c>
      <c r="B1825" s="28" t="s">
        <v>1393</v>
      </c>
      <c r="C1825" s="18" t="s">
        <v>183</v>
      </c>
      <c r="D1825" s="28"/>
      <c r="E1825" s="29" t="s">
        <v>1525</v>
      </c>
      <c r="F1825" s="24">
        <v>320</v>
      </c>
      <c r="G1825" s="24">
        <f t="shared" ref="G1825:H1825" si="1311">G1826+G1829</f>
        <v>0</v>
      </c>
      <c r="H1825" s="24">
        <f t="shared" si="1311"/>
        <v>320</v>
      </c>
      <c r="I1825" s="24">
        <f t="shared" ref="I1825:Q1825" si="1312">I1826+I1829</f>
        <v>320</v>
      </c>
      <c r="J1825" s="37">
        <f t="shared" si="1312"/>
        <v>320</v>
      </c>
      <c r="K1825" s="24">
        <f t="shared" si="1312"/>
        <v>0</v>
      </c>
      <c r="L1825" s="24">
        <f t="shared" si="1312"/>
        <v>0</v>
      </c>
      <c r="M1825" s="24">
        <f t="shared" si="1312"/>
        <v>0</v>
      </c>
      <c r="N1825" s="24">
        <f t="shared" si="1312"/>
        <v>0</v>
      </c>
      <c r="O1825" s="30">
        <f t="shared" si="1312"/>
        <v>320</v>
      </c>
      <c r="P1825" s="30">
        <f t="shared" si="1312"/>
        <v>0</v>
      </c>
      <c r="Q1825" s="30">
        <f t="shared" si="1312"/>
        <v>0</v>
      </c>
      <c r="R1825" s="88">
        <f t="shared" si="1296"/>
        <v>100</v>
      </c>
    </row>
    <row r="1826" spans="1:19" ht="78.75" customHeight="1" x14ac:dyDescent="0.3">
      <c r="A1826" s="28" t="s">
        <v>303</v>
      </c>
      <c r="B1826" s="28" t="s">
        <v>1393</v>
      </c>
      <c r="C1826" s="18" t="s">
        <v>198</v>
      </c>
      <c r="D1826" s="28"/>
      <c r="E1826" s="29" t="s">
        <v>697</v>
      </c>
      <c r="F1826" s="24">
        <v>225</v>
      </c>
      <c r="G1826" s="24">
        <f t="shared" ref="G1826:N1827" si="1313">G1827</f>
        <v>0</v>
      </c>
      <c r="H1826" s="24">
        <f t="shared" si="1313"/>
        <v>225</v>
      </c>
      <c r="I1826" s="24">
        <f t="shared" si="1313"/>
        <v>225</v>
      </c>
      <c r="J1826" s="37">
        <f t="shared" si="1313"/>
        <v>225</v>
      </c>
      <c r="K1826" s="24">
        <f t="shared" si="1313"/>
        <v>0</v>
      </c>
      <c r="L1826" s="24">
        <f t="shared" si="1313"/>
        <v>0</v>
      </c>
      <c r="M1826" s="24">
        <f t="shared" si="1313"/>
        <v>0</v>
      </c>
      <c r="N1826" s="24">
        <f t="shared" si="1313"/>
        <v>0</v>
      </c>
      <c r="O1826" s="30">
        <f t="shared" ref="O1826:Q1827" si="1314">O1827</f>
        <v>225</v>
      </c>
      <c r="P1826" s="30">
        <f t="shared" si="1314"/>
        <v>0</v>
      </c>
      <c r="Q1826" s="30">
        <f t="shared" si="1314"/>
        <v>0</v>
      </c>
      <c r="R1826" s="88">
        <f t="shared" si="1296"/>
        <v>100</v>
      </c>
    </row>
    <row r="1827" spans="1:19" ht="31.5" customHeight="1" x14ac:dyDescent="0.3">
      <c r="A1827" s="28" t="s">
        <v>303</v>
      </c>
      <c r="B1827" s="28" t="s">
        <v>1393</v>
      </c>
      <c r="C1827" s="18" t="s">
        <v>198</v>
      </c>
      <c r="D1827" s="28" t="s">
        <v>143</v>
      </c>
      <c r="E1827" s="29" t="s">
        <v>673</v>
      </c>
      <c r="F1827" s="24">
        <v>225</v>
      </c>
      <c r="G1827" s="24">
        <f t="shared" si="1313"/>
        <v>0</v>
      </c>
      <c r="H1827" s="24">
        <f t="shared" si="1313"/>
        <v>225</v>
      </c>
      <c r="I1827" s="24">
        <f t="shared" si="1313"/>
        <v>225</v>
      </c>
      <c r="J1827" s="37">
        <f t="shared" si="1313"/>
        <v>225</v>
      </c>
      <c r="K1827" s="24">
        <f t="shared" si="1313"/>
        <v>0</v>
      </c>
      <c r="L1827" s="24">
        <f t="shared" si="1313"/>
        <v>0</v>
      </c>
      <c r="M1827" s="24">
        <f t="shared" si="1313"/>
        <v>0</v>
      </c>
      <c r="N1827" s="24">
        <f t="shared" si="1313"/>
        <v>0</v>
      </c>
      <c r="O1827" s="30">
        <f t="shared" si="1314"/>
        <v>225</v>
      </c>
      <c r="P1827" s="30">
        <f t="shared" si="1314"/>
        <v>0</v>
      </c>
      <c r="Q1827" s="30">
        <f t="shared" si="1314"/>
        <v>0</v>
      </c>
      <c r="R1827" s="88">
        <f t="shared" si="1296"/>
        <v>100</v>
      </c>
    </row>
    <row r="1828" spans="1:19" ht="47.25" customHeight="1" x14ac:dyDescent="0.3">
      <c r="A1828" s="28" t="s">
        <v>303</v>
      </c>
      <c r="B1828" s="28" t="s">
        <v>1393</v>
      </c>
      <c r="C1828" s="18" t="s">
        <v>198</v>
      </c>
      <c r="D1828" s="28" t="s">
        <v>139</v>
      </c>
      <c r="E1828" s="29" t="s">
        <v>676</v>
      </c>
      <c r="F1828" s="24">
        <v>225</v>
      </c>
      <c r="G1828" s="24"/>
      <c r="H1828" s="24">
        <v>225</v>
      </c>
      <c r="I1828" s="24">
        <v>225</v>
      </c>
      <c r="J1828" s="37">
        <v>225</v>
      </c>
      <c r="K1828" s="24">
        <v>0</v>
      </c>
      <c r="L1828" s="24">
        <v>0</v>
      </c>
      <c r="M1828" s="24">
        <v>0</v>
      </c>
      <c r="N1828" s="24">
        <v>0</v>
      </c>
      <c r="O1828" s="30">
        <v>225</v>
      </c>
      <c r="P1828" s="30">
        <v>0</v>
      </c>
      <c r="Q1828" s="30">
        <v>0</v>
      </c>
      <c r="R1828" s="88">
        <f t="shared" si="1296"/>
        <v>100</v>
      </c>
    </row>
    <row r="1829" spans="1:19" ht="63" customHeight="1" x14ac:dyDescent="0.3">
      <c r="A1829" s="28" t="s">
        <v>303</v>
      </c>
      <c r="B1829" s="28" t="s">
        <v>1393</v>
      </c>
      <c r="C1829" s="18" t="s">
        <v>170</v>
      </c>
      <c r="D1829" s="28"/>
      <c r="E1829" s="29" t="s">
        <v>698</v>
      </c>
      <c r="F1829" s="24">
        <v>95</v>
      </c>
      <c r="G1829" s="24">
        <f t="shared" ref="G1829:N1830" si="1315">G1830</f>
        <v>0</v>
      </c>
      <c r="H1829" s="24">
        <f t="shared" si="1315"/>
        <v>95</v>
      </c>
      <c r="I1829" s="24">
        <f t="shared" si="1315"/>
        <v>95</v>
      </c>
      <c r="J1829" s="37">
        <f t="shared" si="1315"/>
        <v>95</v>
      </c>
      <c r="K1829" s="24">
        <f t="shared" si="1315"/>
        <v>0</v>
      </c>
      <c r="L1829" s="24">
        <f t="shared" si="1315"/>
        <v>0</v>
      </c>
      <c r="M1829" s="24">
        <f t="shared" si="1315"/>
        <v>0</v>
      </c>
      <c r="N1829" s="24">
        <f t="shared" si="1315"/>
        <v>0</v>
      </c>
      <c r="O1829" s="30">
        <f t="shared" ref="O1829:Q1830" si="1316">O1830</f>
        <v>95</v>
      </c>
      <c r="P1829" s="30">
        <f t="shared" si="1316"/>
        <v>0</v>
      </c>
      <c r="Q1829" s="30">
        <f t="shared" si="1316"/>
        <v>0</v>
      </c>
      <c r="R1829" s="88">
        <f t="shared" si="1296"/>
        <v>100</v>
      </c>
    </row>
    <row r="1830" spans="1:19" ht="31.5" customHeight="1" x14ac:dyDescent="0.3">
      <c r="A1830" s="28" t="s">
        <v>303</v>
      </c>
      <c r="B1830" s="28" t="s">
        <v>1393</v>
      </c>
      <c r="C1830" s="18" t="s">
        <v>170</v>
      </c>
      <c r="D1830" s="28" t="s">
        <v>143</v>
      </c>
      <c r="E1830" s="29" t="s">
        <v>673</v>
      </c>
      <c r="F1830" s="24">
        <v>95</v>
      </c>
      <c r="G1830" s="24">
        <f t="shared" si="1315"/>
        <v>0</v>
      </c>
      <c r="H1830" s="24">
        <f t="shared" si="1315"/>
        <v>95</v>
      </c>
      <c r="I1830" s="24">
        <f t="shared" si="1315"/>
        <v>95</v>
      </c>
      <c r="J1830" s="37">
        <f t="shared" si="1315"/>
        <v>95</v>
      </c>
      <c r="K1830" s="24">
        <f t="shared" si="1315"/>
        <v>0</v>
      </c>
      <c r="L1830" s="24">
        <f t="shared" si="1315"/>
        <v>0</v>
      </c>
      <c r="M1830" s="24">
        <f t="shared" si="1315"/>
        <v>0</v>
      </c>
      <c r="N1830" s="24">
        <f t="shared" si="1315"/>
        <v>0</v>
      </c>
      <c r="O1830" s="30">
        <f t="shared" si="1316"/>
        <v>95</v>
      </c>
      <c r="P1830" s="30">
        <f t="shared" si="1316"/>
        <v>0</v>
      </c>
      <c r="Q1830" s="30">
        <f t="shared" si="1316"/>
        <v>0</v>
      </c>
      <c r="R1830" s="88">
        <f t="shared" si="1296"/>
        <v>100</v>
      </c>
    </row>
    <row r="1831" spans="1:19" ht="47.25" customHeight="1" x14ac:dyDescent="0.3">
      <c r="A1831" s="28" t="s">
        <v>303</v>
      </c>
      <c r="B1831" s="28" t="s">
        <v>1393</v>
      </c>
      <c r="C1831" s="18" t="s">
        <v>170</v>
      </c>
      <c r="D1831" s="28" t="s">
        <v>139</v>
      </c>
      <c r="E1831" s="29" t="s">
        <v>676</v>
      </c>
      <c r="F1831" s="24">
        <v>95</v>
      </c>
      <c r="G1831" s="24"/>
      <c r="H1831" s="24">
        <v>95</v>
      </c>
      <c r="I1831" s="24">
        <v>95</v>
      </c>
      <c r="J1831" s="37">
        <v>95</v>
      </c>
      <c r="K1831" s="24">
        <v>0</v>
      </c>
      <c r="L1831" s="24">
        <v>0</v>
      </c>
      <c r="M1831" s="24">
        <v>0</v>
      </c>
      <c r="N1831" s="24">
        <v>0</v>
      </c>
      <c r="O1831" s="30">
        <v>95</v>
      </c>
      <c r="P1831" s="30">
        <v>0</v>
      </c>
      <c r="Q1831" s="30">
        <v>0</v>
      </c>
      <c r="R1831" s="88">
        <f t="shared" si="1296"/>
        <v>100</v>
      </c>
    </row>
    <row r="1832" spans="1:19" ht="31.5" hidden="1" customHeight="1" x14ac:dyDescent="0.3">
      <c r="A1832" s="28" t="s">
        <v>303</v>
      </c>
      <c r="B1832" s="28" t="s">
        <v>1393</v>
      </c>
      <c r="C1832" s="28" t="s">
        <v>62</v>
      </c>
      <c r="D1832" s="28"/>
      <c r="E1832" s="29" t="s">
        <v>1196</v>
      </c>
      <c r="F1832" s="24">
        <v>0</v>
      </c>
      <c r="G1832" s="24">
        <f t="shared" ref="G1832:Q1834" si="1317">G1833</f>
        <v>0</v>
      </c>
      <c r="H1832" s="24">
        <f t="shared" si="1317"/>
        <v>0</v>
      </c>
      <c r="I1832" s="24">
        <f t="shared" si="1317"/>
        <v>0</v>
      </c>
      <c r="J1832" s="37">
        <f t="shared" si="1317"/>
        <v>0</v>
      </c>
      <c r="K1832" s="24">
        <f t="shared" si="1317"/>
        <v>0</v>
      </c>
      <c r="L1832" s="24">
        <f t="shared" si="1317"/>
        <v>0</v>
      </c>
      <c r="M1832" s="24">
        <f t="shared" si="1317"/>
        <v>0</v>
      </c>
      <c r="N1832" s="24">
        <f t="shared" si="1317"/>
        <v>0</v>
      </c>
      <c r="O1832" s="30">
        <f t="shared" si="1317"/>
        <v>0</v>
      </c>
      <c r="P1832" s="30">
        <f t="shared" si="1317"/>
        <v>0</v>
      </c>
      <c r="Q1832" s="30">
        <f t="shared" si="1317"/>
        <v>0</v>
      </c>
      <c r="R1832" s="30">
        <v>0</v>
      </c>
      <c r="S1832" s="36" t="s">
        <v>2026</v>
      </c>
    </row>
    <row r="1833" spans="1:19" ht="47.25" hidden="1" customHeight="1" x14ac:dyDescent="0.3">
      <c r="A1833" s="28" t="s">
        <v>303</v>
      </c>
      <c r="B1833" s="28" t="s">
        <v>1393</v>
      </c>
      <c r="C1833" s="28" t="s">
        <v>527</v>
      </c>
      <c r="D1833" s="28"/>
      <c r="E1833" s="29" t="s">
        <v>114</v>
      </c>
      <c r="F1833" s="24">
        <v>0</v>
      </c>
      <c r="G1833" s="24">
        <f t="shared" si="1317"/>
        <v>0</v>
      </c>
      <c r="H1833" s="24">
        <f t="shared" si="1317"/>
        <v>0</v>
      </c>
      <c r="I1833" s="24">
        <f t="shared" si="1317"/>
        <v>0</v>
      </c>
      <c r="J1833" s="37">
        <f t="shared" si="1317"/>
        <v>0</v>
      </c>
      <c r="K1833" s="24">
        <f t="shared" si="1317"/>
        <v>0</v>
      </c>
      <c r="L1833" s="24">
        <f t="shared" si="1317"/>
        <v>0</v>
      </c>
      <c r="M1833" s="24">
        <f t="shared" si="1317"/>
        <v>0</v>
      </c>
      <c r="N1833" s="24">
        <f t="shared" si="1317"/>
        <v>0</v>
      </c>
      <c r="O1833" s="30">
        <f t="shared" si="1317"/>
        <v>0</v>
      </c>
      <c r="P1833" s="30">
        <f t="shared" si="1317"/>
        <v>0</v>
      </c>
      <c r="Q1833" s="30">
        <f t="shared" si="1317"/>
        <v>0</v>
      </c>
      <c r="R1833" s="30">
        <v>0</v>
      </c>
      <c r="S1833" s="36" t="s">
        <v>2026</v>
      </c>
    </row>
    <row r="1834" spans="1:19" ht="31.5" hidden="1" customHeight="1" x14ac:dyDescent="0.3">
      <c r="A1834" s="28" t="s">
        <v>303</v>
      </c>
      <c r="B1834" s="28" t="s">
        <v>1393</v>
      </c>
      <c r="C1834" s="28" t="s">
        <v>527</v>
      </c>
      <c r="D1834" s="28" t="s">
        <v>51</v>
      </c>
      <c r="E1834" s="29" t="s">
        <v>663</v>
      </c>
      <c r="F1834" s="24">
        <v>0</v>
      </c>
      <c r="G1834" s="24">
        <f t="shared" si="1317"/>
        <v>0</v>
      </c>
      <c r="H1834" s="24">
        <f t="shared" si="1317"/>
        <v>0</v>
      </c>
      <c r="I1834" s="24">
        <f t="shared" si="1317"/>
        <v>0</v>
      </c>
      <c r="J1834" s="37">
        <f t="shared" si="1317"/>
        <v>0</v>
      </c>
      <c r="K1834" s="24">
        <f t="shared" si="1317"/>
        <v>0</v>
      </c>
      <c r="L1834" s="24">
        <f t="shared" si="1317"/>
        <v>0</v>
      </c>
      <c r="M1834" s="24">
        <f t="shared" si="1317"/>
        <v>0</v>
      </c>
      <c r="N1834" s="24">
        <f t="shared" si="1317"/>
        <v>0</v>
      </c>
      <c r="O1834" s="30">
        <f t="shared" si="1317"/>
        <v>0</v>
      </c>
      <c r="P1834" s="30">
        <f t="shared" si="1317"/>
        <v>0</v>
      </c>
      <c r="Q1834" s="30">
        <f t="shared" si="1317"/>
        <v>0</v>
      </c>
      <c r="R1834" s="30">
        <v>0</v>
      </c>
      <c r="S1834" s="36" t="s">
        <v>2026</v>
      </c>
    </row>
    <row r="1835" spans="1:19" ht="31.5" hidden="1" customHeight="1" x14ac:dyDescent="0.3">
      <c r="A1835" s="28" t="s">
        <v>303</v>
      </c>
      <c r="B1835" s="28" t="s">
        <v>1393</v>
      </c>
      <c r="C1835" s="28" t="s">
        <v>527</v>
      </c>
      <c r="D1835" s="28" t="s">
        <v>52</v>
      </c>
      <c r="E1835" s="29" t="s">
        <v>664</v>
      </c>
      <c r="F1835" s="24">
        <v>0</v>
      </c>
      <c r="G1835" s="24"/>
      <c r="H1835" s="24">
        <v>0</v>
      </c>
      <c r="I1835" s="24">
        <v>0</v>
      </c>
      <c r="J1835" s="37">
        <v>0</v>
      </c>
      <c r="K1835" s="24">
        <v>0</v>
      </c>
      <c r="L1835" s="24">
        <v>0</v>
      </c>
      <c r="M1835" s="24">
        <v>0</v>
      </c>
      <c r="N1835" s="24">
        <v>0</v>
      </c>
      <c r="O1835" s="30">
        <v>0</v>
      </c>
      <c r="P1835" s="30">
        <v>0</v>
      </c>
      <c r="Q1835" s="30">
        <v>0</v>
      </c>
      <c r="R1835" s="30">
        <v>0</v>
      </c>
      <c r="S1835" s="36" t="s">
        <v>2026</v>
      </c>
    </row>
    <row r="1836" spans="1:19" s="36" customFormat="1" ht="31.5" customHeight="1" x14ac:dyDescent="0.3">
      <c r="A1836" s="43" t="s">
        <v>303</v>
      </c>
      <c r="B1836" s="43" t="s">
        <v>130</v>
      </c>
      <c r="C1836" s="27"/>
      <c r="D1836" s="43"/>
      <c r="E1836" s="44" t="s">
        <v>620</v>
      </c>
      <c r="F1836" s="22">
        <v>1281</v>
      </c>
      <c r="G1836" s="22">
        <f t="shared" ref="G1836:Q1836" si="1318">G1837+G1854</f>
        <v>0</v>
      </c>
      <c r="H1836" s="22">
        <f t="shared" si="1318"/>
        <v>1279.4179999999999</v>
      </c>
      <c r="I1836" s="22">
        <f t="shared" si="1318"/>
        <v>1528.1189999999999</v>
      </c>
      <c r="J1836" s="76">
        <f t="shared" si="1318"/>
        <v>1044.74746</v>
      </c>
      <c r="K1836" s="22">
        <f t="shared" si="1318"/>
        <v>392.20000000000005</v>
      </c>
      <c r="L1836" s="22">
        <f t="shared" si="1318"/>
        <v>197.77492000000001</v>
      </c>
      <c r="M1836" s="22">
        <f t="shared" si="1318"/>
        <v>0</v>
      </c>
      <c r="N1836" s="22">
        <f t="shared" si="1318"/>
        <v>0</v>
      </c>
      <c r="O1836" s="45">
        <f t="shared" si="1318"/>
        <v>1409.38635</v>
      </c>
      <c r="P1836" s="45">
        <f t="shared" si="1318"/>
        <v>392.19987000000003</v>
      </c>
      <c r="Q1836" s="45">
        <f t="shared" si="1318"/>
        <v>0</v>
      </c>
      <c r="R1836" s="86">
        <f t="shared" si="1296"/>
        <v>92.23014372571771</v>
      </c>
    </row>
    <row r="1837" spans="1:19" s="49" customFormat="1" ht="47.25" customHeight="1" x14ac:dyDescent="0.3">
      <c r="A1837" s="47" t="s">
        <v>303</v>
      </c>
      <c r="B1837" s="47" t="s">
        <v>1418</v>
      </c>
      <c r="C1837" s="20"/>
      <c r="D1837" s="47"/>
      <c r="E1837" s="48" t="s">
        <v>636</v>
      </c>
      <c r="F1837" s="23">
        <v>36.799999999999997</v>
      </c>
      <c r="G1837" s="23">
        <f t="shared" ref="G1837" si="1319">G1838+G1844</f>
        <v>0</v>
      </c>
      <c r="H1837" s="23">
        <f t="shared" ref="H1837" si="1320">H1838+H1844</f>
        <v>36.799999999999997</v>
      </c>
      <c r="I1837" s="23">
        <f>I1838+I1844+I1849</f>
        <v>285.50099999999998</v>
      </c>
      <c r="J1837" s="23">
        <f t="shared" ref="J1837:Q1837" si="1321">J1838+J1844+J1849</f>
        <v>36.799999999999997</v>
      </c>
      <c r="K1837" s="23">
        <f t="shared" si="1321"/>
        <v>0</v>
      </c>
      <c r="L1837" s="23">
        <f t="shared" si="1321"/>
        <v>0</v>
      </c>
      <c r="M1837" s="23">
        <f t="shared" si="1321"/>
        <v>0</v>
      </c>
      <c r="N1837" s="23">
        <f t="shared" si="1321"/>
        <v>0</v>
      </c>
      <c r="O1837" s="23">
        <f t="shared" si="1321"/>
        <v>166.94099999999997</v>
      </c>
      <c r="P1837" s="23">
        <f t="shared" si="1321"/>
        <v>0</v>
      </c>
      <c r="Q1837" s="23">
        <f t="shared" si="1321"/>
        <v>0</v>
      </c>
      <c r="R1837" s="87">
        <f t="shared" si="1296"/>
        <v>58.473000094570594</v>
      </c>
    </row>
    <row r="1838" spans="1:19" ht="15.75" customHeight="1" x14ac:dyDescent="0.3">
      <c r="A1838" s="28" t="s">
        <v>303</v>
      </c>
      <c r="B1838" s="28" t="s">
        <v>1418</v>
      </c>
      <c r="C1838" s="18" t="s">
        <v>184</v>
      </c>
      <c r="D1838" s="28"/>
      <c r="E1838" s="29" t="s">
        <v>1526</v>
      </c>
      <c r="F1838" s="24">
        <v>36.799999999999997</v>
      </c>
      <c r="G1838" s="24">
        <f t="shared" ref="G1838:J1842" si="1322">G1839</f>
        <v>0</v>
      </c>
      <c r="H1838" s="24">
        <f t="shared" si="1322"/>
        <v>36.799999999999997</v>
      </c>
      <c r="I1838" s="24">
        <f t="shared" si="1322"/>
        <v>36.799999999999997</v>
      </c>
      <c r="J1838" s="37">
        <f t="shared" si="1322"/>
        <v>36.799999999999997</v>
      </c>
      <c r="K1838" s="24">
        <f t="shared" ref="K1838:L1842" si="1323">K1839</f>
        <v>0</v>
      </c>
      <c r="L1838" s="24">
        <f t="shared" si="1323"/>
        <v>0</v>
      </c>
      <c r="M1838" s="24">
        <f t="shared" ref="M1838:O1842" si="1324">M1839</f>
        <v>0</v>
      </c>
      <c r="N1838" s="24">
        <f t="shared" si="1324"/>
        <v>0</v>
      </c>
      <c r="O1838" s="30">
        <f t="shared" si="1324"/>
        <v>36.799999999999997</v>
      </c>
      <c r="P1838" s="30">
        <f t="shared" ref="P1838:P1842" si="1325">P1839</f>
        <v>0</v>
      </c>
      <c r="Q1838" s="30">
        <f>Q1839</f>
        <v>0</v>
      </c>
      <c r="R1838" s="88">
        <f t="shared" si="1296"/>
        <v>100</v>
      </c>
    </row>
    <row r="1839" spans="1:19" ht="63" customHeight="1" x14ac:dyDescent="0.3">
      <c r="A1839" s="28" t="s">
        <v>303</v>
      </c>
      <c r="B1839" s="28" t="s">
        <v>1418</v>
      </c>
      <c r="C1839" s="18" t="s">
        <v>252</v>
      </c>
      <c r="D1839" s="28"/>
      <c r="E1839" s="29" t="s">
        <v>1588</v>
      </c>
      <c r="F1839" s="24">
        <v>36.799999999999997</v>
      </c>
      <c r="G1839" s="24">
        <f t="shared" si="1322"/>
        <v>0</v>
      </c>
      <c r="H1839" s="24">
        <f t="shared" si="1322"/>
        <v>36.799999999999997</v>
      </c>
      <c r="I1839" s="24">
        <f t="shared" si="1322"/>
        <v>36.799999999999997</v>
      </c>
      <c r="J1839" s="37">
        <f t="shared" si="1322"/>
        <v>36.799999999999997</v>
      </c>
      <c r="K1839" s="24">
        <f t="shared" si="1323"/>
        <v>0</v>
      </c>
      <c r="L1839" s="24">
        <f t="shared" si="1323"/>
        <v>0</v>
      </c>
      <c r="M1839" s="24">
        <f t="shared" si="1324"/>
        <v>0</v>
      </c>
      <c r="N1839" s="24">
        <f t="shared" si="1324"/>
        <v>0</v>
      </c>
      <c r="O1839" s="30">
        <f t="shared" si="1324"/>
        <v>36.799999999999997</v>
      </c>
      <c r="P1839" s="30">
        <f t="shared" si="1325"/>
        <v>0</v>
      </c>
      <c r="Q1839" s="30">
        <f>Q1840</f>
        <v>0</v>
      </c>
      <c r="R1839" s="88">
        <f t="shared" si="1296"/>
        <v>100</v>
      </c>
    </row>
    <row r="1840" spans="1:19" ht="47.25" customHeight="1" x14ac:dyDescent="0.3">
      <c r="A1840" s="28" t="s">
        <v>303</v>
      </c>
      <c r="B1840" s="28" t="s">
        <v>1418</v>
      </c>
      <c r="C1840" s="18" t="s">
        <v>253</v>
      </c>
      <c r="D1840" s="28"/>
      <c r="E1840" s="29" t="s">
        <v>1589</v>
      </c>
      <c r="F1840" s="24">
        <v>36.799999999999997</v>
      </c>
      <c r="G1840" s="24">
        <f t="shared" si="1322"/>
        <v>0</v>
      </c>
      <c r="H1840" s="24">
        <f t="shared" si="1322"/>
        <v>36.799999999999997</v>
      </c>
      <c r="I1840" s="24">
        <f t="shared" si="1322"/>
        <v>36.799999999999997</v>
      </c>
      <c r="J1840" s="37">
        <f t="shared" si="1322"/>
        <v>36.799999999999997</v>
      </c>
      <c r="K1840" s="24">
        <f t="shared" si="1323"/>
        <v>0</v>
      </c>
      <c r="L1840" s="24">
        <f t="shared" si="1323"/>
        <v>0</v>
      </c>
      <c r="M1840" s="24">
        <f t="shared" si="1324"/>
        <v>0</v>
      </c>
      <c r="N1840" s="24">
        <f t="shared" si="1324"/>
        <v>0</v>
      </c>
      <c r="O1840" s="30">
        <f t="shared" si="1324"/>
        <v>36.799999999999997</v>
      </c>
      <c r="P1840" s="30">
        <f t="shared" si="1325"/>
        <v>0</v>
      </c>
      <c r="Q1840" s="30">
        <f>Q1841</f>
        <v>0</v>
      </c>
      <c r="R1840" s="88">
        <f t="shared" si="1296"/>
        <v>100</v>
      </c>
    </row>
    <row r="1841" spans="1:19" ht="31.5" customHeight="1" x14ac:dyDescent="0.3">
      <c r="A1841" s="28" t="s">
        <v>303</v>
      </c>
      <c r="B1841" s="28" t="s">
        <v>1418</v>
      </c>
      <c r="C1841" s="18" t="s">
        <v>251</v>
      </c>
      <c r="D1841" s="28"/>
      <c r="E1841" s="29" t="s">
        <v>718</v>
      </c>
      <c r="F1841" s="24">
        <v>36.799999999999997</v>
      </c>
      <c r="G1841" s="24">
        <f t="shared" si="1322"/>
        <v>0</v>
      </c>
      <c r="H1841" s="24">
        <f t="shared" si="1322"/>
        <v>36.799999999999997</v>
      </c>
      <c r="I1841" s="24">
        <f t="shared" si="1322"/>
        <v>36.799999999999997</v>
      </c>
      <c r="J1841" s="37">
        <f t="shared" si="1322"/>
        <v>36.799999999999997</v>
      </c>
      <c r="K1841" s="24">
        <f t="shared" si="1323"/>
        <v>0</v>
      </c>
      <c r="L1841" s="24">
        <f t="shared" si="1323"/>
        <v>0</v>
      </c>
      <c r="M1841" s="24">
        <f t="shared" si="1324"/>
        <v>0</v>
      </c>
      <c r="N1841" s="24">
        <f t="shared" si="1324"/>
        <v>0</v>
      </c>
      <c r="O1841" s="30">
        <f t="shared" si="1324"/>
        <v>36.799999999999997</v>
      </c>
      <c r="P1841" s="30">
        <f t="shared" si="1325"/>
        <v>0</v>
      </c>
      <c r="Q1841" s="30">
        <f>Q1842</f>
        <v>0</v>
      </c>
      <c r="R1841" s="88">
        <f t="shared" si="1296"/>
        <v>100</v>
      </c>
    </row>
    <row r="1842" spans="1:19" ht="31.5" customHeight="1" x14ac:dyDescent="0.3">
      <c r="A1842" s="28" t="s">
        <v>303</v>
      </c>
      <c r="B1842" s="28" t="s">
        <v>1418</v>
      </c>
      <c r="C1842" s="18" t="s">
        <v>251</v>
      </c>
      <c r="D1842" s="28" t="s">
        <v>51</v>
      </c>
      <c r="E1842" s="29" t="s">
        <v>663</v>
      </c>
      <c r="F1842" s="24">
        <v>36.799999999999997</v>
      </c>
      <c r="G1842" s="24">
        <f t="shared" si="1322"/>
        <v>0</v>
      </c>
      <c r="H1842" s="24">
        <f t="shared" si="1322"/>
        <v>36.799999999999997</v>
      </c>
      <c r="I1842" s="24">
        <f t="shared" si="1322"/>
        <v>36.799999999999997</v>
      </c>
      <c r="J1842" s="37">
        <f t="shared" si="1322"/>
        <v>36.799999999999997</v>
      </c>
      <c r="K1842" s="24">
        <f t="shared" si="1323"/>
        <v>0</v>
      </c>
      <c r="L1842" s="24">
        <f t="shared" si="1323"/>
        <v>0</v>
      </c>
      <c r="M1842" s="24">
        <f t="shared" si="1324"/>
        <v>0</v>
      </c>
      <c r="N1842" s="24">
        <f t="shared" si="1324"/>
        <v>0</v>
      </c>
      <c r="O1842" s="30">
        <f t="shared" si="1324"/>
        <v>36.799999999999997</v>
      </c>
      <c r="P1842" s="30">
        <f t="shared" si="1325"/>
        <v>0</v>
      </c>
      <c r="Q1842" s="30">
        <f>Q1843</f>
        <v>0</v>
      </c>
      <c r="R1842" s="88">
        <f t="shared" si="1296"/>
        <v>100</v>
      </c>
    </row>
    <row r="1843" spans="1:19" ht="31.5" customHeight="1" x14ac:dyDescent="0.3">
      <c r="A1843" s="28" t="s">
        <v>303</v>
      </c>
      <c r="B1843" s="28" t="s">
        <v>1418</v>
      </c>
      <c r="C1843" s="18" t="s">
        <v>251</v>
      </c>
      <c r="D1843" s="28" t="s">
        <v>52</v>
      </c>
      <c r="E1843" s="29" t="s">
        <v>664</v>
      </c>
      <c r="F1843" s="24">
        <v>36.799999999999997</v>
      </c>
      <c r="G1843" s="24"/>
      <c r="H1843" s="24">
        <v>36.799999999999997</v>
      </c>
      <c r="I1843" s="24">
        <v>36.799999999999997</v>
      </c>
      <c r="J1843" s="37">
        <v>36.799999999999997</v>
      </c>
      <c r="K1843" s="24">
        <v>0</v>
      </c>
      <c r="L1843" s="24">
        <v>0</v>
      </c>
      <c r="M1843" s="24">
        <v>0</v>
      </c>
      <c r="N1843" s="24">
        <v>0</v>
      </c>
      <c r="O1843" s="30">
        <v>36.799999999999997</v>
      </c>
      <c r="P1843" s="30">
        <v>0</v>
      </c>
      <c r="Q1843" s="30">
        <v>0</v>
      </c>
      <c r="R1843" s="88">
        <f t="shared" si="1296"/>
        <v>100</v>
      </c>
    </row>
    <row r="1844" spans="1:19" ht="31.5" hidden="1" customHeight="1" x14ac:dyDescent="0.3">
      <c r="A1844" s="28" t="s">
        <v>303</v>
      </c>
      <c r="B1844" s="28" t="s">
        <v>1418</v>
      </c>
      <c r="C1844" s="28" t="s">
        <v>62</v>
      </c>
      <c r="D1844" s="28"/>
      <c r="E1844" s="29" t="s">
        <v>1196</v>
      </c>
      <c r="F1844" s="24">
        <v>0</v>
      </c>
      <c r="G1844" s="24">
        <f t="shared" ref="G1844:J1847" si="1326">G1845</f>
        <v>0</v>
      </c>
      <c r="H1844" s="24">
        <f t="shared" si="1326"/>
        <v>0</v>
      </c>
      <c r="I1844" s="24">
        <f t="shared" si="1326"/>
        <v>0</v>
      </c>
      <c r="J1844" s="37">
        <f t="shared" si="1326"/>
        <v>0</v>
      </c>
      <c r="K1844" s="24">
        <f>K1845+K1858</f>
        <v>0</v>
      </c>
      <c r="L1844" s="24">
        <f>L1845+L1858</f>
        <v>0</v>
      </c>
      <c r="M1844" s="24">
        <f t="shared" ref="M1844:O1847" si="1327">M1845</f>
        <v>0</v>
      </c>
      <c r="N1844" s="24">
        <f t="shared" si="1327"/>
        <v>0</v>
      </c>
      <c r="O1844" s="30">
        <f t="shared" si="1327"/>
        <v>0</v>
      </c>
      <c r="P1844" s="30">
        <f>P1845+P1858</f>
        <v>0</v>
      </c>
      <c r="Q1844" s="30">
        <f>Q1845</f>
        <v>0</v>
      </c>
      <c r="R1844" s="30">
        <v>0</v>
      </c>
      <c r="S1844" s="36" t="s">
        <v>2026</v>
      </c>
    </row>
    <row r="1845" spans="1:19" ht="15.75" hidden="1" customHeight="1" x14ac:dyDescent="0.3">
      <c r="A1845" s="28" t="s">
        <v>303</v>
      </c>
      <c r="B1845" s="28" t="s">
        <v>1418</v>
      </c>
      <c r="C1845" s="28" t="s">
        <v>63</v>
      </c>
      <c r="D1845" s="28"/>
      <c r="E1845" s="29" t="s">
        <v>115</v>
      </c>
      <c r="F1845" s="24">
        <v>0</v>
      </c>
      <c r="G1845" s="24">
        <f t="shared" si="1326"/>
        <v>0</v>
      </c>
      <c r="H1845" s="24">
        <f t="shared" si="1326"/>
        <v>0</v>
      </c>
      <c r="I1845" s="24">
        <f t="shared" si="1326"/>
        <v>0</v>
      </c>
      <c r="J1845" s="37">
        <f t="shared" si="1326"/>
        <v>0</v>
      </c>
      <c r="K1845" s="24">
        <f t="shared" ref="K1845:L1847" si="1328">K1846</f>
        <v>0</v>
      </c>
      <c r="L1845" s="24">
        <f t="shared" si="1328"/>
        <v>0</v>
      </c>
      <c r="M1845" s="24">
        <f t="shared" si="1327"/>
        <v>0</v>
      </c>
      <c r="N1845" s="24">
        <f t="shared" si="1327"/>
        <v>0</v>
      </c>
      <c r="O1845" s="30">
        <f t="shared" si="1327"/>
        <v>0</v>
      </c>
      <c r="P1845" s="30">
        <f>P1846</f>
        <v>0</v>
      </c>
      <c r="Q1845" s="30">
        <f>Q1846</f>
        <v>0</v>
      </c>
      <c r="R1845" s="30">
        <v>0</v>
      </c>
      <c r="S1845" s="36" t="s">
        <v>2026</v>
      </c>
    </row>
    <row r="1846" spans="1:19" ht="47.25" hidden="1" customHeight="1" x14ac:dyDescent="0.3">
      <c r="A1846" s="28" t="s">
        <v>303</v>
      </c>
      <c r="B1846" s="28" t="s">
        <v>1418</v>
      </c>
      <c r="C1846" s="28" t="s">
        <v>305</v>
      </c>
      <c r="D1846" s="28"/>
      <c r="E1846" s="29" t="s">
        <v>124</v>
      </c>
      <c r="F1846" s="24">
        <v>0</v>
      </c>
      <c r="G1846" s="24">
        <f t="shared" si="1326"/>
        <v>0</v>
      </c>
      <c r="H1846" s="24">
        <f t="shared" si="1326"/>
        <v>0</v>
      </c>
      <c r="I1846" s="24">
        <f t="shared" si="1326"/>
        <v>0</v>
      </c>
      <c r="J1846" s="37">
        <f t="shared" si="1326"/>
        <v>0</v>
      </c>
      <c r="K1846" s="24">
        <f t="shared" si="1328"/>
        <v>0</v>
      </c>
      <c r="L1846" s="24">
        <f t="shared" si="1328"/>
        <v>0</v>
      </c>
      <c r="M1846" s="24">
        <f t="shared" si="1327"/>
        <v>0</v>
      </c>
      <c r="N1846" s="24">
        <f t="shared" si="1327"/>
        <v>0</v>
      </c>
      <c r="O1846" s="30">
        <f t="shared" si="1327"/>
        <v>0</v>
      </c>
      <c r="P1846" s="30">
        <f>P1847</f>
        <v>0</v>
      </c>
      <c r="Q1846" s="30">
        <f>Q1847</f>
        <v>0</v>
      </c>
      <c r="R1846" s="30">
        <v>0</v>
      </c>
      <c r="S1846" s="36" t="s">
        <v>2026</v>
      </c>
    </row>
    <row r="1847" spans="1:19" ht="31.5" hidden="1" customHeight="1" x14ac:dyDescent="0.3">
      <c r="A1847" s="28" t="s">
        <v>303</v>
      </c>
      <c r="B1847" s="28" t="s">
        <v>1418</v>
      </c>
      <c r="C1847" s="28" t="s">
        <v>305</v>
      </c>
      <c r="D1847" s="28" t="s">
        <v>51</v>
      </c>
      <c r="E1847" s="29" t="s">
        <v>663</v>
      </c>
      <c r="F1847" s="24">
        <v>0</v>
      </c>
      <c r="G1847" s="24">
        <f t="shared" si="1326"/>
        <v>0</v>
      </c>
      <c r="H1847" s="24">
        <f t="shared" si="1326"/>
        <v>0</v>
      </c>
      <c r="I1847" s="24">
        <f t="shared" si="1326"/>
        <v>0</v>
      </c>
      <c r="J1847" s="37">
        <f t="shared" si="1326"/>
        <v>0</v>
      </c>
      <c r="K1847" s="24">
        <f t="shared" si="1328"/>
        <v>0</v>
      </c>
      <c r="L1847" s="24">
        <f t="shared" si="1328"/>
        <v>0</v>
      </c>
      <c r="M1847" s="24">
        <f t="shared" si="1327"/>
        <v>0</v>
      </c>
      <c r="N1847" s="24">
        <f t="shared" si="1327"/>
        <v>0</v>
      </c>
      <c r="O1847" s="30">
        <f t="shared" si="1327"/>
        <v>0</v>
      </c>
      <c r="P1847" s="30">
        <f>P1848</f>
        <v>0</v>
      </c>
      <c r="Q1847" s="30">
        <f>Q1848</f>
        <v>0</v>
      </c>
      <c r="R1847" s="30">
        <v>0</v>
      </c>
      <c r="S1847" s="36" t="s">
        <v>2026</v>
      </c>
    </row>
    <row r="1848" spans="1:19" ht="31.5" hidden="1" customHeight="1" x14ac:dyDescent="0.3">
      <c r="A1848" s="28" t="s">
        <v>303</v>
      </c>
      <c r="B1848" s="28" t="s">
        <v>1418</v>
      </c>
      <c r="C1848" s="28" t="s">
        <v>305</v>
      </c>
      <c r="D1848" s="28" t="s">
        <v>52</v>
      </c>
      <c r="E1848" s="29" t="s">
        <v>664</v>
      </c>
      <c r="F1848" s="24">
        <v>0</v>
      </c>
      <c r="G1848" s="24"/>
      <c r="H1848" s="24">
        <v>0</v>
      </c>
      <c r="I1848" s="24">
        <v>0</v>
      </c>
      <c r="J1848" s="37">
        <v>0</v>
      </c>
      <c r="K1848" s="24">
        <v>0</v>
      </c>
      <c r="L1848" s="24">
        <v>0</v>
      </c>
      <c r="M1848" s="24">
        <v>0</v>
      </c>
      <c r="N1848" s="24">
        <v>0</v>
      </c>
      <c r="O1848" s="30">
        <v>0</v>
      </c>
      <c r="P1848" s="30">
        <v>0</v>
      </c>
      <c r="Q1848" s="30">
        <v>0</v>
      </c>
      <c r="R1848" s="30">
        <v>0</v>
      </c>
      <c r="S1848" s="36" t="s">
        <v>2026</v>
      </c>
    </row>
    <row r="1849" spans="1:19" ht="46.8" x14ac:dyDescent="0.3">
      <c r="A1849" s="28" t="s">
        <v>303</v>
      </c>
      <c r="B1849" s="28" t="s">
        <v>1418</v>
      </c>
      <c r="C1849" s="18" t="s">
        <v>79</v>
      </c>
      <c r="D1849" s="28"/>
      <c r="E1849" s="29" t="s">
        <v>1232</v>
      </c>
      <c r="F1849" s="24"/>
      <c r="G1849" s="24"/>
      <c r="H1849" s="24">
        <f t="shared" ref="H1849:I1851" si="1329">H1850</f>
        <v>0</v>
      </c>
      <c r="I1849" s="24">
        <f t="shared" si="1329"/>
        <v>248.70099999999999</v>
      </c>
      <c r="J1849" s="24">
        <f t="shared" ref="J1849:Q1852" si="1330">J1850</f>
        <v>0</v>
      </c>
      <c r="K1849" s="24">
        <f t="shared" si="1330"/>
        <v>0</v>
      </c>
      <c r="L1849" s="24">
        <f t="shared" si="1330"/>
        <v>0</v>
      </c>
      <c r="M1849" s="24">
        <f t="shared" si="1330"/>
        <v>0</v>
      </c>
      <c r="N1849" s="24">
        <f t="shared" si="1330"/>
        <v>0</v>
      </c>
      <c r="O1849" s="24">
        <f t="shared" si="1330"/>
        <v>130.14099999999999</v>
      </c>
      <c r="P1849" s="24">
        <f t="shared" si="1330"/>
        <v>0</v>
      </c>
      <c r="Q1849" s="24">
        <f t="shared" si="1330"/>
        <v>0</v>
      </c>
      <c r="R1849" s="88">
        <f t="shared" si="1296"/>
        <v>52.328297835553542</v>
      </c>
      <c r="S1849" s="36"/>
    </row>
    <row r="1850" spans="1:19" x14ac:dyDescent="0.3">
      <c r="A1850" s="28" t="s">
        <v>303</v>
      </c>
      <c r="B1850" s="28" t="s">
        <v>1418</v>
      </c>
      <c r="C1850" s="18" t="s">
        <v>80</v>
      </c>
      <c r="D1850" s="28"/>
      <c r="E1850" s="29" t="s">
        <v>1235</v>
      </c>
      <c r="F1850" s="24"/>
      <c r="G1850" s="24"/>
      <c r="H1850" s="24">
        <f t="shared" si="1329"/>
        <v>0</v>
      </c>
      <c r="I1850" s="24">
        <f t="shared" si="1329"/>
        <v>248.70099999999999</v>
      </c>
      <c r="J1850" s="24">
        <f t="shared" si="1330"/>
        <v>0</v>
      </c>
      <c r="K1850" s="24">
        <f t="shared" si="1330"/>
        <v>0</v>
      </c>
      <c r="L1850" s="24">
        <f t="shared" si="1330"/>
        <v>0</v>
      </c>
      <c r="M1850" s="24">
        <f t="shared" si="1330"/>
        <v>0</v>
      </c>
      <c r="N1850" s="24">
        <f t="shared" si="1330"/>
        <v>0</v>
      </c>
      <c r="O1850" s="24">
        <f t="shared" si="1330"/>
        <v>130.14099999999999</v>
      </c>
      <c r="P1850" s="24">
        <f t="shared" si="1330"/>
        <v>0</v>
      </c>
      <c r="Q1850" s="24">
        <f t="shared" si="1330"/>
        <v>0</v>
      </c>
      <c r="R1850" s="88">
        <f t="shared" si="1296"/>
        <v>52.328297835553542</v>
      </c>
      <c r="S1850" s="36"/>
    </row>
    <row r="1851" spans="1:19" x14ac:dyDescent="0.3">
      <c r="A1851" s="28" t="s">
        <v>303</v>
      </c>
      <c r="B1851" s="28" t="s">
        <v>1418</v>
      </c>
      <c r="C1851" s="18" t="s">
        <v>81</v>
      </c>
      <c r="D1851" s="28"/>
      <c r="E1851" s="29" t="s">
        <v>1236</v>
      </c>
      <c r="F1851" s="24"/>
      <c r="G1851" s="24"/>
      <c r="H1851" s="24">
        <f t="shared" si="1329"/>
        <v>0</v>
      </c>
      <c r="I1851" s="24">
        <f t="shared" si="1329"/>
        <v>248.70099999999999</v>
      </c>
      <c r="J1851" s="24">
        <f t="shared" si="1330"/>
        <v>0</v>
      </c>
      <c r="K1851" s="24">
        <f t="shared" si="1330"/>
        <v>0</v>
      </c>
      <c r="L1851" s="24">
        <f t="shared" si="1330"/>
        <v>0</v>
      </c>
      <c r="M1851" s="24">
        <f t="shared" si="1330"/>
        <v>0</v>
      </c>
      <c r="N1851" s="24">
        <f t="shared" si="1330"/>
        <v>0</v>
      </c>
      <c r="O1851" s="24">
        <f t="shared" si="1330"/>
        <v>130.14099999999999</v>
      </c>
      <c r="P1851" s="24">
        <f t="shared" si="1330"/>
        <v>0</v>
      </c>
      <c r="Q1851" s="24">
        <f t="shared" si="1330"/>
        <v>0</v>
      </c>
      <c r="R1851" s="88">
        <f t="shared" si="1296"/>
        <v>52.328297835553542</v>
      </c>
      <c r="S1851" s="36"/>
    </row>
    <row r="1852" spans="1:19" ht="31.5" customHeight="1" x14ac:dyDescent="0.3">
      <c r="A1852" s="28" t="s">
        <v>303</v>
      </c>
      <c r="B1852" s="28" t="s">
        <v>1418</v>
      </c>
      <c r="C1852" s="18" t="s">
        <v>81</v>
      </c>
      <c r="D1852" s="28" t="s">
        <v>51</v>
      </c>
      <c r="E1852" s="29" t="s">
        <v>663</v>
      </c>
      <c r="F1852" s="24"/>
      <c r="G1852" s="24"/>
      <c r="H1852" s="24">
        <v>0</v>
      </c>
      <c r="I1852" s="24">
        <f>I1853</f>
        <v>248.70099999999999</v>
      </c>
      <c r="J1852" s="24">
        <f t="shared" si="1330"/>
        <v>0</v>
      </c>
      <c r="K1852" s="24">
        <f t="shared" si="1330"/>
        <v>0</v>
      </c>
      <c r="L1852" s="24">
        <f t="shared" si="1330"/>
        <v>0</v>
      </c>
      <c r="M1852" s="24">
        <f t="shared" si="1330"/>
        <v>0</v>
      </c>
      <c r="N1852" s="24">
        <f t="shared" si="1330"/>
        <v>0</v>
      </c>
      <c r="O1852" s="24">
        <f t="shared" si="1330"/>
        <v>130.14099999999999</v>
      </c>
      <c r="P1852" s="24">
        <f t="shared" si="1330"/>
        <v>0</v>
      </c>
      <c r="Q1852" s="24">
        <f t="shared" si="1330"/>
        <v>0</v>
      </c>
      <c r="R1852" s="88">
        <f t="shared" si="1296"/>
        <v>52.328297835553542</v>
      </c>
      <c r="S1852" s="36"/>
    </row>
    <row r="1853" spans="1:19" ht="31.5" customHeight="1" x14ac:dyDescent="0.3">
      <c r="A1853" s="28" t="s">
        <v>303</v>
      </c>
      <c r="B1853" s="28" t="s">
        <v>1418</v>
      </c>
      <c r="C1853" s="18" t="s">
        <v>81</v>
      </c>
      <c r="D1853" s="28" t="s">
        <v>52</v>
      </c>
      <c r="E1853" s="29" t="s">
        <v>664</v>
      </c>
      <c r="F1853" s="24"/>
      <c r="G1853" s="24"/>
      <c r="H1853" s="24">
        <v>0</v>
      </c>
      <c r="I1853" s="24">
        <v>248.70099999999999</v>
      </c>
      <c r="J1853" s="37">
        <v>0</v>
      </c>
      <c r="K1853" s="37">
        <v>0</v>
      </c>
      <c r="L1853" s="37">
        <v>0</v>
      </c>
      <c r="M1853" s="37">
        <v>0</v>
      </c>
      <c r="N1853" s="37">
        <v>0</v>
      </c>
      <c r="O1853" s="37">
        <v>130.14099999999999</v>
      </c>
      <c r="P1853" s="37">
        <v>0</v>
      </c>
      <c r="Q1853" s="37">
        <v>0</v>
      </c>
      <c r="R1853" s="88">
        <f t="shared" si="1296"/>
        <v>52.328297835553542</v>
      </c>
      <c r="S1853" s="36"/>
    </row>
    <row r="1854" spans="1:19" s="49" customFormat="1" ht="31.5" customHeight="1" x14ac:dyDescent="0.3">
      <c r="A1854" s="47" t="s">
        <v>303</v>
      </c>
      <c r="B1854" s="47" t="s">
        <v>1419</v>
      </c>
      <c r="C1854" s="20"/>
      <c r="D1854" s="47"/>
      <c r="E1854" s="48" t="s">
        <v>638</v>
      </c>
      <c r="F1854" s="23">
        <v>1244.2</v>
      </c>
      <c r="G1854" s="23">
        <f t="shared" ref="G1854:H1854" si="1331">G1855+G1863</f>
        <v>0</v>
      </c>
      <c r="H1854" s="23">
        <f t="shared" si="1331"/>
        <v>1242.6179999999999</v>
      </c>
      <c r="I1854" s="23">
        <f t="shared" ref="I1854:Q1854" si="1332">I1855+I1863</f>
        <v>1242.6179999999999</v>
      </c>
      <c r="J1854" s="77">
        <f t="shared" si="1332"/>
        <v>1007.9474600000001</v>
      </c>
      <c r="K1854" s="23">
        <f t="shared" si="1332"/>
        <v>392.20000000000005</v>
      </c>
      <c r="L1854" s="23">
        <f t="shared" si="1332"/>
        <v>197.77492000000001</v>
      </c>
      <c r="M1854" s="23">
        <f t="shared" si="1332"/>
        <v>0</v>
      </c>
      <c r="N1854" s="23">
        <f t="shared" si="1332"/>
        <v>0</v>
      </c>
      <c r="O1854" s="51">
        <f t="shared" si="1332"/>
        <v>1242.44535</v>
      </c>
      <c r="P1854" s="51">
        <f t="shared" si="1332"/>
        <v>392.19987000000003</v>
      </c>
      <c r="Q1854" s="51">
        <f t="shared" si="1332"/>
        <v>0</v>
      </c>
      <c r="R1854" s="87">
        <f t="shared" si="1296"/>
        <v>99.986105947282269</v>
      </c>
    </row>
    <row r="1855" spans="1:19" ht="15.75" customHeight="1" x14ac:dyDescent="0.3">
      <c r="A1855" s="28" t="s">
        <v>303</v>
      </c>
      <c r="B1855" s="28" t="s">
        <v>1419</v>
      </c>
      <c r="C1855" s="18" t="s">
        <v>184</v>
      </c>
      <c r="D1855" s="28"/>
      <c r="E1855" s="29" t="s">
        <v>1526</v>
      </c>
      <c r="F1855" s="24">
        <v>852</v>
      </c>
      <c r="G1855" s="24">
        <f t="shared" ref="G1855:N1857" si="1333">G1856</f>
        <v>0</v>
      </c>
      <c r="H1855" s="24">
        <f t="shared" si="1333"/>
        <v>850.41800000000001</v>
      </c>
      <c r="I1855" s="24">
        <f t="shared" si="1333"/>
        <v>850.41800000000001</v>
      </c>
      <c r="J1855" s="37">
        <f t="shared" si="1333"/>
        <v>810.17254000000003</v>
      </c>
      <c r="K1855" s="24">
        <f t="shared" si="1333"/>
        <v>0</v>
      </c>
      <c r="L1855" s="24">
        <f t="shared" si="1333"/>
        <v>0</v>
      </c>
      <c r="M1855" s="24">
        <f t="shared" si="1333"/>
        <v>0</v>
      </c>
      <c r="N1855" s="24">
        <f t="shared" si="1333"/>
        <v>0</v>
      </c>
      <c r="O1855" s="30">
        <f t="shared" ref="O1855:Q1857" si="1334">O1856</f>
        <v>850.24547999999993</v>
      </c>
      <c r="P1855" s="30">
        <f t="shared" si="1334"/>
        <v>0</v>
      </c>
      <c r="Q1855" s="30">
        <f t="shared" si="1334"/>
        <v>0</v>
      </c>
      <c r="R1855" s="88">
        <f t="shared" si="1296"/>
        <v>99.979713505593708</v>
      </c>
    </row>
    <row r="1856" spans="1:19" ht="31.5" customHeight="1" x14ac:dyDescent="0.3">
      <c r="A1856" s="28" t="s">
        <v>303</v>
      </c>
      <c r="B1856" s="28" t="s">
        <v>1419</v>
      </c>
      <c r="C1856" s="18" t="s">
        <v>255</v>
      </c>
      <c r="D1856" s="28"/>
      <c r="E1856" s="29" t="s">
        <v>1590</v>
      </c>
      <c r="F1856" s="24">
        <v>852</v>
      </c>
      <c r="G1856" s="24">
        <f t="shared" si="1333"/>
        <v>0</v>
      </c>
      <c r="H1856" s="24">
        <f t="shared" si="1333"/>
        <v>850.41800000000001</v>
      </c>
      <c r="I1856" s="24">
        <f t="shared" si="1333"/>
        <v>850.41800000000001</v>
      </c>
      <c r="J1856" s="37">
        <f t="shared" si="1333"/>
        <v>810.17254000000003</v>
      </c>
      <c r="K1856" s="24">
        <f t="shared" si="1333"/>
        <v>0</v>
      </c>
      <c r="L1856" s="24">
        <f t="shared" si="1333"/>
        <v>0</v>
      </c>
      <c r="M1856" s="24">
        <f t="shared" si="1333"/>
        <v>0</v>
      </c>
      <c r="N1856" s="24">
        <f t="shared" si="1333"/>
        <v>0</v>
      </c>
      <c r="O1856" s="30">
        <f t="shared" si="1334"/>
        <v>850.24547999999993</v>
      </c>
      <c r="P1856" s="30">
        <f t="shared" si="1334"/>
        <v>0</v>
      </c>
      <c r="Q1856" s="30">
        <f t="shared" si="1334"/>
        <v>0</v>
      </c>
      <c r="R1856" s="88">
        <f t="shared" si="1296"/>
        <v>99.979713505593708</v>
      </c>
    </row>
    <row r="1857" spans="1:18" ht="31.5" customHeight="1" x14ac:dyDescent="0.3">
      <c r="A1857" s="28" t="s">
        <v>303</v>
      </c>
      <c r="B1857" s="28" t="s">
        <v>1419</v>
      </c>
      <c r="C1857" s="18" t="s">
        <v>256</v>
      </c>
      <c r="D1857" s="28"/>
      <c r="E1857" s="29" t="s">
        <v>1591</v>
      </c>
      <c r="F1857" s="24">
        <v>852</v>
      </c>
      <c r="G1857" s="24">
        <f t="shared" si="1333"/>
        <v>0</v>
      </c>
      <c r="H1857" s="24">
        <f t="shared" si="1333"/>
        <v>850.41800000000001</v>
      </c>
      <c r="I1857" s="24">
        <f t="shared" si="1333"/>
        <v>850.41800000000001</v>
      </c>
      <c r="J1857" s="37">
        <f t="shared" si="1333"/>
        <v>810.17254000000003</v>
      </c>
      <c r="K1857" s="24">
        <f t="shared" si="1333"/>
        <v>0</v>
      </c>
      <c r="L1857" s="24">
        <f t="shared" si="1333"/>
        <v>0</v>
      </c>
      <c r="M1857" s="24">
        <f t="shared" si="1333"/>
        <v>0</v>
      </c>
      <c r="N1857" s="24">
        <f t="shared" si="1333"/>
        <v>0</v>
      </c>
      <c r="O1857" s="30">
        <f t="shared" si="1334"/>
        <v>850.24547999999993</v>
      </c>
      <c r="P1857" s="30">
        <f t="shared" si="1334"/>
        <v>0</v>
      </c>
      <c r="Q1857" s="30">
        <f t="shared" si="1334"/>
        <v>0</v>
      </c>
      <c r="R1857" s="88">
        <f t="shared" si="1296"/>
        <v>99.979713505593708</v>
      </c>
    </row>
    <row r="1858" spans="1:18" ht="31.5" customHeight="1" x14ac:dyDescent="0.3">
      <c r="A1858" s="28" t="s">
        <v>303</v>
      </c>
      <c r="B1858" s="28" t="s">
        <v>1419</v>
      </c>
      <c r="C1858" s="18" t="s">
        <v>254</v>
      </c>
      <c r="D1858" s="28"/>
      <c r="E1858" s="29" t="s">
        <v>722</v>
      </c>
      <c r="F1858" s="24">
        <v>852</v>
      </c>
      <c r="G1858" s="24">
        <f t="shared" ref="G1858:H1858" si="1335">G1859+G1861</f>
        <v>0</v>
      </c>
      <c r="H1858" s="24">
        <f t="shared" si="1335"/>
        <v>850.41800000000001</v>
      </c>
      <c r="I1858" s="24">
        <f t="shared" ref="I1858:Q1858" si="1336">I1859+I1861</f>
        <v>850.41800000000001</v>
      </c>
      <c r="J1858" s="37">
        <f t="shared" si="1336"/>
        <v>810.17254000000003</v>
      </c>
      <c r="K1858" s="24">
        <f t="shared" si="1336"/>
        <v>0</v>
      </c>
      <c r="L1858" s="24">
        <f t="shared" si="1336"/>
        <v>0</v>
      </c>
      <c r="M1858" s="24">
        <f t="shared" si="1336"/>
        <v>0</v>
      </c>
      <c r="N1858" s="24">
        <f t="shared" si="1336"/>
        <v>0</v>
      </c>
      <c r="O1858" s="30">
        <f t="shared" si="1336"/>
        <v>850.24547999999993</v>
      </c>
      <c r="P1858" s="30">
        <f t="shared" si="1336"/>
        <v>0</v>
      </c>
      <c r="Q1858" s="30">
        <f t="shared" si="1336"/>
        <v>0</v>
      </c>
      <c r="R1858" s="88">
        <f t="shared" si="1296"/>
        <v>99.979713505593708</v>
      </c>
    </row>
    <row r="1859" spans="1:18" ht="31.5" customHeight="1" x14ac:dyDescent="0.3">
      <c r="A1859" s="28" t="s">
        <v>303</v>
      </c>
      <c r="B1859" s="28" t="s">
        <v>1419</v>
      </c>
      <c r="C1859" s="18" t="s">
        <v>254</v>
      </c>
      <c r="D1859" s="28" t="s">
        <v>51</v>
      </c>
      <c r="E1859" s="29" t="s">
        <v>663</v>
      </c>
      <c r="F1859" s="24">
        <v>822</v>
      </c>
      <c r="G1859" s="24">
        <f t="shared" ref="G1859:N1859" si="1337">G1860</f>
        <v>0</v>
      </c>
      <c r="H1859" s="24">
        <f t="shared" si="1337"/>
        <v>820.41800000000001</v>
      </c>
      <c r="I1859" s="24">
        <f t="shared" si="1337"/>
        <v>820.41800000000001</v>
      </c>
      <c r="J1859" s="37">
        <f t="shared" si="1337"/>
        <v>789.29754000000003</v>
      </c>
      <c r="K1859" s="24">
        <f t="shared" si="1337"/>
        <v>0</v>
      </c>
      <c r="L1859" s="24">
        <f t="shared" si="1337"/>
        <v>0</v>
      </c>
      <c r="M1859" s="24">
        <f t="shared" si="1337"/>
        <v>0</v>
      </c>
      <c r="N1859" s="24">
        <f t="shared" si="1337"/>
        <v>0</v>
      </c>
      <c r="O1859" s="30">
        <f t="shared" ref="O1859:Q1861" si="1338">O1860</f>
        <v>820.39747999999997</v>
      </c>
      <c r="P1859" s="30">
        <f t="shared" si="1338"/>
        <v>0</v>
      </c>
      <c r="Q1859" s="30">
        <f t="shared" si="1338"/>
        <v>0</v>
      </c>
      <c r="R1859" s="88">
        <f t="shared" si="1296"/>
        <v>99.997498835959234</v>
      </c>
    </row>
    <row r="1860" spans="1:18" ht="31.5" customHeight="1" x14ac:dyDescent="0.3">
      <c r="A1860" s="28" t="s">
        <v>303</v>
      </c>
      <c r="B1860" s="28" t="s">
        <v>1419</v>
      </c>
      <c r="C1860" s="18" t="s">
        <v>254</v>
      </c>
      <c r="D1860" s="28" t="s">
        <v>52</v>
      </c>
      <c r="E1860" s="29" t="s">
        <v>664</v>
      </c>
      <c r="F1860" s="24">
        <v>822</v>
      </c>
      <c r="G1860" s="24"/>
      <c r="H1860" s="24">
        <v>820.41800000000001</v>
      </c>
      <c r="I1860" s="24">
        <v>820.41800000000001</v>
      </c>
      <c r="J1860" s="37">
        <v>789.29754000000003</v>
      </c>
      <c r="K1860" s="24">
        <v>0</v>
      </c>
      <c r="L1860" s="24">
        <v>0</v>
      </c>
      <c r="M1860" s="24">
        <v>0</v>
      </c>
      <c r="N1860" s="24">
        <v>0</v>
      </c>
      <c r="O1860" s="30">
        <v>820.39747999999997</v>
      </c>
      <c r="P1860" s="30">
        <v>0</v>
      </c>
      <c r="Q1860" s="30">
        <v>0</v>
      </c>
      <c r="R1860" s="88">
        <f t="shared" si="1296"/>
        <v>99.997498835959234</v>
      </c>
    </row>
    <row r="1861" spans="1:18" ht="15.75" customHeight="1" x14ac:dyDescent="0.3">
      <c r="A1861" s="28" t="s">
        <v>303</v>
      </c>
      <c r="B1861" s="28" t="s">
        <v>1419</v>
      </c>
      <c r="C1861" s="18" t="s">
        <v>254</v>
      </c>
      <c r="D1861" s="28" t="s">
        <v>53</v>
      </c>
      <c r="E1861" s="29" t="s">
        <v>679</v>
      </c>
      <c r="F1861" s="24">
        <v>30</v>
      </c>
      <c r="G1861" s="24">
        <f t="shared" ref="G1861:N1861" si="1339">G1862</f>
        <v>0</v>
      </c>
      <c r="H1861" s="24">
        <f t="shared" si="1339"/>
        <v>30</v>
      </c>
      <c r="I1861" s="24">
        <f t="shared" si="1339"/>
        <v>30</v>
      </c>
      <c r="J1861" s="37">
        <f t="shared" si="1339"/>
        <v>20.875</v>
      </c>
      <c r="K1861" s="24">
        <f t="shared" si="1339"/>
        <v>0</v>
      </c>
      <c r="L1861" s="24">
        <f t="shared" si="1339"/>
        <v>0</v>
      </c>
      <c r="M1861" s="24">
        <f t="shared" si="1339"/>
        <v>0</v>
      </c>
      <c r="N1861" s="24">
        <f t="shared" si="1339"/>
        <v>0</v>
      </c>
      <c r="O1861" s="30">
        <f t="shared" si="1338"/>
        <v>29.847999999999999</v>
      </c>
      <c r="P1861" s="30">
        <f>P1862</f>
        <v>0</v>
      </c>
      <c r="Q1861" s="30">
        <f>Q1862</f>
        <v>0</v>
      </c>
      <c r="R1861" s="88">
        <f t="shared" si="1296"/>
        <v>99.493333333333339</v>
      </c>
    </row>
    <row r="1862" spans="1:18" ht="15.75" customHeight="1" x14ac:dyDescent="0.3">
      <c r="A1862" s="28" t="s">
        <v>303</v>
      </c>
      <c r="B1862" s="28" t="s">
        <v>1419</v>
      </c>
      <c r="C1862" s="18" t="s">
        <v>254</v>
      </c>
      <c r="D1862" s="28" t="s">
        <v>60</v>
      </c>
      <c r="E1862" s="29" t="s">
        <v>682</v>
      </c>
      <c r="F1862" s="24">
        <v>30</v>
      </c>
      <c r="G1862" s="24"/>
      <c r="H1862" s="24">
        <v>30</v>
      </c>
      <c r="I1862" s="24">
        <v>30</v>
      </c>
      <c r="J1862" s="37">
        <v>20.875</v>
      </c>
      <c r="K1862" s="24">
        <v>0</v>
      </c>
      <c r="L1862" s="24">
        <v>0</v>
      </c>
      <c r="M1862" s="24">
        <v>0</v>
      </c>
      <c r="N1862" s="24">
        <v>0</v>
      </c>
      <c r="O1862" s="30">
        <v>29.847999999999999</v>
      </c>
      <c r="P1862" s="30">
        <v>0</v>
      </c>
      <c r="Q1862" s="30">
        <v>0</v>
      </c>
      <c r="R1862" s="88">
        <f t="shared" si="1296"/>
        <v>99.493333333333339</v>
      </c>
    </row>
    <row r="1863" spans="1:18" ht="31.5" customHeight="1" x14ac:dyDescent="0.3">
      <c r="A1863" s="28" t="s">
        <v>303</v>
      </c>
      <c r="B1863" s="28" t="s">
        <v>1419</v>
      </c>
      <c r="C1863" s="18" t="s">
        <v>62</v>
      </c>
      <c r="D1863" s="28"/>
      <c r="E1863" s="29" t="s">
        <v>1196</v>
      </c>
      <c r="F1863" s="24">
        <v>392.20000000000005</v>
      </c>
      <c r="G1863" s="24">
        <f t="shared" ref="G1863:Q1863" si="1340">G1864</f>
        <v>0</v>
      </c>
      <c r="H1863" s="24">
        <f t="shared" si="1340"/>
        <v>392.20000000000005</v>
      </c>
      <c r="I1863" s="24">
        <f t="shared" si="1340"/>
        <v>392.20000000000005</v>
      </c>
      <c r="J1863" s="37">
        <f t="shared" si="1340"/>
        <v>197.77492000000001</v>
      </c>
      <c r="K1863" s="24">
        <f t="shared" si="1340"/>
        <v>392.20000000000005</v>
      </c>
      <c r="L1863" s="24">
        <f t="shared" si="1340"/>
        <v>197.77492000000001</v>
      </c>
      <c r="M1863" s="24">
        <f t="shared" si="1340"/>
        <v>0</v>
      </c>
      <c r="N1863" s="24">
        <f t="shared" si="1340"/>
        <v>0</v>
      </c>
      <c r="O1863" s="30">
        <f t="shared" si="1340"/>
        <v>392.19987000000003</v>
      </c>
      <c r="P1863" s="30">
        <f t="shared" si="1340"/>
        <v>392.19987000000003</v>
      </c>
      <c r="Q1863" s="30">
        <f t="shared" si="1340"/>
        <v>0</v>
      </c>
      <c r="R1863" s="88">
        <f t="shared" si="1296"/>
        <v>99.9999668536461</v>
      </c>
    </row>
    <row r="1864" spans="1:18" ht="15.75" customHeight="1" x14ac:dyDescent="0.3">
      <c r="A1864" s="28" t="s">
        <v>303</v>
      </c>
      <c r="B1864" s="28" t="s">
        <v>1419</v>
      </c>
      <c r="C1864" s="18" t="s">
        <v>63</v>
      </c>
      <c r="D1864" s="28"/>
      <c r="E1864" s="29" t="s">
        <v>115</v>
      </c>
      <c r="F1864" s="24">
        <v>392.20000000000005</v>
      </c>
      <c r="G1864" s="24">
        <f t="shared" ref="G1864:H1864" si="1341">G1865+G1868</f>
        <v>0</v>
      </c>
      <c r="H1864" s="24">
        <f t="shared" si="1341"/>
        <v>392.20000000000005</v>
      </c>
      <c r="I1864" s="24">
        <f t="shared" ref="I1864:Q1864" si="1342">I1865+I1868</f>
        <v>392.20000000000005</v>
      </c>
      <c r="J1864" s="37">
        <f t="shared" si="1342"/>
        <v>197.77492000000001</v>
      </c>
      <c r="K1864" s="24">
        <f t="shared" si="1342"/>
        <v>392.20000000000005</v>
      </c>
      <c r="L1864" s="24">
        <f t="shared" si="1342"/>
        <v>197.77492000000001</v>
      </c>
      <c r="M1864" s="24">
        <f t="shared" si="1342"/>
        <v>0</v>
      </c>
      <c r="N1864" s="24">
        <f t="shared" si="1342"/>
        <v>0</v>
      </c>
      <c r="O1864" s="30">
        <f t="shared" si="1342"/>
        <v>392.19987000000003</v>
      </c>
      <c r="P1864" s="30">
        <f t="shared" si="1342"/>
        <v>392.19987000000003</v>
      </c>
      <c r="Q1864" s="30">
        <f t="shared" si="1342"/>
        <v>0</v>
      </c>
      <c r="R1864" s="88">
        <f t="shared" si="1296"/>
        <v>99.9999668536461</v>
      </c>
    </row>
    <row r="1865" spans="1:18" ht="31.5" customHeight="1" x14ac:dyDescent="0.3">
      <c r="A1865" s="28" t="s">
        <v>303</v>
      </c>
      <c r="B1865" s="28" t="s">
        <v>1419</v>
      </c>
      <c r="C1865" s="18" t="s">
        <v>375</v>
      </c>
      <c r="D1865" s="28"/>
      <c r="E1865" s="29" t="s">
        <v>1211</v>
      </c>
      <c r="F1865" s="24">
        <v>122.1</v>
      </c>
      <c r="G1865" s="24">
        <f t="shared" ref="G1865:Q1866" si="1343">G1866</f>
        <v>0</v>
      </c>
      <c r="H1865" s="24">
        <f t="shared" si="1343"/>
        <v>122.1</v>
      </c>
      <c r="I1865" s="24">
        <f t="shared" si="1343"/>
        <v>122.1</v>
      </c>
      <c r="J1865" s="37">
        <f t="shared" si="1343"/>
        <v>61.05</v>
      </c>
      <c r="K1865" s="24">
        <f t="shared" si="1343"/>
        <v>122.1</v>
      </c>
      <c r="L1865" s="24">
        <f t="shared" si="1343"/>
        <v>61.05</v>
      </c>
      <c r="M1865" s="24">
        <f t="shared" si="1343"/>
        <v>0</v>
      </c>
      <c r="N1865" s="24">
        <f t="shared" si="1343"/>
        <v>0</v>
      </c>
      <c r="O1865" s="30">
        <f t="shared" si="1343"/>
        <v>122.1</v>
      </c>
      <c r="P1865" s="30">
        <f t="shared" si="1343"/>
        <v>122.1</v>
      </c>
      <c r="Q1865" s="30">
        <f t="shared" si="1343"/>
        <v>0</v>
      </c>
      <c r="R1865" s="88">
        <f t="shared" si="1296"/>
        <v>100</v>
      </c>
    </row>
    <row r="1866" spans="1:18" ht="31.5" customHeight="1" x14ac:dyDescent="0.3">
      <c r="A1866" s="28" t="s">
        <v>303</v>
      </c>
      <c r="B1866" s="28" t="s">
        <v>1419</v>
      </c>
      <c r="C1866" s="18" t="s">
        <v>375</v>
      </c>
      <c r="D1866" s="28" t="s">
        <v>51</v>
      </c>
      <c r="E1866" s="29" t="s">
        <v>663</v>
      </c>
      <c r="F1866" s="24">
        <v>122.1</v>
      </c>
      <c r="G1866" s="24">
        <f t="shared" si="1343"/>
        <v>0</v>
      </c>
      <c r="H1866" s="24">
        <f t="shared" si="1343"/>
        <v>122.1</v>
      </c>
      <c r="I1866" s="24">
        <f t="shared" si="1343"/>
        <v>122.1</v>
      </c>
      <c r="J1866" s="37">
        <f t="shared" si="1343"/>
        <v>61.05</v>
      </c>
      <c r="K1866" s="24">
        <f t="shared" si="1343"/>
        <v>122.1</v>
      </c>
      <c r="L1866" s="24">
        <f t="shared" si="1343"/>
        <v>61.05</v>
      </c>
      <c r="M1866" s="24">
        <f t="shared" si="1343"/>
        <v>0</v>
      </c>
      <c r="N1866" s="24">
        <f t="shared" si="1343"/>
        <v>0</v>
      </c>
      <c r="O1866" s="30">
        <f t="shared" si="1343"/>
        <v>122.1</v>
      </c>
      <c r="P1866" s="30">
        <f t="shared" si="1343"/>
        <v>122.1</v>
      </c>
      <c r="Q1866" s="30">
        <f t="shared" si="1343"/>
        <v>0</v>
      </c>
      <c r="R1866" s="88">
        <f t="shared" si="1296"/>
        <v>100</v>
      </c>
    </row>
    <row r="1867" spans="1:18" ht="31.5" customHeight="1" x14ac:dyDescent="0.3">
      <c r="A1867" s="28" t="s">
        <v>303</v>
      </c>
      <c r="B1867" s="28" t="s">
        <v>1419</v>
      </c>
      <c r="C1867" s="18" t="s">
        <v>375</v>
      </c>
      <c r="D1867" s="28" t="s">
        <v>52</v>
      </c>
      <c r="E1867" s="29" t="s">
        <v>664</v>
      </c>
      <c r="F1867" s="24">
        <v>122.1</v>
      </c>
      <c r="G1867" s="24"/>
      <c r="H1867" s="24">
        <v>122.1</v>
      </c>
      <c r="I1867" s="24">
        <v>122.1</v>
      </c>
      <c r="J1867" s="37">
        <v>61.05</v>
      </c>
      <c r="K1867" s="24">
        <v>122.1</v>
      </c>
      <c r="L1867" s="24">
        <f>J1867</f>
        <v>61.05</v>
      </c>
      <c r="M1867" s="24">
        <v>0</v>
      </c>
      <c r="N1867" s="24">
        <v>0</v>
      </c>
      <c r="O1867" s="30">
        <v>122.1</v>
      </c>
      <c r="P1867" s="30">
        <f>O1867</f>
        <v>122.1</v>
      </c>
      <c r="Q1867" s="30">
        <v>0</v>
      </c>
      <c r="R1867" s="88">
        <f t="shared" si="1296"/>
        <v>100</v>
      </c>
    </row>
    <row r="1868" spans="1:18" ht="47.25" customHeight="1" x14ac:dyDescent="0.3">
      <c r="A1868" s="28" t="s">
        <v>303</v>
      </c>
      <c r="B1868" s="28" t="s">
        <v>1419</v>
      </c>
      <c r="C1868" s="18" t="s">
        <v>376</v>
      </c>
      <c r="D1868" s="28"/>
      <c r="E1868" s="29" t="s">
        <v>1212</v>
      </c>
      <c r="F1868" s="24">
        <v>270.10000000000002</v>
      </c>
      <c r="G1868" s="24">
        <f t="shared" ref="G1868:H1868" si="1344">G1869+G1871</f>
        <v>0</v>
      </c>
      <c r="H1868" s="24">
        <f t="shared" si="1344"/>
        <v>270.10000000000002</v>
      </c>
      <c r="I1868" s="24">
        <f t="shared" ref="I1868:Q1868" si="1345">I1869+I1871</f>
        <v>270.10000000000002</v>
      </c>
      <c r="J1868" s="37">
        <f t="shared" si="1345"/>
        <v>136.72492</v>
      </c>
      <c r="K1868" s="24">
        <f t="shared" si="1345"/>
        <v>270.10000000000002</v>
      </c>
      <c r="L1868" s="24">
        <f t="shared" si="1345"/>
        <v>136.72492</v>
      </c>
      <c r="M1868" s="24">
        <f t="shared" si="1345"/>
        <v>0</v>
      </c>
      <c r="N1868" s="24">
        <f t="shared" si="1345"/>
        <v>0</v>
      </c>
      <c r="O1868" s="30">
        <f t="shared" si="1345"/>
        <v>270.09987000000001</v>
      </c>
      <c r="P1868" s="30">
        <f t="shared" si="1345"/>
        <v>270.09987000000001</v>
      </c>
      <c r="Q1868" s="30">
        <f t="shared" si="1345"/>
        <v>0</v>
      </c>
      <c r="R1868" s="88">
        <f t="shared" si="1296"/>
        <v>99.999951869677901</v>
      </c>
    </row>
    <row r="1869" spans="1:18" ht="78.75" customHeight="1" x14ac:dyDescent="0.3">
      <c r="A1869" s="28" t="s">
        <v>303</v>
      </c>
      <c r="B1869" s="28" t="s">
        <v>1419</v>
      </c>
      <c r="C1869" s="18" t="s">
        <v>376</v>
      </c>
      <c r="D1869" s="28" t="s">
        <v>58</v>
      </c>
      <c r="E1869" s="29" t="s">
        <v>660</v>
      </c>
      <c r="F1869" s="24">
        <v>0</v>
      </c>
      <c r="G1869" s="24">
        <f t="shared" ref="G1869:Q1869" si="1346">G1870</f>
        <v>0</v>
      </c>
      <c r="H1869" s="24">
        <f t="shared" si="1346"/>
        <v>0</v>
      </c>
      <c r="I1869" s="24">
        <f t="shared" si="1346"/>
        <v>138.4</v>
      </c>
      <c r="J1869" s="37">
        <f t="shared" si="1346"/>
        <v>103.79988</v>
      </c>
      <c r="K1869" s="24">
        <f t="shared" si="1346"/>
        <v>138.4</v>
      </c>
      <c r="L1869" s="24">
        <f t="shared" si="1346"/>
        <v>103.79988</v>
      </c>
      <c r="M1869" s="24">
        <f t="shared" si="1346"/>
        <v>0</v>
      </c>
      <c r="N1869" s="24">
        <f t="shared" si="1346"/>
        <v>0</v>
      </c>
      <c r="O1869" s="30">
        <f t="shared" si="1346"/>
        <v>138.39986999999999</v>
      </c>
      <c r="P1869" s="30">
        <f t="shared" si="1346"/>
        <v>138.39986999999999</v>
      </c>
      <c r="Q1869" s="30">
        <f t="shared" si="1346"/>
        <v>0</v>
      </c>
      <c r="R1869" s="88">
        <f t="shared" ref="R1869:R1932" si="1347">O1869/I1869*100</f>
        <v>99.999906069364158</v>
      </c>
    </row>
    <row r="1870" spans="1:18" ht="31.5" customHeight="1" x14ac:dyDescent="0.3">
      <c r="A1870" s="28" t="s">
        <v>303</v>
      </c>
      <c r="B1870" s="28" t="s">
        <v>1419</v>
      </c>
      <c r="C1870" s="18" t="s">
        <v>376</v>
      </c>
      <c r="D1870" s="28" t="s">
        <v>68</v>
      </c>
      <c r="E1870" s="29" t="s">
        <v>662</v>
      </c>
      <c r="F1870" s="24">
        <v>0</v>
      </c>
      <c r="G1870" s="24"/>
      <c r="H1870" s="24">
        <v>0</v>
      </c>
      <c r="I1870" s="24">
        <f>106.29804+32.10196</f>
        <v>138.4</v>
      </c>
      <c r="J1870" s="37">
        <v>103.79988</v>
      </c>
      <c r="K1870" s="24">
        <f>106.29804+32.10196</f>
        <v>138.4</v>
      </c>
      <c r="L1870" s="24">
        <f>J1870</f>
        <v>103.79988</v>
      </c>
      <c r="M1870" s="24">
        <v>0</v>
      </c>
      <c r="N1870" s="24">
        <v>0</v>
      </c>
      <c r="O1870" s="30">
        <v>138.39986999999999</v>
      </c>
      <c r="P1870" s="30">
        <f>O1870</f>
        <v>138.39986999999999</v>
      </c>
      <c r="Q1870" s="30">
        <v>0</v>
      </c>
      <c r="R1870" s="88">
        <f t="shared" si="1347"/>
        <v>99.999906069364158</v>
      </c>
    </row>
    <row r="1871" spans="1:18" ht="31.5" customHeight="1" x14ac:dyDescent="0.3">
      <c r="A1871" s="28" t="s">
        <v>303</v>
      </c>
      <c r="B1871" s="28" t="s">
        <v>1419</v>
      </c>
      <c r="C1871" s="18" t="s">
        <v>376</v>
      </c>
      <c r="D1871" s="28" t="s">
        <v>51</v>
      </c>
      <c r="E1871" s="29" t="s">
        <v>663</v>
      </c>
      <c r="F1871" s="24">
        <v>270.10000000000002</v>
      </c>
      <c r="G1871" s="24">
        <f t="shared" ref="G1871:Q1871" si="1348">G1872</f>
        <v>0</v>
      </c>
      <c r="H1871" s="24">
        <f t="shared" si="1348"/>
        <v>270.10000000000002</v>
      </c>
      <c r="I1871" s="24">
        <f t="shared" si="1348"/>
        <v>131.69999999999999</v>
      </c>
      <c r="J1871" s="37">
        <f t="shared" si="1348"/>
        <v>32.925040000000003</v>
      </c>
      <c r="K1871" s="24">
        <f t="shared" si="1348"/>
        <v>131.69999999999999</v>
      </c>
      <c r="L1871" s="24">
        <f t="shared" si="1348"/>
        <v>32.925040000000003</v>
      </c>
      <c r="M1871" s="24">
        <f t="shared" si="1348"/>
        <v>0</v>
      </c>
      <c r="N1871" s="24">
        <f t="shared" si="1348"/>
        <v>0</v>
      </c>
      <c r="O1871" s="30">
        <f t="shared" si="1348"/>
        <v>131.69999999999999</v>
      </c>
      <c r="P1871" s="30">
        <f t="shared" si="1348"/>
        <v>131.69999999999999</v>
      </c>
      <c r="Q1871" s="30">
        <f t="shared" si="1348"/>
        <v>0</v>
      </c>
      <c r="R1871" s="88">
        <f t="shared" si="1347"/>
        <v>100</v>
      </c>
    </row>
    <row r="1872" spans="1:18" ht="31.5" customHeight="1" x14ac:dyDescent="0.3">
      <c r="A1872" s="28" t="s">
        <v>303</v>
      </c>
      <c r="B1872" s="28" t="s">
        <v>1419</v>
      </c>
      <c r="C1872" s="18" t="s">
        <v>376</v>
      </c>
      <c r="D1872" s="28" t="s">
        <v>52</v>
      </c>
      <c r="E1872" s="29" t="s">
        <v>664</v>
      </c>
      <c r="F1872" s="24">
        <v>270.10000000000002</v>
      </c>
      <c r="G1872" s="24"/>
      <c r="H1872" s="24">
        <v>270.10000000000002</v>
      </c>
      <c r="I1872" s="24">
        <v>131.69999999999999</v>
      </c>
      <c r="J1872" s="37">
        <v>32.925040000000003</v>
      </c>
      <c r="K1872" s="24">
        <v>131.69999999999999</v>
      </c>
      <c r="L1872" s="24">
        <f>J1872</f>
        <v>32.925040000000003</v>
      </c>
      <c r="M1872" s="24">
        <v>0</v>
      </c>
      <c r="N1872" s="24">
        <v>0</v>
      </c>
      <c r="O1872" s="30">
        <v>131.69999999999999</v>
      </c>
      <c r="P1872" s="30">
        <f>O1872</f>
        <v>131.69999999999999</v>
      </c>
      <c r="Q1872" s="30">
        <v>0</v>
      </c>
      <c r="R1872" s="88">
        <f t="shared" si="1347"/>
        <v>100</v>
      </c>
    </row>
    <row r="1873" spans="1:18" s="36" customFormat="1" ht="15.75" customHeight="1" x14ac:dyDescent="0.3">
      <c r="A1873" s="43" t="s">
        <v>303</v>
      </c>
      <c r="B1873" s="43" t="s">
        <v>70</v>
      </c>
      <c r="C1873" s="27"/>
      <c r="D1873" s="43"/>
      <c r="E1873" s="44" t="s">
        <v>621</v>
      </c>
      <c r="F1873" s="22">
        <v>359327.28499999997</v>
      </c>
      <c r="G1873" s="22">
        <f t="shared" ref="G1873:J1873" si="1349">G1874+G1940</f>
        <v>-789.51900000000001</v>
      </c>
      <c r="H1873" s="22">
        <f t="shared" si="1349"/>
        <v>354413.29100000003</v>
      </c>
      <c r="I1873" s="22">
        <f t="shared" si="1349"/>
        <v>532483.60741000006</v>
      </c>
      <c r="J1873" s="76">
        <f t="shared" si="1349"/>
        <v>337160.34701999993</v>
      </c>
      <c r="K1873" s="22">
        <f>K1874</f>
        <v>185673.55309</v>
      </c>
      <c r="L1873" s="22">
        <f>L1874</f>
        <v>75067.126199999999</v>
      </c>
      <c r="M1873" s="22">
        <f>M1874+M1940</f>
        <v>0</v>
      </c>
      <c r="N1873" s="22">
        <f>N1874+N1940</f>
        <v>0</v>
      </c>
      <c r="O1873" s="45">
        <f>O1874+O1940</f>
        <v>527068.95131000015</v>
      </c>
      <c r="P1873" s="45">
        <f t="shared" ref="P1873" si="1350">P1874</f>
        <v>185177.33789000002</v>
      </c>
      <c r="Q1873" s="45">
        <f>Q1874+Q1940</f>
        <v>0</v>
      </c>
      <c r="R1873" s="86">
        <f t="shared" si="1347"/>
        <v>98.98313187023038</v>
      </c>
    </row>
    <row r="1874" spans="1:18" s="49" customFormat="1" ht="15.75" customHeight="1" x14ac:dyDescent="0.3">
      <c r="A1874" s="47" t="s">
        <v>303</v>
      </c>
      <c r="B1874" s="47" t="s">
        <v>1420</v>
      </c>
      <c r="C1874" s="20"/>
      <c r="D1874" s="47"/>
      <c r="E1874" s="48" t="s">
        <v>641</v>
      </c>
      <c r="F1874" s="23">
        <v>358899.12199999997</v>
      </c>
      <c r="G1874" s="23">
        <f>G1875+G1897+G1902+G1932+G1919</f>
        <v>-789.51900000000001</v>
      </c>
      <c r="H1874" s="23">
        <f t="shared" ref="H1874:Q1874" si="1351">H1875+H1897+H1902+H1932+H1919+H1911</f>
        <v>354001.228</v>
      </c>
      <c r="I1874" s="23">
        <f t="shared" si="1351"/>
        <v>531984.62341</v>
      </c>
      <c r="J1874" s="23">
        <f t="shared" si="1351"/>
        <v>336765.26301999995</v>
      </c>
      <c r="K1874" s="23">
        <f t="shared" si="1351"/>
        <v>185673.55309</v>
      </c>
      <c r="L1874" s="23">
        <f t="shared" si="1351"/>
        <v>75067.126199999999</v>
      </c>
      <c r="M1874" s="23">
        <f t="shared" si="1351"/>
        <v>0</v>
      </c>
      <c r="N1874" s="23">
        <f t="shared" si="1351"/>
        <v>0</v>
      </c>
      <c r="O1874" s="23">
        <f t="shared" si="1351"/>
        <v>526569.96731000009</v>
      </c>
      <c r="P1874" s="23">
        <f t="shared" si="1351"/>
        <v>185177.33789000002</v>
      </c>
      <c r="Q1874" s="23">
        <f t="shared" si="1351"/>
        <v>0</v>
      </c>
      <c r="R1874" s="87">
        <f t="shared" si="1347"/>
        <v>98.982178081521937</v>
      </c>
    </row>
    <row r="1875" spans="1:18" ht="31.5" customHeight="1" x14ac:dyDescent="0.3">
      <c r="A1875" s="28" t="s">
        <v>303</v>
      </c>
      <c r="B1875" s="28" t="s">
        <v>1420</v>
      </c>
      <c r="C1875" s="18" t="s">
        <v>263</v>
      </c>
      <c r="D1875" s="28"/>
      <c r="E1875" s="29" t="s">
        <v>1459</v>
      </c>
      <c r="F1875" s="24">
        <v>334348.09999999998</v>
      </c>
      <c r="G1875" s="24">
        <f t="shared" ref="G1875:H1875" si="1352">G1876</f>
        <v>0</v>
      </c>
      <c r="H1875" s="24">
        <f t="shared" si="1352"/>
        <v>331703.745</v>
      </c>
      <c r="I1875" s="24">
        <f>I1876+I1892</f>
        <v>442573.99060999998</v>
      </c>
      <c r="J1875" s="24">
        <f t="shared" ref="J1875:O1875" si="1353">J1876+J1892</f>
        <v>265813.25260000001</v>
      </c>
      <c r="K1875" s="24">
        <f t="shared" si="1353"/>
        <v>151855.50962</v>
      </c>
      <c r="L1875" s="24">
        <f t="shared" si="1353"/>
        <v>41319.074270000005</v>
      </c>
      <c r="M1875" s="24">
        <f t="shared" si="1353"/>
        <v>0</v>
      </c>
      <c r="N1875" s="24">
        <f t="shared" si="1353"/>
        <v>0</v>
      </c>
      <c r="O1875" s="24">
        <f t="shared" si="1353"/>
        <v>440268.18115000002</v>
      </c>
      <c r="P1875" s="24">
        <f t="shared" ref="P1875:Q1875" si="1354">P1876+P1892</f>
        <v>151429.28596000001</v>
      </c>
      <c r="Q1875" s="24">
        <f t="shared" si="1354"/>
        <v>0</v>
      </c>
      <c r="R1875" s="88">
        <f t="shared" si="1347"/>
        <v>99.479000232973064</v>
      </c>
    </row>
    <row r="1876" spans="1:18" ht="31.5" customHeight="1" x14ac:dyDescent="0.3">
      <c r="A1876" s="28" t="s">
        <v>303</v>
      </c>
      <c r="B1876" s="28" t="s">
        <v>1420</v>
      </c>
      <c r="C1876" s="18" t="s">
        <v>264</v>
      </c>
      <c r="D1876" s="28"/>
      <c r="E1876" s="29" t="s">
        <v>1460</v>
      </c>
      <c r="F1876" s="24">
        <v>334348.09999999998</v>
      </c>
      <c r="G1876" s="24">
        <f t="shared" ref="G1876:H1876" si="1355">G1877+G1884+G1888</f>
        <v>0</v>
      </c>
      <c r="H1876" s="24">
        <f t="shared" si="1355"/>
        <v>331703.745</v>
      </c>
      <c r="I1876" s="24">
        <f>I1877+I1884+I1888</f>
        <v>426377.25789000001</v>
      </c>
      <c r="J1876" s="24">
        <f t="shared" ref="J1876:O1876" si="1356">J1877+J1884+J1888</f>
        <v>255366.92147</v>
      </c>
      <c r="K1876" s="24">
        <f t="shared" si="1356"/>
        <v>151855.50962</v>
      </c>
      <c r="L1876" s="24">
        <f t="shared" si="1356"/>
        <v>41319.074270000005</v>
      </c>
      <c r="M1876" s="24">
        <f t="shared" si="1356"/>
        <v>0</v>
      </c>
      <c r="N1876" s="24">
        <f t="shared" si="1356"/>
        <v>0</v>
      </c>
      <c r="O1876" s="24">
        <f t="shared" si="1356"/>
        <v>424955.41711000004</v>
      </c>
      <c r="P1876" s="30">
        <f t="shared" ref="P1876:Q1876" si="1357">P1877+P1884+P1888</f>
        <v>151429.28596000001</v>
      </c>
      <c r="Q1876" s="30">
        <f t="shared" si="1357"/>
        <v>0</v>
      </c>
      <c r="R1876" s="88">
        <f t="shared" si="1347"/>
        <v>99.666529873793891</v>
      </c>
    </row>
    <row r="1877" spans="1:18" ht="47.25" customHeight="1" x14ac:dyDescent="0.3">
      <c r="A1877" s="28" t="s">
        <v>303</v>
      </c>
      <c r="B1877" s="28" t="s">
        <v>1420</v>
      </c>
      <c r="C1877" s="18" t="s">
        <v>265</v>
      </c>
      <c r="D1877" s="28"/>
      <c r="E1877" s="29" t="s">
        <v>1592</v>
      </c>
      <c r="F1877" s="24">
        <v>275232.39999999997</v>
      </c>
      <c r="G1877" s="24">
        <f t="shared" ref="G1877:J1877" si="1358">G1878+G1881</f>
        <v>0</v>
      </c>
      <c r="H1877" s="24">
        <f t="shared" si="1358"/>
        <v>272588.04499999998</v>
      </c>
      <c r="I1877" s="24">
        <f t="shared" si="1358"/>
        <v>271510.14136000001</v>
      </c>
      <c r="J1877" s="24">
        <f t="shared" si="1358"/>
        <v>211036.24028999999</v>
      </c>
      <c r="K1877" s="24">
        <f t="shared" ref="K1877:Q1877" si="1359">K1878+K1881</f>
        <v>0</v>
      </c>
      <c r="L1877" s="24">
        <f t="shared" si="1359"/>
        <v>0</v>
      </c>
      <c r="M1877" s="24">
        <f t="shared" si="1359"/>
        <v>0</v>
      </c>
      <c r="N1877" s="24">
        <f t="shared" si="1359"/>
        <v>0</v>
      </c>
      <c r="O1877" s="30">
        <f t="shared" si="1359"/>
        <v>270514.52424</v>
      </c>
      <c r="P1877" s="30">
        <f t="shared" si="1359"/>
        <v>0</v>
      </c>
      <c r="Q1877" s="30">
        <f t="shared" si="1359"/>
        <v>0</v>
      </c>
      <c r="R1877" s="88">
        <f t="shared" si="1347"/>
        <v>99.633303892439173</v>
      </c>
    </row>
    <row r="1878" spans="1:18" ht="15.75" customHeight="1" x14ac:dyDescent="0.3">
      <c r="A1878" s="28" t="s">
        <v>303</v>
      </c>
      <c r="B1878" s="28" t="s">
        <v>1420</v>
      </c>
      <c r="C1878" s="18" t="s">
        <v>257</v>
      </c>
      <c r="D1878" s="28"/>
      <c r="E1878" s="29" t="s">
        <v>815</v>
      </c>
      <c r="F1878" s="24">
        <v>269941.59999999998</v>
      </c>
      <c r="G1878" s="24">
        <f t="shared" ref="G1878:N1879" si="1360">G1879</f>
        <v>0</v>
      </c>
      <c r="H1878" s="24">
        <f t="shared" si="1360"/>
        <v>269000.26699999999</v>
      </c>
      <c r="I1878" s="24">
        <f t="shared" si="1360"/>
        <v>267922.36336000002</v>
      </c>
      <c r="J1878" s="37">
        <f t="shared" si="1360"/>
        <v>207448.46229</v>
      </c>
      <c r="K1878" s="24">
        <f t="shared" si="1360"/>
        <v>0</v>
      </c>
      <c r="L1878" s="24">
        <f t="shared" si="1360"/>
        <v>0</v>
      </c>
      <c r="M1878" s="24">
        <f t="shared" si="1360"/>
        <v>0</v>
      </c>
      <c r="N1878" s="24">
        <f t="shared" si="1360"/>
        <v>0</v>
      </c>
      <c r="O1878" s="30">
        <f t="shared" ref="O1878:Q1882" si="1361">O1879</f>
        <v>266926.74624000001</v>
      </c>
      <c r="P1878" s="30">
        <f t="shared" si="1361"/>
        <v>0</v>
      </c>
      <c r="Q1878" s="30">
        <f t="shared" si="1361"/>
        <v>0</v>
      </c>
      <c r="R1878" s="88">
        <f t="shared" si="1347"/>
        <v>99.628393424306196</v>
      </c>
    </row>
    <row r="1879" spans="1:18" ht="31.5" customHeight="1" x14ac:dyDescent="0.3">
      <c r="A1879" s="28" t="s">
        <v>303</v>
      </c>
      <c r="B1879" s="28" t="s">
        <v>1420</v>
      </c>
      <c r="C1879" s="18" t="s">
        <v>257</v>
      </c>
      <c r="D1879" s="28" t="s">
        <v>51</v>
      </c>
      <c r="E1879" s="29" t="s">
        <v>663</v>
      </c>
      <c r="F1879" s="24">
        <v>269941.59999999998</v>
      </c>
      <c r="G1879" s="24">
        <f t="shared" si="1360"/>
        <v>0</v>
      </c>
      <c r="H1879" s="24">
        <f t="shared" si="1360"/>
        <v>269000.26699999999</v>
      </c>
      <c r="I1879" s="24">
        <f t="shared" si="1360"/>
        <v>267922.36336000002</v>
      </c>
      <c r="J1879" s="37">
        <f t="shared" si="1360"/>
        <v>207448.46229</v>
      </c>
      <c r="K1879" s="24">
        <f t="shared" si="1360"/>
        <v>0</v>
      </c>
      <c r="L1879" s="24">
        <f t="shared" si="1360"/>
        <v>0</v>
      </c>
      <c r="M1879" s="24">
        <f t="shared" si="1360"/>
        <v>0</v>
      </c>
      <c r="N1879" s="24">
        <f t="shared" si="1360"/>
        <v>0</v>
      </c>
      <c r="O1879" s="30">
        <f t="shared" si="1361"/>
        <v>266926.74624000001</v>
      </c>
      <c r="P1879" s="30">
        <f t="shared" si="1361"/>
        <v>0</v>
      </c>
      <c r="Q1879" s="30">
        <f t="shared" si="1361"/>
        <v>0</v>
      </c>
      <c r="R1879" s="88">
        <f t="shared" si="1347"/>
        <v>99.628393424306196</v>
      </c>
    </row>
    <row r="1880" spans="1:18" ht="31.5" customHeight="1" x14ac:dyDescent="0.3">
      <c r="A1880" s="28" t="s">
        <v>303</v>
      </c>
      <c r="B1880" s="28" t="s">
        <v>1420</v>
      </c>
      <c r="C1880" s="18" t="s">
        <v>257</v>
      </c>
      <c r="D1880" s="28" t="s">
        <v>52</v>
      </c>
      <c r="E1880" s="29" t="s">
        <v>664</v>
      </c>
      <c r="F1880" s="24">
        <v>269941.59999999998</v>
      </c>
      <c r="G1880" s="24"/>
      <c r="H1880" s="24">
        <f>269941.6-941.333</f>
        <v>269000.26699999999</v>
      </c>
      <c r="I1880" s="24">
        <v>267922.36336000002</v>
      </c>
      <c r="J1880" s="37">
        <v>207448.46229</v>
      </c>
      <c r="K1880" s="24">
        <v>0</v>
      </c>
      <c r="L1880" s="24">
        <v>0</v>
      </c>
      <c r="M1880" s="24">
        <v>0</v>
      </c>
      <c r="N1880" s="24">
        <v>0</v>
      </c>
      <c r="O1880" s="30">
        <v>266926.74624000001</v>
      </c>
      <c r="P1880" s="30">
        <v>0</v>
      </c>
      <c r="Q1880" s="30">
        <v>0</v>
      </c>
      <c r="R1880" s="88">
        <f t="shared" si="1347"/>
        <v>99.628393424306196</v>
      </c>
    </row>
    <row r="1881" spans="1:18" ht="31.5" customHeight="1" x14ac:dyDescent="0.3">
      <c r="A1881" s="28" t="s">
        <v>303</v>
      </c>
      <c r="B1881" s="28" t="s">
        <v>1420</v>
      </c>
      <c r="C1881" s="18" t="s">
        <v>258</v>
      </c>
      <c r="D1881" s="28"/>
      <c r="E1881" s="29" t="s">
        <v>817</v>
      </c>
      <c r="F1881" s="24">
        <v>5290.8</v>
      </c>
      <c r="G1881" s="24">
        <f t="shared" ref="G1881:N1882" si="1362">G1882</f>
        <v>0</v>
      </c>
      <c r="H1881" s="24">
        <f t="shared" si="1362"/>
        <v>3587.7779999999998</v>
      </c>
      <c r="I1881" s="24">
        <f t="shared" si="1362"/>
        <v>3587.7779999999998</v>
      </c>
      <c r="J1881" s="37">
        <f t="shared" si="1362"/>
        <v>3587.7779999999998</v>
      </c>
      <c r="K1881" s="24">
        <f t="shared" si="1362"/>
        <v>0</v>
      </c>
      <c r="L1881" s="24">
        <f t="shared" si="1362"/>
        <v>0</v>
      </c>
      <c r="M1881" s="24">
        <f t="shared" si="1362"/>
        <v>0</v>
      </c>
      <c r="N1881" s="24">
        <f t="shared" si="1362"/>
        <v>0</v>
      </c>
      <c r="O1881" s="30">
        <f t="shared" si="1361"/>
        <v>3587.7779999999998</v>
      </c>
      <c r="P1881" s="30">
        <f t="shared" si="1361"/>
        <v>0</v>
      </c>
      <c r="Q1881" s="30">
        <f t="shared" si="1361"/>
        <v>0</v>
      </c>
      <c r="R1881" s="88">
        <f t="shared" si="1347"/>
        <v>100</v>
      </c>
    </row>
    <row r="1882" spans="1:18" ht="31.5" customHeight="1" x14ac:dyDescent="0.3">
      <c r="A1882" s="28" t="s">
        <v>303</v>
      </c>
      <c r="B1882" s="28" t="s">
        <v>1420</v>
      </c>
      <c r="C1882" s="18" t="s">
        <v>258</v>
      </c>
      <c r="D1882" s="28" t="s">
        <v>51</v>
      </c>
      <c r="E1882" s="29" t="s">
        <v>663</v>
      </c>
      <c r="F1882" s="24">
        <v>5290.8</v>
      </c>
      <c r="G1882" s="24">
        <f t="shared" si="1362"/>
        <v>0</v>
      </c>
      <c r="H1882" s="24">
        <f t="shared" si="1362"/>
        <v>3587.7779999999998</v>
      </c>
      <c r="I1882" s="24">
        <f t="shared" si="1362"/>
        <v>3587.7779999999998</v>
      </c>
      <c r="J1882" s="37">
        <f t="shared" si="1362"/>
        <v>3587.7779999999998</v>
      </c>
      <c r="K1882" s="24">
        <f t="shared" si="1362"/>
        <v>0</v>
      </c>
      <c r="L1882" s="24">
        <f t="shared" si="1362"/>
        <v>0</v>
      </c>
      <c r="M1882" s="24">
        <f t="shared" si="1362"/>
        <v>0</v>
      </c>
      <c r="N1882" s="24">
        <f t="shared" si="1362"/>
        <v>0</v>
      </c>
      <c r="O1882" s="30">
        <f t="shared" si="1361"/>
        <v>3587.7779999999998</v>
      </c>
      <c r="P1882" s="30">
        <f t="shared" si="1361"/>
        <v>0</v>
      </c>
      <c r="Q1882" s="30">
        <f t="shared" si="1361"/>
        <v>0</v>
      </c>
      <c r="R1882" s="88">
        <f t="shared" si="1347"/>
        <v>100</v>
      </c>
    </row>
    <row r="1883" spans="1:18" ht="31.5" customHeight="1" x14ac:dyDescent="0.3">
      <c r="A1883" s="28" t="s">
        <v>303</v>
      </c>
      <c r="B1883" s="28" t="s">
        <v>1420</v>
      </c>
      <c r="C1883" s="18" t="s">
        <v>258</v>
      </c>
      <c r="D1883" s="28" t="s">
        <v>52</v>
      </c>
      <c r="E1883" s="29" t="s">
        <v>664</v>
      </c>
      <c r="F1883" s="24">
        <v>5290.8</v>
      </c>
      <c r="G1883" s="24"/>
      <c r="H1883" s="24">
        <v>3587.7779999999998</v>
      </c>
      <c r="I1883" s="24">
        <v>3587.7779999999998</v>
      </c>
      <c r="J1883" s="37">
        <v>3587.7779999999998</v>
      </c>
      <c r="K1883" s="24">
        <v>0</v>
      </c>
      <c r="L1883" s="24">
        <v>0</v>
      </c>
      <c r="M1883" s="24">
        <v>0</v>
      </c>
      <c r="N1883" s="24">
        <v>0</v>
      </c>
      <c r="O1883" s="30">
        <v>3587.7779999999998</v>
      </c>
      <c r="P1883" s="30">
        <v>0</v>
      </c>
      <c r="Q1883" s="30">
        <v>0</v>
      </c>
      <c r="R1883" s="88">
        <f t="shared" si="1347"/>
        <v>100</v>
      </c>
    </row>
    <row r="1884" spans="1:18" ht="63" customHeight="1" x14ac:dyDescent="0.3">
      <c r="A1884" s="28" t="s">
        <v>303</v>
      </c>
      <c r="B1884" s="28" t="s">
        <v>1420</v>
      </c>
      <c r="C1884" s="18" t="s">
        <v>1260</v>
      </c>
      <c r="D1884" s="28"/>
      <c r="E1884" s="29" t="s">
        <v>1444</v>
      </c>
      <c r="F1884" s="24">
        <v>40907.200000000004</v>
      </c>
      <c r="G1884" s="24">
        <f t="shared" ref="G1884:N1886" si="1363">G1885</f>
        <v>0</v>
      </c>
      <c r="H1884" s="24">
        <f t="shared" si="1363"/>
        <v>40907.199999999997</v>
      </c>
      <c r="I1884" s="24">
        <f t="shared" si="1363"/>
        <v>65674.284679999997</v>
      </c>
      <c r="J1884" s="37">
        <f t="shared" si="1363"/>
        <v>10226.25691</v>
      </c>
      <c r="K1884" s="24">
        <f t="shared" si="1363"/>
        <v>62662.677770000002</v>
      </c>
      <c r="L1884" s="24">
        <f t="shared" si="1363"/>
        <v>7214.65</v>
      </c>
      <c r="M1884" s="24">
        <f t="shared" si="1363"/>
        <v>0</v>
      </c>
      <c r="N1884" s="24">
        <f t="shared" si="1363"/>
        <v>0</v>
      </c>
      <c r="O1884" s="30">
        <f t="shared" ref="O1884:Q1886" si="1364">O1885</f>
        <v>65248.061020000001</v>
      </c>
      <c r="P1884" s="30">
        <f t="shared" si="1364"/>
        <v>62236.454109999999</v>
      </c>
      <c r="Q1884" s="30">
        <f t="shared" si="1364"/>
        <v>0</v>
      </c>
      <c r="R1884" s="88">
        <f t="shared" si="1347"/>
        <v>99.351003726836481</v>
      </c>
    </row>
    <row r="1885" spans="1:18" ht="63" customHeight="1" x14ac:dyDescent="0.3">
      <c r="A1885" s="28" t="s">
        <v>303</v>
      </c>
      <c r="B1885" s="28" t="s">
        <v>1420</v>
      </c>
      <c r="C1885" s="18" t="s">
        <v>1445</v>
      </c>
      <c r="D1885" s="28"/>
      <c r="E1885" s="29" t="s">
        <v>819</v>
      </c>
      <c r="F1885" s="24">
        <v>40907.200000000004</v>
      </c>
      <c r="G1885" s="24">
        <f t="shared" si="1363"/>
        <v>0</v>
      </c>
      <c r="H1885" s="24">
        <f t="shared" si="1363"/>
        <v>40907.199999999997</v>
      </c>
      <c r="I1885" s="24">
        <f t="shared" si="1363"/>
        <v>65674.284679999997</v>
      </c>
      <c r="J1885" s="37">
        <f t="shared" si="1363"/>
        <v>10226.25691</v>
      </c>
      <c r="K1885" s="24">
        <f t="shared" si="1363"/>
        <v>62662.677770000002</v>
      </c>
      <c r="L1885" s="24">
        <f t="shared" si="1363"/>
        <v>7214.65</v>
      </c>
      <c r="M1885" s="24">
        <f t="shared" si="1363"/>
        <v>0</v>
      </c>
      <c r="N1885" s="24">
        <f t="shared" si="1363"/>
        <v>0</v>
      </c>
      <c r="O1885" s="30">
        <f t="shared" si="1364"/>
        <v>65248.061020000001</v>
      </c>
      <c r="P1885" s="30">
        <f t="shared" si="1364"/>
        <v>62236.454109999999</v>
      </c>
      <c r="Q1885" s="30">
        <f t="shared" si="1364"/>
        <v>0</v>
      </c>
      <c r="R1885" s="88">
        <f t="shared" si="1347"/>
        <v>99.351003726836481</v>
      </c>
    </row>
    <row r="1886" spans="1:18" ht="31.5" customHeight="1" x14ac:dyDescent="0.3">
      <c r="A1886" s="28" t="s">
        <v>303</v>
      </c>
      <c r="B1886" s="28" t="s">
        <v>1420</v>
      </c>
      <c r="C1886" s="18" t="s">
        <v>1445</v>
      </c>
      <c r="D1886" s="28" t="s">
        <v>51</v>
      </c>
      <c r="E1886" s="29" t="s">
        <v>663</v>
      </c>
      <c r="F1886" s="24">
        <v>40907.200000000004</v>
      </c>
      <c r="G1886" s="24">
        <f t="shared" si="1363"/>
        <v>0</v>
      </c>
      <c r="H1886" s="24">
        <f t="shared" si="1363"/>
        <v>40907.199999999997</v>
      </c>
      <c r="I1886" s="24">
        <f t="shared" si="1363"/>
        <v>65674.284679999997</v>
      </c>
      <c r="J1886" s="37">
        <f t="shared" si="1363"/>
        <v>10226.25691</v>
      </c>
      <c r="K1886" s="24">
        <f t="shared" si="1363"/>
        <v>62662.677770000002</v>
      </c>
      <c r="L1886" s="24">
        <f t="shared" si="1363"/>
        <v>7214.65</v>
      </c>
      <c r="M1886" s="24">
        <f t="shared" si="1363"/>
        <v>0</v>
      </c>
      <c r="N1886" s="24">
        <f t="shared" si="1363"/>
        <v>0</v>
      </c>
      <c r="O1886" s="30">
        <f t="shared" si="1364"/>
        <v>65248.061020000001</v>
      </c>
      <c r="P1886" s="30">
        <f t="shared" si="1364"/>
        <v>62236.454109999999</v>
      </c>
      <c r="Q1886" s="30">
        <f t="shared" si="1364"/>
        <v>0</v>
      </c>
      <c r="R1886" s="88">
        <f t="shared" si="1347"/>
        <v>99.351003726836481</v>
      </c>
    </row>
    <row r="1887" spans="1:18" ht="31.5" customHeight="1" x14ac:dyDescent="0.3">
      <c r="A1887" s="28" t="s">
        <v>303</v>
      </c>
      <c r="B1887" s="28" t="s">
        <v>1420</v>
      </c>
      <c r="C1887" s="18" t="s">
        <v>1445</v>
      </c>
      <c r="D1887" s="28" t="s">
        <v>52</v>
      </c>
      <c r="E1887" s="29" t="s">
        <v>664</v>
      </c>
      <c r="F1887" s="24">
        <v>40907.200000000004</v>
      </c>
      <c r="G1887" s="24"/>
      <c r="H1887" s="24">
        <v>40907.199999999997</v>
      </c>
      <c r="I1887" s="24">
        <v>65674.284679999997</v>
      </c>
      <c r="J1887" s="37">
        <v>10226.25691</v>
      </c>
      <c r="K1887" s="24">
        <v>62662.677770000002</v>
      </c>
      <c r="L1887" s="24">
        <v>7214.65</v>
      </c>
      <c r="M1887" s="24">
        <v>0</v>
      </c>
      <c r="N1887" s="24">
        <v>0</v>
      </c>
      <c r="O1887" s="30">
        <v>65248.061020000001</v>
      </c>
      <c r="P1887" s="30">
        <v>62236.454109999999</v>
      </c>
      <c r="Q1887" s="30">
        <v>0</v>
      </c>
      <c r="R1887" s="88">
        <f t="shared" si="1347"/>
        <v>99.351003726836481</v>
      </c>
    </row>
    <row r="1888" spans="1:18" ht="94.5" customHeight="1" x14ac:dyDescent="0.3">
      <c r="A1888" s="28" t="s">
        <v>303</v>
      </c>
      <c r="B1888" s="28" t="s">
        <v>1420</v>
      </c>
      <c r="C1888" s="18" t="s">
        <v>1440</v>
      </c>
      <c r="D1888" s="28"/>
      <c r="E1888" s="29" t="s">
        <v>1767</v>
      </c>
      <c r="F1888" s="24">
        <v>18208.5</v>
      </c>
      <c r="G1888" s="24">
        <f t="shared" ref="G1888:J1890" si="1365">G1889</f>
        <v>0</v>
      </c>
      <c r="H1888" s="24">
        <f t="shared" si="1365"/>
        <v>18208.5</v>
      </c>
      <c r="I1888" s="24">
        <f t="shared" si="1365"/>
        <v>89192.831850000002</v>
      </c>
      <c r="J1888" s="37">
        <f t="shared" si="1365"/>
        <v>34104.424270000003</v>
      </c>
      <c r="K1888" s="24">
        <f t="shared" ref="K1888:N1890" si="1366">K1889</f>
        <v>89192.831850000002</v>
      </c>
      <c r="L1888" s="24">
        <f t="shared" si="1366"/>
        <v>34104.424270000003</v>
      </c>
      <c r="M1888" s="24">
        <f t="shared" si="1366"/>
        <v>0</v>
      </c>
      <c r="N1888" s="24">
        <f t="shared" si="1366"/>
        <v>0</v>
      </c>
      <c r="O1888" s="30">
        <f t="shared" ref="O1888:Q1890" si="1367">O1889</f>
        <v>89192.831850000002</v>
      </c>
      <c r="P1888" s="30">
        <f t="shared" si="1367"/>
        <v>89192.831850000002</v>
      </c>
      <c r="Q1888" s="30">
        <f t="shared" si="1367"/>
        <v>0</v>
      </c>
      <c r="R1888" s="88">
        <f t="shared" si="1347"/>
        <v>100</v>
      </c>
    </row>
    <row r="1889" spans="1:19" ht="78.75" customHeight="1" x14ac:dyDescent="0.3">
      <c r="A1889" s="28" t="s">
        <v>303</v>
      </c>
      <c r="B1889" s="28" t="s">
        <v>1420</v>
      </c>
      <c r="C1889" s="18" t="s">
        <v>1442</v>
      </c>
      <c r="D1889" s="28"/>
      <c r="E1889" s="29" t="s">
        <v>1768</v>
      </c>
      <c r="F1889" s="24">
        <v>18208.5</v>
      </c>
      <c r="G1889" s="24">
        <f t="shared" si="1365"/>
        <v>0</v>
      </c>
      <c r="H1889" s="24">
        <f t="shared" si="1365"/>
        <v>18208.5</v>
      </c>
      <c r="I1889" s="24">
        <f t="shared" si="1365"/>
        <v>89192.831850000002</v>
      </c>
      <c r="J1889" s="37">
        <f t="shared" si="1365"/>
        <v>34104.424270000003</v>
      </c>
      <c r="K1889" s="24">
        <f t="shared" si="1366"/>
        <v>89192.831850000002</v>
      </c>
      <c r="L1889" s="24">
        <f t="shared" si="1366"/>
        <v>34104.424270000003</v>
      </c>
      <c r="M1889" s="24">
        <f t="shared" si="1366"/>
        <v>0</v>
      </c>
      <c r="N1889" s="24">
        <f t="shared" si="1366"/>
        <v>0</v>
      </c>
      <c r="O1889" s="30">
        <f t="shared" si="1367"/>
        <v>89192.831850000002</v>
      </c>
      <c r="P1889" s="30">
        <f t="shared" si="1367"/>
        <v>89192.831850000002</v>
      </c>
      <c r="Q1889" s="30">
        <f t="shared" si="1367"/>
        <v>0</v>
      </c>
      <c r="R1889" s="88">
        <f t="shared" si="1347"/>
        <v>100</v>
      </c>
    </row>
    <row r="1890" spans="1:19" ht="31.5" customHeight="1" x14ac:dyDescent="0.3">
      <c r="A1890" s="28" t="s">
        <v>303</v>
      </c>
      <c r="B1890" s="28" t="s">
        <v>1420</v>
      </c>
      <c r="C1890" s="18" t="s">
        <v>1442</v>
      </c>
      <c r="D1890" s="28" t="s">
        <v>51</v>
      </c>
      <c r="E1890" s="29" t="s">
        <v>663</v>
      </c>
      <c r="F1890" s="24">
        <v>18208.5</v>
      </c>
      <c r="G1890" s="24">
        <f t="shared" si="1365"/>
        <v>0</v>
      </c>
      <c r="H1890" s="24">
        <f t="shared" si="1365"/>
        <v>18208.5</v>
      </c>
      <c r="I1890" s="24">
        <f t="shared" si="1365"/>
        <v>89192.831850000002</v>
      </c>
      <c r="J1890" s="37">
        <f t="shared" si="1365"/>
        <v>34104.424270000003</v>
      </c>
      <c r="K1890" s="24">
        <f t="shared" si="1366"/>
        <v>89192.831850000002</v>
      </c>
      <c r="L1890" s="24">
        <f t="shared" si="1366"/>
        <v>34104.424270000003</v>
      </c>
      <c r="M1890" s="24">
        <f t="shared" si="1366"/>
        <v>0</v>
      </c>
      <c r="N1890" s="24">
        <f t="shared" si="1366"/>
        <v>0</v>
      </c>
      <c r="O1890" s="30">
        <f t="shared" si="1367"/>
        <v>89192.831850000002</v>
      </c>
      <c r="P1890" s="30">
        <f t="shared" si="1367"/>
        <v>89192.831850000002</v>
      </c>
      <c r="Q1890" s="30">
        <f t="shared" si="1367"/>
        <v>0</v>
      </c>
      <c r="R1890" s="88">
        <f t="shared" si="1347"/>
        <v>100</v>
      </c>
    </row>
    <row r="1891" spans="1:19" ht="31.5" customHeight="1" x14ac:dyDescent="0.3">
      <c r="A1891" s="28" t="s">
        <v>303</v>
      </c>
      <c r="B1891" s="28" t="s">
        <v>1420</v>
      </c>
      <c r="C1891" s="18" t="s">
        <v>1442</v>
      </c>
      <c r="D1891" s="28" t="s">
        <v>52</v>
      </c>
      <c r="E1891" s="29" t="s">
        <v>664</v>
      </c>
      <c r="F1891" s="24">
        <v>18208.5</v>
      </c>
      <c r="G1891" s="24"/>
      <c r="H1891" s="24">
        <v>18208.5</v>
      </c>
      <c r="I1891" s="24">
        <v>89192.831850000002</v>
      </c>
      <c r="J1891" s="37">
        <v>34104.424270000003</v>
      </c>
      <c r="K1891" s="24">
        <f>I1891</f>
        <v>89192.831850000002</v>
      </c>
      <c r="L1891" s="24">
        <f>J1891</f>
        <v>34104.424270000003</v>
      </c>
      <c r="M1891" s="24">
        <v>0</v>
      </c>
      <c r="N1891" s="24">
        <v>0</v>
      </c>
      <c r="O1891" s="30">
        <v>89192.831850000002</v>
      </c>
      <c r="P1891" s="30">
        <f>O1891</f>
        <v>89192.831850000002</v>
      </c>
      <c r="Q1891" s="30">
        <v>0</v>
      </c>
      <c r="R1891" s="88">
        <f t="shared" si="1347"/>
        <v>100</v>
      </c>
    </row>
    <row r="1892" spans="1:19" ht="46.8" x14ac:dyDescent="0.3">
      <c r="A1892" s="28" t="s">
        <v>303</v>
      </c>
      <c r="B1892" s="28" t="s">
        <v>1420</v>
      </c>
      <c r="C1892" s="18" t="s">
        <v>1909</v>
      </c>
      <c r="D1892" s="28"/>
      <c r="E1892" s="29" t="s">
        <v>1686</v>
      </c>
      <c r="F1892" s="24"/>
      <c r="G1892" s="24"/>
      <c r="H1892" s="24">
        <f t="shared" ref="H1892:I1895" si="1368">H1893</f>
        <v>0</v>
      </c>
      <c r="I1892" s="24">
        <f t="shared" si="1368"/>
        <v>16196.73272</v>
      </c>
      <c r="J1892" s="24">
        <f t="shared" ref="J1892:Q1895" si="1369">J1893</f>
        <v>10446.33113</v>
      </c>
      <c r="K1892" s="24">
        <f t="shared" si="1369"/>
        <v>0</v>
      </c>
      <c r="L1892" s="24">
        <f t="shared" si="1369"/>
        <v>0</v>
      </c>
      <c r="M1892" s="24">
        <f t="shared" si="1369"/>
        <v>0</v>
      </c>
      <c r="N1892" s="24">
        <f t="shared" si="1369"/>
        <v>0</v>
      </c>
      <c r="O1892" s="24">
        <f t="shared" si="1369"/>
        <v>15312.76404</v>
      </c>
      <c r="P1892" s="24">
        <f t="shared" si="1369"/>
        <v>0</v>
      </c>
      <c r="Q1892" s="24">
        <f t="shared" si="1369"/>
        <v>0</v>
      </c>
      <c r="R1892" s="88">
        <f t="shared" si="1347"/>
        <v>94.54230247987941</v>
      </c>
    </row>
    <row r="1893" spans="1:19" ht="62.4" x14ac:dyDescent="0.3">
      <c r="A1893" s="28" t="s">
        <v>303</v>
      </c>
      <c r="B1893" s="28" t="s">
        <v>1420</v>
      </c>
      <c r="C1893" s="18" t="s">
        <v>1910</v>
      </c>
      <c r="D1893" s="28"/>
      <c r="E1893" s="29" t="s">
        <v>1687</v>
      </c>
      <c r="F1893" s="24"/>
      <c r="G1893" s="24"/>
      <c r="H1893" s="24">
        <f t="shared" si="1368"/>
        <v>0</v>
      </c>
      <c r="I1893" s="24">
        <f t="shared" si="1368"/>
        <v>16196.73272</v>
      </c>
      <c r="J1893" s="24">
        <f t="shared" si="1369"/>
        <v>10446.33113</v>
      </c>
      <c r="K1893" s="24">
        <f t="shared" si="1369"/>
        <v>0</v>
      </c>
      <c r="L1893" s="24">
        <f t="shared" si="1369"/>
        <v>0</v>
      </c>
      <c r="M1893" s="24">
        <f t="shared" si="1369"/>
        <v>0</v>
      </c>
      <c r="N1893" s="24">
        <f t="shared" si="1369"/>
        <v>0</v>
      </c>
      <c r="O1893" s="24">
        <f t="shared" si="1369"/>
        <v>15312.76404</v>
      </c>
      <c r="P1893" s="24">
        <f t="shared" si="1369"/>
        <v>0</v>
      </c>
      <c r="Q1893" s="24">
        <f t="shared" si="1369"/>
        <v>0</v>
      </c>
      <c r="R1893" s="88">
        <f t="shared" si="1347"/>
        <v>94.54230247987941</v>
      </c>
    </row>
    <row r="1894" spans="1:19" ht="46.8" x14ac:dyDescent="0.3">
      <c r="A1894" s="28" t="s">
        <v>303</v>
      </c>
      <c r="B1894" s="28" t="s">
        <v>1420</v>
      </c>
      <c r="C1894" s="18" t="s">
        <v>1911</v>
      </c>
      <c r="D1894" s="28"/>
      <c r="E1894" s="29" t="s">
        <v>1912</v>
      </c>
      <c r="F1894" s="24"/>
      <c r="G1894" s="24"/>
      <c r="H1894" s="24">
        <f t="shared" si="1368"/>
        <v>0</v>
      </c>
      <c r="I1894" s="24">
        <f t="shared" si="1368"/>
        <v>16196.73272</v>
      </c>
      <c r="J1894" s="24">
        <f t="shared" si="1369"/>
        <v>10446.33113</v>
      </c>
      <c r="K1894" s="24">
        <f t="shared" si="1369"/>
        <v>0</v>
      </c>
      <c r="L1894" s="24">
        <f t="shared" si="1369"/>
        <v>0</v>
      </c>
      <c r="M1894" s="24">
        <f t="shared" si="1369"/>
        <v>0</v>
      </c>
      <c r="N1894" s="24">
        <f t="shared" si="1369"/>
        <v>0</v>
      </c>
      <c r="O1894" s="24">
        <f t="shared" si="1369"/>
        <v>15312.76404</v>
      </c>
      <c r="P1894" s="24">
        <f t="shared" si="1369"/>
        <v>0</v>
      </c>
      <c r="Q1894" s="24">
        <f t="shared" si="1369"/>
        <v>0</v>
      </c>
      <c r="R1894" s="88">
        <f t="shared" si="1347"/>
        <v>94.54230247987941</v>
      </c>
    </row>
    <row r="1895" spans="1:19" ht="31.5" customHeight="1" x14ac:dyDescent="0.3">
      <c r="A1895" s="28" t="s">
        <v>303</v>
      </c>
      <c r="B1895" s="28" t="s">
        <v>1420</v>
      </c>
      <c r="C1895" s="18" t="s">
        <v>1911</v>
      </c>
      <c r="D1895" s="28" t="s">
        <v>51</v>
      </c>
      <c r="E1895" s="29" t="s">
        <v>663</v>
      </c>
      <c r="F1895" s="24"/>
      <c r="G1895" s="24"/>
      <c r="H1895" s="24">
        <f t="shared" si="1368"/>
        <v>0</v>
      </c>
      <c r="I1895" s="24">
        <f t="shared" si="1368"/>
        <v>16196.73272</v>
      </c>
      <c r="J1895" s="24">
        <f t="shared" si="1369"/>
        <v>10446.33113</v>
      </c>
      <c r="K1895" s="24">
        <f t="shared" si="1369"/>
        <v>0</v>
      </c>
      <c r="L1895" s="24">
        <f t="shared" si="1369"/>
        <v>0</v>
      </c>
      <c r="M1895" s="24">
        <f t="shared" si="1369"/>
        <v>0</v>
      </c>
      <c r="N1895" s="24">
        <f t="shared" si="1369"/>
        <v>0</v>
      </c>
      <c r="O1895" s="24">
        <f t="shared" si="1369"/>
        <v>15312.76404</v>
      </c>
      <c r="P1895" s="24">
        <f t="shared" si="1369"/>
        <v>0</v>
      </c>
      <c r="Q1895" s="24">
        <f t="shared" si="1369"/>
        <v>0</v>
      </c>
      <c r="R1895" s="88">
        <f t="shared" si="1347"/>
        <v>94.54230247987941</v>
      </c>
    </row>
    <row r="1896" spans="1:19" ht="31.5" customHeight="1" x14ac:dyDescent="0.3">
      <c r="A1896" s="28" t="s">
        <v>303</v>
      </c>
      <c r="B1896" s="28" t="s">
        <v>1420</v>
      </c>
      <c r="C1896" s="18" t="s">
        <v>1911</v>
      </c>
      <c r="D1896" s="28" t="s">
        <v>52</v>
      </c>
      <c r="E1896" s="29" t="s">
        <v>664</v>
      </c>
      <c r="F1896" s="24"/>
      <c r="G1896" s="24"/>
      <c r="H1896" s="24">
        <v>0</v>
      </c>
      <c r="I1896" s="24">
        <v>16196.73272</v>
      </c>
      <c r="J1896" s="37">
        <v>10446.33113</v>
      </c>
      <c r="K1896" s="37">
        <v>0</v>
      </c>
      <c r="L1896" s="37">
        <v>0</v>
      </c>
      <c r="M1896" s="37">
        <v>0</v>
      </c>
      <c r="N1896" s="37">
        <v>0</v>
      </c>
      <c r="O1896" s="37">
        <v>15312.76404</v>
      </c>
      <c r="P1896" s="37">
        <v>0</v>
      </c>
      <c r="Q1896" s="37">
        <v>0</v>
      </c>
      <c r="R1896" s="88">
        <f t="shared" si="1347"/>
        <v>94.54230247987941</v>
      </c>
    </row>
    <row r="1897" spans="1:19" ht="31.5" customHeight="1" x14ac:dyDescent="0.3">
      <c r="A1897" s="28" t="s">
        <v>303</v>
      </c>
      <c r="B1897" s="28" t="s">
        <v>1420</v>
      </c>
      <c r="C1897" s="18" t="s">
        <v>266</v>
      </c>
      <c r="D1897" s="28"/>
      <c r="E1897" s="29" t="s">
        <v>1593</v>
      </c>
      <c r="F1897" s="24">
        <v>7189.1</v>
      </c>
      <c r="G1897" s="24">
        <f t="shared" ref="G1897:N1900" si="1370">G1898</f>
        <v>0</v>
      </c>
      <c r="H1897" s="24">
        <f t="shared" si="1370"/>
        <v>5755.7780000000002</v>
      </c>
      <c r="I1897" s="24">
        <f t="shared" si="1370"/>
        <v>5316.7569999999996</v>
      </c>
      <c r="J1897" s="37">
        <f t="shared" si="1370"/>
        <v>2640.9952499999999</v>
      </c>
      <c r="K1897" s="24">
        <f t="shared" si="1370"/>
        <v>0</v>
      </c>
      <c r="L1897" s="24">
        <f t="shared" si="1370"/>
        <v>0</v>
      </c>
      <c r="M1897" s="24">
        <f t="shared" si="1370"/>
        <v>0</v>
      </c>
      <c r="N1897" s="24">
        <f t="shared" si="1370"/>
        <v>0</v>
      </c>
      <c r="O1897" s="30">
        <f t="shared" ref="O1897:Q1900" si="1371">O1898</f>
        <v>5261.2604000000001</v>
      </c>
      <c r="P1897" s="30">
        <f t="shared" si="1371"/>
        <v>0</v>
      </c>
      <c r="Q1897" s="30">
        <f t="shared" si="1371"/>
        <v>0</v>
      </c>
      <c r="R1897" s="88">
        <f t="shared" si="1347"/>
        <v>98.956194537384363</v>
      </c>
    </row>
    <row r="1898" spans="1:19" ht="31.5" customHeight="1" x14ac:dyDescent="0.3">
      <c r="A1898" s="28" t="s">
        <v>303</v>
      </c>
      <c r="B1898" s="28" t="s">
        <v>1420</v>
      </c>
      <c r="C1898" s="18" t="s">
        <v>267</v>
      </c>
      <c r="D1898" s="28"/>
      <c r="E1898" s="29" t="s">
        <v>1594</v>
      </c>
      <c r="F1898" s="24">
        <v>7189.1</v>
      </c>
      <c r="G1898" s="24">
        <f t="shared" si="1370"/>
        <v>0</v>
      </c>
      <c r="H1898" s="24">
        <f t="shared" si="1370"/>
        <v>5755.7780000000002</v>
      </c>
      <c r="I1898" s="24">
        <f t="shared" si="1370"/>
        <v>5316.7569999999996</v>
      </c>
      <c r="J1898" s="37">
        <f t="shared" si="1370"/>
        <v>2640.9952499999999</v>
      </c>
      <c r="K1898" s="24">
        <f t="shared" si="1370"/>
        <v>0</v>
      </c>
      <c r="L1898" s="24">
        <f t="shared" si="1370"/>
        <v>0</v>
      </c>
      <c r="M1898" s="24">
        <f t="shared" si="1370"/>
        <v>0</v>
      </c>
      <c r="N1898" s="24">
        <f t="shared" si="1370"/>
        <v>0</v>
      </c>
      <c r="O1898" s="30">
        <f t="shared" si="1371"/>
        <v>5261.2604000000001</v>
      </c>
      <c r="P1898" s="30">
        <f t="shared" si="1371"/>
        <v>0</v>
      </c>
      <c r="Q1898" s="30">
        <f t="shared" si="1371"/>
        <v>0</v>
      </c>
      <c r="R1898" s="88">
        <f t="shared" si="1347"/>
        <v>98.956194537384363</v>
      </c>
    </row>
    <row r="1899" spans="1:19" ht="47.25" customHeight="1" x14ac:dyDescent="0.3">
      <c r="A1899" s="28" t="s">
        <v>303</v>
      </c>
      <c r="B1899" s="28" t="s">
        <v>1420</v>
      </c>
      <c r="C1899" s="18" t="s">
        <v>259</v>
      </c>
      <c r="D1899" s="28"/>
      <c r="E1899" s="29" t="s">
        <v>1595</v>
      </c>
      <c r="F1899" s="24">
        <v>7189.1</v>
      </c>
      <c r="G1899" s="24">
        <f t="shared" si="1370"/>
        <v>0</v>
      </c>
      <c r="H1899" s="24">
        <f t="shared" si="1370"/>
        <v>5755.7780000000002</v>
      </c>
      <c r="I1899" s="24">
        <f t="shared" si="1370"/>
        <v>5316.7569999999996</v>
      </c>
      <c r="J1899" s="37">
        <f t="shared" si="1370"/>
        <v>2640.9952499999999</v>
      </c>
      <c r="K1899" s="24">
        <f t="shared" si="1370"/>
        <v>0</v>
      </c>
      <c r="L1899" s="24">
        <f t="shared" si="1370"/>
        <v>0</v>
      </c>
      <c r="M1899" s="24">
        <f t="shared" si="1370"/>
        <v>0</v>
      </c>
      <c r="N1899" s="24">
        <f t="shared" si="1370"/>
        <v>0</v>
      </c>
      <c r="O1899" s="30">
        <f t="shared" si="1371"/>
        <v>5261.2604000000001</v>
      </c>
      <c r="P1899" s="30">
        <f t="shared" si="1371"/>
        <v>0</v>
      </c>
      <c r="Q1899" s="30">
        <f t="shared" si="1371"/>
        <v>0</v>
      </c>
      <c r="R1899" s="88">
        <f t="shared" si="1347"/>
        <v>98.956194537384363</v>
      </c>
    </row>
    <row r="1900" spans="1:19" ht="31.5" customHeight="1" x14ac:dyDescent="0.3">
      <c r="A1900" s="28" t="s">
        <v>303</v>
      </c>
      <c r="B1900" s="28" t="s">
        <v>1420</v>
      </c>
      <c r="C1900" s="18" t="s">
        <v>259</v>
      </c>
      <c r="D1900" s="28" t="s">
        <v>51</v>
      </c>
      <c r="E1900" s="29" t="s">
        <v>663</v>
      </c>
      <c r="F1900" s="24">
        <v>7189.1</v>
      </c>
      <c r="G1900" s="24">
        <f t="shared" si="1370"/>
        <v>0</v>
      </c>
      <c r="H1900" s="24">
        <f t="shared" si="1370"/>
        <v>5755.7780000000002</v>
      </c>
      <c r="I1900" s="24">
        <f t="shared" si="1370"/>
        <v>5316.7569999999996</v>
      </c>
      <c r="J1900" s="37">
        <f t="shared" si="1370"/>
        <v>2640.9952499999999</v>
      </c>
      <c r="K1900" s="24">
        <f t="shared" si="1370"/>
        <v>0</v>
      </c>
      <c r="L1900" s="24">
        <f t="shared" si="1370"/>
        <v>0</v>
      </c>
      <c r="M1900" s="24">
        <f t="shared" si="1370"/>
        <v>0</v>
      </c>
      <c r="N1900" s="24">
        <f t="shared" si="1370"/>
        <v>0</v>
      </c>
      <c r="O1900" s="30">
        <f t="shared" si="1371"/>
        <v>5261.2604000000001</v>
      </c>
      <c r="P1900" s="30">
        <f t="shared" si="1371"/>
        <v>0</v>
      </c>
      <c r="Q1900" s="30">
        <f t="shared" si="1371"/>
        <v>0</v>
      </c>
      <c r="R1900" s="88">
        <f t="shared" si="1347"/>
        <v>98.956194537384363</v>
      </c>
    </row>
    <row r="1901" spans="1:19" ht="31.5" customHeight="1" x14ac:dyDescent="0.3">
      <c r="A1901" s="28" t="s">
        <v>303</v>
      </c>
      <c r="B1901" s="28" t="s">
        <v>1420</v>
      </c>
      <c r="C1901" s="18" t="s">
        <v>259</v>
      </c>
      <c r="D1901" s="28" t="s">
        <v>52</v>
      </c>
      <c r="E1901" s="29" t="s">
        <v>664</v>
      </c>
      <c r="F1901" s="24">
        <v>7189.1</v>
      </c>
      <c r="G1901" s="24"/>
      <c r="H1901" s="24">
        <f>6581.741-822.549-3.414</f>
        <v>5755.7780000000002</v>
      </c>
      <c r="I1901" s="24">
        <v>5316.7569999999996</v>
      </c>
      <c r="J1901" s="37">
        <v>2640.9952499999999</v>
      </c>
      <c r="K1901" s="24">
        <v>0</v>
      </c>
      <c r="L1901" s="24">
        <v>0</v>
      </c>
      <c r="M1901" s="24">
        <v>0</v>
      </c>
      <c r="N1901" s="24">
        <v>0</v>
      </c>
      <c r="O1901" s="30">
        <v>5261.2604000000001</v>
      </c>
      <c r="P1901" s="30">
        <v>0</v>
      </c>
      <c r="Q1901" s="30">
        <v>0</v>
      </c>
      <c r="R1901" s="88">
        <f t="shared" si="1347"/>
        <v>98.956194537384363</v>
      </c>
    </row>
    <row r="1902" spans="1:19" ht="47.25" customHeight="1" x14ac:dyDescent="0.3">
      <c r="A1902" s="28" t="s">
        <v>303</v>
      </c>
      <c r="B1902" s="28" t="s">
        <v>1420</v>
      </c>
      <c r="C1902" s="18" t="s">
        <v>72</v>
      </c>
      <c r="D1902" s="28"/>
      <c r="E1902" s="29" t="s">
        <v>1785</v>
      </c>
      <c r="F1902" s="24">
        <v>4361.3</v>
      </c>
      <c r="G1902" s="24">
        <f t="shared" ref="G1902:G1903" si="1372">G1903</f>
        <v>-789.51900000000001</v>
      </c>
      <c r="H1902" s="24">
        <f t="shared" ref="H1902:J1903" si="1373">H1903</f>
        <v>3571.7420000000002</v>
      </c>
      <c r="I1902" s="24">
        <f t="shared" si="1373"/>
        <v>3571.7420000000002</v>
      </c>
      <c r="J1902" s="37">
        <f t="shared" si="1373"/>
        <v>2600.0501199999999</v>
      </c>
      <c r="K1902" s="24">
        <v>0</v>
      </c>
      <c r="L1902" s="24">
        <v>0</v>
      </c>
      <c r="M1902" s="24">
        <f t="shared" ref="M1902:O1903" si="1374">M1903</f>
        <v>0</v>
      </c>
      <c r="N1902" s="24">
        <f t="shared" si="1374"/>
        <v>0</v>
      </c>
      <c r="O1902" s="30">
        <f t="shared" si="1374"/>
        <v>3571.7411099999999</v>
      </c>
      <c r="P1902" s="30">
        <v>0</v>
      </c>
      <c r="Q1902" s="30">
        <f t="shared" ref="Q1902:Q1909" si="1375">Q1903</f>
        <v>0</v>
      </c>
      <c r="R1902" s="88">
        <f t="shared" si="1347"/>
        <v>99.999975082186779</v>
      </c>
    </row>
    <row r="1903" spans="1:19" ht="47.25" customHeight="1" x14ac:dyDescent="0.3">
      <c r="A1903" s="28" t="s">
        <v>303</v>
      </c>
      <c r="B1903" s="28" t="s">
        <v>1420</v>
      </c>
      <c r="C1903" s="18" t="s">
        <v>73</v>
      </c>
      <c r="D1903" s="28"/>
      <c r="E1903" s="29" t="s">
        <v>1491</v>
      </c>
      <c r="F1903" s="24">
        <v>4361.3</v>
      </c>
      <c r="G1903" s="24">
        <f t="shared" si="1372"/>
        <v>-789.51900000000001</v>
      </c>
      <c r="H1903" s="24">
        <f t="shared" si="1373"/>
        <v>3571.7420000000002</v>
      </c>
      <c r="I1903" s="24">
        <f t="shared" si="1373"/>
        <v>3571.7420000000002</v>
      </c>
      <c r="J1903" s="37">
        <f t="shared" si="1373"/>
        <v>2600.0501199999999</v>
      </c>
      <c r="K1903" s="24">
        <f>K1904</f>
        <v>0</v>
      </c>
      <c r="L1903" s="24">
        <f>L1904</f>
        <v>0</v>
      </c>
      <c r="M1903" s="24">
        <f t="shared" si="1374"/>
        <v>0</v>
      </c>
      <c r="N1903" s="24">
        <f t="shared" si="1374"/>
        <v>0</v>
      </c>
      <c r="O1903" s="30">
        <f t="shared" si="1374"/>
        <v>3571.7411099999999</v>
      </c>
      <c r="P1903" s="30">
        <f>P1904</f>
        <v>0</v>
      </c>
      <c r="Q1903" s="30">
        <f t="shared" si="1375"/>
        <v>0</v>
      </c>
      <c r="R1903" s="88">
        <f t="shared" si="1347"/>
        <v>99.999975082186779</v>
      </c>
    </row>
    <row r="1904" spans="1:19" ht="63" customHeight="1" x14ac:dyDescent="0.3">
      <c r="A1904" s="28" t="s">
        <v>303</v>
      </c>
      <c r="B1904" s="28" t="s">
        <v>1420</v>
      </c>
      <c r="C1904" s="18" t="s">
        <v>268</v>
      </c>
      <c r="D1904" s="28"/>
      <c r="E1904" s="29" t="s">
        <v>1596</v>
      </c>
      <c r="F1904" s="24">
        <v>4361.3</v>
      </c>
      <c r="G1904" s="24">
        <f t="shared" ref="G1904:H1904" si="1376">G1908+G1905</f>
        <v>-789.51900000000001</v>
      </c>
      <c r="H1904" s="24">
        <f t="shared" si="1376"/>
        <v>3571.7420000000002</v>
      </c>
      <c r="I1904" s="24">
        <f t="shared" ref="I1904:Q1904" si="1377">I1908+I1905</f>
        <v>3571.7420000000002</v>
      </c>
      <c r="J1904" s="37">
        <f t="shared" si="1377"/>
        <v>2600.0501199999999</v>
      </c>
      <c r="K1904" s="24">
        <f t="shared" si="1377"/>
        <v>0</v>
      </c>
      <c r="L1904" s="24">
        <f t="shared" si="1377"/>
        <v>0</v>
      </c>
      <c r="M1904" s="24">
        <f t="shared" si="1377"/>
        <v>0</v>
      </c>
      <c r="N1904" s="24">
        <f t="shared" si="1377"/>
        <v>0</v>
      </c>
      <c r="O1904" s="30">
        <f t="shared" si="1377"/>
        <v>3571.7411099999999</v>
      </c>
      <c r="P1904" s="30">
        <f t="shared" si="1377"/>
        <v>0</v>
      </c>
      <c r="Q1904" s="30">
        <f t="shared" si="1377"/>
        <v>0</v>
      </c>
      <c r="R1904" s="88">
        <f t="shared" si="1347"/>
        <v>99.999975082186779</v>
      </c>
      <c r="S1904" s="36"/>
    </row>
    <row r="1905" spans="1:19" ht="31.5" hidden="1" customHeight="1" x14ac:dyDescent="0.3">
      <c r="A1905" s="28" t="s">
        <v>303</v>
      </c>
      <c r="B1905" s="28" t="s">
        <v>1420</v>
      </c>
      <c r="C1905" s="18" t="s">
        <v>450</v>
      </c>
      <c r="D1905" s="28"/>
      <c r="E1905" s="29" t="s">
        <v>1388</v>
      </c>
      <c r="F1905" s="24">
        <v>0</v>
      </c>
      <c r="G1905" s="24">
        <f t="shared" ref="G1905:Q1906" si="1378">G1906</f>
        <v>0</v>
      </c>
      <c r="H1905" s="24">
        <f t="shared" si="1378"/>
        <v>0</v>
      </c>
      <c r="I1905" s="24">
        <f t="shared" si="1378"/>
        <v>0</v>
      </c>
      <c r="J1905" s="37">
        <f t="shared" si="1378"/>
        <v>0</v>
      </c>
      <c r="K1905" s="24">
        <f t="shared" si="1378"/>
        <v>0</v>
      </c>
      <c r="L1905" s="24">
        <f t="shared" si="1378"/>
        <v>0</v>
      </c>
      <c r="M1905" s="24">
        <f t="shared" si="1378"/>
        <v>0</v>
      </c>
      <c r="N1905" s="24">
        <f t="shared" si="1378"/>
        <v>0</v>
      </c>
      <c r="O1905" s="30">
        <f t="shared" si="1378"/>
        <v>0</v>
      </c>
      <c r="P1905" s="30">
        <f t="shared" si="1378"/>
        <v>0</v>
      </c>
      <c r="Q1905" s="30">
        <f t="shared" si="1378"/>
        <v>0</v>
      </c>
      <c r="R1905" s="30">
        <v>0</v>
      </c>
      <c r="S1905" s="36" t="s">
        <v>2026</v>
      </c>
    </row>
    <row r="1906" spans="1:19" ht="31.5" hidden="1" customHeight="1" x14ac:dyDescent="0.3">
      <c r="A1906" s="28" t="s">
        <v>303</v>
      </c>
      <c r="B1906" s="28" t="s">
        <v>1420</v>
      </c>
      <c r="C1906" s="18" t="s">
        <v>450</v>
      </c>
      <c r="D1906" s="28" t="s">
        <v>51</v>
      </c>
      <c r="E1906" s="29" t="s">
        <v>663</v>
      </c>
      <c r="F1906" s="24">
        <v>0</v>
      </c>
      <c r="G1906" s="24">
        <f t="shared" si="1378"/>
        <v>0</v>
      </c>
      <c r="H1906" s="24">
        <f t="shared" ref="H1906:J1906" si="1379">H1907</f>
        <v>0</v>
      </c>
      <c r="I1906" s="24">
        <f t="shared" si="1379"/>
        <v>0</v>
      </c>
      <c r="J1906" s="37">
        <f t="shared" si="1379"/>
        <v>0</v>
      </c>
      <c r="K1906" s="24">
        <v>0</v>
      </c>
      <c r="L1906" s="24">
        <f>L1907+L1920</f>
        <v>0</v>
      </c>
      <c r="M1906" s="24">
        <f>M1907</f>
        <v>0</v>
      </c>
      <c r="N1906" s="24">
        <f>N1907</f>
        <v>0</v>
      </c>
      <c r="O1906" s="30">
        <f>O1907</f>
        <v>0</v>
      </c>
      <c r="P1906" s="30">
        <f>P1907+P1920</f>
        <v>0</v>
      </c>
      <c r="Q1906" s="30">
        <f>Q1907</f>
        <v>0</v>
      </c>
      <c r="R1906" s="30">
        <v>0</v>
      </c>
      <c r="S1906" s="36" t="s">
        <v>2026</v>
      </c>
    </row>
    <row r="1907" spans="1:19" ht="31.5" hidden="1" customHeight="1" x14ac:dyDescent="0.3">
      <c r="A1907" s="28" t="s">
        <v>303</v>
      </c>
      <c r="B1907" s="28" t="s">
        <v>1420</v>
      </c>
      <c r="C1907" s="18" t="s">
        <v>450</v>
      </c>
      <c r="D1907" s="28" t="s">
        <v>52</v>
      </c>
      <c r="E1907" s="29" t="s">
        <v>664</v>
      </c>
      <c r="F1907" s="24">
        <v>0</v>
      </c>
      <c r="G1907" s="24"/>
      <c r="H1907" s="24">
        <v>0</v>
      </c>
      <c r="I1907" s="24">
        <v>0</v>
      </c>
      <c r="J1907" s="37">
        <v>0</v>
      </c>
      <c r="K1907" s="24">
        <v>0</v>
      </c>
      <c r="L1907" s="24">
        <v>0</v>
      </c>
      <c r="M1907" s="24">
        <v>0</v>
      </c>
      <c r="N1907" s="24">
        <v>0</v>
      </c>
      <c r="O1907" s="30">
        <v>0</v>
      </c>
      <c r="P1907" s="30">
        <v>0</v>
      </c>
      <c r="Q1907" s="30">
        <v>0</v>
      </c>
      <c r="R1907" s="30">
        <v>0</v>
      </c>
      <c r="S1907" s="36" t="s">
        <v>2026</v>
      </c>
    </row>
    <row r="1908" spans="1:19" ht="15.75" customHeight="1" x14ac:dyDescent="0.3">
      <c r="A1908" s="28" t="s">
        <v>303</v>
      </c>
      <c r="B1908" s="28" t="s">
        <v>1420</v>
      </c>
      <c r="C1908" s="18" t="s">
        <v>260</v>
      </c>
      <c r="D1908" s="28"/>
      <c r="E1908" s="29" t="s">
        <v>865</v>
      </c>
      <c r="F1908" s="24">
        <v>4361.3</v>
      </c>
      <c r="G1908" s="24">
        <f t="shared" ref="G1908:P1909" si="1380">G1909</f>
        <v>-789.51900000000001</v>
      </c>
      <c r="H1908" s="24">
        <f t="shared" si="1380"/>
        <v>3571.7420000000002</v>
      </c>
      <c r="I1908" s="24">
        <f t="shared" si="1380"/>
        <v>3571.7420000000002</v>
      </c>
      <c r="J1908" s="37">
        <f t="shared" si="1380"/>
        <v>2600.0501199999999</v>
      </c>
      <c r="K1908" s="24">
        <f t="shared" si="1380"/>
        <v>0</v>
      </c>
      <c r="L1908" s="24">
        <f t="shared" si="1380"/>
        <v>0</v>
      </c>
      <c r="M1908" s="24">
        <f t="shared" si="1380"/>
        <v>0</v>
      </c>
      <c r="N1908" s="24">
        <f t="shared" si="1380"/>
        <v>0</v>
      </c>
      <c r="O1908" s="30">
        <f t="shared" si="1380"/>
        <v>3571.7411099999999</v>
      </c>
      <c r="P1908" s="30">
        <f t="shared" si="1380"/>
        <v>0</v>
      </c>
      <c r="Q1908" s="30">
        <f t="shared" si="1375"/>
        <v>0</v>
      </c>
      <c r="R1908" s="88">
        <f t="shared" si="1347"/>
        <v>99.999975082186779</v>
      </c>
      <c r="S1908" s="36"/>
    </row>
    <row r="1909" spans="1:19" ht="31.5" customHeight="1" x14ac:dyDescent="0.3">
      <c r="A1909" s="28" t="s">
        <v>303</v>
      </c>
      <c r="B1909" s="28" t="s">
        <v>1420</v>
      </c>
      <c r="C1909" s="18" t="s">
        <v>260</v>
      </c>
      <c r="D1909" s="28" t="s">
        <v>51</v>
      </c>
      <c r="E1909" s="29" t="s">
        <v>663</v>
      </c>
      <c r="F1909" s="24">
        <v>4361.3</v>
      </c>
      <c r="G1909" s="24">
        <f t="shared" si="1380"/>
        <v>-789.51900000000001</v>
      </c>
      <c r="H1909" s="24">
        <f t="shared" si="1380"/>
        <v>3571.7420000000002</v>
      </c>
      <c r="I1909" s="24">
        <f t="shared" si="1380"/>
        <v>3571.7420000000002</v>
      </c>
      <c r="J1909" s="37">
        <f t="shared" si="1380"/>
        <v>2600.0501199999999</v>
      </c>
      <c r="K1909" s="24">
        <f t="shared" si="1380"/>
        <v>0</v>
      </c>
      <c r="L1909" s="24">
        <f t="shared" si="1380"/>
        <v>0</v>
      </c>
      <c r="M1909" s="24">
        <f t="shared" si="1380"/>
        <v>0</v>
      </c>
      <c r="N1909" s="24">
        <f t="shared" si="1380"/>
        <v>0</v>
      </c>
      <c r="O1909" s="30">
        <f t="shared" si="1380"/>
        <v>3571.7411099999999</v>
      </c>
      <c r="P1909" s="30">
        <f t="shared" si="1380"/>
        <v>0</v>
      </c>
      <c r="Q1909" s="30">
        <f t="shared" si="1375"/>
        <v>0</v>
      </c>
      <c r="R1909" s="88">
        <f t="shared" si="1347"/>
        <v>99.999975082186779</v>
      </c>
    </row>
    <row r="1910" spans="1:19" ht="31.5" customHeight="1" x14ac:dyDescent="0.3">
      <c r="A1910" s="28" t="s">
        <v>303</v>
      </c>
      <c r="B1910" s="28" t="s">
        <v>1420</v>
      </c>
      <c r="C1910" s="18" t="s">
        <v>260</v>
      </c>
      <c r="D1910" s="28" t="s">
        <v>52</v>
      </c>
      <c r="E1910" s="29" t="s">
        <v>664</v>
      </c>
      <c r="F1910" s="24">
        <v>4361.3</v>
      </c>
      <c r="G1910" s="24">
        <v>-789.51900000000001</v>
      </c>
      <c r="H1910" s="24">
        <f>3846.5-274.758</f>
        <v>3571.7420000000002</v>
      </c>
      <c r="I1910" s="24">
        <v>3571.7420000000002</v>
      </c>
      <c r="J1910" s="37">
        <v>2600.0501199999999</v>
      </c>
      <c r="K1910" s="24">
        <v>0</v>
      </c>
      <c r="L1910" s="24">
        <v>0</v>
      </c>
      <c r="M1910" s="24">
        <v>0</v>
      </c>
      <c r="N1910" s="24">
        <v>0</v>
      </c>
      <c r="O1910" s="30">
        <v>3571.7411099999999</v>
      </c>
      <c r="P1910" s="30">
        <v>0</v>
      </c>
      <c r="Q1910" s="30">
        <v>0</v>
      </c>
      <c r="R1910" s="88">
        <f t="shared" si="1347"/>
        <v>99.999975082186779</v>
      </c>
    </row>
    <row r="1911" spans="1:19" ht="31.5" customHeight="1" x14ac:dyDescent="0.3">
      <c r="A1911" s="28" t="s">
        <v>303</v>
      </c>
      <c r="B1911" s="28" t="s">
        <v>1420</v>
      </c>
      <c r="C1911" s="18" t="s">
        <v>289</v>
      </c>
      <c r="D1911" s="28"/>
      <c r="E1911" s="29" t="s">
        <v>1613</v>
      </c>
      <c r="F1911" s="24"/>
      <c r="G1911" s="24"/>
      <c r="H1911" s="24">
        <f t="shared" ref="H1911:I1913" si="1381">H1912</f>
        <v>0</v>
      </c>
      <c r="I1911" s="24">
        <f t="shared" si="1381"/>
        <v>42402.298999999999</v>
      </c>
      <c r="J1911" s="24">
        <f t="shared" ref="J1911:Q1913" si="1382">J1912</f>
        <v>42332.307459999996</v>
      </c>
      <c r="K1911" s="24">
        <f t="shared" si="1382"/>
        <v>33818.043470000004</v>
      </c>
      <c r="L1911" s="24">
        <f t="shared" si="1382"/>
        <v>33748.051930000001</v>
      </c>
      <c r="M1911" s="24">
        <f t="shared" si="1382"/>
        <v>0</v>
      </c>
      <c r="N1911" s="24">
        <f t="shared" si="1382"/>
        <v>0</v>
      </c>
      <c r="O1911" s="24">
        <f t="shared" si="1382"/>
        <v>42185.064899999998</v>
      </c>
      <c r="P1911" s="24">
        <f t="shared" si="1382"/>
        <v>33748.051930000001</v>
      </c>
      <c r="Q1911" s="24">
        <f t="shared" si="1382"/>
        <v>0</v>
      </c>
      <c r="R1911" s="88">
        <f t="shared" si="1347"/>
        <v>99.487683203214999</v>
      </c>
    </row>
    <row r="1912" spans="1:19" ht="47.25" customHeight="1" x14ac:dyDescent="0.3">
      <c r="A1912" s="28" t="s">
        <v>303</v>
      </c>
      <c r="B1912" s="28" t="s">
        <v>1420</v>
      </c>
      <c r="C1912" s="18" t="s">
        <v>290</v>
      </c>
      <c r="D1912" s="28"/>
      <c r="E1912" s="29" t="s">
        <v>1614</v>
      </c>
      <c r="F1912" s="24"/>
      <c r="G1912" s="24"/>
      <c r="H1912" s="24">
        <f t="shared" si="1381"/>
        <v>0</v>
      </c>
      <c r="I1912" s="24">
        <f t="shared" si="1381"/>
        <v>42402.298999999999</v>
      </c>
      <c r="J1912" s="24">
        <f t="shared" si="1382"/>
        <v>42332.307459999996</v>
      </c>
      <c r="K1912" s="24">
        <f t="shared" si="1382"/>
        <v>33818.043470000004</v>
      </c>
      <c r="L1912" s="24">
        <f t="shared" si="1382"/>
        <v>33748.051930000001</v>
      </c>
      <c r="M1912" s="24">
        <f t="shared" si="1382"/>
        <v>0</v>
      </c>
      <c r="N1912" s="24">
        <f t="shared" si="1382"/>
        <v>0</v>
      </c>
      <c r="O1912" s="24">
        <f t="shared" si="1382"/>
        <v>42185.064899999998</v>
      </c>
      <c r="P1912" s="24">
        <f t="shared" si="1382"/>
        <v>33748.051930000001</v>
      </c>
      <c r="Q1912" s="24">
        <f t="shared" si="1382"/>
        <v>0</v>
      </c>
      <c r="R1912" s="88">
        <f t="shared" si="1347"/>
        <v>99.487683203214999</v>
      </c>
    </row>
    <row r="1913" spans="1:19" ht="31.5" customHeight="1" x14ac:dyDescent="0.3">
      <c r="A1913" s="28" t="s">
        <v>303</v>
      </c>
      <c r="B1913" s="28" t="s">
        <v>1420</v>
      </c>
      <c r="C1913" s="18" t="s">
        <v>1446</v>
      </c>
      <c r="D1913" s="28"/>
      <c r="E1913" s="29" t="s">
        <v>1447</v>
      </c>
      <c r="F1913" s="24"/>
      <c r="G1913" s="24"/>
      <c r="H1913" s="24">
        <f t="shared" si="1381"/>
        <v>0</v>
      </c>
      <c r="I1913" s="24">
        <f t="shared" si="1381"/>
        <v>42402.298999999999</v>
      </c>
      <c r="J1913" s="24">
        <f t="shared" si="1382"/>
        <v>42332.307459999996</v>
      </c>
      <c r="K1913" s="24">
        <f t="shared" si="1382"/>
        <v>33818.043470000004</v>
      </c>
      <c r="L1913" s="24">
        <f t="shared" si="1382"/>
        <v>33748.051930000001</v>
      </c>
      <c r="M1913" s="24">
        <f t="shared" si="1382"/>
        <v>0</v>
      </c>
      <c r="N1913" s="24">
        <f t="shared" si="1382"/>
        <v>0</v>
      </c>
      <c r="O1913" s="24">
        <f t="shared" si="1382"/>
        <v>42185.064899999998</v>
      </c>
      <c r="P1913" s="24">
        <f t="shared" si="1382"/>
        <v>33748.051930000001</v>
      </c>
      <c r="Q1913" s="24">
        <f t="shared" si="1382"/>
        <v>0</v>
      </c>
      <c r="R1913" s="88">
        <f t="shared" si="1347"/>
        <v>99.487683203214999</v>
      </c>
    </row>
    <row r="1914" spans="1:19" ht="31.5" customHeight="1" x14ac:dyDescent="0.3">
      <c r="A1914" s="28" t="s">
        <v>303</v>
      </c>
      <c r="B1914" s="28" t="s">
        <v>1420</v>
      </c>
      <c r="C1914" s="18" t="s">
        <v>1748</v>
      </c>
      <c r="D1914" s="28"/>
      <c r="E1914" s="29" t="s">
        <v>1749</v>
      </c>
      <c r="F1914" s="24"/>
      <c r="G1914" s="24"/>
      <c r="H1914" s="24">
        <f>H1915+H1917</f>
        <v>0</v>
      </c>
      <c r="I1914" s="24">
        <f>I1915+I1917</f>
        <v>42402.298999999999</v>
      </c>
      <c r="J1914" s="24">
        <f t="shared" ref="J1914:Q1914" si="1383">J1915+J1917</f>
        <v>42332.307459999996</v>
      </c>
      <c r="K1914" s="24">
        <f t="shared" si="1383"/>
        <v>33818.043470000004</v>
      </c>
      <c r="L1914" s="24">
        <f t="shared" si="1383"/>
        <v>33748.051930000001</v>
      </c>
      <c r="M1914" s="24">
        <f t="shared" si="1383"/>
        <v>0</v>
      </c>
      <c r="N1914" s="24">
        <f t="shared" si="1383"/>
        <v>0</v>
      </c>
      <c r="O1914" s="24">
        <f t="shared" si="1383"/>
        <v>42185.064899999998</v>
      </c>
      <c r="P1914" s="24">
        <f t="shared" si="1383"/>
        <v>33748.051930000001</v>
      </c>
      <c r="Q1914" s="24">
        <f t="shared" si="1383"/>
        <v>0</v>
      </c>
      <c r="R1914" s="88">
        <f t="shared" si="1347"/>
        <v>99.487683203214999</v>
      </c>
    </row>
    <row r="1915" spans="1:19" ht="31.5" customHeight="1" x14ac:dyDescent="0.3">
      <c r="A1915" s="28" t="s">
        <v>303</v>
      </c>
      <c r="B1915" s="28" t="s">
        <v>1420</v>
      </c>
      <c r="C1915" s="18" t="s">
        <v>1748</v>
      </c>
      <c r="D1915" s="28" t="s">
        <v>143</v>
      </c>
      <c r="E1915" s="29" t="s">
        <v>673</v>
      </c>
      <c r="F1915" s="24"/>
      <c r="G1915" s="24"/>
      <c r="H1915" s="24">
        <f>H1916</f>
        <v>0</v>
      </c>
      <c r="I1915" s="24">
        <f>I1916</f>
        <v>18658.798070000001</v>
      </c>
      <c r="J1915" s="24">
        <f t="shared" ref="J1915:Q1915" si="1384">J1916</f>
        <v>18609.949700000001</v>
      </c>
      <c r="K1915" s="24">
        <f t="shared" si="1384"/>
        <v>14854.25274</v>
      </c>
      <c r="L1915" s="24">
        <f t="shared" si="1384"/>
        <v>14805.40437</v>
      </c>
      <c r="M1915" s="24">
        <f t="shared" si="1384"/>
        <v>0</v>
      </c>
      <c r="N1915" s="24">
        <f t="shared" si="1384"/>
        <v>0</v>
      </c>
      <c r="O1915" s="24">
        <f t="shared" si="1384"/>
        <v>18506.75546</v>
      </c>
      <c r="P1915" s="24">
        <v>14805.40437</v>
      </c>
      <c r="Q1915" s="24">
        <f t="shared" si="1384"/>
        <v>0</v>
      </c>
      <c r="R1915" s="88">
        <f t="shared" si="1347"/>
        <v>99.185142529386937</v>
      </c>
    </row>
    <row r="1916" spans="1:19" ht="47.25" customHeight="1" x14ac:dyDescent="0.3">
      <c r="A1916" s="28" t="s">
        <v>303</v>
      </c>
      <c r="B1916" s="28" t="s">
        <v>1420</v>
      </c>
      <c r="C1916" s="18" t="s">
        <v>1748</v>
      </c>
      <c r="D1916" s="28" t="s">
        <v>139</v>
      </c>
      <c r="E1916" s="29" t="s">
        <v>676</v>
      </c>
      <c r="F1916" s="24"/>
      <c r="G1916" s="24"/>
      <c r="H1916" s="24">
        <v>0</v>
      </c>
      <c r="I1916" s="24">
        <v>18658.798070000001</v>
      </c>
      <c r="J1916" s="24">
        <v>18609.949700000001</v>
      </c>
      <c r="K1916" s="24">
        <v>14854.25274</v>
      </c>
      <c r="L1916" s="24">
        <v>14805.40437</v>
      </c>
      <c r="M1916" s="24">
        <v>0</v>
      </c>
      <c r="N1916" s="24">
        <v>0</v>
      </c>
      <c r="O1916" s="24">
        <v>18506.75546</v>
      </c>
      <c r="P1916" s="24">
        <v>14805.40437</v>
      </c>
      <c r="Q1916" s="24">
        <v>0</v>
      </c>
      <c r="R1916" s="88">
        <f t="shared" si="1347"/>
        <v>99.185142529386937</v>
      </c>
    </row>
    <row r="1917" spans="1:19" ht="15.75" customHeight="1" x14ac:dyDescent="0.3">
      <c r="A1917" s="28" t="s">
        <v>303</v>
      </c>
      <c r="B1917" s="28" t="s">
        <v>1420</v>
      </c>
      <c r="C1917" s="18" t="s">
        <v>1748</v>
      </c>
      <c r="D1917" s="28" t="s">
        <v>53</v>
      </c>
      <c r="E1917" s="29" t="s">
        <v>679</v>
      </c>
      <c r="F1917" s="24"/>
      <c r="G1917" s="24"/>
      <c r="H1917" s="24">
        <f>H1918</f>
        <v>0</v>
      </c>
      <c r="I1917" s="24">
        <f>I1918</f>
        <v>23743.500929999998</v>
      </c>
      <c r="J1917" s="24">
        <f t="shared" ref="J1917:Q1917" si="1385">J1918</f>
        <v>23722.357759999999</v>
      </c>
      <c r="K1917" s="24">
        <v>18963.790730000001</v>
      </c>
      <c r="L1917" s="24">
        <f t="shared" si="1385"/>
        <v>18942.647560000001</v>
      </c>
      <c r="M1917" s="24">
        <f t="shared" si="1385"/>
        <v>0</v>
      </c>
      <c r="N1917" s="24">
        <f t="shared" si="1385"/>
        <v>0</v>
      </c>
      <c r="O1917" s="24">
        <f t="shared" si="1385"/>
        <v>23678.309440000001</v>
      </c>
      <c r="P1917" s="24">
        <f t="shared" si="1385"/>
        <v>18942.647560000001</v>
      </c>
      <c r="Q1917" s="24">
        <f t="shared" si="1385"/>
        <v>0</v>
      </c>
      <c r="R1917" s="88">
        <f t="shared" si="1347"/>
        <v>99.72543438226657</v>
      </c>
    </row>
    <row r="1918" spans="1:19" ht="63" customHeight="1" x14ac:dyDescent="0.3">
      <c r="A1918" s="28" t="s">
        <v>303</v>
      </c>
      <c r="B1918" s="28" t="s">
        <v>1420</v>
      </c>
      <c r="C1918" s="18" t="s">
        <v>1748</v>
      </c>
      <c r="D1918" s="28" t="s">
        <v>262</v>
      </c>
      <c r="E1918" s="29" t="s">
        <v>680</v>
      </c>
      <c r="F1918" s="24"/>
      <c r="G1918" s="24"/>
      <c r="H1918" s="24">
        <v>0</v>
      </c>
      <c r="I1918" s="24">
        <v>23743.500929999998</v>
      </c>
      <c r="J1918" s="37">
        <v>23722.357759999999</v>
      </c>
      <c r="K1918" s="24">
        <v>19118.840830000001</v>
      </c>
      <c r="L1918" s="24">
        <v>18942.647560000001</v>
      </c>
      <c r="M1918" s="24">
        <v>0</v>
      </c>
      <c r="N1918" s="24">
        <v>0</v>
      </c>
      <c r="O1918" s="24">
        <v>23678.309440000001</v>
      </c>
      <c r="P1918" s="24">
        <v>18942.647560000001</v>
      </c>
      <c r="Q1918" s="24">
        <v>0</v>
      </c>
      <c r="R1918" s="88">
        <f t="shared" si="1347"/>
        <v>99.72543438226657</v>
      </c>
    </row>
    <row r="1919" spans="1:19" ht="31.5" customHeight="1" x14ac:dyDescent="0.3">
      <c r="A1919" s="28" t="s">
        <v>303</v>
      </c>
      <c r="B1919" s="28" t="s">
        <v>1420</v>
      </c>
      <c r="C1919" s="18" t="s">
        <v>269</v>
      </c>
      <c r="D1919" s="28"/>
      <c r="E1919" s="29" t="s">
        <v>1597</v>
      </c>
      <c r="F1919" s="24">
        <v>12932.4</v>
      </c>
      <c r="G1919" s="24">
        <f t="shared" ref="G1919:H1919" si="1386">G1920+G1927</f>
        <v>0</v>
      </c>
      <c r="H1919" s="24">
        <f t="shared" si="1386"/>
        <v>12901.741</v>
      </c>
      <c r="I1919" s="24">
        <f t="shared" ref="I1919:Q1919" si="1387">I1920+I1927</f>
        <v>28573.139069999997</v>
      </c>
      <c r="J1919" s="37">
        <f t="shared" si="1387"/>
        <v>17698.727460000002</v>
      </c>
      <c r="K1919" s="24">
        <f t="shared" si="1387"/>
        <v>0</v>
      </c>
      <c r="L1919" s="24">
        <f t="shared" si="1387"/>
        <v>0</v>
      </c>
      <c r="M1919" s="24">
        <f t="shared" si="1387"/>
        <v>0</v>
      </c>
      <c r="N1919" s="24">
        <f t="shared" si="1387"/>
        <v>0</v>
      </c>
      <c r="O1919" s="30">
        <f t="shared" si="1387"/>
        <v>28404.099829999999</v>
      </c>
      <c r="P1919" s="30">
        <f t="shared" si="1387"/>
        <v>0</v>
      </c>
      <c r="Q1919" s="30">
        <f t="shared" si="1387"/>
        <v>0</v>
      </c>
      <c r="R1919" s="88">
        <f t="shared" si="1347"/>
        <v>99.408398077698507</v>
      </c>
    </row>
    <row r="1920" spans="1:19" ht="47.25" customHeight="1" x14ac:dyDescent="0.3">
      <c r="A1920" s="28" t="s">
        <v>303</v>
      </c>
      <c r="B1920" s="28" t="s">
        <v>1420</v>
      </c>
      <c r="C1920" s="18" t="s">
        <v>270</v>
      </c>
      <c r="D1920" s="28"/>
      <c r="E1920" s="29" t="s">
        <v>1598</v>
      </c>
      <c r="F1920" s="24">
        <v>12932.4</v>
      </c>
      <c r="G1920" s="24">
        <f t="shared" ref="G1920:Q1925" si="1388">G1921</f>
        <v>0</v>
      </c>
      <c r="H1920" s="24">
        <f t="shared" si="1388"/>
        <v>12901.741</v>
      </c>
      <c r="I1920" s="24">
        <f t="shared" si="1388"/>
        <v>14081.737069999999</v>
      </c>
      <c r="J1920" s="37">
        <f t="shared" si="1388"/>
        <v>6324.2932900000005</v>
      </c>
      <c r="K1920" s="24">
        <f t="shared" si="1388"/>
        <v>0</v>
      </c>
      <c r="L1920" s="24">
        <f t="shared" si="1388"/>
        <v>0</v>
      </c>
      <c r="M1920" s="24">
        <f t="shared" si="1388"/>
        <v>0</v>
      </c>
      <c r="N1920" s="24">
        <f t="shared" si="1388"/>
        <v>0</v>
      </c>
      <c r="O1920" s="30">
        <f t="shared" si="1388"/>
        <v>14081.736870000001</v>
      </c>
      <c r="P1920" s="30">
        <f t="shared" si="1388"/>
        <v>0</v>
      </c>
      <c r="Q1920" s="30">
        <f t="shared" si="1388"/>
        <v>0</v>
      </c>
      <c r="R1920" s="88">
        <f t="shared" si="1347"/>
        <v>99.999998579720682</v>
      </c>
    </row>
    <row r="1921" spans="1:18" ht="47.25" customHeight="1" x14ac:dyDescent="0.3">
      <c r="A1921" s="28" t="s">
        <v>303</v>
      </c>
      <c r="B1921" s="28" t="s">
        <v>1420</v>
      </c>
      <c r="C1921" s="18" t="s">
        <v>271</v>
      </c>
      <c r="D1921" s="28"/>
      <c r="E1921" s="29" t="s">
        <v>1599</v>
      </c>
      <c r="F1921" s="24">
        <v>12932.4</v>
      </c>
      <c r="G1921" s="24">
        <f t="shared" si="1388"/>
        <v>0</v>
      </c>
      <c r="H1921" s="24">
        <f t="shared" si="1388"/>
        <v>12901.741</v>
      </c>
      <c r="I1921" s="24">
        <f t="shared" si="1388"/>
        <v>14081.737069999999</v>
      </c>
      <c r="J1921" s="37">
        <f t="shared" si="1388"/>
        <v>6324.2932900000005</v>
      </c>
      <c r="K1921" s="24">
        <f t="shared" si="1388"/>
        <v>0</v>
      </c>
      <c r="L1921" s="24">
        <f t="shared" si="1388"/>
        <v>0</v>
      </c>
      <c r="M1921" s="24">
        <f t="shared" si="1388"/>
        <v>0</v>
      </c>
      <c r="N1921" s="24">
        <f t="shared" si="1388"/>
        <v>0</v>
      </c>
      <c r="O1921" s="30">
        <f t="shared" si="1388"/>
        <v>14081.736870000001</v>
      </c>
      <c r="P1921" s="30">
        <f t="shared" si="1388"/>
        <v>0</v>
      </c>
      <c r="Q1921" s="30">
        <f t="shared" si="1388"/>
        <v>0</v>
      </c>
      <c r="R1921" s="88">
        <f t="shared" si="1347"/>
        <v>99.999998579720682</v>
      </c>
    </row>
    <row r="1922" spans="1:18" ht="31.5" customHeight="1" x14ac:dyDescent="0.3">
      <c r="A1922" s="28" t="s">
        <v>303</v>
      </c>
      <c r="B1922" s="28" t="s">
        <v>1420</v>
      </c>
      <c r="C1922" s="18" t="s">
        <v>261</v>
      </c>
      <c r="D1922" s="28"/>
      <c r="E1922" s="29" t="s">
        <v>1783</v>
      </c>
      <c r="F1922" s="24">
        <v>12932.4</v>
      </c>
      <c r="G1922" s="24">
        <f>G1925</f>
        <v>0</v>
      </c>
      <c r="H1922" s="24">
        <f>H1925+H1923</f>
        <v>12901.741</v>
      </c>
      <c r="I1922" s="24">
        <f>I1925+I1923</f>
        <v>14081.737069999999</v>
      </c>
      <c r="J1922" s="24">
        <f t="shared" ref="J1922:Q1922" si="1389">J1925+J1923</f>
        <v>6324.2932900000005</v>
      </c>
      <c r="K1922" s="24">
        <f t="shared" si="1389"/>
        <v>0</v>
      </c>
      <c r="L1922" s="24">
        <f t="shared" si="1389"/>
        <v>0</v>
      </c>
      <c r="M1922" s="24">
        <f t="shared" si="1389"/>
        <v>0</v>
      </c>
      <c r="N1922" s="24">
        <f t="shared" si="1389"/>
        <v>0</v>
      </c>
      <c r="O1922" s="24">
        <f t="shared" si="1389"/>
        <v>14081.736870000001</v>
      </c>
      <c r="P1922" s="24">
        <f t="shared" si="1389"/>
        <v>0</v>
      </c>
      <c r="Q1922" s="24">
        <f t="shared" si="1389"/>
        <v>0</v>
      </c>
      <c r="R1922" s="88">
        <f t="shared" si="1347"/>
        <v>99.999998579720682</v>
      </c>
    </row>
    <row r="1923" spans="1:18" ht="31.5" customHeight="1" x14ac:dyDescent="0.3">
      <c r="A1923" s="28" t="s">
        <v>303</v>
      </c>
      <c r="B1923" s="28" t="s">
        <v>1420</v>
      </c>
      <c r="C1923" s="18" t="s">
        <v>261</v>
      </c>
      <c r="D1923" s="28" t="s">
        <v>143</v>
      </c>
      <c r="E1923" s="29" t="s">
        <v>673</v>
      </c>
      <c r="F1923" s="24"/>
      <c r="G1923" s="24"/>
      <c r="H1923" s="24">
        <f>H1924</f>
        <v>0</v>
      </c>
      <c r="I1923" s="24">
        <f>I1924</f>
        <v>4731.9454500000002</v>
      </c>
      <c r="J1923" s="24">
        <f t="shared" ref="J1923:Q1923" si="1390">J1924</f>
        <v>1482.19469</v>
      </c>
      <c r="K1923" s="24">
        <f t="shared" si="1390"/>
        <v>0</v>
      </c>
      <c r="L1923" s="24">
        <f t="shared" si="1390"/>
        <v>0</v>
      </c>
      <c r="M1923" s="24">
        <f t="shared" si="1390"/>
        <v>0</v>
      </c>
      <c r="N1923" s="24">
        <f t="shared" si="1390"/>
        <v>0</v>
      </c>
      <c r="O1923" s="24">
        <f t="shared" si="1390"/>
        <v>4731.9452499999998</v>
      </c>
      <c r="P1923" s="24">
        <f t="shared" si="1390"/>
        <v>0</v>
      </c>
      <c r="Q1923" s="24">
        <f t="shared" si="1390"/>
        <v>0</v>
      </c>
      <c r="R1923" s="88">
        <f t="shared" si="1347"/>
        <v>99.999995773408585</v>
      </c>
    </row>
    <row r="1924" spans="1:18" ht="47.25" customHeight="1" x14ac:dyDescent="0.3">
      <c r="A1924" s="28" t="s">
        <v>303</v>
      </c>
      <c r="B1924" s="28" t="s">
        <v>1420</v>
      </c>
      <c r="C1924" s="18" t="s">
        <v>261</v>
      </c>
      <c r="D1924" s="28" t="s">
        <v>139</v>
      </c>
      <c r="E1924" s="29" t="s">
        <v>676</v>
      </c>
      <c r="F1924" s="24"/>
      <c r="G1924" s="24"/>
      <c r="H1924" s="24">
        <v>0</v>
      </c>
      <c r="I1924" s="24">
        <v>4731.9454500000002</v>
      </c>
      <c r="J1924" s="37">
        <v>1482.19469</v>
      </c>
      <c r="K1924" s="24">
        <v>0</v>
      </c>
      <c r="L1924" s="24">
        <v>0</v>
      </c>
      <c r="M1924" s="24">
        <v>0</v>
      </c>
      <c r="N1924" s="24">
        <v>0</v>
      </c>
      <c r="O1924" s="30">
        <v>4731.9452499999998</v>
      </c>
      <c r="P1924" s="30">
        <v>0</v>
      </c>
      <c r="Q1924" s="30">
        <v>0</v>
      </c>
      <c r="R1924" s="88">
        <f t="shared" si="1347"/>
        <v>99.999995773408585</v>
      </c>
    </row>
    <row r="1925" spans="1:18" ht="15.75" customHeight="1" x14ac:dyDescent="0.3">
      <c r="A1925" s="28" t="s">
        <v>303</v>
      </c>
      <c r="B1925" s="28" t="s">
        <v>1420</v>
      </c>
      <c r="C1925" s="18" t="s">
        <v>261</v>
      </c>
      <c r="D1925" s="28" t="s">
        <v>53</v>
      </c>
      <c r="E1925" s="29" t="s">
        <v>679</v>
      </c>
      <c r="F1925" s="24">
        <v>12932.4</v>
      </c>
      <c r="G1925" s="24">
        <f t="shared" si="1388"/>
        <v>0</v>
      </c>
      <c r="H1925" s="24">
        <f t="shared" si="1388"/>
        <v>12901.741</v>
      </c>
      <c r="I1925" s="24">
        <f t="shared" si="1388"/>
        <v>9349.79162</v>
      </c>
      <c r="J1925" s="37">
        <f t="shared" si="1388"/>
        <v>4842.0986000000003</v>
      </c>
      <c r="K1925" s="24">
        <f t="shared" si="1388"/>
        <v>0</v>
      </c>
      <c r="L1925" s="24">
        <f t="shared" si="1388"/>
        <v>0</v>
      </c>
      <c r="M1925" s="24">
        <f t="shared" si="1388"/>
        <v>0</v>
      </c>
      <c r="N1925" s="24">
        <f t="shared" si="1388"/>
        <v>0</v>
      </c>
      <c r="O1925" s="30">
        <f t="shared" si="1388"/>
        <v>9349.79162</v>
      </c>
      <c r="P1925" s="30">
        <f t="shared" si="1388"/>
        <v>0</v>
      </c>
      <c r="Q1925" s="30">
        <f t="shared" si="1388"/>
        <v>0</v>
      </c>
      <c r="R1925" s="88">
        <f t="shared" si="1347"/>
        <v>100</v>
      </c>
    </row>
    <row r="1926" spans="1:18" ht="63" customHeight="1" x14ac:dyDescent="0.3">
      <c r="A1926" s="28" t="s">
        <v>303</v>
      </c>
      <c r="B1926" s="28" t="s">
        <v>1420</v>
      </c>
      <c r="C1926" s="18" t="s">
        <v>261</v>
      </c>
      <c r="D1926" s="28" t="s">
        <v>262</v>
      </c>
      <c r="E1926" s="29" t="s">
        <v>680</v>
      </c>
      <c r="F1926" s="24">
        <v>12932.4</v>
      </c>
      <c r="G1926" s="24"/>
      <c r="H1926" s="24">
        <f>12932.4-30.659</f>
        <v>12901.741</v>
      </c>
      <c r="I1926" s="24">
        <v>9349.79162</v>
      </c>
      <c r="J1926" s="37">
        <v>4842.0986000000003</v>
      </c>
      <c r="K1926" s="24">
        <v>0</v>
      </c>
      <c r="L1926" s="24">
        <v>0</v>
      </c>
      <c r="M1926" s="24">
        <v>0</v>
      </c>
      <c r="N1926" s="24">
        <v>0</v>
      </c>
      <c r="O1926" s="30">
        <v>9349.79162</v>
      </c>
      <c r="P1926" s="30">
        <v>0</v>
      </c>
      <c r="Q1926" s="30">
        <v>0</v>
      </c>
      <c r="R1926" s="88">
        <f t="shared" si="1347"/>
        <v>100</v>
      </c>
    </row>
    <row r="1927" spans="1:18" ht="47.25" customHeight="1" x14ac:dyDescent="0.3">
      <c r="A1927" s="28" t="s">
        <v>303</v>
      </c>
      <c r="B1927" s="28" t="s">
        <v>1420</v>
      </c>
      <c r="C1927" s="18" t="s">
        <v>367</v>
      </c>
      <c r="D1927" s="28"/>
      <c r="E1927" s="29" t="s">
        <v>1641</v>
      </c>
      <c r="F1927" s="24">
        <v>0</v>
      </c>
      <c r="G1927" s="24">
        <f t="shared" ref="G1927:Q1930" si="1391">G1928</f>
        <v>0</v>
      </c>
      <c r="H1927" s="24">
        <f t="shared" si="1391"/>
        <v>0</v>
      </c>
      <c r="I1927" s="24">
        <f t="shared" si="1391"/>
        <v>14491.402</v>
      </c>
      <c r="J1927" s="37">
        <f t="shared" si="1391"/>
        <v>11374.43417</v>
      </c>
      <c r="K1927" s="24">
        <f t="shared" si="1391"/>
        <v>0</v>
      </c>
      <c r="L1927" s="24">
        <f t="shared" si="1391"/>
        <v>0</v>
      </c>
      <c r="M1927" s="24">
        <f t="shared" si="1391"/>
        <v>0</v>
      </c>
      <c r="N1927" s="24">
        <f t="shared" si="1391"/>
        <v>0</v>
      </c>
      <c r="O1927" s="30">
        <f t="shared" si="1391"/>
        <v>14322.36296</v>
      </c>
      <c r="P1927" s="30">
        <f t="shared" si="1391"/>
        <v>0</v>
      </c>
      <c r="Q1927" s="30">
        <f t="shared" si="1391"/>
        <v>0</v>
      </c>
      <c r="R1927" s="88">
        <f t="shared" si="1347"/>
        <v>98.833521835913459</v>
      </c>
    </row>
    <row r="1928" spans="1:18" ht="62.4" x14ac:dyDescent="0.3">
      <c r="A1928" s="28" t="s">
        <v>303</v>
      </c>
      <c r="B1928" s="28" t="s">
        <v>1420</v>
      </c>
      <c r="C1928" s="18" t="s">
        <v>1262</v>
      </c>
      <c r="D1928" s="28"/>
      <c r="E1928" s="29" t="s">
        <v>1205</v>
      </c>
      <c r="F1928" s="24">
        <v>0</v>
      </c>
      <c r="G1928" s="24">
        <f t="shared" si="1391"/>
        <v>0</v>
      </c>
      <c r="H1928" s="24">
        <f t="shared" si="1391"/>
        <v>0</v>
      </c>
      <c r="I1928" s="24">
        <f t="shared" si="1391"/>
        <v>14491.402</v>
      </c>
      <c r="J1928" s="37">
        <f t="shared" si="1391"/>
        <v>11374.43417</v>
      </c>
      <c r="K1928" s="24">
        <f t="shared" si="1391"/>
        <v>0</v>
      </c>
      <c r="L1928" s="24">
        <f t="shared" si="1391"/>
        <v>0</v>
      </c>
      <c r="M1928" s="24">
        <f t="shared" si="1391"/>
        <v>0</v>
      </c>
      <c r="N1928" s="24">
        <f t="shared" si="1391"/>
        <v>0</v>
      </c>
      <c r="O1928" s="30">
        <f t="shared" si="1391"/>
        <v>14322.36296</v>
      </c>
      <c r="P1928" s="30">
        <f t="shared" si="1391"/>
        <v>0</v>
      </c>
      <c r="Q1928" s="30">
        <f t="shared" si="1391"/>
        <v>0</v>
      </c>
      <c r="R1928" s="88">
        <f t="shared" si="1347"/>
        <v>98.833521835913459</v>
      </c>
    </row>
    <row r="1929" spans="1:18" ht="31.5" customHeight="1" x14ac:dyDescent="0.3">
      <c r="A1929" s="28" t="s">
        <v>303</v>
      </c>
      <c r="B1929" s="28" t="s">
        <v>1420</v>
      </c>
      <c r="C1929" s="18" t="s">
        <v>1261</v>
      </c>
      <c r="D1929" s="28"/>
      <c r="E1929" s="29" t="s">
        <v>1266</v>
      </c>
      <c r="F1929" s="24">
        <v>0</v>
      </c>
      <c r="G1929" s="24">
        <f t="shared" si="1391"/>
        <v>0</v>
      </c>
      <c r="H1929" s="24">
        <f t="shared" si="1391"/>
        <v>0</v>
      </c>
      <c r="I1929" s="24">
        <f t="shared" si="1391"/>
        <v>14491.402</v>
      </c>
      <c r="J1929" s="37">
        <f t="shared" si="1391"/>
        <v>11374.43417</v>
      </c>
      <c r="K1929" s="24">
        <f t="shared" si="1391"/>
        <v>0</v>
      </c>
      <c r="L1929" s="24">
        <f t="shared" si="1391"/>
        <v>0</v>
      </c>
      <c r="M1929" s="24">
        <f t="shared" si="1391"/>
        <v>0</v>
      </c>
      <c r="N1929" s="24">
        <f t="shared" si="1391"/>
        <v>0</v>
      </c>
      <c r="O1929" s="30">
        <f t="shared" si="1391"/>
        <v>14322.36296</v>
      </c>
      <c r="P1929" s="30">
        <f t="shared" si="1391"/>
        <v>0</v>
      </c>
      <c r="Q1929" s="30">
        <f t="shared" si="1391"/>
        <v>0</v>
      </c>
      <c r="R1929" s="88">
        <f t="shared" si="1347"/>
        <v>98.833521835913459</v>
      </c>
    </row>
    <row r="1930" spans="1:18" ht="31.5" customHeight="1" x14ac:dyDescent="0.3">
      <c r="A1930" s="28" t="s">
        <v>303</v>
      </c>
      <c r="B1930" s="28" t="s">
        <v>1420</v>
      </c>
      <c r="C1930" s="18" t="s">
        <v>1261</v>
      </c>
      <c r="D1930" s="28" t="s">
        <v>51</v>
      </c>
      <c r="E1930" s="29" t="s">
        <v>663</v>
      </c>
      <c r="F1930" s="24">
        <v>0</v>
      </c>
      <c r="G1930" s="24">
        <f t="shared" si="1391"/>
        <v>0</v>
      </c>
      <c r="H1930" s="24">
        <f t="shared" si="1391"/>
        <v>0</v>
      </c>
      <c r="I1930" s="24">
        <f t="shared" si="1391"/>
        <v>14491.402</v>
      </c>
      <c r="J1930" s="37">
        <f t="shared" si="1391"/>
        <v>11374.43417</v>
      </c>
      <c r="K1930" s="24">
        <f t="shared" si="1391"/>
        <v>0</v>
      </c>
      <c r="L1930" s="24">
        <f t="shared" si="1391"/>
        <v>0</v>
      </c>
      <c r="M1930" s="24">
        <f t="shared" si="1391"/>
        <v>0</v>
      </c>
      <c r="N1930" s="24">
        <f t="shared" si="1391"/>
        <v>0</v>
      </c>
      <c r="O1930" s="30">
        <f t="shared" si="1391"/>
        <v>14322.36296</v>
      </c>
      <c r="P1930" s="30">
        <f t="shared" si="1391"/>
        <v>0</v>
      </c>
      <c r="Q1930" s="30">
        <f t="shared" si="1391"/>
        <v>0</v>
      </c>
      <c r="R1930" s="88">
        <f t="shared" si="1347"/>
        <v>98.833521835913459</v>
      </c>
    </row>
    <row r="1931" spans="1:18" ht="31.5" customHeight="1" x14ac:dyDescent="0.3">
      <c r="A1931" s="28" t="s">
        <v>303</v>
      </c>
      <c r="B1931" s="28" t="s">
        <v>1420</v>
      </c>
      <c r="C1931" s="18" t="s">
        <v>1261</v>
      </c>
      <c r="D1931" s="28" t="s">
        <v>52</v>
      </c>
      <c r="E1931" s="29" t="s">
        <v>664</v>
      </c>
      <c r="F1931" s="24">
        <v>0</v>
      </c>
      <c r="G1931" s="24"/>
      <c r="H1931" s="24">
        <v>0</v>
      </c>
      <c r="I1931" s="24">
        <v>14491.402</v>
      </c>
      <c r="J1931" s="37">
        <v>11374.43417</v>
      </c>
      <c r="K1931" s="24">
        <v>0</v>
      </c>
      <c r="L1931" s="24">
        <v>0</v>
      </c>
      <c r="M1931" s="24">
        <v>0</v>
      </c>
      <c r="N1931" s="24">
        <v>0</v>
      </c>
      <c r="O1931" s="30">
        <v>14322.36296</v>
      </c>
      <c r="P1931" s="30">
        <v>0</v>
      </c>
      <c r="Q1931" s="30">
        <v>0</v>
      </c>
      <c r="R1931" s="88">
        <f t="shared" si="1347"/>
        <v>98.833521835913459</v>
      </c>
    </row>
    <row r="1932" spans="1:18" ht="31.5" customHeight="1" x14ac:dyDescent="0.3">
      <c r="A1932" s="28" t="s">
        <v>303</v>
      </c>
      <c r="B1932" s="28" t="s">
        <v>1420</v>
      </c>
      <c r="C1932" s="18" t="s">
        <v>62</v>
      </c>
      <c r="D1932" s="28"/>
      <c r="E1932" s="29" t="s">
        <v>1196</v>
      </c>
      <c r="F1932" s="24">
        <v>68.221999999999994</v>
      </c>
      <c r="G1932" s="24">
        <f t="shared" ref="G1932:Q1932" si="1392">G1933</f>
        <v>0</v>
      </c>
      <c r="H1932" s="24">
        <f t="shared" si="1392"/>
        <v>68.221999999999994</v>
      </c>
      <c r="I1932" s="24">
        <f t="shared" si="1392"/>
        <v>9546.6957299999995</v>
      </c>
      <c r="J1932" s="37">
        <f t="shared" si="1392"/>
        <v>5679.9301299999997</v>
      </c>
      <c r="K1932" s="24">
        <f t="shared" si="1392"/>
        <v>0</v>
      </c>
      <c r="L1932" s="24">
        <f t="shared" si="1392"/>
        <v>0</v>
      </c>
      <c r="M1932" s="24">
        <f t="shared" si="1392"/>
        <v>0</v>
      </c>
      <c r="N1932" s="24">
        <f t="shared" si="1392"/>
        <v>0</v>
      </c>
      <c r="O1932" s="30">
        <f t="shared" si="1392"/>
        <v>6879.6199200000001</v>
      </c>
      <c r="P1932" s="30">
        <f t="shared" si="1392"/>
        <v>0</v>
      </c>
      <c r="Q1932" s="30">
        <f t="shared" si="1392"/>
        <v>0</v>
      </c>
      <c r="R1932" s="88">
        <f t="shared" si="1347"/>
        <v>72.062838437189839</v>
      </c>
    </row>
    <row r="1933" spans="1:18" ht="47.25" customHeight="1" x14ac:dyDescent="0.3">
      <c r="A1933" s="28" t="s">
        <v>303</v>
      </c>
      <c r="B1933" s="28" t="s">
        <v>1420</v>
      </c>
      <c r="C1933" s="18" t="s">
        <v>527</v>
      </c>
      <c r="D1933" s="28"/>
      <c r="E1933" s="29" t="s">
        <v>114</v>
      </c>
      <c r="F1933" s="24">
        <v>68.221999999999994</v>
      </c>
      <c r="G1933" s="24">
        <f t="shared" ref="G1933:H1933" si="1393">G1934+G1936+G1938</f>
        <v>0</v>
      </c>
      <c r="H1933" s="24">
        <f t="shared" si="1393"/>
        <v>68.221999999999994</v>
      </c>
      <c r="I1933" s="24">
        <f t="shared" ref="I1933:Q1933" si="1394">I1934+I1936+I1938</f>
        <v>9546.6957299999995</v>
      </c>
      <c r="J1933" s="37">
        <f t="shared" si="1394"/>
        <v>5679.9301299999997</v>
      </c>
      <c r="K1933" s="24">
        <f t="shared" si="1394"/>
        <v>0</v>
      </c>
      <c r="L1933" s="24">
        <f t="shared" si="1394"/>
        <v>0</v>
      </c>
      <c r="M1933" s="24">
        <f t="shared" si="1394"/>
        <v>0</v>
      </c>
      <c r="N1933" s="24">
        <f t="shared" si="1394"/>
        <v>0</v>
      </c>
      <c r="O1933" s="30">
        <f t="shared" si="1394"/>
        <v>6879.6199200000001</v>
      </c>
      <c r="P1933" s="30">
        <f t="shared" si="1394"/>
        <v>0</v>
      </c>
      <c r="Q1933" s="30">
        <f t="shared" si="1394"/>
        <v>0</v>
      </c>
      <c r="R1933" s="88">
        <f t="shared" ref="R1933:R1996" si="1395">O1933/I1933*100</f>
        <v>72.062838437189839</v>
      </c>
    </row>
    <row r="1934" spans="1:18" ht="31.5" customHeight="1" x14ac:dyDescent="0.3">
      <c r="A1934" s="28" t="s">
        <v>303</v>
      </c>
      <c r="B1934" s="28" t="s">
        <v>1420</v>
      </c>
      <c r="C1934" s="18" t="s">
        <v>527</v>
      </c>
      <c r="D1934" s="28" t="s">
        <v>51</v>
      </c>
      <c r="E1934" s="29" t="s">
        <v>663</v>
      </c>
      <c r="F1934" s="24">
        <v>68.221999999999994</v>
      </c>
      <c r="G1934" s="24">
        <f t="shared" ref="G1934:Q1934" si="1396">G1935</f>
        <v>0</v>
      </c>
      <c r="H1934" s="24">
        <f t="shared" si="1396"/>
        <v>68.221999999999994</v>
      </c>
      <c r="I1934" s="24">
        <f t="shared" si="1396"/>
        <v>6836.6957300000004</v>
      </c>
      <c r="J1934" s="37">
        <f t="shared" si="1396"/>
        <v>5329.9301299999997</v>
      </c>
      <c r="K1934" s="24">
        <f t="shared" si="1396"/>
        <v>0</v>
      </c>
      <c r="L1934" s="24">
        <f t="shared" si="1396"/>
        <v>0</v>
      </c>
      <c r="M1934" s="24">
        <f t="shared" si="1396"/>
        <v>0</v>
      </c>
      <c r="N1934" s="24">
        <f t="shared" si="1396"/>
        <v>0</v>
      </c>
      <c r="O1934" s="30">
        <f t="shared" si="1396"/>
        <v>4519.6199200000001</v>
      </c>
      <c r="P1934" s="30">
        <f t="shared" si="1396"/>
        <v>0</v>
      </c>
      <c r="Q1934" s="30">
        <f t="shared" si="1396"/>
        <v>0</v>
      </c>
      <c r="R1934" s="88">
        <f t="shared" si="1395"/>
        <v>66.1082502204614</v>
      </c>
    </row>
    <row r="1935" spans="1:18" ht="31.5" customHeight="1" x14ac:dyDescent="0.3">
      <c r="A1935" s="28" t="s">
        <v>303</v>
      </c>
      <c r="B1935" s="28" t="s">
        <v>1420</v>
      </c>
      <c r="C1935" s="18" t="s">
        <v>527</v>
      </c>
      <c r="D1935" s="28" t="s">
        <v>52</v>
      </c>
      <c r="E1935" s="29" t="s">
        <v>664</v>
      </c>
      <c r="F1935" s="24">
        <v>68.221999999999994</v>
      </c>
      <c r="G1935" s="24"/>
      <c r="H1935" s="24">
        <v>68.221999999999994</v>
      </c>
      <c r="I1935" s="24">
        <v>6836.6957300000004</v>
      </c>
      <c r="J1935" s="37">
        <v>5329.9301299999997</v>
      </c>
      <c r="K1935" s="24">
        <v>0</v>
      </c>
      <c r="L1935" s="24">
        <v>0</v>
      </c>
      <c r="M1935" s="24">
        <v>0</v>
      </c>
      <c r="N1935" s="24">
        <v>0</v>
      </c>
      <c r="O1935" s="30">
        <v>4519.6199200000001</v>
      </c>
      <c r="P1935" s="30">
        <v>0</v>
      </c>
      <c r="Q1935" s="30">
        <v>0</v>
      </c>
      <c r="R1935" s="88">
        <f t="shared" si="1395"/>
        <v>66.1082502204614</v>
      </c>
    </row>
    <row r="1936" spans="1:18" ht="31.5" customHeight="1" x14ac:dyDescent="0.3">
      <c r="A1936" s="28" t="s">
        <v>303</v>
      </c>
      <c r="B1936" s="28" t="s">
        <v>1420</v>
      </c>
      <c r="C1936" s="18" t="s">
        <v>527</v>
      </c>
      <c r="D1936" s="28" t="s">
        <v>143</v>
      </c>
      <c r="E1936" s="29" t="s">
        <v>673</v>
      </c>
      <c r="F1936" s="24">
        <v>0</v>
      </c>
      <c r="G1936" s="24">
        <f t="shared" ref="G1936:Q1936" si="1397">G1937</f>
        <v>0</v>
      </c>
      <c r="H1936" s="24">
        <f t="shared" si="1397"/>
        <v>0</v>
      </c>
      <c r="I1936" s="24">
        <f t="shared" si="1397"/>
        <v>1050</v>
      </c>
      <c r="J1936" s="37">
        <f t="shared" si="1397"/>
        <v>350</v>
      </c>
      <c r="K1936" s="24">
        <f t="shared" si="1397"/>
        <v>0</v>
      </c>
      <c r="L1936" s="24">
        <f t="shared" si="1397"/>
        <v>0</v>
      </c>
      <c r="M1936" s="24">
        <f t="shared" si="1397"/>
        <v>0</v>
      </c>
      <c r="N1936" s="24">
        <f t="shared" si="1397"/>
        <v>0</v>
      </c>
      <c r="O1936" s="30">
        <f t="shared" si="1397"/>
        <v>1050</v>
      </c>
      <c r="P1936" s="30">
        <f t="shared" si="1397"/>
        <v>0</v>
      </c>
      <c r="Q1936" s="30">
        <f t="shared" si="1397"/>
        <v>0</v>
      </c>
      <c r="R1936" s="88">
        <f t="shared" si="1395"/>
        <v>100</v>
      </c>
    </row>
    <row r="1937" spans="1:18" ht="47.25" customHeight="1" x14ac:dyDescent="0.3">
      <c r="A1937" s="28" t="s">
        <v>303</v>
      </c>
      <c r="B1937" s="28" t="s">
        <v>1420</v>
      </c>
      <c r="C1937" s="18" t="s">
        <v>527</v>
      </c>
      <c r="D1937" s="28" t="s">
        <v>139</v>
      </c>
      <c r="E1937" s="29" t="s">
        <v>676</v>
      </c>
      <c r="F1937" s="24">
        <v>0</v>
      </c>
      <c r="G1937" s="24"/>
      <c r="H1937" s="24">
        <v>0</v>
      </c>
      <c r="I1937" s="24">
        <v>1050</v>
      </c>
      <c r="J1937" s="37">
        <v>350</v>
      </c>
      <c r="K1937" s="24">
        <v>0</v>
      </c>
      <c r="L1937" s="24">
        <v>0</v>
      </c>
      <c r="M1937" s="24">
        <v>0</v>
      </c>
      <c r="N1937" s="24">
        <v>0</v>
      </c>
      <c r="O1937" s="30">
        <v>1050</v>
      </c>
      <c r="P1937" s="30">
        <v>0</v>
      </c>
      <c r="Q1937" s="30">
        <v>0</v>
      </c>
      <c r="R1937" s="88">
        <f t="shared" si="1395"/>
        <v>100</v>
      </c>
    </row>
    <row r="1938" spans="1:18" ht="15.75" customHeight="1" x14ac:dyDescent="0.3">
      <c r="A1938" s="28" t="s">
        <v>303</v>
      </c>
      <c r="B1938" s="28" t="s">
        <v>1420</v>
      </c>
      <c r="C1938" s="18" t="s">
        <v>527</v>
      </c>
      <c r="D1938" s="28" t="s">
        <v>53</v>
      </c>
      <c r="E1938" s="29" t="s">
        <v>679</v>
      </c>
      <c r="F1938" s="24">
        <v>0</v>
      </c>
      <c r="G1938" s="24">
        <f t="shared" ref="G1938:Q1938" si="1398">G1939</f>
        <v>0</v>
      </c>
      <c r="H1938" s="24">
        <f t="shared" si="1398"/>
        <v>0</v>
      </c>
      <c r="I1938" s="24">
        <f t="shared" si="1398"/>
        <v>1660</v>
      </c>
      <c r="J1938" s="37">
        <f t="shared" si="1398"/>
        <v>0</v>
      </c>
      <c r="K1938" s="24">
        <f t="shared" si="1398"/>
        <v>0</v>
      </c>
      <c r="L1938" s="24">
        <f t="shared" si="1398"/>
        <v>0</v>
      </c>
      <c r="M1938" s="24">
        <f t="shared" si="1398"/>
        <v>0</v>
      </c>
      <c r="N1938" s="24">
        <f t="shared" si="1398"/>
        <v>0</v>
      </c>
      <c r="O1938" s="30">
        <f t="shared" si="1398"/>
        <v>1310</v>
      </c>
      <c r="P1938" s="30">
        <f t="shared" si="1398"/>
        <v>0</v>
      </c>
      <c r="Q1938" s="30">
        <f t="shared" si="1398"/>
        <v>0</v>
      </c>
      <c r="R1938" s="88">
        <f t="shared" si="1395"/>
        <v>78.915662650602414</v>
      </c>
    </row>
    <row r="1939" spans="1:18" ht="63" customHeight="1" x14ac:dyDescent="0.3">
      <c r="A1939" s="28" t="s">
        <v>303</v>
      </c>
      <c r="B1939" s="28" t="s">
        <v>1420</v>
      </c>
      <c r="C1939" s="18" t="s">
        <v>527</v>
      </c>
      <c r="D1939" s="28" t="s">
        <v>262</v>
      </c>
      <c r="E1939" s="29" t="s">
        <v>680</v>
      </c>
      <c r="F1939" s="24">
        <v>0</v>
      </c>
      <c r="G1939" s="24"/>
      <c r="H1939" s="24">
        <v>0</v>
      </c>
      <c r="I1939" s="24">
        <v>1660</v>
      </c>
      <c r="J1939" s="37">
        <v>0</v>
      </c>
      <c r="K1939" s="24">
        <v>0</v>
      </c>
      <c r="L1939" s="24">
        <v>0</v>
      </c>
      <c r="M1939" s="24">
        <v>0</v>
      </c>
      <c r="N1939" s="24">
        <v>0</v>
      </c>
      <c r="O1939" s="30">
        <v>1310</v>
      </c>
      <c r="P1939" s="30">
        <v>0</v>
      </c>
      <c r="Q1939" s="30">
        <v>0</v>
      </c>
      <c r="R1939" s="88">
        <f t="shared" si="1395"/>
        <v>78.915662650602414</v>
      </c>
    </row>
    <row r="1940" spans="1:18" s="49" customFormat="1" ht="15.75" customHeight="1" x14ac:dyDescent="0.3">
      <c r="A1940" s="47" t="s">
        <v>303</v>
      </c>
      <c r="B1940" s="47" t="s">
        <v>1400</v>
      </c>
      <c r="C1940" s="20"/>
      <c r="D1940" s="47"/>
      <c r="E1940" s="48" t="s">
        <v>642</v>
      </c>
      <c r="F1940" s="23">
        <v>428.16299999999995</v>
      </c>
      <c r="G1940" s="23">
        <f t="shared" ref="G1940" si="1399">G1941+G1946+G1956+G1962</f>
        <v>0</v>
      </c>
      <c r="H1940" s="23">
        <f t="shared" ref="H1940:J1940" si="1400">H1941+H1946+H1956+H1962</f>
        <v>412.06299999999999</v>
      </c>
      <c r="I1940" s="23">
        <f t="shared" si="1400"/>
        <v>498.98400000000004</v>
      </c>
      <c r="J1940" s="77">
        <f t="shared" si="1400"/>
        <v>395.08399999999995</v>
      </c>
      <c r="K1940" s="23">
        <v>0</v>
      </c>
      <c r="L1940" s="24">
        <v>0</v>
      </c>
      <c r="M1940" s="23">
        <f>M1941+M1946+M1956+M1962</f>
        <v>0</v>
      </c>
      <c r="N1940" s="23">
        <f>N1941+N1946+N1956+N1962</f>
        <v>0</v>
      </c>
      <c r="O1940" s="51">
        <f>O1941+O1946+O1956+O1962</f>
        <v>498.98400000000004</v>
      </c>
      <c r="P1940" s="51">
        <f>P1941+P1946+P1956+P1962</f>
        <v>0</v>
      </c>
      <c r="Q1940" s="51">
        <f>Q1941+Q1946+Q1956+Q1962</f>
        <v>0</v>
      </c>
      <c r="R1940" s="87">
        <f t="shared" si="1395"/>
        <v>100</v>
      </c>
    </row>
    <row r="1941" spans="1:18" ht="31.5" customHeight="1" x14ac:dyDescent="0.3">
      <c r="A1941" s="28" t="s">
        <v>303</v>
      </c>
      <c r="B1941" s="28" t="s">
        <v>1400</v>
      </c>
      <c r="C1941" s="18" t="s">
        <v>266</v>
      </c>
      <c r="D1941" s="28"/>
      <c r="E1941" s="29" t="s">
        <v>1593</v>
      </c>
      <c r="F1941" s="24">
        <v>237.8</v>
      </c>
      <c r="G1941" s="24">
        <f t="shared" ref="G1941:N1944" si="1401">G1942</f>
        <v>0</v>
      </c>
      <c r="H1941" s="24">
        <f t="shared" si="1401"/>
        <v>237.8</v>
      </c>
      <c r="I1941" s="24">
        <f t="shared" si="1401"/>
        <v>77.2</v>
      </c>
      <c r="J1941" s="37">
        <f t="shared" si="1401"/>
        <v>77.2</v>
      </c>
      <c r="K1941" s="24">
        <f>K1947+K1942</f>
        <v>0</v>
      </c>
      <c r="L1941" s="24">
        <f>L1947+L1942</f>
        <v>0</v>
      </c>
      <c r="M1941" s="24">
        <f t="shared" si="1401"/>
        <v>0</v>
      </c>
      <c r="N1941" s="24">
        <f t="shared" si="1401"/>
        <v>0</v>
      </c>
      <c r="O1941" s="30">
        <f t="shared" ref="O1941:P1944" si="1402">O1942</f>
        <v>77.2</v>
      </c>
      <c r="P1941" s="30">
        <f>P1947+P1942</f>
        <v>0</v>
      </c>
      <c r="Q1941" s="30">
        <f>Q1942</f>
        <v>0</v>
      </c>
      <c r="R1941" s="88">
        <f t="shared" si="1395"/>
        <v>100</v>
      </c>
    </row>
    <row r="1942" spans="1:18" ht="31.5" customHeight="1" x14ac:dyDescent="0.3">
      <c r="A1942" s="28" t="s">
        <v>303</v>
      </c>
      <c r="B1942" s="28" t="s">
        <v>1400</v>
      </c>
      <c r="C1942" s="18" t="s">
        <v>267</v>
      </c>
      <c r="D1942" s="28"/>
      <c r="E1942" s="29" t="s">
        <v>1594</v>
      </c>
      <c r="F1942" s="24">
        <v>237.8</v>
      </c>
      <c r="G1942" s="24">
        <f t="shared" si="1401"/>
        <v>0</v>
      </c>
      <c r="H1942" s="24">
        <f t="shared" si="1401"/>
        <v>237.8</v>
      </c>
      <c r="I1942" s="24">
        <f t="shared" si="1401"/>
        <v>77.2</v>
      </c>
      <c r="J1942" s="37">
        <f t="shared" si="1401"/>
        <v>77.2</v>
      </c>
      <c r="K1942" s="24">
        <f t="shared" si="1401"/>
        <v>0</v>
      </c>
      <c r="L1942" s="24">
        <f t="shared" si="1401"/>
        <v>0</v>
      </c>
      <c r="M1942" s="24">
        <f t="shared" si="1401"/>
        <v>0</v>
      </c>
      <c r="N1942" s="24">
        <f t="shared" si="1401"/>
        <v>0</v>
      </c>
      <c r="O1942" s="30">
        <f t="shared" si="1402"/>
        <v>77.2</v>
      </c>
      <c r="P1942" s="30">
        <f t="shared" si="1402"/>
        <v>0</v>
      </c>
      <c r="Q1942" s="30">
        <f>Q1943</f>
        <v>0</v>
      </c>
      <c r="R1942" s="88">
        <f t="shared" si="1395"/>
        <v>100</v>
      </c>
    </row>
    <row r="1943" spans="1:18" ht="47.25" customHeight="1" x14ac:dyDescent="0.3">
      <c r="A1943" s="28" t="s">
        <v>303</v>
      </c>
      <c r="B1943" s="28" t="s">
        <v>1400</v>
      </c>
      <c r="C1943" s="18" t="s">
        <v>274</v>
      </c>
      <c r="D1943" s="28"/>
      <c r="E1943" s="29" t="s">
        <v>1603</v>
      </c>
      <c r="F1943" s="24">
        <v>237.8</v>
      </c>
      <c r="G1943" s="24">
        <f t="shared" si="1401"/>
        <v>0</v>
      </c>
      <c r="H1943" s="24">
        <f t="shared" si="1401"/>
        <v>237.8</v>
      </c>
      <c r="I1943" s="24">
        <f t="shared" si="1401"/>
        <v>77.2</v>
      </c>
      <c r="J1943" s="37">
        <f t="shared" si="1401"/>
        <v>77.2</v>
      </c>
      <c r="K1943" s="24">
        <f t="shared" si="1401"/>
        <v>0</v>
      </c>
      <c r="L1943" s="24">
        <f t="shared" si="1401"/>
        <v>0</v>
      </c>
      <c r="M1943" s="24">
        <f t="shared" si="1401"/>
        <v>0</v>
      </c>
      <c r="N1943" s="24">
        <f t="shared" si="1401"/>
        <v>0</v>
      </c>
      <c r="O1943" s="30">
        <f t="shared" si="1402"/>
        <v>77.2</v>
      </c>
      <c r="P1943" s="30">
        <f t="shared" si="1402"/>
        <v>0</v>
      </c>
      <c r="Q1943" s="30">
        <f>Q1944</f>
        <v>0</v>
      </c>
      <c r="R1943" s="88">
        <f t="shared" si="1395"/>
        <v>100</v>
      </c>
    </row>
    <row r="1944" spans="1:18" ht="31.5" customHeight="1" x14ac:dyDescent="0.3">
      <c r="A1944" s="28" t="s">
        <v>303</v>
      </c>
      <c r="B1944" s="28" t="s">
        <v>1400</v>
      </c>
      <c r="C1944" s="18" t="s">
        <v>274</v>
      </c>
      <c r="D1944" s="28" t="s">
        <v>51</v>
      </c>
      <c r="E1944" s="29" t="s">
        <v>663</v>
      </c>
      <c r="F1944" s="24">
        <v>237.8</v>
      </c>
      <c r="G1944" s="24">
        <f t="shared" si="1401"/>
        <v>0</v>
      </c>
      <c r="H1944" s="24">
        <f t="shared" si="1401"/>
        <v>237.8</v>
      </c>
      <c r="I1944" s="24">
        <f t="shared" si="1401"/>
        <v>77.2</v>
      </c>
      <c r="J1944" s="37">
        <f t="shared" si="1401"/>
        <v>77.2</v>
      </c>
      <c r="K1944" s="24">
        <f t="shared" si="1401"/>
        <v>0</v>
      </c>
      <c r="L1944" s="24">
        <f t="shared" si="1401"/>
        <v>0</v>
      </c>
      <c r="M1944" s="24">
        <f t="shared" si="1401"/>
        <v>0</v>
      </c>
      <c r="N1944" s="24">
        <f t="shared" si="1401"/>
        <v>0</v>
      </c>
      <c r="O1944" s="30">
        <f t="shared" si="1402"/>
        <v>77.2</v>
      </c>
      <c r="P1944" s="30">
        <f t="shared" si="1402"/>
        <v>0</v>
      </c>
      <c r="Q1944" s="30">
        <f>Q1945</f>
        <v>0</v>
      </c>
      <c r="R1944" s="88">
        <f t="shared" si="1395"/>
        <v>100</v>
      </c>
    </row>
    <row r="1945" spans="1:18" ht="31.5" customHeight="1" x14ac:dyDescent="0.3">
      <c r="A1945" s="28" t="s">
        <v>303</v>
      </c>
      <c r="B1945" s="28" t="s">
        <v>1400</v>
      </c>
      <c r="C1945" s="18" t="s">
        <v>274</v>
      </c>
      <c r="D1945" s="28" t="s">
        <v>52</v>
      </c>
      <c r="E1945" s="29" t="s">
        <v>664</v>
      </c>
      <c r="F1945" s="24">
        <v>237.8</v>
      </c>
      <c r="G1945" s="24"/>
      <c r="H1945" s="24">
        <v>237.8</v>
      </c>
      <c r="I1945" s="24">
        <v>77.2</v>
      </c>
      <c r="J1945" s="37">
        <v>77.2</v>
      </c>
      <c r="K1945" s="24">
        <v>0</v>
      </c>
      <c r="L1945" s="24">
        <v>0</v>
      </c>
      <c r="M1945" s="24">
        <v>0</v>
      </c>
      <c r="N1945" s="24">
        <v>0</v>
      </c>
      <c r="O1945" s="30">
        <v>77.2</v>
      </c>
      <c r="P1945" s="30">
        <v>0</v>
      </c>
      <c r="Q1945" s="30">
        <v>0</v>
      </c>
      <c r="R1945" s="88">
        <f t="shared" si="1395"/>
        <v>100</v>
      </c>
    </row>
    <row r="1946" spans="1:18" ht="31.5" customHeight="1" x14ac:dyDescent="0.3">
      <c r="A1946" s="28" t="s">
        <v>303</v>
      </c>
      <c r="B1946" s="28" t="s">
        <v>1400</v>
      </c>
      <c r="C1946" s="18" t="s">
        <v>92</v>
      </c>
      <c r="D1946" s="28"/>
      <c r="E1946" s="29" t="s">
        <v>1493</v>
      </c>
      <c r="F1946" s="24">
        <v>141.363</v>
      </c>
      <c r="G1946" s="24">
        <f t="shared" ref="G1946" si="1403">G1952+G1947</f>
        <v>0</v>
      </c>
      <c r="H1946" s="24">
        <f t="shared" ref="H1946:J1946" si="1404">H1952+H1947</f>
        <v>139.76300000000001</v>
      </c>
      <c r="I1946" s="24">
        <f t="shared" si="1404"/>
        <v>139.76300000000001</v>
      </c>
      <c r="J1946" s="37">
        <f t="shared" si="1404"/>
        <v>141.363</v>
      </c>
      <c r="K1946" s="24">
        <v>0</v>
      </c>
      <c r="L1946" s="24">
        <v>0</v>
      </c>
      <c r="M1946" s="24">
        <f>M1952+M1947</f>
        <v>0</v>
      </c>
      <c r="N1946" s="24">
        <f>N1952+N1947</f>
        <v>0</v>
      </c>
      <c r="O1946" s="30">
        <f>O1952+O1947</f>
        <v>139.76300000000001</v>
      </c>
      <c r="P1946" s="30">
        <f>P1952+P1947</f>
        <v>0</v>
      </c>
      <c r="Q1946" s="30">
        <f>Q1952+Q1947</f>
        <v>0</v>
      </c>
      <c r="R1946" s="88">
        <f t="shared" si="1395"/>
        <v>100</v>
      </c>
    </row>
    <row r="1947" spans="1:18" ht="63" customHeight="1" x14ac:dyDescent="0.3">
      <c r="A1947" s="28" t="s">
        <v>303</v>
      </c>
      <c r="B1947" s="28" t="s">
        <v>1400</v>
      </c>
      <c r="C1947" s="18" t="s">
        <v>93</v>
      </c>
      <c r="D1947" s="28"/>
      <c r="E1947" s="29" t="s">
        <v>1494</v>
      </c>
      <c r="F1947" s="24">
        <v>39.762999999999998</v>
      </c>
      <c r="G1947" s="24">
        <f t="shared" ref="G1947:N1950" si="1405">G1948</f>
        <v>0</v>
      </c>
      <c r="H1947" s="24">
        <f t="shared" si="1405"/>
        <v>39.762999999999998</v>
      </c>
      <c r="I1947" s="24">
        <f t="shared" si="1405"/>
        <v>39.762999999999998</v>
      </c>
      <c r="J1947" s="37">
        <f t="shared" si="1405"/>
        <v>39.762999999999998</v>
      </c>
      <c r="K1947" s="24">
        <f t="shared" si="1405"/>
        <v>0</v>
      </c>
      <c r="L1947" s="24">
        <f t="shared" si="1405"/>
        <v>0</v>
      </c>
      <c r="M1947" s="24">
        <f t="shared" si="1405"/>
        <v>0</v>
      </c>
      <c r="N1947" s="24">
        <f t="shared" si="1405"/>
        <v>0</v>
      </c>
      <c r="O1947" s="30">
        <f t="shared" ref="O1947:Q1950" si="1406">O1948</f>
        <v>39.762999999999998</v>
      </c>
      <c r="P1947" s="30">
        <f t="shared" si="1406"/>
        <v>0</v>
      </c>
      <c r="Q1947" s="30">
        <f t="shared" si="1406"/>
        <v>0</v>
      </c>
      <c r="R1947" s="88">
        <f t="shared" si="1395"/>
        <v>100</v>
      </c>
    </row>
    <row r="1948" spans="1:18" ht="31.5" customHeight="1" x14ac:dyDescent="0.3">
      <c r="A1948" s="28" t="s">
        <v>303</v>
      </c>
      <c r="B1948" s="28" t="s">
        <v>1400</v>
      </c>
      <c r="C1948" s="18" t="s">
        <v>94</v>
      </c>
      <c r="D1948" s="28"/>
      <c r="E1948" s="29" t="s">
        <v>1495</v>
      </c>
      <c r="F1948" s="24">
        <v>39.762999999999998</v>
      </c>
      <c r="G1948" s="24">
        <f t="shared" si="1405"/>
        <v>0</v>
      </c>
      <c r="H1948" s="24">
        <f t="shared" si="1405"/>
        <v>39.762999999999998</v>
      </c>
      <c r="I1948" s="24">
        <f t="shared" si="1405"/>
        <v>39.762999999999998</v>
      </c>
      <c r="J1948" s="37">
        <f t="shared" si="1405"/>
        <v>39.762999999999998</v>
      </c>
      <c r="K1948" s="24">
        <f t="shared" si="1405"/>
        <v>0</v>
      </c>
      <c r="L1948" s="24">
        <f t="shared" si="1405"/>
        <v>0</v>
      </c>
      <c r="M1948" s="24">
        <f t="shared" si="1405"/>
        <v>0</v>
      </c>
      <c r="N1948" s="24">
        <f t="shared" si="1405"/>
        <v>0</v>
      </c>
      <c r="O1948" s="30">
        <f t="shared" si="1406"/>
        <v>39.762999999999998</v>
      </c>
      <c r="P1948" s="30">
        <f t="shared" si="1406"/>
        <v>0</v>
      </c>
      <c r="Q1948" s="30">
        <f t="shared" si="1406"/>
        <v>0</v>
      </c>
      <c r="R1948" s="88">
        <f t="shared" si="1395"/>
        <v>100</v>
      </c>
    </row>
    <row r="1949" spans="1:18" ht="47.25" customHeight="1" x14ac:dyDescent="0.3">
      <c r="A1949" s="28" t="s">
        <v>303</v>
      </c>
      <c r="B1949" s="28" t="s">
        <v>1400</v>
      </c>
      <c r="C1949" s="18" t="s">
        <v>1758</v>
      </c>
      <c r="D1949" s="28"/>
      <c r="E1949" s="29" t="s">
        <v>1759</v>
      </c>
      <c r="F1949" s="24">
        <v>39.762999999999998</v>
      </c>
      <c r="G1949" s="24">
        <f t="shared" si="1405"/>
        <v>0</v>
      </c>
      <c r="H1949" s="24">
        <f t="shared" si="1405"/>
        <v>39.762999999999998</v>
      </c>
      <c r="I1949" s="24">
        <f t="shared" si="1405"/>
        <v>39.762999999999998</v>
      </c>
      <c r="J1949" s="37">
        <f t="shared" si="1405"/>
        <v>39.762999999999998</v>
      </c>
      <c r="K1949" s="24">
        <f t="shared" si="1405"/>
        <v>0</v>
      </c>
      <c r="L1949" s="24">
        <f t="shared" si="1405"/>
        <v>0</v>
      </c>
      <c r="M1949" s="24">
        <f t="shared" si="1405"/>
        <v>0</v>
      </c>
      <c r="N1949" s="24">
        <f t="shared" si="1405"/>
        <v>0</v>
      </c>
      <c r="O1949" s="30">
        <f t="shared" si="1406"/>
        <v>39.762999999999998</v>
      </c>
      <c r="P1949" s="30">
        <f t="shared" si="1406"/>
        <v>0</v>
      </c>
      <c r="Q1949" s="30">
        <f t="shared" si="1406"/>
        <v>0</v>
      </c>
      <c r="R1949" s="88">
        <f t="shared" si="1395"/>
        <v>100</v>
      </c>
    </row>
    <row r="1950" spans="1:18" ht="31.5" customHeight="1" x14ac:dyDescent="0.3">
      <c r="A1950" s="28" t="s">
        <v>303</v>
      </c>
      <c r="B1950" s="28" t="s">
        <v>1400</v>
      </c>
      <c r="C1950" s="18" t="s">
        <v>1758</v>
      </c>
      <c r="D1950" s="28" t="s">
        <v>51</v>
      </c>
      <c r="E1950" s="29" t="s">
        <v>663</v>
      </c>
      <c r="F1950" s="24">
        <v>39.762999999999998</v>
      </c>
      <c r="G1950" s="24">
        <f t="shared" si="1405"/>
        <v>0</v>
      </c>
      <c r="H1950" s="24">
        <f t="shared" si="1405"/>
        <v>39.762999999999998</v>
      </c>
      <c r="I1950" s="24">
        <f t="shared" si="1405"/>
        <v>39.762999999999998</v>
      </c>
      <c r="J1950" s="37">
        <f t="shared" si="1405"/>
        <v>39.762999999999998</v>
      </c>
      <c r="K1950" s="24">
        <f t="shared" si="1405"/>
        <v>0</v>
      </c>
      <c r="L1950" s="24">
        <f t="shared" si="1405"/>
        <v>0</v>
      </c>
      <c r="M1950" s="24">
        <f t="shared" si="1405"/>
        <v>0</v>
      </c>
      <c r="N1950" s="24">
        <f t="shared" si="1405"/>
        <v>0</v>
      </c>
      <c r="O1950" s="30">
        <f t="shared" si="1406"/>
        <v>39.762999999999998</v>
      </c>
      <c r="P1950" s="30">
        <f t="shared" si="1406"/>
        <v>0</v>
      </c>
      <c r="Q1950" s="30">
        <f t="shared" si="1406"/>
        <v>0</v>
      </c>
      <c r="R1950" s="88">
        <f t="shared" si="1395"/>
        <v>100</v>
      </c>
    </row>
    <row r="1951" spans="1:18" ht="31.5" customHeight="1" x14ac:dyDescent="0.3">
      <c r="A1951" s="28" t="s">
        <v>303</v>
      </c>
      <c r="B1951" s="28" t="s">
        <v>1400</v>
      </c>
      <c r="C1951" s="18" t="s">
        <v>1758</v>
      </c>
      <c r="D1951" s="28" t="s">
        <v>52</v>
      </c>
      <c r="E1951" s="29" t="s">
        <v>664</v>
      </c>
      <c r="F1951" s="24">
        <v>39.762999999999998</v>
      </c>
      <c r="G1951" s="24"/>
      <c r="H1951" s="24">
        <v>39.762999999999998</v>
      </c>
      <c r="I1951" s="24">
        <v>39.762999999999998</v>
      </c>
      <c r="J1951" s="37">
        <v>39.762999999999998</v>
      </c>
      <c r="K1951" s="24">
        <v>0</v>
      </c>
      <c r="L1951" s="24">
        <v>0</v>
      </c>
      <c r="M1951" s="24">
        <v>0</v>
      </c>
      <c r="N1951" s="24">
        <v>0</v>
      </c>
      <c r="O1951" s="30">
        <v>39.762999999999998</v>
      </c>
      <c r="P1951" s="30">
        <v>0</v>
      </c>
      <c r="Q1951" s="30">
        <v>0</v>
      </c>
      <c r="R1951" s="88">
        <f t="shared" si="1395"/>
        <v>100</v>
      </c>
    </row>
    <row r="1952" spans="1:18" ht="31.5" customHeight="1" x14ac:dyDescent="0.3">
      <c r="A1952" s="28" t="s">
        <v>303</v>
      </c>
      <c r="B1952" s="28" t="s">
        <v>1400</v>
      </c>
      <c r="C1952" s="18" t="s">
        <v>102</v>
      </c>
      <c r="D1952" s="28"/>
      <c r="E1952" s="29" t="s">
        <v>1498</v>
      </c>
      <c r="F1952" s="24">
        <v>101.6</v>
      </c>
      <c r="G1952" s="24">
        <f t="shared" ref="G1952:N1956" si="1407">G1953</f>
        <v>0</v>
      </c>
      <c r="H1952" s="24">
        <f t="shared" si="1407"/>
        <v>100</v>
      </c>
      <c r="I1952" s="24">
        <f t="shared" si="1407"/>
        <v>100</v>
      </c>
      <c r="J1952" s="37">
        <f t="shared" si="1407"/>
        <v>101.6</v>
      </c>
      <c r="K1952" s="24">
        <f t="shared" ref="K1952:L1954" si="1408">K1953</f>
        <v>0</v>
      </c>
      <c r="L1952" s="24">
        <f t="shared" si="1408"/>
        <v>0</v>
      </c>
      <c r="M1952" s="24">
        <f t="shared" si="1407"/>
        <v>0</v>
      </c>
      <c r="N1952" s="24">
        <f t="shared" si="1407"/>
        <v>0</v>
      </c>
      <c r="O1952" s="30">
        <f t="shared" ref="O1952:Q1960" si="1409">O1953</f>
        <v>100</v>
      </c>
      <c r="P1952" s="30">
        <f t="shared" si="1409"/>
        <v>0</v>
      </c>
      <c r="Q1952" s="30">
        <f t="shared" si="1409"/>
        <v>0</v>
      </c>
      <c r="R1952" s="88">
        <f t="shared" si="1395"/>
        <v>100</v>
      </c>
    </row>
    <row r="1953" spans="1:18" ht="78.75" customHeight="1" x14ac:dyDescent="0.3">
      <c r="A1953" s="28" t="s">
        <v>303</v>
      </c>
      <c r="B1953" s="28" t="s">
        <v>1400</v>
      </c>
      <c r="C1953" s="18" t="s">
        <v>275</v>
      </c>
      <c r="D1953" s="28"/>
      <c r="E1953" s="29" t="s">
        <v>1604</v>
      </c>
      <c r="F1953" s="24">
        <v>101.6</v>
      </c>
      <c r="G1953" s="24">
        <f t="shared" si="1407"/>
        <v>0</v>
      </c>
      <c r="H1953" s="24">
        <f t="shared" si="1407"/>
        <v>100</v>
      </c>
      <c r="I1953" s="24">
        <f t="shared" si="1407"/>
        <v>100</v>
      </c>
      <c r="J1953" s="37">
        <f t="shared" si="1407"/>
        <v>101.6</v>
      </c>
      <c r="K1953" s="24">
        <f t="shared" si="1408"/>
        <v>0</v>
      </c>
      <c r="L1953" s="24">
        <f t="shared" si="1408"/>
        <v>0</v>
      </c>
      <c r="M1953" s="24">
        <f t="shared" si="1407"/>
        <v>0</v>
      </c>
      <c r="N1953" s="24">
        <f t="shared" si="1407"/>
        <v>0</v>
      </c>
      <c r="O1953" s="30">
        <f t="shared" si="1409"/>
        <v>100</v>
      </c>
      <c r="P1953" s="30">
        <f t="shared" si="1409"/>
        <v>0</v>
      </c>
      <c r="Q1953" s="30">
        <f t="shared" si="1409"/>
        <v>0</v>
      </c>
      <c r="R1953" s="88">
        <f t="shared" si="1395"/>
        <v>100</v>
      </c>
    </row>
    <row r="1954" spans="1:18" ht="15.75" customHeight="1" x14ac:dyDescent="0.3">
      <c r="A1954" s="28" t="s">
        <v>303</v>
      </c>
      <c r="B1954" s="28" t="s">
        <v>1400</v>
      </c>
      <c r="C1954" s="18" t="s">
        <v>275</v>
      </c>
      <c r="D1954" s="28" t="s">
        <v>53</v>
      </c>
      <c r="E1954" s="29" t="s">
        <v>679</v>
      </c>
      <c r="F1954" s="24">
        <v>101.6</v>
      </c>
      <c r="G1954" s="24">
        <f t="shared" si="1407"/>
        <v>0</v>
      </c>
      <c r="H1954" s="24">
        <f t="shared" si="1407"/>
        <v>100</v>
      </c>
      <c r="I1954" s="24">
        <f t="shared" si="1407"/>
        <v>100</v>
      </c>
      <c r="J1954" s="37">
        <f t="shared" si="1407"/>
        <v>101.6</v>
      </c>
      <c r="K1954" s="24">
        <f t="shared" si="1408"/>
        <v>0</v>
      </c>
      <c r="L1954" s="24">
        <f t="shared" si="1408"/>
        <v>0</v>
      </c>
      <c r="M1954" s="24">
        <f t="shared" si="1407"/>
        <v>0</v>
      </c>
      <c r="N1954" s="24">
        <f t="shared" si="1407"/>
        <v>0</v>
      </c>
      <c r="O1954" s="30">
        <f t="shared" si="1409"/>
        <v>100</v>
      </c>
      <c r="P1954" s="30">
        <f t="shared" si="1409"/>
        <v>0</v>
      </c>
      <c r="Q1954" s="30">
        <f t="shared" si="1409"/>
        <v>0</v>
      </c>
      <c r="R1954" s="88">
        <f t="shared" si="1395"/>
        <v>100</v>
      </c>
    </row>
    <row r="1955" spans="1:18" ht="15.75" customHeight="1" x14ac:dyDescent="0.3">
      <c r="A1955" s="28" t="s">
        <v>303</v>
      </c>
      <c r="B1955" s="28" t="s">
        <v>1400</v>
      </c>
      <c r="C1955" s="18" t="s">
        <v>275</v>
      </c>
      <c r="D1955" s="28" t="s">
        <v>54</v>
      </c>
      <c r="E1955" s="29" t="s">
        <v>681</v>
      </c>
      <c r="F1955" s="24">
        <v>101.6</v>
      </c>
      <c r="G1955" s="24"/>
      <c r="H1955" s="24">
        <f>101.6-1.6</f>
        <v>100</v>
      </c>
      <c r="I1955" s="24">
        <v>100</v>
      </c>
      <c r="J1955" s="37">
        <v>101.6</v>
      </c>
      <c r="K1955" s="24">
        <v>0</v>
      </c>
      <c r="L1955" s="24">
        <v>0</v>
      </c>
      <c r="M1955" s="24">
        <v>0</v>
      </c>
      <c r="N1955" s="24">
        <v>0</v>
      </c>
      <c r="O1955" s="30">
        <v>100</v>
      </c>
      <c r="P1955" s="30">
        <v>0</v>
      </c>
      <c r="Q1955" s="30">
        <v>0</v>
      </c>
      <c r="R1955" s="88">
        <f t="shared" si="1395"/>
        <v>100</v>
      </c>
    </row>
    <row r="1956" spans="1:18" ht="31.5" customHeight="1" x14ac:dyDescent="0.3">
      <c r="A1956" s="28" t="s">
        <v>303</v>
      </c>
      <c r="B1956" s="28" t="s">
        <v>1400</v>
      </c>
      <c r="C1956" s="18" t="s">
        <v>280</v>
      </c>
      <c r="D1956" s="28"/>
      <c r="E1956" s="29" t="s">
        <v>1605</v>
      </c>
      <c r="F1956" s="24">
        <v>49</v>
      </c>
      <c r="G1956" s="24">
        <f t="shared" si="1407"/>
        <v>0</v>
      </c>
      <c r="H1956" s="24">
        <f t="shared" si="1407"/>
        <v>34.5</v>
      </c>
      <c r="I1956" s="24">
        <f t="shared" si="1407"/>
        <v>34.5</v>
      </c>
      <c r="J1956" s="37">
        <f t="shared" si="1407"/>
        <v>0</v>
      </c>
      <c r="K1956" s="24">
        <f t="shared" si="1407"/>
        <v>0</v>
      </c>
      <c r="L1956" s="24">
        <f t="shared" si="1407"/>
        <v>0</v>
      </c>
      <c r="M1956" s="24">
        <f t="shared" si="1407"/>
        <v>0</v>
      </c>
      <c r="N1956" s="24">
        <f t="shared" si="1407"/>
        <v>0</v>
      </c>
      <c r="O1956" s="30">
        <f t="shared" si="1409"/>
        <v>34.5</v>
      </c>
      <c r="P1956" s="30">
        <f t="shared" si="1409"/>
        <v>0</v>
      </c>
      <c r="Q1956" s="30">
        <f>Q1957</f>
        <v>0</v>
      </c>
      <c r="R1956" s="88">
        <f t="shared" si="1395"/>
        <v>100</v>
      </c>
    </row>
    <row r="1957" spans="1:18" ht="47.25" customHeight="1" x14ac:dyDescent="0.3">
      <c r="A1957" s="28" t="s">
        <v>303</v>
      </c>
      <c r="B1957" s="28" t="s">
        <v>1400</v>
      </c>
      <c r="C1957" s="18" t="s">
        <v>281</v>
      </c>
      <c r="D1957" s="28"/>
      <c r="E1957" s="29" t="s">
        <v>1606</v>
      </c>
      <c r="F1957" s="24">
        <v>49</v>
      </c>
      <c r="G1957" s="24">
        <f t="shared" ref="G1957:O1960" si="1410">G1958</f>
        <v>0</v>
      </c>
      <c r="H1957" s="24">
        <f t="shared" si="1410"/>
        <v>34.5</v>
      </c>
      <c r="I1957" s="24">
        <f t="shared" si="1410"/>
        <v>34.5</v>
      </c>
      <c r="J1957" s="37">
        <f t="shared" si="1410"/>
        <v>0</v>
      </c>
      <c r="K1957" s="24">
        <f t="shared" si="1410"/>
        <v>0</v>
      </c>
      <c r="L1957" s="24">
        <f t="shared" si="1410"/>
        <v>0</v>
      </c>
      <c r="M1957" s="24">
        <f t="shared" si="1410"/>
        <v>0</v>
      </c>
      <c r="N1957" s="24">
        <f t="shared" si="1410"/>
        <v>0</v>
      </c>
      <c r="O1957" s="30">
        <f t="shared" si="1410"/>
        <v>34.5</v>
      </c>
      <c r="P1957" s="30">
        <f t="shared" si="1409"/>
        <v>0</v>
      </c>
      <c r="Q1957" s="30">
        <f t="shared" si="1409"/>
        <v>0</v>
      </c>
      <c r="R1957" s="88">
        <f t="shared" si="1395"/>
        <v>100</v>
      </c>
    </row>
    <row r="1958" spans="1:18" ht="31.5" customHeight="1" x14ac:dyDescent="0.3">
      <c r="A1958" s="28" t="s">
        <v>303</v>
      </c>
      <c r="B1958" s="28" t="s">
        <v>1400</v>
      </c>
      <c r="C1958" s="18" t="s">
        <v>282</v>
      </c>
      <c r="D1958" s="28"/>
      <c r="E1958" s="29" t="s">
        <v>1607</v>
      </c>
      <c r="F1958" s="24">
        <v>49</v>
      </c>
      <c r="G1958" s="24">
        <f t="shared" si="1410"/>
        <v>0</v>
      </c>
      <c r="H1958" s="24">
        <f t="shared" si="1410"/>
        <v>34.5</v>
      </c>
      <c r="I1958" s="24">
        <f t="shared" si="1410"/>
        <v>34.5</v>
      </c>
      <c r="J1958" s="37">
        <f t="shared" si="1410"/>
        <v>0</v>
      </c>
      <c r="K1958" s="24">
        <f t="shared" si="1410"/>
        <v>0</v>
      </c>
      <c r="L1958" s="24">
        <f t="shared" si="1410"/>
        <v>0</v>
      </c>
      <c r="M1958" s="24">
        <f t="shared" si="1410"/>
        <v>0</v>
      </c>
      <c r="N1958" s="24">
        <f t="shared" si="1410"/>
        <v>0</v>
      </c>
      <c r="O1958" s="30">
        <f t="shared" si="1410"/>
        <v>34.5</v>
      </c>
      <c r="P1958" s="30">
        <f t="shared" si="1409"/>
        <v>0</v>
      </c>
      <c r="Q1958" s="30">
        <f t="shared" si="1409"/>
        <v>0</v>
      </c>
      <c r="R1958" s="88">
        <f t="shared" si="1395"/>
        <v>100</v>
      </c>
    </row>
    <row r="1959" spans="1:18" ht="31.5" customHeight="1" x14ac:dyDescent="0.3">
      <c r="A1959" s="28" t="s">
        <v>303</v>
      </c>
      <c r="B1959" s="28" t="s">
        <v>1400</v>
      </c>
      <c r="C1959" s="18" t="s">
        <v>276</v>
      </c>
      <c r="D1959" s="28"/>
      <c r="E1959" s="29" t="s">
        <v>1190</v>
      </c>
      <c r="F1959" s="24">
        <v>49</v>
      </c>
      <c r="G1959" s="24">
        <f t="shared" si="1410"/>
        <v>0</v>
      </c>
      <c r="H1959" s="24">
        <f t="shared" si="1410"/>
        <v>34.5</v>
      </c>
      <c r="I1959" s="24">
        <f t="shared" si="1410"/>
        <v>34.5</v>
      </c>
      <c r="J1959" s="37">
        <f t="shared" si="1410"/>
        <v>0</v>
      </c>
      <c r="K1959" s="24">
        <f t="shared" si="1410"/>
        <v>0</v>
      </c>
      <c r="L1959" s="24">
        <f t="shared" si="1410"/>
        <v>0</v>
      </c>
      <c r="M1959" s="24">
        <f t="shared" si="1410"/>
        <v>0</v>
      </c>
      <c r="N1959" s="24">
        <f t="shared" si="1410"/>
        <v>0</v>
      </c>
      <c r="O1959" s="30">
        <f t="shared" si="1410"/>
        <v>34.5</v>
      </c>
      <c r="P1959" s="30">
        <f t="shared" si="1409"/>
        <v>0</v>
      </c>
      <c r="Q1959" s="30">
        <f t="shared" si="1409"/>
        <v>0</v>
      </c>
      <c r="R1959" s="88">
        <f t="shared" si="1395"/>
        <v>100</v>
      </c>
    </row>
    <row r="1960" spans="1:18" ht="31.5" customHeight="1" x14ac:dyDescent="0.3">
      <c r="A1960" s="28" t="s">
        <v>303</v>
      </c>
      <c r="B1960" s="28" t="s">
        <v>1400</v>
      </c>
      <c r="C1960" s="18" t="s">
        <v>276</v>
      </c>
      <c r="D1960" s="28" t="s">
        <v>51</v>
      </c>
      <c r="E1960" s="29" t="s">
        <v>663</v>
      </c>
      <c r="F1960" s="24">
        <v>49</v>
      </c>
      <c r="G1960" s="24">
        <f t="shared" si="1410"/>
        <v>0</v>
      </c>
      <c r="H1960" s="24">
        <f t="shared" si="1410"/>
        <v>34.5</v>
      </c>
      <c r="I1960" s="24">
        <f t="shared" si="1410"/>
        <v>34.5</v>
      </c>
      <c r="J1960" s="37">
        <f t="shared" si="1410"/>
        <v>0</v>
      </c>
      <c r="K1960" s="24">
        <f t="shared" si="1410"/>
        <v>0</v>
      </c>
      <c r="L1960" s="24">
        <f t="shared" si="1410"/>
        <v>0</v>
      </c>
      <c r="M1960" s="24">
        <f t="shared" si="1410"/>
        <v>0</v>
      </c>
      <c r="N1960" s="24">
        <f t="shared" si="1410"/>
        <v>0</v>
      </c>
      <c r="O1960" s="30">
        <f t="shared" si="1410"/>
        <v>34.5</v>
      </c>
      <c r="P1960" s="30">
        <f t="shared" si="1409"/>
        <v>0</v>
      </c>
      <c r="Q1960" s="30">
        <f t="shared" si="1409"/>
        <v>0</v>
      </c>
      <c r="R1960" s="88">
        <f t="shared" si="1395"/>
        <v>100</v>
      </c>
    </row>
    <row r="1961" spans="1:18" ht="31.5" customHeight="1" x14ac:dyDescent="0.3">
      <c r="A1961" s="28" t="s">
        <v>303</v>
      </c>
      <c r="B1961" s="28" t="s">
        <v>1400</v>
      </c>
      <c r="C1961" s="18" t="s">
        <v>276</v>
      </c>
      <c r="D1961" s="28" t="s">
        <v>52</v>
      </c>
      <c r="E1961" s="29" t="s">
        <v>664</v>
      </c>
      <c r="F1961" s="24">
        <v>49</v>
      </c>
      <c r="G1961" s="24"/>
      <c r="H1961" s="24">
        <f>49-14.5</f>
        <v>34.5</v>
      </c>
      <c r="I1961" s="24">
        <v>34.5</v>
      </c>
      <c r="J1961" s="37">
        <v>0</v>
      </c>
      <c r="K1961" s="24">
        <v>0</v>
      </c>
      <c r="L1961" s="24">
        <v>0</v>
      </c>
      <c r="M1961" s="24">
        <v>0</v>
      </c>
      <c r="N1961" s="24">
        <v>0</v>
      </c>
      <c r="O1961" s="30">
        <v>34.5</v>
      </c>
      <c r="P1961" s="30">
        <v>0</v>
      </c>
      <c r="Q1961" s="30">
        <v>0</v>
      </c>
      <c r="R1961" s="88">
        <f t="shared" si="1395"/>
        <v>100</v>
      </c>
    </row>
    <row r="1962" spans="1:18" ht="47.25" customHeight="1" x14ac:dyDescent="0.3">
      <c r="A1962" s="28" t="s">
        <v>303</v>
      </c>
      <c r="B1962" s="28" t="s">
        <v>1400</v>
      </c>
      <c r="C1962" s="28" t="s">
        <v>79</v>
      </c>
      <c r="D1962" s="28"/>
      <c r="E1962" s="29" t="s">
        <v>1232</v>
      </c>
      <c r="F1962" s="24">
        <v>0</v>
      </c>
      <c r="G1962" s="24">
        <f t="shared" ref="G1962:Q1965" si="1411">G1963</f>
        <v>0</v>
      </c>
      <c r="H1962" s="24">
        <f t="shared" si="1411"/>
        <v>0</v>
      </c>
      <c r="I1962" s="24">
        <f t="shared" si="1411"/>
        <v>247.52099999999999</v>
      </c>
      <c r="J1962" s="37">
        <f t="shared" si="1411"/>
        <v>176.52099999999999</v>
      </c>
      <c r="K1962" s="24">
        <f t="shared" si="1411"/>
        <v>0</v>
      </c>
      <c r="L1962" s="24">
        <f t="shared" si="1411"/>
        <v>0</v>
      </c>
      <c r="M1962" s="24">
        <f t="shared" si="1411"/>
        <v>0</v>
      </c>
      <c r="N1962" s="24">
        <f t="shared" si="1411"/>
        <v>0</v>
      </c>
      <c r="O1962" s="30">
        <f t="shared" si="1411"/>
        <v>247.52099999999999</v>
      </c>
      <c r="P1962" s="30">
        <f t="shared" si="1411"/>
        <v>0</v>
      </c>
      <c r="Q1962" s="30">
        <f t="shared" si="1411"/>
        <v>0</v>
      </c>
      <c r="R1962" s="88">
        <f t="shared" si="1395"/>
        <v>100</v>
      </c>
    </row>
    <row r="1963" spans="1:18" ht="31.5" customHeight="1" x14ac:dyDescent="0.3">
      <c r="A1963" s="28" t="s">
        <v>303</v>
      </c>
      <c r="B1963" s="28" t="s">
        <v>1400</v>
      </c>
      <c r="C1963" s="28" t="s">
        <v>86</v>
      </c>
      <c r="D1963" s="28"/>
      <c r="E1963" s="29" t="s">
        <v>1233</v>
      </c>
      <c r="F1963" s="24">
        <v>0</v>
      </c>
      <c r="G1963" s="24">
        <f t="shared" si="1411"/>
        <v>0</v>
      </c>
      <c r="H1963" s="24">
        <f t="shared" si="1411"/>
        <v>0</v>
      </c>
      <c r="I1963" s="24">
        <f t="shared" si="1411"/>
        <v>247.52099999999999</v>
      </c>
      <c r="J1963" s="37">
        <f t="shared" si="1411"/>
        <v>176.52099999999999</v>
      </c>
      <c r="K1963" s="24">
        <f t="shared" si="1411"/>
        <v>0</v>
      </c>
      <c r="L1963" s="24">
        <f t="shared" si="1411"/>
        <v>0</v>
      </c>
      <c r="M1963" s="24">
        <f t="shared" si="1411"/>
        <v>0</v>
      </c>
      <c r="N1963" s="24">
        <f t="shared" si="1411"/>
        <v>0</v>
      </c>
      <c r="O1963" s="30">
        <f t="shared" si="1411"/>
        <v>247.52099999999999</v>
      </c>
      <c r="P1963" s="30">
        <f t="shared" si="1411"/>
        <v>0</v>
      </c>
      <c r="Q1963" s="30">
        <f t="shared" si="1411"/>
        <v>0</v>
      </c>
      <c r="R1963" s="88">
        <f t="shared" si="1395"/>
        <v>100</v>
      </c>
    </row>
    <row r="1964" spans="1:18" ht="31.5" customHeight="1" x14ac:dyDescent="0.3">
      <c r="A1964" s="28" t="s">
        <v>303</v>
      </c>
      <c r="B1964" s="28" t="s">
        <v>1400</v>
      </c>
      <c r="C1964" s="28" t="s">
        <v>87</v>
      </c>
      <c r="D1964" s="28"/>
      <c r="E1964" s="29" t="s">
        <v>1234</v>
      </c>
      <c r="F1964" s="24">
        <v>0</v>
      </c>
      <c r="G1964" s="24">
        <f t="shared" si="1411"/>
        <v>0</v>
      </c>
      <c r="H1964" s="24">
        <f t="shared" si="1411"/>
        <v>0</v>
      </c>
      <c r="I1964" s="24">
        <f t="shared" si="1411"/>
        <v>247.52099999999999</v>
      </c>
      <c r="J1964" s="37">
        <f t="shared" si="1411"/>
        <v>176.52099999999999</v>
      </c>
      <c r="K1964" s="24">
        <f t="shared" si="1411"/>
        <v>0</v>
      </c>
      <c r="L1964" s="24">
        <f t="shared" si="1411"/>
        <v>0</v>
      </c>
      <c r="M1964" s="24">
        <f t="shared" si="1411"/>
        <v>0</v>
      </c>
      <c r="N1964" s="24">
        <f t="shared" si="1411"/>
        <v>0</v>
      </c>
      <c r="O1964" s="30">
        <f t="shared" si="1411"/>
        <v>247.52099999999999</v>
      </c>
      <c r="P1964" s="30">
        <f t="shared" si="1411"/>
        <v>0</v>
      </c>
      <c r="Q1964" s="30">
        <f t="shared" si="1411"/>
        <v>0</v>
      </c>
      <c r="R1964" s="88">
        <f t="shared" si="1395"/>
        <v>100</v>
      </c>
    </row>
    <row r="1965" spans="1:18" ht="15.75" customHeight="1" x14ac:dyDescent="0.3">
      <c r="A1965" s="28" t="s">
        <v>303</v>
      </c>
      <c r="B1965" s="28" t="s">
        <v>1400</v>
      </c>
      <c r="C1965" s="28" t="s">
        <v>87</v>
      </c>
      <c r="D1965" s="28" t="s">
        <v>53</v>
      </c>
      <c r="E1965" s="29" t="s">
        <v>679</v>
      </c>
      <c r="F1965" s="24">
        <v>0</v>
      </c>
      <c r="G1965" s="24">
        <f t="shared" si="1411"/>
        <v>0</v>
      </c>
      <c r="H1965" s="24">
        <f t="shared" si="1411"/>
        <v>0</v>
      </c>
      <c r="I1965" s="24">
        <f t="shared" si="1411"/>
        <v>247.52099999999999</v>
      </c>
      <c r="J1965" s="37">
        <f t="shared" si="1411"/>
        <v>176.52099999999999</v>
      </c>
      <c r="K1965" s="24">
        <f t="shared" si="1411"/>
        <v>0</v>
      </c>
      <c r="L1965" s="24">
        <f t="shared" si="1411"/>
        <v>0</v>
      </c>
      <c r="M1965" s="24">
        <f t="shared" si="1411"/>
        <v>0</v>
      </c>
      <c r="N1965" s="24">
        <f t="shared" si="1411"/>
        <v>0</v>
      </c>
      <c r="O1965" s="30">
        <f t="shared" si="1411"/>
        <v>247.52099999999999</v>
      </c>
      <c r="P1965" s="30">
        <f t="shared" si="1411"/>
        <v>0</v>
      </c>
      <c r="Q1965" s="30">
        <f t="shared" si="1411"/>
        <v>0</v>
      </c>
      <c r="R1965" s="88">
        <f t="shared" si="1395"/>
        <v>100</v>
      </c>
    </row>
    <row r="1966" spans="1:18" ht="15.75" customHeight="1" x14ac:dyDescent="0.3">
      <c r="A1966" s="28" t="s">
        <v>303</v>
      </c>
      <c r="B1966" s="28" t="s">
        <v>1400</v>
      </c>
      <c r="C1966" s="28" t="s">
        <v>87</v>
      </c>
      <c r="D1966" s="28" t="s">
        <v>54</v>
      </c>
      <c r="E1966" s="29" t="s">
        <v>681</v>
      </c>
      <c r="F1966" s="24">
        <v>0</v>
      </c>
      <c r="G1966" s="24"/>
      <c r="H1966" s="24">
        <v>0</v>
      </c>
      <c r="I1966" s="24">
        <v>247.52099999999999</v>
      </c>
      <c r="J1966" s="37">
        <v>176.52099999999999</v>
      </c>
      <c r="K1966" s="24">
        <v>0</v>
      </c>
      <c r="L1966" s="24">
        <v>0</v>
      </c>
      <c r="M1966" s="24">
        <v>0</v>
      </c>
      <c r="N1966" s="24">
        <v>0</v>
      </c>
      <c r="O1966" s="30">
        <v>247.52099999999999</v>
      </c>
      <c r="P1966" s="30">
        <v>0</v>
      </c>
      <c r="Q1966" s="30">
        <v>0</v>
      </c>
      <c r="R1966" s="88">
        <f t="shared" si="1395"/>
        <v>100</v>
      </c>
    </row>
    <row r="1967" spans="1:18" s="36" customFormat="1" ht="15.75" customHeight="1" x14ac:dyDescent="0.3">
      <c r="A1967" s="43" t="s">
        <v>303</v>
      </c>
      <c r="B1967" s="43" t="s">
        <v>147</v>
      </c>
      <c r="C1967" s="43"/>
      <c r="D1967" s="43"/>
      <c r="E1967" s="44" t="s">
        <v>622</v>
      </c>
      <c r="F1967" s="22">
        <f>F1975+F2028</f>
        <v>50743.710000000006</v>
      </c>
      <c r="G1967" s="22">
        <f>G1975+G2028+G1968</f>
        <v>193</v>
      </c>
      <c r="H1967" s="22">
        <f>H1975+H2028+H1968</f>
        <v>49812.106</v>
      </c>
      <c r="I1967" s="22">
        <f>I1975+I2028+I1968</f>
        <v>55785.26874</v>
      </c>
      <c r="J1967" s="22">
        <f t="shared" ref="J1967:Q1967" si="1412">J1975+J2028+J1968</f>
        <v>36104.252639999999</v>
      </c>
      <c r="K1967" s="22">
        <f t="shared" si="1412"/>
        <v>3244.5747999999999</v>
      </c>
      <c r="L1967" s="22">
        <f t="shared" si="1412"/>
        <v>3244.5746799999997</v>
      </c>
      <c r="M1967" s="22">
        <f t="shared" si="1412"/>
        <v>0</v>
      </c>
      <c r="N1967" s="22">
        <f t="shared" si="1412"/>
        <v>0</v>
      </c>
      <c r="O1967" s="22">
        <f t="shared" si="1412"/>
        <v>53947.515050000002</v>
      </c>
      <c r="P1967" s="22">
        <f t="shared" si="1412"/>
        <v>3244.5746799999997</v>
      </c>
      <c r="Q1967" s="22">
        <f t="shared" si="1412"/>
        <v>0</v>
      </c>
      <c r="R1967" s="86">
        <f t="shared" si="1395"/>
        <v>96.70566489772547</v>
      </c>
    </row>
    <row r="1968" spans="1:18" s="36" customFormat="1" ht="15.75" customHeight="1" x14ac:dyDescent="0.3">
      <c r="A1968" s="47" t="s">
        <v>303</v>
      </c>
      <c r="B1968" s="47" t="s">
        <v>1421</v>
      </c>
      <c r="C1968" s="20"/>
      <c r="D1968" s="47"/>
      <c r="E1968" s="48" t="s">
        <v>644</v>
      </c>
      <c r="F1968" s="22"/>
      <c r="G1968" s="24">
        <f t="shared" ref="G1968:G1973" si="1413">G1969</f>
        <v>193</v>
      </c>
      <c r="H1968" s="23">
        <f t="shared" ref="H1968:Q1973" si="1414">H1969</f>
        <v>108.18899999999999</v>
      </c>
      <c r="I1968" s="23">
        <f t="shared" si="1414"/>
        <v>58.189</v>
      </c>
      <c r="J1968" s="23">
        <f t="shared" si="1414"/>
        <v>0</v>
      </c>
      <c r="K1968" s="23">
        <f t="shared" si="1414"/>
        <v>0</v>
      </c>
      <c r="L1968" s="23">
        <f t="shared" si="1414"/>
        <v>0</v>
      </c>
      <c r="M1968" s="23">
        <f t="shared" si="1414"/>
        <v>0</v>
      </c>
      <c r="N1968" s="23">
        <f t="shared" si="1414"/>
        <v>0</v>
      </c>
      <c r="O1968" s="23">
        <f t="shared" si="1414"/>
        <v>55.028390000000002</v>
      </c>
      <c r="P1968" s="23">
        <f t="shared" si="1414"/>
        <v>0</v>
      </c>
      <c r="Q1968" s="23">
        <f t="shared" si="1414"/>
        <v>0</v>
      </c>
      <c r="R1968" s="87">
        <f t="shared" si="1395"/>
        <v>94.568372029077665</v>
      </c>
    </row>
    <row r="1969" spans="1:18" s="36" customFormat="1" ht="31.5" customHeight="1" x14ac:dyDescent="0.3">
      <c r="A1969" s="28" t="s">
        <v>303</v>
      </c>
      <c r="B1969" s="28" t="s">
        <v>1421</v>
      </c>
      <c r="C1969" s="18" t="s">
        <v>269</v>
      </c>
      <c r="D1969" s="28"/>
      <c r="E1969" s="29" t="s">
        <v>1597</v>
      </c>
      <c r="F1969" s="22"/>
      <c r="G1969" s="24">
        <f t="shared" si="1413"/>
        <v>193</v>
      </c>
      <c r="H1969" s="24">
        <f t="shared" si="1414"/>
        <v>108.18899999999999</v>
      </c>
      <c r="I1969" s="24">
        <f t="shared" si="1414"/>
        <v>58.189</v>
      </c>
      <c r="J1969" s="24">
        <f t="shared" si="1414"/>
        <v>0</v>
      </c>
      <c r="K1969" s="24">
        <f t="shared" si="1414"/>
        <v>0</v>
      </c>
      <c r="L1969" s="24">
        <f t="shared" si="1414"/>
        <v>0</v>
      </c>
      <c r="M1969" s="24">
        <f t="shared" si="1414"/>
        <v>0</v>
      </c>
      <c r="N1969" s="24">
        <f t="shared" si="1414"/>
        <v>0</v>
      </c>
      <c r="O1969" s="24">
        <f t="shared" si="1414"/>
        <v>55.028390000000002</v>
      </c>
      <c r="P1969" s="24">
        <f t="shared" si="1414"/>
        <v>0</v>
      </c>
      <c r="Q1969" s="24">
        <f t="shared" si="1414"/>
        <v>0</v>
      </c>
      <c r="R1969" s="88">
        <f t="shared" si="1395"/>
        <v>94.568372029077665</v>
      </c>
    </row>
    <row r="1970" spans="1:18" s="36" customFormat="1" ht="31.5" customHeight="1" x14ac:dyDescent="0.3">
      <c r="A1970" s="28" t="s">
        <v>303</v>
      </c>
      <c r="B1970" s="28" t="s">
        <v>1421</v>
      </c>
      <c r="C1970" s="18" t="s">
        <v>326</v>
      </c>
      <c r="D1970" s="28"/>
      <c r="E1970" s="29" t="s">
        <v>1608</v>
      </c>
      <c r="F1970" s="22"/>
      <c r="G1970" s="24">
        <f t="shared" si="1413"/>
        <v>193</v>
      </c>
      <c r="H1970" s="24">
        <f t="shared" si="1414"/>
        <v>108.18899999999999</v>
      </c>
      <c r="I1970" s="24">
        <f t="shared" si="1414"/>
        <v>58.189</v>
      </c>
      <c r="J1970" s="24">
        <f t="shared" si="1414"/>
        <v>0</v>
      </c>
      <c r="K1970" s="24">
        <f t="shared" si="1414"/>
        <v>0</v>
      </c>
      <c r="L1970" s="24">
        <f t="shared" si="1414"/>
        <v>0</v>
      </c>
      <c r="M1970" s="24">
        <f t="shared" si="1414"/>
        <v>0</v>
      </c>
      <c r="N1970" s="24">
        <f t="shared" si="1414"/>
        <v>0</v>
      </c>
      <c r="O1970" s="24">
        <f t="shared" si="1414"/>
        <v>55.028390000000002</v>
      </c>
      <c r="P1970" s="24">
        <f t="shared" si="1414"/>
        <v>0</v>
      </c>
      <c r="Q1970" s="24">
        <f t="shared" si="1414"/>
        <v>0</v>
      </c>
      <c r="R1970" s="88">
        <f t="shared" si="1395"/>
        <v>94.568372029077665</v>
      </c>
    </row>
    <row r="1971" spans="1:18" s="36" customFormat="1" ht="63" customHeight="1" x14ac:dyDescent="0.3">
      <c r="A1971" s="28" t="s">
        <v>303</v>
      </c>
      <c r="B1971" s="28" t="s">
        <v>1421</v>
      </c>
      <c r="C1971" s="18" t="s">
        <v>327</v>
      </c>
      <c r="D1971" s="28"/>
      <c r="E1971" s="29" t="s">
        <v>1609</v>
      </c>
      <c r="F1971" s="22"/>
      <c r="G1971" s="24">
        <f t="shared" si="1413"/>
        <v>193</v>
      </c>
      <c r="H1971" s="24">
        <f t="shared" si="1414"/>
        <v>108.18899999999999</v>
      </c>
      <c r="I1971" s="24">
        <f t="shared" si="1414"/>
        <v>58.189</v>
      </c>
      <c r="J1971" s="24">
        <f t="shared" si="1414"/>
        <v>0</v>
      </c>
      <c r="K1971" s="24">
        <f t="shared" si="1414"/>
        <v>0</v>
      </c>
      <c r="L1971" s="24">
        <f t="shared" si="1414"/>
        <v>0</v>
      </c>
      <c r="M1971" s="24">
        <f t="shared" si="1414"/>
        <v>0</v>
      </c>
      <c r="N1971" s="24">
        <f t="shared" si="1414"/>
        <v>0</v>
      </c>
      <c r="O1971" s="24">
        <f t="shared" si="1414"/>
        <v>55.028390000000002</v>
      </c>
      <c r="P1971" s="24">
        <f t="shared" si="1414"/>
        <v>0</v>
      </c>
      <c r="Q1971" s="24">
        <f t="shared" si="1414"/>
        <v>0</v>
      </c>
      <c r="R1971" s="88">
        <f t="shared" si="1395"/>
        <v>94.568372029077665</v>
      </c>
    </row>
    <row r="1972" spans="1:18" s="36" customFormat="1" ht="31.5" customHeight="1" x14ac:dyDescent="0.3">
      <c r="A1972" s="28" t="s">
        <v>303</v>
      </c>
      <c r="B1972" s="28" t="s">
        <v>1421</v>
      </c>
      <c r="C1972" s="18" t="s">
        <v>1349</v>
      </c>
      <c r="D1972" s="28"/>
      <c r="E1972" s="29" t="s">
        <v>1376</v>
      </c>
      <c r="F1972" s="22"/>
      <c r="G1972" s="24">
        <f t="shared" si="1413"/>
        <v>193</v>
      </c>
      <c r="H1972" s="24">
        <f t="shared" si="1414"/>
        <v>108.18899999999999</v>
      </c>
      <c r="I1972" s="24">
        <f t="shared" si="1414"/>
        <v>58.189</v>
      </c>
      <c r="J1972" s="24">
        <f t="shared" si="1414"/>
        <v>0</v>
      </c>
      <c r="K1972" s="24">
        <f t="shared" si="1414"/>
        <v>0</v>
      </c>
      <c r="L1972" s="24">
        <f t="shared" si="1414"/>
        <v>0</v>
      </c>
      <c r="M1972" s="24">
        <f t="shared" si="1414"/>
        <v>0</v>
      </c>
      <c r="N1972" s="24">
        <f t="shared" si="1414"/>
        <v>0</v>
      </c>
      <c r="O1972" s="24">
        <f t="shared" si="1414"/>
        <v>55.028390000000002</v>
      </c>
      <c r="P1972" s="24">
        <f t="shared" si="1414"/>
        <v>0</v>
      </c>
      <c r="Q1972" s="24">
        <f t="shared" si="1414"/>
        <v>0</v>
      </c>
      <c r="R1972" s="88">
        <f t="shared" si="1395"/>
        <v>94.568372029077665</v>
      </c>
    </row>
    <row r="1973" spans="1:18" s="36" customFormat="1" ht="31.5" customHeight="1" x14ac:dyDescent="0.3">
      <c r="A1973" s="28" t="s">
        <v>303</v>
      </c>
      <c r="B1973" s="28" t="s">
        <v>1421</v>
      </c>
      <c r="C1973" s="18" t="s">
        <v>1349</v>
      </c>
      <c r="D1973" s="28" t="s">
        <v>51</v>
      </c>
      <c r="E1973" s="29" t="s">
        <v>663</v>
      </c>
      <c r="F1973" s="22"/>
      <c r="G1973" s="24">
        <f t="shared" si="1413"/>
        <v>193</v>
      </c>
      <c r="H1973" s="24">
        <f t="shared" si="1414"/>
        <v>108.18899999999999</v>
      </c>
      <c r="I1973" s="24">
        <f t="shared" si="1414"/>
        <v>58.189</v>
      </c>
      <c r="J1973" s="24">
        <f t="shared" si="1414"/>
        <v>0</v>
      </c>
      <c r="K1973" s="24">
        <f t="shared" si="1414"/>
        <v>0</v>
      </c>
      <c r="L1973" s="24">
        <f t="shared" si="1414"/>
        <v>0</v>
      </c>
      <c r="M1973" s="24">
        <f t="shared" si="1414"/>
        <v>0</v>
      </c>
      <c r="N1973" s="24">
        <f t="shared" si="1414"/>
        <v>0</v>
      </c>
      <c r="O1973" s="24">
        <f t="shared" si="1414"/>
        <v>55.028390000000002</v>
      </c>
      <c r="P1973" s="24">
        <f t="shared" si="1414"/>
        <v>0</v>
      </c>
      <c r="Q1973" s="24">
        <f t="shared" si="1414"/>
        <v>0</v>
      </c>
      <c r="R1973" s="88">
        <f t="shared" si="1395"/>
        <v>94.568372029077665</v>
      </c>
    </row>
    <row r="1974" spans="1:18" s="36" customFormat="1" ht="31.5" customHeight="1" x14ac:dyDescent="0.3">
      <c r="A1974" s="28" t="s">
        <v>303</v>
      </c>
      <c r="B1974" s="28" t="s">
        <v>1421</v>
      </c>
      <c r="C1974" s="18" t="s">
        <v>1349</v>
      </c>
      <c r="D1974" s="28" t="s">
        <v>52</v>
      </c>
      <c r="E1974" s="29" t="s">
        <v>664</v>
      </c>
      <c r="F1974" s="22"/>
      <c r="G1974" s="24">
        <v>193</v>
      </c>
      <c r="H1974" s="24">
        <f>193-84.811</f>
        <v>108.18899999999999</v>
      </c>
      <c r="I1974" s="24">
        <v>58.189</v>
      </c>
      <c r="J1974" s="24">
        <v>0</v>
      </c>
      <c r="K1974" s="24">
        <v>0</v>
      </c>
      <c r="L1974" s="24">
        <v>0</v>
      </c>
      <c r="M1974" s="24">
        <v>0</v>
      </c>
      <c r="N1974" s="24">
        <v>0</v>
      </c>
      <c r="O1974" s="24">
        <v>55.028390000000002</v>
      </c>
      <c r="P1974" s="24">
        <v>0</v>
      </c>
      <c r="Q1974" s="24">
        <v>0</v>
      </c>
      <c r="R1974" s="88">
        <f t="shared" si="1395"/>
        <v>94.568372029077665</v>
      </c>
    </row>
    <row r="1975" spans="1:18" s="49" customFormat="1" ht="15.75" customHeight="1" x14ac:dyDescent="0.3">
      <c r="A1975" s="47" t="s">
        <v>303</v>
      </c>
      <c r="B1975" s="47" t="s">
        <v>1422</v>
      </c>
      <c r="C1975" s="20"/>
      <c r="D1975" s="47"/>
      <c r="E1975" s="48" t="s">
        <v>645</v>
      </c>
      <c r="F1975" s="23">
        <v>38008.510000000009</v>
      </c>
      <c r="G1975" s="23">
        <f t="shared" ref="G1975:H1975" si="1415">G1976+G1982+G1990+G1998+G2020</f>
        <v>0</v>
      </c>
      <c r="H1975" s="23">
        <f t="shared" si="1415"/>
        <v>37224.629000000001</v>
      </c>
      <c r="I1975" s="23">
        <f t="shared" ref="I1975:Q1975" si="1416">I1976+I1982+I1990+I1998+I2020</f>
        <v>43381.533739999999</v>
      </c>
      <c r="J1975" s="77">
        <f t="shared" si="1416"/>
        <v>26945.855489999998</v>
      </c>
      <c r="K1975" s="23">
        <f t="shared" si="1416"/>
        <v>3244.5747999999999</v>
      </c>
      <c r="L1975" s="23">
        <f t="shared" si="1416"/>
        <v>3244.5746799999997</v>
      </c>
      <c r="M1975" s="23">
        <f t="shared" si="1416"/>
        <v>0</v>
      </c>
      <c r="N1975" s="23">
        <f t="shared" si="1416"/>
        <v>0</v>
      </c>
      <c r="O1975" s="51">
        <f t="shared" si="1416"/>
        <v>41565.545770000004</v>
      </c>
      <c r="P1975" s="51">
        <f t="shared" si="1416"/>
        <v>3244.5746799999997</v>
      </c>
      <c r="Q1975" s="51">
        <f t="shared" si="1416"/>
        <v>0</v>
      </c>
      <c r="R1975" s="87">
        <f t="shared" si="1395"/>
        <v>95.813914784839511</v>
      </c>
    </row>
    <row r="1976" spans="1:18" ht="31.5" customHeight="1" x14ac:dyDescent="0.3">
      <c r="A1976" s="28" t="s">
        <v>303</v>
      </c>
      <c r="B1976" s="28" t="s">
        <v>1422</v>
      </c>
      <c r="C1976" s="18" t="s">
        <v>277</v>
      </c>
      <c r="D1976" s="28"/>
      <c r="E1976" s="29" t="s">
        <v>1600</v>
      </c>
      <c r="F1976" s="24">
        <v>599.5</v>
      </c>
      <c r="G1976" s="24">
        <f t="shared" ref="G1976:Q1977" si="1417">G1977</f>
        <v>0</v>
      </c>
      <c r="H1976" s="24">
        <f t="shared" si="1417"/>
        <v>476.60300000000001</v>
      </c>
      <c r="I1976" s="24">
        <f t="shared" si="1417"/>
        <v>476.60300000000001</v>
      </c>
      <c r="J1976" s="37">
        <f t="shared" si="1417"/>
        <v>462.8</v>
      </c>
      <c r="K1976" s="24">
        <f t="shared" si="1417"/>
        <v>0</v>
      </c>
      <c r="L1976" s="24">
        <f t="shared" si="1417"/>
        <v>0</v>
      </c>
      <c r="M1976" s="24">
        <f t="shared" si="1417"/>
        <v>0</v>
      </c>
      <c r="N1976" s="24">
        <f t="shared" si="1417"/>
        <v>0</v>
      </c>
      <c r="O1976" s="30">
        <f t="shared" si="1417"/>
        <v>476.60250000000002</v>
      </c>
      <c r="P1976" s="30">
        <f t="shared" si="1417"/>
        <v>0</v>
      </c>
      <c r="Q1976" s="30">
        <f t="shared" si="1417"/>
        <v>0</v>
      </c>
      <c r="R1976" s="88">
        <f t="shared" si="1395"/>
        <v>99.999895090882774</v>
      </c>
    </row>
    <row r="1977" spans="1:18" ht="15.75" customHeight="1" x14ac:dyDescent="0.3">
      <c r="A1977" s="28" t="s">
        <v>303</v>
      </c>
      <c r="B1977" s="28" t="s">
        <v>1422</v>
      </c>
      <c r="C1977" s="18" t="s">
        <v>279</v>
      </c>
      <c r="D1977" s="28"/>
      <c r="E1977" s="29" t="s">
        <v>1601</v>
      </c>
      <c r="F1977" s="24">
        <v>599.5</v>
      </c>
      <c r="G1977" s="24">
        <f t="shared" si="1417"/>
        <v>0</v>
      </c>
      <c r="H1977" s="24">
        <f t="shared" si="1417"/>
        <v>476.60300000000001</v>
      </c>
      <c r="I1977" s="24">
        <f t="shared" si="1417"/>
        <v>476.60300000000001</v>
      </c>
      <c r="J1977" s="37">
        <f t="shared" si="1417"/>
        <v>462.8</v>
      </c>
      <c r="K1977" s="24">
        <f t="shared" si="1417"/>
        <v>0</v>
      </c>
      <c r="L1977" s="24">
        <f t="shared" si="1417"/>
        <v>0</v>
      </c>
      <c r="M1977" s="24">
        <f t="shared" si="1417"/>
        <v>0</v>
      </c>
      <c r="N1977" s="24">
        <f t="shared" si="1417"/>
        <v>0</v>
      </c>
      <c r="O1977" s="30">
        <f t="shared" si="1417"/>
        <v>476.60250000000002</v>
      </c>
      <c r="P1977" s="30">
        <f t="shared" si="1417"/>
        <v>0</v>
      </c>
      <c r="Q1977" s="30">
        <f t="shared" si="1417"/>
        <v>0</v>
      </c>
      <c r="R1977" s="88">
        <f t="shared" si="1395"/>
        <v>99.999895090882774</v>
      </c>
    </row>
    <row r="1978" spans="1:18" ht="31.5" customHeight="1" x14ac:dyDescent="0.3">
      <c r="A1978" s="28" t="s">
        <v>303</v>
      </c>
      <c r="B1978" s="28" t="s">
        <v>1422</v>
      </c>
      <c r="C1978" s="18" t="s">
        <v>288</v>
      </c>
      <c r="D1978" s="28"/>
      <c r="E1978" s="29" t="s">
        <v>1610</v>
      </c>
      <c r="F1978" s="24">
        <v>599.5</v>
      </c>
      <c r="G1978" s="24">
        <f t="shared" ref="G1978:N1978" si="1418">G1979</f>
        <v>0</v>
      </c>
      <c r="H1978" s="24">
        <f t="shared" si="1418"/>
        <v>476.60300000000001</v>
      </c>
      <c r="I1978" s="24">
        <f t="shared" si="1418"/>
        <v>476.60300000000001</v>
      </c>
      <c r="J1978" s="37">
        <f t="shared" si="1418"/>
        <v>462.8</v>
      </c>
      <c r="K1978" s="24">
        <f t="shared" si="1418"/>
        <v>0</v>
      </c>
      <c r="L1978" s="24">
        <f t="shared" si="1418"/>
        <v>0</v>
      </c>
      <c r="M1978" s="24">
        <f t="shared" si="1418"/>
        <v>0</v>
      </c>
      <c r="N1978" s="24">
        <f t="shared" si="1418"/>
        <v>0</v>
      </c>
      <c r="O1978" s="30">
        <f>O1979</f>
        <v>476.60250000000002</v>
      </c>
      <c r="P1978" s="30">
        <f>P1979</f>
        <v>0</v>
      </c>
      <c r="Q1978" s="30">
        <f>Q1979</f>
        <v>0</v>
      </c>
      <c r="R1978" s="88">
        <f t="shared" si="1395"/>
        <v>99.999895090882774</v>
      </c>
    </row>
    <row r="1979" spans="1:18" ht="31.5" customHeight="1" x14ac:dyDescent="0.3">
      <c r="A1979" s="28" t="s">
        <v>303</v>
      </c>
      <c r="B1979" s="28" t="s">
        <v>1422</v>
      </c>
      <c r="C1979" s="18" t="s">
        <v>283</v>
      </c>
      <c r="D1979" s="28"/>
      <c r="E1979" s="29" t="s">
        <v>804</v>
      </c>
      <c r="F1979" s="24">
        <v>599.5</v>
      </c>
      <c r="G1979" s="24">
        <f t="shared" ref="G1979:Q1980" si="1419">G1980</f>
        <v>0</v>
      </c>
      <c r="H1979" s="24">
        <f t="shared" si="1419"/>
        <v>476.60300000000001</v>
      </c>
      <c r="I1979" s="24">
        <f t="shared" si="1419"/>
        <v>476.60300000000001</v>
      </c>
      <c r="J1979" s="37">
        <f t="shared" si="1419"/>
        <v>462.8</v>
      </c>
      <c r="K1979" s="24">
        <f t="shared" si="1419"/>
        <v>0</v>
      </c>
      <c r="L1979" s="24">
        <f t="shared" si="1419"/>
        <v>0</v>
      </c>
      <c r="M1979" s="24">
        <f t="shared" si="1419"/>
        <v>0</v>
      </c>
      <c r="N1979" s="24">
        <f t="shared" si="1419"/>
        <v>0</v>
      </c>
      <c r="O1979" s="30">
        <f t="shared" si="1419"/>
        <v>476.60250000000002</v>
      </c>
      <c r="P1979" s="30">
        <f t="shared" si="1419"/>
        <v>0</v>
      </c>
      <c r="Q1979" s="30">
        <f t="shared" si="1419"/>
        <v>0</v>
      </c>
      <c r="R1979" s="88">
        <f t="shared" si="1395"/>
        <v>99.999895090882774</v>
      </c>
    </row>
    <row r="1980" spans="1:18" ht="31.5" customHeight="1" x14ac:dyDescent="0.3">
      <c r="A1980" s="28" t="s">
        <v>303</v>
      </c>
      <c r="B1980" s="28" t="s">
        <v>1422</v>
      </c>
      <c r="C1980" s="18" t="s">
        <v>283</v>
      </c>
      <c r="D1980" s="28" t="s">
        <v>51</v>
      </c>
      <c r="E1980" s="29" t="s">
        <v>663</v>
      </c>
      <c r="F1980" s="24">
        <v>599.5</v>
      </c>
      <c r="G1980" s="24">
        <f t="shared" ref="G1980:O1980" si="1420">G1981</f>
        <v>0</v>
      </c>
      <c r="H1980" s="24">
        <f t="shared" si="1420"/>
        <v>476.60300000000001</v>
      </c>
      <c r="I1980" s="24">
        <f t="shared" si="1420"/>
        <v>476.60300000000001</v>
      </c>
      <c r="J1980" s="37">
        <f t="shared" si="1420"/>
        <v>462.8</v>
      </c>
      <c r="K1980" s="24">
        <f t="shared" si="1420"/>
        <v>0</v>
      </c>
      <c r="L1980" s="24">
        <f t="shared" si="1420"/>
        <v>0</v>
      </c>
      <c r="M1980" s="24">
        <f t="shared" si="1420"/>
        <v>0</v>
      </c>
      <c r="N1980" s="24">
        <f t="shared" si="1420"/>
        <v>0</v>
      </c>
      <c r="O1980" s="30">
        <f t="shared" si="1420"/>
        <v>476.60250000000002</v>
      </c>
      <c r="P1980" s="30">
        <f t="shared" si="1419"/>
        <v>0</v>
      </c>
      <c r="Q1980" s="30">
        <f t="shared" si="1419"/>
        <v>0</v>
      </c>
      <c r="R1980" s="88">
        <f t="shared" si="1395"/>
        <v>99.999895090882774</v>
      </c>
    </row>
    <row r="1981" spans="1:18" ht="31.5" customHeight="1" x14ac:dyDescent="0.3">
      <c r="A1981" s="28" t="s">
        <v>303</v>
      </c>
      <c r="B1981" s="28" t="s">
        <v>1422</v>
      </c>
      <c r="C1981" s="18" t="s">
        <v>283</v>
      </c>
      <c r="D1981" s="28" t="s">
        <v>52</v>
      </c>
      <c r="E1981" s="29" t="s">
        <v>664</v>
      </c>
      <c r="F1981" s="24">
        <v>0</v>
      </c>
      <c r="G1981" s="24"/>
      <c r="H1981" s="24">
        <v>476.60300000000001</v>
      </c>
      <c r="I1981" s="24">
        <v>476.60300000000001</v>
      </c>
      <c r="J1981" s="37">
        <v>462.8</v>
      </c>
      <c r="K1981" s="24">
        <v>0</v>
      </c>
      <c r="L1981" s="24">
        <v>0</v>
      </c>
      <c r="M1981" s="24">
        <v>0</v>
      </c>
      <c r="N1981" s="24">
        <v>0</v>
      </c>
      <c r="O1981" s="30">
        <v>476.60250000000002</v>
      </c>
      <c r="P1981" s="30">
        <v>0</v>
      </c>
      <c r="Q1981" s="30">
        <v>0</v>
      </c>
      <c r="R1981" s="88">
        <f t="shared" si="1395"/>
        <v>99.999895090882774</v>
      </c>
    </row>
    <row r="1982" spans="1:18" ht="31.5" customHeight="1" x14ac:dyDescent="0.3">
      <c r="A1982" s="28" t="s">
        <v>303</v>
      </c>
      <c r="B1982" s="28" t="s">
        <v>1422</v>
      </c>
      <c r="C1982" s="18" t="s">
        <v>266</v>
      </c>
      <c r="D1982" s="28"/>
      <c r="E1982" s="29" t="s">
        <v>1593</v>
      </c>
      <c r="F1982" s="24">
        <v>29190.300000000003</v>
      </c>
      <c r="G1982" s="24">
        <f t="shared" ref="G1982:Q1982" si="1421">G1983</f>
        <v>0</v>
      </c>
      <c r="H1982" s="24">
        <f t="shared" si="1421"/>
        <v>29124.81</v>
      </c>
      <c r="I1982" s="24">
        <f t="shared" si="1421"/>
        <v>29124.81</v>
      </c>
      <c r="J1982" s="37">
        <f t="shared" si="1421"/>
        <v>18068.181059999999</v>
      </c>
      <c r="K1982" s="24">
        <f t="shared" si="1421"/>
        <v>0</v>
      </c>
      <c r="L1982" s="24">
        <f t="shared" si="1421"/>
        <v>0</v>
      </c>
      <c r="M1982" s="24">
        <f t="shared" si="1421"/>
        <v>0</v>
      </c>
      <c r="N1982" s="24">
        <f t="shared" si="1421"/>
        <v>0</v>
      </c>
      <c r="O1982" s="30">
        <f t="shared" si="1421"/>
        <v>28467.742270000002</v>
      </c>
      <c r="P1982" s="30">
        <f t="shared" si="1421"/>
        <v>0</v>
      </c>
      <c r="Q1982" s="30">
        <f t="shared" si="1421"/>
        <v>0</v>
      </c>
      <c r="R1982" s="88">
        <f t="shared" si="1395"/>
        <v>97.7439587417051</v>
      </c>
    </row>
    <row r="1983" spans="1:18" ht="31.5" customHeight="1" x14ac:dyDescent="0.3">
      <c r="A1983" s="28" t="s">
        <v>303</v>
      </c>
      <c r="B1983" s="28" t="s">
        <v>1422</v>
      </c>
      <c r="C1983" s="18" t="s">
        <v>267</v>
      </c>
      <c r="D1983" s="28"/>
      <c r="E1983" s="29" t="s">
        <v>1594</v>
      </c>
      <c r="F1983" s="24">
        <v>29190.300000000003</v>
      </c>
      <c r="G1983" s="24">
        <f t="shared" ref="G1983:H1983" si="1422">G1984+G1987</f>
        <v>0</v>
      </c>
      <c r="H1983" s="24">
        <f t="shared" si="1422"/>
        <v>29124.81</v>
      </c>
      <c r="I1983" s="24">
        <f t="shared" ref="I1983:Q1983" si="1423">I1984+I1987</f>
        <v>29124.81</v>
      </c>
      <c r="J1983" s="37">
        <f t="shared" si="1423"/>
        <v>18068.181059999999</v>
      </c>
      <c r="K1983" s="24">
        <f t="shared" si="1423"/>
        <v>0</v>
      </c>
      <c r="L1983" s="24">
        <f t="shared" si="1423"/>
        <v>0</v>
      </c>
      <c r="M1983" s="24">
        <f t="shared" si="1423"/>
        <v>0</v>
      </c>
      <c r="N1983" s="24">
        <f t="shared" si="1423"/>
        <v>0</v>
      </c>
      <c r="O1983" s="30">
        <f t="shared" si="1423"/>
        <v>28467.742270000002</v>
      </c>
      <c r="P1983" s="30">
        <f t="shared" si="1423"/>
        <v>0</v>
      </c>
      <c r="Q1983" s="30">
        <f t="shared" si="1423"/>
        <v>0</v>
      </c>
      <c r="R1983" s="88">
        <f t="shared" si="1395"/>
        <v>97.7439587417051</v>
      </c>
    </row>
    <row r="1984" spans="1:18" ht="31.5" customHeight="1" x14ac:dyDescent="0.3">
      <c r="A1984" s="28" t="s">
        <v>303</v>
      </c>
      <c r="B1984" s="28" t="s">
        <v>1422</v>
      </c>
      <c r="C1984" s="18" t="s">
        <v>284</v>
      </c>
      <c r="D1984" s="28"/>
      <c r="E1984" s="29" t="s">
        <v>1611</v>
      </c>
      <c r="F1984" s="24">
        <v>25003.7</v>
      </c>
      <c r="G1984" s="24">
        <f t="shared" ref="G1984:Q1985" si="1424">G1985</f>
        <v>0</v>
      </c>
      <c r="H1984" s="24">
        <f t="shared" si="1424"/>
        <v>24908.09</v>
      </c>
      <c r="I1984" s="24">
        <f t="shared" si="1424"/>
        <v>24908.09</v>
      </c>
      <c r="J1984" s="37">
        <f t="shared" si="1424"/>
        <v>15115.08106</v>
      </c>
      <c r="K1984" s="24">
        <f t="shared" si="1424"/>
        <v>0</v>
      </c>
      <c r="L1984" s="24">
        <f t="shared" si="1424"/>
        <v>0</v>
      </c>
      <c r="M1984" s="24">
        <f t="shared" si="1424"/>
        <v>0</v>
      </c>
      <c r="N1984" s="24">
        <f t="shared" si="1424"/>
        <v>0</v>
      </c>
      <c r="O1984" s="30">
        <f t="shared" si="1424"/>
        <v>24276.479070000001</v>
      </c>
      <c r="P1984" s="30">
        <f t="shared" si="1424"/>
        <v>0</v>
      </c>
      <c r="Q1984" s="30">
        <f t="shared" si="1424"/>
        <v>0</v>
      </c>
      <c r="R1984" s="88">
        <f t="shared" si="1395"/>
        <v>97.464233789102266</v>
      </c>
    </row>
    <row r="1985" spans="1:18" ht="31.5" customHeight="1" x14ac:dyDescent="0.3">
      <c r="A1985" s="28" t="s">
        <v>303</v>
      </c>
      <c r="B1985" s="28" t="s">
        <v>1422</v>
      </c>
      <c r="C1985" s="18" t="s">
        <v>284</v>
      </c>
      <c r="D1985" s="28" t="s">
        <v>51</v>
      </c>
      <c r="E1985" s="29" t="s">
        <v>663</v>
      </c>
      <c r="F1985" s="24">
        <v>25003.7</v>
      </c>
      <c r="G1985" s="24">
        <f t="shared" si="1424"/>
        <v>0</v>
      </c>
      <c r="H1985" s="24">
        <f t="shared" si="1424"/>
        <v>24908.09</v>
      </c>
      <c r="I1985" s="24">
        <f t="shared" si="1424"/>
        <v>24908.09</v>
      </c>
      <c r="J1985" s="37">
        <f t="shared" si="1424"/>
        <v>15115.08106</v>
      </c>
      <c r="K1985" s="24">
        <f t="shared" si="1424"/>
        <v>0</v>
      </c>
      <c r="L1985" s="24">
        <f t="shared" si="1424"/>
        <v>0</v>
      </c>
      <c r="M1985" s="24">
        <f t="shared" si="1424"/>
        <v>0</v>
      </c>
      <c r="N1985" s="24">
        <f t="shared" si="1424"/>
        <v>0</v>
      </c>
      <c r="O1985" s="30">
        <f t="shared" si="1424"/>
        <v>24276.479070000001</v>
      </c>
      <c r="P1985" s="30">
        <f t="shared" si="1424"/>
        <v>0</v>
      </c>
      <c r="Q1985" s="30">
        <f t="shared" si="1424"/>
        <v>0</v>
      </c>
      <c r="R1985" s="88">
        <f t="shared" si="1395"/>
        <v>97.464233789102266</v>
      </c>
    </row>
    <row r="1986" spans="1:18" ht="31.5" customHeight="1" x14ac:dyDescent="0.3">
      <c r="A1986" s="28" t="s">
        <v>303</v>
      </c>
      <c r="B1986" s="28" t="s">
        <v>1422</v>
      </c>
      <c r="C1986" s="18" t="s">
        <v>284</v>
      </c>
      <c r="D1986" s="28" t="s">
        <v>52</v>
      </c>
      <c r="E1986" s="29" t="s">
        <v>664</v>
      </c>
      <c r="F1986" s="24">
        <v>25003.7</v>
      </c>
      <c r="G1986" s="24"/>
      <c r="H1986" s="24">
        <f>24912.949-4.859</f>
        <v>24908.09</v>
      </c>
      <c r="I1986" s="24">
        <v>24908.09</v>
      </c>
      <c r="J1986" s="37">
        <v>15115.08106</v>
      </c>
      <c r="K1986" s="24">
        <v>0</v>
      </c>
      <c r="L1986" s="24">
        <v>0</v>
      </c>
      <c r="M1986" s="24">
        <v>0</v>
      </c>
      <c r="N1986" s="24">
        <v>0</v>
      </c>
      <c r="O1986" s="30">
        <v>24276.479070000001</v>
      </c>
      <c r="P1986" s="30">
        <v>0</v>
      </c>
      <c r="Q1986" s="30">
        <v>0</v>
      </c>
      <c r="R1986" s="88">
        <f t="shared" si="1395"/>
        <v>97.464233789102266</v>
      </c>
    </row>
    <row r="1987" spans="1:18" ht="31.5" customHeight="1" x14ac:dyDescent="0.3">
      <c r="A1987" s="28" t="s">
        <v>303</v>
      </c>
      <c r="B1987" s="28" t="s">
        <v>1422</v>
      </c>
      <c r="C1987" s="18" t="s">
        <v>285</v>
      </c>
      <c r="D1987" s="28"/>
      <c r="E1987" s="29" t="s">
        <v>1612</v>
      </c>
      <c r="F1987" s="24">
        <v>4186.6000000000004</v>
      </c>
      <c r="G1987" s="24">
        <f t="shared" ref="G1987:N1987" si="1425">G1988</f>
        <v>0</v>
      </c>
      <c r="H1987" s="24">
        <f t="shared" si="1425"/>
        <v>4216.72</v>
      </c>
      <c r="I1987" s="24">
        <f t="shared" si="1425"/>
        <v>4216.72</v>
      </c>
      <c r="J1987" s="37">
        <f t="shared" si="1425"/>
        <v>2953.1</v>
      </c>
      <c r="K1987" s="24">
        <f t="shared" si="1425"/>
        <v>0</v>
      </c>
      <c r="L1987" s="24">
        <f t="shared" si="1425"/>
        <v>0</v>
      </c>
      <c r="M1987" s="24">
        <f t="shared" si="1425"/>
        <v>0</v>
      </c>
      <c r="N1987" s="24">
        <f t="shared" si="1425"/>
        <v>0</v>
      </c>
      <c r="O1987" s="30">
        <f>O1988</f>
        <v>4191.2632000000003</v>
      </c>
      <c r="P1987" s="30">
        <f>P1988</f>
        <v>0</v>
      </c>
      <c r="Q1987" s="30">
        <f>Q1988</f>
        <v>0</v>
      </c>
      <c r="R1987" s="88">
        <f t="shared" si="1395"/>
        <v>99.396289058794522</v>
      </c>
    </row>
    <row r="1988" spans="1:18" ht="31.5" customHeight="1" x14ac:dyDescent="0.3">
      <c r="A1988" s="28" t="s">
        <v>303</v>
      </c>
      <c r="B1988" s="28" t="s">
        <v>1422</v>
      </c>
      <c r="C1988" s="18" t="s">
        <v>285</v>
      </c>
      <c r="D1988" s="28" t="s">
        <v>51</v>
      </c>
      <c r="E1988" s="29" t="s">
        <v>663</v>
      </c>
      <c r="F1988" s="24">
        <v>4186.6000000000004</v>
      </c>
      <c r="G1988" s="24">
        <f t="shared" ref="G1988:Q1988" si="1426">G1989</f>
        <v>0</v>
      </c>
      <c r="H1988" s="24">
        <f t="shared" si="1426"/>
        <v>4216.72</v>
      </c>
      <c r="I1988" s="24">
        <f t="shared" si="1426"/>
        <v>4216.72</v>
      </c>
      <c r="J1988" s="37">
        <f t="shared" si="1426"/>
        <v>2953.1</v>
      </c>
      <c r="K1988" s="24">
        <f t="shared" si="1426"/>
        <v>0</v>
      </c>
      <c r="L1988" s="24">
        <f t="shared" si="1426"/>
        <v>0</v>
      </c>
      <c r="M1988" s="24">
        <f t="shared" si="1426"/>
        <v>0</v>
      </c>
      <c r="N1988" s="24">
        <f t="shared" si="1426"/>
        <v>0</v>
      </c>
      <c r="O1988" s="30">
        <f t="shared" si="1426"/>
        <v>4191.2632000000003</v>
      </c>
      <c r="P1988" s="30">
        <f t="shared" si="1426"/>
        <v>0</v>
      </c>
      <c r="Q1988" s="30">
        <f t="shared" si="1426"/>
        <v>0</v>
      </c>
      <c r="R1988" s="88">
        <f t="shared" si="1395"/>
        <v>99.396289058794522</v>
      </c>
    </row>
    <row r="1989" spans="1:18" ht="31.5" customHeight="1" x14ac:dyDescent="0.3">
      <c r="A1989" s="28" t="s">
        <v>303</v>
      </c>
      <c r="B1989" s="28" t="s">
        <v>1422</v>
      </c>
      <c r="C1989" s="18" t="s">
        <v>285</v>
      </c>
      <c r="D1989" s="28" t="s">
        <v>52</v>
      </c>
      <c r="E1989" s="29" t="s">
        <v>664</v>
      </c>
      <c r="F1989" s="24">
        <v>4186.6000000000004</v>
      </c>
      <c r="G1989" s="24"/>
      <c r="H1989" s="24">
        <f>4243.259-26.539</f>
        <v>4216.72</v>
      </c>
      <c r="I1989" s="24">
        <v>4216.72</v>
      </c>
      <c r="J1989" s="37">
        <v>2953.1</v>
      </c>
      <c r="K1989" s="24">
        <v>0</v>
      </c>
      <c r="L1989" s="24">
        <v>0</v>
      </c>
      <c r="M1989" s="24">
        <v>0</v>
      </c>
      <c r="N1989" s="24">
        <v>0</v>
      </c>
      <c r="O1989" s="30">
        <v>4191.2632000000003</v>
      </c>
      <c r="P1989" s="30">
        <v>0</v>
      </c>
      <c r="Q1989" s="30">
        <v>0</v>
      </c>
      <c r="R1989" s="88">
        <f t="shared" si="1395"/>
        <v>99.396289058794522</v>
      </c>
    </row>
    <row r="1990" spans="1:18" ht="31.5" customHeight="1" x14ac:dyDescent="0.3">
      <c r="A1990" s="28" t="s">
        <v>303</v>
      </c>
      <c r="B1990" s="28" t="s">
        <v>1422</v>
      </c>
      <c r="C1990" s="18" t="s">
        <v>289</v>
      </c>
      <c r="D1990" s="28"/>
      <c r="E1990" s="29" t="s">
        <v>1613</v>
      </c>
      <c r="F1990" s="24">
        <v>3674.4</v>
      </c>
      <c r="G1990" s="24">
        <f t="shared" ref="G1990:Q1996" si="1427">G1991</f>
        <v>0</v>
      </c>
      <c r="H1990" s="24">
        <f t="shared" si="1427"/>
        <v>3674.4</v>
      </c>
      <c r="I1990" s="24">
        <f t="shared" si="1427"/>
        <v>4055.7185099999997</v>
      </c>
      <c r="J1990" s="37">
        <f t="shared" si="1427"/>
        <v>4055.71839</v>
      </c>
      <c r="K1990" s="24">
        <f t="shared" si="1427"/>
        <v>3244.5747999999999</v>
      </c>
      <c r="L1990" s="24">
        <f t="shared" si="1427"/>
        <v>3244.5746799999997</v>
      </c>
      <c r="M1990" s="24">
        <f t="shared" si="1427"/>
        <v>0</v>
      </c>
      <c r="N1990" s="24">
        <f t="shared" si="1427"/>
        <v>0</v>
      </c>
      <c r="O1990" s="30">
        <f t="shared" si="1427"/>
        <v>4055.7183599999998</v>
      </c>
      <c r="P1990" s="30">
        <f t="shared" si="1427"/>
        <v>3244.5746799999997</v>
      </c>
      <c r="Q1990" s="30">
        <f t="shared" si="1427"/>
        <v>0</v>
      </c>
      <c r="R1990" s="88">
        <f t="shared" si="1395"/>
        <v>99.999996301518479</v>
      </c>
    </row>
    <row r="1991" spans="1:18" ht="47.25" customHeight="1" x14ac:dyDescent="0.3">
      <c r="A1991" s="28" t="s">
        <v>303</v>
      </c>
      <c r="B1991" s="28" t="s">
        <v>1422</v>
      </c>
      <c r="C1991" s="18" t="s">
        <v>290</v>
      </c>
      <c r="D1991" s="28"/>
      <c r="E1991" s="29" t="s">
        <v>1614</v>
      </c>
      <c r="F1991" s="24">
        <v>3674.4</v>
      </c>
      <c r="G1991" s="24">
        <f t="shared" si="1427"/>
        <v>0</v>
      </c>
      <c r="H1991" s="24">
        <f t="shared" si="1427"/>
        <v>3674.4</v>
      </c>
      <c r="I1991" s="24">
        <f t="shared" si="1427"/>
        <v>4055.7185099999997</v>
      </c>
      <c r="J1991" s="37">
        <f t="shared" si="1427"/>
        <v>4055.71839</v>
      </c>
      <c r="K1991" s="24">
        <f t="shared" si="1427"/>
        <v>3244.5747999999999</v>
      </c>
      <c r="L1991" s="24">
        <f t="shared" si="1427"/>
        <v>3244.5746799999997</v>
      </c>
      <c r="M1991" s="24">
        <f t="shared" si="1427"/>
        <v>0</v>
      </c>
      <c r="N1991" s="24">
        <f t="shared" si="1427"/>
        <v>0</v>
      </c>
      <c r="O1991" s="30">
        <f t="shared" si="1427"/>
        <v>4055.7183599999998</v>
      </c>
      <c r="P1991" s="30">
        <f t="shared" si="1427"/>
        <v>3244.5746799999997</v>
      </c>
      <c r="Q1991" s="30">
        <f t="shared" si="1427"/>
        <v>0</v>
      </c>
      <c r="R1991" s="88">
        <f t="shared" si="1395"/>
        <v>99.999996301518479</v>
      </c>
    </row>
    <row r="1992" spans="1:18" ht="31.5" customHeight="1" x14ac:dyDescent="0.3">
      <c r="A1992" s="28" t="s">
        <v>303</v>
      </c>
      <c r="B1992" s="28" t="s">
        <v>1422</v>
      </c>
      <c r="C1992" s="18" t="s">
        <v>1446</v>
      </c>
      <c r="D1992" s="28"/>
      <c r="E1992" s="29" t="s">
        <v>1447</v>
      </c>
      <c r="F1992" s="24">
        <v>3674.4</v>
      </c>
      <c r="G1992" s="24">
        <f t="shared" si="1427"/>
        <v>0</v>
      </c>
      <c r="H1992" s="24">
        <f t="shared" si="1427"/>
        <v>3674.4</v>
      </c>
      <c r="I1992" s="24">
        <f t="shared" si="1427"/>
        <v>4055.7185099999997</v>
      </c>
      <c r="J1992" s="37">
        <f t="shared" si="1427"/>
        <v>4055.71839</v>
      </c>
      <c r="K1992" s="24">
        <f t="shared" si="1427"/>
        <v>3244.5747999999999</v>
      </c>
      <c r="L1992" s="24">
        <f t="shared" si="1427"/>
        <v>3244.5746799999997</v>
      </c>
      <c r="M1992" s="24">
        <f t="shared" si="1427"/>
        <v>0</v>
      </c>
      <c r="N1992" s="24">
        <f t="shared" si="1427"/>
        <v>0</v>
      </c>
      <c r="O1992" s="30">
        <f t="shared" si="1427"/>
        <v>4055.7183599999998</v>
      </c>
      <c r="P1992" s="30">
        <f t="shared" si="1427"/>
        <v>3244.5746799999997</v>
      </c>
      <c r="Q1992" s="30">
        <f t="shared" si="1427"/>
        <v>0</v>
      </c>
      <c r="R1992" s="88">
        <f t="shared" si="1395"/>
        <v>99.999996301518479</v>
      </c>
    </row>
    <row r="1993" spans="1:18" ht="31.5" customHeight="1" x14ac:dyDescent="0.3">
      <c r="A1993" s="28" t="s">
        <v>303</v>
      </c>
      <c r="B1993" s="28" t="s">
        <v>1422</v>
      </c>
      <c r="C1993" s="18" t="s">
        <v>1748</v>
      </c>
      <c r="D1993" s="28"/>
      <c r="E1993" s="29" t="s">
        <v>1749</v>
      </c>
      <c r="F1993" s="24">
        <v>3674.4</v>
      </c>
      <c r="G1993" s="24">
        <f>G1996</f>
        <v>0</v>
      </c>
      <c r="H1993" s="24">
        <f>H1996+H1994</f>
        <v>3674.4</v>
      </c>
      <c r="I1993" s="24">
        <f>I1996+I1994</f>
        <v>4055.7185099999997</v>
      </c>
      <c r="J1993" s="24">
        <f t="shared" ref="J1993:Q1993" si="1428">J1996+J1994</f>
        <v>4055.71839</v>
      </c>
      <c r="K1993" s="24">
        <f t="shared" si="1428"/>
        <v>3244.5747999999999</v>
      </c>
      <c r="L1993" s="24">
        <f t="shared" si="1428"/>
        <v>3244.5746799999997</v>
      </c>
      <c r="M1993" s="24">
        <f t="shared" si="1428"/>
        <v>0</v>
      </c>
      <c r="N1993" s="24">
        <f t="shared" si="1428"/>
        <v>0</v>
      </c>
      <c r="O1993" s="24">
        <f t="shared" si="1428"/>
        <v>4055.7183599999998</v>
      </c>
      <c r="P1993" s="24">
        <f t="shared" si="1428"/>
        <v>3244.5746799999997</v>
      </c>
      <c r="Q1993" s="24">
        <f t="shared" si="1428"/>
        <v>0</v>
      </c>
      <c r="R1993" s="88">
        <f t="shared" si="1395"/>
        <v>99.999996301518479</v>
      </c>
    </row>
    <row r="1994" spans="1:18" ht="31.5" customHeight="1" x14ac:dyDescent="0.3">
      <c r="A1994" s="28" t="s">
        <v>303</v>
      </c>
      <c r="B1994" s="28" t="s">
        <v>1422</v>
      </c>
      <c r="C1994" s="18" t="s">
        <v>1748</v>
      </c>
      <c r="D1994" s="18" t="s">
        <v>143</v>
      </c>
      <c r="E1994" s="19" t="s">
        <v>673</v>
      </c>
      <c r="F1994" s="24"/>
      <c r="G1994" s="24"/>
      <c r="H1994" s="24">
        <f>H1995</f>
        <v>0</v>
      </c>
      <c r="I1994" s="24">
        <f>I1995</f>
        <v>151.72667999999999</v>
      </c>
      <c r="J1994" s="24">
        <f t="shared" ref="J1994:Q1994" si="1429">J1995</f>
        <v>151.72667999999999</v>
      </c>
      <c r="K1994" s="24">
        <f t="shared" si="1429"/>
        <v>121.38133999999999</v>
      </c>
      <c r="L1994" s="24">
        <f t="shared" si="1429"/>
        <v>121.38133999999999</v>
      </c>
      <c r="M1994" s="24">
        <f t="shared" si="1429"/>
        <v>0</v>
      </c>
      <c r="N1994" s="24">
        <f t="shared" si="1429"/>
        <v>0</v>
      </c>
      <c r="O1994" s="24">
        <f t="shared" si="1429"/>
        <v>151.72667999999999</v>
      </c>
      <c r="P1994" s="24">
        <f t="shared" si="1429"/>
        <v>121.38133999999999</v>
      </c>
      <c r="Q1994" s="24">
        <f t="shared" si="1429"/>
        <v>0</v>
      </c>
      <c r="R1994" s="88">
        <f t="shared" si="1395"/>
        <v>100</v>
      </c>
    </row>
    <row r="1995" spans="1:18" ht="47.25" customHeight="1" x14ac:dyDescent="0.3">
      <c r="A1995" s="28" t="s">
        <v>303</v>
      </c>
      <c r="B1995" s="28" t="s">
        <v>1422</v>
      </c>
      <c r="C1995" s="18" t="s">
        <v>1748</v>
      </c>
      <c r="D1995" s="18" t="s">
        <v>139</v>
      </c>
      <c r="E1995" s="19" t="s">
        <v>676</v>
      </c>
      <c r="F1995" s="24"/>
      <c r="G1995" s="24"/>
      <c r="H1995" s="24">
        <v>0</v>
      </c>
      <c r="I1995" s="24">
        <v>151.72667999999999</v>
      </c>
      <c r="J1995" s="37">
        <v>151.72667999999999</v>
      </c>
      <c r="K1995" s="24">
        <v>121.38133999999999</v>
      </c>
      <c r="L1995" s="24">
        <v>121.38133999999999</v>
      </c>
      <c r="M1995" s="24">
        <v>0</v>
      </c>
      <c r="N1995" s="24">
        <v>0</v>
      </c>
      <c r="O1995" s="24">
        <v>151.72667999999999</v>
      </c>
      <c r="P1995" s="24">
        <v>121.38133999999999</v>
      </c>
      <c r="Q1995" s="24">
        <v>0</v>
      </c>
      <c r="R1995" s="88">
        <f t="shared" si="1395"/>
        <v>100</v>
      </c>
    </row>
    <row r="1996" spans="1:18" ht="15.75" customHeight="1" x14ac:dyDescent="0.3">
      <c r="A1996" s="28" t="s">
        <v>303</v>
      </c>
      <c r="B1996" s="28" t="s">
        <v>1422</v>
      </c>
      <c r="C1996" s="18" t="s">
        <v>1748</v>
      </c>
      <c r="D1996" s="28" t="s">
        <v>53</v>
      </c>
      <c r="E1996" s="29" t="s">
        <v>679</v>
      </c>
      <c r="F1996" s="24">
        <v>3674.4</v>
      </c>
      <c r="G1996" s="24">
        <f t="shared" si="1427"/>
        <v>0</v>
      </c>
      <c r="H1996" s="24">
        <f t="shared" si="1427"/>
        <v>3674.4</v>
      </c>
      <c r="I1996" s="24">
        <f t="shared" si="1427"/>
        <v>3903.9918299999999</v>
      </c>
      <c r="J1996" s="37">
        <f t="shared" si="1427"/>
        <v>3903.9917099999998</v>
      </c>
      <c r="K1996" s="24">
        <f t="shared" si="1427"/>
        <v>3123.19346</v>
      </c>
      <c r="L1996" s="24">
        <f t="shared" si="1427"/>
        <v>3123.1933399999998</v>
      </c>
      <c r="M1996" s="24">
        <f t="shared" si="1427"/>
        <v>0</v>
      </c>
      <c r="N1996" s="24">
        <f t="shared" si="1427"/>
        <v>0</v>
      </c>
      <c r="O1996" s="30">
        <f t="shared" si="1427"/>
        <v>3903.9916800000001</v>
      </c>
      <c r="P1996" s="30">
        <f t="shared" si="1427"/>
        <v>3123.1933399999998</v>
      </c>
      <c r="Q1996" s="30">
        <f t="shared" si="1427"/>
        <v>0</v>
      </c>
      <c r="R1996" s="88">
        <f t="shared" si="1395"/>
        <v>99.999996157778853</v>
      </c>
    </row>
    <row r="1997" spans="1:18" ht="63" customHeight="1" x14ac:dyDescent="0.3">
      <c r="A1997" s="28" t="s">
        <v>303</v>
      </c>
      <c r="B1997" s="28" t="s">
        <v>1422</v>
      </c>
      <c r="C1997" s="18" t="s">
        <v>1748</v>
      </c>
      <c r="D1997" s="28" t="s">
        <v>262</v>
      </c>
      <c r="E1997" s="29" t="s">
        <v>680</v>
      </c>
      <c r="F1997" s="24">
        <v>3674.4</v>
      </c>
      <c r="G1997" s="24"/>
      <c r="H1997" s="24">
        <v>3674.4</v>
      </c>
      <c r="I1997" s="24">
        <v>3903.9918299999999</v>
      </c>
      <c r="J1997" s="37">
        <v>3903.9917099999998</v>
      </c>
      <c r="K1997" s="24">
        <v>3123.19346</v>
      </c>
      <c r="L1997" s="24">
        <v>3123.1933399999998</v>
      </c>
      <c r="M1997" s="24">
        <v>0</v>
      </c>
      <c r="N1997" s="24">
        <v>0</v>
      </c>
      <c r="O1997" s="30">
        <v>3903.9916800000001</v>
      </c>
      <c r="P1997" s="30">
        <v>3123.1933399999998</v>
      </c>
      <c r="Q1997" s="30">
        <v>0</v>
      </c>
      <c r="R1997" s="88">
        <f t="shared" ref="R1997:R2060" si="1430">O1997/I1997*100</f>
        <v>99.999996157778853</v>
      </c>
    </row>
    <row r="1998" spans="1:18" ht="31.5" customHeight="1" x14ac:dyDescent="0.3">
      <c r="A1998" s="28" t="s">
        <v>303</v>
      </c>
      <c r="B1998" s="28" t="s">
        <v>1422</v>
      </c>
      <c r="C1998" s="18" t="s">
        <v>269</v>
      </c>
      <c r="D1998" s="28"/>
      <c r="E1998" s="29" t="s">
        <v>1597</v>
      </c>
      <c r="F1998" s="24">
        <v>4488.8</v>
      </c>
      <c r="G1998" s="24">
        <f t="shared" ref="G1998" si="1431">G1999+G2015</f>
        <v>0</v>
      </c>
      <c r="H1998" s="24">
        <f>H1999+H2015+H2008</f>
        <v>3893.306</v>
      </c>
      <c r="I1998" s="24">
        <f>I1999+I2015+I2008</f>
        <v>8023.0859300000011</v>
      </c>
      <c r="J1998" s="24">
        <f t="shared" ref="J1998:Q1998" si="1432">J1999+J2015+J2008</f>
        <v>4091.6630400000004</v>
      </c>
      <c r="K1998" s="24">
        <f t="shared" si="1432"/>
        <v>0</v>
      </c>
      <c r="L1998" s="24">
        <f t="shared" si="1432"/>
        <v>0</v>
      </c>
      <c r="M1998" s="24">
        <f t="shared" si="1432"/>
        <v>0</v>
      </c>
      <c r="N1998" s="24">
        <f t="shared" si="1432"/>
        <v>0</v>
      </c>
      <c r="O1998" s="24">
        <f t="shared" si="1432"/>
        <v>7073.9956900000006</v>
      </c>
      <c r="P1998" s="24">
        <f t="shared" si="1432"/>
        <v>0</v>
      </c>
      <c r="Q1998" s="24">
        <f t="shared" si="1432"/>
        <v>0</v>
      </c>
      <c r="R1998" s="88">
        <f t="shared" si="1430"/>
        <v>88.170508850576397</v>
      </c>
    </row>
    <row r="1999" spans="1:18" ht="31.5" customHeight="1" x14ac:dyDescent="0.3">
      <c r="A1999" s="28" t="s">
        <v>303</v>
      </c>
      <c r="B1999" s="28" t="s">
        <v>1422</v>
      </c>
      <c r="C1999" s="18" t="s">
        <v>292</v>
      </c>
      <c r="D1999" s="28"/>
      <c r="E1999" s="29" t="s">
        <v>1616</v>
      </c>
      <c r="F1999" s="24">
        <v>4488.8</v>
      </c>
      <c r="G1999" s="24">
        <f t="shared" ref="G1999:H1999" si="1433">G2000+G2004</f>
        <v>0</v>
      </c>
      <c r="H1999" s="24">
        <f t="shared" si="1433"/>
        <v>3893.306</v>
      </c>
      <c r="I1999" s="24">
        <f t="shared" ref="I1999:Q1999" si="1434">I2000+I2004</f>
        <v>5317.3960000000006</v>
      </c>
      <c r="J1999" s="37">
        <f t="shared" si="1434"/>
        <v>2625.4755300000002</v>
      </c>
      <c r="K1999" s="24">
        <f t="shared" si="1434"/>
        <v>0</v>
      </c>
      <c r="L1999" s="24">
        <f t="shared" si="1434"/>
        <v>0</v>
      </c>
      <c r="M1999" s="24">
        <f t="shared" si="1434"/>
        <v>0</v>
      </c>
      <c r="N1999" s="24">
        <f t="shared" si="1434"/>
        <v>0</v>
      </c>
      <c r="O1999" s="30">
        <f t="shared" si="1434"/>
        <v>4628.3060000000005</v>
      </c>
      <c r="P1999" s="30">
        <f t="shared" si="1434"/>
        <v>0</v>
      </c>
      <c r="Q1999" s="30">
        <f t="shared" si="1434"/>
        <v>0</v>
      </c>
      <c r="R1999" s="88">
        <f t="shared" si="1430"/>
        <v>87.040837282007956</v>
      </c>
    </row>
    <row r="2000" spans="1:18" ht="47.25" customHeight="1" x14ac:dyDescent="0.3">
      <c r="A2000" s="28" t="s">
        <v>303</v>
      </c>
      <c r="B2000" s="28" t="s">
        <v>1422</v>
      </c>
      <c r="C2000" s="18" t="s">
        <v>293</v>
      </c>
      <c r="D2000" s="28"/>
      <c r="E2000" s="29" t="s">
        <v>1617</v>
      </c>
      <c r="F2000" s="24">
        <v>3454.4</v>
      </c>
      <c r="G2000" s="24">
        <f t="shared" ref="G2000:Q2002" si="1435">G2001</f>
        <v>0</v>
      </c>
      <c r="H2000" s="24">
        <f t="shared" si="1435"/>
        <v>3454.4</v>
      </c>
      <c r="I2000" s="24">
        <f t="shared" si="1435"/>
        <v>3454.4</v>
      </c>
      <c r="J2000" s="37">
        <f t="shared" si="1435"/>
        <v>1878.7</v>
      </c>
      <c r="K2000" s="24">
        <f t="shared" si="1435"/>
        <v>0</v>
      </c>
      <c r="L2000" s="24">
        <f t="shared" si="1435"/>
        <v>0</v>
      </c>
      <c r="M2000" s="24">
        <f t="shared" si="1435"/>
        <v>0</v>
      </c>
      <c r="N2000" s="24">
        <f t="shared" si="1435"/>
        <v>0</v>
      </c>
      <c r="O2000" s="30">
        <f t="shared" si="1435"/>
        <v>3454.4</v>
      </c>
      <c r="P2000" s="30">
        <f t="shared" si="1435"/>
        <v>0</v>
      </c>
      <c r="Q2000" s="30">
        <f t="shared" si="1435"/>
        <v>0</v>
      </c>
      <c r="R2000" s="88">
        <f t="shared" si="1430"/>
        <v>100</v>
      </c>
    </row>
    <row r="2001" spans="1:18" ht="31.5" customHeight="1" x14ac:dyDescent="0.3">
      <c r="A2001" s="28" t="s">
        <v>303</v>
      </c>
      <c r="B2001" s="28" t="s">
        <v>1422</v>
      </c>
      <c r="C2001" s="18" t="s">
        <v>287</v>
      </c>
      <c r="D2001" s="28"/>
      <c r="E2001" s="29" t="s">
        <v>1158</v>
      </c>
      <c r="F2001" s="24">
        <v>3454.4</v>
      </c>
      <c r="G2001" s="24">
        <f t="shared" si="1435"/>
        <v>0</v>
      </c>
      <c r="H2001" s="24">
        <f t="shared" si="1435"/>
        <v>3454.4</v>
      </c>
      <c r="I2001" s="24">
        <f t="shared" si="1435"/>
        <v>3454.4</v>
      </c>
      <c r="J2001" s="37">
        <f t="shared" si="1435"/>
        <v>1878.7</v>
      </c>
      <c r="K2001" s="24">
        <f t="shared" si="1435"/>
        <v>0</v>
      </c>
      <c r="L2001" s="24">
        <f t="shared" si="1435"/>
        <v>0</v>
      </c>
      <c r="M2001" s="24">
        <f t="shared" si="1435"/>
        <v>0</v>
      </c>
      <c r="N2001" s="24">
        <f t="shared" si="1435"/>
        <v>0</v>
      </c>
      <c r="O2001" s="30">
        <f t="shared" si="1435"/>
        <v>3454.4</v>
      </c>
      <c r="P2001" s="30">
        <f t="shared" si="1435"/>
        <v>0</v>
      </c>
      <c r="Q2001" s="30">
        <f t="shared" si="1435"/>
        <v>0</v>
      </c>
      <c r="R2001" s="88">
        <f t="shared" si="1430"/>
        <v>100</v>
      </c>
    </row>
    <row r="2002" spans="1:18" ht="31.5" customHeight="1" x14ac:dyDescent="0.3">
      <c r="A2002" s="28" t="s">
        <v>303</v>
      </c>
      <c r="B2002" s="28" t="s">
        <v>1422</v>
      </c>
      <c r="C2002" s="18" t="s">
        <v>287</v>
      </c>
      <c r="D2002" s="28" t="s">
        <v>51</v>
      </c>
      <c r="E2002" s="29" t="s">
        <v>663</v>
      </c>
      <c r="F2002" s="24">
        <v>3454.4</v>
      </c>
      <c r="G2002" s="24">
        <f t="shared" si="1435"/>
        <v>0</v>
      </c>
      <c r="H2002" s="24">
        <f t="shared" si="1435"/>
        <v>3454.4</v>
      </c>
      <c r="I2002" s="24">
        <f t="shared" si="1435"/>
        <v>3454.4</v>
      </c>
      <c r="J2002" s="37">
        <f t="shared" si="1435"/>
        <v>1878.7</v>
      </c>
      <c r="K2002" s="24">
        <f t="shared" si="1435"/>
        <v>0</v>
      </c>
      <c r="L2002" s="24">
        <f t="shared" si="1435"/>
        <v>0</v>
      </c>
      <c r="M2002" s="24">
        <f t="shared" si="1435"/>
        <v>0</v>
      </c>
      <c r="N2002" s="24">
        <f t="shared" si="1435"/>
        <v>0</v>
      </c>
      <c r="O2002" s="30">
        <f t="shared" si="1435"/>
        <v>3454.4</v>
      </c>
      <c r="P2002" s="30">
        <f t="shared" si="1435"/>
        <v>0</v>
      </c>
      <c r="Q2002" s="30">
        <f t="shared" si="1435"/>
        <v>0</v>
      </c>
      <c r="R2002" s="88">
        <f t="shared" si="1430"/>
        <v>100</v>
      </c>
    </row>
    <row r="2003" spans="1:18" ht="31.5" customHeight="1" x14ac:dyDescent="0.3">
      <c r="A2003" s="28" t="s">
        <v>303</v>
      </c>
      <c r="B2003" s="28" t="s">
        <v>1422</v>
      </c>
      <c r="C2003" s="18" t="s">
        <v>287</v>
      </c>
      <c r="D2003" s="28" t="s">
        <v>52</v>
      </c>
      <c r="E2003" s="29" t="s">
        <v>664</v>
      </c>
      <c r="F2003" s="24">
        <v>3454.4</v>
      </c>
      <c r="G2003" s="24"/>
      <c r="H2003" s="24">
        <v>3454.4</v>
      </c>
      <c r="I2003" s="24">
        <v>3454.4</v>
      </c>
      <c r="J2003" s="37">
        <v>1878.7</v>
      </c>
      <c r="K2003" s="24">
        <v>0</v>
      </c>
      <c r="L2003" s="24">
        <v>0</v>
      </c>
      <c r="M2003" s="24">
        <v>0</v>
      </c>
      <c r="N2003" s="24">
        <v>0</v>
      </c>
      <c r="O2003" s="30">
        <v>3454.4</v>
      </c>
      <c r="P2003" s="30">
        <v>0</v>
      </c>
      <c r="Q2003" s="30">
        <v>0</v>
      </c>
      <c r="R2003" s="88">
        <f t="shared" si="1430"/>
        <v>100</v>
      </c>
    </row>
    <row r="2004" spans="1:18" ht="47.25" customHeight="1" x14ac:dyDescent="0.3">
      <c r="A2004" s="28" t="s">
        <v>303</v>
      </c>
      <c r="B2004" s="28" t="s">
        <v>1422</v>
      </c>
      <c r="C2004" s="18" t="s">
        <v>1352</v>
      </c>
      <c r="D2004" s="28"/>
      <c r="E2004" s="29" t="s">
        <v>1639</v>
      </c>
      <c r="F2004" s="24">
        <v>1034.4000000000001</v>
      </c>
      <c r="G2004" s="24">
        <f t="shared" ref="G2004:Q2006" si="1436">G2005</f>
        <v>0</v>
      </c>
      <c r="H2004" s="24">
        <f t="shared" si="1436"/>
        <v>438.90600000000001</v>
      </c>
      <c r="I2004" s="24">
        <f t="shared" si="1436"/>
        <v>1862.9960000000001</v>
      </c>
      <c r="J2004" s="37">
        <f t="shared" si="1436"/>
        <v>746.77553</v>
      </c>
      <c r="K2004" s="24">
        <f t="shared" si="1436"/>
        <v>0</v>
      </c>
      <c r="L2004" s="24">
        <f t="shared" si="1436"/>
        <v>0</v>
      </c>
      <c r="M2004" s="24">
        <f t="shared" si="1436"/>
        <v>0</v>
      </c>
      <c r="N2004" s="24">
        <f t="shared" si="1436"/>
        <v>0</v>
      </c>
      <c r="O2004" s="30">
        <f t="shared" si="1436"/>
        <v>1173.9059999999999</v>
      </c>
      <c r="P2004" s="30">
        <f t="shared" si="1436"/>
        <v>0</v>
      </c>
      <c r="Q2004" s="30">
        <f t="shared" si="1436"/>
        <v>0</v>
      </c>
      <c r="R2004" s="88">
        <f t="shared" si="1430"/>
        <v>63.011729493783129</v>
      </c>
    </row>
    <row r="2005" spans="1:18" ht="63" customHeight="1" x14ac:dyDescent="0.3">
      <c r="A2005" s="28" t="s">
        <v>303</v>
      </c>
      <c r="B2005" s="28" t="s">
        <v>1422</v>
      </c>
      <c r="C2005" s="18" t="s">
        <v>1353</v>
      </c>
      <c r="D2005" s="28"/>
      <c r="E2005" s="29" t="s">
        <v>1391</v>
      </c>
      <c r="F2005" s="24">
        <v>1034.4000000000001</v>
      </c>
      <c r="G2005" s="24">
        <f t="shared" si="1436"/>
        <v>0</v>
      </c>
      <c r="H2005" s="24">
        <f t="shared" si="1436"/>
        <v>438.90600000000001</v>
      </c>
      <c r="I2005" s="24">
        <f t="shared" si="1436"/>
        <v>1862.9960000000001</v>
      </c>
      <c r="J2005" s="37">
        <f t="shared" si="1436"/>
        <v>746.77553</v>
      </c>
      <c r="K2005" s="24">
        <f t="shared" si="1436"/>
        <v>0</v>
      </c>
      <c r="L2005" s="24">
        <f t="shared" si="1436"/>
        <v>0</v>
      </c>
      <c r="M2005" s="24">
        <f t="shared" si="1436"/>
        <v>0</v>
      </c>
      <c r="N2005" s="24">
        <f t="shared" si="1436"/>
        <v>0</v>
      </c>
      <c r="O2005" s="30">
        <f t="shared" si="1436"/>
        <v>1173.9059999999999</v>
      </c>
      <c r="P2005" s="30">
        <f t="shared" si="1436"/>
        <v>0</v>
      </c>
      <c r="Q2005" s="30">
        <f t="shared" si="1436"/>
        <v>0</v>
      </c>
      <c r="R2005" s="88">
        <f t="shared" si="1430"/>
        <v>63.011729493783129</v>
      </c>
    </row>
    <row r="2006" spans="1:18" ht="31.5" customHeight="1" x14ac:dyDescent="0.3">
      <c r="A2006" s="28" t="s">
        <v>303</v>
      </c>
      <c r="B2006" s="28" t="s">
        <v>1422</v>
      </c>
      <c r="C2006" s="18" t="s">
        <v>1353</v>
      </c>
      <c r="D2006" s="28" t="s">
        <v>51</v>
      </c>
      <c r="E2006" s="29" t="s">
        <v>663</v>
      </c>
      <c r="F2006" s="24">
        <v>1034.4000000000001</v>
      </c>
      <c r="G2006" s="24">
        <f t="shared" si="1436"/>
        <v>0</v>
      </c>
      <c r="H2006" s="24">
        <f t="shared" si="1436"/>
        <v>438.90600000000001</v>
      </c>
      <c r="I2006" s="24">
        <f t="shared" si="1436"/>
        <v>1862.9960000000001</v>
      </c>
      <c r="J2006" s="37">
        <f t="shared" si="1436"/>
        <v>746.77553</v>
      </c>
      <c r="K2006" s="24">
        <f t="shared" si="1436"/>
        <v>0</v>
      </c>
      <c r="L2006" s="24">
        <f t="shared" si="1436"/>
        <v>0</v>
      </c>
      <c r="M2006" s="24">
        <f t="shared" si="1436"/>
        <v>0</v>
      </c>
      <c r="N2006" s="24">
        <f t="shared" si="1436"/>
        <v>0</v>
      </c>
      <c r="O2006" s="30">
        <f t="shared" si="1436"/>
        <v>1173.9059999999999</v>
      </c>
      <c r="P2006" s="30">
        <f t="shared" si="1436"/>
        <v>0</v>
      </c>
      <c r="Q2006" s="30">
        <f t="shared" si="1436"/>
        <v>0</v>
      </c>
      <c r="R2006" s="88">
        <f t="shared" si="1430"/>
        <v>63.011729493783129</v>
      </c>
    </row>
    <row r="2007" spans="1:18" ht="31.5" customHeight="1" x14ac:dyDescent="0.3">
      <c r="A2007" s="28" t="s">
        <v>303</v>
      </c>
      <c r="B2007" s="28" t="s">
        <v>1422</v>
      </c>
      <c r="C2007" s="18" t="s">
        <v>1353</v>
      </c>
      <c r="D2007" s="28" t="s">
        <v>52</v>
      </c>
      <c r="E2007" s="29" t="s">
        <v>664</v>
      </c>
      <c r="F2007" s="24">
        <v>1034.4000000000001</v>
      </c>
      <c r="G2007" s="24"/>
      <c r="H2007" s="24">
        <v>438.90600000000001</v>
      </c>
      <c r="I2007" s="24">
        <v>1862.9960000000001</v>
      </c>
      <c r="J2007" s="37">
        <v>746.77553</v>
      </c>
      <c r="K2007" s="24">
        <v>0</v>
      </c>
      <c r="L2007" s="24">
        <v>0</v>
      </c>
      <c r="M2007" s="24">
        <v>0</v>
      </c>
      <c r="N2007" s="24">
        <v>0</v>
      </c>
      <c r="O2007" s="30">
        <v>1173.9059999999999</v>
      </c>
      <c r="P2007" s="30">
        <v>0</v>
      </c>
      <c r="Q2007" s="30">
        <v>0</v>
      </c>
      <c r="R2007" s="88">
        <f t="shared" si="1430"/>
        <v>63.011729493783129</v>
      </c>
    </row>
    <row r="2008" spans="1:18" ht="47.25" customHeight="1" x14ac:dyDescent="0.3">
      <c r="A2008" s="28" t="s">
        <v>303</v>
      </c>
      <c r="B2008" s="28" t="s">
        <v>1422</v>
      </c>
      <c r="C2008" s="18" t="s">
        <v>270</v>
      </c>
      <c r="D2008" s="28"/>
      <c r="E2008" s="29" t="s">
        <v>1598</v>
      </c>
      <c r="F2008" s="24"/>
      <c r="G2008" s="24"/>
      <c r="H2008" s="24">
        <f>H2009</f>
        <v>0</v>
      </c>
      <c r="I2008" s="24">
        <f>I2009</f>
        <v>1828.1039300000002</v>
      </c>
      <c r="J2008" s="24">
        <f t="shared" ref="J2008:Q2009" si="1437">J2009</f>
        <v>588.57750999999996</v>
      </c>
      <c r="K2008" s="24">
        <f t="shared" si="1437"/>
        <v>0</v>
      </c>
      <c r="L2008" s="24">
        <f t="shared" si="1437"/>
        <v>0</v>
      </c>
      <c r="M2008" s="24">
        <f t="shared" si="1437"/>
        <v>0</v>
      </c>
      <c r="N2008" s="24">
        <f t="shared" si="1437"/>
        <v>0</v>
      </c>
      <c r="O2008" s="24">
        <f t="shared" si="1437"/>
        <v>1568.10393</v>
      </c>
      <c r="P2008" s="24">
        <f t="shared" si="1437"/>
        <v>0</v>
      </c>
      <c r="Q2008" s="24">
        <f t="shared" si="1437"/>
        <v>0</v>
      </c>
      <c r="R2008" s="88">
        <f t="shared" si="1430"/>
        <v>85.77761385809174</v>
      </c>
    </row>
    <row r="2009" spans="1:18" ht="47.25" customHeight="1" x14ac:dyDescent="0.3">
      <c r="A2009" s="28" t="s">
        <v>303</v>
      </c>
      <c r="B2009" s="28" t="s">
        <v>1422</v>
      </c>
      <c r="C2009" s="18" t="s">
        <v>271</v>
      </c>
      <c r="D2009" s="28"/>
      <c r="E2009" s="29" t="s">
        <v>1599</v>
      </c>
      <c r="F2009" s="24"/>
      <c r="G2009" s="24"/>
      <c r="H2009" s="24">
        <f>H2010</f>
        <v>0</v>
      </c>
      <c r="I2009" s="24">
        <f>I2010</f>
        <v>1828.1039300000002</v>
      </c>
      <c r="J2009" s="24">
        <f t="shared" si="1437"/>
        <v>588.57750999999996</v>
      </c>
      <c r="K2009" s="24">
        <f t="shared" si="1437"/>
        <v>0</v>
      </c>
      <c r="L2009" s="24">
        <f t="shared" si="1437"/>
        <v>0</v>
      </c>
      <c r="M2009" s="24">
        <f t="shared" si="1437"/>
        <v>0</v>
      </c>
      <c r="N2009" s="24">
        <f t="shared" si="1437"/>
        <v>0</v>
      </c>
      <c r="O2009" s="24">
        <f t="shared" si="1437"/>
        <v>1568.10393</v>
      </c>
      <c r="P2009" s="24">
        <f t="shared" si="1437"/>
        <v>0</v>
      </c>
      <c r="Q2009" s="24">
        <f t="shared" si="1437"/>
        <v>0</v>
      </c>
      <c r="R2009" s="88">
        <f t="shared" si="1430"/>
        <v>85.77761385809174</v>
      </c>
    </row>
    <row r="2010" spans="1:18" ht="31.5" customHeight="1" x14ac:dyDescent="0.3">
      <c r="A2010" s="28" t="s">
        <v>303</v>
      </c>
      <c r="B2010" s="28" t="s">
        <v>1422</v>
      </c>
      <c r="C2010" s="18" t="s">
        <v>261</v>
      </c>
      <c r="D2010" s="28"/>
      <c r="E2010" s="29" t="s">
        <v>1783</v>
      </c>
      <c r="F2010" s="24"/>
      <c r="G2010" s="24"/>
      <c r="H2010" s="24">
        <f>H2011+H2013</f>
        <v>0</v>
      </c>
      <c r="I2010" s="24">
        <f>I2011+I2013</f>
        <v>1828.1039300000002</v>
      </c>
      <c r="J2010" s="24">
        <f t="shared" ref="J2010:Q2010" si="1438">J2011+J2013</f>
        <v>588.57750999999996</v>
      </c>
      <c r="K2010" s="24">
        <f t="shared" si="1438"/>
        <v>0</v>
      </c>
      <c r="L2010" s="24">
        <f t="shared" si="1438"/>
        <v>0</v>
      </c>
      <c r="M2010" s="24">
        <f t="shared" si="1438"/>
        <v>0</v>
      </c>
      <c r="N2010" s="24">
        <f t="shared" si="1438"/>
        <v>0</v>
      </c>
      <c r="O2010" s="24">
        <f t="shared" si="1438"/>
        <v>1568.10393</v>
      </c>
      <c r="P2010" s="24">
        <f t="shared" si="1438"/>
        <v>0</v>
      </c>
      <c r="Q2010" s="24">
        <f t="shared" si="1438"/>
        <v>0</v>
      </c>
      <c r="R2010" s="88">
        <f t="shared" si="1430"/>
        <v>85.77761385809174</v>
      </c>
    </row>
    <row r="2011" spans="1:18" ht="31.5" customHeight="1" x14ac:dyDescent="0.3">
      <c r="A2011" s="28" t="s">
        <v>303</v>
      </c>
      <c r="B2011" s="28" t="s">
        <v>1422</v>
      </c>
      <c r="C2011" s="18" t="s">
        <v>261</v>
      </c>
      <c r="D2011" s="18" t="s">
        <v>143</v>
      </c>
      <c r="E2011" s="19" t="s">
        <v>673</v>
      </c>
      <c r="F2011" s="24"/>
      <c r="G2011" s="24"/>
      <c r="H2011" s="24">
        <f>H2012</f>
        <v>0</v>
      </c>
      <c r="I2011" s="24">
        <f>I2012</f>
        <v>567.78443000000004</v>
      </c>
      <c r="J2011" s="24">
        <f t="shared" ref="J2011:Q2011" si="1439">J2012</f>
        <v>213.69399999999999</v>
      </c>
      <c r="K2011" s="24">
        <f t="shared" si="1439"/>
        <v>0</v>
      </c>
      <c r="L2011" s="24">
        <f t="shared" si="1439"/>
        <v>0</v>
      </c>
      <c r="M2011" s="24">
        <f t="shared" si="1439"/>
        <v>0</v>
      </c>
      <c r="N2011" s="24">
        <f t="shared" si="1439"/>
        <v>0</v>
      </c>
      <c r="O2011" s="24">
        <f t="shared" si="1439"/>
        <v>567.78443000000004</v>
      </c>
      <c r="P2011" s="24">
        <f t="shared" si="1439"/>
        <v>0</v>
      </c>
      <c r="Q2011" s="24">
        <f t="shared" si="1439"/>
        <v>0</v>
      </c>
      <c r="R2011" s="88">
        <f t="shared" si="1430"/>
        <v>100</v>
      </c>
    </row>
    <row r="2012" spans="1:18" ht="47.25" customHeight="1" x14ac:dyDescent="0.3">
      <c r="A2012" s="28" t="s">
        <v>303</v>
      </c>
      <c r="B2012" s="28" t="s">
        <v>1422</v>
      </c>
      <c r="C2012" s="18" t="s">
        <v>261</v>
      </c>
      <c r="D2012" s="18" t="s">
        <v>139</v>
      </c>
      <c r="E2012" s="19" t="s">
        <v>676</v>
      </c>
      <c r="F2012" s="24"/>
      <c r="G2012" s="24"/>
      <c r="H2012" s="24">
        <v>0</v>
      </c>
      <c r="I2012" s="24">
        <v>567.78443000000004</v>
      </c>
      <c r="J2012" s="24">
        <v>213.69399999999999</v>
      </c>
      <c r="K2012" s="24">
        <v>0</v>
      </c>
      <c r="L2012" s="24">
        <v>0</v>
      </c>
      <c r="M2012" s="24">
        <v>0</v>
      </c>
      <c r="N2012" s="24">
        <v>0</v>
      </c>
      <c r="O2012" s="24">
        <v>567.78443000000004</v>
      </c>
      <c r="P2012" s="24">
        <v>0</v>
      </c>
      <c r="Q2012" s="24">
        <v>0</v>
      </c>
      <c r="R2012" s="88">
        <f t="shared" si="1430"/>
        <v>100</v>
      </c>
    </row>
    <row r="2013" spans="1:18" ht="15.75" customHeight="1" x14ac:dyDescent="0.3">
      <c r="A2013" s="28" t="s">
        <v>303</v>
      </c>
      <c r="B2013" s="28" t="s">
        <v>1422</v>
      </c>
      <c r="C2013" s="18" t="s">
        <v>261</v>
      </c>
      <c r="D2013" s="28" t="s">
        <v>53</v>
      </c>
      <c r="E2013" s="29" t="s">
        <v>679</v>
      </c>
      <c r="F2013" s="24"/>
      <c r="G2013" s="24"/>
      <c r="H2013" s="24">
        <f>H2014</f>
        <v>0</v>
      </c>
      <c r="I2013" s="24">
        <f>I2014</f>
        <v>1260.3195000000001</v>
      </c>
      <c r="J2013" s="24">
        <f t="shared" ref="J2013:Q2013" si="1440">J2014</f>
        <v>374.88351</v>
      </c>
      <c r="K2013" s="24">
        <f t="shared" si="1440"/>
        <v>0</v>
      </c>
      <c r="L2013" s="24">
        <f t="shared" si="1440"/>
        <v>0</v>
      </c>
      <c r="M2013" s="24">
        <f t="shared" si="1440"/>
        <v>0</v>
      </c>
      <c r="N2013" s="24">
        <f t="shared" si="1440"/>
        <v>0</v>
      </c>
      <c r="O2013" s="24">
        <f t="shared" si="1440"/>
        <v>1000.3194999999999</v>
      </c>
      <c r="P2013" s="24">
        <f t="shared" si="1440"/>
        <v>0</v>
      </c>
      <c r="Q2013" s="24">
        <f t="shared" si="1440"/>
        <v>0</v>
      </c>
      <c r="R2013" s="88">
        <f t="shared" si="1430"/>
        <v>79.370310464925751</v>
      </c>
    </row>
    <row r="2014" spans="1:18" ht="63" customHeight="1" x14ac:dyDescent="0.3">
      <c r="A2014" s="28" t="s">
        <v>303</v>
      </c>
      <c r="B2014" s="28" t="s">
        <v>1422</v>
      </c>
      <c r="C2014" s="18" t="s">
        <v>261</v>
      </c>
      <c r="D2014" s="28" t="s">
        <v>262</v>
      </c>
      <c r="E2014" s="29" t="s">
        <v>680</v>
      </c>
      <c r="F2014" s="24"/>
      <c r="G2014" s="24"/>
      <c r="H2014" s="24">
        <v>0</v>
      </c>
      <c r="I2014" s="24">
        <v>1260.3195000000001</v>
      </c>
      <c r="J2014" s="37">
        <v>374.88351</v>
      </c>
      <c r="K2014" s="37">
        <v>0</v>
      </c>
      <c r="L2014" s="37">
        <v>0</v>
      </c>
      <c r="M2014" s="37">
        <v>0</v>
      </c>
      <c r="N2014" s="37">
        <v>0</v>
      </c>
      <c r="O2014" s="37">
        <v>1000.3194999999999</v>
      </c>
      <c r="P2014" s="37">
        <v>0</v>
      </c>
      <c r="Q2014" s="37">
        <v>0</v>
      </c>
      <c r="R2014" s="88">
        <f t="shared" si="1430"/>
        <v>79.370310464925751</v>
      </c>
    </row>
    <row r="2015" spans="1:18" ht="47.25" customHeight="1" x14ac:dyDescent="0.3">
      <c r="A2015" s="28" t="s">
        <v>303</v>
      </c>
      <c r="B2015" s="28" t="s">
        <v>1422</v>
      </c>
      <c r="C2015" s="18" t="s">
        <v>367</v>
      </c>
      <c r="D2015" s="28"/>
      <c r="E2015" s="29" t="s">
        <v>1641</v>
      </c>
      <c r="F2015" s="24">
        <v>0</v>
      </c>
      <c r="G2015" s="24">
        <f t="shared" ref="G2015:Q2018" si="1441">G2016</f>
        <v>0</v>
      </c>
      <c r="H2015" s="24">
        <f t="shared" si="1441"/>
        <v>0</v>
      </c>
      <c r="I2015" s="24">
        <f t="shared" si="1441"/>
        <v>877.58600000000001</v>
      </c>
      <c r="J2015" s="37">
        <f t="shared" si="1441"/>
        <v>877.61</v>
      </c>
      <c r="K2015" s="24">
        <f t="shared" si="1441"/>
        <v>0</v>
      </c>
      <c r="L2015" s="24">
        <f t="shared" si="1441"/>
        <v>0</v>
      </c>
      <c r="M2015" s="24">
        <f t="shared" si="1441"/>
        <v>0</v>
      </c>
      <c r="N2015" s="24">
        <f t="shared" si="1441"/>
        <v>0</v>
      </c>
      <c r="O2015" s="30">
        <f t="shared" si="1441"/>
        <v>877.58576000000005</v>
      </c>
      <c r="P2015" s="30">
        <f t="shared" si="1441"/>
        <v>0</v>
      </c>
      <c r="Q2015" s="30">
        <f t="shared" si="1441"/>
        <v>0</v>
      </c>
      <c r="R2015" s="88">
        <f t="shared" si="1430"/>
        <v>99.999972652252893</v>
      </c>
    </row>
    <row r="2016" spans="1:18" ht="62.4" x14ac:dyDescent="0.3">
      <c r="A2016" s="28" t="s">
        <v>303</v>
      </c>
      <c r="B2016" s="28" t="s">
        <v>1422</v>
      </c>
      <c r="C2016" s="18" t="s">
        <v>1262</v>
      </c>
      <c r="D2016" s="28"/>
      <c r="E2016" s="29" t="s">
        <v>1205</v>
      </c>
      <c r="F2016" s="24">
        <v>0</v>
      </c>
      <c r="G2016" s="24">
        <f t="shared" si="1441"/>
        <v>0</v>
      </c>
      <c r="H2016" s="24">
        <f t="shared" si="1441"/>
        <v>0</v>
      </c>
      <c r="I2016" s="24">
        <f t="shared" si="1441"/>
        <v>877.58600000000001</v>
      </c>
      <c r="J2016" s="37">
        <f t="shared" si="1441"/>
        <v>877.61</v>
      </c>
      <c r="K2016" s="24">
        <f t="shared" si="1441"/>
        <v>0</v>
      </c>
      <c r="L2016" s="24">
        <f t="shared" si="1441"/>
        <v>0</v>
      </c>
      <c r="M2016" s="24">
        <f t="shared" si="1441"/>
        <v>0</v>
      </c>
      <c r="N2016" s="24">
        <f t="shared" si="1441"/>
        <v>0</v>
      </c>
      <c r="O2016" s="30">
        <f t="shared" si="1441"/>
        <v>877.58576000000005</v>
      </c>
      <c r="P2016" s="30">
        <f t="shared" si="1441"/>
        <v>0</v>
      </c>
      <c r="Q2016" s="30">
        <f t="shared" si="1441"/>
        <v>0</v>
      </c>
      <c r="R2016" s="88">
        <f t="shared" si="1430"/>
        <v>99.999972652252893</v>
      </c>
    </row>
    <row r="2017" spans="1:18" ht="31.5" customHeight="1" x14ac:dyDescent="0.3">
      <c r="A2017" s="28" t="s">
        <v>303</v>
      </c>
      <c r="B2017" s="28" t="s">
        <v>1422</v>
      </c>
      <c r="C2017" s="18" t="s">
        <v>1261</v>
      </c>
      <c r="D2017" s="28"/>
      <c r="E2017" s="29" t="s">
        <v>1266</v>
      </c>
      <c r="F2017" s="24">
        <v>0</v>
      </c>
      <c r="G2017" s="24">
        <f t="shared" si="1441"/>
        <v>0</v>
      </c>
      <c r="H2017" s="24">
        <f t="shared" si="1441"/>
        <v>0</v>
      </c>
      <c r="I2017" s="24">
        <f t="shared" si="1441"/>
        <v>877.58600000000001</v>
      </c>
      <c r="J2017" s="37">
        <f t="shared" si="1441"/>
        <v>877.61</v>
      </c>
      <c r="K2017" s="24">
        <f t="shared" si="1441"/>
        <v>0</v>
      </c>
      <c r="L2017" s="24">
        <f t="shared" si="1441"/>
        <v>0</v>
      </c>
      <c r="M2017" s="24">
        <f t="shared" si="1441"/>
        <v>0</v>
      </c>
      <c r="N2017" s="24">
        <f t="shared" si="1441"/>
        <v>0</v>
      </c>
      <c r="O2017" s="30">
        <f t="shared" si="1441"/>
        <v>877.58576000000005</v>
      </c>
      <c r="P2017" s="30">
        <f t="shared" si="1441"/>
        <v>0</v>
      </c>
      <c r="Q2017" s="30">
        <f t="shared" si="1441"/>
        <v>0</v>
      </c>
      <c r="R2017" s="88">
        <f t="shared" si="1430"/>
        <v>99.999972652252893</v>
      </c>
    </row>
    <row r="2018" spans="1:18" ht="31.5" customHeight="1" x14ac:dyDescent="0.3">
      <c r="A2018" s="28" t="s">
        <v>303</v>
      </c>
      <c r="B2018" s="28" t="s">
        <v>1422</v>
      </c>
      <c r="C2018" s="18" t="s">
        <v>1261</v>
      </c>
      <c r="D2018" s="28" t="s">
        <v>51</v>
      </c>
      <c r="E2018" s="29" t="s">
        <v>663</v>
      </c>
      <c r="F2018" s="24">
        <v>0</v>
      </c>
      <c r="G2018" s="24">
        <f t="shared" si="1441"/>
        <v>0</v>
      </c>
      <c r="H2018" s="24">
        <f t="shared" si="1441"/>
        <v>0</v>
      </c>
      <c r="I2018" s="24">
        <f t="shared" si="1441"/>
        <v>877.58600000000001</v>
      </c>
      <c r="J2018" s="37">
        <f t="shared" si="1441"/>
        <v>877.61</v>
      </c>
      <c r="K2018" s="24">
        <f t="shared" si="1441"/>
        <v>0</v>
      </c>
      <c r="L2018" s="24">
        <f t="shared" si="1441"/>
        <v>0</v>
      </c>
      <c r="M2018" s="24">
        <f t="shared" si="1441"/>
        <v>0</v>
      </c>
      <c r="N2018" s="24">
        <f t="shared" si="1441"/>
        <v>0</v>
      </c>
      <c r="O2018" s="30">
        <f t="shared" si="1441"/>
        <v>877.58576000000005</v>
      </c>
      <c r="P2018" s="30">
        <f t="shared" si="1441"/>
        <v>0</v>
      </c>
      <c r="Q2018" s="30">
        <f t="shared" si="1441"/>
        <v>0</v>
      </c>
      <c r="R2018" s="88">
        <f t="shared" si="1430"/>
        <v>99.999972652252893</v>
      </c>
    </row>
    <row r="2019" spans="1:18" ht="31.5" customHeight="1" x14ac:dyDescent="0.3">
      <c r="A2019" s="28" t="s">
        <v>303</v>
      </c>
      <c r="B2019" s="28" t="s">
        <v>1422</v>
      </c>
      <c r="C2019" s="18" t="s">
        <v>1261</v>
      </c>
      <c r="D2019" s="28" t="s">
        <v>52</v>
      </c>
      <c r="E2019" s="29" t="s">
        <v>664</v>
      </c>
      <c r="F2019" s="24">
        <v>0</v>
      </c>
      <c r="G2019" s="24"/>
      <c r="H2019" s="24">
        <v>0</v>
      </c>
      <c r="I2019" s="24">
        <v>877.58600000000001</v>
      </c>
      <c r="J2019" s="37">
        <v>877.61</v>
      </c>
      <c r="K2019" s="24">
        <v>0</v>
      </c>
      <c r="L2019" s="24">
        <v>0</v>
      </c>
      <c r="M2019" s="24">
        <v>0</v>
      </c>
      <c r="N2019" s="24">
        <v>0</v>
      </c>
      <c r="O2019" s="30">
        <v>877.58576000000005</v>
      </c>
      <c r="P2019" s="30">
        <v>0</v>
      </c>
      <c r="Q2019" s="30">
        <v>0</v>
      </c>
      <c r="R2019" s="88">
        <f t="shared" si="1430"/>
        <v>99.999972652252893</v>
      </c>
    </row>
    <row r="2020" spans="1:18" ht="31.5" customHeight="1" x14ac:dyDescent="0.3">
      <c r="A2020" s="28" t="s">
        <v>303</v>
      </c>
      <c r="B2020" s="28" t="s">
        <v>1422</v>
      </c>
      <c r="C2020" s="18" t="s">
        <v>62</v>
      </c>
      <c r="D2020" s="28"/>
      <c r="E2020" s="29" t="s">
        <v>1196</v>
      </c>
      <c r="F2020" s="24">
        <v>55.51</v>
      </c>
      <c r="G2020" s="24">
        <f t="shared" ref="G2020:N2020" si="1442">G2021</f>
        <v>0</v>
      </c>
      <c r="H2020" s="24">
        <f t="shared" si="1442"/>
        <v>55.51</v>
      </c>
      <c r="I2020" s="24">
        <f t="shared" si="1442"/>
        <v>1701.3163</v>
      </c>
      <c r="J2020" s="37">
        <f t="shared" si="1442"/>
        <v>267.49299999999999</v>
      </c>
      <c r="K2020" s="24">
        <f t="shared" si="1442"/>
        <v>0</v>
      </c>
      <c r="L2020" s="24">
        <f t="shared" si="1442"/>
        <v>0</v>
      </c>
      <c r="M2020" s="24">
        <f t="shared" si="1442"/>
        <v>0</v>
      </c>
      <c r="N2020" s="24">
        <f t="shared" si="1442"/>
        <v>0</v>
      </c>
      <c r="O2020" s="30">
        <f>O2021</f>
        <v>1491.48695</v>
      </c>
      <c r="P2020" s="30">
        <f>P2021</f>
        <v>0</v>
      </c>
      <c r="Q2020" s="30">
        <f>Q2021</f>
        <v>0</v>
      </c>
      <c r="R2020" s="88">
        <f t="shared" si="1430"/>
        <v>87.666646701733242</v>
      </c>
    </row>
    <row r="2021" spans="1:18" ht="47.25" customHeight="1" x14ac:dyDescent="0.3">
      <c r="A2021" s="28" t="s">
        <v>303</v>
      </c>
      <c r="B2021" s="28" t="s">
        <v>1422</v>
      </c>
      <c r="C2021" s="18" t="s">
        <v>527</v>
      </c>
      <c r="D2021" s="28"/>
      <c r="E2021" s="29" t="s">
        <v>114</v>
      </c>
      <c r="F2021" s="24">
        <v>55.51</v>
      </c>
      <c r="G2021" s="24">
        <f t="shared" ref="G2021" si="1443">G2022+G2026</f>
        <v>0</v>
      </c>
      <c r="H2021" s="24">
        <f>H2022+H2026+H2024</f>
        <v>55.51</v>
      </c>
      <c r="I2021" s="24">
        <f>I2022+I2026+I2024</f>
        <v>1701.3163</v>
      </c>
      <c r="J2021" s="24">
        <f t="shared" ref="J2021:Q2021" si="1444">J2022+J2026+J2024</f>
        <v>267.49299999999999</v>
      </c>
      <c r="K2021" s="24">
        <f t="shared" si="1444"/>
        <v>0</v>
      </c>
      <c r="L2021" s="24">
        <f t="shared" si="1444"/>
        <v>0</v>
      </c>
      <c r="M2021" s="24">
        <f t="shared" si="1444"/>
        <v>0</v>
      </c>
      <c r="N2021" s="24">
        <f t="shared" si="1444"/>
        <v>0</v>
      </c>
      <c r="O2021" s="24">
        <f t="shared" si="1444"/>
        <v>1491.48695</v>
      </c>
      <c r="P2021" s="24">
        <f t="shared" si="1444"/>
        <v>0</v>
      </c>
      <c r="Q2021" s="24">
        <f t="shared" si="1444"/>
        <v>0</v>
      </c>
      <c r="R2021" s="88">
        <f t="shared" si="1430"/>
        <v>87.666646701733242</v>
      </c>
    </row>
    <row r="2022" spans="1:18" ht="31.5" customHeight="1" x14ac:dyDescent="0.3">
      <c r="A2022" s="28" t="s">
        <v>303</v>
      </c>
      <c r="B2022" s="28" t="s">
        <v>1422</v>
      </c>
      <c r="C2022" s="18" t="s">
        <v>527</v>
      </c>
      <c r="D2022" s="28" t="s">
        <v>51</v>
      </c>
      <c r="E2022" s="29" t="s">
        <v>663</v>
      </c>
      <c r="F2022" s="24">
        <v>55.51</v>
      </c>
      <c r="G2022" s="24">
        <f t="shared" ref="G2022:Q2022" si="1445">G2023</f>
        <v>0</v>
      </c>
      <c r="H2022" s="24">
        <f t="shared" si="1445"/>
        <v>55.51</v>
      </c>
      <c r="I2022" s="24">
        <f t="shared" si="1445"/>
        <v>894.13719000000003</v>
      </c>
      <c r="J2022" s="37">
        <f t="shared" si="1445"/>
        <v>257.49299999999999</v>
      </c>
      <c r="K2022" s="24">
        <f t="shared" si="1445"/>
        <v>0</v>
      </c>
      <c r="L2022" s="24">
        <f t="shared" si="1445"/>
        <v>0</v>
      </c>
      <c r="M2022" s="24">
        <f t="shared" si="1445"/>
        <v>0</v>
      </c>
      <c r="N2022" s="24">
        <f t="shared" si="1445"/>
        <v>0</v>
      </c>
      <c r="O2022" s="30">
        <f t="shared" si="1445"/>
        <v>785.98988999999995</v>
      </c>
      <c r="P2022" s="30">
        <f t="shared" si="1445"/>
        <v>0</v>
      </c>
      <c r="Q2022" s="30">
        <f t="shared" si="1445"/>
        <v>0</v>
      </c>
      <c r="R2022" s="88">
        <f t="shared" si="1430"/>
        <v>87.904842656192386</v>
      </c>
    </row>
    <row r="2023" spans="1:18" ht="31.5" customHeight="1" x14ac:dyDescent="0.3">
      <c r="A2023" s="28" t="s">
        <v>303</v>
      </c>
      <c r="B2023" s="28" t="s">
        <v>1422</v>
      </c>
      <c r="C2023" s="18" t="s">
        <v>527</v>
      </c>
      <c r="D2023" s="28" t="s">
        <v>52</v>
      </c>
      <c r="E2023" s="29" t="s">
        <v>664</v>
      </c>
      <c r="F2023" s="24">
        <v>55.51</v>
      </c>
      <c r="G2023" s="24"/>
      <c r="H2023" s="24">
        <v>55.51</v>
      </c>
      <c r="I2023" s="24">
        <v>894.13719000000003</v>
      </c>
      <c r="J2023" s="37">
        <v>257.49299999999999</v>
      </c>
      <c r="K2023" s="24">
        <v>0</v>
      </c>
      <c r="L2023" s="24">
        <v>0</v>
      </c>
      <c r="M2023" s="24">
        <v>0</v>
      </c>
      <c r="N2023" s="24">
        <v>0</v>
      </c>
      <c r="O2023" s="30">
        <v>785.98988999999995</v>
      </c>
      <c r="P2023" s="30">
        <v>0</v>
      </c>
      <c r="Q2023" s="30">
        <v>0</v>
      </c>
      <c r="R2023" s="88">
        <f t="shared" si="1430"/>
        <v>87.904842656192386</v>
      </c>
    </row>
    <row r="2024" spans="1:18" ht="31.5" customHeight="1" x14ac:dyDescent="0.3">
      <c r="A2024" s="28" t="s">
        <v>303</v>
      </c>
      <c r="B2024" s="28" t="s">
        <v>1422</v>
      </c>
      <c r="C2024" s="18" t="s">
        <v>527</v>
      </c>
      <c r="D2024" s="18" t="s">
        <v>143</v>
      </c>
      <c r="E2024" s="19" t="s">
        <v>673</v>
      </c>
      <c r="F2024" s="24"/>
      <c r="G2024" s="24"/>
      <c r="H2024" s="24">
        <f>H2025</f>
        <v>0</v>
      </c>
      <c r="I2024" s="24">
        <f>I2025</f>
        <v>180</v>
      </c>
      <c r="J2024" s="24">
        <f t="shared" ref="J2024:Q2024" si="1446">J2025</f>
        <v>10</v>
      </c>
      <c r="K2024" s="24">
        <f t="shared" si="1446"/>
        <v>0</v>
      </c>
      <c r="L2024" s="24">
        <f t="shared" si="1446"/>
        <v>0</v>
      </c>
      <c r="M2024" s="24">
        <f t="shared" si="1446"/>
        <v>0</v>
      </c>
      <c r="N2024" s="24">
        <f t="shared" si="1446"/>
        <v>0</v>
      </c>
      <c r="O2024" s="24">
        <f t="shared" si="1446"/>
        <v>180</v>
      </c>
      <c r="P2024" s="24">
        <f t="shared" si="1446"/>
        <v>0</v>
      </c>
      <c r="Q2024" s="24">
        <f t="shared" si="1446"/>
        <v>0</v>
      </c>
      <c r="R2024" s="88">
        <f t="shared" si="1430"/>
        <v>100</v>
      </c>
    </row>
    <row r="2025" spans="1:18" ht="47.25" customHeight="1" x14ac:dyDescent="0.3">
      <c r="A2025" s="28" t="s">
        <v>303</v>
      </c>
      <c r="B2025" s="28" t="s">
        <v>1422</v>
      </c>
      <c r="C2025" s="18" t="s">
        <v>527</v>
      </c>
      <c r="D2025" s="18" t="s">
        <v>139</v>
      </c>
      <c r="E2025" s="19" t="s">
        <v>676</v>
      </c>
      <c r="F2025" s="24"/>
      <c r="G2025" s="24"/>
      <c r="H2025" s="24">
        <v>0</v>
      </c>
      <c r="I2025" s="24">
        <v>180</v>
      </c>
      <c r="J2025" s="37">
        <v>10</v>
      </c>
      <c r="K2025" s="24">
        <v>0</v>
      </c>
      <c r="L2025" s="24">
        <v>0</v>
      </c>
      <c r="M2025" s="24">
        <v>0</v>
      </c>
      <c r="N2025" s="24">
        <v>0</v>
      </c>
      <c r="O2025" s="30">
        <v>180</v>
      </c>
      <c r="P2025" s="30">
        <v>0</v>
      </c>
      <c r="Q2025" s="30">
        <v>0</v>
      </c>
      <c r="R2025" s="88">
        <f t="shared" si="1430"/>
        <v>100</v>
      </c>
    </row>
    <row r="2026" spans="1:18" ht="15.75" customHeight="1" x14ac:dyDescent="0.3">
      <c r="A2026" s="28" t="s">
        <v>303</v>
      </c>
      <c r="B2026" s="28" t="s">
        <v>1422</v>
      </c>
      <c r="C2026" s="18" t="s">
        <v>527</v>
      </c>
      <c r="D2026" s="28" t="s">
        <v>53</v>
      </c>
      <c r="E2026" s="29" t="s">
        <v>679</v>
      </c>
      <c r="F2026" s="24">
        <v>0</v>
      </c>
      <c r="G2026" s="24">
        <f t="shared" ref="G2026:Q2026" si="1447">G2027</f>
        <v>0</v>
      </c>
      <c r="H2026" s="24">
        <f t="shared" si="1447"/>
        <v>0</v>
      </c>
      <c r="I2026" s="24">
        <f t="shared" si="1447"/>
        <v>627.17911000000004</v>
      </c>
      <c r="J2026" s="37">
        <f t="shared" si="1447"/>
        <v>0</v>
      </c>
      <c r="K2026" s="24">
        <f t="shared" si="1447"/>
        <v>0</v>
      </c>
      <c r="L2026" s="24">
        <f t="shared" si="1447"/>
        <v>0</v>
      </c>
      <c r="M2026" s="24">
        <f t="shared" si="1447"/>
        <v>0</v>
      </c>
      <c r="N2026" s="24">
        <f t="shared" si="1447"/>
        <v>0</v>
      </c>
      <c r="O2026" s="30">
        <f t="shared" si="1447"/>
        <v>525.49706000000003</v>
      </c>
      <c r="P2026" s="30">
        <f t="shared" si="1447"/>
        <v>0</v>
      </c>
      <c r="Q2026" s="30">
        <f t="shared" si="1447"/>
        <v>0</v>
      </c>
      <c r="R2026" s="88">
        <f t="shared" si="1430"/>
        <v>83.787398467401118</v>
      </c>
    </row>
    <row r="2027" spans="1:18" ht="63" customHeight="1" x14ac:dyDescent="0.3">
      <c r="A2027" s="28" t="s">
        <v>303</v>
      </c>
      <c r="B2027" s="28" t="s">
        <v>1422</v>
      </c>
      <c r="C2027" s="18" t="s">
        <v>527</v>
      </c>
      <c r="D2027" s="28" t="s">
        <v>262</v>
      </c>
      <c r="E2027" s="29" t="s">
        <v>680</v>
      </c>
      <c r="F2027" s="24">
        <v>0</v>
      </c>
      <c r="G2027" s="24"/>
      <c r="H2027" s="24">
        <v>0</v>
      </c>
      <c r="I2027" s="24">
        <v>627.17911000000004</v>
      </c>
      <c r="J2027" s="37">
        <v>0</v>
      </c>
      <c r="K2027" s="24">
        <v>0</v>
      </c>
      <c r="L2027" s="24">
        <v>0</v>
      </c>
      <c r="M2027" s="24">
        <v>0</v>
      </c>
      <c r="N2027" s="24">
        <v>0</v>
      </c>
      <c r="O2027" s="30">
        <v>525.49706000000003</v>
      </c>
      <c r="P2027" s="30">
        <v>0</v>
      </c>
      <c r="Q2027" s="30">
        <v>0</v>
      </c>
      <c r="R2027" s="88">
        <f t="shared" si="1430"/>
        <v>83.787398467401118</v>
      </c>
    </row>
    <row r="2028" spans="1:18" s="49" customFormat="1" ht="31.5" customHeight="1" x14ac:dyDescent="0.3">
      <c r="A2028" s="47" t="s">
        <v>303</v>
      </c>
      <c r="B2028" s="47" t="s">
        <v>1423</v>
      </c>
      <c r="C2028" s="20"/>
      <c r="D2028" s="47"/>
      <c r="E2028" s="48" t="s">
        <v>646</v>
      </c>
      <c r="F2028" s="23">
        <v>12735.2</v>
      </c>
      <c r="G2028" s="23">
        <f t="shared" ref="G2028:Q2031" si="1448">G2029</f>
        <v>0</v>
      </c>
      <c r="H2028" s="23">
        <f t="shared" si="1448"/>
        <v>12479.288</v>
      </c>
      <c r="I2028" s="23">
        <f t="shared" si="1448"/>
        <v>12345.546</v>
      </c>
      <c r="J2028" s="77">
        <f t="shared" si="1448"/>
        <v>9158.3971500000007</v>
      </c>
      <c r="K2028" s="23">
        <f t="shared" si="1448"/>
        <v>0</v>
      </c>
      <c r="L2028" s="23">
        <f t="shared" si="1448"/>
        <v>0</v>
      </c>
      <c r="M2028" s="23">
        <f t="shared" si="1448"/>
        <v>0</v>
      </c>
      <c r="N2028" s="23">
        <f t="shared" si="1448"/>
        <v>0</v>
      </c>
      <c r="O2028" s="51">
        <f t="shared" si="1448"/>
        <v>12326.94089</v>
      </c>
      <c r="P2028" s="51">
        <f t="shared" si="1448"/>
        <v>0</v>
      </c>
      <c r="Q2028" s="51">
        <f t="shared" si="1448"/>
        <v>0</v>
      </c>
      <c r="R2028" s="87">
        <f t="shared" si="1430"/>
        <v>99.849296985325722</v>
      </c>
    </row>
    <row r="2029" spans="1:18" ht="31.5" customHeight="1" x14ac:dyDescent="0.3">
      <c r="A2029" s="28" t="s">
        <v>303</v>
      </c>
      <c r="B2029" s="28" t="s">
        <v>1423</v>
      </c>
      <c r="C2029" s="18" t="s">
        <v>263</v>
      </c>
      <c r="D2029" s="28"/>
      <c r="E2029" s="29" t="s">
        <v>1459</v>
      </c>
      <c r="F2029" s="24">
        <v>12735.2</v>
      </c>
      <c r="G2029" s="24">
        <f t="shared" ref="G2029:N2031" si="1449">G2030</f>
        <v>0</v>
      </c>
      <c r="H2029" s="24">
        <f t="shared" si="1449"/>
        <v>12479.288</v>
      </c>
      <c r="I2029" s="24">
        <f t="shared" si="1449"/>
        <v>12345.546</v>
      </c>
      <c r="J2029" s="37">
        <f t="shared" si="1449"/>
        <v>9158.3971500000007</v>
      </c>
      <c r="K2029" s="24">
        <f t="shared" si="1449"/>
        <v>0</v>
      </c>
      <c r="L2029" s="24">
        <f t="shared" si="1449"/>
        <v>0</v>
      </c>
      <c r="M2029" s="24">
        <f t="shared" si="1449"/>
        <v>0</v>
      </c>
      <c r="N2029" s="24">
        <f t="shared" si="1449"/>
        <v>0</v>
      </c>
      <c r="O2029" s="30">
        <f t="shared" ref="O2029:O2031" si="1450">O2030</f>
        <v>12326.94089</v>
      </c>
      <c r="P2029" s="30">
        <f t="shared" si="1448"/>
        <v>0</v>
      </c>
      <c r="Q2029" s="30">
        <f t="shared" si="1448"/>
        <v>0</v>
      </c>
      <c r="R2029" s="88">
        <f t="shared" si="1430"/>
        <v>99.849296985325722</v>
      </c>
    </row>
    <row r="2030" spans="1:18" ht="31.5" customHeight="1" x14ac:dyDescent="0.3">
      <c r="A2030" s="28" t="s">
        <v>303</v>
      </c>
      <c r="B2030" s="28" t="s">
        <v>1423</v>
      </c>
      <c r="C2030" s="18" t="s">
        <v>295</v>
      </c>
      <c r="D2030" s="28"/>
      <c r="E2030" s="29" t="s">
        <v>1618</v>
      </c>
      <c r="F2030" s="24">
        <v>12735.2</v>
      </c>
      <c r="G2030" s="24">
        <f t="shared" si="1449"/>
        <v>0</v>
      </c>
      <c r="H2030" s="24">
        <f t="shared" si="1449"/>
        <v>12479.288</v>
      </c>
      <c r="I2030" s="24">
        <f t="shared" si="1449"/>
        <v>12345.546</v>
      </c>
      <c r="J2030" s="37">
        <f t="shared" si="1449"/>
        <v>9158.3971500000007</v>
      </c>
      <c r="K2030" s="24">
        <f t="shared" si="1449"/>
        <v>0</v>
      </c>
      <c r="L2030" s="24">
        <f t="shared" si="1449"/>
        <v>0</v>
      </c>
      <c r="M2030" s="24">
        <f t="shared" si="1449"/>
        <v>0</v>
      </c>
      <c r="N2030" s="24">
        <f t="shared" si="1449"/>
        <v>0</v>
      </c>
      <c r="O2030" s="30">
        <f t="shared" si="1450"/>
        <v>12326.94089</v>
      </c>
      <c r="P2030" s="30">
        <f t="shared" si="1448"/>
        <v>0</v>
      </c>
      <c r="Q2030" s="30">
        <f t="shared" si="1448"/>
        <v>0</v>
      </c>
      <c r="R2030" s="88">
        <f t="shared" si="1430"/>
        <v>99.849296985325722</v>
      </c>
    </row>
    <row r="2031" spans="1:18" ht="31.5" customHeight="1" x14ac:dyDescent="0.3">
      <c r="A2031" s="28" t="s">
        <v>303</v>
      </c>
      <c r="B2031" s="28" t="s">
        <v>1423</v>
      </c>
      <c r="C2031" s="18" t="s">
        <v>296</v>
      </c>
      <c r="D2031" s="28"/>
      <c r="E2031" s="29" t="s">
        <v>1619</v>
      </c>
      <c r="F2031" s="24">
        <v>12735.2</v>
      </c>
      <c r="G2031" s="24">
        <f t="shared" si="1449"/>
        <v>0</v>
      </c>
      <c r="H2031" s="24">
        <f t="shared" si="1449"/>
        <v>12479.288</v>
      </c>
      <c r="I2031" s="24">
        <f t="shared" si="1449"/>
        <v>12345.546</v>
      </c>
      <c r="J2031" s="37">
        <f t="shared" si="1449"/>
        <v>9158.3971500000007</v>
      </c>
      <c r="K2031" s="24">
        <f t="shared" si="1449"/>
        <v>0</v>
      </c>
      <c r="L2031" s="24">
        <f t="shared" si="1449"/>
        <v>0</v>
      </c>
      <c r="M2031" s="24">
        <f t="shared" si="1449"/>
        <v>0</v>
      </c>
      <c r="N2031" s="24">
        <f t="shared" si="1449"/>
        <v>0</v>
      </c>
      <c r="O2031" s="30">
        <f t="shared" si="1450"/>
        <v>12326.94089</v>
      </c>
      <c r="P2031" s="30">
        <f t="shared" si="1448"/>
        <v>0</v>
      </c>
      <c r="Q2031" s="30">
        <f t="shared" si="1448"/>
        <v>0</v>
      </c>
      <c r="R2031" s="88">
        <f t="shared" si="1430"/>
        <v>99.849296985325722</v>
      </c>
    </row>
    <row r="2032" spans="1:18" ht="47.25" customHeight="1" x14ac:dyDescent="0.3">
      <c r="A2032" s="28" t="s">
        <v>303</v>
      </c>
      <c r="B2032" s="28" t="s">
        <v>1423</v>
      </c>
      <c r="C2032" s="18" t="s">
        <v>294</v>
      </c>
      <c r="D2032" s="28"/>
      <c r="E2032" s="29" t="s">
        <v>710</v>
      </c>
      <c r="F2032" s="24">
        <v>12735.2</v>
      </c>
      <c r="G2032" s="24">
        <f t="shared" ref="G2032:H2032" si="1451">G2033+G2035+G2037</f>
        <v>0</v>
      </c>
      <c r="H2032" s="24">
        <f t="shared" si="1451"/>
        <v>12479.288</v>
      </c>
      <c r="I2032" s="24">
        <f t="shared" ref="I2032:Q2032" si="1452">I2033+I2035+I2037</f>
        <v>12345.546</v>
      </c>
      <c r="J2032" s="37">
        <f t="shared" si="1452"/>
        <v>9158.3971500000007</v>
      </c>
      <c r="K2032" s="24">
        <f t="shared" si="1452"/>
        <v>0</v>
      </c>
      <c r="L2032" s="24">
        <f t="shared" si="1452"/>
        <v>0</v>
      </c>
      <c r="M2032" s="24">
        <f t="shared" si="1452"/>
        <v>0</v>
      </c>
      <c r="N2032" s="24">
        <f t="shared" si="1452"/>
        <v>0</v>
      </c>
      <c r="O2032" s="30">
        <f t="shared" si="1452"/>
        <v>12326.94089</v>
      </c>
      <c r="P2032" s="30">
        <f t="shared" si="1452"/>
        <v>0</v>
      </c>
      <c r="Q2032" s="30">
        <f t="shared" si="1452"/>
        <v>0</v>
      </c>
      <c r="R2032" s="88">
        <f t="shared" si="1430"/>
        <v>99.849296985325722</v>
      </c>
    </row>
    <row r="2033" spans="1:19" ht="78.75" customHeight="1" x14ac:dyDescent="0.3">
      <c r="A2033" s="28" t="s">
        <v>303</v>
      </c>
      <c r="B2033" s="28" t="s">
        <v>1423</v>
      </c>
      <c r="C2033" s="18" t="s">
        <v>294</v>
      </c>
      <c r="D2033" s="28" t="s">
        <v>58</v>
      </c>
      <c r="E2033" s="29" t="s">
        <v>660</v>
      </c>
      <c r="F2033" s="24">
        <v>10159</v>
      </c>
      <c r="G2033" s="24">
        <f t="shared" ref="G2033:N2033" si="1453">G2034</f>
        <v>0</v>
      </c>
      <c r="H2033" s="24">
        <f t="shared" si="1453"/>
        <v>10159</v>
      </c>
      <c r="I2033" s="24">
        <f t="shared" si="1453"/>
        <v>10081.183730000001</v>
      </c>
      <c r="J2033" s="37">
        <f t="shared" si="1453"/>
        <v>7520.6867000000002</v>
      </c>
      <c r="K2033" s="24">
        <f t="shared" si="1453"/>
        <v>0</v>
      </c>
      <c r="L2033" s="24">
        <f t="shared" si="1453"/>
        <v>0</v>
      </c>
      <c r="M2033" s="24">
        <f t="shared" si="1453"/>
        <v>0</v>
      </c>
      <c r="N2033" s="24">
        <f t="shared" si="1453"/>
        <v>0</v>
      </c>
      <c r="O2033" s="30">
        <f>O2034</f>
        <v>10073.903969999999</v>
      </c>
      <c r="P2033" s="30">
        <f>P2034</f>
        <v>0</v>
      </c>
      <c r="Q2033" s="30">
        <f>Q2034</f>
        <v>0</v>
      </c>
      <c r="R2033" s="88">
        <f t="shared" si="1430"/>
        <v>99.927788638765321</v>
      </c>
    </row>
    <row r="2034" spans="1:19" ht="15.75" customHeight="1" x14ac:dyDescent="0.3">
      <c r="A2034" s="28" t="s">
        <v>303</v>
      </c>
      <c r="B2034" s="28" t="s">
        <v>1423</v>
      </c>
      <c r="C2034" s="18" t="s">
        <v>294</v>
      </c>
      <c r="D2034" s="28" t="s">
        <v>59</v>
      </c>
      <c r="E2034" s="29" t="s">
        <v>661</v>
      </c>
      <c r="F2034" s="24">
        <v>10159</v>
      </c>
      <c r="G2034" s="24"/>
      <c r="H2034" s="24">
        <v>10159</v>
      </c>
      <c r="I2034" s="24">
        <v>10081.183730000001</v>
      </c>
      <c r="J2034" s="37">
        <v>7520.6867000000002</v>
      </c>
      <c r="K2034" s="24">
        <v>0</v>
      </c>
      <c r="L2034" s="24">
        <v>0</v>
      </c>
      <c r="M2034" s="24">
        <v>0</v>
      </c>
      <c r="N2034" s="24">
        <v>0</v>
      </c>
      <c r="O2034" s="30">
        <v>10073.903969999999</v>
      </c>
      <c r="P2034" s="30">
        <v>0</v>
      </c>
      <c r="Q2034" s="30">
        <v>0</v>
      </c>
      <c r="R2034" s="88">
        <f t="shared" si="1430"/>
        <v>99.927788638765321</v>
      </c>
    </row>
    <row r="2035" spans="1:19" ht="31.5" customHeight="1" x14ac:dyDescent="0.3">
      <c r="A2035" s="28" t="s">
        <v>303</v>
      </c>
      <c r="B2035" s="28" t="s">
        <v>1423</v>
      </c>
      <c r="C2035" s="18" t="s">
        <v>294</v>
      </c>
      <c r="D2035" s="28" t="s">
        <v>51</v>
      </c>
      <c r="E2035" s="29" t="s">
        <v>663</v>
      </c>
      <c r="F2035" s="24">
        <v>2559.6999999999998</v>
      </c>
      <c r="G2035" s="24">
        <f t="shared" ref="G2035:N2035" si="1454">G2036</f>
        <v>0</v>
      </c>
      <c r="H2035" s="24">
        <f t="shared" si="1454"/>
        <v>2303.788</v>
      </c>
      <c r="I2035" s="24">
        <f t="shared" si="1454"/>
        <v>2264.3622700000001</v>
      </c>
      <c r="J2035" s="37">
        <f t="shared" si="1454"/>
        <v>1637.71045</v>
      </c>
      <c r="K2035" s="24">
        <f t="shared" si="1454"/>
        <v>0</v>
      </c>
      <c r="L2035" s="24">
        <f t="shared" si="1454"/>
        <v>0</v>
      </c>
      <c r="M2035" s="24">
        <f t="shared" si="1454"/>
        <v>0</v>
      </c>
      <c r="N2035" s="24">
        <f t="shared" si="1454"/>
        <v>0</v>
      </c>
      <c r="O2035" s="30">
        <f>O2036</f>
        <v>2253.03692</v>
      </c>
      <c r="P2035" s="30">
        <f>P2036</f>
        <v>0</v>
      </c>
      <c r="Q2035" s="30">
        <f>Q2036</f>
        <v>0</v>
      </c>
      <c r="R2035" s="88">
        <f t="shared" si="1430"/>
        <v>99.499843724211146</v>
      </c>
    </row>
    <row r="2036" spans="1:19" ht="31.5" customHeight="1" x14ac:dyDescent="0.3">
      <c r="A2036" s="28" t="s">
        <v>303</v>
      </c>
      <c r="B2036" s="28" t="s">
        <v>1423</v>
      </c>
      <c r="C2036" s="18" t="s">
        <v>294</v>
      </c>
      <c r="D2036" s="28" t="s">
        <v>52</v>
      </c>
      <c r="E2036" s="29" t="s">
        <v>664</v>
      </c>
      <c r="F2036" s="24">
        <v>2559.6999999999998</v>
      </c>
      <c r="G2036" s="24"/>
      <c r="H2036" s="24">
        <v>2303.788</v>
      </c>
      <c r="I2036" s="24">
        <v>2264.3622700000001</v>
      </c>
      <c r="J2036" s="37">
        <v>1637.71045</v>
      </c>
      <c r="K2036" s="24">
        <v>0</v>
      </c>
      <c r="L2036" s="24">
        <v>0</v>
      </c>
      <c r="M2036" s="24">
        <v>0</v>
      </c>
      <c r="N2036" s="24">
        <v>0</v>
      </c>
      <c r="O2036" s="30">
        <v>2253.03692</v>
      </c>
      <c r="P2036" s="30">
        <v>0</v>
      </c>
      <c r="Q2036" s="30">
        <v>0</v>
      </c>
      <c r="R2036" s="88">
        <f t="shared" si="1430"/>
        <v>99.499843724211146</v>
      </c>
    </row>
    <row r="2037" spans="1:19" ht="15.75" hidden="1" customHeight="1" x14ac:dyDescent="0.3">
      <c r="A2037" s="28" t="s">
        <v>303</v>
      </c>
      <c r="B2037" s="28" t="s">
        <v>1423</v>
      </c>
      <c r="C2037" s="18" t="s">
        <v>294</v>
      </c>
      <c r="D2037" s="28" t="s">
        <v>53</v>
      </c>
      <c r="E2037" s="29" t="s">
        <v>679</v>
      </c>
      <c r="F2037" s="24">
        <v>16.5</v>
      </c>
      <c r="G2037" s="24">
        <f t="shared" ref="G2037:N2037" si="1455">G2038</f>
        <v>0</v>
      </c>
      <c r="H2037" s="24">
        <f t="shared" si="1455"/>
        <v>16.5</v>
      </c>
      <c r="I2037" s="24">
        <f t="shared" si="1455"/>
        <v>0</v>
      </c>
      <c r="J2037" s="37">
        <f t="shared" si="1455"/>
        <v>0</v>
      </c>
      <c r="K2037" s="24">
        <f t="shared" si="1455"/>
        <v>0</v>
      </c>
      <c r="L2037" s="24">
        <f t="shared" si="1455"/>
        <v>0</v>
      </c>
      <c r="M2037" s="24">
        <f t="shared" si="1455"/>
        <v>0</v>
      </c>
      <c r="N2037" s="24">
        <f t="shared" si="1455"/>
        <v>0</v>
      </c>
      <c r="O2037" s="30">
        <f>O2038</f>
        <v>0</v>
      </c>
      <c r="P2037" s="30">
        <f>P2038</f>
        <v>0</v>
      </c>
      <c r="Q2037" s="30">
        <f>Q2038</f>
        <v>0</v>
      </c>
      <c r="R2037" s="30">
        <v>0</v>
      </c>
      <c r="S2037" s="36" t="s">
        <v>2026</v>
      </c>
    </row>
    <row r="2038" spans="1:19" ht="15.75" hidden="1" customHeight="1" x14ac:dyDescent="0.3">
      <c r="A2038" s="28" t="s">
        <v>303</v>
      </c>
      <c r="B2038" s="28" t="s">
        <v>1423</v>
      </c>
      <c r="C2038" s="18" t="s">
        <v>294</v>
      </c>
      <c r="D2038" s="28" t="s">
        <v>60</v>
      </c>
      <c r="E2038" s="29" t="s">
        <v>682</v>
      </c>
      <c r="F2038" s="24">
        <v>16.5</v>
      </c>
      <c r="G2038" s="24"/>
      <c r="H2038" s="24">
        <v>16.5</v>
      </c>
      <c r="I2038" s="24">
        <v>0</v>
      </c>
      <c r="J2038" s="37">
        <v>0</v>
      </c>
      <c r="K2038" s="24">
        <v>0</v>
      </c>
      <c r="L2038" s="24">
        <v>0</v>
      </c>
      <c r="M2038" s="24">
        <v>0</v>
      </c>
      <c r="N2038" s="24">
        <v>0</v>
      </c>
      <c r="O2038" s="30">
        <v>0</v>
      </c>
      <c r="P2038" s="30">
        <v>0</v>
      </c>
      <c r="Q2038" s="30">
        <v>0</v>
      </c>
      <c r="R2038" s="30">
        <v>0</v>
      </c>
      <c r="S2038" s="36" t="s">
        <v>2026</v>
      </c>
    </row>
    <row r="2039" spans="1:19" s="36" customFormat="1" ht="15.75" customHeight="1" x14ac:dyDescent="0.3">
      <c r="A2039" s="43" t="s">
        <v>303</v>
      </c>
      <c r="B2039" s="43" t="s">
        <v>77</v>
      </c>
      <c r="C2039" s="27"/>
      <c r="D2039" s="43"/>
      <c r="E2039" s="44" t="s">
        <v>623</v>
      </c>
      <c r="F2039" s="22">
        <v>3173.9</v>
      </c>
      <c r="G2039" s="22">
        <f t="shared" ref="G2039:N2041" si="1456">G2040</f>
        <v>0</v>
      </c>
      <c r="H2039" s="22">
        <f t="shared" si="1456"/>
        <v>2964.0460000000003</v>
      </c>
      <c r="I2039" s="22">
        <f t="shared" si="1456"/>
        <v>3214.0460000000003</v>
      </c>
      <c r="J2039" s="76">
        <f t="shared" si="1456"/>
        <v>1466</v>
      </c>
      <c r="K2039" s="22">
        <f t="shared" si="1456"/>
        <v>250</v>
      </c>
      <c r="L2039" s="22">
        <f t="shared" si="1456"/>
        <v>0</v>
      </c>
      <c r="M2039" s="22">
        <f t="shared" si="1456"/>
        <v>0</v>
      </c>
      <c r="N2039" s="22">
        <f t="shared" si="1456"/>
        <v>0</v>
      </c>
      <c r="O2039" s="45">
        <f t="shared" ref="O2039:Q2041" si="1457">O2040</f>
        <v>3214.0455000000002</v>
      </c>
      <c r="P2039" s="45">
        <f t="shared" si="1457"/>
        <v>250</v>
      </c>
      <c r="Q2039" s="45">
        <f t="shared" si="1457"/>
        <v>0</v>
      </c>
      <c r="R2039" s="86">
        <f t="shared" si="1430"/>
        <v>99.999984443284248</v>
      </c>
    </row>
    <row r="2040" spans="1:19" s="49" customFormat="1" ht="31.5" customHeight="1" x14ac:dyDescent="0.3">
      <c r="A2040" s="47" t="s">
        <v>303</v>
      </c>
      <c r="B2040" s="47" t="s">
        <v>1402</v>
      </c>
      <c r="C2040" s="20"/>
      <c r="D2040" s="47"/>
      <c r="E2040" s="48" t="s">
        <v>647</v>
      </c>
      <c r="F2040" s="23">
        <v>3173.9</v>
      </c>
      <c r="G2040" s="23">
        <f t="shared" ref="G2040:O2040" si="1458">G2041</f>
        <v>0</v>
      </c>
      <c r="H2040" s="23">
        <f t="shared" si="1458"/>
        <v>2964.0460000000003</v>
      </c>
      <c r="I2040" s="23">
        <f t="shared" si="1458"/>
        <v>3214.0460000000003</v>
      </c>
      <c r="J2040" s="77">
        <f t="shared" si="1458"/>
        <v>1466</v>
      </c>
      <c r="K2040" s="23">
        <f t="shared" si="1458"/>
        <v>250</v>
      </c>
      <c r="L2040" s="23">
        <f t="shared" si="1458"/>
        <v>0</v>
      </c>
      <c r="M2040" s="23">
        <f t="shared" si="1458"/>
        <v>0</v>
      </c>
      <c r="N2040" s="23">
        <f t="shared" si="1458"/>
        <v>0</v>
      </c>
      <c r="O2040" s="51">
        <f t="shared" si="1458"/>
        <v>3214.0455000000002</v>
      </c>
      <c r="P2040" s="51">
        <f t="shared" si="1457"/>
        <v>250</v>
      </c>
      <c r="Q2040" s="51">
        <f t="shared" si="1457"/>
        <v>0</v>
      </c>
      <c r="R2040" s="87">
        <f t="shared" si="1430"/>
        <v>99.999984443284248</v>
      </c>
    </row>
    <row r="2041" spans="1:19" ht="31.5" customHeight="1" x14ac:dyDescent="0.3">
      <c r="A2041" s="28" t="s">
        <v>303</v>
      </c>
      <c r="B2041" s="28" t="s">
        <v>1402</v>
      </c>
      <c r="C2041" s="18" t="s">
        <v>112</v>
      </c>
      <c r="D2041" s="28"/>
      <c r="E2041" s="29" t="s">
        <v>1504</v>
      </c>
      <c r="F2041" s="24">
        <v>3173.9</v>
      </c>
      <c r="G2041" s="24">
        <f t="shared" si="1456"/>
        <v>0</v>
      </c>
      <c r="H2041" s="24">
        <f t="shared" si="1456"/>
        <v>2964.0460000000003</v>
      </c>
      <c r="I2041" s="24">
        <f t="shared" si="1456"/>
        <v>3214.0460000000003</v>
      </c>
      <c r="J2041" s="37">
        <f t="shared" si="1456"/>
        <v>1466</v>
      </c>
      <c r="K2041" s="24">
        <f t="shared" si="1456"/>
        <v>250</v>
      </c>
      <c r="L2041" s="24">
        <f t="shared" si="1456"/>
        <v>0</v>
      </c>
      <c r="M2041" s="24">
        <f t="shared" si="1456"/>
        <v>0</v>
      </c>
      <c r="N2041" s="24">
        <f t="shared" si="1456"/>
        <v>0</v>
      </c>
      <c r="O2041" s="30">
        <f t="shared" si="1457"/>
        <v>3214.0455000000002</v>
      </c>
      <c r="P2041" s="30">
        <f t="shared" si="1457"/>
        <v>250</v>
      </c>
      <c r="Q2041" s="30">
        <f t="shared" si="1457"/>
        <v>0</v>
      </c>
      <c r="R2041" s="88">
        <f t="shared" si="1430"/>
        <v>99.999984443284248</v>
      </c>
    </row>
    <row r="2042" spans="1:19" ht="31.5" customHeight="1" x14ac:dyDescent="0.3">
      <c r="A2042" s="28" t="s">
        <v>303</v>
      </c>
      <c r="B2042" s="28" t="s">
        <v>1402</v>
      </c>
      <c r="C2042" s="18" t="s">
        <v>131</v>
      </c>
      <c r="D2042" s="28"/>
      <c r="E2042" s="29" t="s">
        <v>1505</v>
      </c>
      <c r="F2042" s="24">
        <v>3173.9</v>
      </c>
      <c r="G2042" s="24">
        <f t="shared" ref="G2042:H2042" si="1459">G2043+G2054+G2047</f>
        <v>0</v>
      </c>
      <c r="H2042" s="24">
        <f t="shared" si="1459"/>
        <v>2964.0460000000003</v>
      </c>
      <c r="I2042" s="24">
        <f t="shared" ref="I2042:Q2042" si="1460">I2043+I2054+I2047</f>
        <v>3214.0460000000003</v>
      </c>
      <c r="J2042" s="37">
        <f t="shared" si="1460"/>
        <v>1466</v>
      </c>
      <c r="K2042" s="24">
        <f t="shared" si="1460"/>
        <v>250</v>
      </c>
      <c r="L2042" s="24">
        <f t="shared" si="1460"/>
        <v>0</v>
      </c>
      <c r="M2042" s="24">
        <f t="shared" si="1460"/>
        <v>0</v>
      </c>
      <c r="N2042" s="24">
        <f t="shared" si="1460"/>
        <v>0</v>
      </c>
      <c r="O2042" s="30">
        <f t="shared" si="1460"/>
        <v>3214.0455000000002</v>
      </c>
      <c r="P2042" s="30">
        <f t="shared" si="1460"/>
        <v>250</v>
      </c>
      <c r="Q2042" s="30">
        <f t="shared" si="1460"/>
        <v>0</v>
      </c>
      <c r="R2042" s="88">
        <f t="shared" si="1430"/>
        <v>99.999984443284248</v>
      </c>
    </row>
    <row r="2043" spans="1:19" ht="47.25" customHeight="1" x14ac:dyDescent="0.3">
      <c r="A2043" s="28" t="s">
        <v>303</v>
      </c>
      <c r="B2043" s="28" t="s">
        <v>1402</v>
      </c>
      <c r="C2043" s="18" t="s">
        <v>132</v>
      </c>
      <c r="D2043" s="28"/>
      <c r="E2043" s="29" t="s">
        <v>1506</v>
      </c>
      <c r="F2043" s="24">
        <v>1770</v>
      </c>
      <c r="G2043" s="24">
        <f t="shared" ref="G2043:N2045" si="1461">G2044</f>
        <v>0</v>
      </c>
      <c r="H2043" s="24">
        <f t="shared" si="1461"/>
        <v>1770</v>
      </c>
      <c r="I2043" s="24">
        <f t="shared" si="1461"/>
        <v>1770</v>
      </c>
      <c r="J2043" s="37">
        <f t="shared" si="1461"/>
        <v>1416</v>
      </c>
      <c r="K2043" s="24">
        <f t="shared" si="1461"/>
        <v>0</v>
      </c>
      <c r="L2043" s="24">
        <f t="shared" si="1461"/>
        <v>0</v>
      </c>
      <c r="M2043" s="24">
        <f t="shared" si="1461"/>
        <v>0</v>
      </c>
      <c r="N2043" s="24">
        <f t="shared" si="1461"/>
        <v>0</v>
      </c>
      <c r="O2043" s="30">
        <f t="shared" ref="O2043:Q2045" si="1462">O2044</f>
        <v>1770</v>
      </c>
      <c r="P2043" s="30">
        <f t="shared" si="1462"/>
        <v>0</v>
      </c>
      <c r="Q2043" s="30">
        <f t="shared" si="1462"/>
        <v>0</v>
      </c>
      <c r="R2043" s="88">
        <f t="shared" si="1430"/>
        <v>100</v>
      </c>
    </row>
    <row r="2044" spans="1:19" ht="31.5" customHeight="1" x14ac:dyDescent="0.3">
      <c r="A2044" s="28" t="s">
        <v>303</v>
      </c>
      <c r="B2044" s="28" t="s">
        <v>1402</v>
      </c>
      <c r="C2044" s="18" t="s">
        <v>137</v>
      </c>
      <c r="D2044" s="28"/>
      <c r="E2044" s="29" t="s">
        <v>885</v>
      </c>
      <c r="F2044" s="24">
        <v>1770</v>
      </c>
      <c r="G2044" s="24">
        <f t="shared" si="1461"/>
        <v>0</v>
      </c>
      <c r="H2044" s="24">
        <f t="shared" si="1461"/>
        <v>1770</v>
      </c>
      <c r="I2044" s="24">
        <f t="shared" si="1461"/>
        <v>1770</v>
      </c>
      <c r="J2044" s="37">
        <f t="shared" si="1461"/>
        <v>1416</v>
      </c>
      <c r="K2044" s="24">
        <f t="shared" si="1461"/>
        <v>0</v>
      </c>
      <c r="L2044" s="24">
        <f t="shared" si="1461"/>
        <v>0</v>
      </c>
      <c r="M2044" s="24">
        <f t="shared" si="1461"/>
        <v>0</v>
      </c>
      <c r="N2044" s="24">
        <f t="shared" si="1461"/>
        <v>0</v>
      </c>
      <c r="O2044" s="30">
        <f t="shared" si="1462"/>
        <v>1770</v>
      </c>
      <c r="P2044" s="30">
        <f t="shared" si="1462"/>
        <v>0</v>
      </c>
      <c r="Q2044" s="30">
        <f t="shared" si="1462"/>
        <v>0</v>
      </c>
      <c r="R2044" s="88">
        <f t="shared" si="1430"/>
        <v>100</v>
      </c>
    </row>
    <row r="2045" spans="1:19" ht="31.5" customHeight="1" x14ac:dyDescent="0.3">
      <c r="A2045" s="28" t="s">
        <v>303</v>
      </c>
      <c r="B2045" s="28" t="s">
        <v>1402</v>
      </c>
      <c r="C2045" s="18" t="s">
        <v>137</v>
      </c>
      <c r="D2045" s="28" t="s">
        <v>51</v>
      </c>
      <c r="E2045" s="29" t="s">
        <v>663</v>
      </c>
      <c r="F2045" s="24">
        <v>1770</v>
      </c>
      <c r="G2045" s="24">
        <f t="shared" si="1461"/>
        <v>0</v>
      </c>
      <c r="H2045" s="24">
        <f t="shared" si="1461"/>
        <v>1770</v>
      </c>
      <c r="I2045" s="24">
        <f t="shared" si="1461"/>
        <v>1770</v>
      </c>
      <c r="J2045" s="37">
        <f t="shared" si="1461"/>
        <v>1416</v>
      </c>
      <c r="K2045" s="24">
        <f t="shared" si="1461"/>
        <v>0</v>
      </c>
      <c r="L2045" s="24">
        <f t="shared" si="1461"/>
        <v>0</v>
      </c>
      <c r="M2045" s="24">
        <f t="shared" si="1461"/>
        <v>0</v>
      </c>
      <c r="N2045" s="24">
        <f t="shared" si="1461"/>
        <v>0</v>
      </c>
      <c r="O2045" s="30">
        <f t="shared" si="1462"/>
        <v>1770</v>
      </c>
      <c r="P2045" s="30">
        <f t="shared" si="1462"/>
        <v>0</v>
      </c>
      <c r="Q2045" s="30">
        <f t="shared" si="1462"/>
        <v>0</v>
      </c>
      <c r="R2045" s="88">
        <f t="shared" si="1430"/>
        <v>100</v>
      </c>
    </row>
    <row r="2046" spans="1:19" ht="31.5" customHeight="1" x14ac:dyDescent="0.3">
      <c r="A2046" s="28" t="s">
        <v>303</v>
      </c>
      <c r="B2046" s="28" t="s">
        <v>1402</v>
      </c>
      <c r="C2046" s="18" t="s">
        <v>137</v>
      </c>
      <c r="D2046" s="28" t="s">
        <v>52</v>
      </c>
      <c r="E2046" s="29" t="s">
        <v>664</v>
      </c>
      <c r="F2046" s="24">
        <v>1770</v>
      </c>
      <c r="G2046" s="24"/>
      <c r="H2046" s="24">
        <v>1770</v>
      </c>
      <c r="I2046" s="24">
        <v>1770</v>
      </c>
      <c r="J2046" s="37">
        <v>1416</v>
      </c>
      <c r="K2046" s="24">
        <v>0</v>
      </c>
      <c r="L2046" s="24">
        <v>0</v>
      </c>
      <c r="M2046" s="24">
        <v>0</v>
      </c>
      <c r="N2046" s="24">
        <v>0</v>
      </c>
      <c r="O2046" s="30">
        <v>1770</v>
      </c>
      <c r="P2046" s="30">
        <v>0</v>
      </c>
      <c r="Q2046" s="30">
        <v>0</v>
      </c>
      <c r="R2046" s="88">
        <f t="shared" si="1430"/>
        <v>100</v>
      </c>
    </row>
    <row r="2047" spans="1:19" ht="31.5" customHeight="1" x14ac:dyDescent="0.3">
      <c r="A2047" s="28" t="s">
        <v>303</v>
      </c>
      <c r="B2047" s="28" t="s">
        <v>1402</v>
      </c>
      <c r="C2047" s="18" t="s">
        <v>145</v>
      </c>
      <c r="D2047" s="28"/>
      <c r="E2047" s="29" t="s">
        <v>1513</v>
      </c>
      <c r="F2047" s="24">
        <v>50</v>
      </c>
      <c r="G2047" s="24">
        <f t="shared" ref="G2047:Q2049" si="1463">G2048</f>
        <v>0</v>
      </c>
      <c r="H2047" s="24">
        <f>H2048+H2051</f>
        <v>50</v>
      </c>
      <c r="I2047" s="24">
        <f>I2048+I2051</f>
        <v>300</v>
      </c>
      <c r="J2047" s="24">
        <f>J2048+J2051</f>
        <v>50</v>
      </c>
      <c r="K2047" s="24">
        <f t="shared" ref="K2047:Q2047" si="1464">K2048+K2051</f>
        <v>250</v>
      </c>
      <c r="L2047" s="24">
        <f t="shared" si="1464"/>
        <v>0</v>
      </c>
      <c r="M2047" s="24">
        <f t="shared" si="1464"/>
        <v>0</v>
      </c>
      <c r="N2047" s="24">
        <f t="shared" si="1464"/>
        <v>0</v>
      </c>
      <c r="O2047" s="24">
        <f t="shared" si="1464"/>
        <v>300</v>
      </c>
      <c r="P2047" s="24">
        <f t="shared" si="1464"/>
        <v>250</v>
      </c>
      <c r="Q2047" s="24">
        <f t="shared" si="1464"/>
        <v>0</v>
      </c>
      <c r="R2047" s="88">
        <f t="shared" si="1430"/>
        <v>100</v>
      </c>
    </row>
    <row r="2048" spans="1:19" ht="31.5" hidden="1" customHeight="1" x14ac:dyDescent="0.3">
      <c r="A2048" s="28" t="s">
        <v>303</v>
      </c>
      <c r="B2048" s="28" t="s">
        <v>1402</v>
      </c>
      <c r="C2048" s="18" t="s">
        <v>141</v>
      </c>
      <c r="D2048" s="28"/>
      <c r="E2048" s="29" t="s">
        <v>892</v>
      </c>
      <c r="F2048" s="24">
        <v>50</v>
      </c>
      <c r="G2048" s="24">
        <f t="shared" si="1463"/>
        <v>0</v>
      </c>
      <c r="H2048" s="24">
        <f t="shared" si="1463"/>
        <v>50</v>
      </c>
      <c r="I2048" s="24">
        <f t="shared" si="1463"/>
        <v>0</v>
      </c>
      <c r="J2048" s="37">
        <f t="shared" si="1463"/>
        <v>0</v>
      </c>
      <c r="K2048" s="24">
        <f t="shared" si="1463"/>
        <v>0</v>
      </c>
      <c r="L2048" s="24">
        <f t="shared" si="1463"/>
        <v>0</v>
      </c>
      <c r="M2048" s="24">
        <f t="shared" si="1463"/>
        <v>0</v>
      </c>
      <c r="N2048" s="24">
        <f t="shared" si="1463"/>
        <v>0</v>
      </c>
      <c r="O2048" s="30">
        <f t="shared" si="1463"/>
        <v>0</v>
      </c>
      <c r="P2048" s="30">
        <f t="shared" si="1463"/>
        <v>0</v>
      </c>
      <c r="Q2048" s="30">
        <f t="shared" si="1463"/>
        <v>0</v>
      </c>
      <c r="R2048" s="30">
        <v>0</v>
      </c>
      <c r="S2048" s="36" t="s">
        <v>2026</v>
      </c>
    </row>
    <row r="2049" spans="1:19" ht="31.5" hidden="1" customHeight="1" x14ac:dyDescent="0.3">
      <c r="A2049" s="28" t="s">
        <v>303</v>
      </c>
      <c r="B2049" s="28" t="s">
        <v>1402</v>
      </c>
      <c r="C2049" s="18" t="s">
        <v>141</v>
      </c>
      <c r="D2049" s="28" t="s">
        <v>51</v>
      </c>
      <c r="E2049" s="29" t="s">
        <v>663</v>
      </c>
      <c r="F2049" s="24">
        <v>50</v>
      </c>
      <c r="G2049" s="24">
        <f t="shared" si="1463"/>
        <v>0</v>
      </c>
      <c r="H2049" s="24">
        <f t="shared" si="1463"/>
        <v>50</v>
      </c>
      <c r="I2049" s="24">
        <f t="shared" si="1463"/>
        <v>0</v>
      </c>
      <c r="J2049" s="37">
        <f t="shared" si="1463"/>
        <v>0</v>
      </c>
      <c r="K2049" s="24">
        <f t="shared" si="1463"/>
        <v>0</v>
      </c>
      <c r="L2049" s="24">
        <f t="shared" si="1463"/>
        <v>0</v>
      </c>
      <c r="M2049" s="24">
        <f t="shared" si="1463"/>
        <v>0</v>
      </c>
      <c r="N2049" s="24">
        <f t="shared" si="1463"/>
        <v>0</v>
      </c>
      <c r="O2049" s="30">
        <f t="shared" si="1463"/>
        <v>0</v>
      </c>
      <c r="P2049" s="30">
        <f t="shared" si="1463"/>
        <v>0</v>
      </c>
      <c r="Q2049" s="30">
        <f t="shared" si="1463"/>
        <v>0</v>
      </c>
      <c r="R2049" s="30">
        <v>0</v>
      </c>
      <c r="S2049" s="36" t="s">
        <v>2026</v>
      </c>
    </row>
    <row r="2050" spans="1:19" ht="31.5" hidden="1" customHeight="1" x14ac:dyDescent="0.3">
      <c r="A2050" s="28" t="s">
        <v>303</v>
      </c>
      <c r="B2050" s="28" t="s">
        <v>1402</v>
      </c>
      <c r="C2050" s="18" t="s">
        <v>141</v>
      </c>
      <c r="D2050" s="28" t="s">
        <v>52</v>
      </c>
      <c r="E2050" s="29" t="s">
        <v>664</v>
      </c>
      <c r="F2050" s="24">
        <v>50</v>
      </c>
      <c r="G2050" s="24"/>
      <c r="H2050" s="24">
        <v>50</v>
      </c>
      <c r="I2050" s="24">
        <v>0</v>
      </c>
      <c r="J2050" s="37">
        <v>0</v>
      </c>
      <c r="K2050" s="24">
        <v>0</v>
      </c>
      <c r="L2050" s="24">
        <v>0</v>
      </c>
      <c r="M2050" s="24">
        <v>0</v>
      </c>
      <c r="N2050" s="24">
        <v>0</v>
      </c>
      <c r="O2050" s="30">
        <v>0</v>
      </c>
      <c r="P2050" s="30">
        <v>0</v>
      </c>
      <c r="Q2050" s="30">
        <v>0</v>
      </c>
      <c r="R2050" s="30">
        <v>0</v>
      </c>
      <c r="S2050" s="36" t="s">
        <v>2026</v>
      </c>
    </row>
    <row r="2051" spans="1:19" ht="63" customHeight="1" x14ac:dyDescent="0.3">
      <c r="A2051" s="28" t="s">
        <v>303</v>
      </c>
      <c r="B2051" s="28" t="s">
        <v>1402</v>
      </c>
      <c r="C2051" s="18" t="s">
        <v>2014</v>
      </c>
      <c r="D2051" s="28"/>
      <c r="E2051" s="29" t="s">
        <v>2015</v>
      </c>
      <c r="F2051" s="24"/>
      <c r="G2051" s="24"/>
      <c r="H2051" s="24">
        <f>H2052</f>
        <v>0</v>
      </c>
      <c r="I2051" s="24">
        <f>I2052</f>
        <v>300</v>
      </c>
      <c r="J2051" s="24">
        <f t="shared" ref="J2051:Q2052" si="1465">J2052</f>
        <v>50</v>
      </c>
      <c r="K2051" s="24">
        <f t="shared" si="1465"/>
        <v>250</v>
      </c>
      <c r="L2051" s="24">
        <f t="shared" si="1465"/>
        <v>0</v>
      </c>
      <c r="M2051" s="24">
        <f t="shared" si="1465"/>
        <v>0</v>
      </c>
      <c r="N2051" s="24">
        <f t="shared" si="1465"/>
        <v>0</v>
      </c>
      <c r="O2051" s="24">
        <f t="shared" si="1465"/>
        <v>300</v>
      </c>
      <c r="P2051" s="24">
        <f t="shared" si="1465"/>
        <v>250</v>
      </c>
      <c r="Q2051" s="24">
        <f t="shared" si="1465"/>
        <v>0</v>
      </c>
      <c r="R2051" s="88">
        <f t="shared" si="1430"/>
        <v>100</v>
      </c>
    </row>
    <row r="2052" spans="1:19" ht="31.5" customHeight="1" x14ac:dyDescent="0.3">
      <c r="A2052" s="28" t="s">
        <v>303</v>
      </c>
      <c r="B2052" s="28" t="s">
        <v>1402</v>
      </c>
      <c r="C2052" s="18" t="s">
        <v>2014</v>
      </c>
      <c r="D2052" s="28" t="s">
        <v>51</v>
      </c>
      <c r="E2052" s="29" t="s">
        <v>663</v>
      </c>
      <c r="F2052" s="24"/>
      <c r="G2052" s="24"/>
      <c r="H2052" s="24">
        <f>H2053</f>
        <v>0</v>
      </c>
      <c r="I2052" s="24">
        <f>I2053</f>
        <v>300</v>
      </c>
      <c r="J2052" s="24">
        <f t="shared" si="1465"/>
        <v>50</v>
      </c>
      <c r="K2052" s="24">
        <f t="shared" si="1465"/>
        <v>250</v>
      </c>
      <c r="L2052" s="24">
        <f t="shared" si="1465"/>
        <v>0</v>
      </c>
      <c r="M2052" s="24">
        <f t="shared" si="1465"/>
        <v>0</v>
      </c>
      <c r="N2052" s="24">
        <f t="shared" si="1465"/>
        <v>0</v>
      </c>
      <c r="O2052" s="24">
        <f t="shared" si="1465"/>
        <v>300</v>
      </c>
      <c r="P2052" s="24">
        <f t="shared" si="1465"/>
        <v>250</v>
      </c>
      <c r="Q2052" s="24">
        <f t="shared" si="1465"/>
        <v>0</v>
      </c>
      <c r="R2052" s="88">
        <f t="shared" si="1430"/>
        <v>100</v>
      </c>
    </row>
    <row r="2053" spans="1:19" ht="31.5" customHeight="1" x14ac:dyDescent="0.3">
      <c r="A2053" s="28" t="s">
        <v>303</v>
      </c>
      <c r="B2053" s="28" t="s">
        <v>1402</v>
      </c>
      <c r="C2053" s="18" t="s">
        <v>2014</v>
      </c>
      <c r="D2053" s="28" t="s">
        <v>52</v>
      </c>
      <c r="E2053" s="29" t="s">
        <v>664</v>
      </c>
      <c r="F2053" s="24"/>
      <c r="G2053" s="24"/>
      <c r="H2053" s="24">
        <v>0</v>
      </c>
      <c r="I2053" s="24">
        <v>300</v>
      </c>
      <c r="J2053" s="37">
        <v>50</v>
      </c>
      <c r="K2053" s="24">
        <v>250</v>
      </c>
      <c r="L2053" s="24">
        <v>0</v>
      </c>
      <c r="M2053" s="24">
        <v>0</v>
      </c>
      <c r="N2053" s="24">
        <v>0</v>
      </c>
      <c r="O2053" s="30">
        <v>300</v>
      </c>
      <c r="P2053" s="30">
        <v>250</v>
      </c>
      <c r="Q2053" s="30">
        <v>0</v>
      </c>
      <c r="R2053" s="88">
        <f t="shared" si="1430"/>
        <v>100</v>
      </c>
    </row>
    <row r="2054" spans="1:19" ht="31.5" customHeight="1" x14ac:dyDescent="0.3">
      <c r="A2054" s="28" t="s">
        <v>303</v>
      </c>
      <c r="B2054" s="28" t="s">
        <v>1402</v>
      </c>
      <c r="C2054" s="18" t="s">
        <v>298</v>
      </c>
      <c r="D2054" s="28"/>
      <c r="E2054" s="29" t="s">
        <v>1620</v>
      </c>
      <c r="F2054" s="24">
        <v>1353.9</v>
      </c>
      <c r="G2054" s="24">
        <f t="shared" ref="G2054:N2056" si="1466">G2055</f>
        <v>0</v>
      </c>
      <c r="H2054" s="24">
        <f t="shared" si="1466"/>
        <v>1144.046</v>
      </c>
      <c r="I2054" s="24">
        <f t="shared" si="1466"/>
        <v>1144.046</v>
      </c>
      <c r="J2054" s="37">
        <f t="shared" si="1466"/>
        <v>0</v>
      </c>
      <c r="K2054" s="24">
        <f t="shared" si="1466"/>
        <v>0</v>
      </c>
      <c r="L2054" s="24">
        <f t="shared" si="1466"/>
        <v>0</v>
      </c>
      <c r="M2054" s="24">
        <f t="shared" si="1466"/>
        <v>0</v>
      </c>
      <c r="N2054" s="24">
        <f t="shared" si="1466"/>
        <v>0</v>
      </c>
      <c r="O2054" s="30">
        <f t="shared" ref="O2054:Q2056" si="1467">O2055</f>
        <v>1144.0454999999999</v>
      </c>
      <c r="P2054" s="30">
        <f t="shared" si="1467"/>
        <v>0</v>
      </c>
      <c r="Q2054" s="30">
        <f t="shared" si="1467"/>
        <v>0</v>
      </c>
      <c r="R2054" s="88">
        <f t="shared" si="1430"/>
        <v>99.999956295463633</v>
      </c>
    </row>
    <row r="2055" spans="1:19" ht="15.75" customHeight="1" x14ac:dyDescent="0.3">
      <c r="A2055" s="28" t="s">
        <v>303</v>
      </c>
      <c r="B2055" s="28" t="s">
        <v>1402</v>
      </c>
      <c r="C2055" s="18" t="s">
        <v>297</v>
      </c>
      <c r="D2055" s="28"/>
      <c r="E2055" s="29" t="s">
        <v>894</v>
      </c>
      <c r="F2055" s="24">
        <v>1353.9</v>
      </c>
      <c r="G2055" s="24">
        <f t="shared" si="1466"/>
        <v>0</v>
      </c>
      <c r="H2055" s="24">
        <f t="shared" si="1466"/>
        <v>1144.046</v>
      </c>
      <c r="I2055" s="24">
        <f t="shared" si="1466"/>
        <v>1144.046</v>
      </c>
      <c r="J2055" s="37">
        <f t="shared" si="1466"/>
        <v>0</v>
      </c>
      <c r="K2055" s="24">
        <f t="shared" si="1466"/>
        <v>0</v>
      </c>
      <c r="L2055" s="24">
        <f t="shared" si="1466"/>
        <v>0</v>
      </c>
      <c r="M2055" s="24">
        <f t="shared" si="1466"/>
        <v>0</v>
      </c>
      <c r="N2055" s="24">
        <f t="shared" si="1466"/>
        <v>0</v>
      </c>
      <c r="O2055" s="30">
        <f t="shared" si="1467"/>
        <v>1144.0454999999999</v>
      </c>
      <c r="P2055" s="30">
        <f t="shared" si="1467"/>
        <v>0</v>
      </c>
      <c r="Q2055" s="30">
        <f t="shared" si="1467"/>
        <v>0</v>
      </c>
      <c r="R2055" s="88">
        <f t="shared" si="1430"/>
        <v>99.999956295463633</v>
      </c>
      <c r="S2055" s="36"/>
    </row>
    <row r="2056" spans="1:19" ht="31.5" customHeight="1" x14ac:dyDescent="0.3">
      <c r="A2056" s="28" t="s">
        <v>303</v>
      </c>
      <c r="B2056" s="28" t="s">
        <v>1402</v>
      </c>
      <c r="C2056" s="18" t="s">
        <v>297</v>
      </c>
      <c r="D2056" s="28" t="s">
        <v>51</v>
      </c>
      <c r="E2056" s="29" t="s">
        <v>663</v>
      </c>
      <c r="F2056" s="24">
        <v>1353.9</v>
      </c>
      <c r="G2056" s="24">
        <f t="shared" si="1466"/>
        <v>0</v>
      </c>
      <c r="H2056" s="24">
        <f t="shared" si="1466"/>
        <v>1144.046</v>
      </c>
      <c r="I2056" s="24">
        <f t="shared" si="1466"/>
        <v>1144.046</v>
      </c>
      <c r="J2056" s="37">
        <f t="shared" si="1466"/>
        <v>0</v>
      </c>
      <c r="K2056" s="24">
        <f t="shared" si="1466"/>
        <v>0</v>
      </c>
      <c r="L2056" s="24">
        <f t="shared" si="1466"/>
        <v>0</v>
      </c>
      <c r="M2056" s="24">
        <f t="shared" si="1466"/>
        <v>0</v>
      </c>
      <c r="N2056" s="24">
        <f t="shared" si="1466"/>
        <v>0</v>
      </c>
      <c r="O2056" s="30">
        <f t="shared" si="1467"/>
        <v>1144.0454999999999</v>
      </c>
      <c r="P2056" s="30">
        <f t="shared" si="1467"/>
        <v>0</v>
      </c>
      <c r="Q2056" s="30">
        <f t="shared" si="1467"/>
        <v>0</v>
      </c>
      <c r="R2056" s="88">
        <f t="shared" si="1430"/>
        <v>99.999956295463633</v>
      </c>
      <c r="S2056" s="36"/>
    </row>
    <row r="2057" spans="1:19" ht="31.5" customHeight="1" x14ac:dyDescent="0.3">
      <c r="A2057" s="28" t="s">
        <v>303</v>
      </c>
      <c r="B2057" s="28" t="s">
        <v>1402</v>
      </c>
      <c r="C2057" s="18" t="s">
        <v>297</v>
      </c>
      <c r="D2057" s="28" t="s">
        <v>52</v>
      </c>
      <c r="E2057" s="29" t="s">
        <v>664</v>
      </c>
      <c r="F2057" s="24">
        <v>1353.9</v>
      </c>
      <c r="G2057" s="24"/>
      <c r="H2057" s="24">
        <v>1144.046</v>
      </c>
      <c r="I2057" s="24">
        <v>1144.046</v>
      </c>
      <c r="J2057" s="37">
        <v>0</v>
      </c>
      <c r="K2057" s="24">
        <v>0</v>
      </c>
      <c r="L2057" s="24">
        <v>0</v>
      </c>
      <c r="M2057" s="24">
        <v>0</v>
      </c>
      <c r="N2057" s="24">
        <v>0</v>
      </c>
      <c r="O2057" s="30">
        <v>1144.0454999999999</v>
      </c>
      <c r="P2057" s="30">
        <v>0</v>
      </c>
      <c r="Q2057" s="30">
        <v>0</v>
      </c>
      <c r="R2057" s="88">
        <f t="shared" si="1430"/>
        <v>99.999956295463633</v>
      </c>
      <c r="S2057" s="36"/>
    </row>
    <row r="2058" spans="1:19" s="36" customFormat="1" ht="15.75" customHeight="1" x14ac:dyDescent="0.3">
      <c r="A2058" s="43" t="s">
        <v>303</v>
      </c>
      <c r="B2058" s="43" t="s">
        <v>111</v>
      </c>
      <c r="C2058" s="27"/>
      <c r="D2058" s="43"/>
      <c r="E2058" s="44" t="s">
        <v>624</v>
      </c>
      <c r="F2058" s="22">
        <v>3756</v>
      </c>
      <c r="G2058" s="22">
        <f t="shared" ref="G2058:N2058" si="1468">G2059</f>
        <v>0</v>
      </c>
      <c r="H2058" s="22">
        <f t="shared" si="1468"/>
        <v>3756</v>
      </c>
      <c r="I2058" s="22">
        <f t="shared" si="1468"/>
        <v>3756</v>
      </c>
      <c r="J2058" s="76">
        <f t="shared" si="1468"/>
        <v>3756</v>
      </c>
      <c r="K2058" s="22">
        <f t="shared" si="1468"/>
        <v>0</v>
      </c>
      <c r="L2058" s="22">
        <f t="shared" si="1468"/>
        <v>0</v>
      </c>
      <c r="M2058" s="22">
        <f t="shared" si="1468"/>
        <v>0</v>
      </c>
      <c r="N2058" s="22">
        <f t="shared" si="1468"/>
        <v>0</v>
      </c>
      <c r="O2058" s="45">
        <f>O2059</f>
        <v>3755.9920000000002</v>
      </c>
      <c r="P2058" s="45">
        <f>P2059</f>
        <v>0</v>
      </c>
      <c r="Q2058" s="45">
        <f>Q2059</f>
        <v>0</v>
      </c>
      <c r="R2058" s="86">
        <f t="shared" si="1430"/>
        <v>99.999787007454742</v>
      </c>
    </row>
    <row r="2059" spans="1:19" s="49" customFormat="1" ht="15.75" customHeight="1" x14ac:dyDescent="0.3">
      <c r="A2059" s="47" t="s">
        <v>303</v>
      </c>
      <c r="B2059" s="47" t="s">
        <v>1406</v>
      </c>
      <c r="C2059" s="20"/>
      <c r="D2059" s="47"/>
      <c r="E2059" s="48" t="s">
        <v>650</v>
      </c>
      <c r="F2059" s="23">
        <v>3756</v>
      </c>
      <c r="G2059" s="23">
        <f t="shared" ref="G2059:H2059" si="1469">G2060+G2066</f>
        <v>0</v>
      </c>
      <c r="H2059" s="23">
        <f t="shared" si="1469"/>
        <v>3756</v>
      </c>
      <c r="I2059" s="23">
        <f t="shared" ref="I2059:Q2059" si="1470">I2060+I2066</f>
        <v>3756</v>
      </c>
      <c r="J2059" s="77">
        <f t="shared" si="1470"/>
        <v>3756</v>
      </c>
      <c r="K2059" s="23">
        <f t="shared" si="1470"/>
        <v>0</v>
      </c>
      <c r="L2059" s="23">
        <f t="shared" si="1470"/>
        <v>0</v>
      </c>
      <c r="M2059" s="23">
        <f t="shared" si="1470"/>
        <v>0</v>
      </c>
      <c r="N2059" s="23">
        <f t="shared" si="1470"/>
        <v>0</v>
      </c>
      <c r="O2059" s="51">
        <f t="shared" si="1470"/>
        <v>3755.9920000000002</v>
      </c>
      <c r="P2059" s="51">
        <f t="shared" si="1470"/>
        <v>0</v>
      </c>
      <c r="Q2059" s="51">
        <f t="shared" si="1470"/>
        <v>0</v>
      </c>
      <c r="R2059" s="87">
        <f t="shared" si="1430"/>
        <v>99.999787007454742</v>
      </c>
    </row>
    <row r="2060" spans="1:19" ht="15.75" customHeight="1" x14ac:dyDescent="0.3">
      <c r="A2060" s="28" t="s">
        <v>303</v>
      </c>
      <c r="B2060" s="28" t="s">
        <v>1406</v>
      </c>
      <c r="C2060" s="18" t="s">
        <v>187</v>
      </c>
      <c r="D2060" s="28"/>
      <c r="E2060" s="29" t="s">
        <v>1529</v>
      </c>
      <c r="F2060" s="24">
        <v>3556</v>
      </c>
      <c r="G2060" s="24">
        <f t="shared" ref="G2060:N2064" si="1471">G2061</f>
        <v>0</v>
      </c>
      <c r="H2060" s="24">
        <f t="shared" si="1471"/>
        <v>3556</v>
      </c>
      <c r="I2060" s="24">
        <f t="shared" si="1471"/>
        <v>3556</v>
      </c>
      <c r="J2060" s="37">
        <f t="shared" si="1471"/>
        <v>3556</v>
      </c>
      <c r="K2060" s="24">
        <f t="shared" si="1471"/>
        <v>0</v>
      </c>
      <c r="L2060" s="24">
        <f t="shared" si="1471"/>
        <v>0</v>
      </c>
      <c r="M2060" s="24">
        <f t="shared" si="1471"/>
        <v>0</v>
      </c>
      <c r="N2060" s="24">
        <f t="shared" si="1471"/>
        <v>0</v>
      </c>
      <c r="O2060" s="30">
        <f t="shared" ref="O2060:Q2064" si="1472">O2061</f>
        <v>3555.9920000000002</v>
      </c>
      <c r="P2060" s="30">
        <f t="shared" si="1472"/>
        <v>0</v>
      </c>
      <c r="Q2060" s="30">
        <f t="shared" si="1472"/>
        <v>0</v>
      </c>
      <c r="R2060" s="88">
        <f t="shared" si="1430"/>
        <v>99.999775028121491</v>
      </c>
    </row>
    <row r="2061" spans="1:19" ht="47.25" customHeight="1" x14ac:dyDescent="0.3">
      <c r="A2061" s="28" t="s">
        <v>303</v>
      </c>
      <c r="B2061" s="28" t="s">
        <v>1406</v>
      </c>
      <c r="C2061" s="18" t="s">
        <v>191</v>
      </c>
      <c r="D2061" s="28"/>
      <c r="E2061" s="29" t="s">
        <v>1532</v>
      </c>
      <c r="F2061" s="24">
        <v>3556</v>
      </c>
      <c r="G2061" s="24">
        <f t="shared" si="1471"/>
        <v>0</v>
      </c>
      <c r="H2061" s="24">
        <f t="shared" si="1471"/>
        <v>3556</v>
      </c>
      <c r="I2061" s="24">
        <f t="shared" si="1471"/>
        <v>3556</v>
      </c>
      <c r="J2061" s="37">
        <f t="shared" si="1471"/>
        <v>3556</v>
      </c>
      <c r="K2061" s="24">
        <f t="shared" si="1471"/>
        <v>0</v>
      </c>
      <c r="L2061" s="24">
        <f t="shared" si="1471"/>
        <v>0</v>
      </c>
      <c r="M2061" s="24">
        <f t="shared" si="1471"/>
        <v>0</v>
      </c>
      <c r="N2061" s="24">
        <f t="shared" si="1471"/>
        <v>0</v>
      </c>
      <c r="O2061" s="30">
        <f t="shared" si="1472"/>
        <v>3555.9920000000002</v>
      </c>
      <c r="P2061" s="30">
        <f t="shared" si="1472"/>
        <v>0</v>
      </c>
      <c r="Q2061" s="30">
        <f t="shared" si="1472"/>
        <v>0</v>
      </c>
      <c r="R2061" s="88">
        <f t="shared" ref="R2061:R2124" si="1473">O2061/I2061*100</f>
        <v>99.999775028121491</v>
      </c>
    </row>
    <row r="2062" spans="1:19" ht="31.5" customHeight="1" x14ac:dyDescent="0.3">
      <c r="A2062" s="28" t="s">
        <v>303</v>
      </c>
      <c r="B2062" s="28" t="s">
        <v>1406</v>
      </c>
      <c r="C2062" s="18" t="s">
        <v>192</v>
      </c>
      <c r="D2062" s="28"/>
      <c r="E2062" s="29" t="s">
        <v>1533</v>
      </c>
      <c r="F2062" s="24">
        <v>3556</v>
      </c>
      <c r="G2062" s="24">
        <f t="shared" si="1471"/>
        <v>0</v>
      </c>
      <c r="H2062" s="24">
        <f t="shared" si="1471"/>
        <v>3556</v>
      </c>
      <c r="I2062" s="24">
        <f t="shared" si="1471"/>
        <v>3556</v>
      </c>
      <c r="J2062" s="37">
        <f t="shared" si="1471"/>
        <v>3556</v>
      </c>
      <c r="K2062" s="24">
        <f t="shared" si="1471"/>
        <v>0</v>
      </c>
      <c r="L2062" s="24">
        <f t="shared" si="1471"/>
        <v>0</v>
      </c>
      <c r="M2062" s="24">
        <f t="shared" si="1471"/>
        <v>0</v>
      </c>
      <c r="N2062" s="24">
        <f t="shared" si="1471"/>
        <v>0</v>
      </c>
      <c r="O2062" s="30">
        <f t="shared" si="1472"/>
        <v>3555.9920000000002</v>
      </c>
      <c r="P2062" s="30">
        <f t="shared" si="1472"/>
        <v>0</v>
      </c>
      <c r="Q2062" s="30">
        <f t="shared" si="1472"/>
        <v>0</v>
      </c>
      <c r="R2062" s="88">
        <f t="shared" si="1473"/>
        <v>99.999775028121491</v>
      </c>
    </row>
    <row r="2063" spans="1:19" ht="63" customHeight="1" x14ac:dyDescent="0.3">
      <c r="A2063" s="28" t="s">
        <v>303</v>
      </c>
      <c r="B2063" s="28" t="s">
        <v>1406</v>
      </c>
      <c r="C2063" s="18" t="s">
        <v>299</v>
      </c>
      <c r="D2063" s="28"/>
      <c r="E2063" s="29" t="s">
        <v>767</v>
      </c>
      <c r="F2063" s="24">
        <v>3556</v>
      </c>
      <c r="G2063" s="24">
        <f t="shared" si="1471"/>
        <v>0</v>
      </c>
      <c r="H2063" s="24">
        <f t="shared" si="1471"/>
        <v>3556</v>
      </c>
      <c r="I2063" s="24">
        <f t="shared" si="1471"/>
        <v>3556</v>
      </c>
      <c r="J2063" s="37">
        <f t="shared" si="1471"/>
        <v>3556</v>
      </c>
      <c r="K2063" s="24">
        <f t="shared" si="1471"/>
        <v>0</v>
      </c>
      <c r="L2063" s="24">
        <f t="shared" si="1471"/>
        <v>0</v>
      </c>
      <c r="M2063" s="24">
        <f t="shared" si="1471"/>
        <v>0</v>
      </c>
      <c r="N2063" s="24">
        <f t="shared" si="1471"/>
        <v>0</v>
      </c>
      <c r="O2063" s="30">
        <f t="shared" si="1472"/>
        <v>3555.9920000000002</v>
      </c>
      <c r="P2063" s="30">
        <f t="shared" si="1472"/>
        <v>0</v>
      </c>
      <c r="Q2063" s="30">
        <f t="shared" si="1472"/>
        <v>0</v>
      </c>
      <c r="R2063" s="88">
        <f t="shared" si="1473"/>
        <v>99.999775028121491</v>
      </c>
    </row>
    <row r="2064" spans="1:19" ht="31.5" customHeight="1" x14ac:dyDescent="0.3">
      <c r="A2064" s="28" t="s">
        <v>303</v>
      </c>
      <c r="B2064" s="28" t="s">
        <v>1406</v>
      </c>
      <c r="C2064" s="18" t="s">
        <v>299</v>
      </c>
      <c r="D2064" s="28" t="s">
        <v>143</v>
      </c>
      <c r="E2064" s="29" t="s">
        <v>673</v>
      </c>
      <c r="F2064" s="24">
        <v>3556</v>
      </c>
      <c r="G2064" s="24">
        <f t="shared" si="1471"/>
        <v>0</v>
      </c>
      <c r="H2064" s="24">
        <f t="shared" si="1471"/>
        <v>3556</v>
      </c>
      <c r="I2064" s="24">
        <f t="shared" si="1471"/>
        <v>3556</v>
      </c>
      <c r="J2064" s="37">
        <f t="shared" si="1471"/>
        <v>3556</v>
      </c>
      <c r="K2064" s="24">
        <f t="shared" si="1471"/>
        <v>0</v>
      </c>
      <c r="L2064" s="24">
        <f t="shared" si="1471"/>
        <v>0</v>
      </c>
      <c r="M2064" s="24">
        <f t="shared" si="1471"/>
        <v>0</v>
      </c>
      <c r="N2064" s="24">
        <f t="shared" si="1471"/>
        <v>0</v>
      </c>
      <c r="O2064" s="30">
        <f t="shared" si="1472"/>
        <v>3555.9920000000002</v>
      </c>
      <c r="P2064" s="30">
        <f t="shared" si="1472"/>
        <v>0</v>
      </c>
      <c r="Q2064" s="30">
        <f t="shared" si="1472"/>
        <v>0</v>
      </c>
      <c r="R2064" s="88">
        <f t="shared" si="1473"/>
        <v>99.999775028121491</v>
      </c>
    </row>
    <row r="2065" spans="1:18" ht="47.25" customHeight="1" x14ac:dyDescent="0.3">
      <c r="A2065" s="28" t="s">
        <v>303</v>
      </c>
      <c r="B2065" s="28" t="s">
        <v>1406</v>
      </c>
      <c r="C2065" s="18" t="s">
        <v>299</v>
      </c>
      <c r="D2065" s="28" t="s">
        <v>139</v>
      </c>
      <c r="E2065" s="29" t="s">
        <v>676</v>
      </c>
      <c r="F2065" s="24">
        <v>3556</v>
      </c>
      <c r="G2065" s="24"/>
      <c r="H2065" s="24">
        <v>3556</v>
      </c>
      <c r="I2065" s="24">
        <v>3556</v>
      </c>
      <c r="J2065" s="37">
        <v>3556</v>
      </c>
      <c r="K2065" s="24">
        <v>0</v>
      </c>
      <c r="L2065" s="24">
        <v>0</v>
      </c>
      <c r="M2065" s="24">
        <v>0</v>
      </c>
      <c r="N2065" s="24">
        <v>0</v>
      </c>
      <c r="O2065" s="30">
        <v>3555.9920000000002</v>
      </c>
      <c r="P2065" s="30">
        <v>0</v>
      </c>
      <c r="Q2065" s="30">
        <v>0</v>
      </c>
      <c r="R2065" s="88">
        <f t="shared" si="1473"/>
        <v>99.999775028121491</v>
      </c>
    </row>
    <row r="2066" spans="1:18" ht="47.25" customHeight="1" x14ac:dyDescent="0.3">
      <c r="A2066" s="28" t="s">
        <v>303</v>
      </c>
      <c r="B2066" s="28" t="s">
        <v>1406</v>
      </c>
      <c r="C2066" s="18" t="s">
        <v>167</v>
      </c>
      <c r="D2066" s="28"/>
      <c r="E2066" s="29" t="s">
        <v>1520</v>
      </c>
      <c r="F2066" s="24">
        <v>200</v>
      </c>
      <c r="G2066" s="24">
        <f t="shared" ref="G2066:N2070" si="1474">G2067</f>
        <v>0</v>
      </c>
      <c r="H2066" s="24">
        <f t="shared" si="1474"/>
        <v>200</v>
      </c>
      <c r="I2066" s="24">
        <f t="shared" si="1474"/>
        <v>200</v>
      </c>
      <c r="J2066" s="37">
        <f t="shared" si="1474"/>
        <v>200</v>
      </c>
      <c r="K2066" s="24">
        <f t="shared" si="1474"/>
        <v>0</v>
      </c>
      <c r="L2066" s="24">
        <f t="shared" si="1474"/>
        <v>0</v>
      </c>
      <c r="M2066" s="24">
        <f t="shared" si="1474"/>
        <v>0</v>
      </c>
      <c r="N2066" s="24">
        <f t="shared" si="1474"/>
        <v>0</v>
      </c>
      <c r="O2066" s="30">
        <f t="shared" ref="O2066:Q2070" si="1475">O2067</f>
        <v>200</v>
      </c>
      <c r="P2066" s="30">
        <f t="shared" si="1475"/>
        <v>0</v>
      </c>
      <c r="Q2066" s="30">
        <f t="shared" si="1475"/>
        <v>0</v>
      </c>
      <c r="R2066" s="88">
        <f t="shared" si="1473"/>
        <v>100</v>
      </c>
    </row>
    <row r="2067" spans="1:18" ht="31.5" customHeight="1" x14ac:dyDescent="0.3">
      <c r="A2067" s="28" t="s">
        <v>303</v>
      </c>
      <c r="B2067" s="28" t="s">
        <v>1406</v>
      </c>
      <c r="C2067" s="18" t="s">
        <v>193</v>
      </c>
      <c r="D2067" s="28"/>
      <c r="E2067" s="29" t="s">
        <v>1534</v>
      </c>
      <c r="F2067" s="24">
        <v>200</v>
      </c>
      <c r="G2067" s="24">
        <f t="shared" si="1474"/>
        <v>0</v>
      </c>
      <c r="H2067" s="24">
        <f t="shared" si="1474"/>
        <v>200</v>
      </c>
      <c r="I2067" s="24">
        <f t="shared" si="1474"/>
        <v>200</v>
      </c>
      <c r="J2067" s="37">
        <f t="shared" si="1474"/>
        <v>200</v>
      </c>
      <c r="K2067" s="24">
        <f t="shared" si="1474"/>
        <v>0</v>
      </c>
      <c r="L2067" s="24">
        <f t="shared" si="1474"/>
        <v>0</v>
      </c>
      <c r="M2067" s="24">
        <f t="shared" si="1474"/>
        <v>0</v>
      </c>
      <c r="N2067" s="24">
        <f t="shared" si="1474"/>
        <v>0</v>
      </c>
      <c r="O2067" s="30">
        <f t="shared" si="1475"/>
        <v>200</v>
      </c>
      <c r="P2067" s="30">
        <f t="shared" si="1475"/>
        <v>0</v>
      </c>
      <c r="Q2067" s="30">
        <f t="shared" si="1475"/>
        <v>0</v>
      </c>
      <c r="R2067" s="88">
        <f t="shared" si="1473"/>
        <v>100</v>
      </c>
    </row>
    <row r="2068" spans="1:18" ht="47.25" customHeight="1" x14ac:dyDescent="0.3">
      <c r="A2068" s="28" t="s">
        <v>303</v>
      </c>
      <c r="B2068" s="28" t="s">
        <v>1406</v>
      </c>
      <c r="C2068" s="18" t="s">
        <v>301</v>
      </c>
      <c r="D2068" s="28"/>
      <c r="E2068" s="29" t="s">
        <v>1621</v>
      </c>
      <c r="F2068" s="24">
        <v>200</v>
      </c>
      <c r="G2068" s="24">
        <f t="shared" si="1474"/>
        <v>0</v>
      </c>
      <c r="H2068" s="24">
        <f t="shared" si="1474"/>
        <v>200</v>
      </c>
      <c r="I2068" s="24">
        <f t="shared" si="1474"/>
        <v>200</v>
      </c>
      <c r="J2068" s="37">
        <f t="shared" si="1474"/>
        <v>200</v>
      </c>
      <c r="K2068" s="24">
        <f t="shared" si="1474"/>
        <v>0</v>
      </c>
      <c r="L2068" s="24">
        <f t="shared" si="1474"/>
        <v>0</v>
      </c>
      <c r="M2068" s="24">
        <f t="shared" si="1474"/>
        <v>0</v>
      </c>
      <c r="N2068" s="24">
        <f t="shared" si="1474"/>
        <v>0</v>
      </c>
      <c r="O2068" s="30">
        <f t="shared" si="1475"/>
        <v>200</v>
      </c>
      <c r="P2068" s="30">
        <f t="shared" si="1475"/>
        <v>0</v>
      </c>
      <c r="Q2068" s="30">
        <f t="shared" si="1475"/>
        <v>0</v>
      </c>
      <c r="R2068" s="88">
        <f t="shared" si="1473"/>
        <v>100</v>
      </c>
    </row>
    <row r="2069" spans="1:18" ht="31.5" customHeight="1" x14ac:dyDescent="0.3">
      <c r="A2069" s="28" t="s">
        <v>303</v>
      </c>
      <c r="B2069" s="28" t="s">
        <v>1406</v>
      </c>
      <c r="C2069" s="18" t="s">
        <v>300</v>
      </c>
      <c r="D2069" s="28"/>
      <c r="E2069" s="29" t="s">
        <v>792</v>
      </c>
      <c r="F2069" s="24">
        <v>200</v>
      </c>
      <c r="G2069" s="24">
        <f t="shared" si="1474"/>
        <v>0</v>
      </c>
      <c r="H2069" s="24">
        <f t="shared" si="1474"/>
        <v>200</v>
      </c>
      <c r="I2069" s="24">
        <f t="shared" si="1474"/>
        <v>200</v>
      </c>
      <c r="J2069" s="37">
        <f t="shared" si="1474"/>
        <v>200</v>
      </c>
      <c r="K2069" s="24">
        <f t="shared" si="1474"/>
        <v>0</v>
      </c>
      <c r="L2069" s="24">
        <f t="shared" si="1474"/>
        <v>0</v>
      </c>
      <c r="M2069" s="24">
        <f t="shared" si="1474"/>
        <v>0</v>
      </c>
      <c r="N2069" s="24">
        <f t="shared" si="1474"/>
        <v>0</v>
      </c>
      <c r="O2069" s="30">
        <f t="shared" si="1475"/>
        <v>200</v>
      </c>
      <c r="P2069" s="30">
        <f t="shared" si="1475"/>
        <v>0</v>
      </c>
      <c r="Q2069" s="30">
        <f t="shared" si="1475"/>
        <v>0</v>
      </c>
      <c r="R2069" s="88">
        <f t="shared" si="1473"/>
        <v>100</v>
      </c>
    </row>
    <row r="2070" spans="1:18" ht="31.5" customHeight="1" x14ac:dyDescent="0.3">
      <c r="A2070" s="28" t="s">
        <v>303</v>
      </c>
      <c r="B2070" s="28" t="s">
        <v>1406</v>
      </c>
      <c r="C2070" s="18" t="s">
        <v>300</v>
      </c>
      <c r="D2070" s="28" t="s">
        <v>51</v>
      </c>
      <c r="E2070" s="29" t="s">
        <v>663</v>
      </c>
      <c r="F2070" s="24">
        <v>200</v>
      </c>
      <c r="G2070" s="24">
        <f t="shared" si="1474"/>
        <v>0</v>
      </c>
      <c r="H2070" s="24">
        <f t="shared" si="1474"/>
        <v>200</v>
      </c>
      <c r="I2070" s="24">
        <f t="shared" si="1474"/>
        <v>200</v>
      </c>
      <c r="J2070" s="37">
        <f t="shared" si="1474"/>
        <v>200</v>
      </c>
      <c r="K2070" s="24">
        <f t="shared" si="1474"/>
        <v>0</v>
      </c>
      <c r="L2070" s="24">
        <f t="shared" si="1474"/>
        <v>0</v>
      </c>
      <c r="M2070" s="24">
        <f t="shared" si="1474"/>
        <v>0</v>
      </c>
      <c r="N2070" s="24">
        <f t="shared" si="1474"/>
        <v>0</v>
      </c>
      <c r="O2070" s="30">
        <f t="shared" si="1475"/>
        <v>200</v>
      </c>
      <c r="P2070" s="30">
        <f t="shared" si="1475"/>
        <v>0</v>
      </c>
      <c r="Q2070" s="30">
        <f t="shared" si="1475"/>
        <v>0</v>
      </c>
      <c r="R2070" s="88">
        <f t="shared" si="1473"/>
        <v>100</v>
      </c>
    </row>
    <row r="2071" spans="1:18" ht="31.5" customHeight="1" x14ac:dyDescent="0.3">
      <c r="A2071" s="28" t="s">
        <v>303</v>
      </c>
      <c r="B2071" s="28" t="s">
        <v>1406</v>
      </c>
      <c r="C2071" s="18" t="s">
        <v>300</v>
      </c>
      <c r="D2071" s="28" t="s">
        <v>52</v>
      </c>
      <c r="E2071" s="29" t="s">
        <v>664</v>
      </c>
      <c r="F2071" s="24">
        <v>200</v>
      </c>
      <c r="G2071" s="24"/>
      <c r="H2071" s="24">
        <v>200</v>
      </c>
      <c r="I2071" s="24">
        <v>200</v>
      </c>
      <c r="J2071" s="37">
        <v>200</v>
      </c>
      <c r="K2071" s="24">
        <v>0</v>
      </c>
      <c r="L2071" s="24">
        <v>0</v>
      </c>
      <c r="M2071" s="24">
        <v>0</v>
      </c>
      <c r="N2071" s="24">
        <v>0</v>
      </c>
      <c r="O2071" s="30">
        <v>200</v>
      </c>
      <c r="P2071" s="30">
        <v>0</v>
      </c>
      <c r="Q2071" s="30">
        <v>0</v>
      </c>
      <c r="R2071" s="88">
        <f t="shared" si="1473"/>
        <v>100</v>
      </c>
    </row>
    <row r="2072" spans="1:18" s="36" customFormat="1" ht="15.75" customHeight="1" x14ac:dyDescent="0.3">
      <c r="A2072" s="43" t="s">
        <v>303</v>
      </c>
      <c r="B2072" s="43" t="s">
        <v>71</v>
      </c>
      <c r="C2072" s="27"/>
      <c r="D2072" s="43"/>
      <c r="E2072" s="44" t="s">
        <v>625</v>
      </c>
      <c r="F2072" s="22">
        <v>1344.7</v>
      </c>
      <c r="G2072" s="22">
        <f t="shared" ref="G2072:N2078" si="1476">G2073</f>
        <v>0</v>
      </c>
      <c r="H2072" s="22">
        <f t="shared" si="1476"/>
        <v>1323.597</v>
      </c>
      <c r="I2072" s="22">
        <f t="shared" si="1476"/>
        <v>2834.0969999999998</v>
      </c>
      <c r="J2072" s="76">
        <f t="shared" si="1476"/>
        <v>1351.347</v>
      </c>
      <c r="K2072" s="22">
        <f t="shared" si="1476"/>
        <v>0</v>
      </c>
      <c r="L2072" s="22">
        <f t="shared" si="1476"/>
        <v>0</v>
      </c>
      <c r="M2072" s="22">
        <f t="shared" si="1476"/>
        <v>0</v>
      </c>
      <c r="N2072" s="22">
        <f t="shared" si="1476"/>
        <v>0</v>
      </c>
      <c r="O2072" s="45">
        <f t="shared" ref="O2072:Q2078" si="1477">O2073</f>
        <v>2705.7264999999998</v>
      </c>
      <c r="P2072" s="45">
        <f t="shared" si="1477"/>
        <v>0</v>
      </c>
      <c r="Q2072" s="45">
        <f t="shared" si="1477"/>
        <v>0</v>
      </c>
      <c r="R2072" s="86">
        <f t="shared" si="1473"/>
        <v>95.470497304785269</v>
      </c>
    </row>
    <row r="2073" spans="1:18" s="49" customFormat="1" ht="15.75" customHeight="1" x14ac:dyDescent="0.3">
      <c r="A2073" s="47" t="s">
        <v>303</v>
      </c>
      <c r="B2073" s="47" t="s">
        <v>1408</v>
      </c>
      <c r="C2073" s="20"/>
      <c r="D2073" s="47"/>
      <c r="E2073" s="48" t="s">
        <v>652</v>
      </c>
      <c r="F2073" s="23">
        <v>1344.7</v>
      </c>
      <c r="G2073" s="23">
        <f t="shared" ref="G2073:H2073" si="1478">G2074+G2080</f>
        <v>0</v>
      </c>
      <c r="H2073" s="23">
        <f t="shared" si="1478"/>
        <v>1323.597</v>
      </c>
      <c r="I2073" s="23">
        <f t="shared" ref="I2073:Q2073" si="1479">I2074+I2080</f>
        <v>2834.0969999999998</v>
      </c>
      <c r="J2073" s="77">
        <f t="shared" si="1479"/>
        <v>1351.347</v>
      </c>
      <c r="K2073" s="23">
        <f t="shared" si="1479"/>
        <v>0</v>
      </c>
      <c r="L2073" s="23">
        <f t="shared" si="1479"/>
        <v>0</v>
      </c>
      <c r="M2073" s="23">
        <f t="shared" si="1479"/>
        <v>0</v>
      </c>
      <c r="N2073" s="23">
        <f t="shared" si="1479"/>
        <v>0</v>
      </c>
      <c r="O2073" s="51">
        <f t="shared" si="1479"/>
        <v>2705.7264999999998</v>
      </c>
      <c r="P2073" s="51">
        <f t="shared" si="1479"/>
        <v>0</v>
      </c>
      <c r="Q2073" s="51">
        <f t="shared" si="1479"/>
        <v>0</v>
      </c>
      <c r="R2073" s="87">
        <f t="shared" si="1473"/>
        <v>95.470497304785269</v>
      </c>
    </row>
    <row r="2074" spans="1:18" ht="15.75" customHeight="1" x14ac:dyDescent="0.3">
      <c r="A2074" s="28" t="s">
        <v>303</v>
      </c>
      <c r="B2074" s="28" t="s">
        <v>1408</v>
      </c>
      <c r="C2074" s="18" t="s">
        <v>162</v>
      </c>
      <c r="D2074" s="28"/>
      <c r="E2074" s="29" t="s">
        <v>1515</v>
      </c>
      <c r="F2074" s="24">
        <v>1344.7</v>
      </c>
      <c r="G2074" s="24">
        <f t="shared" si="1476"/>
        <v>0</v>
      </c>
      <c r="H2074" s="24">
        <f t="shared" si="1476"/>
        <v>1323.597</v>
      </c>
      <c r="I2074" s="24">
        <f t="shared" si="1476"/>
        <v>1323.597</v>
      </c>
      <c r="J2074" s="37">
        <f t="shared" si="1476"/>
        <v>519.59699999999998</v>
      </c>
      <c r="K2074" s="24">
        <f t="shared" si="1476"/>
        <v>0</v>
      </c>
      <c r="L2074" s="24">
        <f t="shared" si="1476"/>
        <v>0</v>
      </c>
      <c r="M2074" s="24">
        <f t="shared" si="1476"/>
        <v>0</v>
      </c>
      <c r="N2074" s="24">
        <f t="shared" si="1476"/>
        <v>0</v>
      </c>
      <c r="O2074" s="30">
        <f t="shared" si="1477"/>
        <v>1305.2265</v>
      </c>
      <c r="P2074" s="30">
        <f t="shared" si="1477"/>
        <v>0</v>
      </c>
      <c r="Q2074" s="30">
        <f t="shared" si="1477"/>
        <v>0</v>
      </c>
      <c r="R2074" s="88">
        <f t="shared" si="1473"/>
        <v>98.612077543240133</v>
      </c>
    </row>
    <row r="2075" spans="1:18" ht="31.5" customHeight="1" x14ac:dyDescent="0.3">
      <c r="A2075" s="28" t="s">
        <v>303</v>
      </c>
      <c r="B2075" s="28" t="s">
        <v>1408</v>
      </c>
      <c r="C2075" s="18" t="s">
        <v>214</v>
      </c>
      <c r="D2075" s="28"/>
      <c r="E2075" s="29" t="s">
        <v>1536</v>
      </c>
      <c r="F2075" s="24">
        <v>1344.7</v>
      </c>
      <c r="G2075" s="24">
        <f t="shared" si="1476"/>
        <v>0</v>
      </c>
      <c r="H2075" s="24">
        <f t="shared" si="1476"/>
        <v>1323.597</v>
      </c>
      <c r="I2075" s="24">
        <f t="shared" si="1476"/>
        <v>1323.597</v>
      </c>
      <c r="J2075" s="37">
        <f t="shared" si="1476"/>
        <v>519.59699999999998</v>
      </c>
      <c r="K2075" s="24">
        <f t="shared" si="1476"/>
        <v>0</v>
      </c>
      <c r="L2075" s="24">
        <f t="shared" si="1476"/>
        <v>0</v>
      </c>
      <c r="M2075" s="24">
        <f t="shared" si="1476"/>
        <v>0</v>
      </c>
      <c r="N2075" s="24">
        <f t="shared" si="1476"/>
        <v>0</v>
      </c>
      <c r="O2075" s="30">
        <f t="shared" si="1477"/>
        <v>1305.2265</v>
      </c>
      <c r="P2075" s="30">
        <f t="shared" si="1477"/>
        <v>0</v>
      </c>
      <c r="Q2075" s="30">
        <f t="shared" si="1477"/>
        <v>0</v>
      </c>
      <c r="R2075" s="88">
        <f t="shared" si="1473"/>
        <v>98.612077543240133</v>
      </c>
    </row>
    <row r="2076" spans="1:18" ht="31.5" customHeight="1" x14ac:dyDescent="0.3">
      <c r="A2076" s="28" t="s">
        <v>303</v>
      </c>
      <c r="B2076" s="28" t="s">
        <v>1408</v>
      </c>
      <c r="C2076" s="18" t="s">
        <v>215</v>
      </c>
      <c r="D2076" s="28"/>
      <c r="E2076" s="29" t="s">
        <v>1537</v>
      </c>
      <c r="F2076" s="24">
        <v>1344.7</v>
      </c>
      <c r="G2076" s="24">
        <f t="shared" si="1476"/>
        <v>0</v>
      </c>
      <c r="H2076" s="24">
        <f t="shared" si="1476"/>
        <v>1323.597</v>
      </c>
      <c r="I2076" s="24">
        <f t="shared" si="1476"/>
        <v>1323.597</v>
      </c>
      <c r="J2076" s="37">
        <f t="shared" si="1476"/>
        <v>519.59699999999998</v>
      </c>
      <c r="K2076" s="24">
        <f t="shared" si="1476"/>
        <v>0</v>
      </c>
      <c r="L2076" s="24">
        <f t="shared" si="1476"/>
        <v>0</v>
      </c>
      <c r="M2076" s="24">
        <f t="shared" si="1476"/>
        <v>0</v>
      </c>
      <c r="N2076" s="24">
        <f t="shared" si="1476"/>
        <v>0</v>
      </c>
      <c r="O2076" s="30">
        <f t="shared" si="1477"/>
        <v>1305.2265</v>
      </c>
      <c r="P2076" s="30">
        <f t="shared" si="1477"/>
        <v>0</v>
      </c>
      <c r="Q2076" s="30">
        <f t="shared" si="1477"/>
        <v>0</v>
      </c>
      <c r="R2076" s="88">
        <f t="shared" si="1473"/>
        <v>98.612077543240133</v>
      </c>
    </row>
    <row r="2077" spans="1:18" ht="47.25" customHeight="1" x14ac:dyDescent="0.3">
      <c r="A2077" s="28" t="s">
        <v>303</v>
      </c>
      <c r="B2077" s="28" t="s">
        <v>1408</v>
      </c>
      <c r="C2077" s="18" t="s">
        <v>202</v>
      </c>
      <c r="D2077" s="28"/>
      <c r="E2077" s="29" t="s">
        <v>735</v>
      </c>
      <c r="F2077" s="24">
        <v>1344.7</v>
      </c>
      <c r="G2077" s="24">
        <f t="shared" si="1476"/>
        <v>0</v>
      </c>
      <c r="H2077" s="24">
        <f t="shared" si="1476"/>
        <v>1323.597</v>
      </c>
      <c r="I2077" s="24">
        <f t="shared" si="1476"/>
        <v>1323.597</v>
      </c>
      <c r="J2077" s="37">
        <f t="shared" si="1476"/>
        <v>519.59699999999998</v>
      </c>
      <c r="K2077" s="24">
        <f t="shared" si="1476"/>
        <v>0</v>
      </c>
      <c r="L2077" s="24">
        <f t="shared" si="1476"/>
        <v>0</v>
      </c>
      <c r="M2077" s="24">
        <f t="shared" si="1476"/>
        <v>0</v>
      </c>
      <c r="N2077" s="24">
        <f t="shared" si="1476"/>
        <v>0</v>
      </c>
      <c r="O2077" s="30">
        <f t="shared" si="1477"/>
        <v>1305.2265</v>
      </c>
      <c r="P2077" s="30">
        <f t="shared" si="1477"/>
        <v>0</v>
      </c>
      <c r="Q2077" s="30">
        <f t="shared" si="1477"/>
        <v>0</v>
      </c>
      <c r="R2077" s="88">
        <f t="shared" si="1473"/>
        <v>98.612077543240133</v>
      </c>
    </row>
    <row r="2078" spans="1:18" ht="31.5" customHeight="1" x14ac:dyDescent="0.3">
      <c r="A2078" s="28" t="s">
        <v>303</v>
      </c>
      <c r="B2078" s="28" t="s">
        <v>1408</v>
      </c>
      <c r="C2078" s="18" t="s">
        <v>202</v>
      </c>
      <c r="D2078" s="28" t="s">
        <v>51</v>
      </c>
      <c r="E2078" s="29" t="s">
        <v>663</v>
      </c>
      <c r="F2078" s="24">
        <v>1344.7</v>
      </c>
      <c r="G2078" s="24">
        <f t="shared" si="1476"/>
        <v>0</v>
      </c>
      <c r="H2078" s="24">
        <f t="shared" si="1476"/>
        <v>1323.597</v>
      </c>
      <c r="I2078" s="24">
        <f t="shared" si="1476"/>
        <v>1323.597</v>
      </c>
      <c r="J2078" s="37">
        <f t="shared" si="1476"/>
        <v>519.59699999999998</v>
      </c>
      <c r="K2078" s="24">
        <f t="shared" si="1476"/>
        <v>0</v>
      </c>
      <c r="L2078" s="24">
        <f t="shared" si="1476"/>
        <v>0</v>
      </c>
      <c r="M2078" s="24">
        <f t="shared" si="1476"/>
        <v>0</v>
      </c>
      <c r="N2078" s="24">
        <f t="shared" si="1476"/>
        <v>0</v>
      </c>
      <c r="O2078" s="30">
        <f t="shared" si="1477"/>
        <v>1305.2265</v>
      </c>
      <c r="P2078" s="30">
        <f t="shared" si="1477"/>
        <v>0</v>
      </c>
      <c r="Q2078" s="30">
        <f t="shared" si="1477"/>
        <v>0</v>
      </c>
      <c r="R2078" s="88">
        <f t="shared" si="1473"/>
        <v>98.612077543240133</v>
      </c>
    </row>
    <row r="2079" spans="1:18" ht="31.5" customHeight="1" x14ac:dyDescent="0.3">
      <c r="A2079" s="28" t="s">
        <v>303</v>
      </c>
      <c r="B2079" s="28" t="s">
        <v>1408</v>
      </c>
      <c r="C2079" s="18" t="s">
        <v>202</v>
      </c>
      <c r="D2079" s="28" t="s">
        <v>52</v>
      </c>
      <c r="E2079" s="29" t="s">
        <v>664</v>
      </c>
      <c r="F2079" s="24">
        <v>1344.7</v>
      </c>
      <c r="G2079" s="24"/>
      <c r="H2079" s="24">
        <f>1343.597-20</f>
        <v>1323.597</v>
      </c>
      <c r="I2079" s="24">
        <v>1323.597</v>
      </c>
      <c r="J2079" s="37">
        <v>519.59699999999998</v>
      </c>
      <c r="K2079" s="24">
        <v>0</v>
      </c>
      <c r="L2079" s="24">
        <v>0</v>
      </c>
      <c r="M2079" s="24">
        <v>0</v>
      </c>
      <c r="N2079" s="24">
        <v>0</v>
      </c>
      <c r="O2079" s="30">
        <v>1305.2265</v>
      </c>
      <c r="P2079" s="30">
        <v>0</v>
      </c>
      <c r="Q2079" s="30">
        <v>0</v>
      </c>
      <c r="R2079" s="88">
        <f t="shared" si="1473"/>
        <v>98.612077543240133</v>
      </c>
    </row>
    <row r="2080" spans="1:18" ht="31.5" customHeight="1" x14ac:dyDescent="0.3">
      <c r="A2080" s="28" t="s">
        <v>303</v>
      </c>
      <c r="B2080" s="28" t="s">
        <v>1408</v>
      </c>
      <c r="C2080" s="28" t="s">
        <v>62</v>
      </c>
      <c r="D2080" s="28"/>
      <c r="E2080" s="29" t="s">
        <v>1196</v>
      </c>
      <c r="F2080" s="24">
        <v>0</v>
      </c>
      <c r="G2080" s="24">
        <f t="shared" ref="G2080:N2082" si="1480">G2081</f>
        <v>0</v>
      </c>
      <c r="H2080" s="24">
        <f t="shared" si="1480"/>
        <v>0</v>
      </c>
      <c r="I2080" s="24">
        <f t="shared" si="1480"/>
        <v>1510.5</v>
      </c>
      <c r="J2080" s="37">
        <f t="shared" si="1480"/>
        <v>831.75</v>
      </c>
      <c r="K2080" s="24">
        <f t="shared" si="1480"/>
        <v>0</v>
      </c>
      <c r="L2080" s="24">
        <f t="shared" si="1480"/>
        <v>0</v>
      </c>
      <c r="M2080" s="24">
        <f t="shared" si="1480"/>
        <v>0</v>
      </c>
      <c r="N2080" s="24">
        <f t="shared" si="1480"/>
        <v>0</v>
      </c>
      <c r="O2080" s="30">
        <f t="shared" ref="O2080:Q2082" si="1481">O2081</f>
        <v>1400.5</v>
      </c>
      <c r="P2080" s="30">
        <f t="shared" si="1481"/>
        <v>0</v>
      </c>
      <c r="Q2080" s="30">
        <f t="shared" si="1481"/>
        <v>0</v>
      </c>
      <c r="R2080" s="88">
        <f t="shared" si="1473"/>
        <v>92.717643164515067</v>
      </c>
    </row>
    <row r="2081" spans="1:18" ht="47.25" customHeight="1" x14ac:dyDescent="0.3">
      <c r="A2081" s="28" t="s">
        <v>303</v>
      </c>
      <c r="B2081" s="28" t="s">
        <v>1408</v>
      </c>
      <c r="C2081" s="28" t="s">
        <v>527</v>
      </c>
      <c r="D2081" s="28"/>
      <c r="E2081" s="29" t="s">
        <v>114</v>
      </c>
      <c r="F2081" s="24">
        <v>0</v>
      </c>
      <c r="G2081" s="24">
        <f t="shared" ref="G2081:H2081" si="1482">G2082+G2084</f>
        <v>0</v>
      </c>
      <c r="H2081" s="24">
        <f t="shared" si="1482"/>
        <v>0</v>
      </c>
      <c r="I2081" s="24">
        <f t="shared" ref="I2081:Q2081" si="1483">I2082+I2084</f>
        <v>1510.5</v>
      </c>
      <c r="J2081" s="37">
        <f t="shared" si="1483"/>
        <v>831.75</v>
      </c>
      <c r="K2081" s="24">
        <f t="shared" si="1483"/>
        <v>0</v>
      </c>
      <c r="L2081" s="24">
        <f t="shared" si="1483"/>
        <v>0</v>
      </c>
      <c r="M2081" s="24">
        <f t="shared" si="1483"/>
        <v>0</v>
      </c>
      <c r="N2081" s="24">
        <f t="shared" si="1483"/>
        <v>0</v>
      </c>
      <c r="O2081" s="30">
        <f t="shared" si="1483"/>
        <v>1400.5</v>
      </c>
      <c r="P2081" s="30">
        <f t="shared" si="1483"/>
        <v>0</v>
      </c>
      <c r="Q2081" s="30">
        <f t="shared" si="1483"/>
        <v>0</v>
      </c>
      <c r="R2081" s="88">
        <f t="shared" si="1473"/>
        <v>92.717643164515067</v>
      </c>
    </row>
    <row r="2082" spans="1:18" ht="31.5" customHeight="1" x14ac:dyDescent="0.3">
      <c r="A2082" s="28" t="s">
        <v>303</v>
      </c>
      <c r="B2082" s="28" t="s">
        <v>1408</v>
      </c>
      <c r="C2082" s="28" t="s">
        <v>527</v>
      </c>
      <c r="D2082" s="28" t="s">
        <v>51</v>
      </c>
      <c r="E2082" s="29" t="s">
        <v>663</v>
      </c>
      <c r="F2082" s="24">
        <v>0</v>
      </c>
      <c r="G2082" s="24">
        <f t="shared" si="1480"/>
        <v>0</v>
      </c>
      <c r="H2082" s="24">
        <f t="shared" si="1480"/>
        <v>0</v>
      </c>
      <c r="I2082" s="24">
        <f t="shared" si="1480"/>
        <v>350</v>
      </c>
      <c r="J2082" s="37">
        <f t="shared" si="1480"/>
        <v>150</v>
      </c>
      <c r="K2082" s="24">
        <f t="shared" si="1480"/>
        <v>0</v>
      </c>
      <c r="L2082" s="24">
        <f t="shared" si="1480"/>
        <v>0</v>
      </c>
      <c r="M2082" s="24">
        <f t="shared" si="1480"/>
        <v>0</v>
      </c>
      <c r="N2082" s="24">
        <f t="shared" si="1480"/>
        <v>0</v>
      </c>
      <c r="O2082" s="30">
        <f t="shared" si="1481"/>
        <v>350</v>
      </c>
      <c r="P2082" s="30">
        <f t="shared" si="1481"/>
        <v>0</v>
      </c>
      <c r="Q2082" s="30">
        <f t="shared" si="1481"/>
        <v>0</v>
      </c>
      <c r="R2082" s="88">
        <f t="shared" si="1473"/>
        <v>100</v>
      </c>
    </row>
    <row r="2083" spans="1:18" ht="31.5" customHeight="1" x14ac:dyDescent="0.3">
      <c r="A2083" s="28" t="s">
        <v>303</v>
      </c>
      <c r="B2083" s="28" t="s">
        <v>1408</v>
      </c>
      <c r="C2083" s="28" t="s">
        <v>527</v>
      </c>
      <c r="D2083" s="28" t="s">
        <v>52</v>
      </c>
      <c r="E2083" s="29" t="s">
        <v>664</v>
      </c>
      <c r="F2083" s="24">
        <v>0</v>
      </c>
      <c r="G2083" s="24"/>
      <c r="H2083" s="24">
        <v>0</v>
      </c>
      <c r="I2083" s="24">
        <v>350</v>
      </c>
      <c r="J2083" s="37">
        <v>150</v>
      </c>
      <c r="K2083" s="24">
        <v>0</v>
      </c>
      <c r="L2083" s="24">
        <v>0</v>
      </c>
      <c r="M2083" s="24">
        <v>0</v>
      </c>
      <c r="N2083" s="24">
        <v>0</v>
      </c>
      <c r="O2083" s="30">
        <v>350</v>
      </c>
      <c r="P2083" s="30">
        <v>0</v>
      </c>
      <c r="Q2083" s="30">
        <v>0</v>
      </c>
      <c r="R2083" s="88">
        <f t="shared" si="1473"/>
        <v>100</v>
      </c>
    </row>
    <row r="2084" spans="1:18" ht="31.5" customHeight="1" x14ac:dyDescent="0.3">
      <c r="A2084" s="28" t="s">
        <v>303</v>
      </c>
      <c r="B2084" s="28" t="s">
        <v>1408</v>
      </c>
      <c r="C2084" s="28" t="s">
        <v>527</v>
      </c>
      <c r="D2084" s="28" t="s">
        <v>143</v>
      </c>
      <c r="E2084" s="29" t="s">
        <v>673</v>
      </c>
      <c r="F2084" s="24">
        <v>0</v>
      </c>
      <c r="G2084" s="24">
        <f t="shared" ref="G2084:Q2084" si="1484">G2085</f>
        <v>0</v>
      </c>
      <c r="H2084" s="24">
        <f t="shared" si="1484"/>
        <v>0</v>
      </c>
      <c r="I2084" s="24">
        <f t="shared" si="1484"/>
        <v>1160.5</v>
      </c>
      <c r="J2084" s="37">
        <f t="shared" si="1484"/>
        <v>681.75</v>
      </c>
      <c r="K2084" s="24">
        <f t="shared" si="1484"/>
        <v>0</v>
      </c>
      <c r="L2084" s="24">
        <f t="shared" si="1484"/>
        <v>0</v>
      </c>
      <c r="M2084" s="24">
        <f t="shared" si="1484"/>
        <v>0</v>
      </c>
      <c r="N2084" s="24">
        <f t="shared" si="1484"/>
        <v>0</v>
      </c>
      <c r="O2084" s="30">
        <f t="shared" si="1484"/>
        <v>1050.5</v>
      </c>
      <c r="P2084" s="30">
        <f t="shared" si="1484"/>
        <v>0</v>
      </c>
      <c r="Q2084" s="30">
        <f t="shared" si="1484"/>
        <v>0</v>
      </c>
      <c r="R2084" s="88">
        <f t="shared" si="1473"/>
        <v>90.521327014218016</v>
      </c>
    </row>
    <row r="2085" spans="1:18" ht="47.25" customHeight="1" x14ac:dyDescent="0.3">
      <c r="A2085" s="28" t="s">
        <v>303</v>
      </c>
      <c r="B2085" s="28" t="s">
        <v>1408</v>
      </c>
      <c r="C2085" s="28" t="s">
        <v>527</v>
      </c>
      <c r="D2085" s="28" t="s">
        <v>139</v>
      </c>
      <c r="E2085" s="29" t="s">
        <v>676</v>
      </c>
      <c r="F2085" s="24">
        <v>0</v>
      </c>
      <c r="G2085" s="24"/>
      <c r="H2085" s="24">
        <v>0</v>
      </c>
      <c r="I2085" s="24">
        <v>1160.5</v>
      </c>
      <c r="J2085" s="37">
        <v>681.75</v>
      </c>
      <c r="K2085" s="24">
        <v>0</v>
      </c>
      <c r="L2085" s="24">
        <v>0</v>
      </c>
      <c r="M2085" s="24">
        <v>0</v>
      </c>
      <c r="N2085" s="24">
        <v>0</v>
      </c>
      <c r="O2085" s="30">
        <v>1050.5</v>
      </c>
      <c r="P2085" s="30">
        <v>0</v>
      </c>
      <c r="Q2085" s="30">
        <v>0</v>
      </c>
      <c r="R2085" s="88">
        <f t="shared" si="1473"/>
        <v>90.521327014218016</v>
      </c>
    </row>
    <row r="2086" spans="1:18" s="36" customFormat="1" ht="15.75" customHeight="1" x14ac:dyDescent="0.3">
      <c r="A2086" s="43" t="s">
        <v>303</v>
      </c>
      <c r="B2086" s="43" t="s">
        <v>78</v>
      </c>
      <c r="C2086" s="27"/>
      <c r="D2086" s="43"/>
      <c r="E2086" s="44" t="s">
        <v>1325</v>
      </c>
      <c r="F2086" s="22">
        <v>1758.2</v>
      </c>
      <c r="G2086" s="22">
        <f t="shared" ref="G2086:N2092" si="1485">G2087</f>
        <v>0</v>
      </c>
      <c r="H2086" s="22">
        <f t="shared" si="1485"/>
        <v>1691.05</v>
      </c>
      <c r="I2086" s="22">
        <f t="shared" si="1485"/>
        <v>1855.55</v>
      </c>
      <c r="J2086" s="76">
        <f t="shared" si="1485"/>
        <v>951.78200000000004</v>
      </c>
      <c r="K2086" s="22">
        <f t="shared" si="1485"/>
        <v>0</v>
      </c>
      <c r="L2086" s="22">
        <f t="shared" si="1485"/>
        <v>0</v>
      </c>
      <c r="M2086" s="22">
        <f t="shared" si="1485"/>
        <v>0</v>
      </c>
      <c r="N2086" s="22">
        <f t="shared" si="1485"/>
        <v>0</v>
      </c>
      <c r="O2086" s="45">
        <f t="shared" ref="O2086:Q2092" si="1486">O2087</f>
        <v>1694.7660000000001</v>
      </c>
      <c r="P2086" s="45">
        <f t="shared" si="1486"/>
        <v>0</v>
      </c>
      <c r="Q2086" s="45">
        <f t="shared" si="1486"/>
        <v>0</v>
      </c>
      <c r="R2086" s="86">
        <f t="shared" si="1473"/>
        <v>91.334968068766671</v>
      </c>
    </row>
    <row r="2087" spans="1:18" s="49" customFormat="1" ht="15.75" customHeight="1" x14ac:dyDescent="0.3">
      <c r="A2087" s="47" t="s">
        <v>303</v>
      </c>
      <c r="B2087" s="47" t="s">
        <v>1395</v>
      </c>
      <c r="C2087" s="20"/>
      <c r="D2087" s="47"/>
      <c r="E2087" s="48" t="s">
        <v>1019</v>
      </c>
      <c r="F2087" s="23">
        <v>1758.2</v>
      </c>
      <c r="G2087" s="23">
        <f t="shared" ref="G2087:H2087" si="1487">G2088+G2094</f>
        <v>0</v>
      </c>
      <c r="H2087" s="23">
        <f t="shared" si="1487"/>
        <v>1691.05</v>
      </c>
      <c r="I2087" s="23">
        <f t="shared" ref="I2087:Q2087" si="1488">I2088+I2094</f>
        <v>1855.55</v>
      </c>
      <c r="J2087" s="77">
        <f t="shared" si="1488"/>
        <v>951.78200000000004</v>
      </c>
      <c r="K2087" s="23">
        <f t="shared" si="1488"/>
        <v>0</v>
      </c>
      <c r="L2087" s="23">
        <f t="shared" si="1488"/>
        <v>0</v>
      </c>
      <c r="M2087" s="23">
        <f t="shared" si="1488"/>
        <v>0</v>
      </c>
      <c r="N2087" s="23">
        <f t="shared" si="1488"/>
        <v>0</v>
      </c>
      <c r="O2087" s="51">
        <f t="shared" si="1488"/>
        <v>1694.7660000000001</v>
      </c>
      <c r="P2087" s="51">
        <f t="shared" si="1488"/>
        <v>0</v>
      </c>
      <c r="Q2087" s="51">
        <f t="shared" si="1488"/>
        <v>0</v>
      </c>
      <c r="R2087" s="87">
        <f t="shared" si="1473"/>
        <v>91.334968068766671</v>
      </c>
    </row>
    <row r="2088" spans="1:18" ht="31.5" customHeight="1" x14ac:dyDescent="0.3">
      <c r="A2088" s="28" t="s">
        <v>303</v>
      </c>
      <c r="B2088" s="28" t="s">
        <v>1395</v>
      </c>
      <c r="C2088" s="18" t="s">
        <v>902</v>
      </c>
      <c r="D2088" s="28"/>
      <c r="E2088" s="29" t="s">
        <v>1580</v>
      </c>
      <c r="F2088" s="24">
        <v>1758.2</v>
      </c>
      <c r="G2088" s="24">
        <f t="shared" si="1485"/>
        <v>0</v>
      </c>
      <c r="H2088" s="24">
        <f t="shared" si="1485"/>
        <v>1691.05</v>
      </c>
      <c r="I2088" s="24">
        <f t="shared" si="1485"/>
        <v>1691.05</v>
      </c>
      <c r="J2088" s="37">
        <f t="shared" si="1485"/>
        <v>838.28200000000004</v>
      </c>
      <c r="K2088" s="24">
        <f t="shared" si="1485"/>
        <v>0</v>
      </c>
      <c r="L2088" s="24">
        <f t="shared" si="1485"/>
        <v>0</v>
      </c>
      <c r="M2088" s="24">
        <f t="shared" si="1485"/>
        <v>0</v>
      </c>
      <c r="N2088" s="24">
        <f t="shared" si="1485"/>
        <v>0</v>
      </c>
      <c r="O2088" s="30">
        <f t="shared" si="1486"/>
        <v>1530.2660000000001</v>
      </c>
      <c r="P2088" s="30">
        <f t="shared" si="1486"/>
        <v>0</v>
      </c>
      <c r="Q2088" s="30">
        <f t="shared" si="1486"/>
        <v>0</v>
      </c>
      <c r="R2088" s="88">
        <f t="shared" si="1473"/>
        <v>90.492061145442193</v>
      </c>
    </row>
    <row r="2089" spans="1:18" ht="31.5" customHeight="1" x14ac:dyDescent="0.3">
      <c r="A2089" s="28" t="s">
        <v>303</v>
      </c>
      <c r="B2089" s="28" t="s">
        <v>1395</v>
      </c>
      <c r="C2089" s="18" t="s">
        <v>906</v>
      </c>
      <c r="D2089" s="28"/>
      <c r="E2089" s="29" t="s">
        <v>1622</v>
      </c>
      <c r="F2089" s="24">
        <v>1758.2</v>
      </c>
      <c r="G2089" s="24">
        <f t="shared" si="1485"/>
        <v>0</v>
      </c>
      <c r="H2089" s="24">
        <f t="shared" si="1485"/>
        <v>1691.05</v>
      </c>
      <c r="I2089" s="24">
        <f t="shared" si="1485"/>
        <v>1691.05</v>
      </c>
      <c r="J2089" s="37">
        <f t="shared" si="1485"/>
        <v>838.28200000000004</v>
      </c>
      <c r="K2089" s="24">
        <f t="shared" si="1485"/>
        <v>0</v>
      </c>
      <c r="L2089" s="24">
        <f t="shared" si="1485"/>
        <v>0</v>
      </c>
      <c r="M2089" s="24">
        <f t="shared" si="1485"/>
        <v>0</v>
      </c>
      <c r="N2089" s="24">
        <f t="shared" si="1485"/>
        <v>0</v>
      </c>
      <c r="O2089" s="30">
        <f t="shared" si="1486"/>
        <v>1530.2660000000001</v>
      </c>
      <c r="P2089" s="30">
        <f t="shared" si="1486"/>
        <v>0</v>
      </c>
      <c r="Q2089" s="30">
        <f t="shared" si="1486"/>
        <v>0</v>
      </c>
      <c r="R2089" s="88">
        <f t="shared" si="1473"/>
        <v>90.492061145442193</v>
      </c>
    </row>
    <row r="2090" spans="1:18" ht="63" customHeight="1" x14ac:dyDescent="0.3">
      <c r="A2090" s="28" t="s">
        <v>303</v>
      </c>
      <c r="B2090" s="28" t="s">
        <v>1395</v>
      </c>
      <c r="C2090" s="18" t="s">
        <v>907</v>
      </c>
      <c r="D2090" s="28"/>
      <c r="E2090" s="35" t="s">
        <v>1623</v>
      </c>
      <c r="F2090" s="24">
        <v>1758.2</v>
      </c>
      <c r="G2090" s="24">
        <f t="shared" si="1485"/>
        <v>0</v>
      </c>
      <c r="H2090" s="24">
        <f t="shared" si="1485"/>
        <v>1691.05</v>
      </c>
      <c r="I2090" s="24">
        <f t="shared" si="1485"/>
        <v>1691.05</v>
      </c>
      <c r="J2090" s="37">
        <f t="shared" si="1485"/>
        <v>838.28200000000004</v>
      </c>
      <c r="K2090" s="24">
        <f t="shared" si="1485"/>
        <v>0</v>
      </c>
      <c r="L2090" s="24">
        <f t="shared" si="1485"/>
        <v>0</v>
      </c>
      <c r="M2090" s="24">
        <f t="shared" si="1485"/>
        <v>0</v>
      </c>
      <c r="N2090" s="24">
        <f t="shared" si="1485"/>
        <v>0</v>
      </c>
      <c r="O2090" s="30">
        <f t="shared" si="1486"/>
        <v>1530.2660000000001</v>
      </c>
      <c r="P2090" s="30">
        <f t="shared" si="1486"/>
        <v>0</v>
      </c>
      <c r="Q2090" s="30">
        <f t="shared" si="1486"/>
        <v>0</v>
      </c>
      <c r="R2090" s="88">
        <f t="shared" si="1473"/>
        <v>90.492061145442193</v>
      </c>
    </row>
    <row r="2091" spans="1:18" ht="31.5" customHeight="1" x14ac:dyDescent="0.3">
      <c r="A2091" s="28" t="s">
        <v>303</v>
      </c>
      <c r="B2091" s="28" t="s">
        <v>1395</v>
      </c>
      <c r="C2091" s="18" t="s">
        <v>905</v>
      </c>
      <c r="D2091" s="28"/>
      <c r="E2091" s="29" t="s">
        <v>1039</v>
      </c>
      <c r="F2091" s="24">
        <v>1758.2</v>
      </c>
      <c r="G2091" s="24">
        <f t="shared" si="1485"/>
        <v>0</v>
      </c>
      <c r="H2091" s="24">
        <f t="shared" si="1485"/>
        <v>1691.05</v>
      </c>
      <c r="I2091" s="24">
        <f t="shared" si="1485"/>
        <v>1691.05</v>
      </c>
      <c r="J2091" s="37">
        <f t="shared" si="1485"/>
        <v>838.28200000000004</v>
      </c>
      <c r="K2091" s="24">
        <f t="shared" si="1485"/>
        <v>0</v>
      </c>
      <c r="L2091" s="24">
        <f t="shared" si="1485"/>
        <v>0</v>
      </c>
      <c r="M2091" s="24">
        <f t="shared" si="1485"/>
        <v>0</v>
      </c>
      <c r="N2091" s="24">
        <f t="shared" si="1485"/>
        <v>0</v>
      </c>
      <c r="O2091" s="30">
        <f t="shared" si="1486"/>
        <v>1530.2660000000001</v>
      </c>
      <c r="P2091" s="30">
        <f t="shared" si="1486"/>
        <v>0</v>
      </c>
      <c r="Q2091" s="30">
        <f t="shared" si="1486"/>
        <v>0</v>
      </c>
      <c r="R2091" s="88">
        <f t="shared" si="1473"/>
        <v>90.492061145442193</v>
      </c>
    </row>
    <row r="2092" spans="1:18" ht="31.5" customHeight="1" x14ac:dyDescent="0.3">
      <c r="A2092" s="28" t="s">
        <v>303</v>
      </c>
      <c r="B2092" s="28" t="s">
        <v>1395</v>
      </c>
      <c r="C2092" s="18" t="s">
        <v>905</v>
      </c>
      <c r="D2092" s="28" t="s">
        <v>51</v>
      </c>
      <c r="E2092" s="29" t="s">
        <v>663</v>
      </c>
      <c r="F2092" s="24">
        <v>1758.2</v>
      </c>
      <c r="G2092" s="24">
        <f t="shared" si="1485"/>
        <v>0</v>
      </c>
      <c r="H2092" s="24">
        <f t="shared" si="1485"/>
        <v>1691.05</v>
      </c>
      <c r="I2092" s="24">
        <f t="shared" si="1485"/>
        <v>1691.05</v>
      </c>
      <c r="J2092" s="37">
        <f t="shared" si="1485"/>
        <v>838.28200000000004</v>
      </c>
      <c r="K2092" s="24">
        <f t="shared" si="1485"/>
        <v>0</v>
      </c>
      <c r="L2092" s="24">
        <f t="shared" si="1485"/>
        <v>0</v>
      </c>
      <c r="M2092" s="24">
        <f t="shared" si="1485"/>
        <v>0</v>
      </c>
      <c r="N2092" s="24">
        <f t="shared" si="1485"/>
        <v>0</v>
      </c>
      <c r="O2092" s="30">
        <f t="shared" si="1486"/>
        <v>1530.2660000000001</v>
      </c>
      <c r="P2092" s="30">
        <f t="shared" si="1486"/>
        <v>0</v>
      </c>
      <c r="Q2092" s="30">
        <f t="shared" si="1486"/>
        <v>0</v>
      </c>
      <c r="R2092" s="88">
        <f t="shared" si="1473"/>
        <v>90.492061145442193</v>
      </c>
    </row>
    <row r="2093" spans="1:18" ht="31.5" customHeight="1" x14ac:dyDescent="0.3">
      <c r="A2093" s="28" t="s">
        <v>303</v>
      </c>
      <c r="B2093" s="28" t="s">
        <v>1395</v>
      </c>
      <c r="C2093" s="18" t="s">
        <v>905</v>
      </c>
      <c r="D2093" s="28" t="s">
        <v>52</v>
      </c>
      <c r="E2093" s="29" t="s">
        <v>664</v>
      </c>
      <c r="F2093" s="24">
        <v>1758.2</v>
      </c>
      <c r="G2093" s="24"/>
      <c r="H2093" s="24">
        <v>1691.05</v>
      </c>
      <c r="I2093" s="24">
        <v>1691.05</v>
      </c>
      <c r="J2093" s="37">
        <v>838.28200000000004</v>
      </c>
      <c r="K2093" s="24">
        <v>0</v>
      </c>
      <c r="L2093" s="24">
        <v>0</v>
      </c>
      <c r="M2093" s="24">
        <v>0</v>
      </c>
      <c r="N2093" s="24">
        <v>0</v>
      </c>
      <c r="O2093" s="30">
        <v>1530.2660000000001</v>
      </c>
      <c r="P2093" s="30">
        <v>0</v>
      </c>
      <c r="Q2093" s="30">
        <v>0</v>
      </c>
      <c r="R2093" s="88">
        <f t="shared" si="1473"/>
        <v>90.492061145442193</v>
      </c>
    </row>
    <row r="2094" spans="1:18" ht="31.5" customHeight="1" x14ac:dyDescent="0.3">
      <c r="A2094" s="28" t="s">
        <v>303</v>
      </c>
      <c r="B2094" s="28" t="s">
        <v>1395</v>
      </c>
      <c r="C2094" s="28" t="s">
        <v>62</v>
      </c>
      <c r="D2094" s="28"/>
      <c r="E2094" s="29" t="s">
        <v>1196</v>
      </c>
      <c r="F2094" s="24">
        <v>0</v>
      </c>
      <c r="G2094" s="24">
        <f t="shared" ref="G2094:N2096" si="1489">G2095</f>
        <v>0</v>
      </c>
      <c r="H2094" s="24">
        <f t="shared" si="1489"/>
        <v>0</v>
      </c>
      <c r="I2094" s="24">
        <f t="shared" si="1489"/>
        <v>164.5</v>
      </c>
      <c r="J2094" s="37">
        <f t="shared" si="1489"/>
        <v>113.5</v>
      </c>
      <c r="K2094" s="24">
        <f t="shared" si="1489"/>
        <v>0</v>
      </c>
      <c r="L2094" s="24">
        <f t="shared" si="1489"/>
        <v>0</v>
      </c>
      <c r="M2094" s="24">
        <f t="shared" si="1489"/>
        <v>0</v>
      </c>
      <c r="N2094" s="24">
        <f t="shared" si="1489"/>
        <v>0</v>
      </c>
      <c r="O2094" s="30">
        <f t="shared" ref="O2094:Q2096" si="1490">O2095</f>
        <v>164.5</v>
      </c>
      <c r="P2094" s="30">
        <f t="shared" si="1490"/>
        <v>0</v>
      </c>
      <c r="Q2094" s="30">
        <f t="shared" si="1490"/>
        <v>0</v>
      </c>
      <c r="R2094" s="88">
        <f t="shared" si="1473"/>
        <v>100</v>
      </c>
    </row>
    <row r="2095" spans="1:18" ht="47.25" customHeight="1" x14ac:dyDescent="0.3">
      <c r="A2095" s="28" t="s">
        <v>303</v>
      </c>
      <c r="B2095" s="28" t="s">
        <v>1395</v>
      </c>
      <c r="C2095" s="28" t="s">
        <v>527</v>
      </c>
      <c r="D2095" s="28"/>
      <c r="E2095" s="29" t="s">
        <v>114</v>
      </c>
      <c r="F2095" s="24">
        <v>0</v>
      </c>
      <c r="G2095" s="24">
        <f t="shared" si="1489"/>
        <v>0</v>
      </c>
      <c r="H2095" s="24">
        <f t="shared" si="1489"/>
        <v>0</v>
      </c>
      <c r="I2095" s="24">
        <f t="shared" si="1489"/>
        <v>164.5</v>
      </c>
      <c r="J2095" s="37">
        <f t="shared" si="1489"/>
        <v>113.5</v>
      </c>
      <c r="K2095" s="24">
        <f t="shared" si="1489"/>
        <v>0</v>
      </c>
      <c r="L2095" s="24">
        <f t="shared" si="1489"/>
        <v>0</v>
      </c>
      <c r="M2095" s="24">
        <f t="shared" si="1489"/>
        <v>0</v>
      </c>
      <c r="N2095" s="24">
        <f t="shared" si="1489"/>
        <v>0</v>
      </c>
      <c r="O2095" s="30">
        <f t="shared" si="1490"/>
        <v>164.5</v>
      </c>
      <c r="P2095" s="30">
        <f t="shared" si="1490"/>
        <v>0</v>
      </c>
      <c r="Q2095" s="30">
        <f t="shared" si="1490"/>
        <v>0</v>
      </c>
      <c r="R2095" s="88">
        <f t="shared" si="1473"/>
        <v>100</v>
      </c>
    </row>
    <row r="2096" spans="1:18" ht="31.5" customHeight="1" x14ac:dyDescent="0.3">
      <c r="A2096" s="28" t="s">
        <v>303</v>
      </c>
      <c r="B2096" s="28" t="s">
        <v>1395</v>
      </c>
      <c r="C2096" s="28" t="s">
        <v>527</v>
      </c>
      <c r="D2096" s="28" t="s">
        <v>143</v>
      </c>
      <c r="E2096" s="29" t="s">
        <v>673</v>
      </c>
      <c r="F2096" s="24">
        <v>0</v>
      </c>
      <c r="G2096" s="24">
        <f t="shared" si="1489"/>
        <v>0</v>
      </c>
      <c r="H2096" s="24">
        <f t="shared" si="1489"/>
        <v>0</v>
      </c>
      <c r="I2096" s="24">
        <f t="shared" si="1489"/>
        <v>164.5</v>
      </c>
      <c r="J2096" s="37">
        <f t="shared" si="1489"/>
        <v>113.5</v>
      </c>
      <c r="K2096" s="24">
        <f t="shared" si="1489"/>
        <v>0</v>
      </c>
      <c r="L2096" s="24">
        <f t="shared" si="1489"/>
        <v>0</v>
      </c>
      <c r="M2096" s="24">
        <f t="shared" si="1489"/>
        <v>0</v>
      </c>
      <c r="N2096" s="24">
        <f t="shared" si="1489"/>
        <v>0</v>
      </c>
      <c r="O2096" s="30">
        <f t="shared" si="1490"/>
        <v>164.5</v>
      </c>
      <c r="P2096" s="30">
        <f t="shared" si="1490"/>
        <v>0</v>
      </c>
      <c r="Q2096" s="30">
        <f t="shared" si="1490"/>
        <v>0</v>
      </c>
      <c r="R2096" s="88">
        <f t="shared" si="1473"/>
        <v>100</v>
      </c>
    </row>
    <row r="2097" spans="1:18" ht="47.25" customHeight="1" x14ac:dyDescent="0.3">
      <c r="A2097" s="28" t="s">
        <v>303</v>
      </c>
      <c r="B2097" s="28" t="s">
        <v>1395</v>
      </c>
      <c r="C2097" s="28" t="s">
        <v>527</v>
      </c>
      <c r="D2097" s="28" t="s">
        <v>139</v>
      </c>
      <c r="E2097" s="29" t="s">
        <v>676</v>
      </c>
      <c r="F2097" s="24">
        <v>0</v>
      </c>
      <c r="G2097" s="24"/>
      <c r="H2097" s="24">
        <v>0</v>
      </c>
      <c r="I2097" s="24">
        <v>164.5</v>
      </c>
      <c r="J2097" s="37">
        <v>113.5</v>
      </c>
      <c r="K2097" s="24">
        <v>0</v>
      </c>
      <c r="L2097" s="24">
        <v>0</v>
      </c>
      <c r="M2097" s="24">
        <v>0</v>
      </c>
      <c r="N2097" s="24">
        <v>0</v>
      </c>
      <c r="O2097" s="30">
        <v>164.5</v>
      </c>
      <c r="P2097" s="30">
        <v>0</v>
      </c>
      <c r="Q2097" s="30">
        <v>0</v>
      </c>
      <c r="R2097" s="88">
        <f t="shared" si="1473"/>
        <v>100</v>
      </c>
    </row>
    <row r="2098" spans="1:18" s="36" customFormat="1" x14ac:dyDescent="0.3">
      <c r="A2098" s="43" t="s">
        <v>304</v>
      </c>
      <c r="B2098" s="43" t="s">
        <v>1396</v>
      </c>
      <c r="C2098" s="27"/>
      <c r="D2098" s="43"/>
      <c r="E2098" s="44" t="s">
        <v>601</v>
      </c>
      <c r="F2098" s="22">
        <v>557998.57700000016</v>
      </c>
      <c r="G2098" s="22">
        <f t="shared" ref="G2098" si="1491">G2099+G2163+G2193+G2279+G2343+G2362+G2376+G2390+G2397</f>
        <v>-1692.1390000000001</v>
      </c>
      <c r="H2098" s="22">
        <f t="shared" ref="H2098:Q2098" si="1492">H2099+H2163+H2193+H2279+H2343+H2362+H2376+H2390+H2397</f>
        <v>549350.47199999995</v>
      </c>
      <c r="I2098" s="22">
        <f t="shared" si="1492"/>
        <v>581079.55277999991</v>
      </c>
      <c r="J2098" s="76">
        <f t="shared" si="1492"/>
        <v>410451.99572999997</v>
      </c>
      <c r="K2098" s="22">
        <f t="shared" si="1492"/>
        <v>191716.37565</v>
      </c>
      <c r="L2098" s="22">
        <f t="shared" si="1492"/>
        <v>141479.28196999998</v>
      </c>
      <c r="M2098" s="22">
        <f t="shared" si="1492"/>
        <v>0</v>
      </c>
      <c r="N2098" s="22">
        <f t="shared" si="1492"/>
        <v>0</v>
      </c>
      <c r="O2098" s="45">
        <f t="shared" si="1492"/>
        <v>574409.62977</v>
      </c>
      <c r="P2098" s="45">
        <f t="shared" si="1492"/>
        <v>191691.80502999999</v>
      </c>
      <c r="Q2098" s="45">
        <f t="shared" si="1492"/>
        <v>0</v>
      </c>
      <c r="R2098" s="86">
        <f t="shared" si="1473"/>
        <v>98.852149765365226</v>
      </c>
    </row>
    <row r="2099" spans="1:18" s="36" customFormat="1" ht="15.75" customHeight="1" x14ac:dyDescent="0.3">
      <c r="A2099" s="43" t="s">
        <v>304</v>
      </c>
      <c r="B2099" s="43" t="s">
        <v>45</v>
      </c>
      <c r="C2099" s="27"/>
      <c r="D2099" s="43"/>
      <c r="E2099" s="44" t="s">
        <v>619</v>
      </c>
      <c r="F2099" s="22">
        <v>58840</v>
      </c>
      <c r="G2099" s="22">
        <f t="shared" ref="G2099:H2099" si="1493">G2100+G2124</f>
        <v>50</v>
      </c>
      <c r="H2099" s="22">
        <f t="shared" si="1493"/>
        <v>58387.405999999995</v>
      </c>
      <c r="I2099" s="22">
        <f t="shared" ref="I2099:Q2099" si="1494">I2100+I2124</f>
        <v>57956.406000000003</v>
      </c>
      <c r="J2099" s="76">
        <f t="shared" si="1494"/>
        <v>39076.572010000004</v>
      </c>
      <c r="K2099" s="22">
        <f t="shared" si="1494"/>
        <v>5319.8</v>
      </c>
      <c r="L2099" s="22">
        <f t="shared" si="1494"/>
        <v>3467.85</v>
      </c>
      <c r="M2099" s="22">
        <f t="shared" si="1494"/>
        <v>0</v>
      </c>
      <c r="N2099" s="22">
        <f t="shared" si="1494"/>
        <v>0</v>
      </c>
      <c r="O2099" s="45">
        <f t="shared" si="1494"/>
        <v>57676.375079999991</v>
      </c>
      <c r="P2099" s="45">
        <f t="shared" si="1494"/>
        <v>5295.9068500000003</v>
      </c>
      <c r="Q2099" s="45">
        <f t="shared" si="1494"/>
        <v>0</v>
      </c>
      <c r="R2099" s="86">
        <f t="shared" si="1473"/>
        <v>99.516824904567045</v>
      </c>
    </row>
    <row r="2100" spans="1:18" s="49" customFormat="1" ht="63" customHeight="1" x14ac:dyDescent="0.3">
      <c r="A2100" s="47" t="s">
        <v>304</v>
      </c>
      <c r="B2100" s="47" t="s">
        <v>1417</v>
      </c>
      <c r="C2100" s="20"/>
      <c r="D2100" s="47"/>
      <c r="E2100" s="48" t="s">
        <v>631</v>
      </c>
      <c r="F2100" s="23">
        <v>49174.6</v>
      </c>
      <c r="G2100" s="23">
        <f t="shared" ref="G2100" si="1495">G2101+G2109</f>
        <v>0</v>
      </c>
      <c r="H2100" s="23">
        <f>H2101+H2109+H2119</f>
        <v>48834.327999999994</v>
      </c>
      <c r="I2100" s="23">
        <f t="shared" ref="I2100:Q2100" si="1496">I2101+I2109+I2119</f>
        <v>48381.328000000001</v>
      </c>
      <c r="J2100" s="23">
        <f t="shared" si="1496"/>
        <v>32422.617050000001</v>
      </c>
      <c r="K2100" s="23">
        <f t="shared" si="1496"/>
        <v>5319.8</v>
      </c>
      <c r="L2100" s="23">
        <f t="shared" si="1496"/>
        <v>3467.85</v>
      </c>
      <c r="M2100" s="23">
        <f t="shared" si="1496"/>
        <v>0</v>
      </c>
      <c r="N2100" s="23">
        <f t="shared" si="1496"/>
        <v>0</v>
      </c>
      <c r="O2100" s="23">
        <f t="shared" si="1496"/>
        <v>48351.328809999992</v>
      </c>
      <c r="P2100" s="23">
        <f t="shared" si="1496"/>
        <v>5295.9068500000003</v>
      </c>
      <c r="Q2100" s="23">
        <f t="shared" si="1496"/>
        <v>0</v>
      </c>
      <c r="R2100" s="87">
        <f t="shared" si="1473"/>
        <v>99.93799428159555</v>
      </c>
    </row>
    <row r="2101" spans="1:18" ht="47.25" customHeight="1" x14ac:dyDescent="0.3">
      <c r="A2101" s="28" t="s">
        <v>304</v>
      </c>
      <c r="B2101" s="28" t="s">
        <v>1417</v>
      </c>
      <c r="C2101" s="18" t="s">
        <v>167</v>
      </c>
      <c r="D2101" s="28"/>
      <c r="E2101" s="29" t="s">
        <v>1520</v>
      </c>
      <c r="F2101" s="24">
        <v>4816.8999999999996</v>
      </c>
      <c r="G2101" s="24">
        <f t="shared" ref="G2101:Q2103" si="1497">G2102</f>
        <v>0</v>
      </c>
      <c r="H2101" s="24">
        <f t="shared" si="1497"/>
        <v>4816.8999999999996</v>
      </c>
      <c r="I2101" s="24">
        <f t="shared" si="1497"/>
        <v>5319.8</v>
      </c>
      <c r="J2101" s="37">
        <f t="shared" si="1497"/>
        <v>3467.85</v>
      </c>
      <c r="K2101" s="24">
        <f t="shared" si="1497"/>
        <v>5319.8</v>
      </c>
      <c r="L2101" s="24">
        <f t="shared" si="1497"/>
        <v>3467.85</v>
      </c>
      <c r="M2101" s="24">
        <f t="shared" si="1497"/>
        <v>0</v>
      </c>
      <c r="N2101" s="24">
        <f t="shared" si="1497"/>
        <v>0</v>
      </c>
      <c r="O2101" s="30">
        <f t="shared" si="1497"/>
        <v>5295.9068500000003</v>
      </c>
      <c r="P2101" s="30">
        <f t="shared" si="1497"/>
        <v>5295.9068500000003</v>
      </c>
      <c r="Q2101" s="30">
        <f t="shared" si="1497"/>
        <v>0</v>
      </c>
      <c r="R2101" s="88">
        <f t="shared" si="1473"/>
        <v>99.550863754276477</v>
      </c>
    </row>
    <row r="2102" spans="1:18" ht="31.5" customHeight="1" x14ac:dyDescent="0.3">
      <c r="A2102" s="28" t="s">
        <v>304</v>
      </c>
      <c r="B2102" s="28" t="s">
        <v>1417</v>
      </c>
      <c r="C2102" s="18" t="s">
        <v>230</v>
      </c>
      <c r="D2102" s="28"/>
      <c r="E2102" s="29" t="s">
        <v>1572</v>
      </c>
      <c r="F2102" s="24">
        <v>4816.8999999999996</v>
      </c>
      <c r="G2102" s="24">
        <f t="shared" si="1497"/>
        <v>0</v>
      </c>
      <c r="H2102" s="24">
        <f t="shared" si="1497"/>
        <v>4816.8999999999996</v>
      </c>
      <c r="I2102" s="24">
        <f t="shared" si="1497"/>
        <v>5319.8</v>
      </c>
      <c r="J2102" s="37">
        <f t="shared" si="1497"/>
        <v>3467.85</v>
      </c>
      <c r="K2102" s="24">
        <f t="shared" si="1497"/>
        <v>5319.8</v>
      </c>
      <c r="L2102" s="24">
        <f t="shared" si="1497"/>
        <v>3467.85</v>
      </c>
      <c r="M2102" s="24">
        <f t="shared" si="1497"/>
        <v>0</v>
      </c>
      <c r="N2102" s="24">
        <f t="shared" si="1497"/>
        <v>0</v>
      </c>
      <c r="O2102" s="30">
        <f t="shared" si="1497"/>
        <v>5295.9068500000003</v>
      </c>
      <c r="P2102" s="30">
        <f t="shared" si="1497"/>
        <v>5295.9068500000003</v>
      </c>
      <c r="Q2102" s="30">
        <f t="shared" si="1497"/>
        <v>0</v>
      </c>
      <c r="R2102" s="88">
        <f t="shared" si="1473"/>
        <v>99.550863754276477</v>
      </c>
    </row>
    <row r="2103" spans="1:18" ht="63" customHeight="1" x14ac:dyDescent="0.3">
      <c r="A2103" s="28" t="s">
        <v>304</v>
      </c>
      <c r="B2103" s="28" t="s">
        <v>1417</v>
      </c>
      <c r="C2103" s="18" t="s">
        <v>239</v>
      </c>
      <c r="D2103" s="28"/>
      <c r="E2103" s="29" t="s">
        <v>1818</v>
      </c>
      <c r="F2103" s="24">
        <v>4816.8999999999996</v>
      </c>
      <c r="G2103" s="24">
        <f t="shared" si="1497"/>
        <v>0</v>
      </c>
      <c r="H2103" s="24">
        <f t="shared" si="1497"/>
        <v>4816.8999999999996</v>
      </c>
      <c r="I2103" s="24">
        <f t="shared" si="1497"/>
        <v>5319.8</v>
      </c>
      <c r="J2103" s="37">
        <f t="shared" si="1497"/>
        <v>3467.85</v>
      </c>
      <c r="K2103" s="24">
        <f t="shared" si="1497"/>
        <v>5319.8</v>
      </c>
      <c r="L2103" s="24">
        <f t="shared" si="1497"/>
        <v>3467.85</v>
      </c>
      <c r="M2103" s="24">
        <f t="shared" si="1497"/>
        <v>0</v>
      </c>
      <c r="N2103" s="24">
        <f t="shared" si="1497"/>
        <v>0</v>
      </c>
      <c r="O2103" s="30">
        <f t="shared" si="1497"/>
        <v>5295.9068500000003</v>
      </c>
      <c r="P2103" s="30">
        <f t="shared" si="1497"/>
        <v>5295.9068500000003</v>
      </c>
      <c r="Q2103" s="30">
        <f t="shared" si="1497"/>
        <v>0</v>
      </c>
      <c r="R2103" s="88">
        <f t="shared" si="1473"/>
        <v>99.550863754276477</v>
      </c>
    </row>
    <row r="2104" spans="1:18" ht="31.5" customHeight="1" x14ac:dyDescent="0.3">
      <c r="A2104" s="28" t="s">
        <v>304</v>
      </c>
      <c r="B2104" s="28" t="s">
        <v>1417</v>
      </c>
      <c r="C2104" s="18" t="s">
        <v>236</v>
      </c>
      <c r="D2104" s="28"/>
      <c r="E2104" s="29" t="s">
        <v>785</v>
      </c>
      <c r="F2104" s="24">
        <v>4816.8999999999996</v>
      </c>
      <c r="G2104" s="24">
        <f t="shared" ref="G2104:H2104" si="1498">G2105+G2107</f>
        <v>0</v>
      </c>
      <c r="H2104" s="24">
        <f t="shared" si="1498"/>
        <v>4816.8999999999996</v>
      </c>
      <c r="I2104" s="24">
        <f t="shared" ref="I2104:Q2104" si="1499">I2105+I2107</f>
        <v>5319.8</v>
      </c>
      <c r="J2104" s="37">
        <f t="shared" si="1499"/>
        <v>3467.85</v>
      </c>
      <c r="K2104" s="24">
        <f t="shared" si="1499"/>
        <v>5319.8</v>
      </c>
      <c r="L2104" s="24">
        <f t="shared" si="1499"/>
        <v>3467.85</v>
      </c>
      <c r="M2104" s="24">
        <f t="shared" si="1499"/>
        <v>0</v>
      </c>
      <c r="N2104" s="24">
        <f t="shared" si="1499"/>
        <v>0</v>
      </c>
      <c r="O2104" s="30">
        <f t="shared" si="1499"/>
        <v>5295.9068500000003</v>
      </c>
      <c r="P2104" s="30">
        <f t="shared" si="1499"/>
        <v>5295.9068500000003</v>
      </c>
      <c r="Q2104" s="30">
        <f t="shared" si="1499"/>
        <v>0</v>
      </c>
      <c r="R2104" s="88">
        <f t="shared" si="1473"/>
        <v>99.550863754276477</v>
      </c>
    </row>
    <row r="2105" spans="1:18" ht="78" x14ac:dyDescent="0.3">
      <c r="A2105" s="28" t="s">
        <v>304</v>
      </c>
      <c r="B2105" s="28" t="s">
        <v>1417</v>
      </c>
      <c r="C2105" s="18" t="s">
        <v>236</v>
      </c>
      <c r="D2105" s="28" t="s">
        <v>58</v>
      </c>
      <c r="E2105" s="29" t="s">
        <v>660</v>
      </c>
      <c r="F2105" s="24">
        <v>4485.7</v>
      </c>
      <c r="G2105" s="24">
        <f t="shared" ref="G2105:Q2105" si="1500">G2106</f>
        <v>0</v>
      </c>
      <c r="H2105" s="24">
        <f t="shared" si="1500"/>
        <v>4485.7</v>
      </c>
      <c r="I2105" s="24">
        <f t="shared" si="1500"/>
        <v>4892.79637</v>
      </c>
      <c r="J2105" s="37">
        <f t="shared" si="1500"/>
        <v>3347</v>
      </c>
      <c r="K2105" s="24">
        <f t="shared" si="1500"/>
        <v>4892.79637</v>
      </c>
      <c r="L2105" s="24">
        <f t="shared" si="1500"/>
        <v>3347</v>
      </c>
      <c r="M2105" s="24">
        <f t="shared" si="1500"/>
        <v>0</v>
      </c>
      <c r="N2105" s="24">
        <f t="shared" si="1500"/>
        <v>0</v>
      </c>
      <c r="O2105" s="30">
        <f t="shared" si="1500"/>
        <v>4892.7032200000003</v>
      </c>
      <c r="P2105" s="30">
        <f t="shared" si="1500"/>
        <v>4892.7032200000003</v>
      </c>
      <c r="Q2105" s="30">
        <f t="shared" si="1500"/>
        <v>0</v>
      </c>
      <c r="R2105" s="88">
        <f t="shared" si="1473"/>
        <v>99.998096180732745</v>
      </c>
    </row>
    <row r="2106" spans="1:18" ht="31.5" customHeight="1" x14ac:dyDescent="0.3">
      <c r="A2106" s="28" t="s">
        <v>304</v>
      </c>
      <c r="B2106" s="28" t="s">
        <v>1417</v>
      </c>
      <c r="C2106" s="18" t="s">
        <v>236</v>
      </c>
      <c r="D2106" s="28" t="s">
        <v>68</v>
      </c>
      <c r="E2106" s="29" t="s">
        <v>662</v>
      </c>
      <c r="F2106" s="24">
        <v>4485.7</v>
      </c>
      <c r="G2106" s="24"/>
      <c r="H2106" s="24">
        <f>3445.2+1040.5</f>
        <v>4485.7</v>
      </c>
      <c r="I2106" s="24">
        <v>4892.79637</v>
      </c>
      <c r="J2106" s="37">
        <v>3347</v>
      </c>
      <c r="K2106" s="24">
        <f>I2106</f>
        <v>4892.79637</v>
      </c>
      <c r="L2106" s="24">
        <f>J2106</f>
        <v>3347</v>
      </c>
      <c r="M2106" s="24">
        <v>0</v>
      </c>
      <c r="N2106" s="24">
        <v>0</v>
      </c>
      <c r="O2106" s="30">
        <v>4892.7032200000003</v>
      </c>
      <c r="P2106" s="30">
        <f>O2106</f>
        <v>4892.7032200000003</v>
      </c>
      <c r="Q2106" s="30">
        <v>0</v>
      </c>
      <c r="R2106" s="88">
        <f t="shared" si="1473"/>
        <v>99.998096180732745</v>
      </c>
    </row>
    <row r="2107" spans="1:18" ht="31.5" customHeight="1" x14ac:dyDescent="0.3">
      <c r="A2107" s="28" t="s">
        <v>304</v>
      </c>
      <c r="B2107" s="28" t="s">
        <v>1417</v>
      </c>
      <c r="C2107" s="18" t="s">
        <v>236</v>
      </c>
      <c r="D2107" s="28" t="s">
        <v>51</v>
      </c>
      <c r="E2107" s="29" t="s">
        <v>663</v>
      </c>
      <c r="F2107" s="24">
        <v>331.2</v>
      </c>
      <c r="G2107" s="24">
        <f t="shared" ref="G2107:Q2107" si="1501">G2108</f>
        <v>0</v>
      </c>
      <c r="H2107" s="24">
        <f t="shared" si="1501"/>
        <v>331.2</v>
      </c>
      <c r="I2107" s="24">
        <f t="shared" si="1501"/>
        <v>427.00362999999999</v>
      </c>
      <c r="J2107" s="37">
        <f t="shared" si="1501"/>
        <v>120.85</v>
      </c>
      <c r="K2107" s="24">
        <f t="shared" si="1501"/>
        <v>427.00362999999999</v>
      </c>
      <c r="L2107" s="24">
        <f t="shared" si="1501"/>
        <v>120.85</v>
      </c>
      <c r="M2107" s="24">
        <f t="shared" si="1501"/>
        <v>0</v>
      </c>
      <c r="N2107" s="24">
        <f t="shared" si="1501"/>
        <v>0</v>
      </c>
      <c r="O2107" s="30">
        <f t="shared" si="1501"/>
        <v>403.20362999999998</v>
      </c>
      <c r="P2107" s="30">
        <f t="shared" si="1501"/>
        <v>403.20362999999998</v>
      </c>
      <c r="Q2107" s="30">
        <f t="shared" si="1501"/>
        <v>0</v>
      </c>
      <c r="R2107" s="88">
        <f t="shared" si="1473"/>
        <v>94.426276891369753</v>
      </c>
    </row>
    <row r="2108" spans="1:18" ht="31.5" customHeight="1" x14ac:dyDescent="0.3">
      <c r="A2108" s="28" t="s">
        <v>304</v>
      </c>
      <c r="B2108" s="28" t="s">
        <v>1417</v>
      </c>
      <c r="C2108" s="18" t="s">
        <v>236</v>
      </c>
      <c r="D2108" s="28" t="s">
        <v>52</v>
      </c>
      <c r="E2108" s="29" t="s">
        <v>664</v>
      </c>
      <c r="F2108" s="24">
        <v>331.2</v>
      </c>
      <c r="G2108" s="24"/>
      <c r="H2108" s="24">
        <v>331.2</v>
      </c>
      <c r="I2108" s="24">
        <v>427.00362999999999</v>
      </c>
      <c r="J2108" s="37">
        <v>120.85</v>
      </c>
      <c r="K2108" s="24">
        <f>I2108</f>
        <v>427.00362999999999</v>
      </c>
      <c r="L2108" s="24">
        <f>J2108</f>
        <v>120.85</v>
      </c>
      <c r="M2108" s="24">
        <v>0</v>
      </c>
      <c r="N2108" s="24">
        <v>0</v>
      </c>
      <c r="O2108" s="30">
        <v>403.20362999999998</v>
      </c>
      <c r="P2108" s="30">
        <f>O2108</f>
        <v>403.20362999999998</v>
      </c>
      <c r="Q2108" s="30">
        <v>0</v>
      </c>
      <c r="R2108" s="88">
        <f t="shared" si="1473"/>
        <v>94.426276891369753</v>
      </c>
    </row>
    <row r="2109" spans="1:18" ht="31.5" customHeight="1" x14ac:dyDescent="0.3">
      <c r="A2109" s="28" t="s">
        <v>304</v>
      </c>
      <c r="B2109" s="28" t="s">
        <v>1417</v>
      </c>
      <c r="C2109" s="18" t="s">
        <v>65</v>
      </c>
      <c r="D2109" s="28"/>
      <c r="E2109" s="29" t="s">
        <v>1228</v>
      </c>
      <c r="F2109" s="24">
        <v>44357.7</v>
      </c>
      <c r="G2109" s="24">
        <f t="shared" ref="G2109:H2109" si="1502">G2110+G2114</f>
        <v>0</v>
      </c>
      <c r="H2109" s="24">
        <f t="shared" si="1502"/>
        <v>43994.477999999996</v>
      </c>
      <c r="I2109" s="24">
        <f>I2110</f>
        <v>43038.578000000001</v>
      </c>
      <c r="J2109" s="24">
        <f t="shared" ref="J2109:O2109" si="1503">J2110</f>
        <v>28954.767050000002</v>
      </c>
      <c r="K2109" s="24">
        <f t="shared" si="1503"/>
        <v>0</v>
      </c>
      <c r="L2109" s="24">
        <f t="shared" si="1503"/>
        <v>0</v>
      </c>
      <c r="M2109" s="24">
        <f t="shared" si="1503"/>
        <v>0</v>
      </c>
      <c r="N2109" s="24">
        <f t="shared" si="1503"/>
        <v>0</v>
      </c>
      <c r="O2109" s="24">
        <f t="shared" si="1503"/>
        <v>43032.471959999995</v>
      </c>
      <c r="P2109" s="30">
        <f t="shared" ref="P2109:Q2109" si="1504">P2110+P2114</f>
        <v>0</v>
      </c>
      <c r="Q2109" s="30">
        <f t="shared" si="1504"/>
        <v>0</v>
      </c>
      <c r="R2109" s="88">
        <f t="shared" si="1473"/>
        <v>99.985812635352389</v>
      </c>
    </row>
    <row r="2110" spans="1:18" ht="31.5" customHeight="1" x14ac:dyDescent="0.3">
      <c r="A2110" s="28" t="s">
        <v>304</v>
      </c>
      <c r="B2110" s="28" t="s">
        <v>1417</v>
      </c>
      <c r="C2110" s="18" t="s">
        <v>240</v>
      </c>
      <c r="D2110" s="28"/>
      <c r="E2110" s="29" t="s">
        <v>1230</v>
      </c>
      <c r="F2110" s="24">
        <v>44357.7</v>
      </c>
      <c r="G2110" s="24">
        <f t="shared" ref="G2110:Q2112" si="1505">G2111</f>
        <v>0</v>
      </c>
      <c r="H2110" s="24">
        <f t="shared" si="1505"/>
        <v>40920.699999999997</v>
      </c>
      <c r="I2110" s="24">
        <f>I2111+I2114</f>
        <v>43038.578000000001</v>
      </c>
      <c r="J2110" s="24">
        <f t="shared" ref="J2110:O2110" si="1506">J2111+J2114</f>
        <v>28954.767050000002</v>
      </c>
      <c r="K2110" s="24">
        <f t="shared" si="1506"/>
        <v>0</v>
      </c>
      <c r="L2110" s="24">
        <f t="shared" si="1506"/>
        <v>0</v>
      </c>
      <c r="M2110" s="24">
        <f t="shared" si="1506"/>
        <v>0</v>
      </c>
      <c r="N2110" s="24">
        <f t="shared" si="1506"/>
        <v>0</v>
      </c>
      <c r="O2110" s="24">
        <f t="shared" si="1506"/>
        <v>43032.471959999995</v>
      </c>
      <c r="P2110" s="30">
        <f t="shared" si="1505"/>
        <v>0</v>
      </c>
      <c r="Q2110" s="30">
        <f t="shared" si="1505"/>
        <v>0</v>
      </c>
      <c r="R2110" s="88">
        <f t="shared" si="1473"/>
        <v>99.985812635352389</v>
      </c>
    </row>
    <row r="2111" spans="1:18" ht="31.5" customHeight="1" x14ac:dyDescent="0.3">
      <c r="A2111" s="28" t="s">
        <v>304</v>
      </c>
      <c r="B2111" s="28" t="s">
        <v>1417</v>
      </c>
      <c r="C2111" s="18" t="s">
        <v>237</v>
      </c>
      <c r="D2111" s="28"/>
      <c r="E2111" s="29" t="s">
        <v>1221</v>
      </c>
      <c r="F2111" s="24">
        <v>40920.699999999997</v>
      </c>
      <c r="G2111" s="24">
        <f t="shared" si="1505"/>
        <v>0</v>
      </c>
      <c r="H2111" s="24">
        <f t="shared" si="1505"/>
        <v>40920.699999999997</v>
      </c>
      <c r="I2111" s="24">
        <f t="shared" si="1505"/>
        <v>40042.499300000003</v>
      </c>
      <c r="J2111" s="37">
        <f t="shared" si="1505"/>
        <v>26553.956310000001</v>
      </c>
      <c r="K2111" s="24">
        <f t="shared" si="1505"/>
        <v>0</v>
      </c>
      <c r="L2111" s="24">
        <f t="shared" si="1505"/>
        <v>0</v>
      </c>
      <c r="M2111" s="24">
        <f t="shared" si="1505"/>
        <v>0</v>
      </c>
      <c r="N2111" s="24">
        <f t="shared" si="1505"/>
        <v>0</v>
      </c>
      <c r="O2111" s="30">
        <f t="shared" si="1505"/>
        <v>40036.393259999997</v>
      </c>
      <c r="P2111" s="30">
        <f t="shared" si="1505"/>
        <v>0</v>
      </c>
      <c r="Q2111" s="30">
        <f t="shared" si="1505"/>
        <v>0</v>
      </c>
      <c r="R2111" s="88">
        <f t="shared" si="1473"/>
        <v>99.984751101687579</v>
      </c>
    </row>
    <row r="2112" spans="1:18" ht="78" x14ac:dyDescent="0.3">
      <c r="A2112" s="28" t="s">
        <v>304</v>
      </c>
      <c r="B2112" s="28" t="s">
        <v>1417</v>
      </c>
      <c r="C2112" s="18" t="s">
        <v>237</v>
      </c>
      <c r="D2112" s="28" t="s">
        <v>58</v>
      </c>
      <c r="E2112" s="29" t="s">
        <v>660</v>
      </c>
      <c r="F2112" s="24">
        <v>40920.699999999997</v>
      </c>
      <c r="G2112" s="24">
        <f t="shared" si="1505"/>
        <v>0</v>
      </c>
      <c r="H2112" s="24">
        <f t="shared" si="1505"/>
        <v>40920.699999999997</v>
      </c>
      <c r="I2112" s="24">
        <f t="shared" si="1505"/>
        <v>40042.499300000003</v>
      </c>
      <c r="J2112" s="37">
        <f t="shared" si="1505"/>
        <v>26553.956310000001</v>
      </c>
      <c r="K2112" s="24">
        <f t="shared" si="1505"/>
        <v>0</v>
      </c>
      <c r="L2112" s="24">
        <f t="shared" si="1505"/>
        <v>0</v>
      </c>
      <c r="M2112" s="24">
        <f t="shared" si="1505"/>
        <v>0</v>
      </c>
      <c r="N2112" s="24">
        <f t="shared" si="1505"/>
        <v>0</v>
      </c>
      <c r="O2112" s="30">
        <f t="shared" si="1505"/>
        <v>40036.393259999997</v>
      </c>
      <c r="P2112" s="30">
        <f t="shared" si="1505"/>
        <v>0</v>
      </c>
      <c r="Q2112" s="30">
        <f t="shared" si="1505"/>
        <v>0</v>
      </c>
      <c r="R2112" s="88">
        <f t="shared" si="1473"/>
        <v>99.984751101687579</v>
      </c>
    </row>
    <row r="2113" spans="1:18" ht="31.5" customHeight="1" x14ac:dyDescent="0.3">
      <c r="A2113" s="28" t="s">
        <v>304</v>
      </c>
      <c r="B2113" s="28" t="s">
        <v>1417</v>
      </c>
      <c r="C2113" s="18" t="s">
        <v>237</v>
      </c>
      <c r="D2113" s="28" t="s">
        <v>68</v>
      </c>
      <c r="E2113" s="29" t="s">
        <v>662</v>
      </c>
      <c r="F2113" s="24">
        <v>40920.699999999997</v>
      </c>
      <c r="G2113" s="24"/>
      <c r="H2113" s="24">
        <v>40920.699999999997</v>
      </c>
      <c r="I2113" s="24">
        <v>40042.499300000003</v>
      </c>
      <c r="J2113" s="37">
        <v>26553.956310000001</v>
      </c>
      <c r="K2113" s="24">
        <v>0</v>
      </c>
      <c r="L2113" s="24">
        <v>0</v>
      </c>
      <c r="M2113" s="24">
        <v>0</v>
      </c>
      <c r="N2113" s="24">
        <v>0</v>
      </c>
      <c r="O2113" s="30">
        <v>40036.393259999997</v>
      </c>
      <c r="P2113" s="30">
        <v>0</v>
      </c>
      <c r="Q2113" s="30">
        <v>0</v>
      </c>
      <c r="R2113" s="88">
        <f t="shared" si="1473"/>
        <v>99.984751101687579</v>
      </c>
    </row>
    <row r="2114" spans="1:18" ht="31.5" customHeight="1" x14ac:dyDescent="0.3">
      <c r="A2114" s="28" t="s">
        <v>304</v>
      </c>
      <c r="B2114" s="28" t="s">
        <v>1417</v>
      </c>
      <c r="C2114" s="18" t="s">
        <v>238</v>
      </c>
      <c r="D2114" s="28"/>
      <c r="E2114" s="29" t="s">
        <v>1222</v>
      </c>
      <c r="F2114" s="24">
        <v>3437</v>
      </c>
      <c r="G2114" s="24">
        <f t="shared" ref="G2114:H2114" si="1507">G2115+G2117</f>
        <v>0</v>
      </c>
      <c r="H2114" s="24">
        <f t="shared" si="1507"/>
        <v>3073.7780000000002</v>
      </c>
      <c r="I2114" s="24">
        <f t="shared" ref="I2114:Q2114" si="1508">I2115+I2117</f>
        <v>2996.0787</v>
      </c>
      <c r="J2114" s="37">
        <f t="shared" si="1508"/>
        <v>2400.8107399999999</v>
      </c>
      <c r="K2114" s="24">
        <f t="shared" si="1508"/>
        <v>0</v>
      </c>
      <c r="L2114" s="24">
        <f t="shared" si="1508"/>
        <v>0</v>
      </c>
      <c r="M2114" s="24">
        <f t="shared" si="1508"/>
        <v>0</v>
      </c>
      <c r="N2114" s="24">
        <f t="shared" si="1508"/>
        <v>0</v>
      </c>
      <c r="O2114" s="30">
        <f t="shared" si="1508"/>
        <v>2996.0787</v>
      </c>
      <c r="P2114" s="30">
        <f t="shared" si="1508"/>
        <v>0</v>
      </c>
      <c r="Q2114" s="30">
        <f t="shared" si="1508"/>
        <v>0</v>
      </c>
      <c r="R2114" s="88">
        <f t="shared" si="1473"/>
        <v>100</v>
      </c>
    </row>
    <row r="2115" spans="1:18" ht="31.5" customHeight="1" x14ac:dyDescent="0.3">
      <c r="A2115" s="28" t="s">
        <v>304</v>
      </c>
      <c r="B2115" s="28" t="s">
        <v>1417</v>
      </c>
      <c r="C2115" s="18" t="s">
        <v>238</v>
      </c>
      <c r="D2115" s="28" t="s">
        <v>51</v>
      </c>
      <c r="E2115" s="29" t="s">
        <v>663</v>
      </c>
      <c r="F2115" s="24">
        <v>3437</v>
      </c>
      <c r="G2115" s="24">
        <f t="shared" ref="G2115:Q2115" si="1509">G2116</f>
        <v>0</v>
      </c>
      <c r="H2115" s="24">
        <f t="shared" si="1509"/>
        <v>3073.7780000000002</v>
      </c>
      <c r="I2115" s="24">
        <f t="shared" si="1509"/>
        <v>2995.95282</v>
      </c>
      <c r="J2115" s="37">
        <f t="shared" si="1509"/>
        <v>2400.65074</v>
      </c>
      <c r="K2115" s="24">
        <f t="shared" si="1509"/>
        <v>0</v>
      </c>
      <c r="L2115" s="24">
        <f t="shared" si="1509"/>
        <v>0</v>
      </c>
      <c r="M2115" s="24">
        <f t="shared" si="1509"/>
        <v>0</v>
      </c>
      <c r="N2115" s="24">
        <f t="shared" si="1509"/>
        <v>0</v>
      </c>
      <c r="O2115" s="30">
        <f t="shared" si="1509"/>
        <v>2995.95282</v>
      </c>
      <c r="P2115" s="30">
        <f t="shared" si="1509"/>
        <v>0</v>
      </c>
      <c r="Q2115" s="30">
        <f t="shared" si="1509"/>
        <v>0</v>
      </c>
      <c r="R2115" s="88">
        <f t="shared" si="1473"/>
        <v>100</v>
      </c>
    </row>
    <row r="2116" spans="1:18" ht="31.5" customHeight="1" x14ac:dyDescent="0.3">
      <c r="A2116" s="28" t="s">
        <v>304</v>
      </c>
      <c r="B2116" s="28" t="s">
        <v>1417</v>
      </c>
      <c r="C2116" s="18" t="s">
        <v>238</v>
      </c>
      <c r="D2116" s="28" t="s">
        <v>52</v>
      </c>
      <c r="E2116" s="29" t="s">
        <v>664</v>
      </c>
      <c r="F2116" s="24">
        <v>3437</v>
      </c>
      <c r="G2116" s="24"/>
      <c r="H2116" s="24">
        <f>3096.728-22.95</f>
        <v>3073.7780000000002</v>
      </c>
      <c r="I2116" s="24">
        <v>2995.95282</v>
      </c>
      <c r="J2116" s="37">
        <v>2400.65074</v>
      </c>
      <c r="K2116" s="24">
        <v>0</v>
      </c>
      <c r="L2116" s="24">
        <v>0</v>
      </c>
      <c r="M2116" s="24">
        <v>0</v>
      </c>
      <c r="N2116" s="24">
        <v>0</v>
      </c>
      <c r="O2116" s="30">
        <v>2995.95282</v>
      </c>
      <c r="P2116" s="30">
        <v>0</v>
      </c>
      <c r="Q2116" s="30">
        <v>0</v>
      </c>
      <c r="R2116" s="88">
        <f t="shared" si="1473"/>
        <v>100</v>
      </c>
    </row>
    <row r="2117" spans="1:18" ht="15.75" customHeight="1" x14ac:dyDescent="0.3">
      <c r="A2117" s="28" t="s">
        <v>304</v>
      </c>
      <c r="B2117" s="28" t="s">
        <v>1417</v>
      </c>
      <c r="C2117" s="18" t="s">
        <v>238</v>
      </c>
      <c r="D2117" s="28" t="s">
        <v>53</v>
      </c>
      <c r="E2117" s="29" t="s">
        <v>679</v>
      </c>
      <c r="F2117" s="24">
        <v>0</v>
      </c>
      <c r="G2117" s="24">
        <f t="shared" ref="G2117:Q2117" si="1510">G2118</f>
        <v>0</v>
      </c>
      <c r="H2117" s="24">
        <f t="shared" si="1510"/>
        <v>0</v>
      </c>
      <c r="I2117" s="24">
        <f t="shared" si="1510"/>
        <v>0.12587999999999999</v>
      </c>
      <c r="J2117" s="37">
        <f t="shared" si="1510"/>
        <v>0.16</v>
      </c>
      <c r="K2117" s="24">
        <f t="shared" si="1510"/>
        <v>0</v>
      </c>
      <c r="L2117" s="24">
        <f t="shared" si="1510"/>
        <v>0</v>
      </c>
      <c r="M2117" s="24">
        <f t="shared" si="1510"/>
        <v>0</v>
      </c>
      <c r="N2117" s="24">
        <f t="shared" si="1510"/>
        <v>0</v>
      </c>
      <c r="O2117" s="30">
        <f t="shared" si="1510"/>
        <v>0.12587999999999999</v>
      </c>
      <c r="P2117" s="30">
        <f t="shared" si="1510"/>
        <v>0</v>
      </c>
      <c r="Q2117" s="30">
        <f t="shared" si="1510"/>
        <v>0</v>
      </c>
      <c r="R2117" s="88">
        <f t="shared" si="1473"/>
        <v>100</v>
      </c>
    </row>
    <row r="2118" spans="1:18" ht="15.75" customHeight="1" x14ac:dyDescent="0.3">
      <c r="A2118" s="28" t="s">
        <v>304</v>
      </c>
      <c r="B2118" s="28" t="s">
        <v>1417</v>
      </c>
      <c r="C2118" s="18" t="s">
        <v>238</v>
      </c>
      <c r="D2118" s="28" t="s">
        <v>60</v>
      </c>
      <c r="E2118" s="29" t="s">
        <v>682</v>
      </c>
      <c r="F2118" s="24">
        <v>0</v>
      </c>
      <c r="G2118" s="24"/>
      <c r="H2118" s="24">
        <v>0</v>
      </c>
      <c r="I2118" s="24">
        <v>0.12587999999999999</v>
      </c>
      <c r="J2118" s="37">
        <v>0.16</v>
      </c>
      <c r="K2118" s="24">
        <v>0</v>
      </c>
      <c r="L2118" s="24">
        <v>0</v>
      </c>
      <c r="M2118" s="24">
        <v>0</v>
      </c>
      <c r="N2118" s="24">
        <v>0</v>
      </c>
      <c r="O2118" s="30">
        <v>0.12587999999999999</v>
      </c>
      <c r="P2118" s="30">
        <v>0</v>
      </c>
      <c r="Q2118" s="30">
        <v>0</v>
      </c>
      <c r="R2118" s="88">
        <f t="shared" si="1473"/>
        <v>100</v>
      </c>
    </row>
    <row r="2119" spans="1:18" ht="46.8" x14ac:dyDescent="0.3">
      <c r="A2119" s="28" t="s">
        <v>304</v>
      </c>
      <c r="B2119" s="28" t="s">
        <v>1417</v>
      </c>
      <c r="C2119" s="18" t="s">
        <v>79</v>
      </c>
      <c r="D2119" s="28"/>
      <c r="E2119" s="29" t="s">
        <v>1232</v>
      </c>
      <c r="F2119" s="24"/>
      <c r="G2119" s="24"/>
      <c r="H2119" s="24">
        <f>H2120</f>
        <v>22.95</v>
      </c>
      <c r="I2119" s="24">
        <f t="shared" ref="I2119:Q2122" si="1511">I2120</f>
        <v>22.95</v>
      </c>
      <c r="J2119" s="24">
        <f t="shared" si="1511"/>
        <v>0</v>
      </c>
      <c r="K2119" s="24">
        <f t="shared" si="1511"/>
        <v>0</v>
      </c>
      <c r="L2119" s="24">
        <f t="shared" si="1511"/>
        <v>0</v>
      </c>
      <c r="M2119" s="24">
        <f t="shared" si="1511"/>
        <v>0</v>
      </c>
      <c r="N2119" s="24">
        <f t="shared" si="1511"/>
        <v>0</v>
      </c>
      <c r="O2119" s="24">
        <f t="shared" si="1511"/>
        <v>22.95</v>
      </c>
      <c r="P2119" s="24">
        <f t="shared" si="1511"/>
        <v>0</v>
      </c>
      <c r="Q2119" s="24">
        <f t="shared" si="1511"/>
        <v>0</v>
      </c>
      <c r="R2119" s="88">
        <f t="shared" si="1473"/>
        <v>100</v>
      </c>
    </row>
    <row r="2120" spans="1:18" ht="46.8" x14ac:dyDescent="0.3">
      <c r="A2120" s="28" t="s">
        <v>304</v>
      </c>
      <c r="B2120" s="28" t="s">
        <v>1417</v>
      </c>
      <c r="C2120" s="18" t="s">
        <v>2000</v>
      </c>
      <c r="D2120" s="28"/>
      <c r="E2120" s="29" t="s">
        <v>2001</v>
      </c>
      <c r="F2120" s="24"/>
      <c r="G2120" s="24"/>
      <c r="H2120" s="24">
        <f>H2121</f>
        <v>22.95</v>
      </c>
      <c r="I2120" s="24">
        <f t="shared" si="1511"/>
        <v>22.95</v>
      </c>
      <c r="J2120" s="24">
        <f t="shared" si="1511"/>
        <v>0</v>
      </c>
      <c r="K2120" s="24">
        <f t="shared" si="1511"/>
        <v>0</v>
      </c>
      <c r="L2120" s="24">
        <f t="shared" si="1511"/>
        <v>0</v>
      </c>
      <c r="M2120" s="24">
        <f t="shared" si="1511"/>
        <v>0</v>
      </c>
      <c r="N2120" s="24">
        <f t="shared" si="1511"/>
        <v>0</v>
      </c>
      <c r="O2120" s="24">
        <f t="shared" si="1511"/>
        <v>22.95</v>
      </c>
      <c r="P2120" s="24">
        <f t="shared" si="1511"/>
        <v>0</v>
      </c>
      <c r="Q2120" s="24">
        <f t="shared" si="1511"/>
        <v>0</v>
      </c>
      <c r="R2120" s="88">
        <f t="shared" si="1473"/>
        <v>100</v>
      </c>
    </row>
    <row r="2121" spans="1:18" ht="31.2" x14ac:dyDescent="0.3">
      <c r="A2121" s="28" t="s">
        <v>304</v>
      </c>
      <c r="B2121" s="28" t="s">
        <v>1417</v>
      </c>
      <c r="C2121" s="18" t="s">
        <v>2002</v>
      </c>
      <c r="D2121" s="28"/>
      <c r="E2121" s="29" t="s">
        <v>2003</v>
      </c>
      <c r="F2121" s="24"/>
      <c r="G2121" s="24"/>
      <c r="H2121" s="24">
        <f>H2122</f>
        <v>22.95</v>
      </c>
      <c r="I2121" s="24">
        <f t="shared" si="1511"/>
        <v>22.95</v>
      </c>
      <c r="J2121" s="24">
        <f t="shared" si="1511"/>
        <v>0</v>
      </c>
      <c r="K2121" s="24">
        <f t="shared" si="1511"/>
        <v>0</v>
      </c>
      <c r="L2121" s="24">
        <f t="shared" si="1511"/>
        <v>0</v>
      </c>
      <c r="M2121" s="24">
        <f t="shared" si="1511"/>
        <v>0</v>
      </c>
      <c r="N2121" s="24">
        <f t="shared" si="1511"/>
        <v>0</v>
      </c>
      <c r="O2121" s="24">
        <f t="shared" si="1511"/>
        <v>22.95</v>
      </c>
      <c r="P2121" s="24">
        <f t="shared" si="1511"/>
        <v>0</v>
      </c>
      <c r="Q2121" s="24">
        <f t="shared" si="1511"/>
        <v>0</v>
      </c>
      <c r="R2121" s="88">
        <f t="shared" si="1473"/>
        <v>100</v>
      </c>
    </row>
    <row r="2122" spans="1:18" ht="31.2" x14ac:dyDescent="0.3">
      <c r="A2122" s="28" t="s">
        <v>304</v>
      </c>
      <c r="B2122" s="28" t="s">
        <v>1417</v>
      </c>
      <c r="C2122" s="18" t="s">
        <v>2002</v>
      </c>
      <c r="D2122" s="28" t="s">
        <v>51</v>
      </c>
      <c r="E2122" s="29" t="s">
        <v>663</v>
      </c>
      <c r="F2122" s="24"/>
      <c r="G2122" s="24"/>
      <c r="H2122" s="24">
        <f>H2123</f>
        <v>22.95</v>
      </c>
      <c r="I2122" s="24">
        <f t="shared" si="1511"/>
        <v>22.95</v>
      </c>
      <c r="J2122" s="24">
        <f t="shared" si="1511"/>
        <v>0</v>
      </c>
      <c r="K2122" s="24">
        <f t="shared" si="1511"/>
        <v>0</v>
      </c>
      <c r="L2122" s="24">
        <f t="shared" si="1511"/>
        <v>0</v>
      </c>
      <c r="M2122" s="24">
        <f t="shared" si="1511"/>
        <v>0</v>
      </c>
      <c r="N2122" s="24">
        <f t="shared" si="1511"/>
        <v>0</v>
      </c>
      <c r="O2122" s="24">
        <f t="shared" si="1511"/>
        <v>22.95</v>
      </c>
      <c r="P2122" s="24">
        <f t="shared" si="1511"/>
        <v>0</v>
      </c>
      <c r="Q2122" s="24">
        <f t="shared" si="1511"/>
        <v>0</v>
      </c>
      <c r="R2122" s="88">
        <f t="shared" si="1473"/>
        <v>100</v>
      </c>
    </row>
    <row r="2123" spans="1:18" ht="31.2" x14ac:dyDescent="0.3">
      <c r="A2123" s="28" t="s">
        <v>304</v>
      </c>
      <c r="B2123" s="28" t="s">
        <v>1417</v>
      </c>
      <c r="C2123" s="18" t="s">
        <v>2002</v>
      </c>
      <c r="D2123" s="28" t="s">
        <v>52</v>
      </c>
      <c r="E2123" s="29" t="s">
        <v>664</v>
      </c>
      <c r="F2123" s="24"/>
      <c r="G2123" s="24"/>
      <c r="H2123" s="24">
        <v>22.95</v>
      </c>
      <c r="I2123" s="24">
        <v>22.95</v>
      </c>
      <c r="J2123" s="24">
        <v>0</v>
      </c>
      <c r="K2123" s="24">
        <v>0</v>
      </c>
      <c r="L2123" s="24">
        <v>0</v>
      </c>
      <c r="M2123" s="24">
        <v>0</v>
      </c>
      <c r="N2123" s="24">
        <v>0</v>
      </c>
      <c r="O2123" s="24">
        <v>22.95</v>
      </c>
      <c r="P2123" s="24">
        <v>0</v>
      </c>
      <c r="Q2123" s="24">
        <v>0</v>
      </c>
      <c r="R2123" s="88">
        <f t="shared" si="1473"/>
        <v>100</v>
      </c>
    </row>
    <row r="2124" spans="1:18" s="49" customFormat="1" ht="15.75" customHeight="1" x14ac:dyDescent="0.3">
      <c r="A2124" s="47" t="s">
        <v>304</v>
      </c>
      <c r="B2124" s="47" t="s">
        <v>1393</v>
      </c>
      <c r="C2124" s="20"/>
      <c r="D2124" s="47"/>
      <c r="E2124" s="48" t="s">
        <v>635</v>
      </c>
      <c r="F2124" s="23">
        <v>9665.4</v>
      </c>
      <c r="G2124" s="23">
        <f t="shared" ref="G2124:H2124" si="1512">G2125</f>
        <v>50</v>
      </c>
      <c r="H2124" s="23">
        <f t="shared" si="1512"/>
        <v>9553.0779999999995</v>
      </c>
      <c r="I2124" s="23">
        <f>I2125+I2158</f>
        <v>9575.0779999999995</v>
      </c>
      <c r="J2124" s="23">
        <f t="shared" ref="J2124:Q2124" si="1513">J2125+J2158</f>
        <v>6653.9549599999991</v>
      </c>
      <c r="K2124" s="23">
        <f t="shared" si="1513"/>
        <v>0</v>
      </c>
      <c r="L2124" s="23">
        <f t="shared" si="1513"/>
        <v>0</v>
      </c>
      <c r="M2124" s="23">
        <f t="shared" si="1513"/>
        <v>0</v>
      </c>
      <c r="N2124" s="23">
        <f t="shared" si="1513"/>
        <v>0</v>
      </c>
      <c r="O2124" s="23">
        <f t="shared" si="1513"/>
        <v>9325.0462699999989</v>
      </c>
      <c r="P2124" s="23">
        <f t="shared" si="1513"/>
        <v>0</v>
      </c>
      <c r="Q2124" s="23">
        <f t="shared" si="1513"/>
        <v>0</v>
      </c>
      <c r="R2124" s="87">
        <f t="shared" si="1473"/>
        <v>97.388723830761478</v>
      </c>
    </row>
    <row r="2125" spans="1:18" ht="15.75" customHeight="1" x14ac:dyDescent="0.3">
      <c r="A2125" s="28" t="s">
        <v>304</v>
      </c>
      <c r="B2125" s="28" t="s">
        <v>1393</v>
      </c>
      <c r="C2125" s="18" t="s">
        <v>181</v>
      </c>
      <c r="D2125" s="28"/>
      <c r="E2125" s="29" t="s">
        <v>1523</v>
      </c>
      <c r="F2125" s="24">
        <v>9665.4</v>
      </c>
      <c r="G2125" s="24">
        <f t="shared" ref="G2125:H2125" si="1514">G2126+G2150</f>
        <v>50</v>
      </c>
      <c r="H2125" s="24">
        <f t="shared" si="1514"/>
        <v>9553.0779999999995</v>
      </c>
      <c r="I2125" s="24">
        <f t="shared" ref="I2125:Q2125" si="1515">I2126+I2150</f>
        <v>9553.0779999999995</v>
      </c>
      <c r="J2125" s="37">
        <f t="shared" si="1515"/>
        <v>6631.9549599999991</v>
      </c>
      <c r="K2125" s="24">
        <f t="shared" si="1515"/>
        <v>0</v>
      </c>
      <c r="L2125" s="24">
        <f t="shared" si="1515"/>
        <v>0</v>
      </c>
      <c r="M2125" s="24">
        <f t="shared" si="1515"/>
        <v>0</v>
      </c>
      <c r="N2125" s="24">
        <f t="shared" si="1515"/>
        <v>0</v>
      </c>
      <c r="O2125" s="30">
        <f t="shared" si="1515"/>
        <v>9303.0462699999989</v>
      </c>
      <c r="P2125" s="30">
        <f t="shared" si="1515"/>
        <v>0</v>
      </c>
      <c r="Q2125" s="30">
        <f t="shared" si="1515"/>
        <v>0</v>
      </c>
      <c r="R2125" s="88">
        <f t="shared" ref="R2125:R2188" si="1516">O2125/I2125*100</f>
        <v>97.382710263644867</v>
      </c>
    </row>
    <row r="2126" spans="1:18" ht="31.5" customHeight="1" x14ac:dyDescent="0.3">
      <c r="A2126" s="28" t="s">
        <v>304</v>
      </c>
      <c r="B2126" s="28" t="s">
        <v>1393</v>
      </c>
      <c r="C2126" s="18" t="s">
        <v>247</v>
      </c>
      <c r="D2126" s="28"/>
      <c r="E2126" s="29" t="s">
        <v>1584</v>
      </c>
      <c r="F2126" s="24">
        <v>9545.4</v>
      </c>
      <c r="G2126" s="24">
        <f t="shared" ref="G2126:H2126" si="1517">G2127+G2137+G2144</f>
        <v>50</v>
      </c>
      <c r="H2126" s="24">
        <f t="shared" si="1517"/>
        <v>9433.0779999999995</v>
      </c>
      <c r="I2126" s="24">
        <f t="shared" ref="I2126:Q2126" si="1518">I2127+I2137+I2144</f>
        <v>9433.0779999999995</v>
      </c>
      <c r="J2126" s="37">
        <f t="shared" si="1518"/>
        <v>6623.0549599999995</v>
      </c>
      <c r="K2126" s="24">
        <f t="shared" si="1518"/>
        <v>0</v>
      </c>
      <c r="L2126" s="24">
        <f t="shared" si="1518"/>
        <v>0</v>
      </c>
      <c r="M2126" s="24">
        <f t="shared" si="1518"/>
        <v>0</v>
      </c>
      <c r="N2126" s="24">
        <f t="shared" si="1518"/>
        <v>0</v>
      </c>
      <c r="O2126" s="30">
        <f t="shared" si="1518"/>
        <v>9183.0462699999989</v>
      </c>
      <c r="P2126" s="30">
        <f t="shared" si="1518"/>
        <v>0</v>
      </c>
      <c r="Q2126" s="30">
        <f t="shared" si="1518"/>
        <v>0</v>
      </c>
      <c r="R2126" s="88">
        <f t="shared" si="1516"/>
        <v>97.349415217387147</v>
      </c>
    </row>
    <row r="2127" spans="1:18" ht="63" customHeight="1" x14ac:dyDescent="0.3">
      <c r="A2127" s="28" t="s">
        <v>304</v>
      </c>
      <c r="B2127" s="28" t="s">
        <v>1393</v>
      </c>
      <c r="C2127" s="18" t="s">
        <v>248</v>
      </c>
      <c r="D2127" s="28"/>
      <c r="E2127" s="29" t="s">
        <v>1585</v>
      </c>
      <c r="F2127" s="24">
        <v>796.7</v>
      </c>
      <c r="G2127" s="24">
        <f t="shared" ref="G2127:H2127" si="1519">G2128+G2131+G2134</f>
        <v>50</v>
      </c>
      <c r="H2127" s="24">
        <f t="shared" si="1519"/>
        <v>846.7</v>
      </c>
      <c r="I2127" s="24">
        <f t="shared" ref="I2127:Q2127" si="1520">I2128+I2131+I2134</f>
        <v>846.7</v>
      </c>
      <c r="J2127" s="37">
        <f t="shared" si="1520"/>
        <v>576.67849999999999</v>
      </c>
      <c r="K2127" s="24">
        <f t="shared" si="1520"/>
        <v>0</v>
      </c>
      <c r="L2127" s="24">
        <f t="shared" si="1520"/>
        <v>0</v>
      </c>
      <c r="M2127" s="24">
        <f t="shared" si="1520"/>
        <v>0</v>
      </c>
      <c r="N2127" s="24">
        <f t="shared" si="1520"/>
        <v>0</v>
      </c>
      <c r="O2127" s="30">
        <f t="shared" si="1520"/>
        <v>846.7</v>
      </c>
      <c r="P2127" s="30">
        <f t="shared" si="1520"/>
        <v>0</v>
      </c>
      <c r="Q2127" s="30">
        <f t="shared" si="1520"/>
        <v>0</v>
      </c>
      <c r="R2127" s="88">
        <f t="shared" si="1516"/>
        <v>100</v>
      </c>
    </row>
    <row r="2128" spans="1:18" ht="63" customHeight="1" x14ac:dyDescent="0.3">
      <c r="A2128" s="28" t="s">
        <v>304</v>
      </c>
      <c r="B2128" s="28" t="s">
        <v>1393</v>
      </c>
      <c r="C2128" s="18" t="s">
        <v>241</v>
      </c>
      <c r="D2128" s="28"/>
      <c r="E2128" s="29" t="s">
        <v>1271</v>
      </c>
      <c r="F2128" s="24">
        <v>221.5</v>
      </c>
      <c r="G2128" s="24">
        <f t="shared" ref="G2128:N2129" si="1521">G2129</f>
        <v>0</v>
      </c>
      <c r="H2128" s="24">
        <f t="shared" si="1521"/>
        <v>221.5</v>
      </c>
      <c r="I2128" s="24">
        <f t="shared" si="1521"/>
        <v>221.5</v>
      </c>
      <c r="J2128" s="37">
        <f t="shared" si="1521"/>
        <v>95.278499999999994</v>
      </c>
      <c r="K2128" s="24">
        <f t="shared" si="1521"/>
        <v>0</v>
      </c>
      <c r="L2128" s="24">
        <f t="shared" si="1521"/>
        <v>0</v>
      </c>
      <c r="M2128" s="24">
        <f t="shared" si="1521"/>
        <v>0</v>
      </c>
      <c r="N2128" s="24">
        <f t="shared" si="1521"/>
        <v>0</v>
      </c>
      <c r="O2128" s="30">
        <f t="shared" ref="O2128:Q2129" si="1522">O2129</f>
        <v>221.5</v>
      </c>
      <c r="P2128" s="30">
        <f t="shared" si="1522"/>
        <v>0</v>
      </c>
      <c r="Q2128" s="30">
        <f t="shared" si="1522"/>
        <v>0</v>
      </c>
      <c r="R2128" s="88">
        <f t="shared" si="1516"/>
        <v>100</v>
      </c>
    </row>
    <row r="2129" spans="1:18" ht="31.5" customHeight="1" x14ac:dyDescent="0.3">
      <c r="A2129" s="28" t="s">
        <v>304</v>
      </c>
      <c r="B2129" s="28" t="s">
        <v>1393</v>
      </c>
      <c r="C2129" s="18" t="s">
        <v>241</v>
      </c>
      <c r="D2129" s="28" t="s">
        <v>51</v>
      </c>
      <c r="E2129" s="29" t="s">
        <v>663</v>
      </c>
      <c r="F2129" s="24">
        <v>221.5</v>
      </c>
      <c r="G2129" s="24">
        <f t="shared" si="1521"/>
        <v>0</v>
      </c>
      <c r="H2129" s="24">
        <f t="shared" si="1521"/>
        <v>221.5</v>
      </c>
      <c r="I2129" s="24">
        <f t="shared" si="1521"/>
        <v>221.5</v>
      </c>
      <c r="J2129" s="37">
        <f t="shared" si="1521"/>
        <v>95.278499999999994</v>
      </c>
      <c r="K2129" s="24">
        <f t="shared" si="1521"/>
        <v>0</v>
      </c>
      <c r="L2129" s="24">
        <f t="shared" si="1521"/>
        <v>0</v>
      </c>
      <c r="M2129" s="24">
        <f t="shared" si="1521"/>
        <v>0</v>
      </c>
      <c r="N2129" s="24">
        <f t="shared" si="1521"/>
        <v>0</v>
      </c>
      <c r="O2129" s="30">
        <f t="shared" si="1522"/>
        <v>221.5</v>
      </c>
      <c r="P2129" s="30">
        <f t="shared" si="1522"/>
        <v>0</v>
      </c>
      <c r="Q2129" s="30">
        <f t="shared" si="1522"/>
        <v>0</v>
      </c>
      <c r="R2129" s="88">
        <f t="shared" si="1516"/>
        <v>100</v>
      </c>
    </row>
    <row r="2130" spans="1:18" ht="31.5" customHeight="1" x14ac:dyDescent="0.3">
      <c r="A2130" s="28" t="s">
        <v>304</v>
      </c>
      <c r="B2130" s="28" t="s">
        <v>1393</v>
      </c>
      <c r="C2130" s="18" t="s">
        <v>241</v>
      </c>
      <c r="D2130" s="28" t="s">
        <v>52</v>
      </c>
      <c r="E2130" s="29" t="s">
        <v>664</v>
      </c>
      <c r="F2130" s="24">
        <v>221.5</v>
      </c>
      <c r="G2130" s="24"/>
      <c r="H2130" s="24">
        <v>221.5</v>
      </c>
      <c r="I2130" s="24">
        <v>221.5</v>
      </c>
      <c r="J2130" s="37">
        <v>95.278499999999994</v>
      </c>
      <c r="K2130" s="24">
        <v>0</v>
      </c>
      <c r="L2130" s="24">
        <v>0</v>
      </c>
      <c r="M2130" s="24">
        <v>0</v>
      </c>
      <c r="N2130" s="24">
        <v>0</v>
      </c>
      <c r="O2130" s="30">
        <v>221.5</v>
      </c>
      <c r="P2130" s="30">
        <v>0</v>
      </c>
      <c r="Q2130" s="30">
        <v>0</v>
      </c>
      <c r="R2130" s="88">
        <f t="shared" si="1516"/>
        <v>100</v>
      </c>
    </row>
    <row r="2131" spans="1:18" ht="47.25" customHeight="1" x14ac:dyDescent="0.3">
      <c r="A2131" s="28" t="s">
        <v>304</v>
      </c>
      <c r="B2131" s="28" t="s">
        <v>1393</v>
      </c>
      <c r="C2131" s="18" t="s">
        <v>242</v>
      </c>
      <c r="D2131" s="28"/>
      <c r="E2131" s="29" t="s">
        <v>688</v>
      </c>
      <c r="F2131" s="24">
        <v>447.2</v>
      </c>
      <c r="G2131" s="24">
        <f t="shared" ref="G2131:N2132" si="1523">G2132</f>
        <v>50</v>
      </c>
      <c r="H2131" s="24">
        <f t="shared" si="1523"/>
        <v>497.2</v>
      </c>
      <c r="I2131" s="24">
        <f t="shared" si="1523"/>
        <v>497.2</v>
      </c>
      <c r="J2131" s="37">
        <f t="shared" si="1523"/>
        <v>385.4</v>
      </c>
      <c r="K2131" s="24">
        <f t="shared" si="1523"/>
        <v>0</v>
      </c>
      <c r="L2131" s="24">
        <f t="shared" si="1523"/>
        <v>0</v>
      </c>
      <c r="M2131" s="24">
        <f t="shared" si="1523"/>
        <v>0</v>
      </c>
      <c r="N2131" s="24">
        <f t="shared" si="1523"/>
        <v>0</v>
      </c>
      <c r="O2131" s="30">
        <f t="shared" ref="O2131:Q2132" si="1524">O2132</f>
        <v>497.2</v>
      </c>
      <c r="P2131" s="30">
        <f t="shared" si="1524"/>
        <v>0</v>
      </c>
      <c r="Q2131" s="30">
        <f t="shared" si="1524"/>
        <v>0</v>
      </c>
      <c r="R2131" s="88">
        <f t="shared" si="1516"/>
        <v>100</v>
      </c>
    </row>
    <row r="2132" spans="1:18" ht="31.5" customHeight="1" x14ac:dyDescent="0.3">
      <c r="A2132" s="28" t="s">
        <v>304</v>
      </c>
      <c r="B2132" s="28" t="s">
        <v>1393</v>
      </c>
      <c r="C2132" s="18" t="s">
        <v>242</v>
      </c>
      <c r="D2132" s="28" t="s">
        <v>143</v>
      </c>
      <c r="E2132" s="29" t="s">
        <v>673</v>
      </c>
      <c r="F2132" s="24">
        <v>447.2</v>
      </c>
      <c r="G2132" s="24">
        <f t="shared" si="1523"/>
        <v>50</v>
      </c>
      <c r="H2132" s="24">
        <f t="shared" si="1523"/>
        <v>497.2</v>
      </c>
      <c r="I2132" s="24">
        <f t="shared" si="1523"/>
        <v>497.2</v>
      </c>
      <c r="J2132" s="37">
        <f t="shared" si="1523"/>
        <v>385.4</v>
      </c>
      <c r="K2132" s="24">
        <f t="shared" si="1523"/>
        <v>0</v>
      </c>
      <c r="L2132" s="24">
        <f t="shared" si="1523"/>
        <v>0</v>
      </c>
      <c r="M2132" s="24">
        <f t="shared" si="1523"/>
        <v>0</v>
      </c>
      <c r="N2132" s="24">
        <f t="shared" si="1523"/>
        <v>0</v>
      </c>
      <c r="O2132" s="30">
        <f t="shared" si="1524"/>
        <v>497.2</v>
      </c>
      <c r="P2132" s="30">
        <f t="shared" si="1524"/>
        <v>0</v>
      </c>
      <c r="Q2132" s="30">
        <f t="shared" si="1524"/>
        <v>0</v>
      </c>
      <c r="R2132" s="88">
        <f t="shared" si="1516"/>
        <v>100</v>
      </c>
    </row>
    <row r="2133" spans="1:18" ht="47.25" customHeight="1" x14ac:dyDescent="0.3">
      <c r="A2133" s="28" t="s">
        <v>304</v>
      </c>
      <c r="B2133" s="28" t="s">
        <v>1393</v>
      </c>
      <c r="C2133" s="18" t="s">
        <v>242</v>
      </c>
      <c r="D2133" s="28" t="s">
        <v>139</v>
      </c>
      <c r="E2133" s="29" t="s">
        <v>676</v>
      </c>
      <c r="F2133" s="24">
        <v>447.2</v>
      </c>
      <c r="G2133" s="24">
        <v>50</v>
      </c>
      <c r="H2133" s="24">
        <v>497.2</v>
      </c>
      <c r="I2133" s="24">
        <v>497.2</v>
      </c>
      <c r="J2133" s="37">
        <v>385.4</v>
      </c>
      <c r="K2133" s="24">
        <v>0</v>
      </c>
      <c r="L2133" s="24">
        <v>0</v>
      </c>
      <c r="M2133" s="24">
        <v>0</v>
      </c>
      <c r="N2133" s="24">
        <v>0</v>
      </c>
      <c r="O2133" s="30">
        <v>497.2</v>
      </c>
      <c r="P2133" s="30">
        <v>0</v>
      </c>
      <c r="Q2133" s="30">
        <v>0</v>
      </c>
      <c r="R2133" s="88">
        <f t="shared" si="1516"/>
        <v>100</v>
      </c>
    </row>
    <row r="2134" spans="1:18" ht="63" customHeight="1" x14ac:dyDescent="0.3">
      <c r="A2134" s="28" t="s">
        <v>304</v>
      </c>
      <c r="B2134" s="28" t="s">
        <v>1393</v>
      </c>
      <c r="C2134" s="18" t="s">
        <v>243</v>
      </c>
      <c r="D2134" s="28"/>
      <c r="E2134" s="29" t="s">
        <v>689</v>
      </c>
      <c r="F2134" s="24">
        <v>128</v>
      </c>
      <c r="G2134" s="24">
        <f t="shared" ref="G2134:N2135" si="1525">G2135</f>
        <v>0</v>
      </c>
      <c r="H2134" s="24">
        <f t="shared" si="1525"/>
        <v>128</v>
      </c>
      <c r="I2134" s="24">
        <f t="shared" si="1525"/>
        <v>128</v>
      </c>
      <c r="J2134" s="37">
        <f t="shared" si="1525"/>
        <v>96</v>
      </c>
      <c r="K2134" s="24">
        <f t="shared" si="1525"/>
        <v>0</v>
      </c>
      <c r="L2134" s="24">
        <f t="shared" si="1525"/>
        <v>0</v>
      </c>
      <c r="M2134" s="24">
        <f t="shared" si="1525"/>
        <v>0</v>
      </c>
      <c r="N2134" s="24">
        <f t="shared" si="1525"/>
        <v>0</v>
      </c>
      <c r="O2134" s="30">
        <f t="shared" ref="O2134:Q2135" si="1526">O2135</f>
        <v>128</v>
      </c>
      <c r="P2134" s="30">
        <f t="shared" si="1526"/>
        <v>0</v>
      </c>
      <c r="Q2134" s="30">
        <f t="shared" si="1526"/>
        <v>0</v>
      </c>
      <c r="R2134" s="88">
        <f t="shared" si="1516"/>
        <v>100</v>
      </c>
    </row>
    <row r="2135" spans="1:18" ht="31.5" customHeight="1" x14ac:dyDescent="0.3">
      <c r="A2135" s="28" t="s">
        <v>304</v>
      </c>
      <c r="B2135" s="28" t="s">
        <v>1393</v>
      </c>
      <c r="C2135" s="18" t="s">
        <v>243</v>
      </c>
      <c r="D2135" s="28" t="s">
        <v>143</v>
      </c>
      <c r="E2135" s="29" t="s">
        <v>673</v>
      </c>
      <c r="F2135" s="24">
        <v>128</v>
      </c>
      <c r="G2135" s="24">
        <f t="shared" si="1525"/>
        <v>0</v>
      </c>
      <c r="H2135" s="24">
        <f t="shared" si="1525"/>
        <v>128</v>
      </c>
      <c r="I2135" s="24">
        <f t="shared" si="1525"/>
        <v>128</v>
      </c>
      <c r="J2135" s="37">
        <f t="shared" si="1525"/>
        <v>96</v>
      </c>
      <c r="K2135" s="24">
        <f t="shared" si="1525"/>
        <v>0</v>
      </c>
      <c r="L2135" s="24">
        <f t="shared" si="1525"/>
        <v>0</v>
      </c>
      <c r="M2135" s="24">
        <f t="shared" si="1525"/>
        <v>0</v>
      </c>
      <c r="N2135" s="24">
        <f t="shared" si="1525"/>
        <v>0</v>
      </c>
      <c r="O2135" s="30">
        <f t="shared" si="1526"/>
        <v>128</v>
      </c>
      <c r="P2135" s="30">
        <f t="shared" si="1526"/>
        <v>0</v>
      </c>
      <c r="Q2135" s="30">
        <f t="shared" si="1526"/>
        <v>0</v>
      </c>
      <c r="R2135" s="88">
        <f t="shared" si="1516"/>
        <v>100</v>
      </c>
    </row>
    <row r="2136" spans="1:18" ht="47.25" customHeight="1" x14ac:dyDescent="0.3">
      <c r="A2136" s="28" t="s">
        <v>304</v>
      </c>
      <c r="B2136" s="28" t="s">
        <v>1393</v>
      </c>
      <c r="C2136" s="18" t="s">
        <v>243</v>
      </c>
      <c r="D2136" s="28" t="s">
        <v>139</v>
      </c>
      <c r="E2136" s="29" t="s">
        <v>676</v>
      </c>
      <c r="F2136" s="24">
        <v>128</v>
      </c>
      <c r="G2136" s="24"/>
      <c r="H2136" s="24">
        <v>128</v>
      </c>
      <c r="I2136" s="24">
        <v>128</v>
      </c>
      <c r="J2136" s="37">
        <v>96</v>
      </c>
      <c r="K2136" s="24">
        <v>0</v>
      </c>
      <c r="L2136" s="24">
        <v>0</v>
      </c>
      <c r="M2136" s="24">
        <v>0</v>
      </c>
      <c r="N2136" s="24">
        <v>0</v>
      </c>
      <c r="O2136" s="30">
        <v>128</v>
      </c>
      <c r="P2136" s="30">
        <v>0</v>
      </c>
      <c r="Q2136" s="30">
        <v>0</v>
      </c>
      <c r="R2136" s="88">
        <f t="shared" si="1516"/>
        <v>100</v>
      </c>
    </row>
    <row r="2137" spans="1:18" ht="63" customHeight="1" x14ac:dyDescent="0.3">
      <c r="A2137" s="28" t="s">
        <v>304</v>
      </c>
      <c r="B2137" s="28" t="s">
        <v>1393</v>
      </c>
      <c r="C2137" s="18" t="s">
        <v>249</v>
      </c>
      <c r="D2137" s="28"/>
      <c r="E2137" s="29" t="s">
        <v>1586</v>
      </c>
      <c r="F2137" s="24">
        <v>5088</v>
      </c>
      <c r="G2137" s="24">
        <f t="shared" ref="G2137:H2137" si="1527">G2138+G2141</f>
        <v>0</v>
      </c>
      <c r="H2137" s="24">
        <f t="shared" si="1527"/>
        <v>5088</v>
      </c>
      <c r="I2137" s="24">
        <f t="shared" ref="I2137:Q2137" si="1528">I2138+I2141</f>
        <v>5088</v>
      </c>
      <c r="J2137" s="37">
        <f t="shared" si="1528"/>
        <v>3871.5</v>
      </c>
      <c r="K2137" s="24">
        <f t="shared" si="1528"/>
        <v>0</v>
      </c>
      <c r="L2137" s="24">
        <f t="shared" si="1528"/>
        <v>0</v>
      </c>
      <c r="M2137" s="24">
        <f t="shared" si="1528"/>
        <v>0</v>
      </c>
      <c r="N2137" s="24">
        <f t="shared" si="1528"/>
        <v>0</v>
      </c>
      <c r="O2137" s="30">
        <f t="shared" si="1528"/>
        <v>5088</v>
      </c>
      <c r="P2137" s="30">
        <f t="shared" si="1528"/>
        <v>0</v>
      </c>
      <c r="Q2137" s="30">
        <f t="shared" si="1528"/>
        <v>0</v>
      </c>
      <c r="R2137" s="88">
        <f t="shared" si="1516"/>
        <v>100</v>
      </c>
    </row>
    <row r="2138" spans="1:18" ht="31.5" customHeight="1" x14ac:dyDescent="0.3">
      <c r="A2138" s="28" t="s">
        <v>304</v>
      </c>
      <c r="B2138" s="28" t="s">
        <v>1393</v>
      </c>
      <c r="C2138" s="18" t="s">
        <v>244</v>
      </c>
      <c r="D2138" s="28"/>
      <c r="E2138" s="29" t="s">
        <v>692</v>
      </c>
      <c r="F2138" s="24">
        <v>4866</v>
      </c>
      <c r="G2138" s="24">
        <f t="shared" ref="G2138:N2139" si="1529">G2139</f>
        <v>0</v>
      </c>
      <c r="H2138" s="24">
        <f t="shared" si="1529"/>
        <v>4866</v>
      </c>
      <c r="I2138" s="24">
        <f t="shared" si="1529"/>
        <v>4866</v>
      </c>
      <c r="J2138" s="37">
        <f t="shared" si="1529"/>
        <v>3649.5</v>
      </c>
      <c r="K2138" s="24">
        <f t="shared" si="1529"/>
        <v>0</v>
      </c>
      <c r="L2138" s="24">
        <f t="shared" si="1529"/>
        <v>0</v>
      </c>
      <c r="M2138" s="24">
        <f t="shared" si="1529"/>
        <v>0</v>
      </c>
      <c r="N2138" s="24">
        <f t="shared" si="1529"/>
        <v>0</v>
      </c>
      <c r="O2138" s="30">
        <f t="shared" ref="O2138:Q2139" si="1530">O2139</f>
        <v>4866</v>
      </c>
      <c r="P2138" s="30">
        <f t="shared" si="1530"/>
        <v>0</v>
      </c>
      <c r="Q2138" s="30">
        <f t="shared" si="1530"/>
        <v>0</v>
      </c>
      <c r="R2138" s="88">
        <f t="shared" si="1516"/>
        <v>100</v>
      </c>
    </row>
    <row r="2139" spans="1:18" ht="31.5" customHeight="1" x14ac:dyDescent="0.3">
      <c r="A2139" s="28" t="s">
        <v>304</v>
      </c>
      <c r="B2139" s="28" t="s">
        <v>1393</v>
      </c>
      <c r="C2139" s="18" t="s">
        <v>244</v>
      </c>
      <c r="D2139" s="28" t="s">
        <v>143</v>
      </c>
      <c r="E2139" s="29" t="s">
        <v>673</v>
      </c>
      <c r="F2139" s="24">
        <v>4866</v>
      </c>
      <c r="G2139" s="24">
        <f t="shared" si="1529"/>
        <v>0</v>
      </c>
      <c r="H2139" s="24">
        <f t="shared" si="1529"/>
        <v>4866</v>
      </c>
      <c r="I2139" s="24">
        <f t="shared" si="1529"/>
        <v>4866</v>
      </c>
      <c r="J2139" s="37">
        <f t="shared" si="1529"/>
        <v>3649.5</v>
      </c>
      <c r="K2139" s="24">
        <f t="shared" si="1529"/>
        <v>0</v>
      </c>
      <c r="L2139" s="24">
        <f t="shared" si="1529"/>
        <v>0</v>
      </c>
      <c r="M2139" s="24">
        <f t="shared" si="1529"/>
        <v>0</v>
      </c>
      <c r="N2139" s="24">
        <f t="shared" si="1529"/>
        <v>0</v>
      </c>
      <c r="O2139" s="30">
        <f t="shared" si="1530"/>
        <v>4866</v>
      </c>
      <c r="P2139" s="30">
        <f t="shared" si="1530"/>
        <v>0</v>
      </c>
      <c r="Q2139" s="30">
        <f t="shared" si="1530"/>
        <v>0</v>
      </c>
      <c r="R2139" s="88">
        <f t="shared" si="1516"/>
        <v>100</v>
      </c>
    </row>
    <row r="2140" spans="1:18" ht="47.25" customHeight="1" x14ac:dyDescent="0.3">
      <c r="A2140" s="28" t="s">
        <v>304</v>
      </c>
      <c r="B2140" s="28" t="s">
        <v>1393</v>
      </c>
      <c r="C2140" s="18" t="s">
        <v>244</v>
      </c>
      <c r="D2140" s="28" t="s">
        <v>139</v>
      </c>
      <c r="E2140" s="29" t="s">
        <v>676</v>
      </c>
      <c r="F2140" s="24">
        <v>4866</v>
      </c>
      <c r="G2140" s="24"/>
      <c r="H2140" s="24">
        <v>4866</v>
      </c>
      <c r="I2140" s="24">
        <v>4866</v>
      </c>
      <c r="J2140" s="37">
        <v>3649.5</v>
      </c>
      <c r="K2140" s="24">
        <v>0</v>
      </c>
      <c r="L2140" s="24">
        <v>0</v>
      </c>
      <c r="M2140" s="24">
        <v>0</v>
      </c>
      <c r="N2140" s="24">
        <v>0</v>
      </c>
      <c r="O2140" s="30">
        <v>4866</v>
      </c>
      <c r="P2140" s="30">
        <v>0</v>
      </c>
      <c r="Q2140" s="30">
        <v>0</v>
      </c>
      <c r="R2140" s="88">
        <f t="shared" si="1516"/>
        <v>100</v>
      </c>
    </row>
    <row r="2141" spans="1:18" ht="31.5" customHeight="1" x14ac:dyDescent="0.3">
      <c r="A2141" s="28" t="s">
        <v>304</v>
      </c>
      <c r="B2141" s="28" t="s">
        <v>1393</v>
      </c>
      <c r="C2141" s="18" t="s">
        <v>245</v>
      </c>
      <c r="D2141" s="28"/>
      <c r="E2141" s="29" t="s">
        <v>1387</v>
      </c>
      <c r="F2141" s="24">
        <v>222</v>
      </c>
      <c r="G2141" s="24">
        <f t="shared" ref="G2141:Q2142" si="1531">G2142</f>
        <v>0</v>
      </c>
      <c r="H2141" s="24">
        <f t="shared" si="1531"/>
        <v>222</v>
      </c>
      <c r="I2141" s="24">
        <f t="shared" si="1531"/>
        <v>222</v>
      </c>
      <c r="J2141" s="37">
        <f t="shared" si="1531"/>
        <v>222</v>
      </c>
      <c r="K2141" s="24">
        <f t="shared" si="1531"/>
        <v>0</v>
      </c>
      <c r="L2141" s="24">
        <f t="shared" si="1531"/>
        <v>0</v>
      </c>
      <c r="M2141" s="24">
        <f t="shared" si="1531"/>
        <v>0</v>
      </c>
      <c r="N2141" s="24">
        <f t="shared" si="1531"/>
        <v>0</v>
      </c>
      <c r="O2141" s="30">
        <f t="shared" si="1531"/>
        <v>222</v>
      </c>
      <c r="P2141" s="30">
        <f t="shared" si="1531"/>
        <v>0</v>
      </c>
      <c r="Q2141" s="30">
        <f t="shared" si="1531"/>
        <v>0</v>
      </c>
      <c r="R2141" s="88">
        <f t="shared" si="1516"/>
        <v>100</v>
      </c>
    </row>
    <row r="2142" spans="1:18" ht="31.5" customHeight="1" x14ac:dyDescent="0.3">
      <c r="A2142" s="28" t="s">
        <v>304</v>
      </c>
      <c r="B2142" s="28" t="s">
        <v>1393</v>
      </c>
      <c r="C2142" s="18" t="s">
        <v>245</v>
      </c>
      <c r="D2142" s="28" t="s">
        <v>143</v>
      </c>
      <c r="E2142" s="29" t="s">
        <v>673</v>
      </c>
      <c r="F2142" s="24">
        <v>222</v>
      </c>
      <c r="G2142" s="24">
        <f t="shared" si="1531"/>
        <v>0</v>
      </c>
      <c r="H2142" s="24">
        <f t="shared" si="1531"/>
        <v>222</v>
      </c>
      <c r="I2142" s="24">
        <f t="shared" si="1531"/>
        <v>222</v>
      </c>
      <c r="J2142" s="37">
        <f t="shared" si="1531"/>
        <v>222</v>
      </c>
      <c r="K2142" s="24">
        <f t="shared" si="1531"/>
        <v>0</v>
      </c>
      <c r="L2142" s="24">
        <f t="shared" si="1531"/>
        <v>0</v>
      </c>
      <c r="M2142" s="24">
        <f t="shared" si="1531"/>
        <v>0</v>
      </c>
      <c r="N2142" s="24">
        <f t="shared" si="1531"/>
        <v>0</v>
      </c>
      <c r="O2142" s="30">
        <f t="shared" si="1531"/>
        <v>222</v>
      </c>
      <c r="P2142" s="30">
        <f t="shared" si="1531"/>
        <v>0</v>
      </c>
      <c r="Q2142" s="30">
        <f t="shared" si="1531"/>
        <v>0</v>
      </c>
      <c r="R2142" s="88">
        <f t="shared" si="1516"/>
        <v>100</v>
      </c>
    </row>
    <row r="2143" spans="1:18" ht="47.25" customHeight="1" x14ac:dyDescent="0.3">
      <c r="A2143" s="28" t="s">
        <v>304</v>
      </c>
      <c r="B2143" s="28" t="s">
        <v>1393</v>
      </c>
      <c r="C2143" s="18" t="s">
        <v>245</v>
      </c>
      <c r="D2143" s="28" t="s">
        <v>139</v>
      </c>
      <c r="E2143" s="29" t="s">
        <v>676</v>
      </c>
      <c r="F2143" s="24">
        <v>222</v>
      </c>
      <c r="G2143" s="24"/>
      <c r="H2143" s="24">
        <v>222</v>
      </c>
      <c r="I2143" s="24">
        <v>222</v>
      </c>
      <c r="J2143" s="37">
        <v>222</v>
      </c>
      <c r="K2143" s="24">
        <v>0</v>
      </c>
      <c r="L2143" s="24">
        <v>0</v>
      </c>
      <c r="M2143" s="24">
        <v>0</v>
      </c>
      <c r="N2143" s="24">
        <v>0</v>
      </c>
      <c r="O2143" s="30">
        <v>222</v>
      </c>
      <c r="P2143" s="30">
        <v>0</v>
      </c>
      <c r="Q2143" s="30">
        <v>0</v>
      </c>
      <c r="R2143" s="88">
        <f t="shared" si="1516"/>
        <v>100</v>
      </c>
    </row>
    <row r="2144" spans="1:18" ht="47.25" customHeight="1" x14ac:dyDescent="0.3">
      <c r="A2144" s="28" t="s">
        <v>304</v>
      </c>
      <c r="B2144" s="28" t="s">
        <v>1393</v>
      </c>
      <c r="C2144" s="18" t="s">
        <v>250</v>
      </c>
      <c r="D2144" s="28"/>
      <c r="E2144" s="29" t="s">
        <v>1587</v>
      </c>
      <c r="F2144" s="24">
        <v>3660.7000000000003</v>
      </c>
      <c r="G2144" s="24">
        <f t="shared" ref="G2144:N2144" si="1532">G2145</f>
        <v>0</v>
      </c>
      <c r="H2144" s="24">
        <f t="shared" si="1532"/>
        <v>3498.3780000000002</v>
      </c>
      <c r="I2144" s="24">
        <f t="shared" si="1532"/>
        <v>3498.3780000000002</v>
      </c>
      <c r="J2144" s="37">
        <f t="shared" si="1532"/>
        <v>2174.87646</v>
      </c>
      <c r="K2144" s="24">
        <f t="shared" si="1532"/>
        <v>0</v>
      </c>
      <c r="L2144" s="24">
        <f t="shared" si="1532"/>
        <v>0</v>
      </c>
      <c r="M2144" s="24">
        <f t="shared" si="1532"/>
        <v>0</v>
      </c>
      <c r="N2144" s="24">
        <f t="shared" si="1532"/>
        <v>0</v>
      </c>
      <c r="O2144" s="30">
        <f>O2145</f>
        <v>3248.34627</v>
      </c>
      <c r="P2144" s="30">
        <f>P2145</f>
        <v>0</v>
      </c>
      <c r="Q2144" s="30">
        <f>Q2145</f>
        <v>0</v>
      </c>
      <c r="R2144" s="88">
        <f t="shared" si="1516"/>
        <v>92.852924126552367</v>
      </c>
    </row>
    <row r="2145" spans="1:18" ht="31.5" customHeight="1" x14ac:dyDescent="0.3">
      <c r="A2145" s="28" t="s">
        <v>304</v>
      </c>
      <c r="B2145" s="28" t="s">
        <v>1393</v>
      </c>
      <c r="C2145" s="18" t="s">
        <v>246</v>
      </c>
      <c r="D2145" s="28"/>
      <c r="E2145" s="29" t="s">
        <v>694</v>
      </c>
      <c r="F2145" s="24">
        <v>3660.7000000000003</v>
      </c>
      <c r="G2145" s="24">
        <f t="shared" ref="G2145:H2145" si="1533">G2146+G2148</f>
        <v>0</v>
      </c>
      <c r="H2145" s="24">
        <f t="shared" si="1533"/>
        <v>3498.3780000000002</v>
      </c>
      <c r="I2145" s="24">
        <f t="shared" ref="I2145:Q2145" si="1534">I2146+I2148</f>
        <v>3498.3780000000002</v>
      </c>
      <c r="J2145" s="37">
        <f t="shared" si="1534"/>
        <v>2174.87646</v>
      </c>
      <c r="K2145" s="24">
        <f t="shared" si="1534"/>
        <v>0</v>
      </c>
      <c r="L2145" s="24">
        <f t="shared" si="1534"/>
        <v>0</v>
      </c>
      <c r="M2145" s="24">
        <f t="shared" si="1534"/>
        <v>0</v>
      </c>
      <c r="N2145" s="24">
        <f t="shared" si="1534"/>
        <v>0</v>
      </c>
      <c r="O2145" s="30">
        <f t="shared" si="1534"/>
        <v>3248.34627</v>
      </c>
      <c r="P2145" s="30">
        <f t="shared" si="1534"/>
        <v>0</v>
      </c>
      <c r="Q2145" s="30">
        <f t="shared" si="1534"/>
        <v>0</v>
      </c>
      <c r="R2145" s="88">
        <f t="shared" si="1516"/>
        <v>92.852924126552367</v>
      </c>
    </row>
    <row r="2146" spans="1:18" ht="31.5" customHeight="1" x14ac:dyDescent="0.3">
      <c r="A2146" s="28" t="s">
        <v>304</v>
      </c>
      <c r="B2146" s="28" t="s">
        <v>1393</v>
      </c>
      <c r="C2146" s="18" t="s">
        <v>246</v>
      </c>
      <c r="D2146" s="28" t="s">
        <v>51</v>
      </c>
      <c r="E2146" s="29" t="s">
        <v>663</v>
      </c>
      <c r="F2146" s="24">
        <v>3594.3</v>
      </c>
      <c r="G2146" s="24">
        <f t="shared" ref="G2146:N2146" si="1535">G2147</f>
        <v>0</v>
      </c>
      <c r="H2146" s="24">
        <f t="shared" si="1535"/>
        <v>3431.9780000000001</v>
      </c>
      <c r="I2146" s="24">
        <f t="shared" si="1535"/>
        <v>3431.3850000000002</v>
      </c>
      <c r="J2146" s="37">
        <f t="shared" si="1535"/>
        <v>2124.5064600000001</v>
      </c>
      <c r="K2146" s="24">
        <f t="shared" si="1535"/>
        <v>0</v>
      </c>
      <c r="L2146" s="24">
        <f t="shared" si="1535"/>
        <v>0</v>
      </c>
      <c r="M2146" s="24">
        <f t="shared" si="1535"/>
        <v>0</v>
      </c>
      <c r="N2146" s="24">
        <f t="shared" si="1535"/>
        <v>0</v>
      </c>
      <c r="O2146" s="30">
        <f>O2147</f>
        <v>3181.70327</v>
      </c>
      <c r="P2146" s="30">
        <f>P2147</f>
        <v>0</v>
      </c>
      <c r="Q2146" s="30">
        <f>Q2147</f>
        <v>0</v>
      </c>
      <c r="R2146" s="88">
        <f t="shared" si="1516"/>
        <v>92.723587414411384</v>
      </c>
    </row>
    <row r="2147" spans="1:18" ht="31.5" customHeight="1" x14ac:dyDescent="0.3">
      <c r="A2147" s="28" t="s">
        <v>304</v>
      </c>
      <c r="B2147" s="28" t="s">
        <v>1393</v>
      </c>
      <c r="C2147" s="18" t="s">
        <v>246</v>
      </c>
      <c r="D2147" s="28" t="s">
        <v>52</v>
      </c>
      <c r="E2147" s="29" t="s">
        <v>664</v>
      </c>
      <c r="F2147" s="24">
        <v>3594.3</v>
      </c>
      <c r="G2147" s="24"/>
      <c r="H2147" s="24">
        <v>3431.9780000000001</v>
      </c>
      <c r="I2147" s="24">
        <v>3431.3850000000002</v>
      </c>
      <c r="J2147" s="37">
        <v>2124.5064600000001</v>
      </c>
      <c r="K2147" s="24">
        <v>0</v>
      </c>
      <c r="L2147" s="24">
        <v>0</v>
      </c>
      <c r="M2147" s="24">
        <v>0</v>
      </c>
      <c r="N2147" s="24">
        <v>0</v>
      </c>
      <c r="O2147" s="30">
        <v>3181.70327</v>
      </c>
      <c r="P2147" s="30">
        <v>0</v>
      </c>
      <c r="Q2147" s="30">
        <v>0</v>
      </c>
      <c r="R2147" s="88">
        <f t="shared" si="1516"/>
        <v>92.723587414411384</v>
      </c>
    </row>
    <row r="2148" spans="1:18" ht="15.75" customHeight="1" x14ac:dyDescent="0.3">
      <c r="A2148" s="28" t="s">
        <v>304</v>
      </c>
      <c r="B2148" s="28" t="s">
        <v>1393</v>
      </c>
      <c r="C2148" s="18" t="s">
        <v>246</v>
      </c>
      <c r="D2148" s="28" t="s">
        <v>53</v>
      </c>
      <c r="E2148" s="29" t="s">
        <v>679</v>
      </c>
      <c r="F2148" s="24">
        <v>66.400000000000006</v>
      </c>
      <c r="G2148" s="24">
        <f t="shared" ref="G2148:N2148" si="1536">G2149</f>
        <v>0</v>
      </c>
      <c r="H2148" s="24">
        <f t="shared" si="1536"/>
        <v>66.400000000000006</v>
      </c>
      <c r="I2148" s="24">
        <f t="shared" si="1536"/>
        <v>66.992999999999995</v>
      </c>
      <c r="J2148" s="37">
        <f t="shared" si="1536"/>
        <v>50.37</v>
      </c>
      <c r="K2148" s="24">
        <f t="shared" si="1536"/>
        <v>0</v>
      </c>
      <c r="L2148" s="24">
        <f t="shared" si="1536"/>
        <v>0</v>
      </c>
      <c r="M2148" s="24">
        <f t="shared" si="1536"/>
        <v>0</v>
      </c>
      <c r="N2148" s="24">
        <f t="shared" si="1536"/>
        <v>0</v>
      </c>
      <c r="O2148" s="30">
        <f>O2149</f>
        <v>66.643000000000001</v>
      </c>
      <c r="P2148" s="30">
        <f>P2149</f>
        <v>0</v>
      </c>
      <c r="Q2148" s="30">
        <f>Q2149</f>
        <v>0</v>
      </c>
      <c r="R2148" s="88">
        <f t="shared" si="1516"/>
        <v>99.477557356738771</v>
      </c>
    </row>
    <row r="2149" spans="1:18" ht="15.75" customHeight="1" x14ac:dyDescent="0.3">
      <c r="A2149" s="28" t="s">
        <v>304</v>
      </c>
      <c r="B2149" s="28" t="s">
        <v>1393</v>
      </c>
      <c r="C2149" s="18" t="s">
        <v>246</v>
      </c>
      <c r="D2149" s="28" t="s">
        <v>60</v>
      </c>
      <c r="E2149" s="29" t="s">
        <v>682</v>
      </c>
      <c r="F2149" s="24">
        <v>66.400000000000006</v>
      </c>
      <c r="G2149" s="24"/>
      <c r="H2149" s="24">
        <v>66.400000000000006</v>
      </c>
      <c r="I2149" s="24">
        <v>66.992999999999995</v>
      </c>
      <c r="J2149" s="37">
        <v>50.37</v>
      </c>
      <c r="K2149" s="24">
        <v>0</v>
      </c>
      <c r="L2149" s="24">
        <v>0</v>
      </c>
      <c r="M2149" s="24">
        <v>0</v>
      </c>
      <c r="N2149" s="24">
        <v>0</v>
      </c>
      <c r="O2149" s="30">
        <v>66.643000000000001</v>
      </c>
      <c r="P2149" s="30">
        <v>0</v>
      </c>
      <c r="Q2149" s="30">
        <v>0</v>
      </c>
      <c r="R2149" s="88">
        <f t="shared" si="1516"/>
        <v>99.477557356738771</v>
      </c>
    </row>
    <row r="2150" spans="1:18" ht="31.5" customHeight="1" x14ac:dyDescent="0.3">
      <c r="A2150" s="28" t="s">
        <v>304</v>
      </c>
      <c r="B2150" s="28" t="s">
        <v>1393</v>
      </c>
      <c r="C2150" s="18" t="s">
        <v>182</v>
      </c>
      <c r="D2150" s="28"/>
      <c r="E2150" s="29" t="s">
        <v>1524</v>
      </c>
      <c r="F2150" s="24">
        <v>120</v>
      </c>
      <c r="G2150" s="24">
        <f t="shared" ref="G2150:N2150" si="1537">G2151</f>
        <v>0</v>
      </c>
      <c r="H2150" s="24">
        <f t="shared" si="1537"/>
        <v>120</v>
      </c>
      <c r="I2150" s="24">
        <f t="shared" si="1537"/>
        <v>120</v>
      </c>
      <c r="J2150" s="37">
        <f t="shared" si="1537"/>
        <v>8.9</v>
      </c>
      <c r="K2150" s="24">
        <f t="shared" si="1537"/>
        <v>0</v>
      </c>
      <c r="L2150" s="24">
        <f t="shared" si="1537"/>
        <v>0</v>
      </c>
      <c r="M2150" s="24">
        <f t="shared" si="1537"/>
        <v>0</v>
      </c>
      <c r="N2150" s="24">
        <f t="shared" si="1537"/>
        <v>0</v>
      </c>
      <c r="O2150" s="30">
        <f>O2151</f>
        <v>120</v>
      </c>
      <c r="P2150" s="30">
        <f>P2151</f>
        <v>0</v>
      </c>
      <c r="Q2150" s="30">
        <f>Q2151</f>
        <v>0</v>
      </c>
      <c r="R2150" s="88">
        <f t="shared" si="1516"/>
        <v>100</v>
      </c>
    </row>
    <row r="2151" spans="1:18" ht="63" customHeight="1" x14ac:dyDescent="0.3">
      <c r="A2151" s="28" t="s">
        <v>304</v>
      </c>
      <c r="B2151" s="28" t="s">
        <v>1393</v>
      </c>
      <c r="C2151" s="18" t="s">
        <v>183</v>
      </c>
      <c r="D2151" s="28"/>
      <c r="E2151" s="29" t="s">
        <v>1525</v>
      </c>
      <c r="F2151" s="24">
        <v>120</v>
      </c>
      <c r="G2151" s="24">
        <f t="shared" ref="G2151:H2151" si="1538">G2152+G2155</f>
        <v>0</v>
      </c>
      <c r="H2151" s="24">
        <f t="shared" si="1538"/>
        <v>120</v>
      </c>
      <c r="I2151" s="24">
        <f t="shared" ref="I2151:Q2151" si="1539">I2152+I2155</f>
        <v>120</v>
      </c>
      <c r="J2151" s="37">
        <f t="shared" si="1539"/>
        <v>8.9</v>
      </c>
      <c r="K2151" s="24">
        <f t="shared" si="1539"/>
        <v>0</v>
      </c>
      <c r="L2151" s="24">
        <f t="shared" si="1539"/>
        <v>0</v>
      </c>
      <c r="M2151" s="24">
        <f t="shared" si="1539"/>
        <v>0</v>
      </c>
      <c r="N2151" s="24">
        <f t="shared" si="1539"/>
        <v>0</v>
      </c>
      <c r="O2151" s="30">
        <f t="shared" si="1539"/>
        <v>120</v>
      </c>
      <c r="P2151" s="30">
        <f t="shared" si="1539"/>
        <v>0</v>
      </c>
      <c r="Q2151" s="30">
        <f t="shared" si="1539"/>
        <v>0</v>
      </c>
      <c r="R2151" s="88">
        <f t="shared" si="1516"/>
        <v>100</v>
      </c>
    </row>
    <row r="2152" spans="1:18" ht="78.75" customHeight="1" x14ac:dyDescent="0.3">
      <c r="A2152" s="28" t="s">
        <v>304</v>
      </c>
      <c r="B2152" s="28" t="s">
        <v>1393</v>
      </c>
      <c r="C2152" s="18" t="s">
        <v>198</v>
      </c>
      <c r="D2152" s="28"/>
      <c r="E2152" s="29" t="s">
        <v>697</v>
      </c>
      <c r="F2152" s="24">
        <v>25</v>
      </c>
      <c r="G2152" s="24">
        <f t="shared" ref="G2152:N2153" si="1540">G2153</f>
        <v>0</v>
      </c>
      <c r="H2152" s="24">
        <f t="shared" si="1540"/>
        <v>25</v>
      </c>
      <c r="I2152" s="24">
        <f t="shared" si="1540"/>
        <v>25</v>
      </c>
      <c r="J2152" s="37">
        <f t="shared" si="1540"/>
        <v>0</v>
      </c>
      <c r="K2152" s="24">
        <f t="shared" si="1540"/>
        <v>0</v>
      </c>
      <c r="L2152" s="24">
        <f t="shared" si="1540"/>
        <v>0</v>
      </c>
      <c r="M2152" s="24">
        <f t="shared" si="1540"/>
        <v>0</v>
      </c>
      <c r="N2152" s="24">
        <f t="shared" si="1540"/>
        <v>0</v>
      </c>
      <c r="O2152" s="30">
        <f t="shared" ref="O2152:Q2153" si="1541">O2153</f>
        <v>25</v>
      </c>
      <c r="P2152" s="30">
        <f t="shared" si="1541"/>
        <v>0</v>
      </c>
      <c r="Q2152" s="30">
        <f t="shared" si="1541"/>
        <v>0</v>
      </c>
      <c r="R2152" s="88">
        <f t="shared" si="1516"/>
        <v>100</v>
      </c>
    </row>
    <row r="2153" spans="1:18" ht="31.5" customHeight="1" x14ac:dyDescent="0.3">
      <c r="A2153" s="28" t="s">
        <v>304</v>
      </c>
      <c r="B2153" s="28" t="s">
        <v>1393</v>
      </c>
      <c r="C2153" s="18" t="s">
        <v>198</v>
      </c>
      <c r="D2153" s="28" t="s">
        <v>143</v>
      </c>
      <c r="E2153" s="29" t="s">
        <v>673</v>
      </c>
      <c r="F2153" s="24">
        <v>25</v>
      </c>
      <c r="G2153" s="24">
        <f t="shared" si="1540"/>
        <v>0</v>
      </c>
      <c r="H2153" s="24">
        <f t="shared" si="1540"/>
        <v>25</v>
      </c>
      <c r="I2153" s="24">
        <f t="shared" si="1540"/>
        <v>25</v>
      </c>
      <c r="J2153" s="37">
        <f t="shared" si="1540"/>
        <v>0</v>
      </c>
      <c r="K2153" s="24">
        <f t="shared" si="1540"/>
        <v>0</v>
      </c>
      <c r="L2153" s="24">
        <f t="shared" si="1540"/>
        <v>0</v>
      </c>
      <c r="M2153" s="24">
        <f t="shared" si="1540"/>
        <v>0</v>
      </c>
      <c r="N2153" s="24">
        <f t="shared" si="1540"/>
        <v>0</v>
      </c>
      <c r="O2153" s="30">
        <f t="shared" si="1541"/>
        <v>25</v>
      </c>
      <c r="P2153" s="30">
        <f t="shared" si="1541"/>
        <v>0</v>
      </c>
      <c r="Q2153" s="30">
        <f t="shared" si="1541"/>
        <v>0</v>
      </c>
      <c r="R2153" s="88">
        <f t="shared" si="1516"/>
        <v>100</v>
      </c>
    </row>
    <row r="2154" spans="1:18" ht="47.25" customHeight="1" x14ac:dyDescent="0.3">
      <c r="A2154" s="28" t="s">
        <v>304</v>
      </c>
      <c r="B2154" s="28" t="s">
        <v>1393</v>
      </c>
      <c r="C2154" s="18" t="s">
        <v>198</v>
      </c>
      <c r="D2154" s="28" t="s">
        <v>139</v>
      </c>
      <c r="E2154" s="29" t="s">
        <v>676</v>
      </c>
      <c r="F2154" s="24">
        <v>25</v>
      </c>
      <c r="G2154" s="24"/>
      <c r="H2154" s="24">
        <v>25</v>
      </c>
      <c r="I2154" s="24">
        <v>25</v>
      </c>
      <c r="J2154" s="37">
        <v>0</v>
      </c>
      <c r="K2154" s="24">
        <v>0</v>
      </c>
      <c r="L2154" s="24">
        <v>0</v>
      </c>
      <c r="M2154" s="24">
        <v>0</v>
      </c>
      <c r="N2154" s="24">
        <v>0</v>
      </c>
      <c r="O2154" s="30">
        <v>25</v>
      </c>
      <c r="P2154" s="30">
        <v>0</v>
      </c>
      <c r="Q2154" s="30">
        <v>0</v>
      </c>
      <c r="R2154" s="88">
        <f t="shared" si="1516"/>
        <v>100</v>
      </c>
    </row>
    <row r="2155" spans="1:18" ht="63" customHeight="1" x14ac:dyDescent="0.3">
      <c r="A2155" s="28" t="s">
        <v>304</v>
      </c>
      <c r="B2155" s="28" t="s">
        <v>1393</v>
      </c>
      <c r="C2155" s="18" t="s">
        <v>170</v>
      </c>
      <c r="D2155" s="28"/>
      <c r="E2155" s="29" t="s">
        <v>698</v>
      </c>
      <c r="F2155" s="24">
        <v>95</v>
      </c>
      <c r="G2155" s="24">
        <f t="shared" ref="G2155:N2156" si="1542">G2156</f>
        <v>0</v>
      </c>
      <c r="H2155" s="24">
        <f t="shared" si="1542"/>
        <v>95</v>
      </c>
      <c r="I2155" s="24">
        <f t="shared" si="1542"/>
        <v>95</v>
      </c>
      <c r="J2155" s="37">
        <f t="shared" si="1542"/>
        <v>8.9</v>
      </c>
      <c r="K2155" s="24">
        <f t="shared" si="1542"/>
        <v>0</v>
      </c>
      <c r="L2155" s="24">
        <f t="shared" si="1542"/>
        <v>0</v>
      </c>
      <c r="M2155" s="24">
        <f t="shared" si="1542"/>
        <v>0</v>
      </c>
      <c r="N2155" s="24">
        <f t="shared" si="1542"/>
        <v>0</v>
      </c>
      <c r="O2155" s="30">
        <f t="shared" ref="O2155:Q2156" si="1543">O2156</f>
        <v>95</v>
      </c>
      <c r="P2155" s="30">
        <f t="shared" si="1543"/>
        <v>0</v>
      </c>
      <c r="Q2155" s="30">
        <f t="shared" si="1543"/>
        <v>0</v>
      </c>
      <c r="R2155" s="88">
        <f t="shared" si="1516"/>
        <v>100</v>
      </c>
    </row>
    <row r="2156" spans="1:18" ht="31.5" customHeight="1" x14ac:dyDescent="0.3">
      <c r="A2156" s="28" t="s">
        <v>304</v>
      </c>
      <c r="B2156" s="28" t="s">
        <v>1393</v>
      </c>
      <c r="C2156" s="18" t="s">
        <v>170</v>
      </c>
      <c r="D2156" s="28" t="s">
        <v>143</v>
      </c>
      <c r="E2156" s="29" t="s">
        <v>673</v>
      </c>
      <c r="F2156" s="24">
        <v>95</v>
      </c>
      <c r="G2156" s="24">
        <f t="shared" si="1542"/>
        <v>0</v>
      </c>
      <c r="H2156" s="24">
        <f t="shared" si="1542"/>
        <v>95</v>
      </c>
      <c r="I2156" s="24">
        <f t="shared" si="1542"/>
        <v>95</v>
      </c>
      <c r="J2156" s="37">
        <f t="shared" si="1542"/>
        <v>8.9</v>
      </c>
      <c r="K2156" s="24">
        <f t="shared" si="1542"/>
        <v>0</v>
      </c>
      <c r="L2156" s="24">
        <f t="shared" si="1542"/>
        <v>0</v>
      </c>
      <c r="M2156" s="24">
        <f t="shared" si="1542"/>
        <v>0</v>
      </c>
      <c r="N2156" s="24">
        <f t="shared" si="1542"/>
        <v>0</v>
      </c>
      <c r="O2156" s="30">
        <f t="shared" si="1543"/>
        <v>95</v>
      </c>
      <c r="P2156" s="30">
        <f t="shared" si="1543"/>
        <v>0</v>
      </c>
      <c r="Q2156" s="30">
        <f t="shared" si="1543"/>
        <v>0</v>
      </c>
      <c r="R2156" s="88">
        <f t="shared" si="1516"/>
        <v>100</v>
      </c>
    </row>
    <row r="2157" spans="1:18" ht="47.25" customHeight="1" x14ac:dyDescent="0.3">
      <c r="A2157" s="28" t="s">
        <v>304</v>
      </c>
      <c r="B2157" s="28" t="s">
        <v>1393</v>
      </c>
      <c r="C2157" s="18" t="s">
        <v>170</v>
      </c>
      <c r="D2157" s="28" t="s">
        <v>139</v>
      </c>
      <c r="E2157" s="29" t="s">
        <v>676</v>
      </c>
      <c r="F2157" s="24">
        <v>95</v>
      </c>
      <c r="G2157" s="24"/>
      <c r="H2157" s="24">
        <v>95</v>
      </c>
      <c r="I2157" s="24">
        <v>95</v>
      </c>
      <c r="J2157" s="37">
        <v>8.9</v>
      </c>
      <c r="K2157" s="24">
        <v>0</v>
      </c>
      <c r="L2157" s="24">
        <v>0</v>
      </c>
      <c r="M2157" s="24">
        <v>0</v>
      </c>
      <c r="N2157" s="24">
        <v>0</v>
      </c>
      <c r="O2157" s="30">
        <v>95</v>
      </c>
      <c r="P2157" s="30">
        <v>0</v>
      </c>
      <c r="Q2157" s="30">
        <v>0</v>
      </c>
      <c r="R2157" s="88">
        <f t="shared" si="1516"/>
        <v>100</v>
      </c>
    </row>
    <row r="2158" spans="1:18" ht="46.8" x14ac:dyDescent="0.3">
      <c r="A2158" s="28" t="s">
        <v>304</v>
      </c>
      <c r="B2158" s="28" t="s">
        <v>1393</v>
      </c>
      <c r="C2158" s="18" t="s">
        <v>79</v>
      </c>
      <c r="D2158" s="28"/>
      <c r="E2158" s="29" t="s">
        <v>1232</v>
      </c>
      <c r="F2158" s="24"/>
      <c r="G2158" s="24"/>
      <c r="H2158" s="24">
        <f t="shared" ref="H2158:I2161" si="1544">H2159</f>
        <v>0</v>
      </c>
      <c r="I2158" s="24">
        <f t="shared" si="1544"/>
        <v>22</v>
      </c>
      <c r="J2158" s="24">
        <f t="shared" ref="J2158:Q2161" si="1545">J2159</f>
        <v>22</v>
      </c>
      <c r="K2158" s="24">
        <f t="shared" si="1545"/>
        <v>0</v>
      </c>
      <c r="L2158" s="24">
        <f t="shared" si="1545"/>
        <v>0</v>
      </c>
      <c r="M2158" s="24">
        <f t="shared" si="1545"/>
        <v>0</v>
      </c>
      <c r="N2158" s="24">
        <f t="shared" si="1545"/>
        <v>0</v>
      </c>
      <c r="O2158" s="24">
        <f t="shared" si="1545"/>
        <v>22</v>
      </c>
      <c r="P2158" s="24">
        <f t="shared" si="1545"/>
        <v>0</v>
      </c>
      <c r="Q2158" s="24">
        <f t="shared" si="1545"/>
        <v>0</v>
      </c>
      <c r="R2158" s="88">
        <f t="shared" si="1516"/>
        <v>100</v>
      </c>
    </row>
    <row r="2159" spans="1:18" ht="31.2" x14ac:dyDescent="0.3">
      <c r="A2159" s="28" t="s">
        <v>304</v>
      </c>
      <c r="B2159" s="28" t="s">
        <v>1393</v>
      </c>
      <c r="C2159" s="18" t="s">
        <v>86</v>
      </c>
      <c r="D2159" s="28"/>
      <c r="E2159" s="29" t="s">
        <v>1233</v>
      </c>
      <c r="F2159" s="24"/>
      <c r="G2159" s="24"/>
      <c r="H2159" s="24">
        <f t="shared" si="1544"/>
        <v>0</v>
      </c>
      <c r="I2159" s="24">
        <f t="shared" si="1544"/>
        <v>22</v>
      </c>
      <c r="J2159" s="24">
        <f t="shared" si="1545"/>
        <v>22</v>
      </c>
      <c r="K2159" s="24">
        <f t="shared" si="1545"/>
        <v>0</v>
      </c>
      <c r="L2159" s="24">
        <f t="shared" si="1545"/>
        <v>0</v>
      </c>
      <c r="M2159" s="24">
        <f t="shared" si="1545"/>
        <v>0</v>
      </c>
      <c r="N2159" s="24">
        <f t="shared" si="1545"/>
        <v>0</v>
      </c>
      <c r="O2159" s="24">
        <f t="shared" si="1545"/>
        <v>22</v>
      </c>
      <c r="P2159" s="24">
        <f t="shared" si="1545"/>
        <v>0</v>
      </c>
      <c r="Q2159" s="24">
        <f t="shared" si="1545"/>
        <v>0</v>
      </c>
      <c r="R2159" s="88">
        <f t="shared" si="1516"/>
        <v>100</v>
      </c>
    </row>
    <row r="2160" spans="1:18" ht="31.2" x14ac:dyDescent="0.3">
      <c r="A2160" s="28" t="s">
        <v>304</v>
      </c>
      <c r="B2160" s="28" t="s">
        <v>1393</v>
      </c>
      <c r="C2160" s="18" t="s">
        <v>87</v>
      </c>
      <c r="D2160" s="28"/>
      <c r="E2160" s="29" t="s">
        <v>1234</v>
      </c>
      <c r="F2160" s="24"/>
      <c r="G2160" s="24"/>
      <c r="H2160" s="24">
        <f t="shared" si="1544"/>
        <v>0</v>
      </c>
      <c r="I2160" s="24">
        <f t="shared" si="1544"/>
        <v>22</v>
      </c>
      <c r="J2160" s="24">
        <f t="shared" si="1545"/>
        <v>22</v>
      </c>
      <c r="K2160" s="24">
        <f t="shared" si="1545"/>
        <v>0</v>
      </c>
      <c r="L2160" s="24">
        <f t="shared" si="1545"/>
        <v>0</v>
      </c>
      <c r="M2160" s="24">
        <f t="shared" si="1545"/>
        <v>0</v>
      </c>
      <c r="N2160" s="24">
        <f t="shared" si="1545"/>
        <v>0</v>
      </c>
      <c r="O2160" s="24">
        <f t="shared" si="1545"/>
        <v>22</v>
      </c>
      <c r="P2160" s="24">
        <f t="shared" si="1545"/>
        <v>0</v>
      </c>
      <c r="Q2160" s="24">
        <f t="shared" si="1545"/>
        <v>0</v>
      </c>
      <c r="R2160" s="88">
        <f t="shared" si="1516"/>
        <v>100</v>
      </c>
    </row>
    <row r="2161" spans="1:18" x14ac:dyDescent="0.3">
      <c r="A2161" s="28" t="s">
        <v>304</v>
      </c>
      <c r="B2161" s="28" t="s">
        <v>1393</v>
      </c>
      <c r="C2161" s="18" t="s">
        <v>87</v>
      </c>
      <c r="D2161" s="28" t="s">
        <v>53</v>
      </c>
      <c r="E2161" s="29" t="s">
        <v>679</v>
      </c>
      <c r="F2161" s="24"/>
      <c r="G2161" s="24"/>
      <c r="H2161" s="24">
        <f t="shared" si="1544"/>
        <v>0</v>
      </c>
      <c r="I2161" s="24">
        <f t="shared" si="1544"/>
        <v>22</v>
      </c>
      <c r="J2161" s="24">
        <f t="shared" si="1545"/>
        <v>22</v>
      </c>
      <c r="K2161" s="24">
        <f t="shared" si="1545"/>
        <v>0</v>
      </c>
      <c r="L2161" s="24">
        <f t="shared" si="1545"/>
        <v>0</v>
      </c>
      <c r="M2161" s="24">
        <f t="shared" si="1545"/>
        <v>0</v>
      </c>
      <c r="N2161" s="24">
        <f t="shared" si="1545"/>
        <v>0</v>
      </c>
      <c r="O2161" s="24">
        <f t="shared" si="1545"/>
        <v>22</v>
      </c>
      <c r="P2161" s="24">
        <f t="shared" si="1545"/>
        <v>0</v>
      </c>
      <c r="Q2161" s="24">
        <f t="shared" si="1545"/>
        <v>0</v>
      </c>
      <c r="R2161" s="88">
        <f t="shared" si="1516"/>
        <v>100</v>
      </c>
    </row>
    <row r="2162" spans="1:18" x14ac:dyDescent="0.3">
      <c r="A2162" s="28" t="s">
        <v>304</v>
      </c>
      <c r="B2162" s="28" t="s">
        <v>1393</v>
      </c>
      <c r="C2162" s="18" t="s">
        <v>87</v>
      </c>
      <c r="D2162" s="28" t="s">
        <v>54</v>
      </c>
      <c r="E2162" s="29" t="s">
        <v>681</v>
      </c>
      <c r="F2162" s="24"/>
      <c r="G2162" s="24"/>
      <c r="H2162" s="24">
        <v>0</v>
      </c>
      <c r="I2162" s="24">
        <v>22</v>
      </c>
      <c r="J2162" s="37">
        <v>22</v>
      </c>
      <c r="K2162" s="37">
        <v>0</v>
      </c>
      <c r="L2162" s="37">
        <v>0</v>
      </c>
      <c r="M2162" s="37">
        <v>0</v>
      </c>
      <c r="N2162" s="37">
        <v>0</v>
      </c>
      <c r="O2162" s="37">
        <v>22</v>
      </c>
      <c r="P2162" s="37">
        <v>0</v>
      </c>
      <c r="Q2162" s="37">
        <v>0</v>
      </c>
      <c r="R2162" s="88">
        <f t="shared" si="1516"/>
        <v>100</v>
      </c>
    </row>
    <row r="2163" spans="1:18" s="36" customFormat="1" ht="31.5" customHeight="1" x14ac:dyDescent="0.3">
      <c r="A2163" s="43" t="s">
        <v>304</v>
      </c>
      <c r="B2163" s="43" t="s">
        <v>130</v>
      </c>
      <c r="C2163" s="27"/>
      <c r="D2163" s="43"/>
      <c r="E2163" s="44" t="s">
        <v>620</v>
      </c>
      <c r="F2163" s="22">
        <v>986.9</v>
      </c>
      <c r="G2163" s="22">
        <f t="shared" ref="G2163:H2163" si="1546">G2164+G2176</f>
        <v>0</v>
      </c>
      <c r="H2163" s="22">
        <f t="shared" si="1546"/>
        <v>986.9</v>
      </c>
      <c r="I2163" s="22">
        <f t="shared" ref="I2163:Q2163" si="1547">I2164+I2176</f>
        <v>986.9</v>
      </c>
      <c r="J2163" s="76">
        <f t="shared" si="1547"/>
        <v>772.3637500000001</v>
      </c>
      <c r="K2163" s="22">
        <f t="shared" si="1547"/>
        <v>345.7</v>
      </c>
      <c r="L2163" s="22">
        <f t="shared" si="1547"/>
        <v>232.11</v>
      </c>
      <c r="M2163" s="22">
        <f t="shared" si="1547"/>
        <v>0</v>
      </c>
      <c r="N2163" s="22">
        <f t="shared" si="1547"/>
        <v>0</v>
      </c>
      <c r="O2163" s="45">
        <f t="shared" si="1547"/>
        <v>985.87025000000006</v>
      </c>
      <c r="P2163" s="45">
        <f t="shared" si="1547"/>
        <v>345.02253000000002</v>
      </c>
      <c r="Q2163" s="45">
        <f t="shared" si="1547"/>
        <v>0</v>
      </c>
      <c r="R2163" s="86">
        <f t="shared" si="1516"/>
        <v>99.895658121390213</v>
      </c>
    </row>
    <row r="2164" spans="1:18" s="49" customFormat="1" ht="47.25" customHeight="1" x14ac:dyDescent="0.3">
      <c r="A2164" s="47" t="s">
        <v>304</v>
      </c>
      <c r="B2164" s="47" t="s">
        <v>1418</v>
      </c>
      <c r="C2164" s="20"/>
      <c r="D2164" s="47"/>
      <c r="E2164" s="48" t="s">
        <v>636</v>
      </c>
      <c r="F2164" s="23">
        <v>242.6</v>
      </c>
      <c r="G2164" s="23">
        <f t="shared" ref="G2164:H2164" si="1548">G2165+G2171</f>
        <v>0</v>
      </c>
      <c r="H2164" s="23">
        <f t="shared" si="1548"/>
        <v>242.6</v>
      </c>
      <c r="I2164" s="23">
        <f t="shared" ref="I2164:Q2164" si="1549">I2165+I2171</f>
        <v>242.6</v>
      </c>
      <c r="J2164" s="77">
        <f t="shared" si="1549"/>
        <v>242.6</v>
      </c>
      <c r="K2164" s="23">
        <f t="shared" si="1549"/>
        <v>0</v>
      </c>
      <c r="L2164" s="23">
        <f t="shared" si="1549"/>
        <v>0</v>
      </c>
      <c r="M2164" s="23">
        <f t="shared" si="1549"/>
        <v>0</v>
      </c>
      <c r="N2164" s="23">
        <f t="shared" si="1549"/>
        <v>0</v>
      </c>
      <c r="O2164" s="51">
        <f t="shared" si="1549"/>
        <v>242.6</v>
      </c>
      <c r="P2164" s="51">
        <f t="shared" si="1549"/>
        <v>0</v>
      </c>
      <c r="Q2164" s="51">
        <f t="shared" si="1549"/>
        <v>0</v>
      </c>
      <c r="R2164" s="87">
        <f t="shared" si="1516"/>
        <v>100</v>
      </c>
    </row>
    <row r="2165" spans="1:18" ht="15.75" customHeight="1" x14ac:dyDescent="0.3">
      <c r="A2165" s="28" t="s">
        <v>304</v>
      </c>
      <c r="B2165" s="28" t="s">
        <v>1418</v>
      </c>
      <c r="C2165" s="18" t="s">
        <v>184</v>
      </c>
      <c r="D2165" s="28"/>
      <c r="E2165" s="29" t="s">
        <v>1526</v>
      </c>
      <c r="F2165" s="24">
        <v>27.6</v>
      </c>
      <c r="G2165" s="24">
        <f t="shared" ref="G2165:N2169" si="1550">G2166</f>
        <v>0</v>
      </c>
      <c r="H2165" s="24">
        <f t="shared" si="1550"/>
        <v>27.6</v>
      </c>
      <c r="I2165" s="24">
        <f t="shared" si="1550"/>
        <v>27.6</v>
      </c>
      <c r="J2165" s="37">
        <f t="shared" si="1550"/>
        <v>27.6</v>
      </c>
      <c r="K2165" s="24">
        <f t="shared" si="1550"/>
        <v>0</v>
      </c>
      <c r="L2165" s="24">
        <f t="shared" si="1550"/>
        <v>0</v>
      </c>
      <c r="M2165" s="24">
        <f t="shared" si="1550"/>
        <v>0</v>
      </c>
      <c r="N2165" s="24">
        <f t="shared" si="1550"/>
        <v>0</v>
      </c>
      <c r="O2165" s="30">
        <f t="shared" ref="O2165:Q2169" si="1551">O2166</f>
        <v>27.6</v>
      </c>
      <c r="P2165" s="30">
        <f t="shared" si="1551"/>
        <v>0</v>
      </c>
      <c r="Q2165" s="30">
        <f t="shared" si="1551"/>
        <v>0</v>
      </c>
      <c r="R2165" s="88">
        <f t="shared" si="1516"/>
        <v>100</v>
      </c>
    </row>
    <row r="2166" spans="1:18" ht="63" customHeight="1" x14ac:dyDescent="0.3">
      <c r="A2166" s="28" t="s">
        <v>304</v>
      </c>
      <c r="B2166" s="28" t="s">
        <v>1418</v>
      </c>
      <c r="C2166" s="18" t="s">
        <v>252</v>
      </c>
      <c r="D2166" s="28"/>
      <c r="E2166" s="29" t="s">
        <v>1588</v>
      </c>
      <c r="F2166" s="24">
        <v>27.6</v>
      </c>
      <c r="G2166" s="24">
        <f t="shared" si="1550"/>
        <v>0</v>
      </c>
      <c r="H2166" s="24">
        <f t="shared" si="1550"/>
        <v>27.6</v>
      </c>
      <c r="I2166" s="24">
        <f t="shared" si="1550"/>
        <v>27.6</v>
      </c>
      <c r="J2166" s="37">
        <f t="shared" si="1550"/>
        <v>27.6</v>
      </c>
      <c r="K2166" s="24">
        <f t="shared" si="1550"/>
        <v>0</v>
      </c>
      <c r="L2166" s="24">
        <f t="shared" si="1550"/>
        <v>0</v>
      </c>
      <c r="M2166" s="24">
        <f t="shared" si="1550"/>
        <v>0</v>
      </c>
      <c r="N2166" s="24">
        <f t="shared" si="1550"/>
        <v>0</v>
      </c>
      <c r="O2166" s="30">
        <f t="shared" si="1551"/>
        <v>27.6</v>
      </c>
      <c r="P2166" s="30">
        <f t="shared" si="1551"/>
        <v>0</v>
      </c>
      <c r="Q2166" s="30">
        <f t="shared" si="1551"/>
        <v>0</v>
      </c>
      <c r="R2166" s="88">
        <f t="shared" si="1516"/>
        <v>100</v>
      </c>
    </row>
    <row r="2167" spans="1:18" ht="47.25" customHeight="1" x14ac:dyDescent="0.3">
      <c r="A2167" s="28" t="s">
        <v>304</v>
      </c>
      <c r="B2167" s="28" t="s">
        <v>1418</v>
      </c>
      <c r="C2167" s="18" t="s">
        <v>253</v>
      </c>
      <c r="D2167" s="28"/>
      <c r="E2167" s="29" t="s">
        <v>1589</v>
      </c>
      <c r="F2167" s="24">
        <v>27.6</v>
      </c>
      <c r="G2167" s="24">
        <f t="shared" si="1550"/>
        <v>0</v>
      </c>
      <c r="H2167" s="24">
        <f t="shared" si="1550"/>
        <v>27.6</v>
      </c>
      <c r="I2167" s="24">
        <f t="shared" si="1550"/>
        <v>27.6</v>
      </c>
      <c r="J2167" s="37">
        <f t="shared" si="1550"/>
        <v>27.6</v>
      </c>
      <c r="K2167" s="24">
        <f t="shared" si="1550"/>
        <v>0</v>
      </c>
      <c r="L2167" s="24">
        <f t="shared" si="1550"/>
        <v>0</v>
      </c>
      <c r="M2167" s="24">
        <f t="shared" si="1550"/>
        <v>0</v>
      </c>
      <c r="N2167" s="24">
        <f t="shared" si="1550"/>
        <v>0</v>
      </c>
      <c r="O2167" s="30">
        <f t="shared" si="1551"/>
        <v>27.6</v>
      </c>
      <c r="P2167" s="30">
        <f t="shared" si="1551"/>
        <v>0</v>
      </c>
      <c r="Q2167" s="30">
        <f t="shared" si="1551"/>
        <v>0</v>
      </c>
      <c r="R2167" s="88">
        <f t="shared" si="1516"/>
        <v>100</v>
      </c>
    </row>
    <row r="2168" spans="1:18" ht="31.5" customHeight="1" x14ac:dyDescent="0.3">
      <c r="A2168" s="28" t="s">
        <v>304</v>
      </c>
      <c r="B2168" s="28" t="s">
        <v>1418</v>
      </c>
      <c r="C2168" s="18" t="s">
        <v>251</v>
      </c>
      <c r="D2168" s="28"/>
      <c r="E2168" s="29" t="s">
        <v>718</v>
      </c>
      <c r="F2168" s="24">
        <v>27.6</v>
      </c>
      <c r="G2168" s="24">
        <f t="shared" si="1550"/>
        <v>0</v>
      </c>
      <c r="H2168" s="24">
        <f t="shared" si="1550"/>
        <v>27.6</v>
      </c>
      <c r="I2168" s="24">
        <f t="shared" si="1550"/>
        <v>27.6</v>
      </c>
      <c r="J2168" s="37">
        <f t="shared" si="1550"/>
        <v>27.6</v>
      </c>
      <c r="K2168" s="24">
        <f t="shared" si="1550"/>
        <v>0</v>
      </c>
      <c r="L2168" s="24">
        <f t="shared" si="1550"/>
        <v>0</v>
      </c>
      <c r="M2168" s="24">
        <f t="shared" si="1550"/>
        <v>0</v>
      </c>
      <c r="N2168" s="24">
        <f t="shared" si="1550"/>
        <v>0</v>
      </c>
      <c r="O2168" s="30">
        <f t="shared" si="1551"/>
        <v>27.6</v>
      </c>
      <c r="P2168" s="30">
        <f t="shared" si="1551"/>
        <v>0</v>
      </c>
      <c r="Q2168" s="30">
        <f t="shared" si="1551"/>
        <v>0</v>
      </c>
      <c r="R2168" s="88">
        <f t="shared" si="1516"/>
        <v>100</v>
      </c>
    </row>
    <row r="2169" spans="1:18" ht="31.5" customHeight="1" x14ac:dyDescent="0.3">
      <c r="A2169" s="28" t="s">
        <v>304</v>
      </c>
      <c r="B2169" s="28" t="s">
        <v>1418</v>
      </c>
      <c r="C2169" s="18" t="s">
        <v>251</v>
      </c>
      <c r="D2169" s="28" t="s">
        <v>51</v>
      </c>
      <c r="E2169" s="29" t="s">
        <v>663</v>
      </c>
      <c r="F2169" s="24">
        <v>27.6</v>
      </c>
      <c r="G2169" s="24">
        <f t="shared" si="1550"/>
        <v>0</v>
      </c>
      <c r="H2169" s="24">
        <f t="shared" si="1550"/>
        <v>27.6</v>
      </c>
      <c r="I2169" s="24">
        <f t="shared" si="1550"/>
        <v>27.6</v>
      </c>
      <c r="J2169" s="37">
        <f t="shared" si="1550"/>
        <v>27.6</v>
      </c>
      <c r="K2169" s="24">
        <f t="shared" si="1550"/>
        <v>0</v>
      </c>
      <c r="L2169" s="24">
        <f t="shared" si="1550"/>
        <v>0</v>
      </c>
      <c r="M2169" s="24">
        <f t="shared" si="1550"/>
        <v>0</v>
      </c>
      <c r="N2169" s="24">
        <f t="shared" si="1550"/>
        <v>0</v>
      </c>
      <c r="O2169" s="30">
        <f t="shared" si="1551"/>
        <v>27.6</v>
      </c>
      <c r="P2169" s="30">
        <f t="shared" si="1551"/>
        <v>0</v>
      </c>
      <c r="Q2169" s="30">
        <f t="shared" si="1551"/>
        <v>0</v>
      </c>
      <c r="R2169" s="88">
        <f t="shared" si="1516"/>
        <v>100</v>
      </c>
    </row>
    <row r="2170" spans="1:18" ht="31.5" customHeight="1" x14ac:dyDescent="0.3">
      <c r="A2170" s="28" t="s">
        <v>304</v>
      </c>
      <c r="B2170" s="28" t="s">
        <v>1418</v>
      </c>
      <c r="C2170" s="18" t="s">
        <v>251</v>
      </c>
      <c r="D2170" s="28" t="s">
        <v>52</v>
      </c>
      <c r="E2170" s="29" t="s">
        <v>664</v>
      </c>
      <c r="F2170" s="24">
        <v>27.6</v>
      </c>
      <c r="G2170" s="24"/>
      <c r="H2170" s="24">
        <v>27.6</v>
      </c>
      <c r="I2170" s="24">
        <v>27.6</v>
      </c>
      <c r="J2170" s="37">
        <v>27.6</v>
      </c>
      <c r="K2170" s="24">
        <v>0</v>
      </c>
      <c r="L2170" s="24">
        <v>0</v>
      </c>
      <c r="M2170" s="24">
        <v>0</v>
      </c>
      <c r="N2170" s="24">
        <v>0</v>
      </c>
      <c r="O2170" s="30">
        <v>27.6</v>
      </c>
      <c r="P2170" s="30">
        <v>0</v>
      </c>
      <c r="Q2170" s="30">
        <v>0</v>
      </c>
      <c r="R2170" s="88">
        <f t="shared" si="1516"/>
        <v>100</v>
      </c>
    </row>
    <row r="2171" spans="1:18" ht="31.5" customHeight="1" x14ac:dyDescent="0.3">
      <c r="A2171" s="28" t="s">
        <v>304</v>
      </c>
      <c r="B2171" s="28" t="s">
        <v>1418</v>
      </c>
      <c r="C2171" s="18" t="s">
        <v>62</v>
      </c>
      <c r="D2171" s="28"/>
      <c r="E2171" s="29" t="s">
        <v>1196</v>
      </c>
      <c r="F2171" s="24">
        <v>215</v>
      </c>
      <c r="G2171" s="24">
        <f t="shared" ref="G2171:N2171" si="1552">G2172</f>
        <v>0</v>
      </c>
      <c r="H2171" s="24">
        <f t="shared" si="1552"/>
        <v>215</v>
      </c>
      <c r="I2171" s="24">
        <f t="shared" si="1552"/>
        <v>215</v>
      </c>
      <c r="J2171" s="37">
        <f t="shared" si="1552"/>
        <v>215</v>
      </c>
      <c r="K2171" s="24">
        <f t="shared" si="1552"/>
        <v>0</v>
      </c>
      <c r="L2171" s="24">
        <f t="shared" si="1552"/>
        <v>0</v>
      </c>
      <c r="M2171" s="24">
        <f t="shared" si="1552"/>
        <v>0</v>
      </c>
      <c r="N2171" s="24">
        <f t="shared" si="1552"/>
        <v>0</v>
      </c>
      <c r="O2171" s="30">
        <f>O2172</f>
        <v>215</v>
      </c>
      <c r="P2171" s="30">
        <f>P2172</f>
        <v>0</v>
      </c>
      <c r="Q2171" s="30">
        <f>Q2172</f>
        <v>0</v>
      </c>
      <c r="R2171" s="88">
        <f t="shared" si="1516"/>
        <v>100</v>
      </c>
    </row>
    <row r="2172" spans="1:18" ht="15.75" customHeight="1" x14ac:dyDescent="0.3">
      <c r="A2172" s="28" t="s">
        <v>304</v>
      </c>
      <c r="B2172" s="28" t="s">
        <v>1418</v>
      </c>
      <c r="C2172" s="18" t="s">
        <v>63</v>
      </c>
      <c r="D2172" s="28"/>
      <c r="E2172" s="29" t="s">
        <v>115</v>
      </c>
      <c r="F2172" s="24">
        <v>215</v>
      </c>
      <c r="G2172" s="24">
        <f t="shared" ref="G2172:Q2174" si="1553">G2173</f>
        <v>0</v>
      </c>
      <c r="H2172" s="24">
        <f t="shared" si="1553"/>
        <v>215</v>
      </c>
      <c r="I2172" s="24">
        <f t="shared" si="1553"/>
        <v>215</v>
      </c>
      <c r="J2172" s="37">
        <f t="shared" si="1553"/>
        <v>215</v>
      </c>
      <c r="K2172" s="24">
        <f t="shared" si="1553"/>
        <v>0</v>
      </c>
      <c r="L2172" s="24">
        <f t="shared" si="1553"/>
        <v>0</v>
      </c>
      <c r="M2172" s="24">
        <f t="shared" si="1553"/>
        <v>0</v>
      </c>
      <c r="N2172" s="24">
        <f t="shared" si="1553"/>
        <v>0</v>
      </c>
      <c r="O2172" s="30">
        <f t="shared" si="1553"/>
        <v>215</v>
      </c>
      <c r="P2172" s="30">
        <f t="shared" si="1553"/>
        <v>0</v>
      </c>
      <c r="Q2172" s="30">
        <f t="shared" si="1553"/>
        <v>0</v>
      </c>
      <c r="R2172" s="88">
        <f t="shared" si="1516"/>
        <v>100</v>
      </c>
    </row>
    <row r="2173" spans="1:18" ht="47.25" customHeight="1" x14ac:dyDescent="0.3">
      <c r="A2173" s="28" t="s">
        <v>304</v>
      </c>
      <c r="B2173" s="28" t="s">
        <v>1418</v>
      </c>
      <c r="C2173" s="18" t="s">
        <v>305</v>
      </c>
      <c r="D2173" s="28"/>
      <c r="E2173" s="29" t="s">
        <v>124</v>
      </c>
      <c r="F2173" s="24">
        <v>215</v>
      </c>
      <c r="G2173" s="24">
        <f t="shared" si="1553"/>
        <v>0</v>
      </c>
      <c r="H2173" s="24">
        <f t="shared" si="1553"/>
        <v>215</v>
      </c>
      <c r="I2173" s="24">
        <f t="shared" si="1553"/>
        <v>215</v>
      </c>
      <c r="J2173" s="37">
        <f t="shared" si="1553"/>
        <v>215</v>
      </c>
      <c r="K2173" s="24">
        <f t="shared" si="1553"/>
        <v>0</v>
      </c>
      <c r="L2173" s="24">
        <f t="shared" si="1553"/>
        <v>0</v>
      </c>
      <c r="M2173" s="24">
        <f t="shared" si="1553"/>
        <v>0</v>
      </c>
      <c r="N2173" s="24">
        <f t="shared" si="1553"/>
        <v>0</v>
      </c>
      <c r="O2173" s="30">
        <f t="shared" si="1553"/>
        <v>215</v>
      </c>
      <c r="P2173" s="30">
        <f t="shared" si="1553"/>
        <v>0</v>
      </c>
      <c r="Q2173" s="30">
        <f t="shared" si="1553"/>
        <v>0</v>
      </c>
      <c r="R2173" s="88">
        <f t="shared" si="1516"/>
        <v>100</v>
      </c>
    </row>
    <row r="2174" spans="1:18" ht="31.5" customHeight="1" x14ac:dyDescent="0.3">
      <c r="A2174" s="28" t="s">
        <v>304</v>
      </c>
      <c r="B2174" s="28" t="s">
        <v>1418</v>
      </c>
      <c r="C2174" s="18" t="s">
        <v>305</v>
      </c>
      <c r="D2174" s="28" t="s">
        <v>51</v>
      </c>
      <c r="E2174" s="29" t="s">
        <v>663</v>
      </c>
      <c r="F2174" s="24">
        <v>215</v>
      </c>
      <c r="G2174" s="24">
        <f t="shared" si="1553"/>
        <v>0</v>
      </c>
      <c r="H2174" s="24">
        <f t="shared" si="1553"/>
        <v>215</v>
      </c>
      <c r="I2174" s="24">
        <f t="shared" si="1553"/>
        <v>215</v>
      </c>
      <c r="J2174" s="37">
        <f t="shared" si="1553"/>
        <v>215</v>
      </c>
      <c r="K2174" s="24">
        <f t="shared" si="1553"/>
        <v>0</v>
      </c>
      <c r="L2174" s="24">
        <f t="shared" si="1553"/>
        <v>0</v>
      </c>
      <c r="M2174" s="24">
        <f t="shared" si="1553"/>
        <v>0</v>
      </c>
      <c r="N2174" s="24">
        <f t="shared" si="1553"/>
        <v>0</v>
      </c>
      <c r="O2174" s="30">
        <f t="shared" si="1553"/>
        <v>215</v>
      </c>
      <c r="P2174" s="30">
        <f t="shared" si="1553"/>
        <v>0</v>
      </c>
      <c r="Q2174" s="30">
        <f t="shared" si="1553"/>
        <v>0</v>
      </c>
      <c r="R2174" s="88">
        <f t="shared" si="1516"/>
        <v>100</v>
      </c>
    </row>
    <row r="2175" spans="1:18" ht="31.5" customHeight="1" x14ac:dyDescent="0.3">
      <c r="A2175" s="28" t="s">
        <v>304</v>
      </c>
      <c r="B2175" s="28" t="s">
        <v>1418</v>
      </c>
      <c r="C2175" s="18" t="s">
        <v>305</v>
      </c>
      <c r="D2175" s="28" t="s">
        <v>52</v>
      </c>
      <c r="E2175" s="29" t="s">
        <v>664</v>
      </c>
      <c r="F2175" s="24">
        <v>215</v>
      </c>
      <c r="G2175" s="24"/>
      <c r="H2175" s="24">
        <v>215</v>
      </c>
      <c r="I2175" s="24">
        <v>215</v>
      </c>
      <c r="J2175" s="37">
        <v>215</v>
      </c>
      <c r="K2175" s="24">
        <v>0</v>
      </c>
      <c r="L2175" s="24">
        <v>0</v>
      </c>
      <c r="M2175" s="24">
        <v>0</v>
      </c>
      <c r="N2175" s="24">
        <v>0</v>
      </c>
      <c r="O2175" s="30">
        <v>215</v>
      </c>
      <c r="P2175" s="30">
        <v>0</v>
      </c>
      <c r="Q2175" s="30">
        <v>0</v>
      </c>
      <c r="R2175" s="88">
        <f t="shared" si="1516"/>
        <v>100</v>
      </c>
    </row>
    <row r="2176" spans="1:18" s="49" customFormat="1" ht="31.5" customHeight="1" x14ac:dyDescent="0.3">
      <c r="A2176" s="47" t="s">
        <v>304</v>
      </c>
      <c r="B2176" s="47" t="s">
        <v>1419</v>
      </c>
      <c r="C2176" s="20"/>
      <c r="D2176" s="47"/>
      <c r="E2176" s="48" t="s">
        <v>638</v>
      </c>
      <c r="F2176" s="23">
        <v>744.3</v>
      </c>
      <c r="G2176" s="23">
        <f t="shared" ref="G2176:Q2180" si="1554">G2177</f>
        <v>0</v>
      </c>
      <c r="H2176" s="23">
        <f>H2177+H2183</f>
        <v>744.3</v>
      </c>
      <c r="I2176" s="23">
        <f t="shared" ref="I2176:N2176" si="1555">I2177+I2183</f>
        <v>744.3</v>
      </c>
      <c r="J2176" s="23">
        <f t="shared" si="1555"/>
        <v>529.76375000000007</v>
      </c>
      <c r="K2176" s="23">
        <f t="shared" si="1555"/>
        <v>345.7</v>
      </c>
      <c r="L2176" s="23">
        <f t="shared" si="1555"/>
        <v>232.11</v>
      </c>
      <c r="M2176" s="23">
        <f t="shared" si="1555"/>
        <v>0</v>
      </c>
      <c r="N2176" s="23">
        <f t="shared" si="1555"/>
        <v>0</v>
      </c>
      <c r="O2176" s="23">
        <f t="shared" ref="O2176" si="1556">O2177+O2183</f>
        <v>743.27025000000003</v>
      </c>
      <c r="P2176" s="23">
        <f t="shared" ref="P2176" si="1557">P2177+P2183</f>
        <v>345.02253000000002</v>
      </c>
      <c r="Q2176" s="23">
        <f t="shared" ref="Q2176" si="1558">Q2177+Q2183</f>
        <v>0</v>
      </c>
      <c r="R2176" s="87">
        <f t="shared" si="1516"/>
        <v>99.861648528819032</v>
      </c>
    </row>
    <row r="2177" spans="1:18" ht="15.75" customHeight="1" x14ac:dyDescent="0.3">
      <c r="A2177" s="28" t="s">
        <v>304</v>
      </c>
      <c r="B2177" s="28" t="s">
        <v>1419</v>
      </c>
      <c r="C2177" s="18" t="s">
        <v>184</v>
      </c>
      <c r="D2177" s="28"/>
      <c r="E2177" s="29" t="s">
        <v>1526</v>
      </c>
      <c r="F2177" s="24">
        <v>398.6</v>
      </c>
      <c r="G2177" s="24">
        <f t="shared" ref="G2177:N2180" si="1559">G2178</f>
        <v>0</v>
      </c>
      <c r="H2177" s="24">
        <f t="shared" si="1559"/>
        <v>398.6</v>
      </c>
      <c r="I2177" s="24">
        <f t="shared" si="1559"/>
        <v>398.6</v>
      </c>
      <c r="J2177" s="37">
        <f t="shared" si="1559"/>
        <v>297.65375</v>
      </c>
      <c r="K2177" s="24">
        <f t="shared" si="1559"/>
        <v>0</v>
      </c>
      <c r="L2177" s="24">
        <f t="shared" si="1559"/>
        <v>0</v>
      </c>
      <c r="M2177" s="24">
        <f t="shared" si="1559"/>
        <v>0</v>
      </c>
      <c r="N2177" s="24">
        <f t="shared" si="1559"/>
        <v>0</v>
      </c>
      <c r="O2177" s="30">
        <f t="shared" ref="O2177:O2180" si="1560">O2178</f>
        <v>398.24772000000002</v>
      </c>
      <c r="P2177" s="30">
        <f t="shared" si="1554"/>
        <v>0</v>
      </c>
      <c r="Q2177" s="30">
        <f t="shared" si="1554"/>
        <v>0</v>
      </c>
      <c r="R2177" s="88">
        <f t="shared" si="1516"/>
        <v>99.911620672353223</v>
      </c>
    </row>
    <row r="2178" spans="1:18" ht="31.5" customHeight="1" x14ac:dyDescent="0.3">
      <c r="A2178" s="28" t="s">
        <v>304</v>
      </c>
      <c r="B2178" s="28" t="s">
        <v>1419</v>
      </c>
      <c r="C2178" s="18" t="s">
        <v>255</v>
      </c>
      <c r="D2178" s="28"/>
      <c r="E2178" s="29" t="s">
        <v>1590</v>
      </c>
      <c r="F2178" s="24">
        <v>398.6</v>
      </c>
      <c r="G2178" s="24">
        <f t="shared" si="1559"/>
        <v>0</v>
      </c>
      <c r="H2178" s="24">
        <f t="shared" si="1559"/>
        <v>398.6</v>
      </c>
      <c r="I2178" s="24">
        <f t="shared" si="1559"/>
        <v>398.6</v>
      </c>
      <c r="J2178" s="37">
        <f t="shared" si="1559"/>
        <v>297.65375</v>
      </c>
      <c r="K2178" s="24">
        <f t="shared" si="1559"/>
        <v>0</v>
      </c>
      <c r="L2178" s="24">
        <f t="shared" si="1559"/>
        <v>0</v>
      </c>
      <c r="M2178" s="24">
        <f t="shared" si="1559"/>
        <v>0</v>
      </c>
      <c r="N2178" s="24">
        <f t="shared" si="1559"/>
        <v>0</v>
      </c>
      <c r="O2178" s="30">
        <f t="shared" si="1560"/>
        <v>398.24772000000002</v>
      </c>
      <c r="P2178" s="30">
        <f t="shared" si="1554"/>
        <v>0</v>
      </c>
      <c r="Q2178" s="30">
        <f t="shared" si="1554"/>
        <v>0</v>
      </c>
      <c r="R2178" s="88">
        <f t="shared" si="1516"/>
        <v>99.911620672353223</v>
      </c>
    </row>
    <row r="2179" spans="1:18" ht="31.5" customHeight="1" x14ac:dyDescent="0.3">
      <c r="A2179" s="28" t="s">
        <v>304</v>
      </c>
      <c r="B2179" s="28" t="s">
        <v>1419</v>
      </c>
      <c r="C2179" s="18" t="s">
        <v>256</v>
      </c>
      <c r="D2179" s="28"/>
      <c r="E2179" s="29" t="s">
        <v>1591</v>
      </c>
      <c r="F2179" s="24">
        <v>398.6</v>
      </c>
      <c r="G2179" s="24">
        <f t="shared" si="1559"/>
        <v>0</v>
      </c>
      <c r="H2179" s="24">
        <f t="shared" si="1559"/>
        <v>398.6</v>
      </c>
      <c r="I2179" s="24">
        <f t="shared" si="1559"/>
        <v>398.6</v>
      </c>
      <c r="J2179" s="37">
        <f t="shared" si="1559"/>
        <v>297.65375</v>
      </c>
      <c r="K2179" s="24">
        <f t="shared" si="1559"/>
        <v>0</v>
      </c>
      <c r="L2179" s="24">
        <f t="shared" si="1559"/>
        <v>0</v>
      </c>
      <c r="M2179" s="24">
        <f t="shared" si="1559"/>
        <v>0</v>
      </c>
      <c r="N2179" s="24">
        <f t="shared" si="1559"/>
        <v>0</v>
      </c>
      <c r="O2179" s="30">
        <f t="shared" si="1560"/>
        <v>398.24772000000002</v>
      </c>
      <c r="P2179" s="30">
        <f t="shared" si="1554"/>
        <v>0</v>
      </c>
      <c r="Q2179" s="30">
        <f t="shared" si="1554"/>
        <v>0</v>
      </c>
      <c r="R2179" s="88">
        <f t="shared" si="1516"/>
        <v>99.911620672353223</v>
      </c>
    </row>
    <row r="2180" spans="1:18" ht="31.5" customHeight="1" x14ac:dyDescent="0.3">
      <c r="A2180" s="28" t="s">
        <v>304</v>
      </c>
      <c r="B2180" s="28" t="s">
        <v>1419</v>
      </c>
      <c r="C2180" s="18" t="s">
        <v>254</v>
      </c>
      <c r="D2180" s="28"/>
      <c r="E2180" s="29" t="s">
        <v>722</v>
      </c>
      <c r="F2180" s="24">
        <v>398.6</v>
      </c>
      <c r="G2180" s="24">
        <f t="shared" ref="G2180" si="1561">G2181+G2183</f>
        <v>0</v>
      </c>
      <c r="H2180" s="24">
        <f>H2181</f>
        <v>398.6</v>
      </c>
      <c r="I2180" s="24">
        <f t="shared" si="1559"/>
        <v>398.6</v>
      </c>
      <c r="J2180" s="24">
        <f t="shared" si="1559"/>
        <v>297.65375</v>
      </c>
      <c r="K2180" s="24">
        <f t="shared" si="1559"/>
        <v>0</v>
      </c>
      <c r="L2180" s="24">
        <f t="shared" si="1559"/>
        <v>0</v>
      </c>
      <c r="M2180" s="24">
        <f t="shared" si="1559"/>
        <v>0</v>
      </c>
      <c r="N2180" s="24">
        <f t="shared" si="1559"/>
        <v>0</v>
      </c>
      <c r="O2180" s="24">
        <f t="shared" si="1560"/>
        <v>398.24772000000002</v>
      </c>
      <c r="P2180" s="24">
        <f t="shared" si="1554"/>
        <v>0</v>
      </c>
      <c r="Q2180" s="24">
        <f t="shared" si="1554"/>
        <v>0</v>
      </c>
      <c r="R2180" s="88">
        <f t="shared" si="1516"/>
        <v>99.911620672353223</v>
      </c>
    </row>
    <row r="2181" spans="1:18" ht="31.5" customHeight="1" x14ac:dyDescent="0.3">
      <c r="A2181" s="28" t="s">
        <v>304</v>
      </c>
      <c r="B2181" s="28" t="s">
        <v>1419</v>
      </c>
      <c r="C2181" s="18" t="s">
        <v>254</v>
      </c>
      <c r="D2181" s="28" t="s">
        <v>51</v>
      </c>
      <c r="E2181" s="29" t="s">
        <v>663</v>
      </c>
      <c r="F2181" s="24">
        <v>398.6</v>
      </c>
      <c r="G2181" s="24">
        <f t="shared" ref="G2181:N2181" si="1562">G2182</f>
        <v>0</v>
      </c>
      <c r="H2181" s="24">
        <f t="shared" si="1562"/>
        <v>398.6</v>
      </c>
      <c r="I2181" s="24">
        <f t="shared" si="1562"/>
        <v>398.6</v>
      </c>
      <c r="J2181" s="37">
        <f t="shared" si="1562"/>
        <v>297.65375</v>
      </c>
      <c r="K2181" s="24">
        <f t="shared" si="1562"/>
        <v>0</v>
      </c>
      <c r="L2181" s="24">
        <f t="shared" si="1562"/>
        <v>0</v>
      </c>
      <c r="M2181" s="24">
        <f t="shared" si="1562"/>
        <v>0</v>
      </c>
      <c r="N2181" s="24">
        <f t="shared" si="1562"/>
        <v>0</v>
      </c>
      <c r="O2181" s="30">
        <f>O2182</f>
        <v>398.24772000000002</v>
      </c>
      <c r="P2181" s="30">
        <f>P2182</f>
        <v>0</v>
      </c>
      <c r="Q2181" s="30">
        <f>Q2182</f>
        <v>0</v>
      </c>
      <c r="R2181" s="88">
        <f t="shared" si="1516"/>
        <v>99.911620672353223</v>
      </c>
    </row>
    <row r="2182" spans="1:18" ht="31.5" customHeight="1" x14ac:dyDescent="0.3">
      <c r="A2182" s="28" t="s">
        <v>304</v>
      </c>
      <c r="B2182" s="28" t="s">
        <v>1419</v>
      </c>
      <c r="C2182" s="18" t="s">
        <v>254</v>
      </c>
      <c r="D2182" s="28" t="s">
        <v>52</v>
      </c>
      <c r="E2182" s="29" t="s">
        <v>664</v>
      </c>
      <c r="F2182" s="24">
        <v>398.6</v>
      </c>
      <c r="G2182" s="24"/>
      <c r="H2182" s="24">
        <v>398.6</v>
      </c>
      <c r="I2182" s="24">
        <v>398.6</v>
      </c>
      <c r="J2182" s="37">
        <v>297.65375</v>
      </c>
      <c r="K2182" s="24">
        <v>0</v>
      </c>
      <c r="L2182" s="24">
        <v>0</v>
      </c>
      <c r="M2182" s="24">
        <v>0</v>
      </c>
      <c r="N2182" s="24">
        <v>0</v>
      </c>
      <c r="O2182" s="30">
        <v>398.24772000000002</v>
      </c>
      <c r="P2182" s="30">
        <v>0</v>
      </c>
      <c r="Q2182" s="30">
        <v>0</v>
      </c>
      <c r="R2182" s="88">
        <f t="shared" si="1516"/>
        <v>99.911620672353223</v>
      </c>
    </row>
    <row r="2183" spans="1:18" ht="31.5" customHeight="1" x14ac:dyDescent="0.3">
      <c r="A2183" s="28" t="s">
        <v>304</v>
      </c>
      <c r="B2183" s="28" t="s">
        <v>1419</v>
      </c>
      <c r="C2183" s="18" t="s">
        <v>62</v>
      </c>
      <c r="D2183" s="28"/>
      <c r="E2183" s="29" t="s">
        <v>1196</v>
      </c>
      <c r="F2183" s="24">
        <v>345.7</v>
      </c>
      <c r="G2183" s="24">
        <f t="shared" ref="G2183:Q2183" si="1563">G2184</f>
        <v>0</v>
      </c>
      <c r="H2183" s="24">
        <f t="shared" si="1563"/>
        <v>345.7</v>
      </c>
      <c r="I2183" s="24">
        <f t="shared" si="1563"/>
        <v>345.7</v>
      </c>
      <c r="J2183" s="37">
        <f t="shared" si="1563"/>
        <v>232.11</v>
      </c>
      <c r="K2183" s="24">
        <f t="shared" si="1563"/>
        <v>345.7</v>
      </c>
      <c r="L2183" s="24">
        <f t="shared" si="1563"/>
        <v>232.11</v>
      </c>
      <c r="M2183" s="24">
        <f t="shared" si="1563"/>
        <v>0</v>
      </c>
      <c r="N2183" s="24">
        <f t="shared" si="1563"/>
        <v>0</v>
      </c>
      <c r="O2183" s="30">
        <f t="shared" si="1563"/>
        <v>345.02253000000002</v>
      </c>
      <c r="P2183" s="30">
        <f t="shared" si="1563"/>
        <v>345.02253000000002</v>
      </c>
      <c r="Q2183" s="30">
        <f t="shared" si="1563"/>
        <v>0</v>
      </c>
      <c r="R2183" s="88">
        <f t="shared" si="1516"/>
        <v>99.804029505351465</v>
      </c>
    </row>
    <row r="2184" spans="1:18" ht="15.75" customHeight="1" x14ac:dyDescent="0.3">
      <c r="A2184" s="28" t="s">
        <v>304</v>
      </c>
      <c r="B2184" s="28" t="s">
        <v>1419</v>
      </c>
      <c r="C2184" s="18" t="s">
        <v>63</v>
      </c>
      <c r="D2184" s="28"/>
      <c r="E2184" s="29" t="s">
        <v>115</v>
      </c>
      <c r="F2184" s="24">
        <v>345.7</v>
      </c>
      <c r="G2184" s="24">
        <f t="shared" ref="G2184:H2184" si="1564">G2185+G2188</f>
        <v>0</v>
      </c>
      <c r="H2184" s="24">
        <f t="shared" si="1564"/>
        <v>345.7</v>
      </c>
      <c r="I2184" s="24">
        <f t="shared" ref="I2184:Q2184" si="1565">I2185+I2188</f>
        <v>345.7</v>
      </c>
      <c r="J2184" s="37">
        <f t="shared" si="1565"/>
        <v>232.11</v>
      </c>
      <c r="K2184" s="24">
        <f t="shared" si="1565"/>
        <v>345.7</v>
      </c>
      <c r="L2184" s="24">
        <f t="shared" si="1565"/>
        <v>232.11</v>
      </c>
      <c r="M2184" s="24">
        <f t="shared" si="1565"/>
        <v>0</v>
      </c>
      <c r="N2184" s="24">
        <f t="shared" si="1565"/>
        <v>0</v>
      </c>
      <c r="O2184" s="30">
        <f t="shared" si="1565"/>
        <v>345.02253000000002</v>
      </c>
      <c r="P2184" s="30">
        <f t="shared" si="1565"/>
        <v>345.02253000000002</v>
      </c>
      <c r="Q2184" s="30">
        <f t="shared" si="1565"/>
        <v>0</v>
      </c>
      <c r="R2184" s="88">
        <f t="shared" si="1516"/>
        <v>99.804029505351465</v>
      </c>
    </row>
    <row r="2185" spans="1:18" ht="31.5" customHeight="1" x14ac:dyDescent="0.3">
      <c r="A2185" s="28" t="s">
        <v>304</v>
      </c>
      <c r="B2185" s="28" t="s">
        <v>1419</v>
      </c>
      <c r="C2185" s="18" t="s">
        <v>375</v>
      </c>
      <c r="D2185" s="28"/>
      <c r="E2185" s="29" t="s">
        <v>1211</v>
      </c>
      <c r="F2185" s="24">
        <v>88.7</v>
      </c>
      <c r="G2185" s="24">
        <f t="shared" ref="G2185:Q2186" si="1566">G2186</f>
        <v>0</v>
      </c>
      <c r="H2185" s="24">
        <f t="shared" si="1566"/>
        <v>88.7</v>
      </c>
      <c r="I2185" s="24">
        <f t="shared" si="1566"/>
        <v>88.7</v>
      </c>
      <c r="J2185" s="37">
        <f t="shared" si="1566"/>
        <v>72.709999999999994</v>
      </c>
      <c r="K2185" s="24">
        <f t="shared" si="1566"/>
        <v>88.7</v>
      </c>
      <c r="L2185" s="24">
        <f t="shared" si="1566"/>
        <v>72.709999999999994</v>
      </c>
      <c r="M2185" s="24">
        <f t="shared" si="1566"/>
        <v>0</v>
      </c>
      <c r="N2185" s="24">
        <f t="shared" si="1566"/>
        <v>0</v>
      </c>
      <c r="O2185" s="30">
        <f t="shared" si="1566"/>
        <v>88.7</v>
      </c>
      <c r="P2185" s="30">
        <f t="shared" si="1566"/>
        <v>88.7</v>
      </c>
      <c r="Q2185" s="30">
        <f t="shared" si="1566"/>
        <v>0</v>
      </c>
      <c r="R2185" s="88">
        <f t="shared" si="1516"/>
        <v>100</v>
      </c>
    </row>
    <row r="2186" spans="1:18" ht="31.5" customHeight="1" x14ac:dyDescent="0.3">
      <c r="A2186" s="28" t="s">
        <v>304</v>
      </c>
      <c r="B2186" s="28" t="s">
        <v>1419</v>
      </c>
      <c r="C2186" s="18" t="s">
        <v>375</v>
      </c>
      <c r="D2186" s="28" t="s">
        <v>51</v>
      </c>
      <c r="E2186" s="29" t="s">
        <v>663</v>
      </c>
      <c r="F2186" s="24">
        <v>88.7</v>
      </c>
      <c r="G2186" s="24">
        <f t="shared" si="1566"/>
        <v>0</v>
      </c>
      <c r="H2186" s="24">
        <f t="shared" si="1566"/>
        <v>88.7</v>
      </c>
      <c r="I2186" s="24">
        <f t="shared" si="1566"/>
        <v>88.7</v>
      </c>
      <c r="J2186" s="37">
        <f t="shared" si="1566"/>
        <v>72.709999999999994</v>
      </c>
      <c r="K2186" s="24">
        <f t="shared" si="1566"/>
        <v>88.7</v>
      </c>
      <c r="L2186" s="24">
        <f t="shared" si="1566"/>
        <v>72.709999999999994</v>
      </c>
      <c r="M2186" s="24">
        <f t="shared" si="1566"/>
        <v>0</v>
      </c>
      <c r="N2186" s="24">
        <f t="shared" si="1566"/>
        <v>0</v>
      </c>
      <c r="O2186" s="30">
        <f t="shared" si="1566"/>
        <v>88.7</v>
      </c>
      <c r="P2186" s="30">
        <f t="shared" si="1566"/>
        <v>88.7</v>
      </c>
      <c r="Q2186" s="30">
        <f t="shared" si="1566"/>
        <v>0</v>
      </c>
      <c r="R2186" s="88">
        <f t="shared" si="1516"/>
        <v>100</v>
      </c>
    </row>
    <row r="2187" spans="1:18" ht="31.5" customHeight="1" x14ac:dyDescent="0.3">
      <c r="A2187" s="28" t="s">
        <v>304</v>
      </c>
      <c r="B2187" s="28" t="s">
        <v>1419</v>
      </c>
      <c r="C2187" s="18" t="s">
        <v>375</v>
      </c>
      <c r="D2187" s="28" t="s">
        <v>52</v>
      </c>
      <c r="E2187" s="29" t="s">
        <v>664</v>
      </c>
      <c r="F2187" s="24">
        <v>88.7</v>
      </c>
      <c r="G2187" s="24"/>
      <c r="H2187" s="24">
        <v>88.7</v>
      </c>
      <c r="I2187" s="24">
        <v>88.7</v>
      </c>
      <c r="J2187" s="37">
        <v>72.709999999999994</v>
      </c>
      <c r="K2187" s="24">
        <f>I2187</f>
        <v>88.7</v>
      </c>
      <c r="L2187" s="24">
        <f>J2187</f>
        <v>72.709999999999994</v>
      </c>
      <c r="M2187" s="24">
        <v>0</v>
      </c>
      <c r="N2187" s="24">
        <v>0</v>
      </c>
      <c r="O2187" s="30">
        <v>88.7</v>
      </c>
      <c r="P2187" s="30">
        <f>O2187</f>
        <v>88.7</v>
      </c>
      <c r="Q2187" s="30">
        <v>0</v>
      </c>
      <c r="R2187" s="88">
        <f t="shared" si="1516"/>
        <v>100</v>
      </c>
    </row>
    <row r="2188" spans="1:18" ht="47.25" customHeight="1" x14ac:dyDescent="0.3">
      <c r="A2188" s="28" t="s">
        <v>304</v>
      </c>
      <c r="B2188" s="28" t="s">
        <v>1419</v>
      </c>
      <c r="C2188" s="18" t="s">
        <v>376</v>
      </c>
      <c r="D2188" s="28"/>
      <c r="E2188" s="29" t="s">
        <v>1212</v>
      </c>
      <c r="F2188" s="24">
        <v>257</v>
      </c>
      <c r="G2188" s="24">
        <f t="shared" ref="G2188:H2188" si="1567">G2189+G2191</f>
        <v>0</v>
      </c>
      <c r="H2188" s="24">
        <f t="shared" si="1567"/>
        <v>257</v>
      </c>
      <c r="I2188" s="24">
        <f t="shared" ref="I2188:Q2188" si="1568">I2189+I2191</f>
        <v>257</v>
      </c>
      <c r="J2188" s="37">
        <f t="shared" si="1568"/>
        <v>159.4</v>
      </c>
      <c r="K2188" s="24">
        <f t="shared" si="1568"/>
        <v>257</v>
      </c>
      <c r="L2188" s="24">
        <f t="shared" si="1568"/>
        <v>159.4</v>
      </c>
      <c r="M2188" s="24">
        <f t="shared" si="1568"/>
        <v>0</v>
      </c>
      <c r="N2188" s="24">
        <f t="shared" si="1568"/>
        <v>0</v>
      </c>
      <c r="O2188" s="30">
        <f t="shared" si="1568"/>
        <v>256.32253000000003</v>
      </c>
      <c r="P2188" s="30">
        <f t="shared" si="1568"/>
        <v>256.32253000000003</v>
      </c>
      <c r="Q2188" s="30">
        <f t="shared" si="1568"/>
        <v>0</v>
      </c>
      <c r="R2188" s="88">
        <f t="shared" si="1516"/>
        <v>99.736392996108961</v>
      </c>
    </row>
    <row r="2189" spans="1:18" ht="78.75" customHeight="1" x14ac:dyDescent="0.3">
      <c r="A2189" s="28" t="s">
        <v>304</v>
      </c>
      <c r="B2189" s="28" t="s">
        <v>1419</v>
      </c>
      <c r="C2189" s="18" t="s">
        <v>376</v>
      </c>
      <c r="D2189" s="28" t="s">
        <v>58</v>
      </c>
      <c r="E2189" s="29" t="s">
        <v>660</v>
      </c>
      <c r="F2189" s="24">
        <v>0</v>
      </c>
      <c r="G2189" s="24">
        <f t="shared" ref="G2189:Q2189" si="1569">G2190</f>
        <v>0</v>
      </c>
      <c r="H2189" s="24">
        <f t="shared" si="1569"/>
        <v>0</v>
      </c>
      <c r="I2189" s="24">
        <f t="shared" si="1569"/>
        <v>146.01139000000001</v>
      </c>
      <c r="J2189" s="37">
        <f t="shared" si="1569"/>
        <v>87.4</v>
      </c>
      <c r="K2189" s="24">
        <f t="shared" si="1569"/>
        <v>146.01139000000001</v>
      </c>
      <c r="L2189" s="24">
        <f t="shared" si="1569"/>
        <v>87.4</v>
      </c>
      <c r="M2189" s="24">
        <f t="shared" si="1569"/>
        <v>0</v>
      </c>
      <c r="N2189" s="24">
        <f t="shared" si="1569"/>
        <v>0</v>
      </c>
      <c r="O2189" s="30">
        <f t="shared" si="1569"/>
        <v>145.33392000000001</v>
      </c>
      <c r="P2189" s="30">
        <f t="shared" si="1569"/>
        <v>145.33392000000001</v>
      </c>
      <c r="Q2189" s="30">
        <f t="shared" si="1569"/>
        <v>0</v>
      </c>
      <c r="R2189" s="88">
        <f t="shared" ref="R2189:R2252" si="1570">O2189/I2189*100</f>
        <v>99.536015649190119</v>
      </c>
    </row>
    <row r="2190" spans="1:18" ht="31.5" customHeight="1" x14ac:dyDescent="0.3">
      <c r="A2190" s="28" t="s">
        <v>304</v>
      </c>
      <c r="B2190" s="28" t="s">
        <v>1419</v>
      </c>
      <c r="C2190" s="18" t="s">
        <v>376</v>
      </c>
      <c r="D2190" s="28" t="s">
        <v>68</v>
      </c>
      <c r="E2190" s="29" t="s">
        <v>662</v>
      </c>
      <c r="F2190" s="24">
        <v>0</v>
      </c>
      <c r="G2190" s="24"/>
      <c r="H2190" s="24">
        <v>0</v>
      </c>
      <c r="I2190" s="24">
        <v>146.01139000000001</v>
      </c>
      <c r="J2190" s="37">
        <v>87.4</v>
      </c>
      <c r="K2190" s="24">
        <f>I2190</f>
        <v>146.01139000000001</v>
      </c>
      <c r="L2190" s="24">
        <f>J2190</f>
        <v>87.4</v>
      </c>
      <c r="M2190" s="24">
        <v>0</v>
      </c>
      <c r="N2190" s="24">
        <v>0</v>
      </c>
      <c r="O2190" s="30">
        <v>145.33392000000001</v>
      </c>
      <c r="P2190" s="30">
        <f>O2190</f>
        <v>145.33392000000001</v>
      </c>
      <c r="Q2190" s="30">
        <v>0</v>
      </c>
      <c r="R2190" s="88">
        <f t="shared" si="1570"/>
        <v>99.536015649190119</v>
      </c>
    </row>
    <row r="2191" spans="1:18" ht="31.5" customHeight="1" x14ac:dyDescent="0.3">
      <c r="A2191" s="28" t="s">
        <v>304</v>
      </c>
      <c r="B2191" s="28" t="s">
        <v>1419</v>
      </c>
      <c r="C2191" s="18" t="s">
        <v>376</v>
      </c>
      <c r="D2191" s="28" t="s">
        <v>51</v>
      </c>
      <c r="E2191" s="29" t="s">
        <v>663</v>
      </c>
      <c r="F2191" s="24">
        <v>257</v>
      </c>
      <c r="G2191" s="24">
        <f t="shared" ref="G2191:Q2191" si="1571">G2192</f>
        <v>0</v>
      </c>
      <c r="H2191" s="24">
        <f t="shared" si="1571"/>
        <v>257</v>
      </c>
      <c r="I2191" s="24">
        <f t="shared" si="1571"/>
        <v>110.98860999999999</v>
      </c>
      <c r="J2191" s="37">
        <f t="shared" si="1571"/>
        <v>72</v>
      </c>
      <c r="K2191" s="24">
        <f t="shared" si="1571"/>
        <v>110.98860999999999</v>
      </c>
      <c r="L2191" s="24">
        <f t="shared" si="1571"/>
        <v>72</v>
      </c>
      <c r="M2191" s="24">
        <f t="shared" si="1571"/>
        <v>0</v>
      </c>
      <c r="N2191" s="24">
        <f t="shared" si="1571"/>
        <v>0</v>
      </c>
      <c r="O2191" s="30">
        <f t="shared" si="1571"/>
        <v>110.98860999999999</v>
      </c>
      <c r="P2191" s="30">
        <f t="shared" si="1571"/>
        <v>110.98860999999999</v>
      </c>
      <c r="Q2191" s="30">
        <f t="shared" si="1571"/>
        <v>0</v>
      </c>
      <c r="R2191" s="88">
        <f t="shared" si="1570"/>
        <v>100</v>
      </c>
    </row>
    <row r="2192" spans="1:18" ht="31.5" customHeight="1" x14ac:dyDescent="0.3">
      <c r="A2192" s="28" t="s">
        <v>304</v>
      </c>
      <c r="B2192" s="28" t="s">
        <v>1419</v>
      </c>
      <c r="C2192" s="18" t="s">
        <v>376</v>
      </c>
      <c r="D2192" s="28" t="s">
        <v>52</v>
      </c>
      <c r="E2192" s="29" t="s">
        <v>664</v>
      </c>
      <c r="F2192" s="24">
        <v>257</v>
      </c>
      <c r="G2192" s="24"/>
      <c r="H2192" s="24">
        <v>257</v>
      </c>
      <c r="I2192" s="24">
        <v>110.98860999999999</v>
      </c>
      <c r="J2192" s="37">
        <v>72</v>
      </c>
      <c r="K2192" s="24">
        <f>I2192</f>
        <v>110.98860999999999</v>
      </c>
      <c r="L2192" s="24">
        <f>J2192</f>
        <v>72</v>
      </c>
      <c r="M2192" s="24">
        <v>0</v>
      </c>
      <c r="N2192" s="24">
        <v>0</v>
      </c>
      <c r="O2192" s="30">
        <v>110.98860999999999</v>
      </c>
      <c r="P2192" s="30">
        <f>O2192</f>
        <v>110.98860999999999</v>
      </c>
      <c r="Q2192" s="30">
        <v>0</v>
      </c>
      <c r="R2192" s="88">
        <f t="shared" si="1570"/>
        <v>100</v>
      </c>
    </row>
    <row r="2193" spans="1:18" s="36" customFormat="1" ht="15.75" customHeight="1" x14ac:dyDescent="0.3">
      <c r="A2193" s="43" t="s">
        <v>304</v>
      </c>
      <c r="B2193" s="43" t="s">
        <v>70</v>
      </c>
      <c r="C2193" s="27"/>
      <c r="D2193" s="43"/>
      <c r="E2193" s="44" t="s">
        <v>621</v>
      </c>
      <c r="F2193" s="22">
        <v>459259.14300000004</v>
      </c>
      <c r="G2193" s="22">
        <f t="shared" ref="G2193" si="1572">G2200+G2266</f>
        <v>-2632.6390000000001</v>
      </c>
      <c r="H2193" s="22">
        <f>H2200+H2266+H2194</f>
        <v>452457.946</v>
      </c>
      <c r="I2193" s="22">
        <f>I2200+I2266+I2194</f>
        <v>487041.01325999998</v>
      </c>
      <c r="J2193" s="22">
        <f t="shared" ref="J2193:Q2193" si="1573">J2200+J2266+J2194</f>
        <v>346693.94858999999</v>
      </c>
      <c r="K2193" s="22">
        <f t="shared" si="1573"/>
        <v>186000.87565</v>
      </c>
      <c r="L2193" s="22">
        <f t="shared" si="1573"/>
        <v>137779.32196999999</v>
      </c>
      <c r="M2193" s="22">
        <f t="shared" si="1573"/>
        <v>0</v>
      </c>
      <c r="N2193" s="22">
        <f t="shared" si="1573"/>
        <v>0</v>
      </c>
      <c r="O2193" s="22">
        <f t="shared" si="1573"/>
        <v>481383.01999999996</v>
      </c>
      <c r="P2193" s="22">
        <f t="shared" si="1573"/>
        <v>186000.87565</v>
      </c>
      <c r="Q2193" s="22">
        <f t="shared" si="1573"/>
        <v>0</v>
      </c>
      <c r="R2193" s="86">
        <f t="shared" si="1570"/>
        <v>98.838292237007238</v>
      </c>
    </row>
    <row r="2194" spans="1:18" s="49" customFormat="1" ht="15.75" customHeight="1" x14ac:dyDescent="0.3">
      <c r="A2194" s="47" t="s">
        <v>304</v>
      </c>
      <c r="B2194" s="47" t="s">
        <v>2004</v>
      </c>
      <c r="C2194" s="20"/>
      <c r="D2194" s="47"/>
      <c r="E2194" s="48" t="s">
        <v>2005</v>
      </c>
      <c r="F2194" s="22"/>
      <c r="G2194" s="22"/>
      <c r="H2194" s="23">
        <f t="shared" ref="H2194:I2198" si="1574">H2195</f>
        <v>0</v>
      </c>
      <c r="I2194" s="23">
        <f t="shared" si="1574"/>
        <v>645.42999999999995</v>
      </c>
      <c r="J2194" s="23">
        <f t="shared" ref="J2194:Q2198" si="1575">J2195</f>
        <v>0</v>
      </c>
      <c r="K2194" s="23">
        <f t="shared" si="1575"/>
        <v>0</v>
      </c>
      <c r="L2194" s="23">
        <f t="shared" si="1575"/>
        <v>0</v>
      </c>
      <c r="M2194" s="23">
        <f t="shared" si="1575"/>
        <v>0</v>
      </c>
      <c r="N2194" s="23">
        <f t="shared" si="1575"/>
        <v>0</v>
      </c>
      <c r="O2194" s="23">
        <f t="shared" si="1575"/>
        <v>645.4298</v>
      </c>
      <c r="P2194" s="23">
        <f t="shared" si="1575"/>
        <v>0</v>
      </c>
      <c r="Q2194" s="23">
        <f t="shared" si="1575"/>
        <v>0</v>
      </c>
      <c r="R2194" s="87">
        <f t="shared" si="1570"/>
        <v>99.999969012906135</v>
      </c>
    </row>
    <row r="2195" spans="1:18" ht="31.5" customHeight="1" x14ac:dyDescent="0.3">
      <c r="A2195" s="28" t="s">
        <v>304</v>
      </c>
      <c r="B2195" s="28" t="s">
        <v>2004</v>
      </c>
      <c r="C2195" s="18" t="s">
        <v>62</v>
      </c>
      <c r="D2195" s="28"/>
      <c r="E2195" s="29" t="s">
        <v>1196</v>
      </c>
      <c r="F2195" s="22"/>
      <c r="G2195" s="22"/>
      <c r="H2195" s="24">
        <f t="shared" si="1574"/>
        <v>0</v>
      </c>
      <c r="I2195" s="24">
        <f t="shared" si="1574"/>
        <v>645.42999999999995</v>
      </c>
      <c r="J2195" s="24">
        <f t="shared" si="1575"/>
        <v>0</v>
      </c>
      <c r="K2195" s="24">
        <f t="shared" si="1575"/>
        <v>0</v>
      </c>
      <c r="L2195" s="24">
        <f t="shared" si="1575"/>
        <v>0</v>
      </c>
      <c r="M2195" s="24">
        <f t="shared" si="1575"/>
        <v>0</v>
      </c>
      <c r="N2195" s="24">
        <f t="shared" si="1575"/>
        <v>0</v>
      </c>
      <c r="O2195" s="24">
        <f t="shared" si="1575"/>
        <v>645.4298</v>
      </c>
      <c r="P2195" s="24">
        <f t="shared" si="1575"/>
        <v>0</v>
      </c>
      <c r="Q2195" s="24">
        <f t="shared" si="1575"/>
        <v>0</v>
      </c>
      <c r="R2195" s="88">
        <f t="shared" si="1570"/>
        <v>99.999969012906135</v>
      </c>
    </row>
    <row r="2196" spans="1:18" ht="47.25" customHeight="1" x14ac:dyDescent="0.3">
      <c r="A2196" s="28" t="s">
        <v>304</v>
      </c>
      <c r="B2196" s="28" t="s">
        <v>2004</v>
      </c>
      <c r="C2196" s="18" t="s">
        <v>152</v>
      </c>
      <c r="D2196" s="28"/>
      <c r="E2196" s="29" t="s">
        <v>1788</v>
      </c>
      <c r="F2196" s="22"/>
      <c r="G2196" s="22"/>
      <c r="H2196" s="24">
        <f t="shared" si="1574"/>
        <v>0</v>
      </c>
      <c r="I2196" s="24">
        <f t="shared" si="1574"/>
        <v>645.42999999999995</v>
      </c>
      <c r="J2196" s="24">
        <f t="shared" si="1575"/>
        <v>0</v>
      </c>
      <c r="K2196" s="24">
        <f t="shared" si="1575"/>
        <v>0</v>
      </c>
      <c r="L2196" s="24">
        <f t="shared" si="1575"/>
        <v>0</v>
      </c>
      <c r="M2196" s="24">
        <f t="shared" si="1575"/>
        <v>0</v>
      </c>
      <c r="N2196" s="24">
        <f t="shared" si="1575"/>
        <v>0</v>
      </c>
      <c r="O2196" s="24">
        <f t="shared" si="1575"/>
        <v>645.4298</v>
      </c>
      <c r="P2196" s="24">
        <f t="shared" si="1575"/>
        <v>0</v>
      </c>
      <c r="Q2196" s="24">
        <f t="shared" si="1575"/>
        <v>0</v>
      </c>
      <c r="R2196" s="88">
        <f t="shared" si="1570"/>
        <v>99.999969012906135</v>
      </c>
    </row>
    <row r="2197" spans="1:18" ht="31.5" customHeight="1" x14ac:dyDescent="0.3">
      <c r="A2197" s="28" t="s">
        <v>304</v>
      </c>
      <c r="B2197" s="28" t="s">
        <v>2004</v>
      </c>
      <c r="C2197" s="18" t="s">
        <v>1822</v>
      </c>
      <c r="D2197" s="28"/>
      <c r="E2197" s="29" t="s">
        <v>1823</v>
      </c>
      <c r="F2197" s="22"/>
      <c r="G2197" s="22"/>
      <c r="H2197" s="24">
        <f t="shared" si="1574"/>
        <v>0</v>
      </c>
      <c r="I2197" s="24">
        <f t="shared" si="1574"/>
        <v>645.42999999999995</v>
      </c>
      <c r="J2197" s="24">
        <f t="shared" si="1575"/>
        <v>0</v>
      </c>
      <c r="K2197" s="24">
        <f t="shared" si="1575"/>
        <v>0</v>
      </c>
      <c r="L2197" s="24">
        <f t="shared" si="1575"/>
        <v>0</v>
      </c>
      <c r="M2197" s="24">
        <f t="shared" si="1575"/>
        <v>0</v>
      </c>
      <c r="N2197" s="24">
        <f t="shared" si="1575"/>
        <v>0</v>
      </c>
      <c r="O2197" s="24">
        <f t="shared" si="1575"/>
        <v>645.4298</v>
      </c>
      <c r="P2197" s="24">
        <f t="shared" si="1575"/>
        <v>0</v>
      </c>
      <c r="Q2197" s="24">
        <f t="shared" si="1575"/>
        <v>0</v>
      </c>
      <c r="R2197" s="88">
        <f t="shared" si="1570"/>
        <v>99.999969012906135</v>
      </c>
    </row>
    <row r="2198" spans="1:18" ht="31.5" customHeight="1" x14ac:dyDescent="0.3">
      <c r="A2198" s="28" t="s">
        <v>304</v>
      </c>
      <c r="B2198" s="28" t="s">
        <v>2004</v>
      </c>
      <c r="C2198" s="18" t="s">
        <v>1822</v>
      </c>
      <c r="D2198" s="18" t="s">
        <v>51</v>
      </c>
      <c r="E2198" s="19" t="s">
        <v>663</v>
      </c>
      <c r="F2198" s="22"/>
      <c r="G2198" s="22"/>
      <c r="H2198" s="24">
        <f t="shared" si="1574"/>
        <v>0</v>
      </c>
      <c r="I2198" s="24">
        <f t="shared" si="1574"/>
        <v>645.42999999999995</v>
      </c>
      <c r="J2198" s="24">
        <f t="shared" si="1575"/>
        <v>0</v>
      </c>
      <c r="K2198" s="24">
        <f t="shared" si="1575"/>
        <v>0</v>
      </c>
      <c r="L2198" s="24">
        <f t="shared" si="1575"/>
        <v>0</v>
      </c>
      <c r="M2198" s="24">
        <f t="shared" si="1575"/>
        <v>0</v>
      </c>
      <c r="N2198" s="24">
        <f t="shared" si="1575"/>
        <v>0</v>
      </c>
      <c r="O2198" s="24">
        <f t="shared" si="1575"/>
        <v>645.4298</v>
      </c>
      <c r="P2198" s="24">
        <f t="shared" si="1575"/>
        <v>0</v>
      </c>
      <c r="Q2198" s="24">
        <f t="shared" si="1575"/>
        <v>0</v>
      </c>
      <c r="R2198" s="88">
        <f t="shared" si="1570"/>
        <v>99.999969012906135</v>
      </c>
    </row>
    <row r="2199" spans="1:18" ht="31.5" customHeight="1" x14ac:dyDescent="0.3">
      <c r="A2199" s="28" t="s">
        <v>304</v>
      </c>
      <c r="B2199" s="28" t="s">
        <v>2004</v>
      </c>
      <c r="C2199" s="18" t="s">
        <v>1822</v>
      </c>
      <c r="D2199" s="18" t="s">
        <v>52</v>
      </c>
      <c r="E2199" s="19" t="s">
        <v>664</v>
      </c>
      <c r="F2199" s="22"/>
      <c r="G2199" s="22"/>
      <c r="H2199" s="24">
        <v>0</v>
      </c>
      <c r="I2199" s="24">
        <v>645.42999999999995</v>
      </c>
      <c r="J2199" s="37">
        <v>0</v>
      </c>
      <c r="K2199" s="37">
        <v>0</v>
      </c>
      <c r="L2199" s="37">
        <v>0</v>
      </c>
      <c r="M2199" s="37">
        <v>0</v>
      </c>
      <c r="N2199" s="37">
        <v>0</v>
      </c>
      <c r="O2199" s="37">
        <v>645.4298</v>
      </c>
      <c r="P2199" s="37">
        <v>0</v>
      </c>
      <c r="Q2199" s="37">
        <v>0</v>
      </c>
      <c r="R2199" s="88">
        <f t="shared" si="1570"/>
        <v>99.999969012906135</v>
      </c>
    </row>
    <row r="2200" spans="1:18" s="49" customFormat="1" ht="15.75" customHeight="1" x14ac:dyDescent="0.3">
      <c r="A2200" s="47" t="s">
        <v>304</v>
      </c>
      <c r="B2200" s="47" t="s">
        <v>1420</v>
      </c>
      <c r="C2200" s="20"/>
      <c r="D2200" s="47"/>
      <c r="E2200" s="48" t="s">
        <v>641</v>
      </c>
      <c r="F2200" s="23">
        <v>458925.74300000002</v>
      </c>
      <c r="G2200" s="23">
        <f t="shared" ref="G2200" si="1576">G2201+G2228+G2245+G2258+G2223</f>
        <v>-2632.6390000000001</v>
      </c>
      <c r="H2200" s="23">
        <f>H2201+H2228+H2245+H2258+H2223+H2237</f>
        <v>451968.266</v>
      </c>
      <c r="I2200" s="23">
        <f>I2201+I2228+I2245+I2258+I2223+I2237</f>
        <v>486038.80325999996</v>
      </c>
      <c r="J2200" s="23">
        <f t="shared" ref="J2200:Q2200" si="1577">J2201+J2228+J2245+J2258+J2223+J2237</f>
        <v>346693.94858999999</v>
      </c>
      <c r="K2200" s="23">
        <f t="shared" si="1577"/>
        <v>186000.87565</v>
      </c>
      <c r="L2200" s="23">
        <f t="shared" si="1577"/>
        <v>137779.32196999999</v>
      </c>
      <c r="M2200" s="23">
        <f t="shared" si="1577"/>
        <v>0</v>
      </c>
      <c r="N2200" s="23">
        <f t="shared" si="1577"/>
        <v>0</v>
      </c>
      <c r="O2200" s="23">
        <f t="shared" si="1577"/>
        <v>480381.05069999996</v>
      </c>
      <c r="P2200" s="23">
        <f t="shared" si="1577"/>
        <v>186000.87565</v>
      </c>
      <c r="Q2200" s="23">
        <f t="shared" si="1577"/>
        <v>0</v>
      </c>
      <c r="R2200" s="87">
        <f t="shared" si="1570"/>
        <v>98.835946323204681</v>
      </c>
    </row>
    <row r="2201" spans="1:18" ht="31.5" customHeight="1" x14ac:dyDescent="0.3">
      <c r="A2201" s="28" t="s">
        <v>304</v>
      </c>
      <c r="B2201" s="28" t="s">
        <v>1420</v>
      </c>
      <c r="C2201" s="18" t="s">
        <v>263</v>
      </c>
      <c r="D2201" s="28"/>
      <c r="E2201" s="29" t="s">
        <v>1459</v>
      </c>
      <c r="F2201" s="24">
        <v>438524.9</v>
      </c>
      <c r="G2201" s="24">
        <f t="shared" ref="G2201:H2201" si="1578">G2202</f>
        <v>0</v>
      </c>
      <c r="H2201" s="24">
        <f t="shared" si="1578"/>
        <v>434671.87800000003</v>
      </c>
      <c r="I2201" s="24">
        <f>I2202+I2218</f>
        <v>401328.39223</v>
      </c>
      <c r="J2201" s="24">
        <f t="shared" ref="J2201:Q2201" si="1579">J2202+J2218</f>
        <v>269143.46322999999</v>
      </c>
      <c r="K2201" s="24">
        <f t="shared" si="1579"/>
        <v>143484.61919</v>
      </c>
      <c r="L2201" s="24">
        <f t="shared" si="1579"/>
        <v>97897.975399999996</v>
      </c>
      <c r="M2201" s="24">
        <f t="shared" si="1579"/>
        <v>0</v>
      </c>
      <c r="N2201" s="24">
        <f t="shared" si="1579"/>
        <v>0</v>
      </c>
      <c r="O2201" s="24">
        <f t="shared" si="1579"/>
        <v>396246.18076999998</v>
      </c>
      <c r="P2201" s="24">
        <f t="shared" si="1579"/>
        <v>143484.61919</v>
      </c>
      <c r="Q2201" s="24">
        <f t="shared" si="1579"/>
        <v>0</v>
      </c>
      <c r="R2201" s="88">
        <f t="shared" si="1570"/>
        <v>98.733652649950713</v>
      </c>
    </row>
    <row r="2202" spans="1:18" ht="31.5" customHeight="1" x14ac:dyDescent="0.3">
      <c r="A2202" s="28" t="s">
        <v>304</v>
      </c>
      <c r="B2202" s="28" t="s">
        <v>1420</v>
      </c>
      <c r="C2202" s="18" t="s">
        <v>264</v>
      </c>
      <c r="D2202" s="28"/>
      <c r="E2202" s="29" t="s">
        <v>1460</v>
      </c>
      <c r="F2202" s="24">
        <v>438524.9</v>
      </c>
      <c r="G2202" s="24">
        <f t="shared" ref="G2202:H2202" si="1580">G2203+G2210+G2214</f>
        <v>0</v>
      </c>
      <c r="H2202" s="24">
        <f t="shared" si="1580"/>
        <v>434671.87800000003</v>
      </c>
      <c r="I2202" s="24">
        <f t="shared" ref="I2202:Q2202" si="1581">I2203+I2210+I2214</f>
        <v>384042.76367000001</v>
      </c>
      <c r="J2202" s="37">
        <f t="shared" si="1581"/>
        <v>262040.44932000001</v>
      </c>
      <c r="K2202" s="24">
        <f t="shared" si="1581"/>
        <v>143484.61919</v>
      </c>
      <c r="L2202" s="24">
        <f t="shared" si="1581"/>
        <v>97897.975399999996</v>
      </c>
      <c r="M2202" s="24">
        <f t="shared" si="1581"/>
        <v>0</v>
      </c>
      <c r="N2202" s="24">
        <f t="shared" si="1581"/>
        <v>0</v>
      </c>
      <c r="O2202" s="30">
        <f t="shared" si="1581"/>
        <v>379815.4314</v>
      </c>
      <c r="P2202" s="30">
        <f t="shared" si="1581"/>
        <v>143484.61919</v>
      </c>
      <c r="Q2202" s="30">
        <f t="shared" si="1581"/>
        <v>0</v>
      </c>
      <c r="R2202" s="88">
        <f t="shared" si="1570"/>
        <v>98.899254804438272</v>
      </c>
    </row>
    <row r="2203" spans="1:18" ht="47.25" customHeight="1" x14ac:dyDescent="0.3">
      <c r="A2203" s="28" t="s">
        <v>304</v>
      </c>
      <c r="B2203" s="28" t="s">
        <v>1420</v>
      </c>
      <c r="C2203" s="18" t="s">
        <v>265</v>
      </c>
      <c r="D2203" s="28"/>
      <c r="E2203" s="29" t="s">
        <v>1592</v>
      </c>
      <c r="F2203" s="24">
        <v>229067.09999999998</v>
      </c>
      <c r="G2203" s="24">
        <f t="shared" ref="G2203:H2203" si="1582">G2204+G2207</f>
        <v>0</v>
      </c>
      <c r="H2203" s="24">
        <f t="shared" si="1582"/>
        <v>225214.07799999998</v>
      </c>
      <c r="I2203" s="24">
        <f t="shared" ref="I2203:Q2203" si="1583">I2204+I2207</f>
        <v>232046.34263999999</v>
      </c>
      <c r="J2203" s="37">
        <f t="shared" si="1583"/>
        <v>155630.67207999999</v>
      </c>
      <c r="K2203" s="24">
        <f t="shared" si="1583"/>
        <v>0</v>
      </c>
      <c r="L2203" s="24">
        <f t="shared" si="1583"/>
        <v>0</v>
      </c>
      <c r="M2203" s="24">
        <f t="shared" si="1583"/>
        <v>0</v>
      </c>
      <c r="N2203" s="24">
        <f t="shared" si="1583"/>
        <v>0</v>
      </c>
      <c r="O2203" s="30">
        <f t="shared" si="1583"/>
        <v>227819.01037</v>
      </c>
      <c r="P2203" s="30">
        <f t="shared" si="1583"/>
        <v>0</v>
      </c>
      <c r="Q2203" s="30">
        <f t="shared" si="1583"/>
        <v>0</v>
      </c>
      <c r="R2203" s="88">
        <f t="shared" si="1570"/>
        <v>98.178237923552047</v>
      </c>
    </row>
    <row r="2204" spans="1:18" ht="15.75" customHeight="1" x14ac:dyDescent="0.3">
      <c r="A2204" s="28" t="s">
        <v>304</v>
      </c>
      <c r="B2204" s="28" t="s">
        <v>1420</v>
      </c>
      <c r="C2204" s="18" t="s">
        <v>257</v>
      </c>
      <c r="D2204" s="28"/>
      <c r="E2204" s="29" t="s">
        <v>815</v>
      </c>
      <c r="F2204" s="24">
        <v>213698.3</v>
      </c>
      <c r="G2204" s="24">
        <f t="shared" ref="G2204:Q2205" si="1584">G2205</f>
        <v>0</v>
      </c>
      <c r="H2204" s="24">
        <f t="shared" si="1584"/>
        <v>215209.42799999999</v>
      </c>
      <c r="I2204" s="24">
        <f t="shared" si="1584"/>
        <v>222241.69263999999</v>
      </c>
      <c r="J2204" s="37">
        <f t="shared" si="1584"/>
        <v>155430.67207999999</v>
      </c>
      <c r="K2204" s="24">
        <f t="shared" si="1584"/>
        <v>0</v>
      </c>
      <c r="L2204" s="24">
        <f t="shared" si="1584"/>
        <v>0</v>
      </c>
      <c r="M2204" s="24">
        <f t="shared" si="1584"/>
        <v>0</v>
      </c>
      <c r="N2204" s="24">
        <f t="shared" si="1584"/>
        <v>0</v>
      </c>
      <c r="O2204" s="30">
        <f t="shared" si="1584"/>
        <v>218046.0313</v>
      </c>
      <c r="P2204" s="30">
        <f t="shared" si="1584"/>
        <v>0</v>
      </c>
      <c r="Q2204" s="30">
        <f t="shared" si="1584"/>
        <v>0</v>
      </c>
      <c r="R2204" s="88">
        <f t="shared" si="1570"/>
        <v>98.112117807347531</v>
      </c>
    </row>
    <row r="2205" spans="1:18" ht="31.5" customHeight="1" x14ac:dyDescent="0.3">
      <c r="A2205" s="28" t="s">
        <v>304</v>
      </c>
      <c r="B2205" s="28" t="s">
        <v>1420</v>
      </c>
      <c r="C2205" s="18" t="s">
        <v>257</v>
      </c>
      <c r="D2205" s="28" t="s">
        <v>51</v>
      </c>
      <c r="E2205" s="29" t="s">
        <v>663</v>
      </c>
      <c r="F2205" s="24">
        <v>213698.3</v>
      </c>
      <c r="G2205" s="24">
        <f t="shared" si="1584"/>
        <v>0</v>
      </c>
      <c r="H2205" s="24">
        <f t="shared" si="1584"/>
        <v>215209.42799999999</v>
      </c>
      <c r="I2205" s="24">
        <f t="shared" si="1584"/>
        <v>222241.69263999999</v>
      </c>
      <c r="J2205" s="37">
        <f t="shared" si="1584"/>
        <v>155430.67207999999</v>
      </c>
      <c r="K2205" s="24">
        <f t="shared" si="1584"/>
        <v>0</v>
      </c>
      <c r="L2205" s="24">
        <f t="shared" si="1584"/>
        <v>0</v>
      </c>
      <c r="M2205" s="24">
        <f t="shared" si="1584"/>
        <v>0</v>
      </c>
      <c r="N2205" s="24">
        <f t="shared" si="1584"/>
        <v>0</v>
      </c>
      <c r="O2205" s="30">
        <f t="shared" si="1584"/>
        <v>218046.0313</v>
      </c>
      <c r="P2205" s="30">
        <f t="shared" si="1584"/>
        <v>0</v>
      </c>
      <c r="Q2205" s="30">
        <f t="shared" si="1584"/>
        <v>0</v>
      </c>
      <c r="R2205" s="88">
        <f t="shared" si="1570"/>
        <v>98.112117807347531</v>
      </c>
    </row>
    <row r="2206" spans="1:18" ht="31.5" customHeight="1" x14ac:dyDescent="0.3">
      <c r="A2206" s="28" t="s">
        <v>304</v>
      </c>
      <c r="B2206" s="28" t="s">
        <v>1420</v>
      </c>
      <c r="C2206" s="18" t="s">
        <v>257</v>
      </c>
      <c r="D2206" s="28" t="s">
        <v>52</v>
      </c>
      <c r="E2206" s="29" t="s">
        <v>664</v>
      </c>
      <c r="F2206" s="24">
        <v>213698.3</v>
      </c>
      <c r="G2206" s="24"/>
      <c r="H2206" s="24">
        <f>213698.3+3611.473-2100.345</f>
        <v>215209.42799999999</v>
      </c>
      <c r="I2206" s="24">
        <v>222241.69263999999</v>
      </c>
      <c r="J2206" s="37">
        <v>155430.67207999999</v>
      </c>
      <c r="K2206" s="24">
        <v>0</v>
      </c>
      <c r="L2206" s="24">
        <v>0</v>
      </c>
      <c r="M2206" s="24">
        <v>0</v>
      </c>
      <c r="N2206" s="24">
        <v>0</v>
      </c>
      <c r="O2206" s="30">
        <v>218046.0313</v>
      </c>
      <c r="P2206" s="30">
        <v>0</v>
      </c>
      <c r="Q2206" s="30">
        <v>0</v>
      </c>
      <c r="R2206" s="88">
        <f t="shared" si="1570"/>
        <v>98.112117807347531</v>
      </c>
    </row>
    <row r="2207" spans="1:18" ht="31.5" customHeight="1" x14ac:dyDescent="0.3">
      <c r="A2207" s="28" t="s">
        <v>304</v>
      </c>
      <c r="B2207" s="28" t="s">
        <v>1420</v>
      </c>
      <c r="C2207" s="18" t="s">
        <v>258</v>
      </c>
      <c r="D2207" s="28"/>
      <c r="E2207" s="29" t="s">
        <v>817</v>
      </c>
      <c r="F2207" s="24">
        <v>15368.8</v>
      </c>
      <c r="G2207" s="24">
        <f t="shared" ref="G2207:Q2208" si="1585">G2208</f>
        <v>0</v>
      </c>
      <c r="H2207" s="24">
        <f t="shared" si="1585"/>
        <v>10004.65</v>
      </c>
      <c r="I2207" s="24">
        <f t="shared" si="1585"/>
        <v>9804.65</v>
      </c>
      <c r="J2207" s="37">
        <f t="shared" si="1585"/>
        <v>200</v>
      </c>
      <c r="K2207" s="24">
        <f t="shared" si="1585"/>
        <v>0</v>
      </c>
      <c r="L2207" s="24">
        <f t="shared" si="1585"/>
        <v>0</v>
      </c>
      <c r="M2207" s="24">
        <f t="shared" si="1585"/>
        <v>0</v>
      </c>
      <c r="N2207" s="24">
        <f t="shared" si="1585"/>
        <v>0</v>
      </c>
      <c r="O2207" s="30">
        <f t="shared" si="1585"/>
        <v>9772.9790699999994</v>
      </c>
      <c r="P2207" s="30">
        <f t="shared" si="1585"/>
        <v>0</v>
      </c>
      <c r="Q2207" s="30">
        <f t="shared" si="1585"/>
        <v>0</v>
      </c>
      <c r="R2207" s="88">
        <f t="shared" si="1570"/>
        <v>99.676980514347775</v>
      </c>
    </row>
    <row r="2208" spans="1:18" ht="31.5" customHeight="1" x14ac:dyDescent="0.3">
      <c r="A2208" s="28" t="s">
        <v>304</v>
      </c>
      <c r="B2208" s="28" t="s">
        <v>1420</v>
      </c>
      <c r="C2208" s="18" t="s">
        <v>258</v>
      </c>
      <c r="D2208" s="28" t="s">
        <v>51</v>
      </c>
      <c r="E2208" s="29" t="s">
        <v>663</v>
      </c>
      <c r="F2208" s="24">
        <v>15368.8</v>
      </c>
      <c r="G2208" s="24">
        <f t="shared" si="1585"/>
        <v>0</v>
      </c>
      <c r="H2208" s="24">
        <f t="shared" si="1585"/>
        <v>10004.65</v>
      </c>
      <c r="I2208" s="24">
        <f t="shared" si="1585"/>
        <v>9804.65</v>
      </c>
      <c r="J2208" s="37">
        <f t="shared" si="1585"/>
        <v>200</v>
      </c>
      <c r="K2208" s="24">
        <f t="shared" si="1585"/>
        <v>0</v>
      </c>
      <c r="L2208" s="24">
        <f t="shared" si="1585"/>
        <v>0</v>
      </c>
      <c r="M2208" s="24">
        <f t="shared" si="1585"/>
        <v>0</v>
      </c>
      <c r="N2208" s="24">
        <f t="shared" si="1585"/>
        <v>0</v>
      </c>
      <c r="O2208" s="30">
        <f t="shared" si="1585"/>
        <v>9772.9790699999994</v>
      </c>
      <c r="P2208" s="30">
        <f t="shared" si="1585"/>
        <v>0</v>
      </c>
      <c r="Q2208" s="30">
        <f t="shared" si="1585"/>
        <v>0</v>
      </c>
      <c r="R2208" s="88">
        <f t="shared" si="1570"/>
        <v>99.676980514347775</v>
      </c>
    </row>
    <row r="2209" spans="1:18" ht="31.5" customHeight="1" x14ac:dyDescent="0.3">
      <c r="A2209" s="28" t="s">
        <v>304</v>
      </c>
      <c r="B2209" s="28" t="s">
        <v>1420</v>
      </c>
      <c r="C2209" s="18" t="s">
        <v>258</v>
      </c>
      <c r="D2209" s="28" t="s">
        <v>52</v>
      </c>
      <c r="E2209" s="29" t="s">
        <v>664</v>
      </c>
      <c r="F2209" s="24">
        <v>15368.8</v>
      </c>
      <c r="G2209" s="24"/>
      <c r="H2209" s="24">
        <f>13616.123-3611.473</f>
        <v>10004.65</v>
      </c>
      <c r="I2209" s="24">
        <v>9804.65</v>
      </c>
      <c r="J2209" s="37">
        <v>200</v>
      </c>
      <c r="K2209" s="24">
        <v>0</v>
      </c>
      <c r="L2209" s="24">
        <v>0</v>
      </c>
      <c r="M2209" s="24">
        <v>0</v>
      </c>
      <c r="N2209" s="24">
        <v>0</v>
      </c>
      <c r="O2209" s="30">
        <v>9772.9790699999994</v>
      </c>
      <c r="P2209" s="30">
        <v>0</v>
      </c>
      <c r="Q2209" s="30">
        <v>0</v>
      </c>
      <c r="R2209" s="88">
        <f t="shared" si="1570"/>
        <v>99.676980514347775</v>
      </c>
    </row>
    <row r="2210" spans="1:18" ht="63" customHeight="1" x14ac:dyDescent="0.3">
      <c r="A2210" s="28" t="s">
        <v>304</v>
      </c>
      <c r="B2210" s="28" t="s">
        <v>1420</v>
      </c>
      <c r="C2210" s="18" t="s">
        <v>1260</v>
      </c>
      <c r="D2210" s="28"/>
      <c r="E2210" s="29" t="s">
        <v>1444</v>
      </c>
      <c r="F2210" s="24">
        <v>40907.199999999997</v>
      </c>
      <c r="G2210" s="24">
        <f t="shared" ref="G2210:Q2212" si="1586">G2211</f>
        <v>0</v>
      </c>
      <c r="H2210" s="24">
        <f t="shared" si="1586"/>
        <v>40907.199999999997</v>
      </c>
      <c r="I2210" s="24">
        <f t="shared" si="1586"/>
        <v>34285.78282</v>
      </c>
      <c r="J2210" s="37">
        <f t="shared" si="1586"/>
        <v>24371.76584</v>
      </c>
      <c r="K2210" s="24">
        <f t="shared" si="1586"/>
        <v>25773.98098</v>
      </c>
      <c r="L2210" s="24">
        <f t="shared" si="1586"/>
        <v>15859.964</v>
      </c>
      <c r="M2210" s="24">
        <f t="shared" si="1586"/>
        <v>0</v>
      </c>
      <c r="N2210" s="24">
        <f t="shared" si="1586"/>
        <v>0</v>
      </c>
      <c r="O2210" s="30">
        <f t="shared" si="1586"/>
        <v>34285.78282</v>
      </c>
      <c r="P2210" s="30">
        <f t="shared" si="1586"/>
        <v>25773.98098</v>
      </c>
      <c r="Q2210" s="30">
        <f t="shared" si="1586"/>
        <v>0</v>
      </c>
      <c r="R2210" s="88">
        <f t="shared" si="1570"/>
        <v>100</v>
      </c>
    </row>
    <row r="2211" spans="1:18" ht="63" customHeight="1" x14ac:dyDescent="0.3">
      <c r="A2211" s="28" t="s">
        <v>304</v>
      </c>
      <c r="B2211" s="28" t="s">
        <v>1420</v>
      </c>
      <c r="C2211" s="18" t="s">
        <v>1445</v>
      </c>
      <c r="D2211" s="28"/>
      <c r="E2211" s="29" t="s">
        <v>819</v>
      </c>
      <c r="F2211" s="24">
        <v>40907.199999999997</v>
      </c>
      <c r="G2211" s="24">
        <f t="shared" si="1586"/>
        <v>0</v>
      </c>
      <c r="H2211" s="24">
        <f t="shared" si="1586"/>
        <v>40907.199999999997</v>
      </c>
      <c r="I2211" s="24">
        <f t="shared" si="1586"/>
        <v>34285.78282</v>
      </c>
      <c r="J2211" s="37">
        <f t="shared" si="1586"/>
        <v>24371.76584</v>
      </c>
      <c r="K2211" s="24">
        <f t="shared" si="1586"/>
        <v>25773.98098</v>
      </c>
      <c r="L2211" s="24">
        <f t="shared" si="1586"/>
        <v>15859.964</v>
      </c>
      <c r="M2211" s="24">
        <f t="shared" si="1586"/>
        <v>0</v>
      </c>
      <c r="N2211" s="24">
        <f t="shared" si="1586"/>
        <v>0</v>
      </c>
      <c r="O2211" s="30">
        <f t="shared" si="1586"/>
        <v>34285.78282</v>
      </c>
      <c r="P2211" s="30">
        <f t="shared" si="1586"/>
        <v>25773.98098</v>
      </c>
      <c r="Q2211" s="30">
        <f t="shared" si="1586"/>
        <v>0</v>
      </c>
      <c r="R2211" s="88">
        <f t="shared" si="1570"/>
        <v>100</v>
      </c>
    </row>
    <row r="2212" spans="1:18" ht="31.5" customHeight="1" x14ac:dyDescent="0.3">
      <c r="A2212" s="28" t="s">
        <v>304</v>
      </c>
      <c r="B2212" s="28" t="s">
        <v>1420</v>
      </c>
      <c r="C2212" s="18" t="s">
        <v>1445</v>
      </c>
      <c r="D2212" s="28" t="s">
        <v>51</v>
      </c>
      <c r="E2212" s="29" t="s">
        <v>663</v>
      </c>
      <c r="F2212" s="24">
        <v>40907.199999999997</v>
      </c>
      <c r="G2212" s="24">
        <f t="shared" si="1586"/>
        <v>0</v>
      </c>
      <c r="H2212" s="24">
        <f t="shared" si="1586"/>
        <v>40907.199999999997</v>
      </c>
      <c r="I2212" s="24">
        <f t="shared" si="1586"/>
        <v>34285.78282</v>
      </c>
      <c r="J2212" s="37">
        <f t="shared" si="1586"/>
        <v>24371.76584</v>
      </c>
      <c r="K2212" s="24">
        <f t="shared" si="1586"/>
        <v>25773.98098</v>
      </c>
      <c r="L2212" s="24">
        <f t="shared" si="1586"/>
        <v>15859.964</v>
      </c>
      <c r="M2212" s="24">
        <f t="shared" si="1586"/>
        <v>0</v>
      </c>
      <c r="N2212" s="24">
        <f t="shared" si="1586"/>
        <v>0</v>
      </c>
      <c r="O2212" s="30">
        <f t="shared" si="1586"/>
        <v>34285.78282</v>
      </c>
      <c r="P2212" s="30">
        <f t="shared" si="1586"/>
        <v>25773.98098</v>
      </c>
      <c r="Q2212" s="30">
        <f t="shared" si="1586"/>
        <v>0</v>
      </c>
      <c r="R2212" s="88">
        <f t="shared" si="1570"/>
        <v>100</v>
      </c>
    </row>
    <row r="2213" spans="1:18" ht="31.5" customHeight="1" x14ac:dyDescent="0.3">
      <c r="A2213" s="28" t="s">
        <v>304</v>
      </c>
      <c r="B2213" s="28" t="s">
        <v>1420</v>
      </c>
      <c r="C2213" s="18" t="s">
        <v>1445</v>
      </c>
      <c r="D2213" s="28" t="s">
        <v>52</v>
      </c>
      <c r="E2213" s="29" t="s">
        <v>664</v>
      </c>
      <c r="F2213" s="24">
        <v>40907.199999999997</v>
      </c>
      <c r="G2213" s="24"/>
      <c r="H2213" s="24">
        <v>40907.199999999997</v>
      </c>
      <c r="I2213" s="24">
        <v>34285.78282</v>
      </c>
      <c r="J2213" s="37">
        <v>24371.76584</v>
      </c>
      <c r="K2213" s="24">
        <v>25773.98098</v>
      </c>
      <c r="L2213" s="24">
        <v>15859.964</v>
      </c>
      <c r="M2213" s="24">
        <v>0</v>
      </c>
      <c r="N2213" s="24">
        <v>0</v>
      </c>
      <c r="O2213" s="30">
        <v>34285.78282</v>
      </c>
      <c r="P2213" s="30">
        <v>25773.98098</v>
      </c>
      <c r="Q2213" s="30">
        <v>0</v>
      </c>
      <c r="R2213" s="88">
        <f t="shared" si="1570"/>
        <v>100</v>
      </c>
    </row>
    <row r="2214" spans="1:18" ht="94.5" customHeight="1" x14ac:dyDescent="0.3">
      <c r="A2214" s="28" t="s">
        <v>304</v>
      </c>
      <c r="B2214" s="28" t="s">
        <v>1420</v>
      </c>
      <c r="C2214" s="18" t="s">
        <v>1440</v>
      </c>
      <c r="D2214" s="28"/>
      <c r="E2214" s="29" t="s">
        <v>1767</v>
      </c>
      <c r="F2214" s="24">
        <v>168550.6</v>
      </c>
      <c r="G2214" s="24">
        <f t="shared" ref="G2214:Q2216" si="1587">G2215</f>
        <v>0</v>
      </c>
      <c r="H2214" s="24">
        <f t="shared" si="1587"/>
        <v>168550.6</v>
      </c>
      <c r="I2214" s="24">
        <f t="shared" si="1587"/>
        <v>117710.63821</v>
      </c>
      <c r="J2214" s="37">
        <f t="shared" si="1587"/>
        <v>82038.011400000003</v>
      </c>
      <c r="K2214" s="24">
        <f t="shared" si="1587"/>
        <v>117710.63821</v>
      </c>
      <c r="L2214" s="24">
        <f t="shared" si="1587"/>
        <v>82038.011400000003</v>
      </c>
      <c r="M2214" s="24">
        <f t="shared" si="1587"/>
        <v>0</v>
      </c>
      <c r="N2214" s="24">
        <f t="shared" si="1587"/>
        <v>0</v>
      </c>
      <c r="O2214" s="30">
        <f t="shared" si="1587"/>
        <v>117710.63821</v>
      </c>
      <c r="P2214" s="30">
        <f t="shared" si="1587"/>
        <v>117710.63821</v>
      </c>
      <c r="Q2214" s="30">
        <f t="shared" si="1587"/>
        <v>0</v>
      </c>
      <c r="R2214" s="88">
        <f t="shared" si="1570"/>
        <v>100</v>
      </c>
    </row>
    <row r="2215" spans="1:18" ht="78.75" customHeight="1" x14ac:dyDescent="0.3">
      <c r="A2215" s="28" t="s">
        <v>304</v>
      </c>
      <c r="B2215" s="28" t="s">
        <v>1420</v>
      </c>
      <c r="C2215" s="18" t="s">
        <v>1442</v>
      </c>
      <c r="D2215" s="28"/>
      <c r="E2215" s="29" t="s">
        <v>1768</v>
      </c>
      <c r="F2215" s="24">
        <v>168550.6</v>
      </c>
      <c r="G2215" s="24">
        <f t="shared" si="1587"/>
        <v>0</v>
      </c>
      <c r="H2215" s="24">
        <f t="shared" si="1587"/>
        <v>168550.6</v>
      </c>
      <c r="I2215" s="24">
        <f t="shared" si="1587"/>
        <v>117710.63821</v>
      </c>
      <c r="J2215" s="37">
        <f t="shared" si="1587"/>
        <v>82038.011400000003</v>
      </c>
      <c r="K2215" s="24">
        <f t="shared" si="1587"/>
        <v>117710.63821</v>
      </c>
      <c r="L2215" s="24">
        <f t="shared" si="1587"/>
        <v>82038.011400000003</v>
      </c>
      <c r="M2215" s="24">
        <f t="shared" si="1587"/>
        <v>0</v>
      </c>
      <c r="N2215" s="24">
        <f t="shared" si="1587"/>
        <v>0</v>
      </c>
      <c r="O2215" s="30">
        <f t="shared" si="1587"/>
        <v>117710.63821</v>
      </c>
      <c r="P2215" s="30">
        <f t="shared" si="1587"/>
        <v>117710.63821</v>
      </c>
      <c r="Q2215" s="30">
        <f t="shared" si="1587"/>
        <v>0</v>
      </c>
      <c r="R2215" s="88">
        <f t="shared" si="1570"/>
        <v>100</v>
      </c>
    </row>
    <row r="2216" spans="1:18" ht="31.5" customHeight="1" x14ac:dyDescent="0.3">
      <c r="A2216" s="28" t="s">
        <v>304</v>
      </c>
      <c r="B2216" s="28" t="s">
        <v>1420</v>
      </c>
      <c r="C2216" s="18" t="s">
        <v>1442</v>
      </c>
      <c r="D2216" s="28" t="s">
        <v>51</v>
      </c>
      <c r="E2216" s="29" t="s">
        <v>663</v>
      </c>
      <c r="F2216" s="24">
        <v>168550.6</v>
      </c>
      <c r="G2216" s="24">
        <f t="shared" si="1587"/>
        <v>0</v>
      </c>
      <c r="H2216" s="24">
        <f t="shared" si="1587"/>
        <v>168550.6</v>
      </c>
      <c r="I2216" s="24">
        <f t="shared" si="1587"/>
        <v>117710.63821</v>
      </c>
      <c r="J2216" s="37">
        <f t="shared" si="1587"/>
        <v>82038.011400000003</v>
      </c>
      <c r="K2216" s="24">
        <f t="shared" si="1587"/>
        <v>117710.63821</v>
      </c>
      <c r="L2216" s="24">
        <f t="shared" si="1587"/>
        <v>82038.011400000003</v>
      </c>
      <c r="M2216" s="24">
        <f t="shared" si="1587"/>
        <v>0</v>
      </c>
      <c r="N2216" s="24">
        <f t="shared" si="1587"/>
        <v>0</v>
      </c>
      <c r="O2216" s="30">
        <f t="shared" si="1587"/>
        <v>117710.63821</v>
      </c>
      <c r="P2216" s="30">
        <f t="shared" si="1587"/>
        <v>117710.63821</v>
      </c>
      <c r="Q2216" s="30">
        <f t="shared" si="1587"/>
        <v>0</v>
      </c>
      <c r="R2216" s="88">
        <f t="shared" si="1570"/>
        <v>100</v>
      </c>
    </row>
    <row r="2217" spans="1:18" ht="31.5" customHeight="1" x14ac:dyDescent="0.3">
      <c r="A2217" s="28" t="s">
        <v>304</v>
      </c>
      <c r="B2217" s="28" t="s">
        <v>1420</v>
      </c>
      <c r="C2217" s="18" t="s">
        <v>1442</v>
      </c>
      <c r="D2217" s="28" t="s">
        <v>52</v>
      </c>
      <c r="E2217" s="29" t="s">
        <v>664</v>
      </c>
      <c r="F2217" s="24">
        <v>168550.6</v>
      </c>
      <c r="G2217" s="24"/>
      <c r="H2217" s="24">
        <v>168550.6</v>
      </c>
      <c r="I2217" s="24">
        <v>117710.63821</v>
      </c>
      <c r="J2217" s="37">
        <v>82038.011400000003</v>
      </c>
      <c r="K2217" s="24">
        <f>I2217</f>
        <v>117710.63821</v>
      </c>
      <c r="L2217" s="24">
        <f>J2217</f>
        <v>82038.011400000003</v>
      </c>
      <c r="M2217" s="24">
        <v>0</v>
      </c>
      <c r="N2217" s="24">
        <v>0</v>
      </c>
      <c r="O2217" s="30">
        <v>117710.63821</v>
      </c>
      <c r="P2217" s="30">
        <f>O2217</f>
        <v>117710.63821</v>
      </c>
      <c r="Q2217" s="30">
        <v>0</v>
      </c>
      <c r="R2217" s="88">
        <f t="shared" si="1570"/>
        <v>100</v>
      </c>
    </row>
    <row r="2218" spans="1:18" ht="46.8" x14ac:dyDescent="0.3">
      <c r="A2218" s="28" t="s">
        <v>304</v>
      </c>
      <c r="B2218" s="28" t="s">
        <v>1420</v>
      </c>
      <c r="C2218" s="18" t="s">
        <v>1909</v>
      </c>
      <c r="D2218" s="28"/>
      <c r="E2218" s="29" t="s">
        <v>1686</v>
      </c>
      <c r="F2218" s="24"/>
      <c r="G2218" s="24"/>
      <c r="H2218" s="24">
        <f t="shared" ref="H2218:I2221" si="1588">H2219</f>
        <v>0</v>
      </c>
      <c r="I2218" s="24">
        <f t="shared" si="1588"/>
        <v>17285.628560000001</v>
      </c>
      <c r="J2218" s="24">
        <f t="shared" ref="J2218:Q2221" si="1589">J2219</f>
        <v>7103.0139099999997</v>
      </c>
      <c r="K2218" s="24">
        <f t="shared" si="1589"/>
        <v>0</v>
      </c>
      <c r="L2218" s="24">
        <f t="shared" si="1589"/>
        <v>0</v>
      </c>
      <c r="M2218" s="24">
        <f t="shared" si="1589"/>
        <v>0</v>
      </c>
      <c r="N2218" s="24">
        <f t="shared" si="1589"/>
        <v>0</v>
      </c>
      <c r="O2218" s="24">
        <f t="shared" si="1589"/>
        <v>16430.749370000001</v>
      </c>
      <c r="P2218" s="24">
        <f t="shared" si="1589"/>
        <v>0</v>
      </c>
      <c r="Q2218" s="24">
        <f t="shared" si="1589"/>
        <v>0</v>
      </c>
      <c r="R2218" s="88">
        <f t="shared" si="1570"/>
        <v>95.054393382151915</v>
      </c>
    </row>
    <row r="2219" spans="1:18" ht="63" customHeight="1" x14ac:dyDescent="0.3">
      <c r="A2219" s="28" t="s">
        <v>304</v>
      </c>
      <c r="B2219" s="28" t="s">
        <v>1420</v>
      </c>
      <c r="C2219" s="18" t="s">
        <v>1910</v>
      </c>
      <c r="D2219" s="28"/>
      <c r="E2219" s="29" t="s">
        <v>1687</v>
      </c>
      <c r="F2219" s="24"/>
      <c r="G2219" s="24"/>
      <c r="H2219" s="24">
        <f t="shared" si="1588"/>
        <v>0</v>
      </c>
      <c r="I2219" s="24">
        <f t="shared" si="1588"/>
        <v>17285.628560000001</v>
      </c>
      <c r="J2219" s="24">
        <f t="shared" si="1589"/>
        <v>7103.0139099999997</v>
      </c>
      <c r="K2219" s="24">
        <f t="shared" si="1589"/>
        <v>0</v>
      </c>
      <c r="L2219" s="24">
        <f t="shared" si="1589"/>
        <v>0</v>
      </c>
      <c r="M2219" s="24">
        <f t="shared" si="1589"/>
        <v>0</v>
      </c>
      <c r="N2219" s="24">
        <f t="shared" si="1589"/>
        <v>0</v>
      </c>
      <c r="O2219" s="24">
        <f t="shared" si="1589"/>
        <v>16430.749370000001</v>
      </c>
      <c r="P2219" s="24">
        <f t="shared" si="1589"/>
        <v>0</v>
      </c>
      <c r="Q2219" s="24">
        <f t="shared" si="1589"/>
        <v>0</v>
      </c>
      <c r="R2219" s="88">
        <f t="shared" si="1570"/>
        <v>95.054393382151915</v>
      </c>
    </row>
    <row r="2220" spans="1:18" ht="46.8" x14ac:dyDescent="0.3">
      <c r="A2220" s="28" t="s">
        <v>304</v>
      </c>
      <c r="B2220" s="28" t="s">
        <v>1420</v>
      </c>
      <c r="C2220" s="18" t="s">
        <v>1911</v>
      </c>
      <c r="D2220" s="28"/>
      <c r="E2220" s="29" t="s">
        <v>1912</v>
      </c>
      <c r="F2220" s="24"/>
      <c r="G2220" s="24"/>
      <c r="H2220" s="24">
        <f t="shared" si="1588"/>
        <v>0</v>
      </c>
      <c r="I2220" s="24">
        <f t="shared" si="1588"/>
        <v>17285.628560000001</v>
      </c>
      <c r="J2220" s="24">
        <f t="shared" si="1589"/>
        <v>7103.0139099999997</v>
      </c>
      <c r="K2220" s="24">
        <f t="shared" si="1589"/>
        <v>0</v>
      </c>
      <c r="L2220" s="24">
        <f t="shared" si="1589"/>
        <v>0</v>
      </c>
      <c r="M2220" s="24">
        <f t="shared" si="1589"/>
        <v>0</v>
      </c>
      <c r="N2220" s="24">
        <f t="shared" si="1589"/>
        <v>0</v>
      </c>
      <c r="O2220" s="24">
        <f t="shared" si="1589"/>
        <v>16430.749370000001</v>
      </c>
      <c r="P2220" s="24">
        <f t="shared" si="1589"/>
        <v>0</v>
      </c>
      <c r="Q2220" s="24">
        <f t="shared" si="1589"/>
        <v>0</v>
      </c>
      <c r="R2220" s="88">
        <f t="shared" si="1570"/>
        <v>95.054393382151915</v>
      </c>
    </row>
    <row r="2221" spans="1:18" ht="31.5" customHeight="1" x14ac:dyDescent="0.3">
      <c r="A2221" s="28" t="s">
        <v>304</v>
      </c>
      <c r="B2221" s="28" t="s">
        <v>1420</v>
      </c>
      <c r="C2221" s="18" t="s">
        <v>1911</v>
      </c>
      <c r="D2221" s="28" t="s">
        <v>51</v>
      </c>
      <c r="E2221" s="29" t="s">
        <v>663</v>
      </c>
      <c r="F2221" s="24"/>
      <c r="G2221" s="24"/>
      <c r="H2221" s="24">
        <f t="shared" si="1588"/>
        <v>0</v>
      </c>
      <c r="I2221" s="24">
        <f t="shared" si="1588"/>
        <v>17285.628560000001</v>
      </c>
      <c r="J2221" s="24">
        <f t="shared" si="1589"/>
        <v>7103.0139099999997</v>
      </c>
      <c r="K2221" s="24">
        <f t="shared" si="1589"/>
        <v>0</v>
      </c>
      <c r="L2221" s="24">
        <f t="shared" si="1589"/>
        <v>0</v>
      </c>
      <c r="M2221" s="24">
        <f t="shared" si="1589"/>
        <v>0</v>
      </c>
      <c r="N2221" s="24">
        <f t="shared" si="1589"/>
        <v>0</v>
      </c>
      <c r="O2221" s="24">
        <f t="shared" si="1589"/>
        <v>16430.749370000001</v>
      </c>
      <c r="P2221" s="24">
        <f t="shared" si="1589"/>
        <v>0</v>
      </c>
      <c r="Q2221" s="24">
        <f t="shared" si="1589"/>
        <v>0</v>
      </c>
      <c r="R2221" s="88">
        <f t="shared" si="1570"/>
        <v>95.054393382151915</v>
      </c>
    </row>
    <row r="2222" spans="1:18" ht="31.5" customHeight="1" x14ac:dyDescent="0.3">
      <c r="A2222" s="28" t="s">
        <v>304</v>
      </c>
      <c r="B2222" s="28" t="s">
        <v>1420</v>
      </c>
      <c r="C2222" s="18" t="s">
        <v>1911</v>
      </c>
      <c r="D2222" s="28" t="s">
        <v>52</v>
      </c>
      <c r="E2222" s="29" t="s">
        <v>664</v>
      </c>
      <c r="F2222" s="24"/>
      <c r="G2222" s="24"/>
      <c r="H2222" s="24">
        <v>0</v>
      </c>
      <c r="I2222" s="24">
        <v>17285.628560000001</v>
      </c>
      <c r="J2222" s="37">
        <v>7103.0139099999997</v>
      </c>
      <c r="K2222" s="37">
        <v>0</v>
      </c>
      <c r="L2222" s="37">
        <v>0</v>
      </c>
      <c r="M2222" s="37">
        <v>0</v>
      </c>
      <c r="N2222" s="37">
        <v>0</v>
      </c>
      <c r="O2222" s="37">
        <v>16430.749370000001</v>
      </c>
      <c r="P2222" s="37">
        <v>0</v>
      </c>
      <c r="Q2222" s="37">
        <v>0</v>
      </c>
      <c r="R2222" s="88">
        <f t="shared" si="1570"/>
        <v>95.054393382151915</v>
      </c>
    </row>
    <row r="2223" spans="1:18" ht="31.5" customHeight="1" x14ac:dyDescent="0.3">
      <c r="A2223" s="28" t="s">
        <v>304</v>
      </c>
      <c r="B2223" s="28" t="s">
        <v>1420</v>
      </c>
      <c r="C2223" s="18" t="s">
        <v>266</v>
      </c>
      <c r="D2223" s="28"/>
      <c r="E2223" s="29" t="s">
        <v>1593</v>
      </c>
      <c r="F2223" s="24">
        <v>2634.585</v>
      </c>
      <c r="G2223" s="24">
        <f t="shared" ref="G2223:Q2226" si="1590">G2224</f>
        <v>0</v>
      </c>
      <c r="H2223" s="24">
        <f t="shared" si="1590"/>
        <v>2229.8560000000002</v>
      </c>
      <c r="I2223" s="24">
        <f t="shared" si="1590"/>
        <v>2229.8558400000002</v>
      </c>
      <c r="J2223" s="37">
        <f t="shared" si="1590"/>
        <v>1917.7144599999999</v>
      </c>
      <c r="K2223" s="24">
        <f t="shared" si="1590"/>
        <v>0</v>
      </c>
      <c r="L2223" s="24">
        <f t="shared" si="1590"/>
        <v>0</v>
      </c>
      <c r="M2223" s="24">
        <f t="shared" si="1590"/>
        <v>0</v>
      </c>
      <c r="N2223" s="24">
        <f t="shared" si="1590"/>
        <v>0</v>
      </c>
      <c r="O2223" s="30">
        <f t="shared" si="1590"/>
        <v>2229.8554600000002</v>
      </c>
      <c r="P2223" s="30">
        <f t="shared" si="1590"/>
        <v>0</v>
      </c>
      <c r="Q2223" s="30">
        <f t="shared" si="1590"/>
        <v>0</v>
      </c>
      <c r="R2223" s="88">
        <f t="shared" si="1570"/>
        <v>99.999982958539604</v>
      </c>
    </row>
    <row r="2224" spans="1:18" ht="31.5" customHeight="1" x14ac:dyDescent="0.3">
      <c r="A2224" s="28" t="s">
        <v>304</v>
      </c>
      <c r="B2224" s="28" t="s">
        <v>1420</v>
      </c>
      <c r="C2224" s="18" t="s">
        <v>267</v>
      </c>
      <c r="D2224" s="28"/>
      <c r="E2224" s="29" t="s">
        <v>1594</v>
      </c>
      <c r="F2224" s="24">
        <v>2634.585</v>
      </c>
      <c r="G2224" s="24">
        <f t="shared" si="1590"/>
        <v>0</v>
      </c>
      <c r="H2224" s="24">
        <f t="shared" si="1590"/>
        <v>2229.8560000000002</v>
      </c>
      <c r="I2224" s="24">
        <f t="shared" si="1590"/>
        <v>2229.8558400000002</v>
      </c>
      <c r="J2224" s="37">
        <f t="shared" si="1590"/>
        <v>1917.7144599999999</v>
      </c>
      <c r="K2224" s="24">
        <f t="shared" si="1590"/>
        <v>0</v>
      </c>
      <c r="L2224" s="24">
        <f t="shared" si="1590"/>
        <v>0</v>
      </c>
      <c r="M2224" s="24">
        <f t="shared" si="1590"/>
        <v>0</v>
      </c>
      <c r="N2224" s="24">
        <f t="shared" si="1590"/>
        <v>0</v>
      </c>
      <c r="O2224" s="30">
        <f t="shared" si="1590"/>
        <v>2229.8554600000002</v>
      </c>
      <c r="P2224" s="30">
        <f t="shared" si="1590"/>
        <v>0</v>
      </c>
      <c r="Q2224" s="30">
        <f t="shared" si="1590"/>
        <v>0</v>
      </c>
      <c r="R2224" s="88">
        <f t="shared" si="1570"/>
        <v>99.999982958539604</v>
      </c>
    </row>
    <row r="2225" spans="1:19" ht="47.25" customHeight="1" x14ac:dyDescent="0.3">
      <c r="A2225" s="28" t="s">
        <v>304</v>
      </c>
      <c r="B2225" s="28" t="s">
        <v>1420</v>
      </c>
      <c r="C2225" s="18" t="s">
        <v>259</v>
      </c>
      <c r="D2225" s="28"/>
      <c r="E2225" s="29" t="s">
        <v>1595</v>
      </c>
      <c r="F2225" s="24">
        <v>2634.585</v>
      </c>
      <c r="G2225" s="24">
        <f t="shared" si="1590"/>
        <v>0</v>
      </c>
      <c r="H2225" s="24">
        <f t="shared" si="1590"/>
        <v>2229.8560000000002</v>
      </c>
      <c r="I2225" s="24">
        <f t="shared" si="1590"/>
        <v>2229.8558400000002</v>
      </c>
      <c r="J2225" s="37">
        <f t="shared" si="1590"/>
        <v>1917.7144599999999</v>
      </c>
      <c r="K2225" s="24">
        <f t="shared" si="1590"/>
        <v>0</v>
      </c>
      <c r="L2225" s="24">
        <f t="shared" si="1590"/>
        <v>0</v>
      </c>
      <c r="M2225" s="24">
        <f t="shared" si="1590"/>
        <v>0</v>
      </c>
      <c r="N2225" s="24">
        <f t="shared" si="1590"/>
        <v>0</v>
      </c>
      <c r="O2225" s="30">
        <f t="shared" si="1590"/>
        <v>2229.8554600000002</v>
      </c>
      <c r="P2225" s="30">
        <f t="shared" si="1590"/>
        <v>0</v>
      </c>
      <c r="Q2225" s="30">
        <f t="shared" si="1590"/>
        <v>0</v>
      </c>
      <c r="R2225" s="88">
        <f t="shared" si="1570"/>
        <v>99.999982958539604</v>
      </c>
    </row>
    <row r="2226" spans="1:19" ht="31.5" customHeight="1" x14ac:dyDescent="0.3">
      <c r="A2226" s="28" t="s">
        <v>304</v>
      </c>
      <c r="B2226" s="28" t="s">
        <v>1420</v>
      </c>
      <c r="C2226" s="18" t="s">
        <v>259</v>
      </c>
      <c r="D2226" s="28" t="s">
        <v>51</v>
      </c>
      <c r="E2226" s="29" t="s">
        <v>663</v>
      </c>
      <c r="F2226" s="24">
        <v>2634.585</v>
      </c>
      <c r="G2226" s="24">
        <f t="shared" si="1590"/>
        <v>0</v>
      </c>
      <c r="H2226" s="24">
        <f t="shared" si="1590"/>
        <v>2229.8560000000002</v>
      </c>
      <c r="I2226" s="24">
        <f t="shared" si="1590"/>
        <v>2229.8558400000002</v>
      </c>
      <c r="J2226" s="37">
        <f t="shared" si="1590"/>
        <v>1917.7144599999999</v>
      </c>
      <c r="K2226" s="24">
        <f t="shared" si="1590"/>
        <v>0</v>
      </c>
      <c r="L2226" s="24">
        <f t="shared" si="1590"/>
        <v>0</v>
      </c>
      <c r="M2226" s="24">
        <f t="shared" si="1590"/>
        <v>0</v>
      </c>
      <c r="N2226" s="24">
        <f t="shared" si="1590"/>
        <v>0</v>
      </c>
      <c r="O2226" s="30">
        <f t="shared" si="1590"/>
        <v>2229.8554600000002</v>
      </c>
      <c r="P2226" s="30">
        <f t="shared" si="1590"/>
        <v>0</v>
      </c>
      <c r="Q2226" s="30">
        <f t="shared" si="1590"/>
        <v>0</v>
      </c>
      <c r="R2226" s="88">
        <f t="shared" si="1570"/>
        <v>99.999982958539604</v>
      </c>
    </row>
    <row r="2227" spans="1:19" ht="31.5" customHeight="1" x14ac:dyDescent="0.3">
      <c r="A2227" s="28" t="s">
        <v>304</v>
      </c>
      <c r="B2227" s="28" t="s">
        <v>1420</v>
      </c>
      <c r="C2227" s="18" t="s">
        <v>259</v>
      </c>
      <c r="D2227" s="28" t="s">
        <v>52</v>
      </c>
      <c r="E2227" s="29" t="s">
        <v>664</v>
      </c>
      <c r="F2227" s="24">
        <v>2634.585</v>
      </c>
      <c r="G2227" s="24"/>
      <c r="H2227" s="24">
        <f>2634.585-404.729</f>
        <v>2229.8560000000002</v>
      </c>
      <c r="I2227" s="24">
        <v>2229.8558400000002</v>
      </c>
      <c r="J2227" s="37">
        <v>1917.7144599999999</v>
      </c>
      <c r="K2227" s="24">
        <v>0</v>
      </c>
      <c r="L2227" s="24">
        <v>0</v>
      </c>
      <c r="M2227" s="24">
        <v>0</v>
      </c>
      <c r="N2227" s="24">
        <v>0</v>
      </c>
      <c r="O2227" s="30">
        <v>2229.8554600000002</v>
      </c>
      <c r="P2227" s="30">
        <v>0</v>
      </c>
      <c r="Q2227" s="30">
        <v>0</v>
      </c>
      <c r="R2227" s="88">
        <f t="shared" si="1570"/>
        <v>99.999982958539604</v>
      </c>
    </row>
    <row r="2228" spans="1:19" ht="47.25" customHeight="1" x14ac:dyDescent="0.3">
      <c r="A2228" s="28" t="s">
        <v>304</v>
      </c>
      <c r="B2228" s="28" t="s">
        <v>1420</v>
      </c>
      <c r="C2228" s="18" t="s">
        <v>72</v>
      </c>
      <c r="D2228" s="28"/>
      <c r="E2228" s="29" t="s">
        <v>1785</v>
      </c>
      <c r="F2228" s="24">
        <v>4877.8999999999996</v>
      </c>
      <c r="G2228" s="24">
        <f t="shared" ref="G2228:Q2229" si="1591">G2229</f>
        <v>-2632.6390000000001</v>
      </c>
      <c r="H2228" s="24">
        <f t="shared" si="1591"/>
        <v>2189.366</v>
      </c>
      <c r="I2228" s="24">
        <f t="shared" si="1591"/>
        <v>2189.366</v>
      </c>
      <c r="J2228" s="37">
        <f t="shared" si="1591"/>
        <v>1474.4785300000001</v>
      </c>
      <c r="K2228" s="24">
        <f t="shared" si="1591"/>
        <v>0</v>
      </c>
      <c r="L2228" s="24">
        <f t="shared" si="1591"/>
        <v>0</v>
      </c>
      <c r="M2228" s="24">
        <f t="shared" si="1591"/>
        <v>0</v>
      </c>
      <c r="N2228" s="24">
        <f t="shared" si="1591"/>
        <v>0</v>
      </c>
      <c r="O2228" s="30">
        <f t="shared" si="1591"/>
        <v>2181.6847200000002</v>
      </c>
      <c r="P2228" s="30">
        <f t="shared" si="1591"/>
        <v>0</v>
      </c>
      <c r="Q2228" s="30">
        <f t="shared" si="1591"/>
        <v>0</v>
      </c>
      <c r="R2228" s="88">
        <f t="shared" si="1570"/>
        <v>99.649155052193208</v>
      </c>
    </row>
    <row r="2229" spans="1:19" ht="47.25" customHeight="1" x14ac:dyDescent="0.3">
      <c r="A2229" s="28" t="s">
        <v>304</v>
      </c>
      <c r="B2229" s="28" t="s">
        <v>1420</v>
      </c>
      <c r="C2229" s="18" t="s">
        <v>73</v>
      </c>
      <c r="D2229" s="28"/>
      <c r="E2229" s="29" t="s">
        <v>1491</v>
      </c>
      <c r="F2229" s="24">
        <v>4877.8999999999996</v>
      </c>
      <c r="G2229" s="24">
        <f t="shared" si="1591"/>
        <v>-2632.6390000000001</v>
      </c>
      <c r="H2229" s="24">
        <f t="shared" si="1591"/>
        <v>2189.366</v>
      </c>
      <c r="I2229" s="24">
        <f t="shared" si="1591"/>
        <v>2189.366</v>
      </c>
      <c r="J2229" s="37">
        <f t="shared" si="1591"/>
        <v>1474.4785300000001</v>
      </c>
      <c r="K2229" s="24">
        <f t="shared" si="1591"/>
        <v>0</v>
      </c>
      <c r="L2229" s="24">
        <f t="shared" si="1591"/>
        <v>0</v>
      </c>
      <c r="M2229" s="24">
        <f t="shared" si="1591"/>
        <v>0</v>
      </c>
      <c r="N2229" s="24">
        <f t="shared" si="1591"/>
        <v>0</v>
      </c>
      <c r="O2229" s="30">
        <f t="shared" si="1591"/>
        <v>2181.6847200000002</v>
      </c>
      <c r="P2229" s="30">
        <f t="shared" si="1591"/>
        <v>0</v>
      </c>
      <c r="Q2229" s="30">
        <f t="shared" si="1591"/>
        <v>0</v>
      </c>
      <c r="R2229" s="88">
        <f t="shared" si="1570"/>
        <v>99.649155052193208</v>
      </c>
    </row>
    <row r="2230" spans="1:19" ht="63" customHeight="1" x14ac:dyDescent="0.3">
      <c r="A2230" s="28" t="s">
        <v>304</v>
      </c>
      <c r="B2230" s="28" t="s">
        <v>1420</v>
      </c>
      <c r="C2230" s="18" t="s">
        <v>268</v>
      </c>
      <c r="D2230" s="28"/>
      <c r="E2230" s="29" t="s">
        <v>1596</v>
      </c>
      <c r="F2230" s="24">
        <v>4877.8999999999996</v>
      </c>
      <c r="G2230" s="24">
        <f t="shared" ref="G2230:H2230" si="1592">G2231+G2234</f>
        <v>-2632.6390000000001</v>
      </c>
      <c r="H2230" s="24">
        <f t="shared" si="1592"/>
        <v>2189.366</v>
      </c>
      <c r="I2230" s="24">
        <f t="shared" ref="I2230:Q2230" si="1593">I2231+I2234</f>
        <v>2189.366</v>
      </c>
      <c r="J2230" s="37">
        <f t="shared" si="1593"/>
        <v>1474.4785300000001</v>
      </c>
      <c r="K2230" s="24">
        <f t="shared" si="1593"/>
        <v>0</v>
      </c>
      <c r="L2230" s="24">
        <f t="shared" si="1593"/>
        <v>0</v>
      </c>
      <c r="M2230" s="24">
        <f t="shared" si="1593"/>
        <v>0</v>
      </c>
      <c r="N2230" s="24">
        <f t="shared" si="1593"/>
        <v>0</v>
      </c>
      <c r="O2230" s="30">
        <f t="shared" si="1593"/>
        <v>2181.6847200000002</v>
      </c>
      <c r="P2230" s="30">
        <f t="shared" si="1593"/>
        <v>0</v>
      </c>
      <c r="Q2230" s="30">
        <f t="shared" si="1593"/>
        <v>0</v>
      </c>
      <c r="R2230" s="88">
        <f t="shared" si="1570"/>
        <v>99.649155052193208</v>
      </c>
    </row>
    <row r="2231" spans="1:19" ht="31.5" hidden="1" customHeight="1" x14ac:dyDescent="0.3">
      <c r="A2231" s="28" t="s">
        <v>304</v>
      </c>
      <c r="B2231" s="28" t="s">
        <v>1420</v>
      </c>
      <c r="C2231" s="18" t="s">
        <v>450</v>
      </c>
      <c r="D2231" s="28"/>
      <c r="E2231" s="29" t="s">
        <v>1388</v>
      </c>
      <c r="F2231" s="24">
        <v>2230</v>
      </c>
      <c r="G2231" s="24">
        <f t="shared" ref="G2231:Q2232" si="1594">G2232</f>
        <v>-2230</v>
      </c>
      <c r="H2231" s="24">
        <f t="shared" si="1594"/>
        <v>0</v>
      </c>
      <c r="I2231" s="24">
        <f t="shared" si="1594"/>
        <v>0</v>
      </c>
      <c r="J2231" s="37">
        <f t="shared" si="1594"/>
        <v>0</v>
      </c>
      <c r="K2231" s="24">
        <f t="shared" si="1594"/>
        <v>0</v>
      </c>
      <c r="L2231" s="24">
        <f t="shared" si="1594"/>
        <v>0</v>
      </c>
      <c r="M2231" s="24">
        <f t="shared" si="1594"/>
        <v>0</v>
      </c>
      <c r="N2231" s="24">
        <f t="shared" si="1594"/>
        <v>0</v>
      </c>
      <c r="O2231" s="30">
        <f t="shared" si="1594"/>
        <v>0</v>
      </c>
      <c r="P2231" s="30">
        <f t="shared" si="1594"/>
        <v>0</v>
      </c>
      <c r="Q2231" s="30">
        <f t="shared" si="1594"/>
        <v>0</v>
      </c>
      <c r="R2231" s="30">
        <v>0</v>
      </c>
      <c r="S2231" s="36" t="s">
        <v>2026</v>
      </c>
    </row>
    <row r="2232" spans="1:19" ht="31.5" hidden="1" customHeight="1" x14ac:dyDescent="0.3">
      <c r="A2232" s="28" t="s">
        <v>304</v>
      </c>
      <c r="B2232" s="28" t="s">
        <v>1420</v>
      </c>
      <c r="C2232" s="18" t="s">
        <v>450</v>
      </c>
      <c r="D2232" s="28" t="s">
        <v>51</v>
      </c>
      <c r="E2232" s="29" t="s">
        <v>663</v>
      </c>
      <c r="F2232" s="24">
        <v>2230</v>
      </c>
      <c r="G2232" s="24">
        <f t="shared" si="1594"/>
        <v>-2230</v>
      </c>
      <c r="H2232" s="24">
        <f t="shared" si="1594"/>
        <v>0</v>
      </c>
      <c r="I2232" s="24">
        <f t="shared" si="1594"/>
        <v>0</v>
      </c>
      <c r="J2232" s="37">
        <f t="shared" si="1594"/>
        <v>0</v>
      </c>
      <c r="K2232" s="24">
        <f t="shared" si="1594"/>
        <v>0</v>
      </c>
      <c r="L2232" s="24">
        <f t="shared" si="1594"/>
        <v>0</v>
      </c>
      <c r="M2232" s="24">
        <f t="shared" si="1594"/>
        <v>0</v>
      </c>
      <c r="N2232" s="24">
        <f t="shared" si="1594"/>
        <v>0</v>
      </c>
      <c r="O2232" s="30">
        <f t="shared" si="1594"/>
        <v>0</v>
      </c>
      <c r="P2232" s="30">
        <f t="shared" si="1594"/>
        <v>0</v>
      </c>
      <c r="Q2232" s="30">
        <f t="shared" si="1594"/>
        <v>0</v>
      </c>
      <c r="R2232" s="30">
        <v>0</v>
      </c>
      <c r="S2232" s="36" t="s">
        <v>2026</v>
      </c>
    </row>
    <row r="2233" spans="1:19" ht="31.5" hidden="1" customHeight="1" x14ac:dyDescent="0.3">
      <c r="A2233" s="28" t="s">
        <v>304</v>
      </c>
      <c r="B2233" s="28" t="s">
        <v>1420</v>
      </c>
      <c r="C2233" s="18" t="s">
        <v>450</v>
      </c>
      <c r="D2233" s="28" t="s">
        <v>52</v>
      </c>
      <c r="E2233" s="29" t="s">
        <v>664</v>
      </c>
      <c r="F2233" s="24">
        <v>2230</v>
      </c>
      <c r="G2233" s="24">
        <v>-2230</v>
      </c>
      <c r="H2233" s="24">
        <v>0</v>
      </c>
      <c r="I2233" s="24">
        <v>0</v>
      </c>
      <c r="J2233" s="37">
        <v>0</v>
      </c>
      <c r="K2233" s="24">
        <v>0</v>
      </c>
      <c r="L2233" s="24">
        <v>0</v>
      </c>
      <c r="M2233" s="24">
        <v>0</v>
      </c>
      <c r="N2233" s="24">
        <v>0</v>
      </c>
      <c r="O2233" s="30">
        <v>0</v>
      </c>
      <c r="P2233" s="30">
        <v>0</v>
      </c>
      <c r="Q2233" s="30">
        <v>0</v>
      </c>
      <c r="R2233" s="30">
        <v>0</v>
      </c>
      <c r="S2233" s="36" t="s">
        <v>2026</v>
      </c>
    </row>
    <row r="2234" spans="1:19" ht="15.75" customHeight="1" x14ac:dyDescent="0.3">
      <c r="A2234" s="28" t="s">
        <v>304</v>
      </c>
      <c r="B2234" s="28" t="s">
        <v>1420</v>
      </c>
      <c r="C2234" s="18" t="s">
        <v>260</v>
      </c>
      <c r="D2234" s="28"/>
      <c r="E2234" s="29" t="s">
        <v>865</v>
      </c>
      <c r="F2234" s="24">
        <v>2647.9</v>
      </c>
      <c r="G2234" s="24">
        <f t="shared" ref="G2234:Q2235" si="1595">G2235</f>
        <v>-402.63900000000001</v>
      </c>
      <c r="H2234" s="24">
        <f t="shared" si="1595"/>
        <v>2189.366</v>
      </c>
      <c r="I2234" s="24">
        <f t="shared" si="1595"/>
        <v>2189.366</v>
      </c>
      <c r="J2234" s="37">
        <f t="shared" si="1595"/>
        <v>1474.4785300000001</v>
      </c>
      <c r="K2234" s="24">
        <f t="shared" si="1595"/>
        <v>0</v>
      </c>
      <c r="L2234" s="24">
        <f t="shared" si="1595"/>
        <v>0</v>
      </c>
      <c r="M2234" s="24">
        <f t="shared" si="1595"/>
        <v>0</v>
      </c>
      <c r="N2234" s="24">
        <f t="shared" si="1595"/>
        <v>0</v>
      </c>
      <c r="O2234" s="30">
        <f t="shared" si="1595"/>
        <v>2181.6847200000002</v>
      </c>
      <c r="P2234" s="30">
        <f t="shared" si="1595"/>
        <v>0</v>
      </c>
      <c r="Q2234" s="30">
        <f t="shared" si="1595"/>
        <v>0</v>
      </c>
      <c r="R2234" s="88">
        <f t="shared" si="1570"/>
        <v>99.649155052193208</v>
      </c>
    </row>
    <row r="2235" spans="1:19" ht="31.5" customHeight="1" x14ac:dyDescent="0.3">
      <c r="A2235" s="28" t="s">
        <v>304</v>
      </c>
      <c r="B2235" s="28" t="s">
        <v>1420</v>
      </c>
      <c r="C2235" s="18" t="s">
        <v>260</v>
      </c>
      <c r="D2235" s="28" t="s">
        <v>51</v>
      </c>
      <c r="E2235" s="29" t="s">
        <v>663</v>
      </c>
      <c r="F2235" s="24">
        <v>2647.9</v>
      </c>
      <c r="G2235" s="24">
        <f t="shared" si="1595"/>
        <v>-402.63900000000001</v>
      </c>
      <c r="H2235" s="24">
        <f t="shared" si="1595"/>
        <v>2189.366</v>
      </c>
      <c r="I2235" s="24">
        <f t="shared" si="1595"/>
        <v>2189.366</v>
      </c>
      <c r="J2235" s="37">
        <f t="shared" si="1595"/>
        <v>1474.4785300000001</v>
      </c>
      <c r="K2235" s="24">
        <f t="shared" si="1595"/>
        <v>0</v>
      </c>
      <c r="L2235" s="24">
        <f t="shared" si="1595"/>
        <v>0</v>
      </c>
      <c r="M2235" s="24">
        <f t="shared" si="1595"/>
        <v>0</v>
      </c>
      <c r="N2235" s="24">
        <f t="shared" si="1595"/>
        <v>0</v>
      </c>
      <c r="O2235" s="30">
        <f t="shared" si="1595"/>
        <v>2181.6847200000002</v>
      </c>
      <c r="P2235" s="30">
        <f t="shared" si="1595"/>
        <v>0</v>
      </c>
      <c r="Q2235" s="30">
        <f t="shared" si="1595"/>
        <v>0</v>
      </c>
      <c r="R2235" s="88">
        <f t="shared" si="1570"/>
        <v>99.649155052193208</v>
      </c>
    </row>
    <row r="2236" spans="1:19" ht="31.5" customHeight="1" x14ac:dyDescent="0.3">
      <c r="A2236" s="28" t="s">
        <v>304</v>
      </c>
      <c r="B2236" s="28" t="s">
        <v>1420</v>
      </c>
      <c r="C2236" s="18" t="s">
        <v>260</v>
      </c>
      <c r="D2236" s="28" t="s">
        <v>52</v>
      </c>
      <c r="E2236" s="29" t="s">
        <v>664</v>
      </c>
      <c r="F2236" s="24">
        <v>2647.9</v>
      </c>
      <c r="G2236" s="24">
        <v>-402.63900000000001</v>
      </c>
      <c r="H2236" s="24">
        <f>2600-410.634</f>
        <v>2189.366</v>
      </c>
      <c r="I2236" s="24">
        <v>2189.366</v>
      </c>
      <c r="J2236" s="37">
        <v>1474.4785300000001</v>
      </c>
      <c r="K2236" s="24">
        <v>0</v>
      </c>
      <c r="L2236" s="24">
        <v>0</v>
      </c>
      <c r="M2236" s="24">
        <v>0</v>
      </c>
      <c r="N2236" s="24">
        <v>0</v>
      </c>
      <c r="O2236" s="30">
        <v>2181.6847200000002</v>
      </c>
      <c r="P2236" s="30">
        <v>0</v>
      </c>
      <c r="Q2236" s="30">
        <v>0</v>
      </c>
      <c r="R2236" s="88">
        <f t="shared" si="1570"/>
        <v>99.649155052193208</v>
      </c>
    </row>
    <row r="2237" spans="1:19" ht="31.5" customHeight="1" x14ac:dyDescent="0.3">
      <c r="A2237" s="28" t="s">
        <v>304</v>
      </c>
      <c r="B2237" s="28" t="s">
        <v>1420</v>
      </c>
      <c r="C2237" s="18" t="s">
        <v>289</v>
      </c>
      <c r="D2237" s="28"/>
      <c r="E2237" s="29" t="s">
        <v>1613</v>
      </c>
      <c r="F2237" s="24"/>
      <c r="G2237" s="24"/>
      <c r="H2237" s="24">
        <f t="shared" ref="H2237:I2239" si="1596">H2238</f>
        <v>0</v>
      </c>
      <c r="I2237" s="24">
        <f t="shared" si="1596"/>
        <v>53145.32058</v>
      </c>
      <c r="J2237" s="24">
        <f t="shared" ref="J2237:Q2239" si="1597">J2238</f>
        <v>49852.410689999997</v>
      </c>
      <c r="K2237" s="24">
        <f t="shared" si="1597"/>
        <v>42516.256460000004</v>
      </c>
      <c r="L2237" s="24">
        <f t="shared" si="1597"/>
        <v>39881.346569999994</v>
      </c>
      <c r="M2237" s="24">
        <f t="shared" si="1597"/>
        <v>0</v>
      </c>
      <c r="N2237" s="24">
        <f t="shared" si="1597"/>
        <v>0</v>
      </c>
      <c r="O2237" s="24">
        <f t="shared" si="1597"/>
        <v>53145.32058</v>
      </c>
      <c r="P2237" s="24">
        <f t="shared" si="1597"/>
        <v>42516.256460000004</v>
      </c>
      <c r="Q2237" s="24">
        <f t="shared" si="1597"/>
        <v>0</v>
      </c>
      <c r="R2237" s="88">
        <f t="shared" si="1570"/>
        <v>100</v>
      </c>
    </row>
    <row r="2238" spans="1:19" ht="47.25" customHeight="1" x14ac:dyDescent="0.3">
      <c r="A2238" s="28" t="s">
        <v>304</v>
      </c>
      <c r="B2238" s="28" t="s">
        <v>1420</v>
      </c>
      <c r="C2238" s="18" t="s">
        <v>290</v>
      </c>
      <c r="D2238" s="28"/>
      <c r="E2238" s="29" t="s">
        <v>1614</v>
      </c>
      <c r="F2238" s="24"/>
      <c r="G2238" s="24"/>
      <c r="H2238" s="24">
        <f t="shared" si="1596"/>
        <v>0</v>
      </c>
      <c r="I2238" s="24">
        <f t="shared" si="1596"/>
        <v>53145.32058</v>
      </c>
      <c r="J2238" s="24">
        <f t="shared" si="1597"/>
        <v>49852.410689999997</v>
      </c>
      <c r="K2238" s="24">
        <f t="shared" si="1597"/>
        <v>42516.256460000004</v>
      </c>
      <c r="L2238" s="24">
        <f t="shared" si="1597"/>
        <v>39881.346569999994</v>
      </c>
      <c r="M2238" s="24">
        <f t="shared" si="1597"/>
        <v>0</v>
      </c>
      <c r="N2238" s="24">
        <f t="shared" si="1597"/>
        <v>0</v>
      </c>
      <c r="O2238" s="24">
        <f t="shared" si="1597"/>
        <v>53145.32058</v>
      </c>
      <c r="P2238" s="24">
        <f t="shared" si="1597"/>
        <v>42516.256460000004</v>
      </c>
      <c r="Q2238" s="24">
        <f t="shared" si="1597"/>
        <v>0</v>
      </c>
      <c r="R2238" s="88">
        <f t="shared" si="1570"/>
        <v>100</v>
      </c>
    </row>
    <row r="2239" spans="1:19" ht="31.5" customHeight="1" x14ac:dyDescent="0.3">
      <c r="A2239" s="28" t="s">
        <v>304</v>
      </c>
      <c r="B2239" s="28" t="s">
        <v>1420</v>
      </c>
      <c r="C2239" s="18" t="s">
        <v>1446</v>
      </c>
      <c r="D2239" s="28"/>
      <c r="E2239" s="29" t="s">
        <v>1447</v>
      </c>
      <c r="F2239" s="24"/>
      <c r="G2239" s="24"/>
      <c r="H2239" s="24">
        <f t="shared" si="1596"/>
        <v>0</v>
      </c>
      <c r="I2239" s="24">
        <f t="shared" si="1596"/>
        <v>53145.32058</v>
      </c>
      <c r="J2239" s="24">
        <f t="shared" si="1597"/>
        <v>49852.410689999997</v>
      </c>
      <c r="K2239" s="24">
        <f t="shared" si="1597"/>
        <v>42516.256460000004</v>
      </c>
      <c r="L2239" s="24">
        <f t="shared" si="1597"/>
        <v>39881.346569999994</v>
      </c>
      <c r="M2239" s="24">
        <f t="shared" si="1597"/>
        <v>0</v>
      </c>
      <c r="N2239" s="24">
        <f t="shared" si="1597"/>
        <v>0</v>
      </c>
      <c r="O2239" s="24">
        <f t="shared" si="1597"/>
        <v>53145.32058</v>
      </c>
      <c r="P2239" s="24">
        <f t="shared" si="1597"/>
        <v>42516.256460000004</v>
      </c>
      <c r="Q2239" s="24">
        <f t="shared" si="1597"/>
        <v>0</v>
      </c>
      <c r="R2239" s="88">
        <f t="shared" si="1570"/>
        <v>100</v>
      </c>
    </row>
    <row r="2240" spans="1:19" ht="31.5" customHeight="1" x14ac:dyDescent="0.3">
      <c r="A2240" s="28" t="s">
        <v>304</v>
      </c>
      <c r="B2240" s="28" t="s">
        <v>1420</v>
      </c>
      <c r="C2240" s="18" t="s">
        <v>1748</v>
      </c>
      <c r="D2240" s="28"/>
      <c r="E2240" s="29" t="s">
        <v>1749</v>
      </c>
      <c r="F2240" s="24"/>
      <c r="G2240" s="24"/>
      <c r="H2240" s="24">
        <f>H2241+H2243</f>
        <v>0</v>
      </c>
      <c r="I2240" s="24">
        <f>I2241+I2243</f>
        <v>53145.32058</v>
      </c>
      <c r="J2240" s="24">
        <f t="shared" ref="J2240:Q2240" si="1598">J2241+J2243</f>
        <v>49852.410689999997</v>
      </c>
      <c r="K2240" s="24">
        <f t="shared" si="1598"/>
        <v>42516.256460000004</v>
      </c>
      <c r="L2240" s="24">
        <f t="shared" si="1598"/>
        <v>39881.346569999994</v>
      </c>
      <c r="M2240" s="24">
        <f t="shared" si="1598"/>
        <v>0</v>
      </c>
      <c r="N2240" s="24">
        <f t="shared" si="1598"/>
        <v>0</v>
      </c>
      <c r="O2240" s="24">
        <f t="shared" si="1598"/>
        <v>53145.32058</v>
      </c>
      <c r="P2240" s="24">
        <f t="shared" si="1598"/>
        <v>42516.256460000004</v>
      </c>
      <c r="Q2240" s="24">
        <f t="shared" si="1598"/>
        <v>0</v>
      </c>
      <c r="R2240" s="88">
        <f t="shared" si="1570"/>
        <v>100</v>
      </c>
    </row>
    <row r="2241" spans="1:19" ht="31.5" customHeight="1" x14ac:dyDescent="0.3">
      <c r="A2241" s="28" t="s">
        <v>304</v>
      </c>
      <c r="B2241" s="28" t="s">
        <v>1420</v>
      </c>
      <c r="C2241" s="18" t="s">
        <v>1748</v>
      </c>
      <c r="D2241" s="18" t="s">
        <v>143</v>
      </c>
      <c r="E2241" s="19" t="s">
        <v>673</v>
      </c>
      <c r="F2241" s="24"/>
      <c r="G2241" s="24"/>
      <c r="H2241" s="24">
        <f>H2242</f>
        <v>0</v>
      </c>
      <c r="I2241" s="24">
        <f>I2242</f>
        <v>28395.838189999999</v>
      </c>
      <c r="J2241" s="24">
        <f t="shared" ref="J2241:Q2241" si="1599">J2242</f>
        <v>28395.838189999999</v>
      </c>
      <c r="K2241" s="24">
        <f t="shared" si="1599"/>
        <v>22716.423869999999</v>
      </c>
      <c r="L2241" s="24">
        <f t="shared" si="1599"/>
        <v>22716.670549999999</v>
      </c>
      <c r="M2241" s="24">
        <f t="shared" si="1599"/>
        <v>0</v>
      </c>
      <c r="N2241" s="24">
        <f t="shared" si="1599"/>
        <v>0</v>
      </c>
      <c r="O2241" s="24">
        <f t="shared" si="1599"/>
        <v>28395.838189999999</v>
      </c>
      <c r="P2241" s="24">
        <f t="shared" si="1599"/>
        <v>22716.670549999999</v>
      </c>
      <c r="Q2241" s="24">
        <f t="shared" si="1599"/>
        <v>0</v>
      </c>
      <c r="R2241" s="88">
        <f t="shared" si="1570"/>
        <v>100</v>
      </c>
    </row>
    <row r="2242" spans="1:19" ht="47.25" customHeight="1" x14ac:dyDescent="0.3">
      <c r="A2242" s="28" t="s">
        <v>304</v>
      </c>
      <c r="B2242" s="28" t="s">
        <v>1420</v>
      </c>
      <c r="C2242" s="18" t="s">
        <v>1748</v>
      </c>
      <c r="D2242" s="18" t="s">
        <v>139</v>
      </c>
      <c r="E2242" s="19" t="s">
        <v>676</v>
      </c>
      <c r="F2242" s="24"/>
      <c r="G2242" s="24"/>
      <c r="H2242" s="24">
        <v>0</v>
      </c>
      <c r="I2242" s="24">
        <v>28395.838189999999</v>
      </c>
      <c r="J2242" s="24">
        <f>I2242</f>
        <v>28395.838189999999</v>
      </c>
      <c r="K2242" s="24">
        <v>22716.423869999999</v>
      </c>
      <c r="L2242" s="24">
        <v>22716.670549999999</v>
      </c>
      <c r="M2242" s="24">
        <v>0</v>
      </c>
      <c r="N2242" s="24">
        <v>0</v>
      </c>
      <c r="O2242" s="24">
        <v>28395.838189999999</v>
      </c>
      <c r="P2242" s="24">
        <v>22716.670549999999</v>
      </c>
      <c r="Q2242" s="24">
        <v>0</v>
      </c>
      <c r="R2242" s="88">
        <f t="shared" si="1570"/>
        <v>100</v>
      </c>
    </row>
    <row r="2243" spans="1:19" ht="15.75" customHeight="1" x14ac:dyDescent="0.3">
      <c r="A2243" s="28" t="s">
        <v>304</v>
      </c>
      <c r="B2243" s="28" t="s">
        <v>1420</v>
      </c>
      <c r="C2243" s="18" t="s">
        <v>1748</v>
      </c>
      <c r="D2243" s="28" t="s">
        <v>53</v>
      </c>
      <c r="E2243" s="29" t="s">
        <v>679</v>
      </c>
      <c r="F2243" s="24"/>
      <c r="G2243" s="24"/>
      <c r="H2243" s="24">
        <f>H2244</f>
        <v>0</v>
      </c>
      <c r="I2243" s="24">
        <f>I2244</f>
        <v>24749.482390000001</v>
      </c>
      <c r="J2243" s="24">
        <f t="shared" ref="J2243:Q2243" si="1600">J2244</f>
        <v>21456.572499999998</v>
      </c>
      <c r="K2243" s="24">
        <f t="shared" si="1600"/>
        <v>19799.832590000002</v>
      </c>
      <c r="L2243" s="24">
        <f t="shared" si="1600"/>
        <v>17164.676019999999</v>
      </c>
      <c r="M2243" s="24">
        <f t="shared" si="1600"/>
        <v>0</v>
      </c>
      <c r="N2243" s="24">
        <f t="shared" si="1600"/>
        <v>0</v>
      </c>
      <c r="O2243" s="24">
        <f t="shared" si="1600"/>
        <v>24749.482390000001</v>
      </c>
      <c r="P2243" s="24">
        <f t="shared" si="1600"/>
        <v>19799.585910000002</v>
      </c>
      <c r="Q2243" s="24">
        <f t="shared" si="1600"/>
        <v>0</v>
      </c>
      <c r="R2243" s="88">
        <f t="shared" si="1570"/>
        <v>100</v>
      </c>
    </row>
    <row r="2244" spans="1:19" ht="63" customHeight="1" x14ac:dyDescent="0.3">
      <c r="A2244" s="28" t="s">
        <v>304</v>
      </c>
      <c r="B2244" s="28" t="s">
        <v>1420</v>
      </c>
      <c r="C2244" s="18" t="s">
        <v>1748</v>
      </c>
      <c r="D2244" s="28" t="s">
        <v>262</v>
      </c>
      <c r="E2244" s="29" t="s">
        <v>680</v>
      </c>
      <c r="F2244" s="24"/>
      <c r="G2244" s="24"/>
      <c r="H2244" s="24">
        <v>0</v>
      </c>
      <c r="I2244" s="24">
        <v>24749.482390000001</v>
      </c>
      <c r="J2244" s="37">
        <v>21456.572499999998</v>
      </c>
      <c r="K2244" s="24">
        <v>19799.832590000002</v>
      </c>
      <c r="L2244" s="24">
        <v>17164.676019999999</v>
      </c>
      <c r="M2244" s="24">
        <v>0</v>
      </c>
      <c r="N2244" s="24">
        <v>0</v>
      </c>
      <c r="O2244" s="24">
        <v>24749.482390000001</v>
      </c>
      <c r="P2244" s="24">
        <v>19799.585910000002</v>
      </c>
      <c r="Q2244" s="24">
        <v>0</v>
      </c>
      <c r="R2244" s="88">
        <f t="shared" si="1570"/>
        <v>100</v>
      </c>
    </row>
    <row r="2245" spans="1:19" ht="31.5" customHeight="1" x14ac:dyDescent="0.3">
      <c r="A2245" s="28" t="s">
        <v>304</v>
      </c>
      <c r="B2245" s="28" t="s">
        <v>1420</v>
      </c>
      <c r="C2245" s="18" t="s">
        <v>269</v>
      </c>
      <c r="D2245" s="28"/>
      <c r="E2245" s="29" t="s">
        <v>1597</v>
      </c>
      <c r="F2245" s="24">
        <v>12613.6</v>
      </c>
      <c r="G2245" s="24">
        <f t="shared" ref="G2245:H2245" si="1601">G2246+G2253</f>
        <v>0</v>
      </c>
      <c r="H2245" s="24">
        <f t="shared" si="1601"/>
        <v>12602.408000000001</v>
      </c>
      <c r="I2245" s="24">
        <f t="shared" ref="I2245:Q2245" si="1602">I2246+I2253</f>
        <v>20831.54451</v>
      </c>
      <c r="J2245" s="37">
        <f t="shared" si="1602"/>
        <v>20842.735760000003</v>
      </c>
      <c r="K2245" s="24">
        <f t="shared" si="1602"/>
        <v>0</v>
      </c>
      <c r="L2245" s="24">
        <f t="shared" si="1602"/>
        <v>0</v>
      </c>
      <c r="M2245" s="24">
        <f t="shared" si="1602"/>
        <v>0</v>
      </c>
      <c r="N2245" s="24">
        <f t="shared" si="1602"/>
        <v>0</v>
      </c>
      <c r="O2245" s="30">
        <f t="shared" si="1602"/>
        <v>20831.54348</v>
      </c>
      <c r="P2245" s="30">
        <f t="shared" si="1602"/>
        <v>0</v>
      </c>
      <c r="Q2245" s="30">
        <f t="shared" si="1602"/>
        <v>0</v>
      </c>
      <c r="R2245" s="88">
        <f t="shared" si="1570"/>
        <v>99.999995055575454</v>
      </c>
    </row>
    <row r="2246" spans="1:19" ht="47.25" customHeight="1" x14ac:dyDescent="0.3">
      <c r="A2246" s="28" t="s">
        <v>304</v>
      </c>
      <c r="B2246" s="28" t="s">
        <v>1420</v>
      </c>
      <c r="C2246" s="18" t="s">
        <v>270</v>
      </c>
      <c r="D2246" s="28"/>
      <c r="E2246" s="29" t="s">
        <v>1598</v>
      </c>
      <c r="F2246" s="24">
        <v>12613.6</v>
      </c>
      <c r="G2246" s="24">
        <f t="shared" ref="G2246:Q2251" si="1603">G2247</f>
        <v>0</v>
      </c>
      <c r="H2246" s="24">
        <f t="shared" si="1603"/>
        <v>12602.408000000001</v>
      </c>
      <c r="I2246" s="24">
        <f t="shared" si="1603"/>
        <v>16035.842509999999</v>
      </c>
      <c r="J2246" s="37">
        <f t="shared" si="1603"/>
        <v>16047.034510000001</v>
      </c>
      <c r="K2246" s="24">
        <f t="shared" si="1603"/>
        <v>0</v>
      </c>
      <c r="L2246" s="24">
        <f t="shared" si="1603"/>
        <v>0</v>
      </c>
      <c r="M2246" s="24">
        <f t="shared" si="1603"/>
        <v>0</v>
      </c>
      <c r="N2246" s="24">
        <f t="shared" si="1603"/>
        <v>0</v>
      </c>
      <c r="O2246" s="30">
        <f t="shared" si="1603"/>
        <v>16035.842229999998</v>
      </c>
      <c r="P2246" s="30">
        <f t="shared" si="1603"/>
        <v>0</v>
      </c>
      <c r="Q2246" s="30">
        <f t="shared" si="1603"/>
        <v>0</v>
      </c>
      <c r="R2246" s="88">
        <f t="shared" si="1570"/>
        <v>99.999998253911514</v>
      </c>
    </row>
    <row r="2247" spans="1:19" ht="47.25" customHeight="1" x14ac:dyDescent="0.3">
      <c r="A2247" s="28" t="s">
        <v>304</v>
      </c>
      <c r="B2247" s="28" t="s">
        <v>1420</v>
      </c>
      <c r="C2247" s="18" t="s">
        <v>271</v>
      </c>
      <c r="D2247" s="28"/>
      <c r="E2247" s="29" t="s">
        <v>1599</v>
      </c>
      <c r="F2247" s="24">
        <v>12613.6</v>
      </c>
      <c r="G2247" s="24">
        <f t="shared" si="1603"/>
        <v>0</v>
      </c>
      <c r="H2247" s="24">
        <f t="shared" si="1603"/>
        <v>12602.408000000001</v>
      </c>
      <c r="I2247" s="24">
        <f t="shared" si="1603"/>
        <v>16035.842509999999</v>
      </c>
      <c r="J2247" s="37">
        <f t="shared" si="1603"/>
        <v>16047.034510000001</v>
      </c>
      <c r="K2247" s="24">
        <f t="shared" si="1603"/>
        <v>0</v>
      </c>
      <c r="L2247" s="24">
        <f t="shared" si="1603"/>
        <v>0</v>
      </c>
      <c r="M2247" s="24">
        <f t="shared" si="1603"/>
        <v>0</v>
      </c>
      <c r="N2247" s="24">
        <f t="shared" si="1603"/>
        <v>0</v>
      </c>
      <c r="O2247" s="30">
        <f t="shared" si="1603"/>
        <v>16035.842229999998</v>
      </c>
      <c r="P2247" s="30">
        <f t="shared" si="1603"/>
        <v>0</v>
      </c>
      <c r="Q2247" s="30">
        <f t="shared" si="1603"/>
        <v>0</v>
      </c>
      <c r="R2247" s="88">
        <f t="shared" si="1570"/>
        <v>99.999998253911514</v>
      </c>
      <c r="S2247" s="36"/>
    </row>
    <row r="2248" spans="1:19" ht="31.5" customHeight="1" x14ac:dyDescent="0.3">
      <c r="A2248" s="28" t="s">
        <v>304</v>
      </c>
      <c r="B2248" s="28" t="s">
        <v>1420</v>
      </c>
      <c r="C2248" s="18" t="s">
        <v>261</v>
      </c>
      <c r="D2248" s="28"/>
      <c r="E2248" s="29" t="s">
        <v>1783</v>
      </c>
      <c r="F2248" s="24">
        <v>12613.6</v>
      </c>
      <c r="G2248" s="24">
        <f>G2251</f>
        <v>0</v>
      </c>
      <c r="H2248" s="24">
        <f>H2251+H2249</f>
        <v>12602.408000000001</v>
      </c>
      <c r="I2248" s="24">
        <f>I2251+I2249</f>
        <v>16035.842509999999</v>
      </c>
      <c r="J2248" s="24">
        <f t="shared" ref="J2248:Q2248" si="1604">J2251+J2249</f>
        <v>16047.034510000001</v>
      </c>
      <c r="K2248" s="24">
        <f t="shared" si="1604"/>
        <v>0</v>
      </c>
      <c r="L2248" s="24">
        <f t="shared" si="1604"/>
        <v>0</v>
      </c>
      <c r="M2248" s="24">
        <f t="shared" si="1604"/>
        <v>0</v>
      </c>
      <c r="N2248" s="24">
        <f t="shared" si="1604"/>
        <v>0</v>
      </c>
      <c r="O2248" s="24">
        <f t="shared" si="1604"/>
        <v>16035.842229999998</v>
      </c>
      <c r="P2248" s="24">
        <f t="shared" si="1604"/>
        <v>0</v>
      </c>
      <c r="Q2248" s="24">
        <f t="shared" si="1604"/>
        <v>0</v>
      </c>
      <c r="R2248" s="88">
        <f t="shared" si="1570"/>
        <v>99.999998253911514</v>
      </c>
      <c r="S2248" s="36"/>
    </row>
    <row r="2249" spans="1:19" ht="31.5" customHeight="1" x14ac:dyDescent="0.3">
      <c r="A2249" s="28" t="s">
        <v>304</v>
      </c>
      <c r="B2249" s="28" t="s">
        <v>1420</v>
      </c>
      <c r="C2249" s="18" t="s">
        <v>261</v>
      </c>
      <c r="D2249" s="18" t="s">
        <v>143</v>
      </c>
      <c r="E2249" s="19" t="s">
        <v>673</v>
      </c>
      <c r="F2249" s="24"/>
      <c r="G2249" s="24"/>
      <c r="H2249" s="24">
        <f>H2250</f>
        <v>0</v>
      </c>
      <c r="I2249" s="24">
        <f>I2250</f>
        <v>3149.6520300000002</v>
      </c>
      <c r="J2249" s="24">
        <f t="shared" ref="J2249:Q2249" si="1605">J2250</f>
        <v>3149.6520300000002</v>
      </c>
      <c r="K2249" s="24">
        <f t="shared" si="1605"/>
        <v>0</v>
      </c>
      <c r="L2249" s="24">
        <f t="shared" si="1605"/>
        <v>0</v>
      </c>
      <c r="M2249" s="24">
        <f t="shared" si="1605"/>
        <v>0</v>
      </c>
      <c r="N2249" s="24">
        <f t="shared" si="1605"/>
        <v>0</v>
      </c>
      <c r="O2249" s="24">
        <f t="shared" si="1605"/>
        <v>3149.6520300000002</v>
      </c>
      <c r="P2249" s="24">
        <f t="shared" si="1605"/>
        <v>0</v>
      </c>
      <c r="Q2249" s="24">
        <f t="shared" si="1605"/>
        <v>0</v>
      </c>
      <c r="R2249" s="88">
        <f t="shared" si="1570"/>
        <v>100</v>
      </c>
      <c r="S2249" s="36"/>
    </row>
    <row r="2250" spans="1:19" ht="47.25" customHeight="1" x14ac:dyDescent="0.3">
      <c r="A2250" s="28" t="s">
        <v>304</v>
      </c>
      <c r="B2250" s="28" t="s">
        <v>1420</v>
      </c>
      <c r="C2250" s="18" t="s">
        <v>261</v>
      </c>
      <c r="D2250" s="18" t="s">
        <v>139</v>
      </c>
      <c r="E2250" s="19" t="s">
        <v>676</v>
      </c>
      <c r="F2250" s="24"/>
      <c r="G2250" s="24"/>
      <c r="H2250" s="24">
        <v>0</v>
      </c>
      <c r="I2250" s="24">
        <v>3149.6520300000002</v>
      </c>
      <c r="J2250" s="37">
        <v>3149.6520300000002</v>
      </c>
      <c r="K2250" s="37">
        <v>0</v>
      </c>
      <c r="L2250" s="37">
        <v>0</v>
      </c>
      <c r="M2250" s="37">
        <v>0</v>
      </c>
      <c r="N2250" s="37">
        <v>0</v>
      </c>
      <c r="O2250" s="37">
        <v>3149.6520300000002</v>
      </c>
      <c r="P2250" s="37">
        <v>0</v>
      </c>
      <c r="Q2250" s="37">
        <v>0</v>
      </c>
      <c r="R2250" s="88">
        <f t="shared" si="1570"/>
        <v>100</v>
      </c>
      <c r="S2250" s="36"/>
    </row>
    <row r="2251" spans="1:19" ht="15.75" customHeight="1" x14ac:dyDescent="0.3">
      <c r="A2251" s="28" t="s">
        <v>304</v>
      </c>
      <c r="B2251" s="28" t="s">
        <v>1420</v>
      </c>
      <c r="C2251" s="18" t="s">
        <v>261</v>
      </c>
      <c r="D2251" s="28" t="s">
        <v>53</v>
      </c>
      <c r="E2251" s="29" t="s">
        <v>679</v>
      </c>
      <c r="F2251" s="24">
        <v>12613.6</v>
      </c>
      <c r="G2251" s="24">
        <f t="shared" si="1603"/>
        <v>0</v>
      </c>
      <c r="H2251" s="24">
        <f t="shared" si="1603"/>
        <v>12602.408000000001</v>
      </c>
      <c r="I2251" s="24">
        <f t="shared" si="1603"/>
        <v>12886.190479999999</v>
      </c>
      <c r="J2251" s="37">
        <f t="shared" si="1603"/>
        <v>12897.38248</v>
      </c>
      <c r="K2251" s="24">
        <f t="shared" si="1603"/>
        <v>0</v>
      </c>
      <c r="L2251" s="24">
        <f t="shared" si="1603"/>
        <v>0</v>
      </c>
      <c r="M2251" s="24">
        <f t="shared" si="1603"/>
        <v>0</v>
      </c>
      <c r="N2251" s="24">
        <f t="shared" si="1603"/>
        <v>0</v>
      </c>
      <c r="O2251" s="30">
        <f t="shared" si="1603"/>
        <v>12886.190199999999</v>
      </c>
      <c r="P2251" s="30">
        <f t="shared" si="1603"/>
        <v>0</v>
      </c>
      <c r="Q2251" s="30">
        <f t="shared" si="1603"/>
        <v>0</v>
      </c>
      <c r="R2251" s="88">
        <f t="shared" si="1570"/>
        <v>99.999997827131295</v>
      </c>
      <c r="S2251" s="36"/>
    </row>
    <row r="2252" spans="1:19" ht="63" customHeight="1" x14ac:dyDescent="0.3">
      <c r="A2252" s="28" t="s">
        <v>304</v>
      </c>
      <c r="B2252" s="28" t="s">
        <v>1420</v>
      </c>
      <c r="C2252" s="18" t="s">
        <v>261</v>
      </c>
      <c r="D2252" s="28" t="s">
        <v>262</v>
      </c>
      <c r="E2252" s="29" t="s">
        <v>680</v>
      </c>
      <c r="F2252" s="24">
        <v>12613.6</v>
      </c>
      <c r="G2252" s="24"/>
      <c r="H2252" s="24">
        <f>12613.6-11.192</f>
        <v>12602.408000000001</v>
      </c>
      <c r="I2252" s="24">
        <v>12886.190479999999</v>
      </c>
      <c r="J2252" s="37">
        <v>12897.38248</v>
      </c>
      <c r="K2252" s="24">
        <v>0</v>
      </c>
      <c r="L2252" s="24">
        <v>0</v>
      </c>
      <c r="M2252" s="24">
        <v>0</v>
      </c>
      <c r="N2252" s="24">
        <v>0</v>
      </c>
      <c r="O2252" s="30">
        <v>12886.190199999999</v>
      </c>
      <c r="P2252" s="30">
        <v>0</v>
      </c>
      <c r="Q2252" s="30">
        <v>0</v>
      </c>
      <c r="R2252" s="88">
        <f t="shared" si="1570"/>
        <v>99.999997827131295</v>
      </c>
      <c r="S2252" s="36"/>
    </row>
    <row r="2253" spans="1:19" ht="47.25" customHeight="1" x14ac:dyDescent="0.3">
      <c r="A2253" s="28" t="s">
        <v>304</v>
      </c>
      <c r="B2253" s="28" t="s">
        <v>1420</v>
      </c>
      <c r="C2253" s="18" t="s">
        <v>367</v>
      </c>
      <c r="D2253" s="28"/>
      <c r="E2253" s="29" t="s">
        <v>1641</v>
      </c>
      <c r="F2253" s="24">
        <v>0</v>
      </c>
      <c r="G2253" s="24">
        <f t="shared" ref="G2253:Q2256" si="1606">G2254</f>
        <v>0</v>
      </c>
      <c r="H2253" s="24">
        <f t="shared" si="1606"/>
        <v>0</v>
      </c>
      <c r="I2253" s="24">
        <f t="shared" si="1606"/>
        <v>4795.7020000000002</v>
      </c>
      <c r="J2253" s="37">
        <f t="shared" si="1606"/>
        <v>4795.7012500000001</v>
      </c>
      <c r="K2253" s="24">
        <f t="shared" si="1606"/>
        <v>0</v>
      </c>
      <c r="L2253" s="24">
        <f t="shared" si="1606"/>
        <v>0</v>
      </c>
      <c r="M2253" s="24">
        <f t="shared" si="1606"/>
        <v>0</v>
      </c>
      <c r="N2253" s="24">
        <f t="shared" si="1606"/>
        <v>0</v>
      </c>
      <c r="O2253" s="30">
        <f t="shared" si="1606"/>
        <v>4795.7012500000001</v>
      </c>
      <c r="P2253" s="30">
        <f t="shared" si="1606"/>
        <v>0</v>
      </c>
      <c r="Q2253" s="30">
        <f t="shared" si="1606"/>
        <v>0</v>
      </c>
      <c r="R2253" s="88">
        <f t="shared" ref="R2253:R2316" si="1607">O2253/I2253*100</f>
        <v>99.999984360996578</v>
      </c>
      <c r="S2253" s="36"/>
    </row>
    <row r="2254" spans="1:19" ht="62.4" x14ac:dyDescent="0.3">
      <c r="A2254" s="28" t="s">
        <v>304</v>
      </c>
      <c r="B2254" s="28" t="s">
        <v>1420</v>
      </c>
      <c r="C2254" s="18" t="s">
        <v>1262</v>
      </c>
      <c r="D2254" s="28"/>
      <c r="E2254" s="29" t="s">
        <v>1205</v>
      </c>
      <c r="F2254" s="24">
        <v>0</v>
      </c>
      <c r="G2254" s="24">
        <f t="shared" si="1606"/>
        <v>0</v>
      </c>
      <c r="H2254" s="24">
        <f t="shared" si="1606"/>
        <v>0</v>
      </c>
      <c r="I2254" s="24">
        <f t="shared" si="1606"/>
        <v>4795.7020000000002</v>
      </c>
      <c r="J2254" s="37">
        <f t="shared" si="1606"/>
        <v>4795.7012500000001</v>
      </c>
      <c r="K2254" s="24">
        <f t="shared" si="1606"/>
        <v>0</v>
      </c>
      <c r="L2254" s="24">
        <f t="shared" si="1606"/>
        <v>0</v>
      </c>
      <c r="M2254" s="24">
        <f t="shared" si="1606"/>
        <v>0</v>
      </c>
      <c r="N2254" s="24">
        <f t="shared" si="1606"/>
        <v>0</v>
      </c>
      <c r="O2254" s="30">
        <f t="shared" si="1606"/>
        <v>4795.7012500000001</v>
      </c>
      <c r="P2254" s="30">
        <f t="shared" si="1606"/>
        <v>0</v>
      </c>
      <c r="Q2254" s="30">
        <f t="shared" si="1606"/>
        <v>0</v>
      </c>
      <c r="R2254" s="88">
        <f t="shared" si="1607"/>
        <v>99.999984360996578</v>
      </c>
      <c r="S2254" s="36"/>
    </row>
    <row r="2255" spans="1:19" ht="31.5" customHeight="1" x14ac:dyDescent="0.3">
      <c r="A2255" s="28" t="s">
        <v>304</v>
      </c>
      <c r="B2255" s="28" t="s">
        <v>1420</v>
      </c>
      <c r="C2255" s="18" t="s">
        <v>1261</v>
      </c>
      <c r="D2255" s="28"/>
      <c r="E2255" s="29" t="s">
        <v>1266</v>
      </c>
      <c r="F2255" s="24">
        <v>0</v>
      </c>
      <c r="G2255" s="24">
        <f t="shared" si="1606"/>
        <v>0</v>
      </c>
      <c r="H2255" s="24">
        <f t="shared" si="1606"/>
        <v>0</v>
      </c>
      <c r="I2255" s="24">
        <f t="shared" si="1606"/>
        <v>4795.7020000000002</v>
      </c>
      <c r="J2255" s="37">
        <f t="shared" si="1606"/>
        <v>4795.7012500000001</v>
      </c>
      <c r="K2255" s="24">
        <f t="shared" si="1606"/>
        <v>0</v>
      </c>
      <c r="L2255" s="24">
        <f t="shared" si="1606"/>
        <v>0</v>
      </c>
      <c r="M2255" s="24">
        <f t="shared" si="1606"/>
        <v>0</v>
      </c>
      <c r="N2255" s="24">
        <f t="shared" si="1606"/>
        <v>0</v>
      </c>
      <c r="O2255" s="30">
        <f t="shared" si="1606"/>
        <v>4795.7012500000001</v>
      </c>
      <c r="P2255" s="30">
        <f t="shared" si="1606"/>
        <v>0</v>
      </c>
      <c r="Q2255" s="30">
        <f t="shared" si="1606"/>
        <v>0</v>
      </c>
      <c r="R2255" s="88">
        <f t="shared" si="1607"/>
        <v>99.999984360996578</v>
      </c>
      <c r="S2255" s="36"/>
    </row>
    <row r="2256" spans="1:19" ht="31.5" customHeight="1" x14ac:dyDescent="0.3">
      <c r="A2256" s="28" t="s">
        <v>304</v>
      </c>
      <c r="B2256" s="28" t="s">
        <v>1420</v>
      </c>
      <c r="C2256" s="18" t="s">
        <v>1261</v>
      </c>
      <c r="D2256" s="28" t="s">
        <v>51</v>
      </c>
      <c r="E2256" s="29" t="s">
        <v>663</v>
      </c>
      <c r="F2256" s="24">
        <v>0</v>
      </c>
      <c r="G2256" s="24">
        <f t="shared" si="1606"/>
        <v>0</v>
      </c>
      <c r="H2256" s="24">
        <f t="shared" si="1606"/>
        <v>0</v>
      </c>
      <c r="I2256" s="24">
        <f t="shared" si="1606"/>
        <v>4795.7020000000002</v>
      </c>
      <c r="J2256" s="37">
        <f t="shared" si="1606"/>
        <v>4795.7012500000001</v>
      </c>
      <c r="K2256" s="24">
        <f t="shared" si="1606"/>
        <v>0</v>
      </c>
      <c r="L2256" s="24">
        <f t="shared" si="1606"/>
        <v>0</v>
      </c>
      <c r="M2256" s="24">
        <f t="shared" si="1606"/>
        <v>0</v>
      </c>
      <c r="N2256" s="24">
        <f t="shared" si="1606"/>
        <v>0</v>
      </c>
      <c r="O2256" s="30">
        <f t="shared" si="1606"/>
        <v>4795.7012500000001</v>
      </c>
      <c r="P2256" s="30">
        <f t="shared" si="1606"/>
        <v>0</v>
      </c>
      <c r="Q2256" s="30">
        <f t="shared" si="1606"/>
        <v>0</v>
      </c>
      <c r="R2256" s="88">
        <f t="shared" si="1607"/>
        <v>99.999984360996578</v>
      </c>
      <c r="S2256" s="36"/>
    </row>
    <row r="2257" spans="1:19" ht="31.5" customHeight="1" x14ac:dyDescent="0.3">
      <c r="A2257" s="28" t="s">
        <v>304</v>
      </c>
      <c r="B2257" s="28" t="s">
        <v>1420</v>
      </c>
      <c r="C2257" s="18" t="s">
        <v>1261</v>
      </c>
      <c r="D2257" s="28" t="s">
        <v>52</v>
      </c>
      <c r="E2257" s="29" t="s">
        <v>664</v>
      </c>
      <c r="F2257" s="24">
        <v>0</v>
      </c>
      <c r="G2257" s="24"/>
      <c r="H2257" s="24">
        <v>0</v>
      </c>
      <c r="I2257" s="24">
        <v>4795.7020000000002</v>
      </c>
      <c r="J2257" s="37">
        <v>4795.7012500000001</v>
      </c>
      <c r="K2257" s="24">
        <v>0</v>
      </c>
      <c r="L2257" s="24">
        <v>0</v>
      </c>
      <c r="M2257" s="24">
        <v>0</v>
      </c>
      <c r="N2257" s="24">
        <v>0</v>
      </c>
      <c r="O2257" s="30">
        <v>4795.7012500000001</v>
      </c>
      <c r="P2257" s="30">
        <v>0</v>
      </c>
      <c r="Q2257" s="30">
        <v>0</v>
      </c>
      <c r="R2257" s="88">
        <f t="shared" si="1607"/>
        <v>99.999984360996578</v>
      </c>
      <c r="S2257" s="36"/>
    </row>
    <row r="2258" spans="1:19" ht="31.5" customHeight="1" x14ac:dyDescent="0.3">
      <c r="A2258" s="28" t="s">
        <v>304</v>
      </c>
      <c r="B2258" s="28" t="s">
        <v>1420</v>
      </c>
      <c r="C2258" s="18" t="s">
        <v>62</v>
      </c>
      <c r="D2258" s="28"/>
      <c r="E2258" s="29" t="s">
        <v>1196</v>
      </c>
      <c r="F2258" s="24">
        <v>274.75799999999998</v>
      </c>
      <c r="G2258" s="24">
        <f t="shared" ref="G2258:Q2258" si="1608">G2259</f>
        <v>0</v>
      </c>
      <c r="H2258" s="24">
        <f t="shared" si="1608"/>
        <v>274.75799999999998</v>
      </c>
      <c r="I2258" s="24">
        <f t="shared" si="1608"/>
        <v>6314.3241000000007</v>
      </c>
      <c r="J2258" s="37">
        <f t="shared" si="1608"/>
        <v>3463.1459199999999</v>
      </c>
      <c r="K2258" s="24">
        <f t="shared" si="1608"/>
        <v>0</v>
      </c>
      <c r="L2258" s="24">
        <f t="shared" si="1608"/>
        <v>0</v>
      </c>
      <c r="M2258" s="24">
        <f t="shared" si="1608"/>
        <v>0</v>
      </c>
      <c r="N2258" s="24">
        <f t="shared" si="1608"/>
        <v>0</v>
      </c>
      <c r="O2258" s="30">
        <f t="shared" si="1608"/>
        <v>5746.46569</v>
      </c>
      <c r="P2258" s="30">
        <f t="shared" si="1608"/>
        <v>0</v>
      </c>
      <c r="Q2258" s="30">
        <f t="shared" si="1608"/>
        <v>0</v>
      </c>
      <c r="R2258" s="88">
        <f t="shared" si="1607"/>
        <v>91.006821933641319</v>
      </c>
      <c r="S2258" s="36"/>
    </row>
    <row r="2259" spans="1:19" ht="47.25" customHeight="1" x14ac:dyDescent="0.3">
      <c r="A2259" s="28" t="s">
        <v>304</v>
      </c>
      <c r="B2259" s="28" t="s">
        <v>1420</v>
      </c>
      <c r="C2259" s="18" t="s">
        <v>527</v>
      </c>
      <c r="D2259" s="28"/>
      <c r="E2259" s="29" t="s">
        <v>114</v>
      </c>
      <c r="F2259" s="24">
        <v>274.75799999999998</v>
      </c>
      <c r="G2259" s="24">
        <f t="shared" ref="G2259:H2259" si="1609">G2260+G2264</f>
        <v>0</v>
      </c>
      <c r="H2259" s="24">
        <f t="shared" si="1609"/>
        <v>274.75799999999998</v>
      </c>
      <c r="I2259" s="24">
        <f>I2260+I2264+I2262</f>
        <v>6314.3241000000007</v>
      </c>
      <c r="J2259" s="24">
        <f t="shared" ref="J2259:Q2259" si="1610">J2260+J2264+J2262</f>
        <v>3463.1459199999999</v>
      </c>
      <c r="K2259" s="24">
        <f t="shared" si="1610"/>
        <v>0</v>
      </c>
      <c r="L2259" s="24">
        <f t="shared" si="1610"/>
        <v>0</v>
      </c>
      <c r="M2259" s="24">
        <f t="shared" si="1610"/>
        <v>0</v>
      </c>
      <c r="N2259" s="24">
        <f t="shared" si="1610"/>
        <v>0</v>
      </c>
      <c r="O2259" s="24">
        <f t="shared" si="1610"/>
        <v>5746.46569</v>
      </c>
      <c r="P2259" s="24">
        <f t="shared" si="1610"/>
        <v>0</v>
      </c>
      <c r="Q2259" s="24">
        <f t="shared" si="1610"/>
        <v>0</v>
      </c>
      <c r="R2259" s="88">
        <f t="shared" si="1607"/>
        <v>91.006821933641319</v>
      </c>
    </row>
    <row r="2260" spans="1:19" ht="31.5" customHeight="1" x14ac:dyDescent="0.3">
      <c r="A2260" s="28" t="s">
        <v>304</v>
      </c>
      <c r="B2260" s="28" t="s">
        <v>1420</v>
      </c>
      <c r="C2260" s="18" t="s">
        <v>527</v>
      </c>
      <c r="D2260" s="28" t="s">
        <v>51</v>
      </c>
      <c r="E2260" s="29" t="s">
        <v>663</v>
      </c>
      <c r="F2260" s="24">
        <v>274.726</v>
      </c>
      <c r="G2260" s="24">
        <f t="shared" ref="G2260:Q2260" si="1611">G2261</f>
        <v>0</v>
      </c>
      <c r="H2260" s="24">
        <f t="shared" si="1611"/>
        <v>274.726</v>
      </c>
      <c r="I2260" s="24">
        <f t="shared" si="1611"/>
        <v>5705.5420000000004</v>
      </c>
      <c r="J2260" s="37">
        <f t="shared" si="1611"/>
        <v>2754.36382</v>
      </c>
      <c r="K2260" s="24">
        <f t="shared" si="1611"/>
        <v>0</v>
      </c>
      <c r="L2260" s="24">
        <f t="shared" si="1611"/>
        <v>0</v>
      </c>
      <c r="M2260" s="24">
        <f t="shared" si="1611"/>
        <v>0</v>
      </c>
      <c r="N2260" s="24">
        <f t="shared" si="1611"/>
        <v>0</v>
      </c>
      <c r="O2260" s="30">
        <f t="shared" si="1611"/>
        <v>5137.6835899999996</v>
      </c>
      <c r="P2260" s="30">
        <f t="shared" si="1611"/>
        <v>0</v>
      </c>
      <c r="Q2260" s="30">
        <f t="shared" si="1611"/>
        <v>0</v>
      </c>
      <c r="R2260" s="88">
        <f t="shared" si="1607"/>
        <v>90.047248622479671</v>
      </c>
    </row>
    <row r="2261" spans="1:19" ht="31.5" customHeight="1" x14ac:dyDescent="0.3">
      <c r="A2261" s="28" t="s">
        <v>304</v>
      </c>
      <c r="B2261" s="28" t="s">
        <v>1420</v>
      </c>
      <c r="C2261" s="18" t="s">
        <v>527</v>
      </c>
      <c r="D2261" s="28" t="s">
        <v>52</v>
      </c>
      <c r="E2261" s="29" t="s">
        <v>664</v>
      </c>
      <c r="F2261" s="24">
        <v>274.726</v>
      </c>
      <c r="G2261" s="24"/>
      <c r="H2261" s="24">
        <v>274.726</v>
      </c>
      <c r="I2261" s="24">
        <v>5705.5420000000004</v>
      </c>
      <c r="J2261" s="37">
        <v>2754.36382</v>
      </c>
      <c r="K2261" s="24">
        <v>0</v>
      </c>
      <c r="L2261" s="24">
        <v>0</v>
      </c>
      <c r="M2261" s="24">
        <v>0</v>
      </c>
      <c r="N2261" s="24">
        <v>0</v>
      </c>
      <c r="O2261" s="30">
        <v>5137.6835899999996</v>
      </c>
      <c r="P2261" s="30">
        <v>0</v>
      </c>
      <c r="Q2261" s="30">
        <v>0</v>
      </c>
      <c r="R2261" s="88">
        <f t="shared" si="1607"/>
        <v>90.047248622479671</v>
      </c>
    </row>
    <row r="2262" spans="1:19" ht="31.5" customHeight="1" x14ac:dyDescent="0.3">
      <c r="A2262" s="28" t="s">
        <v>304</v>
      </c>
      <c r="B2262" s="28" t="s">
        <v>1420</v>
      </c>
      <c r="C2262" s="18" t="s">
        <v>527</v>
      </c>
      <c r="D2262" s="18" t="s">
        <v>143</v>
      </c>
      <c r="E2262" s="19" t="s">
        <v>673</v>
      </c>
      <c r="F2262" s="24"/>
      <c r="G2262" s="24"/>
      <c r="H2262" s="24">
        <f>H2263</f>
        <v>0</v>
      </c>
      <c r="I2262" s="24">
        <f>I2263</f>
        <v>100</v>
      </c>
      <c r="J2262" s="24">
        <f t="shared" ref="J2262:Q2262" si="1612">J2263</f>
        <v>200</v>
      </c>
      <c r="K2262" s="24">
        <f t="shared" si="1612"/>
        <v>0</v>
      </c>
      <c r="L2262" s="24">
        <f t="shared" si="1612"/>
        <v>0</v>
      </c>
      <c r="M2262" s="24">
        <f t="shared" si="1612"/>
        <v>0</v>
      </c>
      <c r="N2262" s="24">
        <f t="shared" si="1612"/>
        <v>0</v>
      </c>
      <c r="O2262" s="24">
        <f t="shared" si="1612"/>
        <v>100</v>
      </c>
      <c r="P2262" s="24">
        <f t="shared" si="1612"/>
        <v>0</v>
      </c>
      <c r="Q2262" s="24">
        <f t="shared" si="1612"/>
        <v>0</v>
      </c>
      <c r="R2262" s="88">
        <f t="shared" si="1607"/>
        <v>100</v>
      </c>
    </row>
    <row r="2263" spans="1:19" ht="47.25" customHeight="1" x14ac:dyDescent="0.3">
      <c r="A2263" s="28" t="s">
        <v>304</v>
      </c>
      <c r="B2263" s="28" t="s">
        <v>1420</v>
      </c>
      <c r="C2263" s="18" t="s">
        <v>527</v>
      </c>
      <c r="D2263" s="18" t="s">
        <v>139</v>
      </c>
      <c r="E2263" s="19" t="s">
        <v>676</v>
      </c>
      <c r="F2263" s="24"/>
      <c r="G2263" s="24"/>
      <c r="H2263" s="24">
        <v>0</v>
      </c>
      <c r="I2263" s="24">
        <v>100</v>
      </c>
      <c r="J2263" s="37">
        <v>200</v>
      </c>
      <c r="K2263" s="37">
        <v>0</v>
      </c>
      <c r="L2263" s="37">
        <v>0</v>
      </c>
      <c r="M2263" s="37">
        <v>0</v>
      </c>
      <c r="N2263" s="37">
        <v>0</v>
      </c>
      <c r="O2263" s="37">
        <v>100</v>
      </c>
      <c r="P2263" s="37">
        <v>0</v>
      </c>
      <c r="Q2263" s="37">
        <v>0</v>
      </c>
      <c r="R2263" s="88">
        <f t="shared" si="1607"/>
        <v>100</v>
      </c>
    </row>
    <row r="2264" spans="1:19" ht="15.75" customHeight="1" x14ac:dyDescent="0.3">
      <c r="A2264" s="28" t="s">
        <v>304</v>
      </c>
      <c r="B2264" s="28" t="s">
        <v>1420</v>
      </c>
      <c r="C2264" s="18" t="s">
        <v>527</v>
      </c>
      <c r="D2264" s="28" t="s">
        <v>53</v>
      </c>
      <c r="E2264" s="29" t="s">
        <v>679</v>
      </c>
      <c r="F2264" s="24">
        <v>3.2000000000000001E-2</v>
      </c>
      <c r="G2264" s="24">
        <f t="shared" ref="G2264:Q2264" si="1613">G2265</f>
        <v>0</v>
      </c>
      <c r="H2264" s="24">
        <f t="shared" si="1613"/>
        <v>3.2000000000000001E-2</v>
      </c>
      <c r="I2264" s="24">
        <f t="shared" si="1613"/>
        <v>508.78210000000001</v>
      </c>
      <c r="J2264" s="37">
        <f t="shared" si="1613"/>
        <v>508.78210000000001</v>
      </c>
      <c r="K2264" s="24">
        <f t="shared" si="1613"/>
        <v>0</v>
      </c>
      <c r="L2264" s="24">
        <f t="shared" si="1613"/>
        <v>0</v>
      </c>
      <c r="M2264" s="24">
        <f t="shared" si="1613"/>
        <v>0</v>
      </c>
      <c r="N2264" s="24">
        <f t="shared" si="1613"/>
        <v>0</v>
      </c>
      <c r="O2264" s="30">
        <f t="shared" si="1613"/>
        <v>508.78210000000001</v>
      </c>
      <c r="P2264" s="30">
        <f t="shared" si="1613"/>
        <v>0</v>
      </c>
      <c r="Q2264" s="30">
        <f t="shared" si="1613"/>
        <v>0</v>
      </c>
      <c r="R2264" s="88">
        <f t="shared" si="1607"/>
        <v>100</v>
      </c>
    </row>
    <row r="2265" spans="1:19" ht="63" customHeight="1" x14ac:dyDescent="0.3">
      <c r="A2265" s="28" t="s">
        <v>304</v>
      </c>
      <c r="B2265" s="28" t="s">
        <v>1420</v>
      </c>
      <c r="C2265" s="18" t="s">
        <v>527</v>
      </c>
      <c r="D2265" s="28" t="s">
        <v>262</v>
      </c>
      <c r="E2265" s="29" t="s">
        <v>680</v>
      </c>
      <c r="F2265" s="24">
        <v>3.2000000000000001E-2</v>
      </c>
      <c r="G2265" s="24"/>
      <c r="H2265" s="24">
        <v>3.2000000000000001E-2</v>
      </c>
      <c r="I2265" s="24">
        <v>508.78210000000001</v>
      </c>
      <c r="J2265" s="37">
        <v>508.78210000000001</v>
      </c>
      <c r="K2265" s="24">
        <v>0</v>
      </c>
      <c r="L2265" s="24">
        <v>0</v>
      </c>
      <c r="M2265" s="24">
        <v>0</v>
      </c>
      <c r="N2265" s="24">
        <v>0</v>
      </c>
      <c r="O2265" s="30">
        <v>508.78210000000001</v>
      </c>
      <c r="P2265" s="30">
        <v>0</v>
      </c>
      <c r="Q2265" s="30">
        <v>0</v>
      </c>
      <c r="R2265" s="88">
        <f t="shared" si="1607"/>
        <v>100</v>
      </c>
    </row>
    <row r="2266" spans="1:19" s="49" customFormat="1" ht="15.75" customHeight="1" x14ac:dyDescent="0.3">
      <c r="A2266" s="47" t="s">
        <v>304</v>
      </c>
      <c r="B2266" s="47" t="s">
        <v>1400</v>
      </c>
      <c r="C2266" s="20"/>
      <c r="D2266" s="47"/>
      <c r="E2266" s="48" t="s">
        <v>642</v>
      </c>
      <c r="F2266" s="23">
        <v>333.4</v>
      </c>
      <c r="G2266" s="23">
        <f t="shared" ref="G2266:H2266" si="1614">G2267+G2272</f>
        <v>0</v>
      </c>
      <c r="H2266" s="23">
        <f t="shared" si="1614"/>
        <v>489.68</v>
      </c>
      <c r="I2266" s="23">
        <f t="shared" ref="I2266:Q2266" si="1615">I2267+I2272</f>
        <v>356.78000000000003</v>
      </c>
      <c r="J2266" s="77">
        <f t="shared" si="1615"/>
        <v>0</v>
      </c>
      <c r="K2266" s="23">
        <f t="shared" si="1615"/>
        <v>0</v>
      </c>
      <c r="L2266" s="23">
        <f t="shared" si="1615"/>
        <v>0</v>
      </c>
      <c r="M2266" s="23">
        <f t="shared" si="1615"/>
        <v>0</v>
      </c>
      <c r="N2266" s="23">
        <f t="shared" si="1615"/>
        <v>0</v>
      </c>
      <c r="O2266" s="51">
        <f t="shared" si="1615"/>
        <v>356.53949999999998</v>
      </c>
      <c r="P2266" s="51">
        <f t="shared" si="1615"/>
        <v>0</v>
      </c>
      <c r="Q2266" s="51">
        <f t="shared" si="1615"/>
        <v>0</v>
      </c>
      <c r="R2266" s="87">
        <f t="shared" si="1607"/>
        <v>99.932591512977169</v>
      </c>
    </row>
    <row r="2267" spans="1:19" ht="31.5" customHeight="1" x14ac:dyDescent="0.3">
      <c r="A2267" s="28" t="s">
        <v>304</v>
      </c>
      <c r="B2267" s="28" t="s">
        <v>1400</v>
      </c>
      <c r="C2267" s="18" t="s">
        <v>266</v>
      </c>
      <c r="D2267" s="28"/>
      <c r="E2267" s="29" t="s">
        <v>1593</v>
      </c>
      <c r="F2267" s="24">
        <v>181</v>
      </c>
      <c r="G2267" s="24">
        <f t="shared" ref="G2267:Q2275" si="1616">G2268</f>
        <v>0</v>
      </c>
      <c r="H2267" s="24">
        <f t="shared" si="1616"/>
        <v>181</v>
      </c>
      <c r="I2267" s="24">
        <f t="shared" si="1616"/>
        <v>48.1</v>
      </c>
      <c r="J2267" s="37">
        <f t="shared" si="1616"/>
        <v>0</v>
      </c>
      <c r="K2267" s="24">
        <f t="shared" si="1616"/>
        <v>0</v>
      </c>
      <c r="L2267" s="24">
        <f t="shared" si="1616"/>
        <v>0</v>
      </c>
      <c r="M2267" s="24">
        <f t="shared" si="1616"/>
        <v>0</v>
      </c>
      <c r="N2267" s="24">
        <f t="shared" si="1616"/>
        <v>0</v>
      </c>
      <c r="O2267" s="30">
        <f t="shared" si="1616"/>
        <v>47.859499999999997</v>
      </c>
      <c r="P2267" s="30">
        <f t="shared" si="1616"/>
        <v>0</v>
      </c>
      <c r="Q2267" s="30">
        <f t="shared" si="1616"/>
        <v>0</v>
      </c>
      <c r="R2267" s="88">
        <f t="shared" si="1607"/>
        <v>99.499999999999986</v>
      </c>
    </row>
    <row r="2268" spans="1:19" ht="31.5" customHeight="1" x14ac:dyDescent="0.3">
      <c r="A2268" s="28" t="s">
        <v>304</v>
      </c>
      <c r="B2268" s="28" t="s">
        <v>1400</v>
      </c>
      <c r="C2268" s="18" t="s">
        <v>267</v>
      </c>
      <c r="D2268" s="28"/>
      <c r="E2268" s="29" t="s">
        <v>1594</v>
      </c>
      <c r="F2268" s="24">
        <v>181</v>
      </c>
      <c r="G2268" s="24">
        <f t="shared" ref="G2268:O2273" si="1617">G2269</f>
        <v>0</v>
      </c>
      <c r="H2268" s="24">
        <f t="shared" si="1617"/>
        <v>181</v>
      </c>
      <c r="I2268" s="24">
        <f t="shared" si="1617"/>
        <v>48.1</v>
      </c>
      <c r="J2268" s="37">
        <f t="shared" si="1617"/>
        <v>0</v>
      </c>
      <c r="K2268" s="24">
        <f t="shared" si="1617"/>
        <v>0</v>
      </c>
      <c r="L2268" s="24">
        <f t="shared" si="1617"/>
        <v>0</v>
      </c>
      <c r="M2268" s="24">
        <f t="shared" si="1617"/>
        <v>0</v>
      </c>
      <c r="N2268" s="24">
        <f t="shared" si="1617"/>
        <v>0</v>
      </c>
      <c r="O2268" s="30">
        <f t="shared" si="1617"/>
        <v>47.859499999999997</v>
      </c>
      <c r="P2268" s="30">
        <f t="shared" si="1616"/>
        <v>0</v>
      </c>
      <c r="Q2268" s="30">
        <f t="shared" si="1616"/>
        <v>0</v>
      </c>
      <c r="R2268" s="88">
        <f t="shared" si="1607"/>
        <v>99.499999999999986</v>
      </c>
    </row>
    <row r="2269" spans="1:19" s="36" customFormat="1" ht="47.25" customHeight="1" x14ac:dyDescent="0.3">
      <c r="A2269" s="28" t="s">
        <v>304</v>
      </c>
      <c r="B2269" s="28" t="s">
        <v>1400</v>
      </c>
      <c r="C2269" s="18" t="s">
        <v>274</v>
      </c>
      <c r="D2269" s="28"/>
      <c r="E2269" s="29" t="s">
        <v>1603</v>
      </c>
      <c r="F2269" s="24">
        <v>181</v>
      </c>
      <c r="G2269" s="24">
        <f t="shared" si="1617"/>
        <v>0</v>
      </c>
      <c r="H2269" s="24">
        <f t="shared" si="1617"/>
        <v>181</v>
      </c>
      <c r="I2269" s="24">
        <f t="shared" si="1617"/>
        <v>48.1</v>
      </c>
      <c r="J2269" s="37">
        <f t="shared" si="1617"/>
        <v>0</v>
      </c>
      <c r="K2269" s="24">
        <f t="shared" si="1617"/>
        <v>0</v>
      </c>
      <c r="L2269" s="24">
        <f t="shared" si="1617"/>
        <v>0</v>
      </c>
      <c r="M2269" s="24">
        <f t="shared" si="1617"/>
        <v>0</v>
      </c>
      <c r="N2269" s="24">
        <f t="shared" si="1617"/>
        <v>0</v>
      </c>
      <c r="O2269" s="30">
        <f t="shared" si="1617"/>
        <v>47.859499999999997</v>
      </c>
      <c r="P2269" s="30">
        <f t="shared" si="1616"/>
        <v>0</v>
      </c>
      <c r="Q2269" s="30">
        <f t="shared" si="1616"/>
        <v>0</v>
      </c>
      <c r="R2269" s="88">
        <f t="shared" si="1607"/>
        <v>99.499999999999986</v>
      </c>
    </row>
    <row r="2270" spans="1:19" s="36" customFormat="1" ht="31.5" customHeight="1" x14ac:dyDescent="0.3">
      <c r="A2270" s="28" t="s">
        <v>304</v>
      </c>
      <c r="B2270" s="28" t="s">
        <v>1400</v>
      </c>
      <c r="C2270" s="18" t="s">
        <v>274</v>
      </c>
      <c r="D2270" s="28" t="s">
        <v>51</v>
      </c>
      <c r="E2270" s="29" t="s">
        <v>663</v>
      </c>
      <c r="F2270" s="24">
        <v>181</v>
      </c>
      <c r="G2270" s="24">
        <f t="shared" si="1617"/>
        <v>0</v>
      </c>
      <c r="H2270" s="24">
        <f t="shared" si="1617"/>
        <v>181</v>
      </c>
      <c r="I2270" s="24">
        <f t="shared" si="1617"/>
        <v>48.1</v>
      </c>
      <c r="J2270" s="37">
        <f t="shared" si="1617"/>
        <v>0</v>
      </c>
      <c r="K2270" s="24">
        <f t="shared" si="1617"/>
        <v>0</v>
      </c>
      <c r="L2270" s="24">
        <f t="shared" si="1617"/>
        <v>0</v>
      </c>
      <c r="M2270" s="24">
        <f t="shared" si="1617"/>
        <v>0</v>
      </c>
      <c r="N2270" s="24">
        <f t="shared" si="1617"/>
        <v>0</v>
      </c>
      <c r="O2270" s="30">
        <f t="shared" si="1617"/>
        <v>47.859499999999997</v>
      </c>
      <c r="P2270" s="30">
        <f t="shared" si="1616"/>
        <v>0</v>
      </c>
      <c r="Q2270" s="30">
        <f t="shared" si="1616"/>
        <v>0</v>
      </c>
      <c r="R2270" s="88">
        <f t="shared" si="1607"/>
        <v>99.499999999999986</v>
      </c>
    </row>
    <row r="2271" spans="1:19" s="36" customFormat="1" ht="31.5" customHeight="1" x14ac:dyDescent="0.3">
      <c r="A2271" s="28" t="s">
        <v>304</v>
      </c>
      <c r="B2271" s="28" t="s">
        <v>1400</v>
      </c>
      <c r="C2271" s="18" t="s">
        <v>274</v>
      </c>
      <c r="D2271" s="28" t="s">
        <v>52</v>
      </c>
      <c r="E2271" s="29" t="s">
        <v>664</v>
      </c>
      <c r="F2271" s="24">
        <v>181</v>
      </c>
      <c r="G2271" s="24"/>
      <c r="H2271" s="24">
        <v>181</v>
      </c>
      <c r="I2271" s="24">
        <v>48.1</v>
      </c>
      <c r="J2271" s="37">
        <v>0</v>
      </c>
      <c r="K2271" s="24">
        <v>0</v>
      </c>
      <c r="L2271" s="24">
        <v>0</v>
      </c>
      <c r="M2271" s="24">
        <v>0</v>
      </c>
      <c r="N2271" s="24">
        <v>0</v>
      </c>
      <c r="O2271" s="30">
        <v>47.859499999999997</v>
      </c>
      <c r="P2271" s="30">
        <v>0</v>
      </c>
      <c r="Q2271" s="30">
        <v>0</v>
      </c>
      <c r="R2271" s="88">
        <f t="shared" si="1607"/>
        <v>99.499999999999986</v>
      </c>
    </row>
    <row r="2272" spans="1:19" s="36" customFormat="1" ht="31.5" customHeight="1" x14ac:dyDescent="0.3">
      <c r="A2272" s="28" t="s">
        <v>304</v>
      </c>
      <c r="B2272" s="28" t="s">
        <v>1400</v>
      </c>
      <c r="C2272" s="18" t="s">
        <v>92</v>
      </c>
      <c r="D2272" s="28"/>
      <c r="E2272" s="29" t="s">
        <v>1493</v>
      </c>
      <c r="F2272" s="24">
        <v>152.4</v>
      </c>
      <c r="G2272" s="24">
        <f t="shared" si="1617"/>
        <v>0</v>
      </c>
      <c r="H2272" s="24">
        <f t="shared" si="1617"/>
        <v>308.68</v>
      </c>
      <c r="I2272" s="24">
        <f t="shared" si="1617"/>
        <v>308.68</v>
      </c>
      <c r="J2272" s="37">
        <f t="shared" si="1617"/>
        <v>0</v>
      </c>
      <c r="K2272" s="24">
        <f t="shared" si="1617"/>
        <v>0</v>
      </c>
      <c r="L2272" s="24">
        <f t="shared" si="1617"/>
        <v>0</v>
      </c>
      <c r="M2272" s="24">
        <f t="shared" si="1617"/>
        <v>0</v>
      </c>
      <c r="N2272" s="24">
        <f t="shared" si="1617"/>
        <v>0</v>
      </c>
      <c r="O2272" s="30">
        <f t="shared" si="1617"/>
        <v>308.68</v>
      </c>
      <c r="P2272" s="30">
        <f t="shared" si="1616"/>
        <v>0</v>
      </c>
      <c r="Q2272" s="30">
        <f t="shared" si="1616"/>
        <v>0</v>
      </c>
      <c r="R2272" s="88">
        <f t="shared" si="1607"/>
        <v>100</v>
      </c>
    </row>
    <row r="2273" spans="1:19" s="36" customFormat="1" ht="31.5" customHeight="1" x14ac:dyDescent="0.3">
      <c r="A2273" s="28" t="s">
        <v>304</v>
      </c>
      <c r="B2273" s="28" t="s">
        <v>1400</v>
      </c>
      <c r="C2273" s="18" t="s">
        <v>102</v>
      </c>
      <c r="D2273" s="28"/>
      <c r="E2273" s="29" t="s">
        <v>1498</v>
      </c>
      <c r="F2273" s="24">
        <v>152.4</v>
      </c>
      <c r="G2273" s="24">
        <f t="shared" si="1617"/>
        <v>0</v>
      </c>
      <c r="H2273" s="24">
        <f t="shared" si="1617"/>
        <v>308.68</v>
      </c>
      <c r="I2273" s="24">
        <f t="shared" si="1617"/>
        <v>308.68</v>
      </c>
      <c r="J2273" s="37">
        <f t="shared" si="1617"/>
        <v>0</v>
      </c>
      <c r="K2273" s="24">
        <f t="shared" si="1617"/>
        <v>0</v>
      </c>
      <c r="L2273" s="24">
        <f t="shared" si="1617"/>
        <v>0</v>
      </c>
      <c r="M2273" s="24">
        <f t="shared" si="1617"/>
        <v>0</v>
      </c>
      <c r="N2273" s="24">
        <f t="shared" si="1617"/>
        <v>0</v>
      </c>
      <c r="O2273" s="30">
        <f t="shared" si="1617"/>
        <v>308.68</v>
      </c>
      <c r="P2273" s="30">
        <f t="shared" si="1616"/>
        <v>0</v>
      </c>
      <c r="Q2273" s="30">
        <f t="shared" si="1616"/>
        <v>0</v>
      </c>
      <c r="R2273" s="88">
        <f t="shared" si="1607"/>
        <v>100</v>
      </c>
    </row>
    <row r="2274" spans="1:19" s="36" customFormat="1" ht="78.75" customHeight="1" x14ac:dyDescent="0.3">
      <c r="A2274" s="28" t="s">
        <v>304</v>
      </c>
      <c r="B2274" s="28" t="s">
        <v>1400</v>
      </c>
      <c r="C2274" s="18" t="s">
        <v>275</v>
      </c>
      <c r="D2274" s="28"/>
      <c r="E2274" s="29" t="s">
        <v>1604</v>
      </c>
      <c r="F2274" s="24">
        <v>152.4</v>
      </c>
      <c r="G2274" s="24">
        <f t="shared" ref="G2274:O2275" si="1618">G2275</f>
        <v>0</v>
      </c>
      <c r="H2274" s="24">
        <f t="shared" si="1618"/>
        <v>308.68</v>
      </c>
      <c r="I2274" s="24">
        <f>I2275+I2277</f>
        <v>308.68</v>
      </c>
      <c r="J2274" s="24">
        <f t="shared" ref="J2274:Q2274" si="1619">J2275+J2277</f>
        <v>0</v>
      </c>
      <c r="K2274" s="24">
        <f t="shared" si="1619"/>
        <v>0</v>
      </c>
      <c r="L2274" s="24">
        <f t="shared" si="1619"/>
        <v>0</v>
      </c>
      <c r="M2274" s="24">
        <f t="shared" si="1619"/>
        <v>0</v>
      </c>
      <c r="N2274" s="24">
        <f t="shared" si="1619"/>
        <v>0</v>
      </c>
      <c r="O2274" s="24">
        <f t="shared" si="1619"/>
        <v>308.68</v>
      </c>
      <c r="P2274" s="24">
        <f t="shared" si="1619"/>
        <v>0</v>
      </c>
      <c r="Q2274" s="24">
        <f t="shared" si="1619"/>
        <v>0</v>
      </c>
      <c r="R2274" s="88">
        <f t="shared" si="1607"/>
        <v>100</v>
      </c>
    </row>
    <row r="2275" spans="1:19" ht="31.5" hidden="1" customHeight="1" x14ac:dyDescent="0.3">
      <c r="A2275" s="28" t="s">
        <v>304</v>
      </c>
      <c r="B2275" s="28" t="s">
        <v>1400</v>
      </c>
      <c r="C2275" s="18" t="s">
        <v>275</v>
      </c>
      <c r="D2275" s="28" t="s">
        <v>51</v>
      </c>
      <c r="E2275" s="29" t="s">
        <v>663</v>
      </c>
      <c r="F2275" s="24">
        <v>152.4</v>
      </c>
      <c r="G2275" s="24">
        <f t="shared" si="1618"/>
        <v>0</v>
      </c>
      <c r="H2275" s="24">
        <f t="shared" si="1618"/>
        <v>308.68</v>
      </c>
      <c r="I2275" s="24">
        <f t="shared" si="1618"/>
        <v>0</v>
      </c>
      <c r="J2275" s="37">
        <f t="shared" si="1618"/>
        <v>0</v>
      </c>
      <c r="K2275" s="24">
        <f t="shared" si="1618"/>
        <v>0</v>
      </c>
      <c r="L2275" s="24">
        <f t="shared" si="1618"/>
        <v>0</v>
      </c>
      <c r="M2275" s="24">
        <f t="shared" si="1618"/>
        <v>0</v>
      </c>
      <c r="N2275" s="24">
        <f t="shared" si="1618"/>
        <v>0</v>
      </c>
      <c r="O2275" s="30">
        <f t="shared" si="1618"/>
        <v>0</v>
      </c>
      <c r="P2275" s="30">
        <f t="shared" si="1616"/>
        <v>0</v>
      </c>
      <c r="Q2275" s="30">
        <f t="shared" si="1616"/>
        <v>0</v>
      </c>
      <c r="R2275" s="30">
        <v>0</v>
      </c>
      <c r="S2275" s="36" t="s">
        <v>2026</v>
      </c>
    </row>
    <row r="2276" spans="1:19" ht="31.5" hidden="1" customHeight="1" x14ac:dyDescent="0.3">
      <c r="A2276" s="28" t="s">
        <v>304</v>
      </c>
      <c r="B2276" s="28" t="s">
        <v>1400</v>
      </c>
      <c r="C2276" s="18" t="s">
        <v>275</v>
      </c>
      <c r="D2276" s="28" t="s">
        <v>52</v>
      </c>
      <c r="E2276" s="29" t="s">
        <v>664</v>
      </c>
      <c r="F2276" s="24">
        <v>152.4</v>
      </c>
      <c r="G2276" s="24"/>
      <c r="H2276" s="24">
        <f>152.4+156.28</f>
        <v>308.68</v>
      </c>
      <c r="I2276" s="24">
        <v>0</v>
      </c>
      <c r="J2276" s="37">
        <v>0</v>
      </c>
      <c r="K2276" s="24">
        <v>0</v>
      </c>
      <c r="L2276" s="24">
        <v>0</v>
      </c>
      <c r="M2276" s="24">
        <v>0</v>
      </c>
      <c r="N2276" s="24">
        <v>0</v>
      </c>
      <c r="O2276" s="30">
        <v>0</v>
      </c>
      <c r="P2276" s="30">
        <v>0</v>
      </c>
      <c r="Q2276" s="30">
        <v>0</v>
      </c>
      <c r="R2276" s="30">
        <v>0</v>
      </c>
      <c r="S2276" s="36" t="s">
        <v>2026</v>
      </c>
    </row>
    <row r="2277" spans="1:19" x14ac:dyDescent="0.3">
      <c r="A2277" s="28" t="s">
        <v>304</v>
      </c>
      <c r="B2277" s="28" t="s">
        <v>1400</v>
      </c>
      <c r="C2277" s="18" t="s">
        <v>275</v>
      </c>
      <c r="D2277" s="28" t="s">
        <v>53</v>
      </c>
      <c r="E2277" s="29" t="s">
        <v>679</v>
      </c>
      <c r="F2277" s="24"/>
      <c r="G2277" s="24"/>
      <c r="H2277" s="24">
        <v>0</v>
      </c>
      <c r="I2277" s="24">
        <f>I2278</f>
        <v>308.68</v>
      </c>
      <c r="J2277" s="24">
        <f t="shared" ref="J2277:Q2277" si="1620">J2278</f>
        <v>0</v>
      </c>
      <c r="K2277" s="24">
        <f t="shared" si="1620"/>
        <v>0</v>
      </c>
      <c r="L2277" s="24">
        <f t="shared" si="1620"/>
        <v>0</v>
      </c>
      <c r="M2277" s="24">
        <f t="shared" si="1620"/>
        <v>0</v>
      </c>
      <c r="N2277" s="24">
        <f t="shared" si="1620"/>
        <v>0</v>
      </c>
      <c r="O2277" s="24">
        <f t="shared" si="1620"/>
        <v>308.68</v>
      </c>
      <c r="P2277" s="24">
        <f t="shared" si="1620"/>
        <v>0</v>
      </c>
      <c r="Q2277" s="24">
        <f t="shared" si="1620"/>
        <v>0</v>
      </c>
      <c r="R2277" s="88">
        <f t="shared" si="1607"/>
        <v>100</v>
      </c>
    </row>
    <row r="2278" spans="1:19" x14ac:dyDescent="0.3">
      <c r="A2278" s="28" t="s">
        <v>304</v>
      </c>
      <c r="B2278" s="28" t="s">
        <v>1400</v>
      </c>
      <c r="C2278" s="18" t="s">
        <v>275</v>
      </c>
      <c r="D2278" s="28" t="s">
        <v>54</v>
      </c>
      <c r="E2278" s="29" t="s">
        <v>681</v>
      </c>
      <c r="F2278" s="24"/>
      <c r="G2278" s="24"/>
      <c r="H2278" s="24">
        <v>0</v>
      </c>
      <c r="I2278" s="24">
        <v>308.68</v>
      </c>
      <c r="J2278" s="37">
        <v>0</v>
      </c>
      <c r="K2278" s="37">
        <v>0</v>
      </c>
      <c r="L2278" s="37">
        <v>0</v>
      </c>
      <c r="M2278" s="37">
        <v>0</v>
      </c>
      <c r="N2278" s="37">
        <v>0</v>
      </c>
      <c r="O2278" s="37">
        <v>308.68</v>
      </c>
      <c r="P2278" s="37">
        <v>0</v>
      </c>
      <c r="Q2278" s="37">
        <v>0</v>
      </c>
      <c r="R2278" s="88">
        <f t="shared" si="1607"/>
        <v>100</v>
      </c>
    </row>
    <row r="2279" spans="1:19" s="36" customFormat="1" ht="15.75" customHeight="1" x14ac:dyDescent="0.3">
      <c r="A2279" s="43" t="s">
        <v>304</v>
      </c>
      <c r="B2279" s="43" t="s">
        <v>147</v>
      </c>
      <c r="C2279" s="27"/>
      <c r="D2279" s="43"/>
      <c r="E2279" s="44" t="s">
        <v>622</v>
      </c>
      <c r="F2279" s="22">
        <v>30941.684000000001</v>
      </c>
      <c r="G2279" s="22">
        <f t="shared" ref="G2279:H2279" si="1621">G2280+G2287+G2327</f>
        <v>890.5</v>
      </c>
      <c r="H2279" s="22">
        <f t="shared" si="1621"/>
        <v>30261.954999999998</v>
      </c>
      <c r="I2279" s="22">
        <f t="shared" ref="I2279:Q2279" si="1622">I2280+I2287+I2327</f>
        <v>27606.080159999998</v>
      </c>
      <c r="J2279" s="76">
        <f t="shared" si="1622"/>
        <v>19500.110780000003</v>
      </c>
      <c r="K2279" s="22">
        <f t="shared" si="1622"/>
        <v>0</v>
      </c>
      <c r="L2279" s="22">
        <f t="shared" si="1622"/>
        <v>0</v>
      </c>
      <c r="M2279" s="22">
        <f t="shared" si="1622"/>
        <v>0</v>
      </c>
      <c r="N2279" s="22">
        <f t="shared" si="1622"/>
        <v>0</v>
      </c>
      <c r="O2279" s="45">
        <f t="shared" si="1622"/>
        <v>27165.915939999999</v>
      </c>
      <c r="P2279" s="45">
        <f t="shared" si="1622"/>
        <v>0</v>
      </c>
      <c r="Q2279" s="45">
        <f t="shared" si="1622"/>
        <v>0</v>
      </c>
      <c r="R2279" s="86">
        <f t="shared" si="1607"/>
        <v>98.405553351113653</v>
      </c>
    </row>
    <row r="2280" spans="1:19" s="49" customFormat="1" ht="15.75" customHeight="1" x14ac:dyDescent="0.3">
      <c r="A2280" s="47" t="s">
        <v>304</v>
      </c>
      <c r="B2280" s="47" t="s">
        <v>1421</v>
      </c>
      <c r="C2280" s="20"/>
      <c r="D2280" s="47"/>
      <c r="E2280" s="48" t="s">
        <v>644</v>
      </c>
      <c r="F2280" s="23">
        <v>403.18400000000003</v>
      </c>
      <c r="G2280" s="23">
        <f t="shared" ref="G2280:N2285" si="1623">G2281</f>
        <v>890.5</v>
      </c>
      <c r="H2280" s="23">
        <f t="shared" si="1623"/>
        <v>566.00599999999986</v>
      </c>
      <c r="I2280" s="23">
        <f t="shared" si="1623"/>
        <v>276.32233000000002</v>
      </c>
      <c r="J2280" s="77">
        <f t="shared" si="1623"/>
        <v>0</v>
      </c>
      <c r="K2280" s="23">
        <f t="shared" si="1623"/>
        <v>0</v>
      </c>
      <c r="L2280" s="23">
        <f t="shared" si="1623"/>
        <v>0</v>
      </c>
      <c r="M2280" s="23">
        <f t="shared" si="1623"/>
        <v>0</v>
      </c>
      <c r="N2280" s="23">
        <f t="shared" si="1623"/>
        <v>0</v>
      </c>
      <c r="O2280" s="51">
        <f t="shared" ref="O2280:Q2285" si="1624">O2281</f>
        <v>86.934399999999997</v>
      </c>
      <c r="P2280" s="51">
        <f t="shared" si="1624"/>
        <v>0</v>
      </c>
      <c r="Q2280" s="51">
        <f t="shared" si="1624"/>
        <v>0</v>
      </c>
      <c r="R2280" s="87">
        <f t="shared" si="1607"/>
        <v>31.461228631070092</v>
      </c>
    </row>
    <row r="2281" spans="1:19" ht="31.5" customHeight="1" x14ac:dyDescent="0.3">
      <c r="A2281" s="28" t="s">
        <v>304</v>
      </c>
      <c r="B2281" s="28" t="s">
        <v>1421</v>
      </c>
      <c r="C2281" s="18" t="s">
        <v>269</v>
      </c>
      <c r="D2281" s="28"/>
      <c r="E2281" s="29" t="s">
        <v>1597</v>
      </c>
      <c r="F2281" s="24">
        <v>403.18400000000003</v>
      </c>
      <c r="G2281" s="24">
        <f t="shared" si="1623"/>
        <v>890.5</v>
      </c>
      <c r="H2281" s="24">
        <f t="shared" si="1623"/>
        <v>566.00599999999986</v>
      </c>
      <c r="I2281" s="24">
        <f t="shared" si="1623"/>
        <v>276.32233000000002</v>
      </c>
      <c r="J2281" s="37">
        <f t="shared" si="1623"/>
        <v>0</v>
      </c>
      <c r="K2281" s="24">
        <f t="shared" si="1623"/>
        <v>0</v>
      </c>
      <c r="L2281" s="24">
        <f t="shared" si="1623"/>
        <v>0</v>
      </c>
      <c r="M2281" s="24">
        <f t="shared" si="1623"/>
        <v>0</v>
      </c>
      <c r="N2281" s="24">
        <f t="shared" si="1623"/>
        <v>0</v>
      </c>
      <c r="O2281" s="30">
        <f t="shared" si="1624"/>
        <v>86.934399999999997</v>
      </c>
      <c r="P2281" s="30">
        <f t="shared" si="1624"/>
        <v>0</v>
      </c>
      <c r="Q2281" s="30">
        <f t="shared" si="1624"/>
        <v>0</v>
      </c>
      <c r="R2281" s="88">
        <f t="shared" si="1607"/>
        <v>31.461228631070092</v>
      </c>
    </row>
    <row r="2282" spans="1:19" ht="31.5" customHeight="1" x14ac:dyDescent="0.3">
      <c r="A2282" s="28" t="s">
        <v>304</v>
      </c>
      <c r="B2282" s="28" t="s">
        <v>1421</v>
      </c>
      <c r="C2282" s="18" t="s">
        <v>326</v>
      </c>
      <c r="D2282" s="28"/>
      <c r="E2282" s="29" t="s">
        <v>1608</v>
      </c>
      <c r="F2282" s="24">
        <v>403.18400000000003</v>
      </c>
      <c r="G2282" s="24">
        <f t="shared" si="1623"/>
        <v>890.5</v>
      </c>
      <c r="H2282" s="24">
        <f t="shared" si="1623"/>
        <v>566.00599999999986</v>
      </c>
      <c r="I2282" s="24">
        <f t="shared" si="1623"/>
        <v>276.32233000000002</v>
      </c>
      <c r="J2282" s="37">
        <f t="shared" si="1623"/>
        <v>0</v>
      </c>
      <c r="K2282" s="24">
        <f t="shared" si="1623"/>
        <v>0</v>
      </c>
      <c r="L2282" s="24">
        <f t="shared" si="1623"/>
        <v>0</v>
      </c>
      <c r="M2282" s="24">
        <f t="shared" si="1623"/>
        <v>0</v>
      </c>
      <c r="N2282" s="24">
        <f t="shared" si="1623"/>
        <v>0</v>
      </c>
      <c r="O2282" s="30">
        <f t="shared" si="1624"/>
        <v>86.934399999999997</v>
      </c>
      <c r="P2282" s="30">
        <f t="shared" si="1624"/>
        <v>0</v>
      </c>
      <c r="Q2282" s="30">
        <f t="shared" si="1624"/>
        <v>0</v>
      </c>
      <c r="R2282" s="88">
        <f t="shared" si="1607"/>
        <v>31.461228631070092</v>
      </c>
    </row>
    <row r="2283" spans="1:19" ht="63" customHeight="1" x14ac:dyDescent="0.3">
      <c r="A2283" s="28" t="s">
        <v>304</v>
      </c>
      <c r="B2283" s="28" t="s">
        <v>1421</v>
      </c>
      <c r="C2283" s="18" t="s">
        <v>327</v>
      </c>
      <c r="D2283" s="28"/>
      <c r="E2283" s="29" t="s">
        <v>1609</v>
      </c>
      <c r="F2283" s="24">
        <v>403.18400000000003</v>
      </c>
      <c r="G2283" s="24">
        <f t="shared" si="1623"/>
        <v>890.5</v>
      </c>
      <c r="H2283" s="24">
        <f t="shared" si="1623"/>
        <v>566.00599999999986</v>
      </c>
      <c r="I2283" s="24">
        <f t="shared" si="1623"/>
        <v>276.32233000000002</v>
      </c>
      <c r="J2283" s="37">
        <f t="shared" si="1623"/>
        <v>0</v>
      </c>
      <c r="K2283" s="24">
        <f t="shared" si="1623"/>
        <v>0</v>
      </c>
      <c r="L2283" s="24">
        <f t="shared" si="1623"/>
        <v>0</v>
      </c>
      <c r="M2283" s="24">
        <f t="shared" si="1623"/>
        <v>0</v>
      </c>
      <c r="N2283" s="24">
        <f t="shared" si="1623"/>
        <v>0</v>
      </c>
      <c r="O2283" s="30">
        <f t="shared" si="1624"/>
        <v>86.934399999999997</v>
      </c>
      <c r="P2283" s="30">
        <f t="shared" si="1624"/>
        <v>0</v>
      </c>
      <c r="Q2283" s="30">
        <f t="shared" si="1624"/>
        <v>0</v>
      </c>
      <c r="R2283" s="88">
        <f t="shared" si="1607"/>
        <v>31.461228631070092</v>
      </c>
    </row>
    <row r="2284" spans="1:19" ht="31.5" customHeight="1" x14ac:dyDescent="0.3">
      <c r="A2284" s="28" t="s">
        <v>304</v>
      </c>
      <c r="B2284" s="28" t="s">
        <v>1421</v>
      </c>
      <c r="C2284" s="18" t="s">
        <v>1349</v>
      </c>
      <c r="D2284" s="28"/>
      <c r="E2284" s="29" t="s">
        <v>1376</v>
      </c>
      <c r="F2284" s="24">
        <v>403.18400000000003</v>
      </c>
      <c r="G2284" s="24">
        <f t="shared" si="1623"/>
        <v>890.5</v>
      </c>
      <c r="H2284" s="24">
        <f t="shared" si="1623"/>
        <v>566.00599999999986</v>
      </c>
      <c r="I2284" s="24">
        <f t="shared" si="1623"/>
        <v>276.32233000000002</v>
      </c>
      <c r="J2284" s="37">
        <f t="shared" si="1623"/>
        <v>0</v>
      </c>
      <c r="K2284" s="24">
        <f t="shared" si="1623"/>
        <v>0</v>
      </c>
      <c r="L2284" s="24">
        <f t="shared" si="1623"/>
        <v>0</v>
      </c>
      <c r="M2284" s="24">
        <f t="shared" si="1623"/>
        <v>0</v>
      </c>
      <c r="N2284" s="24">
        <f t="shared" si="1623"/>
        <v>0</v>
      </c>
      <c r="O2284" s="30">
        <f t="shared" si="1624"/>
        <v>86.934399999999997</v>
      </c>
      <c r="P2284" s="30">
        <f t="shared" si="1624"/>
        <v>0</v>
      </c>
      <c r="Q2284" s="30">
        <f t="shared" si="1624"/>
        <v>0</v>
      </c>
      <c r="R2284" s="88">
        <f t="shared" si="1607"/>
        <v>31.461228631070092</v>
      </c>
    </row>
    <row r="2285" spans="1:19" ht="31.5" customHeight="1" x14ac:dyDescent="0.3">
      <c r="A2285" s="28" t="s">
        <v>304</v>
      </c>
      <c r="B2285" s="28" t="s">
        <v>1421</v>
      </c>
      <c r="C2285" s="18" t="s">
        <v>1349</v>
      </c>
      <c r="D2285" s="28" t="s">
        <v>51</v>
      </c>
      <c r="E2285" s="29" t="s">
        <v>663</v>
      </c>
      <c r="F2285" s="24">
        <v>403.18400000000003</v>
      </c>
      <c r="G2285" s="24">
        <f t="shared" si="1623"/>
        <v>890.5</v>
      </c>
      <c r="H2285" s="24">
        <f t="shared" si="1623"/>
        <v>566.00599999999986</v>
      </c>
      <c r="I2285" s="24">
        <f t="shared" si="1623"/>
        <v>276.32233000000002</v>
      </c>
      <c r="J2285" s="37">
        <f t="shared" si="1623"/>
        <v>0</v>
      </c>
      <c r="K2285" s="24">
        <f t="shared" si="1623"/>
        <v>0</v>
      </c>
      <c r="L2285" s="24">
        <f t="shared" si="1623"/>
        <v>0</v>
      </c>
      <c r="M2285" s="24">
        <f t="shared" si="1623"/>
        <v>0</v>
      </c>
      <c r="N2285" s="24">
        <f t="shared" si="1623"/>
        <v>0</v>
      </c>
      <c r="O2285" s="30">
        <f t="shared" si="1624"/>
        <v>86.934399999999997</v>
      </c>
      <c r="P2285" s="30">
        <f t="shared" si="1624"/>
        <v>0</v>
      </c>
      <c r="Q2285" s="30">
        <f t="shared" si="1624"/>
        <v>0</v>
      </c>
      <c r="R2285" s="88">
        <f t="shared" si="1607"/>
        <v>31.461228631070092</v>
      </c>
    </row>
    <row r="2286" spans="1:19" ht="31.5" customHeight="1" x14ac:dyDescent="0.3">
      <c r="A2286" s="28" t="s">
        <v>304</v>
      </c>
      <c r="B2286" s="28" t="s">
        <v>1421</v>
      </c>
      <c r="C2286" s="18" t="s">
        <v>1349</v>
      </c>
      <c r="D2286" s="28" t="s">
        <v>52</v>
      </c>
      <c r="E2286" s="29" t="s">
        <v>664</v>
      </c>
      <c r="F2286" s="24">
        <v>403.18400000000003</v>
      </c>
      <c r="G2286" s="24">
        <v>890.5</v>
      </c>
      <c r="H2286" s="24">
        <f>1267.119-701.113</f>
        <v>566.00599999999986</v>
      </c>
      <c r="I2286" s="24">
        <v>276.32233000000002</v>
      </c>
      <c r="J2286" s="37">
        <v>0</v>
      </c>
      <c r="K2286" s="24">
        <v>0</v>
      </c>
      <c r="L2286" s="24">
        <v>0</v>
      </c>
      <c r="M2286" s="24">
        <v>0</v>
      </c>
      <c r="N2286" s="24">
        <v>0</v>
      </c>
      <c r="O2286" s="30">
        <v>86.934399999999997</v>
      </c>
      <c r="P2286" s="30">
        <v>0</v>
      </c>
      <c r="Q2286" s="30">
        <v>0</v>
      </c>
      <c r="R2286" s="88">
        <f t="shared" si="1607"/>
        <v>31.461228631070092</v>
      </c>
    </row>
    <row r="2287" spans="1:19" s="49" customFormat="1" ht="15.75" customHeight="1" x14ac:dyDescent="0.3">
      <c r="A2287" s="47" t="s">
        <v>304</v>
      </c>
      <c r="B2287" s="47" t="s">
        <v>1422</v>
      </c>
      <c r="C2287" s="20"/>
      <c r="D2287" s="47"/>
      <c r="E2287" s="48" t="s">
        <v>645</v>
      </c>
      <c r="F2287" s="23">
        <v>20767.3</v>
      </c>
      <c r="G2287" s="23">
        <f t="shared" ref="G2287:H2287" si="1625">G2288+G2298+G2305+G2319</f>
        <v>0</v>
      </c>
      <c r="H2287" s="23">
        <f t="shared" si="1625"/>
        <v>20168.421999999999</v>
      </c>
      <c r="I2287" s="23">
        <f>I2288+I2298+I2304+I2319</f>
        <v>17832.213830000001</v>
      </c>
      <c r="J2287" s="77">
        <f t="shared" ref="J2287:Q2287" si="1626">J2288+J2298+J2305+J2319</f>
        <v>13067.645710000001</v>
      </c>
      <c r="K2287" s="23">
        <f t="shared" si="1626"/>
        <v>0</v>
      </c>
      <c r="L2287" s="23">
        <f t="shared" si="1626"/>
        <v>0</v>
      </c>
      <c r="M2287" s="23">
        <f t="shared" si="1626"/>
        <v>0</v>
      </c>
      <c r="N2287" s="23">
        <f t="shared" si="1626"/>
        <v>0</v>
      </c>
      <c r="O2287" s="23">
        <f>O2288+O2298+O2304+O2319</f>
        <v>17581.49395</v>
      </c>
      <c r="P2287" s="51">
        <f t="shared" si="1626"/>
        <v>0</v>
      </c>
      <c r="Q2287" s="51">
        <f t="shared" si="1626"/>
        <v>0</v>
      </c>
      <c r="R2287" s="87">
        <f t="shared" si="1607"/>
        <v>98.594005868311186</v>
      </c>
    </row>
    <row r="2288" spans="1:19" ht="31.5" customHeight="1" x14ac:dyDescent="0.3">
      <c r="A2288" s="28" t="s">
        <v>304</v>
      </c>
      <c r="B2288" s="28" t="s">
        <v>1422</v>
      </c>
      <c r="C2288" s="18" t="s">
        <v>266</v>
      </c>
      <c r="D2288" s="28"/>
      <c r="E2288" s="29" t="s">
        <v>1593</v>
      </c>
      <c r="F2288" s="24">
        <v>14239.8</v>
      </c>
      <c r="G2288" s="24">
        <f t="shared" ref="G2288:Q2288" si="1627">G2289</f>
        <v>0</v>
      </c>
      <c r="H2288" s="24">
        <f t="shared" si="1627"/>
        <v>13782.432000000001</v>
      </c>
      <c r="I2288" s="24">
        <f t="shared" si="1627"/>
        <v>13782.432000000001</v>
      </c>
      <c r="J2288" s="37">
        <f t="shared" si="1627"/>
        <v>10406.04341</v>
      </c>
      <c r="K2288" s="24">
        <f t="shared" si="1627"/>
        <v>0</v>
      </c>
      <c r="L2288" s="24">
        <f t="shared" si="1627"/>
        <v>0</v>
      </c>
      <c r="M2288" s="24">
        <f t="shared" si="1627"/>
        <v>0</v>
      </c>
      <c r="N2288" s="24">
        <f t="shared" si="1627"/>
        <v>0</v>
      </c>
      <c r="O2288" s="30">
        <f t="shared" si="1627"/>
        <v>13581.74</v>
      </c>
      <c r="P2288" s="30">
        <f t="shared" si="1627"/>
        <v>0</v>
      </c>
      <c r="Q2288" s="30">
        <f t="shared" si="1627"/>
        <v>0</v>
      </c>
      <c r="R2288" s="88">
        <f t="shared" si="1607"/>
        <v>98.543856410827928</v>
      </c>
    </row>
    <row r="2289" spans="1:19" ht="31.5" customHeight="1" x14ac:dyDescent="0.3">
      <c r="A2289" s="28" t="s">
        <v>304</v>
      </c>
      <c r="B2289" s="28" t="s">
        <v>1422</v>
      </c>
      <c r="C2289" s="18" t="s">
        <v>267</v>
      </c>
      <c r="D2289" s="28"/>
      <c r="E2289" s="29" t="s">
        <v>1594</v>
      </c>
      <c r="F2289" s="24">
        <v>14239.8</v>
      </c>
      <c r="G2289" s="24">
        <f t="shared" ref="G2289:H2289" si="1628">G2290+G2295</f>
        <v>0</v>
      </c>
      <c r="H2289" s="24">
        <f t="shared" si="1628"/>
        <v>13782.432000000001</v>
      </c>
      <c r="I2289" s="24">
        <f t="shared" ref="I2289:Q2289" si="1629">I2290+I2295</f>
        <v>13782.432000000001</v>
      </c>
      <c r="J2289" s="37">
        <f t="shared" si="1629"/>
        <v>10406.04341</v>
      </c>
      <c r="K2289" s="24">
        <f t="shared" si="1629"/>
        <v>0</v>
      </c>
      <c r="L2289" s="24">
        <f t="shared" si="1629"/>
        <v>0</v>
      </c>
      <c r="M2289" s="24">
        <f t="shared" si="1629"/>
        <v>0</v>
      </c>
      <c r="N2289" s="24">
        <f t="shared" si="1629"/>
        <v>0</v>
      </c>
      <c r="O2289" s="30">
        <f t="shared" si="1629"/>
        <v>13581.74</v>
      </c>
      <c r="P2289" s="30">
        <f t="shared" si="1629"/>
        <v>0</v>
      </c>
      <c r="Q2289" s="30">
        <f t="shared" si="1629"/>
        <v>0</v>
      </c>
      <c r="R2289" s="88">
        <f t="shared" si="1607"/>
        <v>98.543856410827928</v>
      </c>
    </row>
    <row r="2290" spans="1:19" ht="31.5" customHeight="1" x14ac:dyDescent="0.3">
      <c r="A2290" s="28" t="s">
        <v>304</v>
      </c>
      <c r="B2290" s="28" t="s">
        <v>1422</v>
      </c>
      <c r="C2290" s="18" t="s">
        <v>284</v>
      </c>
      <c r="D2290" s="28"/>
      <c r="E2290" s="29" t="s">
        <v>1611</v>
      </c>
      <c r="F2290" s="24">
        <v>12832.199999999999</v>
      </c>
      <c r="G2290" s="24">
        <f t="shared" ref="G2290:H2290" si="1630">G2291+G2293</f>
        <v>0</v>
      </c>
      <c r="H2290" s="24">
        <f t="shared" si="1630"/>
        <v>12375.84</v>
      </c>
      <c r="I2290" s="24">
        <f t="shared" ref="I2290:Q2290" si="1631">I2291+I2293</f>
        <v>12375.84</v>
      </c>
      <c r="J2290" s="37">
        <f t="shared" si="1631"/>
        <v>9602.5462100000004</v>
      </c>
      <c r="K2290" s="24">
        <f t="shared" si="1631"/>
        <v>0</v>
      </c>
      <c r="L2290" s="24">
        <f t="shared" si="1631"/>
        <v>0</v>
      </c>
      <c r="M2290" s="24">
        <f t="shared" si="1631"/>
        <v>0</v>
      </c>
      <c r="N2290" s="24">
        <f t="shared" si="1631"/>
        <v>0</v>
      </c>
      <c r="O2290" s="30">
        <f t="shared" si="1631"/>
        <v>12375.84</v>
      </c>
      <c r="P2290" s="30">
        <f t="shared" si="1631"/>
        <v>0</v>
      </c>
      <c r="Q2290" s="30">
        <f t="shared" si="1631"/>
        <v>0</v>
      </c>
      <c r="R2290" s="88">
        <f t="shared" si="1607"/>
        <v>100</v>
      </c>
    </row>
    <row r="2291" spans="1:19" ht="31.5" customHeight="1" x14ac:dyDescent="0.3">
      <c r="A2291" s="28" t="s">
        <v>304</v>
      </c>
      <c r="B2291" s="28" t="s">
        <v>1422</v>
      </c>
      <c r="C2291" s="18" t="s">
        <v>284</v>
      </c>
      <c r="D2291" s="28" t="s">
        <v>51</v>
      </c>
      <c r="E2291" s="29" t="s">
        <v>663</v>
      </c>
      <c r="F2291" s="24">
        <v>12738.4</v>
      </c>
      <c r="G2291" s="24">
        <f t="shared" ref="G2291:Q2291" si="1632">G2292</f>
        <v>0</v>
      </c>
      <c r="H2291" s="24">
        <f t="shared" si="1632"/>
        <v>12375.84</v>
      </c>
      <c r="I2291" s="24">
        <f t="shared" si="1632"/>
        <v>12375.84</v>
      </c>
      <c r="J2291" s="37">
        <f t="shared" si="1632"/>
        <v>9602.5462100000004</v>
      </c>
      <c r="K2291" s="24">
        <f t="shared" si="1632"/>
        <v>0</v>
      </c>
      <c r="L2291" s="24">
        <f t="shared" si="1632"/>
        <v>0</v>
      </c>
      <c r="M2291" s="24">
        <f t="shared" si="1632"/>
        <v>0</v>
      </c>
      <c r="N2291" s="24">
        <f t="shared" si="1632"/>
        <v>0</v>
      </c>
      <c r="O2291" s="30">
        <f t="shared" si="1632"/>
        <v>12375.84</v>
      </c>
      <c r="P2291" s="30">
        <f t="shared" si="1632"/>
        <v>0</v>
      </c>
      <c r="Q2291" s="30">
        <f t="shared" si="1632"/>
        <v>0</v>
      </c>
      <c r="R2291" s="88">
        <f t="shared" si="1607"/>
        <v>100</v>
      </c>
    </row>
    <row r="2292" spans="1:19" ht="31.5" customHeight="1" x14ac:dyDescent="0.3">
      <c r="A2292" s="28" t="s">
        <v>304</v>
      </c>
      <c r="B2292" s="28" t="s">
        <v>1422</v>
      </c>
      <c r="C2292" s="18" t="s">
        <v>284</v>
      </c>
      <c r="D2292" s="28" t="s">
        <v>52</v>
      </c>
      <c r="E2292" s="29" t="s">
        <v>664</v>
      </c>
      <c r="F2292" s="24">
        <v>12738.4</v>
      </c>
      <c r="G2292" s="24"/>
      <c r="H2292" s="24">
        <f>12381.556-5.716</f>
        <v>12375.84</v>
      </c>
      <c r="I2292" s="24">
        <v>12375.84</v>
      </c>
      <c r="J2292" s="37">
        <v>9602.5462100000004</v>
      </c>
      <c r="K2292" s="24">
        <v>0</v>
      </c>
      <c r="L2292" s="24">
        <v>0</v>
      </c>
      <c r="M2292" s="24">
        <v>0</v>
      </c>
      <c r="N2292" s="24">
        <v>0</v>
      </c>
      <c r="O2292" s="30">
        <v>12375.84</v>
      </c>
      <c r="P2292" s="30">
        <v>0</v>
      </c>
      <c r="Q2292" s="30">
        <v>0</v>
      </c>
      <c r="R2292" s="88">
        <f t="shared" si="1607"/>
        <v>100</v>
      </c>
    </row>
    <row r="2293" spans="1:19" ht="15.75" hidden="1" customHeight="1" x14ac:dyDescent="0.3">
      <c r="A2293" s="28" t="s">
        <v>304</v>
      </c>
      <c r="B2293" s="28" t="s">
        <v>1422</v>
      </c>
      <c r="C2293" s="18" t="s">
        <v>284</v>
      </c>
      <c r="D2293" s="28" t="s">
        <v>53</v>
      </c>
      <c r="E2293" s="29" t="s">
        <v>679</v>
      </c>
      <c r="F2293" s="24">
        <v>93.8</v>
      </c>
      <c r="G2293" s="24">
        <f t="shared" ref="G2293:Q2293" si="1633">G2294</f>
        <v>0</v>
      </c>
      <c r="H2293" s="24">
        <f t="shared" si="1633"/>
        <v>0</v>
      </c>
      <c r="I2293" s="24">
        <f t="shared" si="1633"/>
        <v>0</v>
      </c>
      <c r="J2293" s="37">
        <f t="shared" si="1633"/>
        <v>0</v>
      </c>
      <c r="K2293" s="24">
        <f t="shared" si="1633"/>
        <v>0</v>
      </c>
      <c r="L2293" s="24">
        <f t="shared" si="1633"/>
        <v>0</v>
      </c>
      <c r="M2293" s="24">
        <f t="shared" si="1633"/>
        <v>0</v>
      </c>
      <c r="N2293" s="24">
        <f t="shared" si="1633"/>
        <v>0</v>
      </c>
      <c r="O2293" s="30">
        <f t="shared" si="1633"/>
        <v>0</v>
      </c>
      <c r="P2293" s="30">
        <f t="shared" si="1633"/>
        <v>0</v>
      </c>
      <c r="Q2293" s="30">
        <f t="shared" si="1633"/>
        <v>0</v>
      </c>
      <c r="R2293" s="30">
        <v>0</v>
      </c>
      <c r="S2293" s="26" t="s">
        <v>2026</v>
      </c>
    </row>
    <row r="2294" spans="1:19" ht="15.75" hidden="1" customHeight="1" x14ac:dyDescent="0.3">
      <c r="A2294" s="28" t="s">
        <v>304</v>
      </c>
      <c r="B2294" s="28" t="s">
        <v>1422</v>
      </c>
      <c r="C2294" s="18" t="s">
        <v>284</v>
      </c>
      <c r="D2294" s="28" t="s">
        <v>60</v>
      </c>
      <c r="E2294" s="29" t="s">
        <v>682</v>
      </c>
      <c r="F2294" s="24">
        <v>93.8</v>
      </c>
      <c r="G2294" s="24"/>
      <c r="H2294" s="24">
        <f>93.8-93.8</f>
        <v>0</v>
      </c>
      <c r="I2294" s="24">
        <v>0</v>
      </c>
      <c r="J2294" s="37">
        <v>0</v>
      </c>
      <c r="K2294" s="24">
        <v>0</v>
      </c>
      <c r="L2294" s="24">
        <v>0</v>
      </c>
      <c r="M2294" s="24">
        <v>0</v>
      </c>
      <c r="N2294" s="24">
        <v>0</v>
      </c>
      <c r="O2294" s="30">
        <v>0</v>
      </c>
      <c r="P2294" s="30">
        <v>0</v>
      </c>
      <c r="Q2294" s="30">
        <v>0</v>
      </c>
      <c r="R2294" s="30">
        <v>0</v>
      </c>
      <c r="S2294" s="26" t="s">
        <v>2026</v>
      </c>
    </row>
    <row r="2295" spans="1:19" ht="31.5" customHeight="1" x14ac:dyDescent="0.3">
      <c r="A2295" s="28" t="s">
        <v>304</v>
      </c>
      <c r="B2295" s="28" t="s">
        <v>1422</v>
      </c>
      <c r="C2295" s="18" t="s">
        <v>285</v>
      </c>
      <c r="D2295" s="28"/>
      <c r="E2295" s="29" t="s">
        <v>1612</v>
      </c>
      <c r="F2295" s="24">
        <v>1407.6</v>
      </c>
      <c r="G2295" s="24">
        <f t="shared" ref="G2295:Q2296" si="1634">G2296</f>
        <v>0</v>
      </c>
      <c r="H2295" s="24">
        <f t="shared" si="1634"/>
        <v>1406.5919999999999</v>
      </c>
      <c r="I2295" s="24">
        <f t="shared" si="1634"/>
        <v>1406.5920000000001</v>
      </c>
      <c r="J2295" s="37">
        <f t="shared" si="1634"/>
        <v>803.49720000000002</v>
      </c>
      <c r="K2295" s="24">
        <f t="shared" si="1634"/>
        <v>0</v>
      </c>
      <c r="L2295" s="24">
        <f t="shared" si="1634"/>
        <v>0</v>
      </c>
      <c r="M2295" s="24">
        <f t="shared" si="1634"/>
        <v>0</v>
      </c>
      <c r="N2295" s="24">
        <f t="shared" si="1634"/>
        <v>0</v>
      </c>
      <c r="O2295" s="30">
        <f t="shared" si="1634"/>
        <v>1205.9000000000001</v>
      </c>
      <c r="P2295" s="30">
        <f t="shared" si="1634"/>
        <v>0</v>
      </c>
      <c r="Q2295" s="30">
        <f t="shared" si="1634"/>
        <v>0</v>
      </c>
      <c r="R2295" s="88">
        <f t="shared" si="1607"/>
        <v>85.732038857038859</v>
      </c>
    </row>
    <row r="2296" spans="1:19" ht="31.5" customHeight="1" x14ac:dyDescent="0.3">
      <c r="A2296" s="28" t="s">
        <v>304</v>
      </c>
      <c r="B2296" s="28" t="s">
        <v>1422</v>
      </c>
      <c r="C2296" s="18" t="s">
        <v>285</v>
      </c>
      <c r="D2296" s="28" t="s">
        <v>51</v>
      </c>
      <c r="E2296" s="29" t="s">
        <v>663</v>
      </c>
      <c r="F2296" s="24">
        <v>1407.6</v>
      </c>
      <c r="G2296" s="24">
        <f t="shared" si="1634"/>
        <v>0</v>
      </c>
      <c r="H2296" s="24">
        <f t="shared" si="1634"/>
        <v>1406.5919999999999</v>
      </c>
      <c r="I2296" s="24">
        <f t="shared" si="1634"/>
        <v>1406.5920000000001</v>
      </c>
      <c r="J2296" s="37">
        <f t="shared" si="1634"/>
        <v>803.49720000000002</v>
      </c>
      <c r="K2296" s="24">
        <f t="shared" si="1634"/>
        <v>0</v>
      </c>
      <c r="L2296" s="24">
        <f t="shared" si="1634"/>
        <v>0</v>
      </c>
      <c r="M2296" s="24">
        <f t="shared" si="1634"/>
        <v>0</v>
      </c>
      <c r="N2296" s="24">
        <f t="shared" si="1634"/>
        <v>0</v>
      </c>
      <c r="O2296" s="30">
        <f t="shared" si="1634"/>
        <v>1205.9000000000001</v>
      </c>
      <c r="P2296" s="30">
        <f t="shared" si="1634"/>
        <v>0</v>
      </c>
      <c r="Q2296" s="30">
        <f t="shared" si="1634"/>
        <v>0</v>
      </c>
      <c r="R2296" s="88">
        <f t="shared" si="1607"/>
        <v>85.732038857038859</v>
      </c>
    </row>
    <row r="2297" spans="1:19" ht="31.5" customHeight="1" x14ac:dyDescent="0.3">
      <c r="A2297" s="28" t="s">
        <v>304</v>
      </c>
      <c r="B2297" s="28" t="s">
        <v>1422</v>
      </c>
      <c r="C2297" s="18" t="s">
        <v>285</v>
      </c>
      <c r="D2297" s="28" t="s">
        <v>52</v>
      </c>
      <c r="E2297" s="29" t="s">
        <v>664</v>
      </c>
      <c r="F2297" s="24">
        <v>1407.6</v>
      </c>
      <c r="G2297" s="24"/>
      <c r="H2297" s="24">
        <f>1407.6-1.008</f>
        <v>1406.5919999999999</v>
      </c>
      <c r="I2297" s="24">
        <v>1406.5920000000001</v>
      </c>
      <c r="J2297" s="37">
        <v>803.49720000000002</v>
      </c>
      <c r="K2297" s="24">
        <v>0</v>
      </c>
      <c r="L2297" s="24">
        <v>0</v>
      </c>
      <c r="M2297" s="24">
        <v>0</v>
      </c>
      <c r="N2297" s="24">
        <v>0</v>
      </c>
      <c r="O2297" s="30">
        <v>1205.9000000000001</v>
      </c>
      <c r="P2297" s="30">
        <v>0</v>
      </c>
      <c r="Q2297" s="30">
        <v>0</v>
      </c>
      <c r="R2297" s="88">
        <f t="shared" si="1607"/>
        <v>85.732038857038859</v>
      </c>
    </row>
    <row r="2298" spans="1:19" ht="31.5" hidden="1" customHeight="1" x14ac:dyDescent="0.3">
      <c r="A2298" s="28" t="s">
        <v>304</v>
      </c>
      <c r="B2298" s="28" t="s">
        <v>1422</v>
      </c>
      <c r="C2298" s="18" t="s">
        <v>289</v>
      </c>
      <c r="D2298" s="28"/>
      <c r="E2298" s="29" t="s">
        <v>1613</v>
      </c>
      <c r="F2298" s="24">
        <v>3176.1</v>
      </c>
      <c r="G2298" s="24">
        <f t="shared" ref="G2298:Q2302" si="1635">G2299</f>
        <v>0</v>
      </c>
      <c r="H2298" s="24">
        <f t="shared" si="1635"/>
        <v>3176.1</v>
      </c>
      <c r="I2298" s="24">
        <f t="shared" si="1635"/>
        <v>0</v>
      </c>
      <c r="J2298" s="37">
        <f t="shared" si="1635"/>
        <v>0</v>
      </c>
      <c r="K2298" s="24">
        <f t="shared" si="1635"/>
        <v>0</v>
      </c>
      <c r="L2298" s="24">
        <f t="shared" si="1635"/>
        <v>0</v>
      </c>
      <c r="M2298" s="24">
        <f t="shared" si="1635"/>
        <v>0</v>
      </c>
      <c r="N2298" s="24">
        <f t="shared" si="1635"/>
        <v>0</v>
      </c>
      <c r="O2298" s="30">
        <f t="shared" si="1635"/>
        <v>0</v>
      </c>
      <c r="P2298" s="30">
        <f t="shared" si="1635"/>
        <v>0</v>
      </c>
      <c r="Q2298" s="30">
        <f t="shared" si="1635"/>
        <v>0</v>
      </c>
      <c r="R2298" s="30">
        <v>0</v>
      </c>
      <c r="S2298" s="36" t="s">
        <v>2026</v>
      </c>
    </row>
    <row r="2299" spans="1:19" ht="47.25" hidden="1" customHeight="1" x14ac:dyDescent="0.3">
      <c r="A2299" s="28" t="s">
        <v>304</v>
      </c>
      <c r="B2299" s="28" t="s">
        <v>1422</v>
      </c>
      <c r="C2299" s="18" t="s">
        <v>290</v>
      </c>
      <c r="D2299" s="28"/>
      <c r="E2299" s="29" t="s">
        <v>1614</v>
      </c>
      <c r="F2299" s="24">
        <v>3176.1</v>
      </c>
      <c r="G2299" s="24">
        <f t="shared" si="1635"/>
        <v>0</v>
      </c>
      <c r="H2299" s="24">
        <f t="shared" si="1635"/>
        <v>3176.1</v>
      </c>
      <c r="I2299" s="24">
        <f t="shared" si="1635"/>
        <v>0</v>
      </c>
      <c r="J2299" s="37">
        <f t="shared" si="1635"/>
        <v>0</v>
      </c>
      <c r="K2299" s="24">
        <f t="shared" si="1635"/>
        <v>0</v>
      </c>
      <c r="L2299" s="24">
        <f t="shared" si="1635"/>
        <v>0</v>
      </c>
      <c r="M2299" s="24">
        <f t="shared" si="1635"/>
        <v>0</v>
      </c>
      <c r="N2299" s="24">
        <f t="shared" si="1635"/>
        <v>0</v>
      </c>
      <c r="O2299" s="30">
        <f t="shared" si="1635"/>
        <v>0</v>
      </c>
      <c r="P2299" s="30">
        <f t="shared" si="1635"/>
        <v>0</v>
      </c>
      <c r="Q2299" s="30">
        <f t="shared" si="1635"/>
        <v>0</v>
      </c>
      <c r="R2299" s="30">
        <v>0</v>
      </c>
      <c r="S2299" s="36" t="s">
        <v>2026</v>
      </c>
    </row>
    <row r="2300" spans="1:19" ht="31.5" hidden="1" customHeight="1" x14ac:dyDescent="0.3">
      <c r="A2300" s="28" t="s">
        <v>304</v>
      </c>
      <c r="B2300" s="28" t="s">
        <v>1422</v>
      </c>
      <c r="C2300" s="18" t="s">
        <v>1446</v>
      </c>
      <c r="D2300" s="28"/>
      <c r="E2300" s="29" t="s">
        <v>1447</v>
      </c>
      <c r="F2300" s="24">
        <v>3176.1</v>
      </c>
      <c r="G2300" s="24">
        <f t="shared" si="1635"/>
        <v>0</v>
      </c>
      <c r="H2300" s="24">
        <f t="shared" si="1635"/>
        <v>3176.1</v>
      </c>
      <c r="I2300" s="24">
        <f t="shared" si="1635"/>
        <v>0</v>
      </c>
      <c r="J2300" s="37">
        <f t="shared" si="1635"/>
        <v>0</v>
      </c>
      <c r="K2300" s="24">
        <f t="shared" si="1635"/>
        <v>0</v>
      </c>
      <c r="L2300" s="24">
        <f t="shared" si="1635"/>
        <v>0</v>
      </c>
      <c r="M2300" s="24">
        <f t="shared" si="1635"/>
        <v>0</v>
      </c>
      <c r="N2300" s="24">
        <f t="shared" si="1635"/>
        <v>0</v>
      </c>
      <c r="O2300" s="30">
        <f t="shared" si="1635"/>
        <v>0</v>
      </c>
      <c r="P2300" s="30">
        <f t="shared" si="1635"/>
        <v>0</v>
      </c>
      <c r="Q2300" s="30">
        <f t="shared" si="1635"/>
        <v>0</v>
      </c>
      <c r="R2300" s="30">
        <v>0</v>
      </c>
      <c r="S2300" s="36" t="s">
        <v>2026</v>
      </c>
    </row>
    <row r="2301" spans="1:19" ht="31.5" hidden="1" customHeight="1" x14ac:dyDescent="0.3">
      <c r="A2301" s="28" t="s">
        <v>304</v>
      </c>
      <c r="B2301" s="28" t="s">
        <v>1422</v>
      </c>
      <c r="C2301" s="18" t="s">
        <v>1748</v>
      </c>
      <c r="D2301" s="28"/>
      <c r="E2301" s="29" t="s">
        <v>1749</v>
      </c>
      <c r="F2301" s="24">
        <v>3176.1</v>
      </c>
      <c r="G2301" s="24">
        <f t="shared" si="1635"/>
        <v>0</v>
      </c>
      <c r="H2301" s="24">
        <f t="shared" si="1635"/>
        <v>3176.1</v>
      </c>
      <c r="I2301" s="24">
        <f t="shared" si="1635"/>
        <v>0</v>
      </c>
      <c r="J2301" s="37">
        <f t="shared" si="1635"/>
        <v>0</v>
      </c>
      <c r="K2301" s="24">
        <f t="shared" si="1635"/>
        <v>0</v>
      </c>
      <c r="L2301" s="24">
        <f t="shared" si="1635"/>
        <v>0</v>
      </c>
      <c r="M2301" s="24">
        <f t="shared" si="1635"/>
        <v>0</v>
      </c>
      <c r="N2301" s="24">
        <f t="shared" si="1635"/>
        <v>0</v>
      </c>
      <c r="O2301" s="30">
        <f t="shared" si="1635"/>
        <v>0</v>
      </c>
      <c r="P2301" s="30">
        <f t="shared" si="1635"/>
        <v>0</v>
      </c>
      <c r="Q2301" s="30">
        <f t="shared" si="1635"/>
        <v>0</v>
      </c>
      <c r="R2301" s="30">
        <v>0</v>
      </c>
      <c r="S2301" s="36" t="s">
        <v>2026</v>
      </c>
    </row>
    <row r="2302" spans="1:19" ht="15.75" hidden="1" customHeight="1" x14ac:dyDescent="0.3">
      <c r="A2302" s="28" t="s">
        <v>304</v>
      </c>
      <c r="B2302" s="28" t="s">
        <v>1422</v>
      </c>
      <c r="C2302" s="18" t="s">
        <v>1748</v>
      </c>
      <c r="D2302" s="28" t="s">
        <v>53</v>
      </c>
      <c r="E2302" s="29" t="s">
        <v>679</v>
      </c>
      <c r="F2302" s="24">
        <v>3176.1</v>
      </c>
      <c r="G2302" s="24">
        <f t="shared" si="1635"/>
        <v>0</v>
      </c>
      <c r="H2302" s="24">
        <f t="shared" si="1635"/>
        <v>3176.1</v>
      </c>
      <c r="I2302" s="24">
        <f t="shared" si="1635"/>
        <v>0</v>
      </c>
      <c r="J2302" s="37">
        <f t="shared" si="1635"/>
        <v>0</v>
      </c>
      <c r="K2302" s="24">
        <f t="shared" si="1635"/>
        <v>0</v>
      </c>
      <c r="L2302" s="24">
        <f t="shared" si="1635"/>
        <v>0</v>
      </c>
      <c r="M2302" s="24">
        <f t="shared" si="1635"/>
        <v>0</v>
      </c>
      <c r="N2302" s="24">
        <f t="shared" si="1635"/>
        <v>0</v>
      </c>
      <c r="O2302" s="30">
        <f t="shared" si="1635"/>
        <v>0</v>
      </c>
      <c r="P2302" s="30">
        <f t="shared" si="1635"/>
        <v>0</v>
      </c>
      <c r="Q2302" s="30">
        <f t="shared" si="1635"/>
        <v>0</v>
      </c>
      <c r="R2302" s="30">
        <v>0</v>
      </c>
      <c r="S2302" s="36" t="s">
        <v>2026</v>
      </c>
    </row>
    <row r="2303" spans="1:19" ht="63" hidden="1" customHeight="1" x14ac:dyDescent="0.3">
      <c r="A2303" s="28" t="s">
        <v>304</v>
      </c>
      <c r="B2303" s="28" t="s">
        <v>1422</v>
      </c>
      <c r="C2303" s="18" t="s">
        <v>1748</v>
      </c>
      <c r="D2303" s="28" t="s">
        <v>262</v>
      </c>
      <c r="E2303" s="29" t="s">
        <v>680</v>
      </c>
      <c r="F2303" s="24">
        <v>3176.1</v>
      </c>
      <c r="G2303" s="24"/>
      <c r="H2303" s="24">
        <v>3176.1</v>
      </c>
      <c r="I2303" s="24">
        <v>0</v>
      </c>
      <c r="J2303" s="37">
        <v>0</v>
      </c>
      <c r="K2303" s="24">
        <v>0</v>
      </c>
      <c r="L2303" s="24">
        <v>0</v>
      </c>
      <c r="M2303" s="24">
        <v>0</v>
      </c>
      <c r="N2303" s="24">
        <v>0</v>
      </c>
      <c r="O2303" s="30">
        <v>0</v>
      </c>
      <c r="P2303" s="30">
        <v>0</v>
      </c>
      <c r="Q2303" s="30">
        <v>0</v>
      </c>
      <c r="R2303" s="30">
        <v>0</v>
      </c>
      <c r="S2303" s="36" t="s">
        <v>2026</v>
      </c>
    </row>
    <row r="2304" spans="1:19" ht="31.5" customHeight="1" x14ac:dyDescent="0.3">
      <c r="A2304" s="28" t="s">
        <v>304</v>
      </c>
      <c r="B2304" s="28" t="s">
        <v>1422</v>
      </c>
      <c r="C2304" s="18" t="s">
        <v>269</v>
      </c>
      <c r="D2304" s="28"/>
      <c r="E2304" s="29" t="s">
        <v>1597</v>
      </c>
      <c r="F2304" s="24">
        <v>3351.4</v>
      </c>
      <c r="G2304" s="24">
        <f t="shared" ref="G2304:Q2304" si="1636">G2305</f>
        <v>0</v>
      </c>
      <c r="H2304" s="24">
        <f t="shared" si="1636"/>
        <v>3209.89</v>
      </c>
      <c r="I2304" s="24">
        <f>I2305+I2314</f>
        <v>3329.1554900000001</v>
      </c>
      <c r="J2304" s="24">
        <f t="shared" ref="J2304:O2304" si="1637">J2305+J2314</f>
        <v>2764.6498899999997</v>
      </c>
      <c r="K2304" s="24">
        <f t="shared" si="1637"/>
        <v>0</v>
      </c>
      <c r="L2304" s="24">
        <f t="shared" si="1637"/>
        <v>0</v>
      </c>
      <c r="M2304" s="24">
        <f t="shared" si="1637"/>
        <v>0</v>
      </c>
      <c r="N2304" s="24">
        <f t="shared" si="1637"/>
        <v>0</v>
      </c>
      <c r="O2304" s="24">
        <f t="shared" si="1637"/>
        <v>3329.1276100000005</v>
      </c>
      <c r="P2304" s="30">
        <f t="shared" si="1636"/>
        <v>0</v>
      </c>
      <c r="Q2304" s="30">
        <f t="shared" si="1636"/>
        <v>0</v>
      </c>
      <c r="R2304" s="88">
        <f t="shared" si="1607"/>
        <v>99.999162550380021</v>
      </c>
    </row>
    <row r="2305" spans="1:18" ht="31.5" customHeight="1" x14ac:dyDescent="0.3">
      <c r="A2305" s="28" t="s">
        <v>304</v>
      </c>
      <c r="B2305" s="28" t="s">
        <v>1422</v>
      </c>
      <c r="C2305" s="18" t="s">
        <v>292</v>
      </c>
      <c r="D2305" s="28"/>
      <c r="E2305" s="29" t="s">
        <v>1616</v>
      </c>
      <c r="F2305" s="24">
        <v>3351.4</v>
      </c>
      <c r="G2305" s="24">
        <f t="shared" ref="G2305" si="1638">G2306+G2310</f>
        <v>0</v>
      </c>
      <c r="H2305" s="24">
        <f>H2306+H2310+H2314</f>
        <v>3209.89</v>
      </c>
      <c r="I2305" s="24">
        <f>I2306+I2310</f>
        <v>3209.89</v>
      </c>
      <c r="J2305" s="24">
        <f t="shared" ref="J2305:O2305" si="1639">J2306+J2310</f>
        <v>2645.3843999999999</v>
      </c>
      <c r="K2305" s="24">
        <f t="shared" si="1639"/>
        <v>0</v>
      </c>
      <c r="L2305" s="24">
        <f t="shared" si="1639"/>
        <v>0</v>
      </c>
      <c r="M2305" s="24">
        <f t="shared" si="1639"/>
        <v>0</v>
      </c>
      <c r="N2305" s="24">
        <f t="shared" si="1639"/>
        <v>0</v>
      </c>
      <c r="O2305" s="24">
        <f t="shared" si="1639"/>
        <v>3209.8621200000002</v>
      </c>
      <c r="P2305" s="24">
        <f t="shared" ref="P2305:Q2305" si="1640">P2306+P2310+P2314</f>
        <v>0</v>
      </c>
      <c r="Q2305" s="24">
        <f t="shared" si="1640"/>
        <v>0</v>
      </c>
      <c r="R2305" s="88">
        <f t="shared" si="1607"/>
        <v>99.999131434410543</v>
      </c>
    </row>
    <row r="2306" spans="1:18" ht="47.25" customHeight="1" x14ac:dyDescent="0.3">
      <c r="A2306" s="28" t="s">
        <v>304</v>
      </c>
      <c r="B2306" s="28" t="s">
        <v>1422</v>
      </c>
      <c r="C2306" s="18" t="s">
        <v>293</v>
      </c>
      <c r="D2306" s="28"/>
      <c r="E2306" s="29" t="s">
        <v>1617</v>
      </c>
      <c r="F2306" s="24">
        <v>2420.5</v>
      </c>
      <c r="G2306" s="24">
        <f t="shared" ref="G2306:Q2308" si="1641">G2307</f>
        <v>0</v>
      </c>
      <c r="H2306" s="24">
        <f t="shared" si="1641"/>
        <v>2420.5</v>
      </c>
      <c r="I2306" s="24">
        <f t="shared" si="1641"/>
        <v>2420.5</v>
      </c>
      <c r="J2306" s="37">
        <f t="shared" si="1641"/>
        <v>2123.60644</v>
      </c>
      <c r="K2306" s="24">
        <f t="shared" si="1641"/>
        <v>0</v>
      </c>
      <c r="L2306" s="24">
        <f t="shared" si="1641"/>
        <v>0</v>
      </c>
      <c r="M2306" s="24">
        <f t="shared" si="1641"/>
        <v>0</v>
      </c>
      <c r="N2306" s="24">
        <f t="shared" si="1641"/>
        <v>0</v>
      </c>
      <c r="O2306" s="30">
        <f t="shared" si="1641"/>
        <v>2420.4726500000002</v>
      </c>
      <c r="P2306" s="30">
        <f t="shared" si="1641"/>
        <v>0</v>
      </c>
      <c r="Q2306" s="30">
        <f t="shared" si="1641"/>
        <v>0</v>
      </c>
      <c r="R2306" s="88">
        <f t="shared" si="1607"/>
        <v>99.998870068167747</v>
      </c>
    </row>
    <row r="2307" spans="1:18" ht="31.5" customHeight="1" x14ac:dyDescent="0.3">
      <c r="A2307" s="28" t="s">
        <v>304</v>
      </c>
      <c r="B2307" s="28" t="s">
        <v>1422</v>
      </c>
      <c r="C2307" s="18" t="s">
        <v>287</v>
      </c>
      <c r="D2307" s="28"/>
      <c r="E2307" s="29" t="s">
        <v>1158</v>
      </c>
      <c r="F2307" s="24">
        <v>2420.5</v>
      </c>
      <c r="G2307" s="24">
        <f t="shared" si="1641"/>
        <v>0</v>
      </c>
      <c r="H2307" s="24">
        <f t="shared" si="1641"/>
        <v>2420.5</v>
      </c>
      <c r="I2307" s="24">
        <f t="shared" si="1641"/>
        <v>2420.5</v>
      </c>
      <c r="J2307" s="37">
        <f t="shared" si="1641"/>
        <v>2123.60644</v>
      </c>
      <c r="K2307" s="24">
        <f t="shared" si="1641"/>
        <v>0</v>
      </c>
      <c r="L2307" s="24">
        <f t="shared" si="1641"/>
        <v>0</v>
      </c>
      <c r="M2307" s="24">
        <f t="shared" si="1641"/>
        <v>0</v>
      </c>
      <c r="N2307" s="24">
        <f t="shared" si="1641"/>
        <v>0</v>
      </c>
      <c r="O2307" s="30">
        <f t="shared" si="1641"/>
        <v>2420.4726500000002</v>
      </c>
      <c r="P2307" s="30">
        <f t="shared" si="1641"/>
        <v>0</v>
      </c>
      <c r="Q2307" s="30">
        <f t="shared" si="1641"/>
        <v>0</v>
      </c>
      <c r="R2307" s="88">
        <f t="shared" si="1607"/>
        <v>99.998870068167747</v>
      </c>
    </row>
    <row r="2308" spans="1:18" ht="31.5" customHeight="1" x14ac:dyDescent="0.3">
      <c r="A2308" s="28" t="s">
        <v>304</v>
      </c>
      <c r="B2308" s="28" t="s">
        <v>1422</v>
      </c>
      <c r="C2308" s="18" t="s">
        <v>287</v>
      </c>
      <c r="D2308" s="28" t="s">
        <v>51</v>
      </c>
      <c r="E2308" s="29" t="s">
        <v>663</v>
      </c>
      <c r="F2308" s="24">
        <v>2420.5</v>
      </c>
      <c r="G2308" s="24">
        <f t="shared" si="1641"/>
        <v>0</v>
      </c>
      <c r="H2308" s="24">
        <f t="shared" si="1641"/>
        <v>2420.5</v>
      </c>
      <c r="I2308" s="24">
        <f t="shared" si="1641"/>
        <v>2420.5</v>
      </c>
      <c r="J2308" s="37">
        <f t="shared" si="1641"/>
        <v>2123.60644</v>
      </c>
      <c r="K2308" s="24">
        <f t="shared" si="1641"/>
        <v>0</v>
      </c>
      <c r="L2308" s="24">
        <f t="shared" si="1641"/>
        <v>0</v>
      </c>
      <c r="M2308" s="24">
        <f t="shared" si="1641"/>
        <v>0</v>
      </c>
      <c r="N2308" s="24">
        <f t="shared" si="1641"/>
        <v>0</v>
      </c>
      <c r="O2308" s="30">
        <f t="shared" si="1641"/>
        <v>2420.4726500000002</v>
      </c>
      <c r="P2308" s="30">
        <f t="shared" si="1641"/>
        <v>0</v>
      </c>
      <c r="Q2308" s="30">
        <f t="shared" si="1641"/>
        <v>0</v>
      </c>
      <c r="R2308" s="88">
        <f t="shared" si="1607"/>
        <v>99.998870068167747</v>
      </c>
    </row>
    <row r="2309" spans="1:18" ht="31.5" customHeight="1" x14ac:dyDescent="0.3">
      <c r="A2309" s="28" t="s">
        <v>304</v>
      </c>
      <c r="B2309" s="28" t="s">
        <v>1422</v>
      </c>
      <c r="C2309" s="18" t="s">
        <v>287</v>
      </c>
      <c r="D2309" s="28" t="s">
        <v>52</v>
      </c>
      <c r="E2309" s="29" t="s">
        <v>664</v>
      </c>
      <c r="F2309" s="24">
        <v>2420.5</v>
      </c>
      <c r="G2309" s="24"/>
      <c r="H2309" s="24">
        <v>2420.5</v>
      </c>
      <c r="I2309" s="24">
        <v>2420.5</v>
      </c>
      <c r="J2309" s="37">
        <v>2123.60644</v>
      </c>
      <c r="K2309" s="24">
        <v>0</v>
      </c>
      <c r="L2309" s="24">
        <v>0</v>
      </c>
      <c r="M2309" s="24">
        <v>0</v>
      </c>
      <c r="N2309" s="24">
        <v>0</v>
      </c>
      <c r="O2309" s="30">
        <v>2420.4726500000002</v>
      </c>
      <c r="P2309" s="30">
        <v>0</v>
      </c>
      <c r="Q2309" s="30">
        <v>0</v>
      </c>
      <c r="R2309" s="88">
        <f t="shared" si="1607"/>
        <v>99.998870068167747</v>
      </c>
    </row>
    <row r="2310" spans="1:18" ht="47.25" customHeight="1" x14ac:dyDescent="0.3">
      <c r="A2310" s="28" t="s">
        <v>304</v>
      </c>
      <c r="B2310" s="28" t="s">
        <v>1422</v>
      </c>
      <c r="C2310" s="18" t="s">
        <v>1352</v>
      </c>
      <c r="D2310" s="28"/>
      <c r="E2310" s="29" t="s">
        <v>1639</v>
      </c>
      <c r="F2310" s="24">
        <v>930.9</v>
      </c>
      <c r="G2310" s="24">
        <f t="shared" ref="G2310:Q2312" si="1642">G2311</f>
        <v>0</v>
      </c>
      <c r="H2310" s="24">
        <f t="shared" si="1642"/>
        <v>789.39</v>
      </c>
      <c r="I2310" s="24">
        <f t="shared" si="1642"/>
        <v>789.39</v>
      </c>
      <c r="J2310" s="37">
        <f t="shared" si="1642"/>
        <v>521.77796000000001</v>
      </c>
      <c r="K2310" s="24">
        <f t="shared" si="1642"/>
        <v>0</v>
      </c>
      <c r="L2310" s="24">
        <f t="shared" si="1642"/>
        <v>0</v>
      </c>
      <c r="M2310" s="24">
        <f t="shared" si="1642"/>
        <v>0</v>
      </c>
      <c r="N2310" s="24">
        <f t="shared" si="1642"/>
        <v>0</v>
      </c>
      <c r="O2310" s="30">
        <f t="shared" si="1642"/>
        <v>789.38946999999996</v>
      </c>
      <c r="P2310" s="30">
        <f t="shared" si="1642"/>
        <v>0</v>
      </c>
      <c r="Q2310" s="30">
        <f t="shared" si="1642"/>
        <v>0</v>
      </c>
      <c r="R2310" s="88">
        <f t="shared" si="1607"/>
        <v>99.999932859549773</v>
      </c>
    </row>
    <row r="2311" spans="1:18" ht="63" customHeight="1" x14ac:dyDescent="0.3">
      <c r="A2311" s="28" t="s">
        <v>304</v>
      </c>
      <c r="B2311" s="28" t="s">
        <v>1422</v>
      </c>
      <c r="C2311" s="18" t="s">
        <v>1353</v>
      </c>
      <c r="D2311" s="28"/>
      <c r="E2311" s="29" t="s">
        <v>1391</v>
      </c>
      <c r="F2311" s="24">
        <v>930.9</v>
      </c>
      <c r="G2311" s="24">
        <f t="shared" si="1642"/>
        <v>0</v>
      </c>
      <c r="H2311" s="24">
        <f t="shared" si="1642"/>
        <v>789.39</v>
      </c>
      <c r="I2311" s="24">
        <f t="shared" si="1642"/>
        <v>789.39</v>
      </c>
      <c r="J2311" s="37">
        <f t="shared" si="1642"/>
        <v>521.77796000000001</v>
      </c>
      <c r="K2311" s="24">
        <f t="shared" si="1642"/>
        <v>0</v>
      </c>
      <c r="L2311" s="24">
        <f t="shared" si="1642"/>
        <v>0</v>
      </c>
      <c r="M2311" s="24">
        <f t="shared" si="1642"/>
        <v>0</v>
      </c>
      <c r="N2311" s="24">
        <f t="shared" si="1642"/>
        <v>0</v>
      </c>
      <c r="O2311" s="30">
        <f t="shared" si="1642"/>
        <v>789.38946999999996</v>
      </c>
      <c r="P2311" s="30">
        <f t="shared" si="1642"/>
        <v>0</v>
      </c>
      <c r="Q2311" s="30">
        <f t="shared" si="1642"/>
        <v>0</v>
      </c>
      <c r="R2311" s="88">
        <f t="shared" si="1607"/>
        <v>99.999932859549773</v>
      </c>
    </row>
    <row r="2312" spans="1:18" ht="31.5" customHeight="1" x14ac:dyDescent="0.3">
      <c r="A2312" s="28" t="s">
        <v>304</v>
      </c>
      <c r="B2312" s="28" t="s">
        <v>1422</v>
      </c>
      <c r="C2312" s="18" t="s">
        <v>1353</v>
      </c>
      <c r="D2312" s="28" t="s">
        <v>51</v>
      </c>
      <c r="E2312" s="29" t="s">
        <v>663</v>
      </c>
      <c r="F2312" s="24">
        <v>930.9</v>
      </c>
      <c r="G2312" s="24">
        <f t="shared" si="1642"/>
        <v>0</v>
      </c>
      <c r="H2312" s="24">
        <f t="shared" si="1642"/>
        <v>789.39</v>
      </c>
      <c r="I2312" s="24">
        <f t="shared" si="1642"/>
        <v>789.39</v>
      </c>
      <c r="J2312" s="37">
        <f t="shared" si="1642"/>
        <v>521.77796000000001</v>
      </c>
      <c r="K2312" s="24">
        <f t="shared" si="1642"/>
        <v>0</v>
      </c>
      <c r="L2312" s="24">
        <f t="shared" si="1642"/>
        <v>0</v>
      </c>
      <c r="M2312" s="24">
        <f t="shared" si="1642"/>
        <v>0</v>
      </c>
      <c r="N2312" s="24">
        <f t="shared" si="1642"/>
        <v>0</v>
      </c>
      <c r="O2312" s="30">
        <f t="shared" si="1642"/>
        <v>789.38946999999996</v>
      </c>
      <c r="P2312" s="30">
        <f t="shared" si="1642"/>
        <v>0</v>
      </c>
      <c r="Q2312" s="30">
        <f t="shared" si="1642"/>
        <v>0</v>
      </c>
      <c r="R2312" s="88">
        <f t="shared" si="1607"/>
        <v>99.999932859549773</v>
      </c>
    </row>
    <row r="2313" spans="1:18" ht="31.5" customHeight="1" x14ac:dyDescent="0.3">
      <c r="A2313" s="28" t="s">
        <v>304</v>
      </c>
      <c r="B2313" s="28" t="s">
        <v>1422</v>
      </c>
      <c r="C2313" s="18" t="s">
        <v>1353</v>
      </c>
      <c r="D2313" s="28" t="s">
        <v>52</v>
      </c>
      <c r="E2313" s="29" t="s">
        <v>664</v>
      </c>
      <c r="F2313" s="24">
        <v>930.9</v>
      </c>
      <c r="G2313" s="24"/>
      <c r="H2313" s="24">
        <f>930.9-141.51</f>
        <v>789.39</v>
      </c>
      <c r="I2313" s="24">
        <v>789.39</v>
      </c>
      <c r="J2313" s="37">
        <v>521.77796000000001</v>
      </c>
      <c r="K2313" s="24">
        <v>0</v>
      </c>
      <c r="L2313" s="24">
        <v>0</v>
      </c>
      <c r="M2313" s="24">
        <v>0</v>
      </c>
      <c r="N2313" s="24">
        <v>0</v>
      </c>
      <c r="O2313" s="30">
        <v>789.38946999999996</v>
      </c>
      <c r="P2313" s="30">
        <v>0</v>
      </c>
      <c r="Q2313" s="30">
        <v>0</v>
      </c>
      <c r="R2313" s="88">
        <f t="shared" si="1607"/>
        <v>99.999932859549773</v>
      </c>
    </row>
    <row r="2314" spans="1:18" ht="47.25" customHeight="1" x14ac:dyDescent="0.3">
      <c r="A2314" s="28" t="s">
        <v>304</v>
      </c>
      <c r="B2314" s="28" t="s">
        <v>1422</v>
      </c>
      <c r="C2314" s="18" t="s">
        <v>270</v>
      </c>
      <c r="D2314" s="28"/>
      <c r="E2314" s="29" t="s">
        <v>1598</v>
      </c>
      <c r="F2314" s="24"/>
      <c r="G2314" s="24"/>
      <c r="H2314" s="24">
        <f t="shared" ref="H2314:I2317" si="1643">H2315</f>
        <v>0</v>
      </c>
      <c r="I2314" s="24">
        <f t="shared" si="1643"/>
        <v>119.26549</v>
      </c>
      <c r="J2314" s="24">
        <f t="shared" ref="J2314:Q2317" si="1644">J2315</f>
        <v>119.26549</v>
      </c>
      <c r="K2314" s="24">
        <f t="shared" si="1644"/>
        <v>0</v>
      </c>
      <c r="L2314" s="24">
        <f t="shared" si="1644"/>
        <v>0</v>
      </c>
      <c r="M2314" s="24">
        <f t="shared" si="1644"/>
        <v>0</v>
      </c>
      <c r="N2314" s="24">
        <f t="shared" si="1644"/>
        <v>0</v>
      </c>
      <c r="O2314" s="24">
        <f t="shared" si="1644"/>
        <v>119.26549</v>
      </c>
      <c r="P2314" s="24">
        <f t="shared" si="1644"/>
        <v>0</v>
      </c>
      <c r="Q2314" s="24">
        <f t="shared" si="1644"/>
        <v>0</v>
      </c>
      <c r="R2314" s="88">
        <f t="shared" si="1607"/>
        <v>100</v>
      </c>
    </row>
    <row r="2315" spans="1:18" ht="47.25" customHeight="1" x14ac:dyDescent="0.3">
      <c r="A2315" s="28" t="s">
        <v>304</v>
      </c>
      <c r="B2315" s="28" t="s">
        <v>1422</v>
      </c>
      <c r="C2315" s="18" t="s">
        <v>271</v>
      </c>
      <c r="D2315" s="28"/>
      <c r="E2315" s="29" t="s">
        <v>1599</v>
      </c>
      <c r="F2315" s="24"/>
      <c r="G2315" s="24"/>
      <c r="H2315" s="24">
        <f t="shared" si="1643"/>
        <v>0</v>
      </c>
      <c r="I2315" s="24">
        <f t="shared" si="1643"/>
        <v>119.26549</v>
      </c>
      <c r="J2315" s="24">
        <f t="shared" si="1644"/>
        <v>119.26549</v>
      </c>
      <c r="K2315" s="24">
        <f t="shared" si="1644"/>
        <v>0</v>
      </c>
      <c r="L2315" s="24">
        <f t="shared" si="1644"/>
        <v>0</v>
      </c>
      <c r="M2315" s="24">
        <f t="shared" si="1644"/>
        <v>0</v>
      </c>
      <c r="N2315" s="24">
        <f t="shared" si="1644"/>
        <v>0</v>
      </c>
      <c r="O2315" s="24">
        <f t="shared" si="1644"/>
        <v>119.26549</v>
      </c>
      <c r="P2315" s="24">
        <f t="shared" si="1644"/>
        <v>0</v>
      </c>
      <c r="Q2315" s="24">
        <f t="shared" si="1644"/>
        <v>0</v>
      </c>
      <c r="R2315" s="88">
        <f t="shared" si="1607"/>
        <v>100</v>
      </c>
    </row>
    <row r="2316" spans="1:18" ht="31.5" customHeight="1" x14ac:dyDescent="0.3">
      <c r="A2316" s="28" t="s">
        <v>304</v>
      </c>
      <c r="B2316" s="28" t="s">
        <v>1422</v>
      </c>
      <c r="C2316" s="18" t="s">
        <v>261</v>
      </c>
      <c r="D2316" s="28"/>
      <c r="E2316" s="29" t="s">
        <v>1783</v>
      </c>
      <c r="F2316" s="24"/>
      <c r="G2316" s="24"/>
      <c r="H2316" s="24">
        <f t="shared" si="1643"/>
        <v>0</v>
      </c>
      <c r="I2316" s="24">
        <f t="shared" si="1643"/>
        <v>119.26549</v>
      </c>
      <c r="J2316" s="24">
        <f t="shared" si="1644"/>
        <v>119.26549</v>
      </c>
      <c r="K2316" s="24">
        <f t="shared" si="1644"/>
        <v>0</v>
      </c>
      <c r="L2316" s="24">
        <f t="shared" si="1644"/>
        <v>0</v>
      </c>
      <c r="M2316" s="24">
        <f t="shared" si="1644"/>
        <v>0</v>
      </c>
      <c r="N2316" s="24">
        <f t="shared" si="1644"/>
        <v>0</v>
      </c>
      <c r="O2316" s="24">
        <f t="shared" si="1644"/>
        <v>119.26549</v>
      </c>
      <c r="P2316" s="24">
        <f t="shared" si="1644"/>
        <v>0</v>
      </c>
      <c r="Q2316" s="24">
        <f t="shared" si="1644"/>
        <v>0</v>
      </c>
      <c r="R2316" s="88">
        <f t="shared" si="1607"/>
        <v>100</v>
      </c>
    </row>
    <row r="2317" spans="1:18" ht="15.75" customHeight="1" x14ac:dyDescent="0.3">
      <c r="A2317" s="28" t="s">
        <v>304</v>
      </c>
      <c r="B2317" s="28" t="s">
        <v>1422</v>
      </c>
      <c r="C2317" s="18" t="s">
        <v>261</v>
      </c>
      <c r="D2317" s="28" t="s">
        <v>53</v>
      </c>
      <c r="E2317" s="29" t="s">
        <v>679</v>
      </c>
      <c r="F2317" s="24"/>
      <c r="G2317" s="24"/>
      <c r="H2317" s="24">
        <f t="shared" si="1643"/>
        <v>0</v>
      </c>
      <c r="I2317" s="24">
        <f t="shared" si="1643"/>
        <v>119.26549</v>
      </c>
      <c r="J2317" s="24">
        <f t="shared" si="1644"/>
        <v>119.26549</v>
      </c>
      <c r="K2317" s="24">
        <f t="shared" si="1644"/>
        <v>0</v>
      </c>
      <c r="L2317" s="24">
        <f t="shared" si="1644"/>
        <v>0</v>
      </c>
      <c r="M2317" s="24">
        <f t="shared" si="1644"/>
        <v>0</v>
      </c>
      <c r="N2317" s="24">
        <f t="shared" si="1644"/>
        <v>0</v>
      </c>
      <c r="O2317" s="24">
        <f t="shared" si="1644"/>
        <v>119.26549</v>
      </c>
      <c r="P2317" s="24">
        <f t="shared" si="1644"/>
        <v>0</v>
      </c>
      <c r="Q2317" s="24">
        <f t="shared" si="1644"/>
        <v>0</v>
      </c>
      <c r="R2317" s="88">
        <f t="shared" ref="R2317:R2380" si="1645">O2317/I2317*100</f>
        <v>100</v>
      </c>
    </row>
    <row r="2318" spans="1:18" ht="63" customHeight="1" x14ac:dyDescent="0.3">
      <c r="A2318" s="28" t="s">
        <v>304</v>
      </c>
      <c r="B2318" s="28" t="s">
        <v>1422</v>
      </c>
      <c r="C2318" s="18" t="s">
        <v>261</v>
      </c>
      <c r="D2318" s="28" t="s">
        <v>262</v>
      </c>
      <c r="E2318" s="29" t="s">
        <v>680</v>
      </c>
      <c r="F2318" s="24"/>
      <c r="G2318" s="24"/>
      <c r="H2318" s="24">
        <v>0</v>
      </c>
      <c r="I2318" s="24">
        <v>119.26549</v>
      </c>
      <c r="J2318" s="37">
        <v>119.26549</v>
      </c>
      <c r="K2318" s="37">
        <v>0</v>
      </c>
      <c r="L2318" s="37">
        <v>0</v>
      </c>
      <c r="M2318" s="37">
        <v>0</v>
      </c>
      <c r="N2318" s="37">
        <v>0</v>
      </c>
      <c r="O2318" s="37">
        <v>119.26549</v>
      </c>
      <c r="P2318" s="37">
        <v>0</v>
      </c>
      <c r="Q2318" s="37">
        <v>0</v>
      </c>
      <c r="R2318" s="88">
        <f t="shared" si="1645"/>
        <v>100</v>
      </c>
    </row>
    <row r="2319" spans="1:18" ht="31.5" customHeight="1" x14ac:dyDescent="0.3">
      <c r="A2319" s="28" t="s">
        <v>304</v>
      </c>
      <c r="B2319" s="28" t="s">
        <v>1422</v>
      </c>
      <c r="C2319" s="28" t="s">
        <v>62</v>
      </c>
      <c r="D2319" s="28"/>
      <c r="E2319" s="29" t="s">
        <v>1196</v>
      </c>
      <c r="F2319" s="24">
        <v>0</v>
      </c>
      <c r="G2319" s="24">
        <f t="shared" ref="G2319:Q2321" si="1646">G2320</f>
        <v>0</v>
      </c>
      <c r="H2319" s="24">
        <f t="shared" si="1646"/>
        <v>0</v>
      </c>
      <c r="I2319" s="24">
        <f t="shared" si="1646"/>
        <v>720.62634000000003</v>
      </c>
      <c r="J2319" s="37">
        <f t="shared" si="1646"/>
        <v>16.2179</v>
      </c>
      <c r="K2319" s="24">
        <f t="shared" si="1646"/>
        <v>0</v>
      </c>
      <c r="L2319" s="24">
        <f t="shared" si="1646"/>
        <v>0</v>
      </c>
      <c r="M2319" s="24">
        <f t="shared" si="1646"/>
        <v>0</v>
      </c>
      <c r="N2319" s="24">
        <f t="shared" si="1646"/>
        <v>0</v>
      </c>
      <c r="O2319" s="30">
        <f t="shared" si="1646"/>
        <v>670.62634000000003</v>
      </c>
      <c r="P2319" s="30">
        <f t="shared" si="1646"/>
        <v>0</v>
      </c>
      <c r="Q2319" s="30">
        <f t="shared" si="1646"/>
        <v>0</v>
      </c>
      <c r="R2319" s="88">
        <f t="shared" si="1645"/>
        <v>93.06159139284307</v>
      </c>
    </row>
    <row r="2320" spans="1:18" ht="47.25" customHeight="1" x14ac:dyDescent="0.3">
      <c r="A2320" s="28" t="s">
        <v>304</v>
      </c>
      <c r="B2320" s="28" t="s">
        <v>1422</v>
      </c>
      <c r="C2320" s="28" t="s">
        <v>527</v>
      </c>
      <c r="D2320" s="28"/>
      <c r="E2320" s="29" t="s">
        <v>114</v>
      </c>
      <c r="F2320" s="24">
        <v>0</v>
      </c>
      <c r="G2320" s="24">
        <f t="shared" si="1646"/>
        <v>0</v>
      </c>
      <c r="H2320" s="24">
        <f>H2321+H2325</f>
        <v>0</v>
      </c>
      <c r="I2320" s="24">
        <f>I2321+I2325+I2323</f>
        <v>720.62634000000003</v>
      </c>
      <c r="J2320" s="24">
        <f t="shared" ref="J2320:Q2320" si="1647">J2321+J2325+J2323</f>
        <v>16.2179</v>
      </c>
      <c r="K2320" s="24">
        <f t="shared" si="1647"/>
        <v>0</v>
      </c>
      <c r="L2320" s="24">
        <f t="shared" si="1647"/>
        <v>0</v>
      </c>
      <c r="M2320" s="24">
        <f t="shared" si="1647"/>
        <v>0</v>
      </c>
      <c r="N2320" s="24">
        <f t="shared" si="1647"/>
        <v>0</v>
      </c>
      <c r="O2320" s="24">
        <f t="shared" si="1647"/>
        <v>670.62634000000003</v>
      </c>
      <c r="P2320" s="24">
        <f t="shared" si="1647"/>
        <v>0</v>
      </c>
      <c r="Q2320" s="24">
        <f t="shared" si="1647"/>
        <v>0</v>
      </c>
      <c r="R2320" s="88">
        <f t="shared" si="1645"/>
        <v>93.06159139284307</v>
      </c>
    </row>
    <row r="2321" spans="1:18" ht="31.5" customHeight="1" x14ac:dyDescent="0.3">
      <c r="A2321" s="28" t="s">
        <v>304</v>
      </c>
      <c r="B2321" s="28" t="s">
        <v>1422</v>
      </c>
      <c r="C2321" s="28" t="s">
        <v>527</v>
      </c>
      <c r="D2321" s="28" t="s">
        <v>51</v>
      </c>
      <c r="E2321" s="29" t="s">
        <v>663</v>
      </c>
      <c r="F2321" s="24">
        <v>0</v>
      </c>
      <c r="G2321" s="24">
        <f t="shared" si="1646"/>
        <v>0</v>
      </c>
      <c r="H2321" s="24">
        <f t="shared" si="1646"/>
        <v>0</v>
      </c>
      <c r="I2321" s="24">
        <f t="shared" si="1646"/>
        <v>498.40843999999998</v>
      </c>
      <c r="J2321" s="37">
        <f t="shared" si="1646"/>
        <v>0</v>
      </c>
      <c r="K2321" s="24">
        <f t="shared" si="1646"/>
        <v>0</v>
      </c>
      <c r="L2321" s="24">
        <f t="shared" si="1646"/>
        <v>0</v>
      </c>
      <c r="M2321" s="24">
        <f t="shared" si="1646"/>
        <v>0</v>
      </c>
      <c r="N2321" s="24">
        <f t="shared" si="1646"/>
        <v>0</v>
      </c>
      <c r="O2321" s="30">
        <f t="shared" si="1646"/>
        <v>498.40843999999998</v>
      </c>
      <c r="P2321" s="30">
        <f t="shared" si="1646"/>
        <v>0</v>
      </c>
      <c r="Q2321" s="30">
        <f t="shared" si="1646"/>
        <v>0</v>
      </c>
      <c r="R2321" s="88">
        <f t="shared" si="1645"/>
        <v>100</v>
      </c>
    </row>
    <row r="2322" spans="1:18" ht="31.5" customHeight="1" x14ac:dyDescent="0.3">
      <c r="A2322" s="28" t="s">
        <v>304</v>
      </c>
      <c r="B2322" s="28" t="s">
        <v>1422</v>
      </c>
      <c r="C2322" s="28" t="s">
        <v>527</v>
      </c>
      <c r="D2322" s="28" t="s">
        <v>52</v>
      </c>
      <c r="E2322" s="29" t="s">
        <v>664</v>
      </c>
      <c r="F2322" s="24">
        <v>0</v>
      </c>
      <c r="G2322" s="24"/>
      <c r="H2322" s="24">
        <v>0</v>
      </c>
      <c r="I2322" s="24">
        <v>498.40843999999998</v>
      </c>
      <c r="J2322" s="37">
        <v>0</v>
      </c>
      <c r="K2322" s="24">
        <v>0</v>
      </c>
      <c r="L2322" s="24">
        <v>0</v>
      </c>
      <c r="M2322" s="24">
        <v>0</v>
      </c>
      <c r="N2322" s="24">
        <v>0</v>
      </c>
      <c r="O2322" s="30">
        <v>498.40843999999998</v>
      </c>
      <c r="P2322" s="30">
        <v>0</v>
      </c>
      <c r="Q2322" s="30">
        <v>0</v>
      </c>
      <c r="R2322" s="88">
        <f t="shared" si="1645"/>
        <v>100</v>
      </c>
    </row>
    <row r="2323" spans="1:18" ht="31.5" customHeight="1" x14ac:dyDescent="0.3">
      <c r="A2323" s="28" t="s">
        <v>304</v>
      </c>
      <c r="B2323" s="28" t="s">
        <v>1422</v>
      </c>
      <c r="C2323" s="28" t="s">
        <v>527</v>
      </c>
      <c r="D2323" s="18" t="s">
        <v>143</v>
      </c>
      <c r="E2323" s="19" t="s">
        <v>673</v>
      </c>
      <c r="F2323" s="24"/>
      <c r="G2323" s="24"/>
      <c r="H2323" s="24">
        <v>0</v>
      </c>
      <c r="I2323" s="24">
        <f>I2324</f>
        <v>134</v>
      </c>
      <c r="J2323" s="24">
        <f t="shared" ref="J2323:Q2323" si="1648">J2324</f>
        <v>0</v>
      </c>
      <c r="K2323" s="24">
        <f t="shared" si="1648"/>
        <v>0</v>
      </c>
      <c r="L2323" s="24">
        <f t="shared" si="1648"/>
        <v>0</v>
      </c>
      <c r="M2323" s="24">
        <f t="shared" si="1648"/>
        <v>0</v>
      </c>
      <c r="N2323" s="24">
        <f t="shared" si="1648"/>
        <v>0</v>
      </c>
      <c r="O2323" s="24">
        <f t="shared" si="1648"/>
        <v>134</v>
      </c>
      <c r="P2323" s="24">
        <f t="shared" si="1648"/>
        <v>0</v>
      </c>
      <c r="Q2323" s="24">
        <f t="shared" si="1648"/>
        <v>0</v>
      </c>
      <c r="R2323" s="88">
        <f t="shared" si="1645"/>
        <v>100</v>
      </c>
    </row>
    <row r="2324" spans="1:18" ht="46.8" x14ac:dyDescent="0.3">
      <c r="A2324" s="28" t="s">
        <v>304</v>
      </c>
      <c r="B2324" s="28" t="s">
        <v>1422</v>
      </c>
      <c r="C2324" s="28" t="s">
        <v>527</v>
      </c>
      <c r="D2324" s="18" t="s">
        <v>139</v>
      </c>
      <c r="E2324" s="19" t="s">
        <v>676</v>
      </c>
      <c r="F2324" s="24"/>
      <c r="G2324" s="24"/>
      <c r="H2324" s="24">
        <v>0</v>
      </c>
      <c r="I2324" s="24">
        <v>134</v>
      </c>
      <c r="J2324" s="37">
        <v>0</v>
      </c>
      <c r="K2324" s="37">
        <v>0</v>
      </c>
      <c r="L2324" s="37">
        <v>0</v>
      </c>
      <c r="M2324" s="37">
        <v>0</v>
      </c>
      <c r="N2324" s="37">
        <v>0</v>
      </c>
      <c r="O2324" s="37">
        <v>134</v>
      </c>
      <c r="P2324" s="37">
        <v>0</v>
      </c>
      <c r="Q2324" s="37">
        <v>0</v>
      </c>
      <c r="R2324" s="88">
        <f t="shared" si="1645"/>
        <v>100</v>
      </c>
    </row>
    <row r="2325" spans="1:18" x14ac:dyDescent="0.3">
      <c r="A2325" s="28" t="s">
        <v>304</v>
      </c>
      <c r="B2325" s="28" t="s">
        <v>1422</v>
      </c>
      <c r="C2325" s="28" t="s">
        <v>527</v>
      </c>
      <c r="D2325" s="28" t="s">
        <v>53</v>
      </c>
      <c r="E2325" s="29" t="s">
        <v>679</v>
      </c>
      <c r="F2325" s="24"/>
      <c r="G2325" s="24"/>
      <c r="H2325" s="24">
        <f>H2326</f>
        <v>0</v>
      </c>
      <c r="I2325" s="24">
        <f>I2326</f>
        <v>88.2179</v>
      </c>
      <c r="J2325" s="24">
        <f t="shared" ref="J2325:Q2325" si="1649">J2326</f>
        <v>16.2179</v>
      </c>
      <c r="K2325" s="24">
        <f t="shared" si="1649"/>
        <v>0</v>
      </c>
      <c r="L2325" s="24">
        <f t="shared" si="1649"/>
        <v>0</v>
      </c>
      <c r="M2325" s="24">
        <f t="shared" si="1649"/>
        <v>0</v>
      </c>
      <c r="N2325" s="24">
        <f t="shared" si="1649"/>
        <v>0</v>
      </c>
      <c r="O2325" s="24">
        <f t="shared" si="1649"/>
        <v>38.2179</v>
      </c>
      <c r="P2325" s="24">
        <f t="shared" si="1649"/>
        <v>0</v>
      </c>
      <c r="Q2325" s="24">
        <f t="shared" si="1649"/>
        <v>0</v>
      </c>
      <c r="R2325" s="88">
        <f t="shared" si="1645"/>
        <v>43.322160241855677</v>
      </c>
    </row>
    <row r="2326" spans="1:18" ht="63" customHeight="1" x14ac:dyDescent="0.3">
      <c r="A2326" s="28" t="s">
        <v>304</v>
      </c>
      <c r="B2326" s="28" t="s">
        <v>1422</v>
      </c>
      <c r="C2326" s="28" t="s">
        <v>527</v>
      </c>
      <c r="D2326" s="28" t="s">
        <v>262</v>
      </c>
      <c r="E2326" s="29" t="s">
        <v>680</v>
      </c>
      <c r="F2326" s="24"/>
      <c r="G2326" s="24"/>
      <c r="H2326" s="24">
        <v>0</v>
      </c>
      <c r="I2326" s="24">
        <v>88.2179</v>
      </c>
      <c r="J2326" s="37">
        <v>16.2179</v>
      </c>
      <c r="K2326" s="37">
        <v>0</v>
      </c>
      <c r="L2326" s="37">
        <v>0</v>
      </c>
      <c r="M2326" s="37">
        <v>0</v>
      </c>
      <c r="N2326" s="37">
        <v>0</v>
      </c>
      <c r="O2326" s="37">
        <v>38.2179</v>
      </c>
      <c r="P2326" s="37">
        <v>0</v>
      </c>
      <c r="Q2326" s="37">
        <v>0</v>
      </c>
      <c r="R2326" s="88">
        <f t="shared" si="1645"/>
        <v>43.322160241855677</v>
      </c>
    </row>
    <row r="2327" spans="1:18" s="49" customFormat="1" ht="31.5" customHeight="1" x14ac:dyDescent="0.3">
      <c r="A2327" s="47" t="s">
        <v>304</v>
      </c>
      <c r="B2327" s="47" t="s">
        <v>1423</v>
      </c>
      <c r="C2327" s="20"/>
      <c r="D2327" s="47"/>
      <c r="E2327" s="48" t="s">
        <v>646</v>
      </c>
      <c r="F2327" s="23">
        <v>9771.2000000000007</v>
      </c>
      <c r="G2327" s="23">
        <f t="shared" ref="G2327:Q2330" si="1650">G2328</f>
        <v>0</v>
      </c>
      <c r="H2327" s="23">
        <f t="shared" si="1650"/>
        <v>9527.5269999999982</v>
      </c>
      <c r="I2327" s="23">
        <f>I2328+I2338</f>
        <v>9497.5439999999999</v>
      </c>
      <c r="J2327" s="23">
        <f t="shared" ref="J2327:Q2327" si="1651">J2328+J2338</f>
        <v>6432.4650700000002</v>
      </c>
      <c r="K2327" s="23">
        <f t="shared" si="1651"/>
        <v>0</v>
      </c>
      <c r="L2327" s="23">
        <f t="shared" si="1651"/>
        <v>0</v>
      </c>
      <c r="M2327" s="23">
        <f t="shared" si="1651"/>
        <v>0</v>
      </c>
      <c r="N2327" s="23">
        <f t="shared" si="1651"/>
        <v>0</v>
      </c>
      <c r="O2327" s="23">
        <f t="shared" si="1651"/>
        <v>9497.4875900000006</v>
      </c>
      <c r="P2327" s="23">
        <f t="shared" si="1651"/>
        <v>0</v>
      </c>
      <c r="Q2327" s="23">
        <f t="shared" si="1651"/>
        <v>0</v>
      </c>
      <c r="R2327" s="87">
        <f t="shared" si="1645"/>
        <v>99.999406056976426</v>
      </c>
    </row>
    <row r="2328" spans="1:18" ht="31.5" customHeight="1" x14ac:dyDescent="0.3">
      <c r="A2328" s="28" t="s">
        <v>304</v>
      </c>
      <c r="B2328" s="28" t="s">
        <v>1423</v>
      </c>
      <c r="C2328" s="18" t="s">
        <v>263</v>
      </c>
      <c r="D2328" s="28"/>
      <c r="E2328" s="29" t="s">
        <v>1459</v>
      </c>
      <c r="F2328" s="24">
        <v>9771.2000000000007</v>
      </c>
      <c r="G2328" s="24">
        <f t="shared" ref="G2328:N2330" si="1652">G2329</f>
        <v>0</v>
      </c>
      <c r="H2328" s="24">
        <f t="shared" si="1652"/>
        <v>9527.5269999999982</v>
      </c>
      <c r="I2328" s="24">
        <f t="shared" si="1652"/>
        <v>9297.5439999999999</v>
      </c>
      <c r="J2328" s="37">
        <f t="shared" si="1652"/>
        <v>6432.4650700000002</v>
      </c>
      <c r="K2328" s="24">
        <f t="shared" si="1652"/>
        <v>0</v>
      </c>
      <c r="L2328" s="24">
        <f t="shared" si="1652"/>
        <v>0</v>
      </c>
      <c r="M2328" s="24">
        <f t="shared" si="1652"/>
        <v>0</v>
      </c>
      <c r="N2328" s="24">
        <f t="shared" si="1652"/>
        <v>0</v>
      </c>
      <c r="O2328" s="30">
        <f t="shared" ref="O2328:O2330" si="1653">O2329</f>
        <v>9297.4875900000006</v>
      </c>
      <c r="P2328" s="30">
        <f t="shared" si="1650"/>
        <v>0</v>
      </c>
      <c r="Q2328" s="30">
        <f t="shared" si="1650"/>
        <v>0</v>
      </c>
      <c r="R2328" s="88">
        <f t="shared" si="1645"/>
        <v>99.999393280634123</v>
      </c>
    </row>
    <row r="2329" spans="1:18" ht="31.5" customHeight="1" x14ac:dyDescent="0.3">
      <c r="A2329" s="28" t="s">
        <v>304</v>
      </c>
      <c r="B2329" s="28" t="s">
        <v>1423</v>
      </c>
      <c r="C2329" s="18" t="s">
        <v>295</v>
      </c>
      <c r="D2329" s="28"/>
      <c r="E2329" s="29" t="s">
        <v>1618</v>
      </c>
      <c r="F2329" s="24">
        <v>9771.2000000000007</v>
      </c>
      <c r="G2329" s="24">
        <f t="shared" si="1652"/>
        <v>0</v>
      </c>
      <c r="H2329" s="24">
        <f t="shared" si="1652"/>
        <v>9527.5269999999982</v>
      </c>
      <c r="I2329" s="24">
        <f t="shared" si="1652"/>
        <v>9297.5439999999999</v>
      </c>
      <c r="J2329" s="37">
        <f t="shared" si="1652"/>
        <v>6432.4650700000002</v>
      </c>
      <c r="K2329" s="24">
        <f t="shared" si="1652"/>
        <v>0</v>
      </c>
      <c r="L2329" s="24">
        <f t="shared" si="1652"/>
        <v>0</v>
      </c>
      <c r="M2329" s="24">
        <f t="shared" si="1652"/>
        <v>0</v>
      </c>
      <c r="N2329" s="24">
        <f t="shared" si="1652"/>
        <v>0</v>
      </c>
      <c r="O2329" s="30">
        <f t="shared" si="1653"/>
        <v>9297.4875900000006</v>
      </c>
      <c r="P2329" s="30">
        <f t="shared" si="1650"/>
        <v>0</v>
      </c>
      <c r="Q2329" s="30">
        <f t="shared" si="1650"/>
        <v>0</v>
      </c>
      <c r="R2329" s="88">
        <f t="shared" si="1645"/>
        <v>99.999393280634123</v>
      </c>
    </row>
    <row r="2330" spans="1:18" ht="31.5" customHeight="1" x14ac:dyDescent="0.3">
      <c r="A2330" s="28" t="s">
        <v>304</v>
      </c>
      <c r="B2330" s="28" t="s">
        <v>1423</v>
      </c>
      <c r="C2330" s="18" t="s">
        <v>296</v>
      </c>
      <c r="D2330" s="28"/>
      <c r="E2330" s="29" t="s">
        <v>1619</v>
      </c>
      <c r="F2330" s="24">
        <v>9771.2000000000007</v>
      </c>
      <c r="G2330" s="24">
        <f t="shared" si="1652"/>
        <v>0</v>
      </c>
      <c r="H2330" s="24">
        <f t="shared" si="1652"/>
        <v>9527.5269999999982</v>
      </c>
      <c r="I2330" s="24">
        <f t="shared" si="1652"/>
        <v>9297.5439999999999</v>
      </c>
      <c r="J2330" s="37">
        <f t="shared" si="1652"/>
        <v>6432.4650700000002</v>
      </c>
      <c r="K2330" s="24">
        <f t="shared" si="1652"/>
        <v>0</v>
      </c>
      <c r="L2330" s="24">
        <f t="shared" si="1652"/>
        <v>0</v>
      </c>
      <c r="M2330" s="24">
        <f t="shared" si="1652"/>
        <v>0</v>
      </c>
      <c r="N2330" s="24">
        <f t="shared" si="1652"/>
        <v>0</v>
      </c>
      <c r="O2330" s="30">
        <f t="shared" si="1653"/>
        <v>9297.4875900000006</v>
      </c>
      <c r="P2330" s="30">
        <f t="shared" si="1650"/>
        <v>0</v>
      </c>
      <c r="Q2330" s="30">
        <f t="shared" si="1650"/>
        <v>0</v>
      </c>
      <c r="R2330" s="88">
        <f t="shared" si="1645"/>
        <v>99.999393280634123</v>
      </c>
    </row>
    <row r="2331" spans="1:18" ht="47.25" customHeight="1" x14ac:dyDescent="0.3">
      <c r="A2331" s="28" t="s">
        <v>304</v>
      </c>
      <c r="B2331" s="28" t="s">
        <v>1423</v>
      </c>
      <c r="C2331" s="18" t="s">
        <v>294</v>
      </c>
      <c r="D2331" s="28"/>
      <c r="E2331" s="29" t="s">
        <v>710</v>
      </c>
      <c r="F2331" s="24">
        <v>9771.2000000000007</v>
      </c>
      <c r="G2331" s="24">
        <f t="shared" ref="G2331:H2331" si="1654">G2332+G2334+G2336</f>
        <v>0</v>
      </c>
      <c r="H2331" s="24">
        <f t="shared" si="1654"/>
        <v>9527.5269999999982</v>
      </c>
      <c r="I2331" s="24">
        <f t="shared" ref="I2331:Q2331" si="1655">I2332+I2334+I2336</f>
        <v>9297.5439999999999</v>
      </c>
      <c r="J2331" s="37">
        <f t="shared" si="1655"/>
        <v>6432.4650700000002</v>
      </c>
      <c r="K2331" s="24">
        <f t="shared" si="1655"/>
        <v>0</v>
      </c>
      <c r="L2331" s="24">
        <f t="shared" si="1655"/>
        <v>0</v>
      </c>
      <c r="M2331" s="24">
        <f t="shared" si="1655"/>
        <v>0</v>
      </c>
      <c r="N2331" s="24">
        <f t="shared" si="1655"/>
        <v>0</v>
      </c>
      <c r="O2331" s="30">
        <f t="shared" si="1655"/>
        <v>9297.4875900000006</v>
      </c>
      <c r="P2331" s="30">
        <f t="shared" si="1655"/>
        <v>0</v>
      </c>
      <c r="Q2331" s="30">
        <f t="shared" si="1655"/>
        <v>0</v>
      </c>
      <c r="R2331" s="88">
        <f t="shared" si="1645"/>
        <v>99.999393280634123</v>
      </c>
    </row>
    <row r="2332" spans="1:18" ht="78" x14ac:dyDescent="0.3">
      <c r="A2332" s="28" t="s">
        <v>304</v>
      </c>
      <c r="B2332" s="28" t="s">
        <v>1423</v>
      </c>
      <c r="C2332" s="18" t="s">
        <v>294</v>
      </c>
      <c r="D2332" s="28" t="s">
        <v>58</v>
      </c>
      <c r="E2332" s="29" t="s">
        <v>660</v>
      </c>
      <c r="F2332" s="24">
        <v>7181.5000000000009</v>
      </c>
      <c r="G2332" s="24">
        <f t="shared" ref="G2332:N2332" si="1656">G2333</f>
        <v>0</v>
      </c>
      <c r="H2332" s="24">
        <f t="shared" si="1656"/>
        <v>7181.5</v>
      </c>
      <c r="I2332" s="24">
        <f t="shared" si="1656"/>
        <v>7130.9772300000004</v>
      </c>
      <c r="J2332" s="37">
        <f t="shared" si="1656"/>
        <v>4979.9977200000003</v>
      </c>
      <c r="K2332" s="24">
        <f t="shared" si="1656"/>
        <v>0</v>
      </c>
      <c r="L2332" s="24">
        <f t="shared" si="1656"/>
        <v>0</v>
      </c>
      <c r="M2332" s="24">
        <f t="shared" si="1656"/>
        <v>0</v>
      </c>
      <c r="N2332" s="24">
        <f t="shared" si="1656"/>
        <v>0</v>
      </c>
      <c r="O2332" s="30">
        <f>O2333</f>
        <v>7130.9208200000003</v>
      </c>
      <c r="P2332" s="30">
        <f>P2333</f>
        <v>0</v>
      </c>
      <c r="Q2332" s="30">
        <f>Q2333</f>
        <v>0</v>
      </c>
      <c r="R2332" s="88">
        <f t="shared" si="1645"/>
        <v>99.999208944325858</v>
      </c>
    </row>
    <row r="2333" spans="1:18" ht="15.75" customHeight="1" x14ac:dyDescent="0.3">
      <c r="A2333" s="28" t="s">
        <v>304</v>
      </c>
      <c r="B2333" s="28" t="s">
        <v>1423</v>
      </c>
      <c r="C2333" s="18" t="s">
        <v>294</v>
      </c>
      <c r="D2333" s="28" t="s">
        <v>59</v>
      </c>
      <c r="E2333" s="29" t="s">
        <v>661</v>
      </c>
      <c r="F2333" s="24">
        <v>7181.5000000000009</v>
      </c>
      <c r="G2333" s="24"/>
      <c r="H2333" s="24">
        <v>7181.5</v>
      </c>
      <c r="I2333" s="24">
        <v>7130.9772300000004</v>
      </c>
      <c r="J2333" s="37">
        <v>4979.9977200000003</v>
      </c>
      <c r="K2333" s="24">
        <v>0</v>
      </c>
      <c r="L2333" s="24">
        <v>0</v>
      </c>
      <c r="M2333" s="24">
        <v>0</v>
      </c>
      <c r="N2333" s="24">
        <v>0</v>
      </c>
      <c r="O2333" s="30">
        <v>7130.9208200000003</v>
      </c>
      <c r="P2333" s="30">
        <v>0</v>
      </c>
      <c r="Q2333" s="30">
        <v>0</v>
      </c>
      <c r="R2333" s="88">
        <f t="shared" si="1645"/>
        <v>99.999208944325858</v>
      </c>
    </row>
    <row r="2334" spans="1:18" ht="31.5" customHeight="1" x14ac:dyDescent="0.3">
      <c r="A2334" s="28" t="s">
        <v>304</v>
      </c>
      <c r="B2334" s="28" t="s">
        <v>1423</v>
      </c>
      <c r="C2334" s="18" t="s">
        <v>294</v>
      </c>
      <c r="D2334" s="28" t="s">
        <v>51</v>
      </c>
      <c r="E2334" s="29" t="s">
        <v>663</v>
      </c>
      <c r="F2334" s="24">
        <v>2470.9</v>
      </c>
      <c r="G2334" s="24">
        <f t="shared" ref="G2334:N2334" si="1657">G2335</f>
        <v>0</v>
      </c>
      <c r="H2334" s="24">
        <f t="shared" si="1657"/>
        <v>2227.2269999999999</v>
      </c>
      <c r="I2334" s="24">
        <f t="shared" si="1657"/>
        <v>2154.7297699999999</v>
      </c>
      <c r="J2334" s="37">
        <f t="shared" si="1657"/>
        <v>1443.4673499999999</v>
      </c>
      <c r="K2334" s="24">
        <f t="shared" si="1657"/>
        <v>0</v>
      </c>
      <c r="L2334" s="24">
        <f t="shared" si="1657"/>
        <v>0</v>
      </c>
      <c r="M2334" s="24">
        <f t="shared" si="1657"/>
        <v>0</v>
      </c>
      <c r="N2334" s="24">
        <f t="shared" si="1657"/>
        <v>0</v>
      </c>
      <c r="O2334" s="30">
        <f>O2335</f>
        <v>2154.7297699999999</v>
      </c>
      <c r="P2334" s="30">
        <f>P2335</f>
        <v>0</v>
      </c>
      <c r="Q2334" s="30">
        <f>Q2335</f>
        <v>0</v>
      </c>
      <c r="R2334" s="88">
        <f t="shared" si="1645"/>
        <v>100</v>
      </c>
    </row>
    <row r="2335" spans="1:18" ht="31.5" customHeight="1" x14ac:dyDescent="0.3">
      <c r="A2335" s="28" t="s">
        <v>304</v>
      </c>
      <c r="B2335" s="28" t="s">
        <v>1423</v>
      </c>
      <c r="C2335" s="18" t="s">
        <v>294</v>
      </c>
      <c r="D2335" s="28" t="s">
        <v>52</v>
      </c>
      <c r="E2335" s="29" t="s">
        <v>664</v>
      </c>
      <c r="F2335" s="24">
        <v>2470.9</v>
      </c>
      <c r="G2335" s="24"/>
      <c r="H2335" s="24">
        <v>2227.2269999999999</v>
      </c>
      <c r="I2335" s="24">
        <v>2154.7297699999999</v>
      </c>
      <c r="J2335" s="37">
        <v>1443.4673499999999</v>
      </c>
      <c r="K2335" s="24">
        <v>0</v>
      </c>
      <c r="L2335" s="24">
        <v>0</v>
      </c>
      <c r="M2335" s="24">
        <v>0</v>
      </c>
      <c r="N2335" s="24">
        <v>0</v>
      </c>
      <c r="O2335" s="30">
        <v>2154.7297699999999</v>
      </c>
      <c r="P2335" s="30">
        <v>0</v>
      </c>
      <c r="Q2335" s="30">
        <v>0</v>
      </c>
      <c r="R2335" s="88">
        <f t="shared" si="1645"/>
        <v>100</v>
      </c>
    </row>
    <row r="2336" spans="1:18" ht="15.75" customHeight="1" x14ac:dyDescent="0.3">
      <c r="A2336" s="28" t="s">
        <v>304</v>
      </c>
      <c r="B2336" s="28" t="s">
        <v>1423</v>
      </c>
      <c r="C2336" s="18" t="s">
        <v>294</v>
      </c>
      <c r="D2336" s="28" t="s">
        <v>53</v>
      </c>
      <c r="E2336" s="29" t="s">
        <v>679</v>
      </c>
      <c r="F2336" s="24">
        <v>118.8</v>
      </c>
      <c r="G2336" s="24">
        <f t="shared" ref="G2336:Q2336" si="1658">G2337</f>
        <v>0</v>
      </c>
      <c r="H2336" s="24">
        <f t="shared" si="1658"/>
        <v>118.8</v>
      </c>
      <c r="I2336" s="24">
        <f t="shared" si="1658"/>
        <v>11.837</v>
      </c>
      <c r="J2336" s="37">
        <f t="shared" si="1658"/>
        <v>9</v>
      </c>
      <c r="K2336" s="24">
        <f t="shared" si="1658"/>
        <v>0</v>
      </c>
      <c r="L2336" s="24">
        <f t="shared" si="1658"/>
        <v>0</v>
      </c>
      <c r="M2336" s="24">
        <f t="shared" si="1658"/>
        <v>0</v>
      </c>
      <c r="N2336" s="24">
        <f t="shared" si="1658"/>
        <v>0</v>
      </c>
      <c r="O2336" s="30">
        <f t="shared" si="1658"/>
        <v>11.837</v>
      </c>
      <c r="P2336" s="30">
        <f t="shared" si="1658"/>
        <v>0</v>
      </c>
      <c r="Q2336" s="30">
        <f t="shared" si="1658"/>
        <v>0</v>
      </c>
      <c r="R2336" s="88">
        <f t="shared" si="1645"/>
        <v>100</v>
      </c>
    </row>
    <row r="2337" spans="1:19" ht="15.75" customHeight="1" x14ac:dyDescent="0.3">
      <c r="A2337" s="28" t="s">
        <v>304</v>
      </c>
      <c r="B2337" s="28" t="s">
        <v>1423</v>
      </c>
      <c r="C2337" s="18" t="s">
        <v>294</v>
      </c>
      <c r="D2337" s="28" t="s">
        <v>60</v>
      </c>
      <c r="E2337" s="29" t="s">
        <v>682</v>
      </c>
      <c r="F2337" s="24">
        <v>118.8</v>
      </c>
      <c r="G2337" s="24"/>
      <c r="H2337" s="24">
        <v>118.8</v>
      </c>
      <c r="I2337" s="24">
        <v>11.837</v>
      </c>
      <c r="J2337" s="37">
        <v>9</v>
      </c>
      <c r="K2337" s="24">
        <v>0</v>
      </c>
      <c r="L2337" s="24">
        <v>0</v>
      </c>
      <c r="M2337" s="24">
        <v>0</v>
      </c>
      <c r="N2337" s="24">
        <v>0</v>
      </c>
      <c r="O2337" s="30">
        <v>11.837</v>
      </c>
      <c r="P2337" s="30">
        <v>0</v>
      </c>
      <c r="Q2337" s="30">
        <v>0</v>
      </c>
      <c r="R2337" s="88">
        <f t="shared" si="1645"/>
        <v>100</v>
      </c>
    </row>
    <row r="2338" spans="1:19" ht="46.8" x14ac:dyDescent="0.3">
      <c r="A2338" s="28" t="s">
        <v>304</v>
      </c>
      <c r="B2338" s="28" t="s">
        <v>1423</v>
      </c>
      <c r="C2338" s="18" t="s">
        <v>79</v>
      </c>
      <c r="D2338" s="28"/>
      <c r="E2338" s="29" t="s">
        <v>1232</v>
      </c>
      <c r="F2338" s="24"/>
      <c r="G2338" s="24"/>
      <c r="H2338" s="24">
        <f t="shared" ref="H2338:I2340" si="1659">H2339</f>
        <v>0</v>
      </c>
      <c r="I2338" s="24">
        <f t="shared" si="1659"/>
        <v>200</v>
      </c>
      <c r="J2338" s="24">
        <f t="shared" ref="J2338:Q2341" si="1660">J2339</f>
        <v>0</v>
      </c>
      <c r="K2338" s="24">
        <f t="shared" si="1660"/>
        <v>0</v>
      </c>
      <c r="L2338" s="24">
        <f t="shared" si="1660"/>
        <v>0</v>
      </c>
      <c r="M2338" s="24">
        <f t="shared" si="1660"/>
        <v>0</v>
      </c>
      <c r="N2338" s="24">
        <f t="shared" si="1660"/>
        <v>0</v>
      </c>
      <c r="O2338" s="24">
        <f t="shared" si="1660"/>
        <v>200</v>
      </c>
      <c r="P2338" s="24">
        <f t="shared" si="1660"/>
        <v>0</v>
      </c>
      <c r="Q2338" s="24">
        <f t="shared" si="1660"/>
        <v>0</v>
      </c>
      <c r="R2338" s="88">
        <f t="shared" si="1645"/>
        <v>100</v>
      </c>
    </row>
    <row r="2339" spans="1:19" ht="31.2" x14ac:dyDescent="0.3">
      <c r="A2339" s="28" t="s">
        <v>304</v>
      </c>
      <c r="B2339" s="28" t="s">
        <v>1423</v>
      </c>
      <c r="C2339" s="18" t="s">
        <v>86</v>
      </c>
      <c r="D2339" s="28"/>
      <c r="E2339" s="29" t="s">
        <v>1233</v>
      </c>
      <c r="F2339" s="24"/>
      <c r="G2339" s="24"/>
      <c r="H2339" s="24">
        <f t="shared" si="1659"/>
        <v>0</v>
      </c>
      <c r="I2339" s="24">
        <f t="shared" si="1659"/>
        <v>200</v>
      </c>
      <c r="J2339" s="24">
        <f t="shared" si="1660"/>
        <v>0</v>
      </c>
      <c r="K2339" s="24">
        <f t="shared" si="1660"/>
        <v>0</v>
      </c>
      <c r="L2339" s="24">
        <f t="shared" si="1660"/>
        <v>0</v>
      </c>
      <c r="M2339" s="24">
        <f t="shared" si="1660"/>
        <v>0</v>
      </c>
      <c r="N2339" s="24">
        <f t="shared" si="1660"/>
        <v>0</v>
      </c>
      <c r="O2339" s="24">
        <f t="shared" si="1660"/>
        <v>200</v>
      </c>
      <c r="P2339" s="24">
        <f t="shared" si="1660"/>
        <v>0</v>
      </c>
      <c r="Q2339" s="24">
        <f t="shared" si="1660"/>
        <v>0</v>
      </c>
      <c r="R2339" s="88">
        <f t="shared" si="1645"/>
        <v>100</v>
      </c>
    </row>
    <row r="2340" spans="1:19" ht="31.2" x14ac:dyDescent="0.3">
      <c r="A2340" s="28" t="s">
        <v>304</v>
      </c>
      <c r="B2340" s="28" t="s">
        <v>1423</v>
      </c>
      <c r="C2340" s="18" t="s">
        <v>87</v>
      </c>
      <c r="D2340" s="28"/>
      <c r="E2340" s="29" t="s">
        <v>1234</v>
      </c>
      <c r="F2340" s="24"/>
      <c r="G2340" s="24"/>
      <c r="H2340" s="24">
        <f t="shared" si="1659"/>
        <v>0</v>
      </c>
      <c r="I2340" s="24">
        <f t="shared" si="1659"/>
        <v>200</v>
      </c>
      <c r="J2340" s="24">
        <f t="shared" si="1660"/>
        <v>0</v>
      </c>
      <c r="K2340" s="24">
        <f t="shared" si="1660"/>
        <v>0</v>
      </c>
      <c r="L2340" s="24">
        <f t="shared" si="1660"/>
        <v>0</v>
      </c>
      <c r="M2340" s="24">
        <f t="shared" si="1660"/>
        <v>0</v>
      </c>
      <c r="N2340" s="24">
        <f t="shared" si="1660"/>
        <v>0</v>
      </c>
      <c r="O2340" s="24">
        <f t="shared" si="1660"/>
        <v>200</v>
      </c>
      <c r="P2340" s="24">
        <f t="shared" si="1660"/>
        <v>0</v>
      </c>
      <c r="Q2340" s="24">
        <f t="shared" si="1660"/>
        <v>0</v>
      </c>
      <c r="R2340" s="88">
        <f t="shared" si="1645"/>
        <v>100</v>
      </c>
    </row>
    <row r="2341" spans="1:19" ht="15.75" customHeight="1" x14ac:dyDescent="0.3">
      <c r="A2341" s="28" t="s">
        <v>304</v>
      </c>
      <c r="B2341" s="28" t="s">
        <v>1423</v>
      </c>
      <c r="C2341" s="18" t="s">
        <v>87</v>
      </c>
      <c r="D2341" s="28" t="s">
        <v>53</v>
      </c>
      <c r="E2341" s="29" t="s">
        <v>679</v>
      </c>
      <c r="F2341" s="24"/>
      <c r="G2341" s="24"/>
      <c r="H2341" s="24">
        <v>0</v>
      </c>
      <c r="I2341" s="24">
        <f>I2342</f>
        <v>200</v>
      </c>
      <c r="J2341" s="24">
        <f t="shared" si="1660"/>
        <v>0</v>
      </c>
      <c r="K2341" s="24">
        <f t="shared" si="1660"/>
        <v>0</v>
      </c>
      <c r="L2341" s="24">
        <f t="shared" si="1660"/>
        <v>0</v>
      </c>
      <c r="M2341" s="24">
        <f t="shared" si="1660"/>
        <v>0</v>
      </c>
      <c r="N2341" s="24">
        <f t="shared" si="1660"/>
        <v>0</v>
      </c>
      <c r="O2341" s="24">
        <f t="shared" si="1660"/>
        <v>200</v>
      </c>
      <c r="P2341" s="24">
        <f t="shared" si="1660"/>
        <v>0</v>
      </c>
      <c r="Q2341" s="24">
        <f t="shared" si="1660"/>
        <v>0</v>
      </c>
      <c r="R2341" s="88">
        <f t="shared" si="1645"/>
        <v>100</v>
      </c>
    </row>
    <row r="2342" spans="1:19" ht="15.75" customHeight="1" x14ac:dyDescent="0.3">
      <c r="A2342" s="28" t="s">
        <v>304</v>
      </c>
      <c r="B2342" s="28" t="s">
        <v>1423</v>
      </c>
      <c r="C2342" s="18" t="s">
        <v>87</v>
      </c>
      <c r="D2342" s="28" t="s">
        <v>54</v>
      </c>
      <c r="E2342" s="29" t="s">
        <v>681</v>
      </c>
      <c r="F2342" s="24"/>
      <c r="G2342" s="24"/>
      <c r="H2342" s="24">
        <v>0</v>
      </c>
      <c r="I2342" s="24">
        <v>200</v>
      </c>
      <c r="J2342" s="37">
        <v>0</v>
      </c>
      <c r="K2342" s="37">
        <v>0</v>
      </c>
      <c r="L2342" s="37">
        <v>0</v>
      </c>
      <c r="M2342" s="37">
        <v>0</v>
      </c>
      <c r="N2342" s="37">
        <v>0</v>
      </c>
      <c r="O2342" s="37">
        <v>200</v>
      </c>
      <c r="P2342" s="37">
        <v>0</v>
      </c>
      <c r="Q2342" s="37">
        <v>0</v>
      </c>
      <c r="R2342" s="88">
        <f t="shared" si="1645"/>
        <v>100</v>
      </c>
    </row>
    <row r="2343" spans="1:19" s="36" customFormat="1" ht="15.75" customHeight="1" x14ac:dyDescent="0.3">
      <c r="A2343" s="43" t="s">
        <v>304</v>
      </c>
      <c r="B2343" s="43" t="s">
        <v>77</v>
      </c>
      <c r="C2343" s="27"/>
      <c r="D2343" s="43"/>
      <c r="E2343" s="44" t="s">
        <v>623</v>
      </c>
      <c r="F2343" s="22">
        <v>1136.5</v>
      </c>
      <c r="G2343" s="22">
        <f t="shared" ref="G2343:N2345" si="1661">G2344</f>
        <v>0</v>
      </c>
      <c r="H2343" s="22">
        <f t="shared" si="1661"/>
        <v>968.09299999999996</v>
      </c>
      <c r="I2343" s="22">
        <f t="shared" si="1661"/>
        <v>1018.093</v>
      </c>
      <c r="J2343" s="76">
        <f t="shared" si="1661"/>
        <v>50</v>
      </c>
      <c r="K2343" s="22">
        <f t="shared" si="1661"/>
        <v>50</v>
      </c>
      <c r="L2343" s="22">
        <f t="shared" si="1661"/>
        <v>0</v>
      </c>
      <c r="M2343" s="22">
        <f t="shared" si="1661"/>
        <v>0</v>
      </c>
      <c r="N2343" s="22">
        <f t="shared" si="1661"/>
        <v>0</v>
      </c>
      <c r="O2343" s="45">
        <f t="shared" ref="O2343:Q2345" si="1662">O2344</f>
        <v>1018.0925</v>
      </c>
      <c r="P2343" s="45">
        <f t="shared" si="1662"/>
        <v>50</v>
      </c>
      <c r="Q2343" s="45">
        <f t="shared" si="1662"/>
        <v>0</v>
      </c>
      <c r="R2343" s="86">
        <f t="shared" si="1645"/>
        <v>99.999950888573053</v>
      </c>
    </row>
    <row r="2344" spans="1:19" s="49" customFormat="1" ht="31.5" customHeight="1" x14ac:dyDescent="0.3">
      <c r="A2344" s="47" t="s">
        <v>304</v>
      </c>
      <c r="B2344" s="47" t="s">
        <v>1402</v>
      </c>
      <c r="C2344" s="20"/>
      <c r="D2344" s="47"/>
      <c r="E2344" s="48" t="s">
        <v>647</v>
      </c>
      <c r="F2344" s="23">
        <v>1136.5</v>
      </c>
      <c r="G2344" s="23">
        <f t="shared" si="1661"/>
        <v>0</v>
      </c>
      <c r="H2344" s="23">
        <f t="shared" si="1661"/>
        <v>968.09299999999996</v>
      </c>
      <c r="I2344" s="23">
        <f t="shared" si="1661"/>
        <v>1018.093</v>
      </c>
      <c r="J2344" s="77">
        <f t="shared" si="1661"/>
        <v>50</v>
      </c>
      <c r="K2344" s="23">
        <f t="shared" si="1661"/>
        <v>50</v>
      </c>
      <c r="L2344" s="23">
        <f t="shared" si="1661"/>
        <v>0</v>
      </c>
      <c r="M2344" s="23">
        <f t="shared" si="1661"/>
        <v>0</v>
      </c>
      <c r="N2344" s="23">
        <f t="shared" si="1661"/>
        <v>0</v>
      </c>
      <c r="O2344" s="51">
        <f t="shared" si="1662"/>
        <v>1018.0925</v>
      </c>
      <c r="P2344" s="51">
        <f t="shared" si="1662"/>
        <v>50</v>
      </c>
      <c r="Q2344" s="51">
        <f t="shared" si="1662"/>
        <v>0</v>
      </c>
      <c r="R2344" s="87">
        <f t="shared" si="1645"/>
        <v>99.999950888573053</v>
      </c>
    </row>
    <row r="2345" spans="1:19" ht="31.5" customHeight="1" x14ac:dyDescent="0.3">
      <c r="A2345" s="28" t="s">
        <v>304</v>
      </c>
      <c r="B2345" s="28" t="s">
        <v>1402</v>
      </c>
      <c r="C2345" s="18" t="s">
        <v>112</v>
      </c>
      <c r="D2345" s="28"/>
      <c r="E2345" s="29" t="s">
        <v>1504</v>
      </c>
      <c r="F2345" s="24">
        <v>1136.5</v>
      </c>
      <c r="G2345" s="24">
        <f t="shared" si="1661"/>
        <v>0</v>
      </c>
      <c r="H2345" s="24">
        <f t="shared" si="1661"/>
        <v>968.09299999999996</v>
      </c>
      <c r="I2345" s="24">
        <f t="shared" si="1661"/>
        <v>1018.093</v>
      </c>
      <c r="J2345" s="37">
        <f t="shared" si="1661"/>
        <v>50</v>
      </c>
      <c r="K2345" s="24">
        <f t="shared" si="1661"/>
        <v>50</v>
      </c>
      <c r="L2345" s="24">
        <f t="shared" si="1661"/>
        <v>0</v>
      </c>
      <c r="M2345" s="24">
        <f t="shared" si="1661"/>
        <v>0</v>
      </c>
      <c r="N2345" s="24">
        <f t="shared" si="1661"/>
        <v>0</v>
      </c>
      <c r="O2345" s="30">
        <f t="shared" si="1662"/>
        <v>1018.0925</v>
      </c>
      <c r="P2345" s="30">
        <f t="shared" si="1662"/>
        <v>50</v>
      </c>
      <c r="Q2345" s="30">
        <f t="shared" si="1662"/>
        <v>0</v>
      </c>
      <c r="R2345" s="88">
        <f t="shared" si="1645"/>
        <v>99.999950888573053</v>
      </c>
    </row>
    <row r="2346" spans="1:19" ht="31.5" customHeight="1" x14ac:dyDescent="0.3">
      <c r="A2346" s="28" t="s">
        <v>304</v>
      </c>
      <c r="B2346" s="28" t="s">
        <v>1402</v>
      </c>
      <c r="C2346" s="18" t="s">
        <v>131</v>
      </c>
      <c r="D2346" s="28"/>
      <c r="E2346" s="29" t="s">
        <v>1505</v>
      </c>
      <c r="F2346" s="24">
        <v>1136.5</v>
      </c>
      <c r="G2346" s="24">
        <f t="shared" ref="G2346:H2346" si="1663">G2347+G2358+G2351</f>
        <v>0</v>
      </c>
      <c r="H2346" s="24">
        <f t="shared" si="1663"/>
        <v>968.09299999999996</v>
      </c>
      <c r="I2346" s="24">
        <f t="shared" ref="I2346:Q2346" si="1664">I2347+I2358+I2351</f>
        <v>1018.093</v>
      </c>
      <c r="J2346" s="37">
        <f t="shared" si="1664"/>
        <v>50</v>
      </c>
      <c r="K2346" s="24">
        <f t="shared" si="1664"/>
        <v>50</v>
      </c>
      <c r="L2346" s="24">
        <f t="shared" si="1664"/>
        <v>0</v>
      </c>
      <c r="M2346" s="24">
        <f t="shared" si="1664"/>
        <v>0</v>
      </c>
      <c r="N2346" s="24">
        <f t="shared" si="1664"/>
        <v>0</v>
      </c>
      <c r="O2346" s="30">
        <f t="shared" si="1664"/>
        <v>1018.0925</v>
      </c>
      <c r="P2346" s="30">
        <f t="shared" si="1664"/>
        <v>50</v>
      </c>
      <c r="Q2346" s="30">
        <f t="shared" si="1664"/>
        <v>0</v>
      </c>
      <c r="R2346" s="88">
        <f t="shared" si="1645"/>
        <v>99.999950888573053</v>
      </c>
    </row>
    <row r="2347" spans="1:19" ht="47.25" hidden="1" customHeight="1" x14ac:dyDescent="0.3">
      <c r="A2347" s="28" t="s">
        <v>304</v>
      </c>
      <c r="B2347" s="28" t="s">
        <v>1402</v>
      </c>
      <c r="C2347" s="18" t="s">
        <v>132</v>
      </c>
      <c r="D2347" s="28"/>
      <c r="E2347" s="29" t="s">
        <v>1506</v>
      </c>
      <c r="F2347" s="24">
        <v>0</v>
      </c>
      <c r="G2347" s="24">
        <f t="shared" ref="G2347:N2349" si="1665">G2348</f>
        <v>0</v>
      </c>
      <c r="H2347" s="24">
        <f t="shared" si="1665"/>
        <v>0</v>
      </c>
      <c r="I2347" s="24">
        <f t="shared" si="1665"/>
        <v>0</v>
      </c>
      <c r="J2347" s="37">
        <f t="shared" si="1665"/>
        <v>0</v>
      </c>
      <c r="K2347" s="24">
        <f t="shared" si="1665"/>
        <v>0</v>
      </c>
      <c r="L2347" s="24">
        <f t="shared" si="1665"/>
        <v>0</v>
      </c>
      <c r="M2347" s="24">
        <f t="shared" si="1665"/>
        <v>0</v>
      </c>
      <c r="N2347" s="24">
        <f t="shared" si="1665"/>
        <v>0</v>
      </c>
      <c r="O2347" s="30">
        <f t="shared" ref="O2347:Q2349" si="1666">O2348</f>
        <v>0</v>
      </c>
      <c r="P2347" s="30">
        <f t="shared" si="1666"/>
        <v>0</v>
      </c>
      <c r="Q2347" s="30">
        <f t="shared" si="1666"/>
        <v>0</v>
      </c>
      <c r="R2347" s="30">
        <v>0</v>
      </c>
      <c r="S2347" s="36" t="s">
        <v>2026</v>
      </c>
    </row>
    <row r="2348" spans="1:19" ht="31.5" hidden="1" customHeight="1" x14ac:dyDescent="0.3">
      <c r="A2348" s="28" t="s">
        <v>304</v>
      </c>
      <c r="B2348" s="28" t="s">
        <v>1402</v>
      </c>
      <c r="C2348" s="18" t="s">
        <v>137</v>
      </c>
      <c r="D2348" s="28"/>
      <c r="E2348" s="29" t="s">
        <v>885</v>
      </c>
      <c r="F2348" s="24">
        <v>0</v>
      </c>
      <c r="G2348" s="24">
        <f t="shared" si="1665"/>
        <v>0</v>
      </c>
      <c r="H2348" s="24">
        <f t="shared" si="1665"/>
        <v>0</v>
      </c>
      <c r="I2348" s="24">
        <f t="shared" si="1665"/>
        <v>0</v>
      </c>
      <c r="J2348" s="37">
        <f t="shared" si="1665"/>
        <v>0</v>
      </c>
      <c r="K2348" s="24">
        <f t="shared" si="1665"/>
        <v>0</v>
      </c>
      <c r="L2348" s="24">
        <f t="shared" si="1665"/>
        <v>0</v>
      </c>
      <c r="M2348" s="24">
        <f t="shared" si="1665"/>
        <v>0</v>
      </c>
      <c r="N2348" s="24">
        <f t="shared" si="1665"/>
        <v>0</v>
      </c>
      <c r="O2348" s="30">
        <f t="shared" si="1666"/>
        <v>0</v>
      </c>
      <c r="P2348" s="30">
        <f t="shared" si="1666"/>
        <v>0</v>
      </c>
      <c r="Q2348" s="30">
        <f t="shared" si="1666"/>
        <v>0</v>
      </c>
      <c r="R2348" s="30">
        <v>0</v>
      </c>
      <c r="S2348" s="36" t="s">
        <v>2026</v>
      </c>
    </row>
    <row r="2349" spans="1:19" ht="31.5" hidden="1" customHeight="1" x14ac:dyDescent="0.3">
      <c r="A2349" s="28" t="s">
        <v>304</v>
      </c>
      <c r="B2349" s="28" t="s">
        <v>1402</v>
      </c>
      <c r="C2349" s="18" t="s">
        <v>137</v>
      </c>
      <c r="D2349" s="28" t="s">
        <v>51</v>
      </c>
      <c r="E2349" s="29" t="s">
        <v>663</v>
      </c>
      <c r="F2349" s="24">
        <v>0</v>
      </c>
      <c r="G2349" s="24">
        <f t="shared" si="1665"/>
        <v>0</v>
      </c>
      <c r="H2349" s="24">
        <f t="shared" si="1665"/>
        <v>0</v>
      </c>
      <c r="I2349" s="24">
        <f t="shared" si="1665"/>
        <v>0</v>
      </c>
      <c r="J2349" s="37">
        <f t="shared" si="1665"/>
        <v>0</v>
      </c>
      <c r="K2349" s="24">
        <f t="shared" si="1665"/>
        <v>0</v>
      </c>
      <c r="L2349" s="24">
        <f t="shared" si="1665"/>
        <v>0</v>
      </c>
      <c r="M2349" s="24">
        <f t="shared" si="1665"/>
        <v>0</v>
      </c>
      <c r="N2349" s="24">
        <f t="shared" si="1665"/>
        <v>0</v>
      </c>
      <c r="O2349" s="30">
        <f t="shared" si="1666"/>
        <v>0</v>
      </c>
      <c r="P2349" s="30">
        <f t="shared" si="1666"/>
        <v>0</v>
      </c>
      <c r="Q2349" s="30">
        <f t="shared" si="1666"/>
        <v>0</v>
      </c>
      <c r="R2349" s="30">
        <v>0</v>
      </c>
      <c r="S2349" s="36" t="s">
        <v>2026</v>
      </c>
    </row>
    <row r="2350" spans="1:19" ht="31.5" hidden="1" customHeight="1" x14ac:dyDescent="0.3">
      <c r="A2350" s="28" t="s">
        <v>304</v>
      </c>
      <c r="B2350" s="28" t="s">
        <v>1402</v>
      </c>
      <c r="C2350" s="18" t="s">
        <v>137</v>
      </c>
      <c r="D2350" s="28" t="s">
        <v>52</v>
      </c>
      <c r="E2350" s="29" t="s">
        <v>664</v>
      </c>
      <c r="F2350" s="24">
        <v>0</v>
      </c>
      <c r="G2350" s="24"/>
      <c r="H2350" s="24">
        <v>0</v>
      </c>
      <c r="I2350" s="24">
        <v>0</v>
      </c>
      <c r="J2350" s="37">
        <v>0</v>
      </c>
      <c r="K2350" s="37">
        <v>0</v>
      </c>
      <c r="L2350" s="37">
        <v>0</v>
      </c>
      <c r="M2350" s="24">
        <v>0</v>
      </c>
      <c r="N2350" s="24">
        <v>0</v>
      </c>
      <c r="O2350" s="30">
        <v>0</v>
      </c>
      <c r="P2350" s="30">
        <v>0</v>
      </c>
      <c r="Q2350" s="30">
        <v>0</v>
      </c>
      <c r="R2350" s="30">
        <v>0</v>
      </c>
      <c r="S2350" s="36" t="s">
        <v>2026</v>
      </c>
    </row>
    <row r="2351" spans="1:19" ht="31.5" customHeight="1" x14ac:dyDescent="0.3">
      <c r="A2351" s="28" t="s">
        <v>304</v>
      </c>
      <c r="B2351" s="28" t="s">
        <v>1402</v>
      </c>
      <c r="C2351" s="18" t="s">
        <v>145</v>
      </c>
      <c r="D2351" s="28"/>
      <c r="E2351" s="29" t="s">
        <v>1513</v>
      </c>
      <c r="F2351" s="24">
        <v>50</v>
      </c>
      <c r="G2351" s="24">
        <f t="shared" ref="G2351:Q2353" si="1667">G2352</f>
        <v>0</v>
      </c>
      <c r="H2351" s="24">
        <f>H2352+H2355</f>
        <v>50</v>
      </c>
      <c r="I2351" s="24">
        <f>I2352+I2355</f>
        <v>100</v>
      </c>
      <c r="J2351" s="24">
        <f t="shared" ref="J2351:Q2351" si="1668">J2352+J2355</f>
        <v>50</v>
      </c>
      <c r="K2351" s="24">
        <f t="shared" si="1668"/>
        <v>50</v>
      </c>
      <c r="L2351" s="24">
        <f t="shared" si="1668"/>
        <v>0</v>
      </c>
      <c r="M2351" s="24">
        <f t="shared" si="1668"/>
        <v>0</v>
      </c>
      <c r="N2351" s="24">
        <f t="shared" si="1668"/>
        <v>0</v>
      </c>
      <c r="O2351" s="24">
        <f t="shared" si="1668"/>
        <v>100</v>
      </c>
      <c r="P2351" s="24">
        <f t="shared" si="1668"/>
        <v>50</v>
      </c>
      <c r="Q2351" s="24">
        <f t="shared" si="1668"/>
        <v>0</v>
      </c>
      <c r="R2351" s="88">
        <f t="shared" si="1645"/>
        <v>100</v>
      </c>
    </row>
    <row r="2352" spans="1:19" ht="31.5" hidden="1" customHeight="1" x14ac:dyDescent="0.3">
      <c r="A2352" s="28" t="s">
        <v>304</v>
      </c>
      <c r="B2352" s="28" t="s">
        <v>1402</v>
      </c>
      <c r="C2352" s="18" t="s">
        <v>141</v>
      </c>
      <c r="D2352" s="28"/>
      <c r="E2352" s="29" t="s">
        <v>892</v>
      </c>
      <c r="F2352" s="24">
        <v>50</v>
      </c>
      <c r="G2352" s="24">
        <f t="shared" si="1667"/>
        <v>0</v>
      </c>
      <c r="H2352" s="24">
        <f t="shared" si="1667"/>
        <v>50</v>
      </c>
      <c r="I2352" s="24">
        <f t="shared" si="1667"/>
        <v>0</v>
      </c>
      <c r="J2352" s="37">
        <f t="shared" si="1667"/>
        <v>0</v>
      </c>
      <c r="K2352" s="24">
        <f t="shared" si="1667"/>
        <v>0</v>
      </c>
      <c r="L2352" s="24">
        <f t="shared" si="1667"/>
        <v>0</v>
      </c>
      <c r="M2352" s="24">
        <f t="shared" si="1667"/>
        <v>0</v>
      </c>
      <c r="N2352" s="24">
        <f t="shared" si="1667"/>
        <v>0</v>
      </c>
      <c r="O2352" s="30">
        <f t="shared" si="1667"/>
        <v>0</v>
      </c>
      <c r="P2352" s="30">
        <f t="shared" si="1667"/>
        <v>0</v>
      </c>
      <c r="Q2352" s="30">
        <f t="shared" si="1667"/>
        <v>0</v>
      </c>
      <c r="R2352" s="30">
        <v>0</v>
      </c>
      <c r="S2352" s="36" t="s">
        <v>2026</v>
      </c>
    </row>
    <row r="2353" spans="1:19" ht="31.5" hidden="1" customHeight="1" x14ac:dyDescent="0.3">
      <c r="A2353" s="28" t="s">
        <v>304</v>
      </c>
      <c r="B2353" s="28" t="s">
        <v>1402</v>
      </c>
      <c r="C2353" s="18" t="s">
        <v>141</v>
      </c>
      <c r="D2353" s="28" t="s">
        <v>51</v>
      </c>
      <c r="E2353" s="29" t="s">
        <v>663</v>
      </c>
      <c r="F2353" s="24">
        <v>50</v>
      </c>
      <c r="G2353" s="24">
        <f t="shared" si="1667"/>
        <v>0</v>
      </c>
      <c r="H2353" s="24">
        <f t="shared" si="1667"/>
        <v>50</v>
      </c>
      <c r="I2353" s="24">
        <f t="shared" si="1667"/>
        <v>0</v>
      </c>
      <c r="J2353" s="37">
        <f t="shared" si="1667"/>
        <v>0</v>
      </c>
      <c r="K2353" s="24">
        <f t="shared" si="1667"/>
        <v>0</v>
      </c>
      <c r="L2353" s="24">
        <f t="shared" si="1667"/>
        <v>0</v>
      </c>
      <c r="M2353" s="24">
        <f t="shared" si="1667"/>
        <v>0</v>
      </c>
      <c r="N2353" s="24">
        <f t="shared" si="1667"/>
        <v>0</v>
      </c>
      <c r="O2353" s="30">
        <f t="shared" si="1667"/>
        <v>0</v>
      </c>
      <c r="P2353" s="30">
        <f t="shared" si="1667"/>
        <v>0</v>
      </c>
      <c r="Q2353" s="30">
        <f t="shared" si="1667"/>
        <v>0</v>
      </c>
      <c r="R2353" s="30">
        <v>0</v>
      </c>
      <c r="S2353" s="36" t="s">
        <v>2026</v>
      </c>
    </row>
    <row r="2354" spans="1:19" ht="31.5" hidden="1" customHeight="1" x14ac:dyDescent="0.3">
      <c r="A2354" s="28" t="s">
        <v>304</v>
      </c>
      <c r="B2354" s="28" t="s">
        <v>1402</v>
      </c>
      <c r="C2354" s="18" t="s">
        <v>141</v>
      </c>
      <c r="D2354" s="28" t="s">
        <v>52</v>
      </c>
      <c r="E2354" s="29" t="s">
        <v>664</v>
      </c>
      <c r="F2354" s="24">
        <v>50</v>
      </c>
      <c r="G2354" s="24"/>
      <c r="H2354" s="24">
        <v>50</v>
      </c>
      <c r="I2354" s="24">
        <v>0</v>
      </c>
      <c r="J2354" s="37">
        <v>0</v>
      </c>
      <c r="K2354" s="37">
        <v>0</v>
      </c>
      <c r="L2354" s="37">
        <v>0</v>
      </c>
      <c r="M2354" s="24">
        <v>0</v>
      </c>
      <c r="N2354" s="24">
        <v>0</v>
      </c>
      <c r="O2354" s="30">
        <v>0</v>
      </c>
      <c r="P2354" s="30">
        <v>0</v>
      </c>
      <c r="Q2354" s="30">
        <v>0</v>
      </c>
      <c r="R2354" s="30">
        <v>0</v>
      </c>
      <c r="S2354" s="36" t="s">
        <v>2026</v>
      </c>
    </row>
    <row r="2355" spans="1:19" ht="63" customHeight="1" x14ac:dyDescent="0.3">
      <c r="A2355" s="28" t="s">
        <v>304</v>
      </c>
      <c r="B2355" s="28" t="s">
        <v>1402</v>
      </c>
      <c r="C2355" s="18" t="s">
        <v>2014</v>
      </c>
      <c r="D2355" s="28"/>
      <c r="E2355" s="29" t="s">
        <v>2015</v>
      </c>
      <c r="F2355" s="24"/>
      <c r="G2355" s="24"/>
      <c r="H2355" s="24">
        <f>H2356</f>
        <v>0</v>
      </c>
      <c r="I2355" s="24">
        <f>I2356</f>
        <v>100</v>
      </c>
      <c r="J2355" s="24">
        <f t="shared" ref="J2355:Q2356" si="1669">J2356</f>
        <v>50</v>
      </c>
      <c r="K2355" s="24">
        <f t="shared" si="1669"/>
        <v>50</v>
      </c>
      <c r="L2355" s="24">
        <f t="shared" si="1669"/>
        <v>0</v>
      </c>
      <c r="M2355" s="24">
        <f t="shared" si="1669"/>
        <v>0</v>
      </c>
      <c r="N2355" s="24">
        <f t="shared" si="1669"/>
        <v>0</v>
      </c>
      <c r="O2355" s="24">
        <f t="shared" si="1669"/>
        <v>100</v>
      </c>
      <c r="P2355" s="24">
        <f t="shared" si="1669"/>
        <v>50</v>
      </c>
      <c r="Q2355" s="24">
        <f t="shared" si="1669"/>
        <v>0</v>
      </c>
      <c r="R2355" s="88">
        <f t="shared" si="1645"/>
        <v>100</v>
      </c>
    </row>
    <row r="2356" spans="1:19" ht="31.5" customHeight="1" x14ac:dyDescent="0.3">
      <c r="A2356" s="28" t="s">
        <v>304</v>
      </c>
      <c r="B2356" s="28" t="s">
        <v>1402</v>
      </c>
      <c r="C2356" s="18" t="s">
        <v>2014</v>
      </c>
      <c r="D2356" s="28" t="s">
        <v>51</v>
      </c>
      <c r="E2356" s="29" t="s">
        <v>663</v>
      </c>
      <c r="F2356" s="24"/>
      <c r="G2356" s="24"/>
      <c r="H2356" s="24">
        <f>H2357</f>
        <v>0</v>
      </c>
      <c r="I2356" s="24">
        <f>I2357</f>
        <v>100</v>
      </c>
      <c r="J2356" s="24">
        <f t="shared" si="1669"/>
        <v>50</v>
      </c>
      <c r="K2356" s="24">
        <f t="shared" si="1669"/>
        <v>50</v>
      </c>
      <c r="L2356" s="24">
        <f t="shared" si="1669"/>
        <v>0</v>
      </c>
      <c r="M2356" s="24">
        <f t="shared" si="1669"/>
        <v>0</v>
      </c>
      <c r="N2356" s="24">
        <f t="shared" si="1669"/>
        <v>0</v>
      </c>
      <c r="O2356" s="24">
        <f t="shared" si="1669"/>
        <v>100</v>
      </c>
      <c r="P2356" s="24">
        <f t="shared" si="1669"/>
        <v>50</v>
      </c>
      <c r="Q2356" s="24">
        <f t="shared" si="1669"/>
        <v>0</v>
      </c>
      <c r="R2356" s="88">
        <f t="shared" si="1645"/>
        <v>100</v>
      </c>
    </row>
    <row r="2357" spans="1:19" ht="31.5" customHeight="1" x14ac:dyDescent="0.3">
      <c r="A2357" s="28" t="s">
        <v>304</v>
      </c>
      <c r="B2357" s="28" t="s">
        <v>1402</v>
      </c>
      <c r="C2357" s="18" t="s">
        <v>2014</v>
      </c>
      <c r="D2357" s="28" t="s">
        <v>52</v>
      </c>
      <c r="E2357" s="29" t="s">
        <v>664</v>
      </c>
      <c r="F2357" s="24"/>
      <c r="G2357" s="24"/>
      <c r="H2357" s="24">
        <v>0</v>
      </c>
      <c r="I2357" s="24">
        <v>100</v>
      </c>
      <c r="J2357" s="37">
        <v>50</v>
      </c>
      <c r="K2357" s="37">
        <v>50</v>
      </c>
      <c r="L2357" s="37">
        <v>0</v>
      </c>
      <c r="M2357" s="24">
        <v>0</v>
      </c>
      <c r="N2357" s="24">
        <v>0</v>
      </c>
      <c r="O2357" s="24">
        <v>100</v>
      </c>
      <c r="P2357" s="24">
        <v>50</v>
      </c>
      <c r="Q2357" s="24">
        <v>0</v>
      </c>
      <c r="R2357" s="88">
        <f t="shared" si="1645"/>
        <v>100</v>
      </c>
    </row>
    <row r="2358" spans="1:19" ht="31.5" customHeight="1" x14ac:dyDescent="0.3">
      <c r="A2358" s="28" t="s">
        <v>304</v>
      </c>
      <c r="B2358" s="28" t="s">
        <v>1402</v>
      </c>
      <c r="C2358" s="18" t="s">
        <v>298</v>
      </c>
      <c r="D2358" s="28"/>
      <c r="E2358" s="29" t="s">
        <v>1620</v>
      </c>
      <c r="F2358" s="24">
        <v>1086.5</v>
      </c>
      <c r="G2358" s="24">
        <f t="shared" ref="G2358:N2360" si="1670">G2359</f>
        <v>0</v>
      </c>
      <c r="H2358" s="24">
        <f t="shared" si="1670"/>
        <v>918.09299999999996</v>
      </c>
      <c r="I2358" s="24">
        <f t="shared" si="1670"/>
        <v>918.09299999999996</v>
      </c>
      <c r="J2358" s="37">
        <f t="shared" si="1670"/>
        <v>0</v>
      </c>
      <c r="K2358" s="24">
        <f t="shared" si="1670"/>
        <v>0</v>
      </c>
      <c r="L2358" s="24">
        <f t="shared" si="1670"/>
        <v>0</v>
      </c>
      <c r="M2358" s="24">
        <f t="shared" si="1670"/>
        <v>0</v>
      </c>
      <c r="N2358" s="24">
        <f t="shared" si="1670"/>
        <v>0</v>
      </c>
      <c r="O2358" s="30">
        <f t="shared" ref="O2358:Q2360" si="1671">O2359</f>
        <v>918.09249999999997</v>
      </c>
      <c r="P2358" s="30">
        <f t="shared" si="1671"/>
        <v>0</v>
      </c>
      <c r="Q2358" s="30">
        <f t="shared" si="1671"/>
        <v>0</v>
      </c>
      <c r="R2358" s="88">
        <f t="shared" si="1645"/>
        <v>99.99994553928633</v>
      </c>
    </row>
    <row r="2359" spans="1:19" ht="15.75" customHeight="1" x14ac:dyDescent="0.3">
      <c r="A2359" s="28" t="s">
        <v>304</v>
      </c>
      <c r="B2359" s="28" t="s">
        <v>1402</v>
      </c>
      <c r="C2359" s="18" t="s">
        <v>297</v>
      </c>
      <c r="D2359" s="28"/>
      <c r="E2359" s="29" t="s">
        <v>894</v>
      </c>
      <c r="F2359" s="24">
        <v>1086.5</v>
      </c>
      <c r="G2359" s="24">
        <f t="shared" si="1670"/>
        <v>0</v>
      </c>
      <c r="H2359" s="24">
        <f t="shared" si="1670"/>
        <v>918.09299999999996</v>
      </c>
      <c r="I2359" s="24">
        <f t="shared" si="1670"/>
        <v>918.09299999999996</v>
      </c>
      <c r="J2359" s="37">
        <f t="shared" si="1670"/>
        <v>0</v>
      </c>
      <c r="K2359" s="24">
        <f t="shared" si="1670"/>
        <v>0</v>
      </c>
      <c r="L2359" s="24">
        <f t="shared" si="1670"/>
        <v>0</v>
      </c>
      <c r="M2359" s="24">
        <f t="shared" si="1670"/>
        <v>0</v>
      </c>
      <c r="N2359" s="24">
        <f t="shared" si="1670"/>
        <v>0</v>
      </c>
      <c r="O2359" s="30">
        <f t="shared" si="1671"/>
        <v>918.09249999999997</v>
      </c>
      <c r="P2359" s="30">
        <f t="shared" si="1671"/>
        <v>0</v>
      </c>
      <c r="Q2359" s="30">
        <f t="shared" si="1671"/>
        <v>0</v>
      </c>
      <c r="R2359" s="88">
        <f t="shared" si="1645"/>
        <v>99.99994553928633</v>
      </c>
    </row>
    <row r="2360" spans="1:19" ht="31.5" customHeight="1" x14ac:dyDescent="0.3">
      <c r="A2360" s="28" t="s">
        <v>304</v>
      </c>
      <c r="B2360" s="28" t="s">
        <v>1402</v>
      </c>
      <c r="C2360" s="18" t="s">
        <v>297</v>
      </c>
      <c r="D2360" s="28" t="s">
        <v>51</v>
      </c>
      <c r="E2360" s="29" t="s">
        <v>663</v>
      </c>
      <c r="F2360" s="24">
        <v>1086.5</v>
      </c>
      <c r="G2360" s="24">
        <f t="shared" si="1670"/>
        <v>0</v>
      </c>
      <c r="H2360" s="24">
        <f t="shared" si="1670"/>
        <v>918.09299999999996</v>
      </c>
      <c r="I2360" s="24">
        <f t="shared" si="1670"/>
        <v>918.09299999999996</v>
      </c>
      <c r="J2360" s="37">
        <f t="shared" si="1670"/>
        <v>0</v>
      </c>
      <c r="K2360" s="24">
        <f t="shared" si="1670"/>
        <v>0</v>
      </c>
      <c r="L2360" s="24">
        <f t="shared" si="1670"/>
        <v>0</v>
      </c>
      <c r="M2360" s="24">
        <f t="shared" si="1670"/>
        <v>0</v>
      </c>
      <c r="N2360" s="24">
        <f t="shared" si="1670"/>
        <v>0</v>
      </c>
      <c r="O2360" s="30">
        <f t="shared" si="1671"/>
        <v>918.09249999999997</v>
      </c>
      <c r="P2360" s="30">
        <f t="shared" si="1671"/>
        <v>0</v>
      </c>
      <c r="Q2360" s="30">
        <f t="shared" si="1671"/>
        <v>0</v>
      </c>
      <c r="R2360" s="88">
        <f t="shared" si="1645"/>
        <v>99.99994553928633</v>
      </c>
    </row>
    <row r="2361" spans="1:19" ht="31.5" customHeight="1" x14ac:dyDescent="0.3">
      <c r="A2361" s="28" t="s">
        <v>304</v>
      </c>
      <c r="B2361" s="28" t="s">
        <v>1402</v>
      </c>
      <c r="C2361" s="18" t="s">
        <v>297</v>
      </c>
      <c r="D2361" s="28" t="s">
        <v>52</v>
      </c>
      <c r="E2361" s="29" t="s">
        <v>664</v>
      </c>
      <c r="F2361" s="24">
        <v>1086.5</v>
      </c>
      <c r="G2361" s="24"/>
      <c r="H2361" s="24">
        <f>1086.5-168.407</f>
        <v>918.09299999999996</v>
      </c>
      <c r="I2361" s="24">
        <v>918.09299999999996</v>
      </c>
      <c r="J2361" s="37">
        <v>0</v>
      </c>
      <c r="K2361" s="37">
        <v>0</v>
      </c>
      <c r="L2361" s="37">
        <v>0</v>
      </c>
      <c r="M2361" s="24">
        <v>0</v>
      </c>
      <c r="N2361" s="24">
        <v>0</v>
      </c>
      <c r="O2361" s="30">
        <v>918.09249999999997</v>
      </c>
      <c r="P2361" s="30">
        <v>0</v>
      </c>
      <c r="Q2361" s="30">
        <v>0</v>
      </c>
      <c r="R2361" s="88">
        <f t="shared" si="1645"/>
        <v>99.99994553928633</v>
      </c>
    </row>
    <row r="2362" spans="1:19" s="36" customFormat="1" ht="15.75" customHeight="1" x14ac:dyDescent="0.3">
      <c r="A2362" s="43" t="s">
        <v>304</v>
      </c>
      <c r="B2362" s="43" t="s">
        <v>111</v>
      </c>
      <c r="C2362" s="27"/>
      <c r="D2362" s="43"/>
      <c r="E2362" s="44" t="s">
        <v>624</v>
      </c>
      <c r="F2362" s="22">
        <v>3128.5</v>
      </c>
      <c r="G2362" s="22">
        <f t="shared" ref="G2362:N2362" si="1672">G2363</f>
        <v>0</v>
      </c>
      <c r="H2362" s="22">
        <f t="shared" si="1672"/>
        <v>3128.5</v>
      </c>
      <c r="I2362" s="22">
        <f t="shared" si="1672"/>
        <v>3128.5</v>
      </c>
      <c r="J2362" s="76">
        <f t="shared" si="1672"/>
        <v>3128.5</v>
      </c>
      <c r="K2362" s="22">
        <f t="shared" si="1672"/>
        <v>0</v>
      </c>
      <c r="L2362" s="22">
        <f t="shared" si="1672"/>
        <v>0</v>
      </c>
      <c r="M2362" s="22">
        <f t="shared" si="1672"/>
        <v>0</v>
      </c>
      <c r="N2362" s="22">
        <f t="shared" si="1672"/>
        <v>0</v>
      </c>
      <c r="O2362" s="45">
        <f>O2363</f>
        <v>3128.4639999999999</v>
      </c>
      <c r="P2362" s="45">
        <f>P2363</f>
        <v>0</v>
      </c>
      <c r="Q2362" s="45">
        <f>Q2363</f>
        <v>0</v>
      </c>
      <c r="R2362" s="86">
        <f t="shared" si="1645"/>
        <v>99.998849288796549</v>
      </c>
    </row>
    <row r="2363" spans="1:19" s="49" customFormat="1" ht="15.75" customHeight="1" x14ac:dyDescent="0.3">
      <c r="A2363" s="47" t="s">
        <v>304</v>
      </c>
      <c r="B2363" s="47" t="s">
        <v>1406</v>
      </c>
      <c r="C2363" s="20"/>
      <c r="D2363" s="47"/>
      <c r="E2363" s="48" t="s">
        <v>650</v>
      </c>
      <c r="F2363" s="23">
        <v>3128.5</v>
      </c>
      <c r="G2363" s="23">
        <f t="shared" ref="G2363:H2363" si="1673">G2364+G2370</f>
        <v>0</v>
      </c>
      <c r="H2363" s="23">
        <f t="shared" si="1673"/>
        <v>3128.5</v>
      </c>
      <c r="I2363" s="23">
        <f t="shared" ref="I2363:Q2363" si="1674">I2364+I2370</f>
        <v>3128.5</v>
      </c>
      <c r="J2363" s="77">
        <f t="shared" si="1674"/>
        <v>3128.5</v>
      </c>
      <c r="K2363" s="23">
        <f t="shared" si="1674"/>
        <v>0</v>
      </c>
      <c r="L2363" s="23">
        <f t="shared" si="1674"/>
        <v>0</v>
      </c>
      <c r="M2363" s="23">
        <f t="shared" si="1674"/>
        <v>0</v>
      </c>
      <c r="N2363" s="23">
        <f t="shared" si="1674"/>
        <v>0</v>
      </c>
      <c r="O2363" s="51">
        <f t="shared" si="1674"/>
        <v>3128.4639999999999</v>
      </c>
      <c r="P2363" s="51">
        <f t="shared" si="1674"/>
        <v>0</v>
      </c>
      <c r="Q2363" s="51">
        <f t="shared" si="1674"/>
        <v>0</v>
      </c>
      <c r="R2363" s="87">
        <f t="shared" si="1645"/>
        <v>99.998849288796549</v>
      </c>
    </row>
    <row r="2364" spans="1:19" ht="15.75" customHeight="1" x14ac:dyDescent="0.3">
      <c r="A2364" s="28" t="s">
        <v>304</v>
      </c>
      <c r="B2364" s="28" t="s">
        <v>1406</v>
      </c>
      <c r="C2364" s="18" t="s">
        <v>187</v>
      </c>
      <c r="D2364" s="28"/>
      <c r="E2364" s="29" t="s">
        <v>1529</v>
      </c>
      <c r="F2364" s="24">
        <v>2928.5</v>
      </c>
      <c r="G2364" s="24">
        <f t="shared" ref="G2364:N2368" si="1675">G2365</f>
        <v>0</v>
      </c>
      <c r="H2364" s="24">
        <f t="shared" si="1675"/>
        <v>2928.5</v>
      </c>
      <c r="I2364" s="24">
        <f t="shared" si="1675"/>
        <v>2928.5</v>
      </c>
      <c r="J2364" s="37">
        <f t="shared" si="1675"/>
        <v>2928.5</v>
      </c>
      <c r="K2364" s="24">
        <f t="shared" si="1675"/>
        <v>0</v>
      </c>
      <c r="L2364" s="24">
        <f t="shared" si="1675"/>
        <v>0</v>
      </c>
      <c r="M2364" s="24">
        <f t="shared" si="1675"/>
        <v>0</v>
      </c>
      <c r="N2364" s="24">
        <f t="shared" si="1675"/>
        <v>0</v>
      </c>
      <c r="O2364" s="30">
        <f t="shared" ref="O2364:Q2368" si="1676">O2365</f>
        <v>2928.4639999999999</v>
      </c>
      <c r="P2364" s="30">
        <f t="shared" si="1676"/>
        <v>0</v>
      </c>
      <c r="Q2364" s="30">
        <f t="shared" si="1676"/>
        <v>0</v>
      </c>
      <c r="R2364" s="88">
        <f t="shared" si="1645"/>
        <v>99.998770701724425</v>
      </c>
    </row>
    <row r="2365" spans="1:19" ht="47.25" customHeight="1" x14ac:dyDescent="0.3">
      <c r="A2365" s="28" t="s">
        <v>304</v>
      </c>
      <c r="B2365" s="28" t="s">
        <v>1406</v>
      </c>
      <c r="C2365" s="18" t="s">
        <v>191</v>
      </c>
      <c r="D2365" s="28"/>
      <c r="E2365" s="29" t="s">
        <v>1532</v>
      </c>
      <c r="F2365" s="24">
        <v>2928.5</v>
      </c>
      <c r="G2365" s="24">
        <f t="shared" si="1675"/>
        <v>0</v>
      </c>
      <c r="H2365" s="24">
        <f t="shared" si="1675"/>
        <v>2928.5</v>
      </c>
      <c r="I2365" s="24">
        <f t="shared" si="1675"/>
        <v>2928.5</v>
      </c>
      <c r="J2365" s="37">
        <f t="shared" si="1675"/>
        <v>2928.5</v>
      </c>
      <c r="K2365" s="24">
        <f t="shared" si="1675"/>
        <v>0</v>
      </c>
      <c r="L2365" s="24">
        <f t="shared" si="1675"/>
        <v>0</v>
      </c>
      <c r="M2365" s="24">
        <f t="shared" si="1675"/>
        <v>0</v>
      </c>
      <c r="N2365" s="24">
        <f t="shared" si="1675"/>
        <v>0</v>
      </c>
      <c r="O2365" s="30">
        <f t="shared" si="1676"/>
        <v>2928.4639999999999</v>
      </c>
      <c r="P2365" s="30">
        <f t="shared" si="1676"/>
        <v>0</v>
      </c>
      <c r="Q2365" s="30">
        <f t="shared" si="1676"/>
        <v>0</v>
      </c>
      <c r="R2365" s="88">
        <f t="shared" si="1645"/>
        <v>99.998770701724425</v>
      </c>
    </row>
    <row r="2366" spans="1:19" ht="31.5" customHeight="1" x14ac:dyDescent="0.3">
      <c r="A2366" s="28" t="s">
        <v>304</v>
      </c>
      <c r="B2366" s="28" t="s">
        <v>1406</v>
      </c>
      <c r="C2366" s="18" t="s">
        <v>192</v>
      </c>
      <c r="D2366" s="28"/>
      <c r="E2366" s="29" t="s">
        <v>1533</v>
      </c>
      <c r="F2366" s="24">
        <v>2928.5</v>
      </c>
      <c r="G2366" s="24">
        <f t="shared" si="1675"/>
        <v>0</v>
      </c>
      <c r="H2366" s="24">
        <f t="shared" si="1675"/>
        <v>2928.5</v>
      </c>
      <c r="I2366" s="24">
        <f t="shared" si="1675"/>
        <v>2928.5</v>
      </c>
      <c r="J2366" s="37">
        <f t="shared" si="1675"/>
        <v>2928.5</v>
      </c>
      <c r="K2366" s="24">
        <f t="shared" si="1675"/>
        <v>0</v>
      </c>
      <c r="L2366" s="24">
        <f t="shared" si="1675"/>
        <v>0</v>
      </c>
      <c r="M2366" s="24">
        <f t="shared" si="1675"/>
        <v>0</v>
      </c>
      <c r="N2366" s="24">
        <f t="shared" si="1675"/>
        <v>0</v>
      </c>
      <c r="O2366" s="30">
        <f t="shared" si="1676"/>
        <v>2928.4639999999999</v>
      </c>
      <c r="P2366" s="30">
        <f t="shared" si="1676"/>
        <v>0</v>
      </c>
      <c r="Q2366" s="30">
        <f t="shared" si="1676"/>
        <v>0</v>
      </c>
      <c r="R2366" s="88">
        <f t="shared" si="1645"/>
        <v>99.998770701724425</v>
      </c>
    </row>
    <row r="2367" spans="1:19" ht="63" customHeight="1" x14ac:dyDescent="0.3">
      <c r="A2367" s="28" t="s">
        <v>304</v>
      </c>
      <c r="B2367" s="28" t="s">
        <v>1406</v>
      </c>
      <c r="C2367" s="18" t="s">
        <v>299</v>
      </c>
      <c r="D2367" s="28"/>
      <c r="E2367" s="29" t="s">
        <v>767</v>
      </c>
      <c r="F2367" s="24">
        <v>2928.5</v>
      </c>
      <c r="G2367" s="24">
        <f t="shared" si="1675"/>
        <v>0</v>
      </c>
      <c r="H2367" s="24">
        <f t="shared" si="1675"/>
        <v>2928.5</v>
      </c>
      <c r="I2367" s="24">
        <f t="shared" si="1675"/>
        <v>2928.5</v>
      </c>
      <c r="J2367" s="37">
        <f t="shared" si="1675"/>
        <v>2928.5</v>
      </c>
      <c r="K2367" s="24">
        <f t="shared" si="1675"/>
        <v>0</v>
      </c>
      <c r="L2367" s="24">
        <f t="shared" si="1675"/>
        <v>0</v>
      </c>
      <c r="M2367" s="24">
        <f t="shared" si="1675"/>
        <v>0</v>
      </c>
      <c r="N2367" s="24">
        <f t="shared" si="1675"/>
        <v>0</v>
      </c>
      <c r="O2367" s="30">
        <f t="shared" si="1676"/>
        <v>2928.4639999999999</v>
      </c>
      <c r="P2367" s="30">
        <f t="shared" si="1676"/>
        <v>0</v>
      </c>
      <c r="Q2367" s="30">
        <f t="shared" si="1676"/>
        <v>0</v>
      </c>
      <c r="R2367" s="88">
        <f t="shared" si="1645"/>
        <v>99.998770701724425</v>
      </c>
    </row>
    <row r="2368" spans="1:19" ht="31.5" customHeight="1" x14ac:dyDescent="0.3">
      <c r="A2368" s="28" t="s">
        <v>304</v>
      </c>
      <c r="B2368" s="28" t="s">
        <v>1406</v>
      </c>
      <c r="C2368" s="18" t="s">
        <v>299</v>
      </c>
      <c r="D2368" s="28" t="s">
        <v>143</v>
      </c>
      <c r="E2368" s="29" t="s">
        <v>673</v>
      </c>
      <c r="F2368" s="24">
        <v>2928.5</v>
      </c>
      <c r="G2368" s="24">
        <f t="shared" si="1675"/>
        <v>0</v>
      </c>
      <c r="H2368" s="24">
        <f t="shared" si="1675"/>
        <v>2928.5</v>
      </c>
      <c r="I2368" s="24">
        <f t="shared" si="1675"/>
        <v>2928.5</v>
      </c>
      <c r="J2368" s="37">
        <f t="shared" si="1675"/>
        <v>2928.5</v>
      </c>
      <c r="K2368" s="24">
        <f t="shared" si="1675"/>
        <v>0</v>
      </c>
      <c r="L2368" s="24">
        <f t="shared" si="1675"/>
        <v>0</v>
      </c>
      <c r="M2368" s="24">
        <f t="shared" si="1675"/>
        <v>0</v>
      </c>
      <c r="N2368" s="24">
        <f t="shared" si="1675"/>
        <v>0</v>
      </c>
      <c r="O2368" s="30">
        <f t="shared" si="1676"/>
        <v>2928.4639999999999</v>
      </c>
      <c r="P2368" s="30">
        <f t="shared" si="1676"/>
        <v>0</v>
      </c>
      <c r="Q2368" s="30">
        <f t="shared" si="1676"/>
        <v>0</v>
      </c>
      <c r="R2368" s="88">
        <f t="shared" si="1645"/>
        <v>99.998770701724425</v>
      </c>
    </row>
    <row r="2369" spans="1:18" ht="47.25" customHeight="1" x14ac:dyDescent="0.3">
      <c r="A2369" s="28" t="s">
        <v>304</v>
      </c>
      <c r="B2369" s="28" t="s">
        <v>1406</v>
      </c>
      <c r="C2369" s="18" t="s">
        <v>299</v>
      </c>
      <c r="D2369" s="28" t="s">
        <v>139</v>
      </c>
      <c r="E2369" s="29" t="s">
        <v>676</v>
      </c>
      <c r="F2369" s="24">
        <v>2928.5</v>
      </c>
      <c r="G2369" s="24"/>
      <c r="H2369" s="24">
        <v>2928.5</v>
      </c>
      <c r="I2369" s="24">
        <v>2928.5</v>
      </c>
      <c r="J2369" s="37">
        <v>2928.5</v>
      </c>
      <c r="K2369" s="37">
        <v>0</v>
      </c>
      <c r="L2369" s="37">
        <v>0</v>
      </c>
      <c r="M2369" s="24">
        <v>0</v>
      </c>
      <c r="N2369" s="24">
        <v>0</v>
      </c>
      <c r="O2369" s="30">
        <v>2928.4639999999999</v>
      </c>
      <c r="P2369" s="30">
        <v>0</v>
      </c>
      <c r="Q2369" s="30">
        <v>0</v>
      </c>
      <c r="R2369" s="88">
        <f t="shared" si="1645"/>
        <v>99.998770701724425</v>
      </c>
    </row>
    <row r="2370" spans="1:18" ht="47.25" customHeight="1" x14ac:dyDescent="0.3">
      <c r="A2370" s="28" t="s">
        <v>304</v>
      </c>
      <c r="B2370" s="28" t="s">
        <v>1406</v>
      </c>
      <c r="C2370" s="18" t="s">
        <v>167</v>
      </c>
      <c r="D2370" s="28"/>
      <c r="E2370" s="29" t="s">
        <v>1520</v>
      </c>
      <c r="F2370" s="24">
        <v>200</v>
      </c>
      <c r="G2370" s="24">
        <f t="shared" ref="G2370:N2374" si="1677">G2371</f>
        <v>0</v>
      </c>
      <c r="H2370" s="24">
        <f t="shared" si="1677"/>
        <v>200</v>
      </c>
      <c r="I2370" s="24">
        <f t="shared" si="1677"/>
        <v>200</v>
      </c>
      <c r="J2370" s="37">
        <f t="shared" si="1677"/>
        <v>200</v>
      </c>
      <c r="K2370" s="24">
        <f t="shared" si="1677"/>
        <v>0</v>
      </c>
      <c r="L2370" s="24">
        <f t="shared" si="1677"/>
        <v>0</v>
      </c>
      <c r="M2370" s="24">
        <f t="shared" si="1677"/>
        <v>0</v>
      </c>
      <c r="N2370" s="24">
        <f t="shared" si="1677"/>
        <v>0</v>
      </c>
      <c r="O2370" s="30">
        <f t="shared" ref="O2370:Q2374" si="1678">O2371</f>
        <v>200</v>
      </c>
      <c r="P2370" s="30">
        <f t="shared" si="1678"/>
        <v>0</v>
      </c>
      <c r="Q2370" s="30">
        <f t="shared" si="1678"/>
        <v>0</v>
      </c>
      <c r="R2370" s="88">
        <f t="shared" si="1645"/>
        <v>100</v>
      </c>
    </row>
    <row r="2371" spans="1:18" ht="31.5" customHeight="1" x14ac:dyDescent="0.3">
      <c r="A2371" s="28" t="s">
        <v>304</v>
      </c>
      <c r="B2371" s="28" t="s">
        <v>1406</v>
      </c>
      <c r="C2371" s="18" t="s">
        <v>193</v>
      </c>
      <c r="D2371" s="28"/>
      <c r="E2371" s="29" t="s">
        <v>1534</v>
      </c>
      <c r="F2371" s="24">
        <v>200</v>
      </c>
      <c r="G2371" s="24">
        <f t="shared" si="1677"/>
        <v>0</v>
      </c>
      <c r="H2371" s="24">
        <f t="shared" si="1677"/>
        <v>200</v>
      </c>
      <c r="I2371" s="24">
        <f t="shared" si="1677"/>
        <v>200</v>
      </c>
      <c r="J2371" s="37">
        <f t="shared" si="1677"/>
        <v>200</v>
      </c>
      <c r="K2371" s="24">
        <f t="shared" si="1677"/>
        <v>0</v>
      </c>
      <c r="L2371" s="24">
        <f t="shared" si="1677"/>
        <v>0</v>
      </c>
      <c r="M2371" s="24">
        <f t="shared" si="1677"/>
        <v>0</v>
      </c>
      <c r="N2371" s="24">
        <f t="shared" si="1677"/>
        <v>0</v>
      </c>
      <c r="O2371" s="30">
        <f t="shared" si="1678"/>
        <v>200</v>
      </c>
      <c r="P2371" s="30">
        <f t="shared" si="1678"/>
        <v>0</v>
      </c>
      <c r="Q2371" s="30">
        <f t="shared" si="1678"/>
        <v>0</v>
      </c>
      <c r="R2371" s="88">
        <f t="shared" si="1645"/>
        <v>100</v>
      </c>
    </row>
    <row r="2372" spans="1:18" ht="47.25" customHeight="1" x14ac:dyDescent="0.3">
      <c r="A2372" s="28" t="s">
        <v>304</v>
      </c>
      <c r="B2372" s="28" t="s">
        <v>1406</v>
      </c>
      <c r="C2372" s="18" t="s">
        <v>301</v>
      </c>
      <c r="D2372" s="28"/>
      <c r="E2372" s="29" t="s">
        <v>1621</v>
      </c>
      <c r="F2372" s="24">
        <v>200</v>
      </c>
      <c r="G2372" s="24">
        <f t="shared" si="1677"/>
        <v>0</v>
      </c>
      <c r="H2372" s="24">
        <f t="shared" si="1677"/>
        <v>200</v>
      </c>
      <c r="I2372" s="24">
        <f t="shared" si="1677"/>
        <v>200</v>
      </c>
      <c r="J2372" s="37">
        <f t="shared" si="1677"/>
        <v>200</v>
      </c>
      <c r="K2372" s="24">
        <f t="shared" si="1677"/>
        <v>0</v>
      </c>
      <c r="L2372" s="24">
        <f t="shared" si="1677"/>
        <v>0</v>
      </c>
      <c r="M2372" s="24">
        <f t="shared" si="1677"/>
        <v>0</v>
      </c>
      <c r="N2372" s="24">
        <f t="shared" si="1677"/>
        <v>0</v>
      </c>
      <c r="O2372" s="30">
        <f t="shared" si="1678"/>
        <v>200</v>
      </c>
      <c r="P2372" s="30">
        <f t="shared" si="1678"/>
        <v>0</v>
      </c>
      <c r="Q2372" s="30">
        <f t="shared" si="1678"/>
        <v>0</v>
      </c>
      <c r="R2372" s="88">
        <f t="shared" si="1645"/>
        <v>100</v>
      </c>
    </row>
    <row r="2373" spans="1:18" ht="31.5" customHeight="1" x14ac:dyDescent="0.3">
      <c r="A2373" s="28" t="s">
        <v>304</v>
      </c>
      <c r="B2373" s="28" t="s">
        <v>1406</v>
      </c>
      <c r="C2373" s="18" t="s">
        <v>300</v>
      </c>
      <c r="D2373" s="28"/>
      <c r="E2373" s="29" t="s">
        <v>792</v>
      </c>
      <c r="F2373" s="24">
        <v>200</v>
      </c>
      <c r="G2373" s="24">
        <f t="shared" si="1677"/>
        <v>0</v>
      </c>
      <c r="H2373" s="24">
        <f t="shared" si="1677"/>
        <v>200</v>
      </c>
      <c r="I2373" s="24">
        <f t="shared" si="1677"/>
        <v>200</v>
      </c>
      <c r="J2373" s="37">
        <f t="shared" si="1677"/>
        <v>200</v>
      </c>
      <c r="K2373" s="24">
        <f t="shared" si="1677"/>
        <v>0</v>
      </c>
      <c r="L2373" s="24">
        <f t="shared" si="1677"/>
        <v>0</v>
      </c>
      <c r="M2373" s="24">
        <f t="shared" si="1677"/>
        <v>0</v>
      </c>
      <c r="N2373" s="24">
        <f t="shared" si="1677"/>
        <v>0</v>
      </c>
      <c r="O2373" s="30">
        <f t="shared" si="1678"/>
        <v>200</v>
      </c>
      <c r="P2373" s="30">
        <f t="shared" si="1678"/>
        <v>0</v>
      </c>
      <c r="Q2373" s="30">
        <f t="shared" si="1678"/>
        <v>0</v>
      </c>
      <c r="R2373" s="88">
        <f t="shared" si="1645"/>
        <v>100</v>
      </c>
    </row>
    <row r="2374" spans="1:18" ht="31.5" customHeight="1" x14ac:dyDescent="0.3">
      <c r="A2374" s="28" t="s">
        <v>304</v>
      </c>
      <c r="B2374" s="28" t="s">
        <v>1406</v>
      </c>
      <c r="C2374" s="18" t="s">
        <v>300</v>
      </c>
      <c r="D2374" s="28" t="s">
        <v>51</v>
      </c>
      <c r="E2374" s="29" t="s">
        <v>663</v>
      </c>
      <c r="F2374" s="24">
        <v>200</v>
      </c>
      <c r="G2374" s="24">
        <f t="shared" si="1677"/>
        <v>0</v>
      </c>
      <c r="H2374" s="24">
        <f t="shared" si="1677"/>
        <v>200</v>
      </c>
      <c r="I2374" s="24">
        <f t="shared" si="1677"/>
        <v>200</v>
      </c>
      <c r="J2374" s="37">
        <f t="shared" si="1677"/>
        <v>200</v>
      </c>
      <c r="K2374" s="24">
        <f t="shared" si="1677"/>
        <v>0</v>
      </c>
      <c r="L2374" s="24">
        <f t="shared" si="1677"/>
        <v>0</v>
      </c>
      <c r="M2374" s="24">
        <f t="shared" si="1677"/>
        <v>0</v>
      </c>
      <c r="N2374" s="24">
        <f t="shared" si="1677"/>
        <v>0</v>
      </c>
      <c r="O2374" s="30">
        <f t="shared" si="1678"/>
        <v>200</v>
      </c>
      <c r="P2374" s="30">
        <f t="shared" si="1678"/>
        <v>0</v>
      </c>
      <c r="Q2374" s="30">
        <f t="shared" si="1678"/>
        <v>0</v>
      </c>
      <c r="R2374" s="88">
        <f t="shared" si="1645"/>
        <v>100</v>
      </c>
    </row>
    <row r="2375" spans="1:18" ht="31.5" customHeight="1" x14ac:dyDescent="0.3">
      <c r="A2375" s="28" t="s">
        <v>304</v>
      </c>
      <c r="B2375" s="28" t="s">
        <v>1406</v>
      </c>
      <c r="C2375" s="18" t="s">
        <v>300</v>
      </c>
      <c r="D2375" s="28" t="s">
        <v>52</v>
      </c>
      <c r="E2375" s="29" t="s">
        <v>664</v>
      </c>
      <c r="F2375" s="24">
        <v>200</v>
      </c>
      <c r="G2375" s="24"/>
      <c r="H2375" s="24">
        <v>200</v>
      </c>
      <c r="I2375" s="24">
        <v>200</v>
      </c>
      <c r="J2375" s="37">
        <v>200</v>
      </c>
      <c r="K2375" s="37">
        <v>0</v>
      </c>
      <c r="L2375" s="37">
        <v>0</v>
      </c>
      <c r="M2375" s="24">
        <v>0</v>
      </c>
      <c r="N2375" s="24">
        <v>0</v>
      </c>
      <c r="O2375" s="30">
        <v>200</v>
      </c>
      <c r="P2375" s="30">
        <v>0</v>
      </c>
      <c r="Q2375" s="30">
        <v>0</v>
      </c>
      <c r="R2375" s="88">
        <f t="shared" si="1645"/>
        <v>100</v>
      </c>
    </row>
    <row r="2376" spans="1:18" s="36" customFormat="1" ht="15.75" customHeight="1" x14ac:dyDescent="0.3">
      <c r="A2376" s="43" t="s">
        <v>304</v>
      </c>
      <c r="B2376" s="43" t="s">
        <v>71</v>
      </c>
      <c r="C2376" s="27"/>
      <c r="D2376" s="43"/>
      <c r="E2376" s="44" t="s">
        <v>625</v>
      </c>
      <c r="F2376" s="22">
        <v>1453.3500000000001</v>
      </c>
      <c r="G2376" s="22">
        <f t="shared" ref="G2376:N2382" si="1679">G2377</f>
        <v>0</v>
      </c>
      <c r="H2376" s="22">
        <f t="shared" si="1679"/>
        <v>1379.3020000000001</v>
      </c>
      <c r="I2376" s="22">
        <f t="shared" si="1679"/>
        <v>2177.6203599999999</v>
      </c>
      <c r="J2376" s="76">
        <f t="shared" si="1679"/>
        <v>962.24393000000009</v>
      </c>
      <c r="K2376" s="22">
        <f t="shared" si="1679"/>
        <v>0</v>
      </c>
      <c r="L2376" s="22">
        <f t="shared" si="1679"/>
        <v>0</v>
      </c>
      <c r="M2376" s="22">
        <f t="shared" si="1679"/>
        <v>0</v>
      </c>
      <c r="N2376" s="22">
        <f t="shared" si="1679"/>
        <v>0</v>
      </c>
      <c r="O2376" s="45">
        <f t="shared" ref="O2376:Q2382" si="1680">O2377</f>
        <v>1886.9520000000002</v>
      </c>
      <c r="P2376" s="45">
        <f t="shared" si="1680"/>
        <v>0</v>
      </c>
      <c r="Q2376" s="45">
        <f t="shared" si="1680"/>
        <v>0</v>
      </c>
      <c r="R2376" s="86">
        <f t="shared" si="1645"/>
        <v>86.652018628260819</v>
      </c>
    </row>
    <row r="2377" spans="1:18" s="49" customFormat="1" ht="15.75" customHeight="1" x14ac:dyDescent="0.3">
      <c r="A2377" s="47" t="s">
        <v>304</v>
      </c>
      <c r="B2377" s="47" t="s">
        <v>1408</v>
      </c>
      <c r="C2377" s="20"/>
      <c r="D2377" s="47"/>
      <c r="E2377" s="48" t="s">
        <v>652</v>
      </c>
      <c r="F2377" s="23">
        <v>1453.3500000000001</v>
      </c>
      <c r="G2377" s="23">
        <f t="shared" ref="G2377:H2377" si="1681">G2378+G2384</f>
        <v>0</v>
      </c>
      <c r="H2377" s="23">
        <f t="shared" si="1681"/>
        <v>1379.3020000000001</v>
      </c>
      <c r="I2377" s="23">
        <f t="shared" ref="I2377:Q2377" si="1682">I2378+I2384</f>
        <v>2177.6203599999999</v>
      </c>
      <c r="J2377" s="77">
        <f t="shared" si="1682"/>
        <v>962.24393000000009</v>
      </c>
      <c r="K2377" s="23">
        <f t="shared" si="1682"/>
        <v>0</v>
      </c>
      <c r="L2377" s="23">
        <f t="shared" si="1682"/>
        <v>0</v>
      </c>
      <c r="M2377" s="23">
        <f t="shared" si="1682"/>
        <v>0</v>
      </c>
      <c r="N2377" s="23">
        <f t="shared" si="1682"/>
        <v>0</v>
      </c>
      <c r="O2377" s="51">
        <f t="shared" si="1682"/>
        <v>1886.9520000000002</v>
      </c>
      <c r="P2377" s="51">
        <f t="shared" si="1682"/>
        <v>0</v>
      </c>
      <c r="Q2377" s="51">
        <f t="shared" si="1682"/>
        <v>0</v>
      </c>
      <c r="R2377" s="87">
        <f t="shared" si="1645"/>
        <v>86.652018628260819</v>
      </c>
    </row>
    <row r="2378" spans="1:18" ht="15.75" customHeight="1" x14ac:dyDescent="0.3">
      <c r="A2378" s="28" t="s">
        <v>304</v>
      </c>
      <c r="B2378" s="28" t="s">
        <v>1408</v>
      </c>
      <c r="C2378" s="18" t="s">
        <v>162</v>
      </c>
      <c r="D2378" s="28"/>
      <c r="E2378" s="29" t="s">
        <v>1515</v>
      </c>
      <c r="F2378" s="24">
        <v>1452.4</v>
      </c>
      <c r="G2378" s="24">
        <f t="shared" si="1679"/>
        <v>0</v>
      </c>
      <c r="H2378" s="24">
        <f t="shared" si="1679"/>
        <v>1378.3520000000001</v>
      </c>
      <c r="I2378" s="24">
        <f t="shared" si="1679"/>
        <v>1378.3520000000001</v>
      </c>
      <c r="J2378" s="37">
        <f t="shared" si="1679"/>
        <v>627.94393000000002</v>
      </c>
      <c r="K2378" s="24">
        <f t="shared" si="1679"/>
        <v>0</v>
      </c>
      <c r="L2378" s="24">
        <f t="shared" si="1679"/>
        <v>0</v>
      </c>
      <c r="M2378" s="24">
        <f t="shared" si="1679"/>
        <v>0</v>
      </c>
      <c r="N2378" s="24">
        <f t="shared" si="1679"/>
        <v>0</v>
      </c>
      <c r="O2378" s="30">
        <f t="shared" si="1680"/>
        <v>1378.3520000000001</v>
      </c>
      <c r="P2378" s="30">
        <f t="shared" si="1680"/>
        <v>0</v>
      </c>
      <c r="Q2378" s="30">
        <f t="shared" si="1680"/>
        <v>0</v>
      </c>
      <c r="R2378" s="88">
        <f t="shared" si="1645"/>
        <v>100</v>
      </c>
    </row>
    <row r="2379" spans="1:18" ht="31.5" customHeight="1" x14ac:dyDescent="0.3">
      <c r="A2379" s="28" t="s">
        <v>304</v>
      </c>
      <c r="B2379" s="28" t="s">
        <v>1408</v>
      </c>
      <c r="C2379" s="18" t="s">
        <v>214</v>
      </c>
      <c r="D2379" s="28"/>
      <c r="E2379" s="29" t="s">
        <v>1536</v>
      </c>
      <c r="F2379" s="24">
        <v>1452.4</v>
      </c>
      <c r="G2379" s="24">
        <f t="shared" si="1679"/>
        <v>0</v>
      </c>
      <c r="H2379" s="24">
        <f t="shared" si="1679"/>
        <v>1378.3520000000001</v>
      </c>
      <c r="I2379" s="24">
        <f t="shared" si="1679"/>
        <v>1378.3520000000001</v>
      </c>
      <c r="J2379" s="37">
        <f t="shared" si="1679"/>
        <v>627.94393000000002</v>
      </c>
      <c r="K2379" s="24">
        <f t="shared" si="1679"/>
        <v>0</v>
      </c>
      <c r="L2379" s="24">
        <f t="shared" si="1679"/>
        <v>0</v>
      </c>
      <c r="M2379" s="24">
        <f t="shared" si="1679"/>
        <v>0</v>
      </c>
      <c r="N2379" s="24">
        <f t="shared" si="1679"/>
        <v>0</v>
      </c>
      <c r="O2379" s="30">
        <f t="shared" si="1680"/>
        <v>1378.3520000000001</v>
      </c>
      <c r="P2379" s="30">
        <f t="shared" si="1680"/>
        <v>0</v>
      </c>
      <c r="Q2379" s="30">
        <f t="shared" si="1680"/>
        <v>0</v>
      </c>
      <c r="R2379" s="88">
        <f t="shared" si="1645"/>
        <v>100</v>
      </c>
    </row>
    <row r="2380" spans="1:18" ht="31.5" customHeight="1" x14ac:dyDescent="0.3">
      <c r="A2380" s="28" t="s">
        <v>304</v>
      </c>
      <c r="B2380" s="28" t="s">
        <v>1408</v>
      </c>
      <c r="C2380" s="18" t="s">
        <v>215</v>
      </c>
      <c r="D2380" s="28"/>
      <c r="E2380" s="29" t="s">
        <v>1537</v>
      </c>
      <c r="F2380" s="24">
        <v>1452.4</v>
      </c>
      <c r="G2380" s="24">
        <f t="shared" si="1679"/>
        <v>0</v>
      </c>
      <c r="H2380" s="24">
        <f t="shared" si="1679"/>
        <v>1378.3520000000001</v>
      </c>
      <c r="I2380" s="24">
        <f t="shared" si="1679"/>
        <v>1378.3520000000001</v>
      </c>
      <c r="J2380" s="37">
        <f t="shared" si="1679"/>
        <v>627.94393000000002</v>
      </c>
      <c r="K2380" s="24">
        <f t="shared" si="1679"/>
        <v>0</v>
      </c>
      <c r="L2380" s="24">
        <f t="shared" si="1679"/>
        <v>0</v>
      </c>
      <c r="M2380" s="24">
        <f t="shared" si="1679"/>
        <v>0</v>
      </c>
      <c r="N2380" s="24">
        <f t="shared" si="1679"/>
        <v>0</v>
      </c>
      <c r="O2380" s="30">
        <f t="shared" si="1680"/>
        <v>1378.3520000000001</v>
      </c>
      <c r="P2380" s="30">
        <f t="shared" si="1680"/>
        <v>0</v>
      </c>
      <c r="Q2380" s="30">
        <f t="shared" si="1680"/>
        <v>0</v>
      </c>
      <c r="R2380" s="88">
        <f t="shared" si="1645"/>
        <v>100</v>
      </c>
    </row>
    <row r="2381" spans="1:18" ht="47.25" customHeight="1" x14ac:dyDescent="0.3">
      <c r="A2381" s="28" t="s">
        <v>304</v>
      </c>
      <c r="B2381" s="28" t="s">
        <v>1408</v>
      </c>
      <c r="C2381" s="18" t="s">
        <v>202</v>
      </c>
      <c r="D2381" s="28"/>
      <c r="E2381" s="29" t="s">
        <v>735</v>
      </c>
      <c r="F2381" s="24">
        <v>1452.4</v>
      </c>
      <c r="G2381" s="24">
        <f t="shared" si="1679"/>
        <v>0</v>
      </c>
      <c r="H2381" s="24">
        <f t="shared" si="1679"/>
        <v>1378.3520000000001</v>
      </c>
      <c r="I2381" s="24">
        <f t="shared" si="1679"/>
        <v>1378.3520000000001</v>
      </c>
      <c r="J2381" s="37">
        <f t="shared" si="1679"/>
        <v>627.94393000000002</v>
      </c>
      <c r="K2381" s="24">
        <f t="shared" si="1679"/>
        <v>0</v>
      </c>
      <c r="L2381" s="24">
        <f t="shared" si="1679"/>
        <v>0</v>
      </c>
      <c r="M2381" s="24">
        <f t="shared" si="1679"/>
        <v>0</v>
      </c>
      <c r="N2381" s="24">
        <f t="shared" si="1679"/>
        <v>0</v>
      </c>
      <c r="O2381" s="30">
        <f t="shared" si="1680"/>
        <v>1378.3520000000001</v>
      </c>
      <c r="P2381" s="30">
        <f t="shared" si="1680"/>
        <v>0</v>
      </c>
      <c r="Q2381" s="30">
        <f t="shared" si="1680"/>
        <v>0</v>
      </c>
      <c r="R2381" s="88">
        <f t="shared" ref="R2381:R2444" si="1683">O2381/I2381*100</f>
        <v>100</v>
      </c>
    </row>
    <row r="2382" spans="1:18" ht="31.5" customHeight="1" x14ac:dyDescent="0.3">
      <c r="A2382" s="28" t="s">
        <v>304</v>
      </c>
      <c r="B2382" s="28" t="s">
        <v>1408</v>
      </c>
      <c r="C2382" s="18" t="s">
        <v>202</v>
      </c>
      <c r="D2382" s="28" t="s">
        <v>51</v>
      </c>
      <c r="E2382" s="29" t="s">
        <v>663</v>
      </c>
      <c r="F2382" s="24">
        <v>1452.4</v>
      </c>
      <c r="G2382" s="24">
        <f t="shared" si="1679"/>
        <v>0</v>
      </c>
      <c r="H2382" s="24">
        <f t="shared" si="1679"/>
        <v>1378.3520000000001</v>
      </c>
      <c r="I2382" s="24">
        <f t="shared" si="1679"/>
        <v>1378.3520000000001</v>
      </c>
      <c r="J2382" s="37">
        <f t="shared" si="1679"/>
        <v>627.94393000000002</v>
      </c>
      <c r="K2382" s="24">
        <f t="shared" si="1679"/>
        <v>0</v>
      </c>
      <c r="L2382" s="24">
        <f t="shared" si="1679"/>
        <v>0</v>
      </c>
      <c r="M2382" s="24">
        <f t="shared" si="1679"/>
        <v>0</v>
      </c>
      <c r="N2382" s="24">
        <f t="shared" si="1679"/>
        <v>0</v>
      </c>
      <c r="O2382" s="30">
        <f t="shared" si="1680"/>
        <v>1378.3520000000001</v>
      </c>
      <c r="P2382" s="30">
        <f t="shared" si="1680"/>
        <v>0</v>
      </c>
      <c r="Q2382" s="30">
        <f t="shared" si="1680"/>
        <v>0</v>
      </c>
      <c r="R2382" s="88">
        <f t="shared" si="1683"/>
        <v>100</v>
      </c>
    </row>
    <row r="2383" spans="1:18" ht="31.5" customHeight="1" x14ac:dyDescent="0.3">
      <c r="A2383" s="28" t="s">
        <v>304</v>
      </c>
      <c r="B2383" s="28" t="s">
        <v>1408</v>
      </c>
      <c r="C2383" s="18" t="s">
        <v>202</v>
      </c>
      <c r="D2383" s="28" t="s">
        <v>52</v>
      </c>
      <c r="E2383" s="29" t="s">
        <v>664</v>
      </c>
      <c r="F2383" s="24">
        <v>1452.4</v>
      </c>
      <c r="G2383" s="24"/>
      <c r="H2383" s="24">
        <v>1378.3520000000001</v>
      </c>
      <c r="I2383" s="24">
        <v>1378.3520000000001</v>
      </c>
      <c r="J2383" s="37">
        <v>627.94393000000002</v>
      </c>
      <c r="K2383" s="24">
        <v>0</v>
      </c>
      <c r="L2383" s="24">
        <v>0</v>
      </c>
      <c r="M2383" s="24">
        <v>0</v>
      </c>
      <c r="N2383" s="24">
        <v>0</v>
      </c>
      <c r="O2383" s="30">
        <v>1378.3520000000001</v>
      </c>
      <c r="P2383" s="30">
        <v>0</v>
      </c>
      <c r="Q2383" s="30">
        <v>0</v>
      </c>
      <c r="R2383" s="88">
        <f t="shared" si="1683"/>
        <v>100</v>
      </c>
    </row>
    <row r="2384" spans="1:18" ht="31.5" customHeight="1" x14ac:dyDescent="0.3">
      <c r="A2384" s="28" t="s">
        <v>304</v>
      </c>
      <c r="B2384" s="28" t="s">
        <v>1408</v>
      </c>
      <c r="C2384" s="18" t="s">
        <v>62</v>
      </c>
      <c r="D2384" s="28"/>
      <c r="E2384" s="29" t="s">
        <v>1196</v>
      </c>
      <c r="F2384" s="24">
        <v>0.95</v>
      </c>
      <c r="G2384" s="24">
        <f t="shared" ref="G2384:N2386" si="1684">G2385</f>
        <v>0</v>
      </c>
      <c r="H2384" s="24">
        <f t="shared" si="1684"/>
        <v>0.95</v>
      </c>
      <c r="I2384" s="24">
        <f t="shared" si="1684"/>
        <v>799.26836000000003</v>
      </c>
      <c r="J2384" s="37">
        <f t="shared" si="1684"/>
        <v>334.3</v>
      </c>
      <c r="K2384" s="24">
        <f t="shared" si="1684"/>
        <v>0</v>
      </c>
      <c r="L2384" s="24">
        <f t="shared" si="1684"/>
        <v>0</v>
      </c>
      <c r="M2384" s="24">
        <f t="shared" si="1684"/>
        <v>0</v>
      </c>
      <c r="N2384" s="24">
        <f t="shared" si="1684"/>
        <v>0</v>
      </c>
      <c r="O2384" s="30">
        <f t="shared" ref="O2384:Q2386" si="1685">O2385</f>
        <v>508.6</v>
      </c>
      <c r="P2384" s="30">
        <f t="shared" si="1685"/>
        <v>0</v>
      </c>
      <c r="Q2384" s="30">
        <f t="shared" si="1685"/>
        <v>0</v>
      </c>
      <c r="R2384" s="88">
        <f t="shared" si="1683"/>
        <v>63.633195739163249</v>
      </c>
    </row>
    <row r="2385" spans="1:19" ht="47.25" customHeight="1" x14ac:dyDescent="0.3">
      <c r="A2385" s="28" t="s">
        <v>304</v>
      </c>
      <c r="B2385" s="28" t="s">
        <v>1408</v>
      </c>
      <c r="C2385" s="18" t="s">
        <v>527</v>
      </c>
      <c r="D2385" s="28"/>
      <c r="E2385" s="29" t="s">
        <v>114</v>
      </c>
      <c r="F2385" s="24">
        <v>0.95</v>
      </c>
      <c r="G2385" s="24">
        <f t="shared" ref="G2385:H2385" si="1686">G2386+G2388</f>
        <v>0</v>
      </c>
      <c r="H2385" s="24">
        <f t="shared" si="1686"/>
        <v>0.95</v>
      </c>
      <c r="I2385" s="24">
        <f t="shared" ref="I2385:Q2385" si="1687">I2386+I2388</f>
        <v>799.26836000000003</v>
      </c>
      <c r="J2385" s="37">
        <f t="shared" si="1687"/>
        <v>334.3</v>
      </c>
      <c r="K2385" s="24">
        <f t="shared" si="1687"/>
        <v>0</v>
      </c>
      <c r="L2385" s="24">
        <f t="shared" si="1687"/>
        <v>0</v>
      </c>
      <c r="M2385" s="24">
        <f t="shared" si="1687"/>
        <v>0</v>
      </c>
      <c r="N2385" s="24">
        <f t="shared" si="1687"/>
        <v>0</v>
      </c>
      <c r="O2385" s="30">
        <f t="shared" si="1687"/>
        <v>508.6</v>
      </c>
      <c r="P2385" s="30">
        <f t="shared" si="1687"/>
        <v>0</v>
      </c>
      <c r="Q2385" s="30">
        <f t="shared" si="1687"/>
        <v>0</v>
      </c>
      <c r="R2385" s="88">
        <f t="shared" si="1683"/>
        <v>63.633195739163249</v>
      </c>
    </row>
    <row r="2386" spans="1:19" ht="31.5" customHeight="1" x14ac:dyDescent="0.3">
      <c r="A2386" s="28" t="s">
        <v>304</v>
      </c>
      <c r="B2386" s="28" t="s">
        <v>1408</v>
      </c>
      <c r="C2386" s="18" t="s">
        <v>527</v>
      </c>
      <c r="D2386" s="28" t="s">
        <v>51</v>
      </c>
      <c r="E2386" s="29" t="s">
        <v>663</v>
      </c>
      <c r="F2386" s="24">
        <v>0.95</v>
      </c>
      <c r="G2386" s="24">
        <f t="shared" si="1684"/>
        <v>0</v>
      </c>
      <c r="H2386" s="24">
        <f t="shared" si="1684"/>
        <v>0.95</v>
      </c>
      <c r="I2386" s="24">
        <f t="shared" si="1684"/>
        <v>240</v>
      </c>
      <c r="J2386" s="37">
        <f t="shared" si="1684"/>
        <v>104.7</v>
      </c>
      <c r="K2386" s="24">
        <f t="shared" si="1684"/>
        <v>0</v>
      </c>
      <c r="L2386" s="24">
        <f t="shared" si="1684"/>
        <v>0</v>
      </c>
      <c r="M2386" s="24">
        <f t="shared" si="1684"/>
        <v>0</v>
      </c>
      <c r="N2386" s="24">
        <f t="shared" si="1684"/>
        <v>0</v>
      </c>
      <c r="O2386" s="30">
        <f t="shared" si="1685"/>
        <v>240</v>
      </c>
      <c r="P2386" s="30">
        <f t="shared" si="1685"/>
        <v>0</v>
      </c>
      <c r="Q2386" s="30">
        <f t="shared" si="1685"/>
        <v>0</v>
      </c>
      <c r="R2386" s="88">
        <f t="shared" si="1683"/>
        <v>100</v>
      </c>
    </row>
    <row r="2387" spans="1:19" ht="31.5" customHeight="1" x14ac:dyDescent="0.3">
      <c r="A2387" s="28" t="s">
        <v>304</v>
      </c>
      <c r="B2387" s="28" t="s">
        <v>1408</v>
      </c>
      <c r="C2387" s="18" t="s">
        <v>527</v>
      </c>
      <c r="D2387" s="28" t="s">
        <v>52</v>
      </c>
      <c r="E2387" s="29" t="s">
        <v>664</v>
      </c>
      <c r="F2387" s="24">
        <v>0.95</v>
      </c>
      <c r="G2387" s="24"/>
      <c r="H2387" s="24">
        <v>0.95</v>
      </c>
      <c r="I2387" s="24">
        <v>240</v>
      </c>
      <c r="J2387" s="37">
        <v>104.7</v>
      </c>
      <c r="K2387" s="24">
        <v>0</v>
      </c>
      <c r="L2387" s="24">
        <v>0</v>
      </c>
      <c r="M2387" s="24">
        <v>0</v>
      </c>
      <c r="N2387" s="24">
        <v>0</v>
      </c>
      <c r="O2387" s="30">
        <v>240</v>
      </c>
      <c r="P2387" s="30">
        <v>0</v>
      </c>
      <c r="Q2387" s="30">
        <v>0</v>
      </c>
      <c r="R2387" s="88">
        <f t="shared" si="1683"/>
        <v>100</v>
      </c>
    </row>
    <row r="2388" spans="1:19" ht="31.5" customHeight="1" x14ac:dyDescent="0.3">
      <c r="A2388" s="28" t="s">
        <v>304</v>
      </c>
      <c r="B2388" s="28" t="s">
        <v>1408</v>
      </c>
      <c r="C2388" s="18" t="s">
        <v>527</v>
      </c>
      <c r="D2388" s="28" t="s">
        <v>143</v>
      </c>
      <c r="E2388" s="29" t="s">
        <v>673</v>
      </c>
      <c r="F2388" s="24">
        <v>0</v>
      </c>
      <c r="G2388" s="24">
        <f t="shared" ref="G2388:Q2388" si="1688">G2389</f>
        <v>0</v>
      </c>
      <c r="H2388" s="24">
        <f t="shared" si="1688"/>
        <v>0</v>
      </c>
      <c r="I2388" s="24">
        <f t="shared" si="1688"/>
        <v>559.26836000000003</v>
      </c>
      <c r="J2388" s="37">
        <f t="shared" si="1688"/>
        <v>229.6</v>
      </c>
      <c r="K2388" s="24">
        <f t="shared" si="1688"/>
        <v>0</v>
      </c>
      <c r="L2388" s="24">
        <f t="shared" si="1688"/>
        <v>0</v>
      </c>
      <c r="M2388" s="24">
        <f t="shared" si="1688"/>
        <v>0</v>
      </c>
      <c r="N2388" s="24">
        <f t="shared" si="1688"/>
        <v>0</v>
      </c>
      <c r="O2388" s="30">
        <f t="shared" si="1688"/>
        <v>268.60000000000002</v>
      </c>
      <c r="P2388" s="30">
        <f t="shared" si="1688"/>
        <v>0</v>
      </c>
      <c r="Q2388" s="30">
        <f t="shared" si="1688"/>
        <v>0</v>
      </c>
      <c r="R2388" s="88">
        <f t="shared" si="1683"/>
        <v>48.027033032943258</v>
      </c>
    </row>
    <row r="2389" spans="1:19" ht="47.25" customHeight="1" x14ac:dyDescent="0.3">
      <c r="A2389" s="28" t="s">
        <v>304</v>
      </c>
      <c r="B2389" s="28" t="s">
        <v>1408</v>
      </c>
      <c r="C2389" s="18" t="s">
        <v>527</v>
      </c>
      <c r="D2389" s="28" t="s">
        <v>139</v>
      </c>
      <c r="E2389" s="29" t="s">
        <v>676</v>
      </c>
      <c r="F2389" s="24">
        <v>0</v>
      </c>
      <c r="G2389" s="24"/>
      <c r="H2389" s="24">
        <v>0</v>
      </c>
      <c r="I2389" s="24">
        <v>559.26836000000003</v>
      </c>
      <c r="J2389" s="37">
        <v>229.6</v>
      </c>
      <c r="K2389" s="37">
        <v>0</v>
      </c>
      <c r="L2389" s="37">
        <v>0</v>
      </c>
      <c r="M2389" s="24">
        <v>0</v>
      </c>
      <c r="N2389" s="24">
        <v>0</v>
      </c>
      <c r="O2389" s="30">
        <v>268.60000000000002</v>
      </c>
      <c r="P2389" s="30">
        <v>0</v>
      </c>
      <c r="Q2389" s="30">
        <v>0</v>
      </c>
      <c r="R2389" s="88">
        <f t="shared" si="1683"/>
        <v>48.027033032943258</v>
      </c>
    </row>
    <row r="2390" spans="1:19" s="36" customFormat="1" ht="15.75" hidden="1" customHeight="1" x14ac:dyDescent="0.3">
      <c r="A2390" s="43" t="s">
        <v>304</v>
      </c>
      <c r="B2390" s="43" t="s">
        <v>148</v>
      </c>
      <c r="C2390" s="27"/>
      <c r="D2390" s="43"/>
      <c r="E2390" s="44" t="s">
        <v>626</v>
      </c>
      <c r="F2390" s="22">
        <v>750.5</v>
      </c>
      <c r="G2390" s="22">
        <f t="shared" ref="G2390:N2395" si="1689">G2391</f>
        <v>0</v>
      </c>
      <c r="H2390" s="22">
        <f t="shared" si="1689"/>
        <v>645.43000000000006</v>
      </c>
      <c r="I2390" s="22">
        <f t="shared" si="1689"/>
        <v>0</v>
      </c>
      <c r="J2390" s="76">
        <f t="shared" si="1689"/>
        <v>0</v>
      </c>
      <c r="K2390" s="22">
        <f t="shared" si="1689"/>
        <v>0</v>
      </c>
      <c r="L2390" s="22">
        <f t="shared" si="1689"/>
        <v>0</v>
      </c>
      <c r="M2390" s="22">
        <f t="shared" si="1689"/>
        <v>0</v>
      </c>
      <c r="N2390" s="22">
        <f t="shared" si="1689"/>
        <v>0</v>
      </c>
      <c r="O2390" s="45">
        <f t="shared" ref="O2390:Q2395" si="1690">O2391</f>
        <v>0</v>
      </c>
      <c r="P2390" s="45">
        <f t="shared" si="1690"/>
        <v>0</v>
      </c>
      <c r="Q2390" s="45">
        <f t="shared" si="1690"/>
        <v>0</v>
      </c>
      <c r="R2390" s="45">
        <v>0</v>
      </c>
      <c r="S2390" s="36" t="s">
        <v>2026</v>
      </c>
    </row>
    <row r="2391" spans="1:19" s="49" customFormat="1" ht="15.75" hidden="1" customHeight="1" x14ac:dyDescent="0.3">
      <c r="A2391" s="47" t="s">
        <v>304</v>
      </c>
      <c r="B2391" s="47" t="s">
        <v>1404</v>
      </c>
      <c r="C2391" s="20"/>
      <c r="D2391" s="47"/>
      <c r="E2391" s="48" t="s">
        <v>654</v>
      </c>
      <c r="F2391" s="23">
        <v>750.5</v>
      </c>
      <c r="G2391" s="23">
        <f t="shared" si="1689"/>
        <v>0</v>
      </c>
      <c r="H2391" s="23">
        <f t="shared" si="1689"/>
        <v>645.43000000000006</v>
      </c>
      <c r="I2391" s="23">
        <f t="shared" si="1689"/>
        <v>0</v>
      </c>
      <c r="J2391" s="77">
        <f t="shared" si="1689"/>
        <v>0</v>
      </c>
      <c r="K2391" s="23">
        <f t="shared" si="1689"/>
        <v>0</v>
      </c>
      <c r="L2391" s="23">
        <f t="shared" si="1689"/>
        <v>0</v>
      </c>
      <c r="M2391" s="23">
        <f t="shared" si="1689"/>
        <v>0</v>
      </c>
      <c r="N2391" s="23">
        <f t="shared" si="1689"/>
        <v>0</v>
      </c>
      <c r="O2391" s="51">
        <f t="shared" si="1690"/>
        <v>0</v>
      </c>
      <c r="P2391" s="51">
        <f t="shared" si="1690"/>
        <v>0</v>
      </c>
      <c r="Q2391" s="51">
        <f t="shared" si="1690"/>
        <v>0</v>
      </c>
      <c r="R2391" s="51">
        <v>0</v>
      </c>
      <c r="S2391" s="36" t="s">
        <v>2026</v>
      </c>
    </row>
    <row r="2392" spans="1:19" ht="31.5" hidden="1" customHeight="1" x14ac:dyDescent="0.3">
      <c r="A2392" s="28" t="s">
        <v>304</v>
      </c>
      <c r="B2392" s="28" t="s">
        <v>1404</v>
      </c>
      <c r="C2392" s="18" t="s">
        <v>62</v>
      </c>
      <c r="D2392" s="28"/>
      <c r="E2392" s="29" t="s">
        <v>1821</v>
      </c>
      <c r="F2392" s="24">
        <v>750.5</v>
      </c>
      <c r="G2392" s="24">
        <f t="shared" si="1689"/>
        <v>0</v>
      </c>
      <c r="H2392" s="24">
        <f t="shared" si="1689"/>
        <v>645.43000000000006</v>
      </c>
      <c r="I2392" s="24">
        <f t="shared" si="1689"/>
        <v>0</v>
      </c>
      <c r="J2392" s="37">
        <f t="shared" si="1689"/>
        <v>0</v>
      </c>
      <c r="K2392" s="24">
        <f t="shared" si="1689"/>
        <v>0</v>
      </c>
      <c r="L2392" s="24">
        <f t="shared" si="1689"/>
        <v>0</v>
      </c>
      <c r="M2392" s="24">
        <f t="shared" si="1689"/>
        <v>0</v>
      </c>
      <c r="N2392" s="24">
        <f t="shared" si="1689"/>
        <v>0</v>
      </c>
      <c r="O2392" s="30">
        <f t="shared" si="1690"/>
        <v>0</v>
      </c>
      <c r="P2392" s="30">
        <f t="shared" si="1690"/>
        <v>0</v>
      </c>
      <c r="Q2392" s="30">
        <f t="shared" si="1690"/>
        <v>0</v>
      </c>
      <c r="R2392" s="30">
        <v>0</v>
      </c>
      <c r="S2392" s="36" t="s">
        <v>2026</v>
      </c>
    </row>
    <row r="2393" spans="1:19" ht="47.25" hidden="1" customHeight="1" x14ac:dyDescent="0.3">
      <c r="A2393" s="28" t="s">
        <v>304</v>
      </c>
      <c r="B2393" s="28" t="s">
        <v>1404</v>
      </c>
      <c r="C2393" s="18" t="s">
        <v>152</v>
      </c>
      <c r="D2393" s="28"/>
      <c r="E2393" s="29" t="s">
        <v>1788</v>
      </c>
      <c r="F2393" s="24">
        <v>750.5</v>
      </c>
      <c r="G2393" s="24">
        <f t="shared" si="1689"/>
        <v>0</v>
      </c>
      <c r="H2393" s="24">
        <f t="shared" si="1689"/>
        <v>645.43000000000006</v>
      </c>
      <c r="I2393" s="24">
        <f t="shared" si="1689"/>
        <v>0</v>
      </c>
      <c r="J2393" s="37">
        <f t="shared" si="1689"/>
        <v>0</v>
      </c>
      <c r="K2393" s="24">
        <f t="shared" si="1689"/>
        <v>0</v>
      </c>
      <c r="L2393" s="24">
        <f t="shared" si="1689"/>
        <v>0</v>
      </c>
      <c r="M2393" s="24">
        <f t="shared" si="1689"/>
        <v>0</v>
      </c>
      <c r="N2393" s="24">
        <f t="shared" si="1689"/>
        <v>0</v>
      </c>
      <c r="O2393" s="30">
        <f t="shared" si="1690"/>
        <v>0</v>
      </c>
      <c r="P2393" s="30">
        <f t="shared" si="1690"/>
        <v>0</v>
      </c>
      <c r="Q2393" s="30">
        <f t="shared" si="1690"/>
        <v>0</v>
      </c>
      <c r="R2393" s="30">
        <v>0</v>
      </c>
      <c r="S2393" s="36" t="s">
        <v>2026</v>
      </c>
    </row>
    <row r="2394" spans="1:19" ht="31.5" hidden="1" customHeight="1" x14ac:dyDescent="0.3">
      <c r="A2394" s="28" t="s">
        <v>304</v>
      </c>
      <c r="B2394" s="28" t="s">
        <v>1404</v>
      </c>
      <c r="C2394" s="18" t="s">
        <v>1822</v>
      </c>
      <c r="D2394" s="28"/>
      <c r="E2394" s="29" t="s">
        <v>1823</v>
      </c>
      <c r="F2394" s="24">
        <v>750.5</v>
      </c>
      <c r="G2394" s="24">
        <f t="shared" si="1689"/>
        <v>0</v>
      </c>
      <c r="H2394" s="24">
        <f t="shared" si="1689"/>
        <v>645.43000000000006</v>
      </c>
      <c r="I2394" s="24">
        <f t="shared" si="1689"/>
        <v>0</v>
      </c>
      <c r="J2394" s="37">
        <f t="shared" si="1689"/>
        <v>0</v>
      </c>
      <c r="K2394" s="24">
        <f t="shared" si="1689"/>
        <v>0</v>
      </c>
      <c r="L2394" s="24">
        <f t="shared" si="1689"/>
        <v>0</v>
      </c>
      <c r="M2394" s="24">
        <f t="shared" si="1689"/>
        <v>0</v>
      </c>
      <c r="N2394" s="24">
        <f t="shared" si="1689"/>
        <v>0</v>
      </c>
      <c r="O2394" s="30">
        <f t="shared" si="1690"/>
        <v>0</v>
      </c>
      <c r="P2394" s="30">
        <f t="shared" si="1690"/>
        <v>0</v>
      </c>
      <c r="Q2394" s="30">
        <f t="shared" si="1690"/>
        <v>0</v>
      </c>
      <c r="R2394" s="30">
        <v>0</v>
      </c>
      <c r="S2394" s="36" t="s">
        <v>2026</v>
      </c>
    </row>
    <row r="2395" spans="1:19" ht="31.5" hidden="1" customHeight="1" x14ac:dyDescent="0.3">
      <c r="A2395" s="28" t="s">
        <v>304</v>
      </c>
      <c r="B2395" s="28" t="s">
        <v>1404</v>
      </c>
      <c r="C2395" s="18" t="s">
        <v>1822</v>
      </c>
      <c r="D2395" s="28" t="s">
        <v>51</v>
      </c>
      <c r="E2395" s="29" t="s">
        <v>663</v>
      </c>
      <c r="F2395" s="24">
        <v>750.5</v>
      </c>
      <c r="G2395" s="24">
        <f t="shared" si="1689"/>
        <v>0</v>
      </c>
      <c r="H2395" s="24">
        <f t="shared" si="1689"/>
        <v>645.43000000000006</v>
      </c>
      <c r="I2395" s="24">
        <f t="shared" si="1689"/>
        <v>0</v>
      </c>
      <c r="J2395" s="37">
        <f t="shared" si="1689"/>
        <v>0</v>
      </c>
      <c r="K2395" s="24">
        <f t="shared" si="1689"/>
        <v>0</v>
      </c>
      <c r="L2395" s="24">
        <f t="shared" si="1689"/>
        <v>0</v>
      </c>
      <c r="M2395" s="24">
        <f t="shared" si="1689"/>
        <v>0</v>
      </c>
      <c r="N2395" s="24">
        <f t="shared" si="1689"/>
        <v>0</v>
      </c>
      <c r="O2395" s="30">
        <f t="shared" si="1690"/>
        <v>0</v>
      </c>
      <c r="P2395" s="30">
        <f t="shared" si="1690"/>
        <v>0</v>
      </c>
      <c r="Q2395" s="30">
        <f t="shared" si="1690"/>
        <v>0</v>
      </c>
      <c r="R2395" s="30">
        <v>0</v>
      </c>
      <c r="S2395" s="36" t="s">
        <v>2026</v>
      </c>
    </row>
    <row r="2396" spans="1:19" ht="31.5" hidden="1" customHeight="1" x14ac:dyDescent="0.3">
      <c r="A2396" s="28" t="s">
        <v>304</v>
      </c>
      <c r="B2396" s="28" t="s">
        <v>1404</v>
      </c>
      <c r="C2396" s="18" t="s">
        <v>1822</v>
      </c>
      <c r="D2396" s="28" t="s">
        <v>52</v>
      </c>
      <c r="E2396" s="29" t="s">
        <v>664</v>
      </c>
      <c r="F2396" s="24">
        <v>750.5</v>
      </c>
      <c r="G2396" s="24"/>
      <c r="H2396" s="24">
        <f>750.5-105.07</f>
        <v>645.43000000000006</v>
      </c>
      <c r="I2396" s="24">
        <v>0</v>
      </c>
      <c r="J2396" s="37">
        <v>0</v>
      </c>
      <c r="K2396" s="37">
        <v>0</v>
      </c>
      <c r="L2396" s="37">
        <v>0</v>
      </c>
      <c r="M2396" s="24">
        <v>0</v>
      </c>
      <c r="N2396" s="24">
        <v>0</v>
      </c>
      <c r="O2396" s="30">
        <v>0</v>
      </c>
      <c r="P2396" s="30">
        <v>0</v>
      </c>
      <c r="Q2396" s="30">
        <v>0</v>
      </c>
      <c r="R2396" s="30">
        <v>0</v>
      </c>
      <c r="S2396" s="36" t="s">
        <v>2026</v>
      </c>
    </row>
    <row r="2397" spans="1:19" s="36" customFormat="1" ht="15.75" customHeight="1" x14ac:dyDescent="0.3">
      <c r="A2397" s="43" t="s">
        <v>304</v>
      </c>
      <c r="B2397" s="43" t="s">
        <v>78</v>
      </c>
      <c r="C2397" s="27"/>
      <c r="D2397" s="43"/>
      <c r="E2397" s="44" t="s">
        <v>1325</v>
      </c>
      <c r="F2397" s="22">
        <v>1502</v>
      </c>
      <c r="G2397" s="22">
        <f t="shared" ref="G2397:N2403" si="1691">G2398</f>
        <v>0</v>
      </c>
      <c r="H2397" s="22">
        <f t="shared" si="1691"/>
        <v>1134.9399999999998</v>
      </c>
      <c r="I2397" s="22">
        <f t="shared" si="1691"/>
        <v>1164.94</v>
      </c>
      <c r="J2397" s="76">
        <f t="shared" si="1691"/>
        <v>268.25666999999999</v>
      </c>
      <c r="K2397" s="22">
        <f t="shared" si="1691"/>
        <v>0</v>
      </c>
      <c r="L2397" s="22">
        <f t="shared" si="1691"/>
        <v>0</v>
      </c>
      <c r="M2397" s="22">
        <f t="shared" si="1691"/>
        <v>0</v>
      </c>
      <c r="N2397" s="22">
        <f t="shared" si="1691"/>
        <v>0</v>
      </c>
      <c r="O2397" s="45">
        <f t="shared" ref="O2397:Q2403" si="1692">O2398</f>
        <v>1164.94</v>
      </c>
      <c r="P2397" s="45">
        <f t="shared" si="1692"/>
        <v>0</v>
      </c>
      <c r="Q2397" s="45">
        <f t="shared" si="1692"/>
        <v>0</v>
      </c>
      <c r="R2397" s="86">
        <f t="shared" si="1683"/>
        <v>100</v>
      </c>
    </row>
    <row r="2398" spans="1:19" s="49" customFormat="1" ht="15.75" customHeight="1" x14ac:dyDescent="0.3">
      <c r="A2398" s="47" t="s">
        <v>304</v>
      </c>
      <c r="B2398" s="47" t="s">
        <v>1395</v>
      </c>
      <c r="C2398" s="20"/>
      <c r="D2398" s="47"/>
      <c r="E2398" s="48" t="s">
        <v>1019</v>
      </c>
      <c r="F2398" s="23">
        <v>1502</v>
      </c>
      <c r="G2398" s="23">
        <f t="shared" ref="G2398:H2398" si="1693">G2399+G2405</f>
        <v>0</v>
      </c>
      <c r="H2398" s="23">
        <f t="shared" si="1693"/>
        <v>1134.9399999999998</v>
      </c>
      <c r="I2398" s="23">
        <f t="shared" ref="I2398:Q2398" si="1694">I2399+I2405</f>
        <v>1164.94</v>
      </c>
      <c r="J2398" s="77">
        <f t="shared" si="1694"/>
        <v>268.25666999999999</v>
      </c>
      <c r="K2398" s="23">
        <f t="shared" si="1694"/>
        <v>0</v>
      </c>
      <c r="L2398" s="23">
        <f t="shared" si="1694"/>
        <v>0</v>
      </c>
      <c r="M2398" s="23">
        <f t="shared" si="1694"/>
        <v>0</v>
      </c>
      <c r="N2398" s="23">
        <f t="shared" si="1694"/>
        <v>0</v>
      </c>
      <c r="O2398" s="51">
        <f t="shared" si="1694"/>
        <v>1164.94</v>
      </c>
      <c r="P2398" s="51">
        <f t="shared" si="1694"/>
        <v>0</v>
      </c>
      <c r="Q2398" s="51">
        <f t="shared" si="1694"/>
        <v>0</v>
      </c>
      <c r="R2398" s="87">
        <f t="shared" si="1683"/>
        <v>100</v>
      </c>
      <c r="S2398" s="55"/>
    </row>
    <row r="2399" spans="1:19" ht="31.5" customHeight="1" x14ac:dyDescent="0.3">
      <c r="A2399" s="28" t="s">
        <v>304</v>
      </c>
      <c r="B2399" s="28" t="s">
        <v>1395</v>
      </c>
      <c r="C2399" s="18" t="s">
        <v>902</v>
      </c>
      <c r="D2399" s="28"/>
      <c r="E2399" s="29" t="s">
        <v>1580</v>
      </c>
      <c r="F2399" s="24">
        <v>1502</v>
      </c>
      <c r="G2399" s="24">
        <f t="shared" si="1691"/>
        <v>0</v>
      </c>
      <c r="H2399" s="24">
        <f t="shared" si="1691"/>
        <v>1134.9399999999998</v>
      </c>
      <c r="I2399" s="24">
        <f t="shared" si="1691"/>
        <v>1134.94</v>
      </c>
      <c r="J2399" s="37">
        <f t="shared" si="1691"/>
        <v>238.25667000000001</v>
      </c>
      <c r="K2399" s="24">
        <f t="shared" si="1691"/>
        <v>0</v>
      </c>
      <c r="L2399" s="24">
        <f t="shared" si="1691"/>
        <v>0</v>
      </c>
      <c r="M2399" s="24">
        <f t="shared" si="1691"/>
        <v>0</v>
      </c>
      <c r="N2399" s="24">
        <f t="shared" si="1691"/>
        <v>0</v>
      </c>
      <c r="O2399" s="30">
        <f t="shared" si="1692"/>
        <v>1134.94</v>
      </c>
      <c r="P2399" s="30">
        <f t="shared" si="1692"/>
        <v>0</v>
      </c>
      <c r="Q2399" s="30">
        <f t="shared" si="1692"/>
        <v>0</v>
      </c>
      <c r="R2399" s="88">
        <f t="shared" si="1683"/>
        <v>100</v>
      </c>
      <c r="S2399" s="36"/>
    </row>
    <row r="2400" spans="1:19" ht="31.5" customHeight="1" x14ac:dyDescent="0.3">
      <c r="A2400" s="28" t="s">
        <v>304</v>
      </c>
      <c r="B2400" s="28" t="s">
        <v>1395</v>
      </c>
      <c r="C2400" s="18" t="s">
        <v>906</v>
      </c>
      <c r="D2400" s="28"/>
      <c r="E2400" s="29" t="s">
        <v>1622</v>
      </c>
      <c r="F2400" s="24">
        <v>1502</v>
      </c>
      <c r="G2400" s="24">
        <f t="shared" si="1691"/>
        <v>0</v>
      </c>
      <c r="H2400" s="24">
        <f t="shared" si="1691"/>
        <v>1134.9399999999998</v>
      </c>
      <c r="I2400" s="24">
        <f t="shared" si="1691"/>
        <v>1134.94</v>
      </c>
      <c r="J2400" s="37">
        <f t="shared" si="1691"/>
        <v>238.25667000000001</v>
      </c>
      <c r="K2400" s="24">
        <f t="shared" si="1691"/>
        <v>0</v>
      </c>
      <c r="L2400" s="24">
        <f t="shared" si="1691"/>
        <v>0</v>
      </c>
      <c r="M2400" s="24">
        <f t="shared" si="1691"/>
        <v>0</v>
      </c>
      <c r="N2400" s="24">
        <f t="shared" si="1691"/>
        <v>0</v>
      </c>
      <c r="O2400" s="30">
        <f t="shared" si="1692"/>
        <v>1134.94</v>
      </c>
      <c r="P2400" s="30">
        <f t="shared" si="1692"/>
        <v>0</v>
      </c>
      <c r="Q2400" s="30">
        <f t="shared" si="1692"/>
        <v>0</v>
      </c>
      <c r="R2400" s="88">
        <f t="shared" si="1683"/>
        <v>100</v>
      </c>
      <c r="S2400" s="36"/>
    </row>
    <row r="2401" spans="1:18" ht="63" customHeight="1" x14ac:dyDescent="0.3">
      <c r="A2401" s="28" t="s">
        <v>304</v>
      </c>
      <c r="B2401" s="28" t="s">
        <v>1395</v>
      </c>
      <c r="C2401" s="18" t="s">
        <v>907</v>
      </c>
      <c r="D2401" s="28"/>
      <c r="E2401" s="29" t="s">
        <v>1623</v>
      </c>
      <c r="F2401" s="24">
        <v>1502</v>
      </c>
      <c r="G2401" s="24">
        <f t="shared" si="1691"/>
        <v>0</v>
      </c>
      <c r="H2401" s="24">
        <f t="shared" si="1691"/>
        <v>1134.9399999999998</v>
      </c>
      <c r="I2401" s="24">
        <f t="shared" si="1691"/>
        <v>1134.94</v>
      </c>
      <c r="J2401" s="37">
        <f t="shared" si="1691"/>
        <v>238.25667000000001</v>
      </c>
      <c r="K2401" s="24">
        <f t="shared" si="1691"/>
        <v>0</v>
      </c>
      <c r="L2401" s="24">
        <f t="shared" si="1691"/>
        <v>0</v>
      </c>
      <c r="M2401" s="24">
        <f t="shared" si="1691"/>
        <v>0</v>
      </c>
      <c r="N2401" s="24">
        <f t="shared" si="1691"/>
        <v>0</v>
      </c>
      <c r="O2401" s="30">
        <f t="shared" si="1692"/>
        <v>1134.94</v>
      </c>
      <c r="P2401" s="30">
        <f t="shared" si="1692"/>
        <v>0</v>
      </c>
      <c r="Q2401" s="30">
        <f t="shared" si="1692"/>
        <v>0</v>
      </c>
      <c r="R2401" s="88">
        <f t="shared" si="1683"/>
        <v>100</v>
      </c>
    </row>
    <row r="2402" spans="1:18" ht="31.5" customHeight="1" x14ac:dyDescent="0.3">
      <c r="A2402" s="28" t="s">
        <v>304</v>
      </c>
      <c r="B2402" s="28" t="s">
        <v>1395</v>
      </c>
      <c r="C2402" s="18" t="s">
        <v>905</v>
      </c>
      <c r="D2402" s="28"/>
      <c r="E2402" s="29" t="s">
        <v>1039</v>
      </c>
      <c r="F2402" s="24">
        <v>1502</v>
      </c>
      <c r="G2402" s="24">
        <f t="shared" si="1691"/>
        <v>0</v>
      </c>
      <c r="H2402" s="24">
        <f t="shared" si="1691"/>
        <v>1134.9399999999998</v>
      </c>
      <c r="I2402" s="24">
        <f t="shared" si="1691"/>
        <v>1134.94</v>
      </c>
      <c r="J2402" s="37">
        <f t="shared" si="1691"/>
        <v>238.25667000000001</v>
      </c>
      <c r="K2402" s="24">
        <f t="shared" si="1691"/>
        <v>0</v>
      </c>
      <c r="L2402" s="24">
        <f t="shared" si="1691"/>
        <v>0</v>
      </c>
      <c r="M2402" s="24">
        <f t="shared" si="1691"/>
        <v>0</v>
      </c>
      <c r="N2402" s="24">
        <f t="shared" si="1691"/>
        <v>0</v>
      </c>
      <c r="O2402" s="30">
        <f t="shared" si="1692"/>
        <v>1134.94</v>
      </c>
      <c r="P2402" s="30">
        <f t="shared" si="1692"/>
        <v>0</v>
      </c>
      <c r="Q2402" s="30">
        <f t="shared" si="1692"/>
        <v>0</v>
      </c>
      <c r="R2402" s="88">
        <f t="shared" si="1683"/>
        <v>100</v>
      </c>
    </row>
    <row r="2403" spans="1:18" ht="31.5" customHeight="1" x14ac:dyDescent="0.3">
      <c r="A2403" s="28" t="s">
        <v>304</v>
      </c>
      <c r="B2403" s="28" t="s">
        <v>1395</v>
      </c>
      <c r="C2403" s="18" t="s">
        <v>905</v>
      </c>
      <c r="D2403" s="28" t="s">
        <v>51</v>
      </c>
      <c r="E2403" s="29" t="s">
        <v>663</v>
      </c>
      <c r="F2403" s="24">
        <v>1502</v>
      </c>
      <c r="G2403" s="24">
        <f t="shared" si="1691"/>
        <v>0</v>
      </c>
      <c r="H2403" s="24">
        <f t="shared" si="1691"/>
        <v>1134.9399999999998</v>
      </c>
      <c r="I2403" s="24">
        <f t="shared" si="1691"/>
        <v>1134.94</v>
      </c>
      <c r="J2403" s="37">
        <f t="shared" si="1691"/>
        <v>238.25667000000001</v>
      </c>
      <c r="K2403" s="24">
        <f t="shared" si="1691"/>
        <v>0</v>
      </c>
      <c r="L2403" s="24">
        <f t="shared" si="1691"/>
        <v>0</v>
      </c>
      <c r="M2403" s="24">
        <f t="shared" si="1691"/>
        <v>0</v>
      </c>
      <c r="N2403" s="24">
        <f t="shared" si="1691"/>
        <v>0</v>
      </c>
      <c r="O2403" s="30">
        <f t="shared" si="1692"/>
        <v>1134.94</v>
      </c>
      <c r="P2403" s="30">
        <f t="shared" si="1692"/>
        <v>0</v>
      </c>
      <c r="Q2403" s="30">
        <f t="shared" si="1692"/>
        <v>0</v>
      </c>
      <c r="R2403" s="88">
        <f t="shared" si="1683"/>
        <v>100</v>
      </c>
    </row>
    <row r="2404" spans="1:18" ht="31.5" customHeight="1" x14ac:dyDescent="0.3">
      <c r="A2404" s="28" t="s">
        <v>304</v>
      </c>
      <c r="B2404" s="28" t="s">
        <v>1395</v>
      </c>
      <c r="C2404" s="18" t="s">
        <v>905</v>
      </c>
      <c r="D2404" s="28" t="s">
        <v>52</v>
      </c>
      <c r="E2404" s="29" t="s">
        <v>664</v>
      </c>
      <c r="F2404" s="24">
        <v>1502</v>
      </c>
      <c r="G2404" s="24"/>
      <c r="H2404" s="24">
        <f>1227.34-92.4</f>
        <v>1134.9399999999998</v>
      </c>
      <c r="I2404" s="24">
        <v>1134.94</v>
      </c>
      <c r="J2404" s="37">
        <v>238.25667000000001</v>
      </c>
      <c r="K2404" s="37">
        <v>0</v>
      </c>
      <c r="L2404" s="37">
        <v>0</v>
      </c>
      <c r="M2404" s="24">
        <v>0</v>
      </c>
      <c r="N2404" s="24">
        <v>0</v>
      </c>
      <c r="O2404" s="30">
        <v>1134.94</v>
      </c>
      <c r="P2404" s="30">
        <v>0</v>
      </c>
      <c r="Q2404" s="30">
        <v>0</v>
      </c>
      <c r="R2404" s="88">
        <f t="shared" si="1683"/>
        <v>100</v>
      </c>
    </row>
    <row r="2405" spans="1:18" ht="31.5" customHeight="1" x14ac:dyDescent="0.3">
      <c r="A2405" s="28" t="s">
        <v>304</v>
      </c>
      <c r="B2405" s="28" t="s">
        <v>1395</v>
      </c>
      <c r="C2405" s="28" t="s">
        <v>62</v>
      </c>
      <c r="D2405" s="28"/>
      <c r="E2405" s="29" t="s">
        <v>1196</v>
      </c>
      <c r="F2405" s="24">
        <v>0</v>
      </c>
      <c r="G2405" s="24">
        <f t="shared" ref="G2405:N2407" si="1695">G2406</f>
        <v>0</v>
      </c>
      <c r="H2405" s="24">
        <f t="shared" si="1695"/>
        <v>0</v>
      </c>
      <c r="I2405" s="24">
        <f t="shared" si="1695"/>
        <v>30</v>
      </c>
      <c r="J2405" s="37">
        <f t="shared" si="1695"/>
        <v>30</v>
      </c>
      <c r="K2405" s="24">
        <f t="shared" si="1695"/>
        <v>0</v>
      </c>
      <c r="L2405" s="24">
        <f t="shared" si="1695"/>
        <v>0</v>
      </c>
      <c r="M2405" s="24">
        <f t="shared" si="1695"/>
        <v>0</v>
      </c>
      <c r="N2405" s="24">
        <f t="shared" si="1695"/>
        <v>0</v>
      </c>
      <c r="O2405" s="30">
        <f t="shared" ref="O2405:Q2407" si="1696">O2406</f>
        <v>30</v>
      </c>
      <c r="P2405" s="30">
        <f t="shared" si="1696"/>
        <v>0</v>
      </c>
      <c r="Q2405" s="30">
        <f t="shared" si="1696"/>
        <v>0</v>
      </c>
      <c r="R2405" s="88">
        <f t="shared" si="1683"/>
        <v>100</v>
      </c>
    </row>
    <row r="2406" spans="1:18" ht="47.25" customHeight="1" x14ac:dyDescent="0.3">
      <c r="A2406" s="28" t="s">
        <v>304</v>
      </c>
      <c r="B2406" s="28" t="s">
        <v>1395</v>
      </c>
      <c r="C2406" s="28" t="s">
        <v>527</v>
      </c>
      <c r="D2406" s="28"/>
      <c r="E2406" s="29" t="s">
        <v>114</v>
      </c>
      <c r="F2406" s="24">
        <v>0</v>
      </c>
      <c r="G2406" s="24">
        <f t="shared" si="1695"/>
        <v>0</v>
      </c>
      <c r="H2406" s="24">
        <f t="shared" si="1695"/>
        <v>0</v>
      </c>
      <c r="I2406" s="24">
        <f t="shared" si="1695"/>
        <v>30</v>
      </c>
      <c r="J2406" s="37">
        <f t="shared" si="1695"/>
        <v>30</v>
      </c>
      <c r="K2406" s="24">
        <f t="shared" si="1695"/>
        <v>0</v>
      </c>
      <c r="L2406" s="24">
        <f t="shared" si="1695"/>
        <v>0</v>
      </c>
      <c r="M2406" s="24">
        <f t="shared" si="1695"/>
        <v>0</v>
      </c>
      <c r="N2406" s="24">
        <f t="shared" si="1695"/>
        <v>0</v>
      </c>
      <c r="O2406" s="30">
        <f t="shared" si="1696"/>
        <v>30</v>
      </c>
      <c r="P2406" s="30">
        <f t="shared" si="1696"/>
        <v>0</v>
      </c>
      <c r="Q2406" s="30">
        <f t="shared" si="1696"/>
        <v>0</v>
      </c>
      <c r="R2406" s="88">
        <f t="shared" si="1683"/>
        <v>100</v>
      </c>
    </row>
    <row r="2407" spans="1:18" ht="31.5" customHeight="1" x14ac:dyDescent="0.3">
      <c r="A2407" s="28" t="s">
        <v>304</v>
      </c>
      <c r="B2407" s="28" t="s">
        <v>1395</v>
      </c>
      <c r="C2407" s="28" t="s">
        <v>527</v>
      </c>
      <c r="D2407" s="28" t="s">
        <v>51</v>
      </c>
      <c r="E2407" s="29" t="s">
        <v>663</v>
      </c>
      <c r="F2407" s="24">
        <v>0</v>
      </c>
      <c r="G2407" s="24">
        <f t="shared" si="1695"/>
        <v>0</v>
      </c>
      <c r="H2407" s="24">
        <f t="shared" si="1695"/>
        <v>0</v>
      </c>
      <c r="I2407" s="24">
        <f t="shared" si="1695"/>
        <v>30</v>
      </c>
      <c r="J2407" s="37">
        <f t="shared" si="1695"/>
        <v>30</v>
      </c>
      <c r="K2407" s="24">
        <f t="shared" si="1695"/>
        <v>0</v>
      </c>
      <c r="L2407" s="24">
        <f t="shared" si="1695"/>
        <v>0</v>
      </c>
      <c r="M2407" s="24">
        <f t="shared" si="1695"/>
        <v>0</v>
      </c>
      <c r="N2407" s="24">
        <f t="shared" si="1695"/>
        <v>0</v>
      </c>
      <c r="O2407" s="30">
        <f t="shared" si="1696"/>
        <v>30</v>
      </c>
      <c r="P2407" s="30">
        <f t="shared" si="1696"/>
        <v>0</v>
      </c>
      <c r="Q2407" s="30">
        <f t="shared" si="1696"/>
        <v>0</v>
      </c>
      <c r="R2407" s="88">
        <f t="shared" si="1683"/>
        <v>100</v>
      </c>
    </row>
    <row r="2408" spans="1:18" ht="31.5" customHeight="1" x14ac:dyDescent="0.3">
      <c r="A2408" s="28" t="s">
        <v>304</v>
      </c>
      <c r="B2408" s="28" t="s">
        <v>1395</v>
      </c>
      <c r="C2408" s="28" t="s">
        <v>527</v>
      </c>
      <c r="D2408" s="28" t="s">
        <v>52</v>
      </c>
      <c r="E2408" s="29" t="s">
        <v>664</v>
      </c>
      <c r="F2408" s="24">
        <v>0</v>
      </c>
      <c r="G2408" s="24"/>
      <c r="H2408" s="24">
        <v>0</v>
      </c>
      <c r="I2408" s="24">
        <v>30</v>
      </c>
      <c r="J2408" s="37">
        <v>30</v>
      </c>
      <c r="K2408" s="37">
        <v>0</v>
      </c>
      <c r="L2408" s="37">
        <v>0</v>
      </c>
      <c r="M2408" s="24">
        <v>0</v>
      </c>
      <c r="N2408" s="24">
        <v>0</v>
      </c>
      <c r="O2408" s="30">
        <v>30</v>
      </c>
      <c r="P2408" s="30">
        <v>0</v>
      </c>
      <c r="Q2408" s="30">
        <v>0</v>
      </c>
      <c r="R2408" s="88">
        <f t="shared" si="1683"/>
        <v>100</v>
      </c>
    </row>
    <row r="2409" spans="1:18" s="36" customFormat="1" ht="31.5" customHeight="1" x14ac:dyDescent="0.3">
      <c r="A2409" s="43" t="s">
        <v>306</v>
      </c>
      <c r="B2409" s="43" t="s">
        <v>1396</v>
      </c>
      <c r="C2409" s="27"/>
      <c r="D2409" s="43"/>
      <c r="E2409" s="44" t="s">
        <v>602</v>
      </c>
      <c r="F2409" s="22">
        <v>558011.32800000021</v>
      </c>
      <c r="G2409" s="22">
        <f t="shared" ref="G2409:Q2409" si="1697">G2410+G2473+G2508+G2601+G2670+G2689+G2703+G2715+G2722</f>
        <v>-1510.258</v>
      </c>
      <c r="H2409" s="22">
        <f t="shared" si="1697"/>
        <v>555855.34300000023</v>
      </c>
      <c r="I2409" s="22">
        <f t="shared" si="1697"/>
        <v>453712.75017999992</v>
      </c>
      <c r="J2409" s="76">
        <f t="shared" si="1697"/>
        <v>305922.63099999999</v>
      </c>
      <c r="K2409" s="22">
        <f t="shared" si="1697"/>
        <v>96579.075749999989</v>
      </c>
      <c r="L2409" s="22">
        <f t="shared" si="1697"/>
        <v>41477.088540000012</v>
      </c>
      <c r="M2409" s="22">
        <f t="shared" si="1697"/>
        <v>0</v>
      </c>
      <c r="N2409" s="22">
        <f t="shared" si="1697"/>
        <v>0</v>
      </c>
      <c r="O2409" s="45">
        <f t="shared" si="1697"/>
        <v>448919.65964999993</v>
      </c>
      <c r="P2409" s="45">
        <f t="shared" si="1697"/>
        <v>95717.762470000001</v>
      </c>
      <c r="Q2409" s="45">
        <f t="shared" si="1697"/>
        <v>0</v>
      </c>
      <c r="R2409" s="86">
        <f t="shared" si="1683"/>
        <v>98.943584783963317</v>
      </c>
    </row>
    <row r="2410" spans="1:18" s="36" customFormat="1" ht="15.75" customHeight="1" x14ac:dyDescent="0.3">
      <c r="A2410" s="43" t="s">
        <v>306</v>
      </c>
      <c r="B2410" s="43" t="s">
        <v>45</v>
      </c>
      <c r="C2410" s="27"/>
      <c r="D2410" s="43"/>
      <c r="E2410" s="44" t="s">
        <v>619</v>
      </c>
      <c r="F2410" s="22">
        <v>59308.600000000006</v>
      </c>
      <c r="G2410" s="22">
        <f t="shared" ref="G2410:H2410" si="1698">G2411+G2430</f>
        <v>50</v>
      </c>
      <c r="H2410" s="22">
        <f t="shared" si="1698"/>
        <v>58696.615000000005</v>
      </c>
      <c r="I2410" s="22">
        <f t="shared" ref="I2410:Q2410" si="1699">I2411+I2430</f>
        <v>59498.885379999992</v>
      </c>
      <c r="J2410" s="76">
        <f t="shared" si="1699"/>
        <v>42047.328110000002</v>
      </c>
      <c r="K2410" s="22">
        <f t="shared" si="1699"/>
        <v>5836.7</v>
      </c>
      <c r="L2410" s="22">
        <f t="shared" si="1699"/>
        <v>3612.6</v>
      </c>
      <c r="M2410" s="22">
        <f t="shared" si="1699"/>
        <v>0</v>
      </c>
      <c r="N2410" s="22">
        <f t="shared" si="1699"/>
        <v>0</v>
      </c>
      <c r="O2410" s="45">
        <f t="shared" si="1699"/>
        <v>59099.938989999995</v>
      </c>
      <c r="P2410" s="45">
        <f t="shared" si="1699"/>
        <v>5836.3157999999994</v>
      </c>
      <c r="Q2410" s="45">
        <f t="shared" si="1699"/>
        <v>0</v>
      </c>
      <c r="R2410" s="86">
        <f t="shared" si="1683"/>
        <v>99.329489304796127</v>
      </c>
    </row>
    <row r="2411" spans="1:18" s="49" customFormat="1" ht="63" customHeight="1" x14ac:dyDescent="0.3">
      <c r="A2411" s="47" t="s">
        <v>306</v>
      </c>
      <c r="B2411" s="47" t="s">
        <v>1417</v>
      </c>
      <c r="C2411" s="20"/>
      <c r="D2411" s="47"/>
      <c r="E2411" s="48" t="s">
        <v>631</v>
      </c>
      <c r="F2411" s="23">
        <v>49470.200000000004</v>
      </c>
      <c r="G2411" s="23">
        <f t="shared" ref="G2411:H2411" si="1700">G2412+G2420</f>
        <v>0</v>
      </c>
      <c r="H2411" s="23">
        <f t="shared" si="1700"/>
        <v>49126.530000000006</v>
      </c>
      <c r="I2411" s="23">
        <f t="shared" ref="I2411:Q2411" si="1701">I2412+I2420</f>
        <v>49557.289999999994</v>
      </c>
      <c r="J2411" s="77">
        <f t="shared" si="1701"/>
        <v>35414.317159999999</v>
      </c>
      <c r="K2411" s="23">
        <f t="shared" si="1701"/>
        <v>5836.7</v>
      </c>
      <c r="L2411" s="23">
        <f t="shared" si="1701"/>
        <v>3612.6</v>
      </c>
      <c r="M2411" s="23">
        <f t="shared" si="1701"/>
        <v>0</v>
      </c>
      <c r="N2411" s="23">
        <f t="shared" si="1701"/>
        <v>0</v>
      </c>
      <c r="O2411" s="51">
        <f t="shared" si="1701"/>
        <v>49555.835429999999</v>
      </c>
      <c r="P2411" s="51">
        <f t="shared" si="1701"/>
        <v>5836.3157999999994</v>
      </c>
      <c r="Q2411" s="51">
        <f t="shared" si="1701"/>
        <v>0</v>
      </c>
      <c r="R2411" s="87">
        <f t="shared" si="1683"/>
        <v>99.997064871787799</v>
      </c>
    </row>
    <row r="2412" spans="1:18" ht="47.25" customHeight="1" x14ac:dyDescent="0.3">
      <c r="A2412" s="28" t="s">
        <v>306</v>
      </c>
      <c r="B2412" s="28" t="s">
        <v>1417</v>
      </c>
      <c r="C2412" s="18" t="s">
        <v>167</v>
      </c>
      <c r="D2412" s="28"/>
      <c r="E2412" s="29" t="s">
        <v>1520</v>
      </c>
      <c r="F2412" s="24">
        <v>4816.8999999999996</v>
      </c>
      <c r="G2412" s="24">
        <f t="shared" ref="G2412:Q2414" si="1702">G2413</f>
        <v>0</v>
      </c>
      <c r="H2412" s="24">
        <f t="shared" si="1702"/>
        <v>4816.8999999999996</v>
      </c>
      <c r="I2412" s="24">
        <f t="shared" si="1702"/>
        <v>5836.7</v>
      </c>
      <c r="J2412" s="37">
        <f t="shared" si="1702"/>
        <v>3612.6</v>
      </c>
      <c r="K2412" s="24">
        <f t="shared" si="1702"/>
        <v>5836.7</v>
      </c>
      <c r="L2412" s="24">
        <f t="shared" si="1702"/>
        <v>3612.6</v>
      </c>
      <c r="M2412" s="24">
        <f t="shared" si="1702"/>
        <v>0</v>
      </c>
      <c r="N2412" s="24">
        <f t="shared" si="1702"/>
        <v>0</v>
      </c>
      <c r="O2412" s="30">
        <f t="shared" si="1702"/>
        <v>5836.3157999999994</v>
      </c>
      <c r="P2412" s="30">
        <f t="shared" si="1702"/>
        <v>5836.3157999999994</v>
      </c>
      <c r="Q2412" s="30">
        <f t="shared" si="1702"/>
        <v>0</v>
      </c>
      <c r="R2412" s="88">
        <f t="shared" si="1683"/>
        <v>99.993417513320878</v>
      </c>
    </row>
    <row r="2413" spans="1:18" ht="31.5" customHeight="1" x14ac:dyDescent="0.3">
      <c r="A2413" s="28" t="s">
        <v>306</v>
      </c>
      <c r="B2413" s="28" t="s">
        <v>1417</v>
      </c>
      <c r="C2413" s="18" t="s">
        <v>230</v>
      </c>
      <c r="D2413" s="28"/>
      <c r="E2413" s="29" t="s">
        <v>1572</v>
      </c>
      <c r="F2413" s="24">
        <v>4816.8999999999996</v>
      </c>
      <c r="G2413" s="24">
        <f t="shared" si="1702"/>
        <v>0</v>
      </c>
      <c r="H2413" s="24">
        <f t="shared" si="1702"/>
        <v>4816.8999999999996</v>
      </c>
      <c r="I2413" s="24">
        <f t="shared" si="1702"/>
        <v>5836.7</v>
      </c>
      <c r="J2413" s="37">
        <f t="shared" si="1702"/>
        <v>3612.6</v>
      </c>
      <c r="K2413" s="24">
        <f t="shared" si="1702"/>
        <v>5836.7</v>
      </c>
      <c r="L2413" s="24">
        <f t="shared" si="1702"/>
        <v>3612.6</v>
      </c>
      <c r="M2413" s="24">
        <f t="shared" si="1702"/>
        <v>0</v>
      </c>
      <c r="N2413" s="24">
        <f t="shared" si="1702"/>
        <v>0</v>
      </c>
      <c r="O2413" s="30">
        <f t="shared" si="1702"/>
        <v>5836.3157999999994</v>
      </c>
      <c r="P2413" s="30">
        <f t="shared" si="1702"/>
        <v>5836.3157999999994</v>
      </c>
      <c r="Q2413" s="30">
        <f t="shared" si="1702"/>
        <v>0</v>
      </c>
      <c r="R2413" s="88">
        <f t="shared" si="1683"/>
        <v>99.993417513320878</v>
      </c>
    </row>
    <row r="2414" spans="1:18" ht="63" customHeight="1" x14ac:dyDescent="0.3">
      <c r="A2414" s="28" t="s">
        <v>306</v>
      </c>
      <c r="B2414" s="28" t="s">
        <v>1417</v>
      </c>
      <c r="C2414" s="18" t="s">
        <v>239</v>
      </c>
      <c r="D2414" s="28"/>
      <c r="E2414" s="29" t="s">
        <v>1818</v>
      </c>
      <c r="F2414" s="24">
        <v>4816.8999999999996</v>
      </c>
      <c r="G2414" s="24">
        <f t="shared" si="1702"/>
        <v>0</v>
      </c>
      <c r="H2414" s="24">
        <f t="shared" si="1702"/>
        <v>4816.8999999999996</v>
      </c>
      <c r="I2414" s="24">
        <f t="shared" si="1702"/>
        <v>5836.7</v>
      </c>
      <c r="J2414" s="37">
        <f t="shared" si="1702"/>
        <v>3612.6</v>
      </c>
      <c r="K2414" s="24">
        <f t="shared" si="1702"/>
        <v>5836.7</v>
      </c>
      <c r="L2414" s="24">
        <f t="shared" si="1702"/>
        <v>3612.6</v>
      </c>
      <c r="M2414" s="24">
        <f t="shared" si="1702"/>
        <v>0</v>
      </c>
      <c r="N2414" s="24">
        <f t="shared" si="1702"/>
        <v>0</v>
      </c>
      <c r="O2414" s="30">
        <f t="shared" si="1702"/>
        <v>5836.3157999999994</v>
      </c>
      <c r="P2414" s="30">
        <f t="shared" si="1702"/>
        <v>5836.3157999999994</v>
      </c>
      <c r="Q2414" s="30">
        <f t="shared" si="1702"/>
        <v>0</v>
      </c>
      <c r="R2414" s="88">
        <f t="shared" si="1683"/>
        <v>99.993417513320878</v>
      </c>
    </row>
    <row r="2415" spans="1:18" ht="31.5" customHeight="1" x14ac:dyDescent="0.3">
      <c r="A2415" s="28" t="s">
        <v>306</v>
      </c>
      <c r="B2415" s="28" t="s">
        <v>1417</v>
      </c>
      <c r="C2415" s="18" t="s">
        <v>236</v>
      </c>
      <c r="D2415" s="28"/>
      <c r="E2415" s="29" t="s">
        <v>785</v>
      </c>
      <c r="F2415" s="24">
        <v>4816.8999999999996</v>
      </c>
      <c r="G2415" s="24">
        <f t="shared" ref="G2415:H2415" si="1703">G2416+G2418</f>
        <v>0</v>
      </c>
      <c r="H2415" s="24">
        <f t="shared" si="1703"/>
        <v>4816.8999999999996</v>
      </c>
      <c r="I2415" s="24">
        <f t="shared" ref="I2415:Q2415" si="1704">I2416+I2418</f>
        <v>5836.7</v>
      </c>
      <c r="J2415" s="37">
        <f t="shared" si="1704"/>
        <v>3612.6</v>
      </c>
      <c r="K2415" s="24">
        <f t="shared" si="1704"/>
        <v>5836.7</v>
      </c>
      <c r="L2415" s="24">
        <f t="shared" si="1704"/>
        <v>3612.6</v>
      </c>
      <c r="M2415" s="24">
        <f t="shared" si="1704"/>
        <v>0</v>
      </c>
      <c r="N2415" s="24">
        <f t="shared" si="1704"/>
        <v>0</v>
      </c>
      <c r="O2415" s="30">
        <f t="shared" si="1704"/>
        <v>5836.3157999999994</v>
      </c>
      <c r="P2415" s="30">
        <f t="shared" si="1704"/>
        <v>5836.3157999999994</v>
      </c>
      <c r="Q2415" s="30">
        <f t="shared" si="1704"/>
        <v>0</v>
      </c>
      <c r="R2415" s="88">
        <f t="shared" si="1683"/>
        <v>99.993417513320878</v>
      </c>
    </row>
    <row r="2416" spans="1:18" ht="78.75" customHeight="1" x14ac:dyDescent="0.3">
      <c r="A2416" s="28" t="s">
        <v>306</v>
      </c>
      <c r="B2416" s="28" t="s">
        <v>1417</v>
      </c>
      <c r="C2416" s="18" t="s">
        <v>236</v>
      </c>
      <c r="D2416" s="28" t="s">
        <v>58</v>
      </c>
      <c r="E2416" s="29" t="s">
        <v>660</v>
      </c>
      <c r="F2416" s="24">
        <v>4485.7</v>
      </c>
      <c r="G2416" s="24">
        <f t="shared" ref="G2416:Q2416" si="1705">G2417</f>
        <v>0</v>
      </c>
      <c r="H2416" s="24">
        <f t="shared" si="1705"/>
        <v>4485.7</v>
      </c>
      <c r="I2416" s="24">
        <f t="shared" si="1705"/>
        <v>5501</v>
      </c>
      <c r="J2416" s="37">
        <f t="shared" si="1705"/>
        <v>3573.0099700000001</v>
      </c>
      <c r="K2416" s="24">
        <f t="shared" si="1705"/>
        <v>5501</v>
      </c>
      <c r="L2416" s="24">
        <f t="shared" si="1705"/>
        <v>3573.0099700000001</v>
      </c>
      <c r="M2416" s="24">
        <f t="shared" si="1705"/>
        <v>0</v>
      </c>
      <c r="N2416" s="24">
        <f t="shared" si="1705"/>
        <v>0</v>
      </c>
      <c r="O2416" s="30">
        <f t="shared" si="1705"/>
        <v>5500.6157999999996</v>
      </c>
      <c r="P2416" s="30">
        <f t="shared" si="1705"/>
        <v>5500.6157999999996</v>
      </c>
      <c r="Q2416" s="30">
        <f t="shared" si="1705"/>
        <v>0</v>
      </c>
      <c r="R2416" s="88">
        <f t="shared" si="1683"/>
        <v>99.993015815306293</v>
      </c>
    </row>
    <row r="2417" spans="1:18" ht="31.5" customHeight="1" x14ac:dyDescent="0.3">
      <c r="A2417" s="28" t="s">
        <v>306</v>
      </c>
      <c r="B2417" s="28" t="s">
        <v>1417</v>
      </c>
      <c r="C2417" s="18" t="s">
        <v>236</v>
      </c>
      <c r="D2417" s="28" t="s">
        <v>68</v>
      </c>
      <c r="E2417" s="29" t="s">
        <v>662</v>
      </c>
      <c r="F2417" s="24">
        <v>4485.7</v>
      </c>
      <c r="G2417" s="24"/>
      <c r="H2417" s="24">
        <v>4485.7</v>
      </c>
      <c r="I2417" s="24">
        <v>5501</v>
      </c>
      <c r="J2417" s="37">
        <v>3573.0099700000001</v>
      </c>
      <c r="K2417" s="24">
        <f>I2417</f>
        <v>5501</v>
      </c>
      <c r="L2417" s="24">
        <f>J2417</f>
        <v>3573.0099700000001</v>
      </c>
      <c r="M2417" s="24">
        <v>0</v>
      </c>
      <c r="N2417" s="24">
        <v>0</v>
      </c>
      <c r="O2417" s="30">
        <v>5500.6157999999996</v>
      </c>
      <c r="P2417" s="30">
        <f>O2417</f>
        <v>5500.6157999999996</v>
      </c>
      <c r="Q2417" s="30">
        <v>0</v>
      </c>
      <c r="R2417" s="88">
        <f t="shared" si="1683"/>
        <v>99.993015815306293</v>
      </c>
    </row>
    <row r="2418" spans="1:18" ht="31.5" customHeight="1" x14ac:dyDescent="0.3">
      <c r="A2418" s="28" t="s">
        <v>306</v>
      </c>
      <c r="B2418" s="28" t="s">
        <v>1417</v>
      </c>
      <c r="C2418" s="18" t="s">
        <v>236</v>
      </c>
      <c r="D2418" s="28" t="s">
        <v>51</v>
      </c>
      <c r="E2418" s="29" t="s">
        <v>663</v>
      </c>
      <c r="F2418" s="24">
        <v>331.2</v>
      </c>
      <c r="G2418" s="24">
        <f t="shared" ref="G2418:Q2418" si="1706">G2419</f>
        <v>0</v>
      </c>
      <c r="H2418" s="24">
        <f t="shared" si="1706"/>
        <v>331.2</v>
      </c>
      <c r="I2418" s="24">
        <f t="shared" si="1706"/>
        <v>335.7</v>
      </c>
      <c r="J2418" s="37">
        <f t="shared" si="1706"/>
        <v>39.590029999999999</v>
      </c>
      <c r="K2418" s="24">
        <f t="shared" si="1706"/>
        <v>335.7</v>
      </c>
      <c r="L2418" s="24">
        <f t="shared" si="1706"/>
        <v>39.590029999999999</v>
      </c>
      <c r="M2418" s="24">
        <f t="shared" si="1706"/>
        <v>0</v>
      </c>
      <c r="N2418" s="24">
        <f t="shared" si="1706"/>
        <v>0</v>
      </c>
      <c r="O2418" s="30">
        <f t="shared" si="1706"/>
        <v>335.7</v>
      </c>
      <c r="P2418" s="30">
        <f t="shared" si="1706"/>
        <v>335.7</v>
      </c>
      <c r="Q2418" s="30">
        <f t="shared" si="1706"/>
        <v>0</v>
      </c>
      <c r="R2418" s="88">
        <f t="shared" si="1683"/>
        <v>100</v>
      </c>
    </row>
    <row r="2419" spans="1:18" ht="31.5" customHeight="1" x14ac:dyDescent="0.3">
      <c r="A2419" s="28" t="s">
        <v>306</v>
      </c>
      <c r="B2419" s="28" t="s">
        <v>1417</v>
      </c>
      <c r="C2419" s="18" t="s">
        <v>236</v>
      </c>
      <c r="D2419" s="28" t="s">
        <v>52</v>
      </c>
      <c r="E2419" s="29" t="s">
        <v>664</v>
      </c>
      <c r="F2419" s="24">
        <v>331.2</v>
      </c>
      <c r="G2419" s="24"/>
      <c r="H2419" s="24">
        <v>331.2</v>
      </c>
      <c r="I2419" s="24">
        <v>335.7</v>
      </c>
      <c r="J2419" s="37">
        <v>39.590029999999999</v>
      </c>
      <c r="K2419" s="24">
        <f>I2419</f>
        <v>335.7</v>
      </c>
      <c r="L2419" s="24">
        <f>J2419</f>
        <v>39.590029999999999</v>
      </c>
      <c r="M2419" s="24">
        <v>0</v>
      </c>
      <c r="N2419" s="24">
        <v>0</v>
      </c>
      <c r="O2419" s="30">
        <v>335.7</v>
      </c>
      <c r="P2419" s="30">
        <f>O2419</f>
        <v>335.7</v>
      </c>
      <c r="Q2419" s="30">
        <v>0</v>
      </c>
      <c r="R2419" s="88">
        <f t="shared" si="1683"/>
        <v>100</v>
      </c>
    </row>
    <row r="2420" spans="1:18" ht="31.5" customHeight="1" x14ac:dyDescent="0.3">
      <c r="A2420" s="28" t="s">
        <v>306</v>
      </c>
      <c r="B2420" s="28" t="s">
        <v>1417</v>
      </c>
      <c r="C2420" s="18" t="s">
        <v>65</v>
      </c>
      <c r="D2420" s="28"/>
      <c r="E2420" s="29" t="s">
        <v>1228</v>
      </c>
      <c r="F2420" s="24">
        <v>44653.3</v>
      </c>
      <c r="G2420" s="24">
        <f t="shared" ref="G2420:Q2420" si="1707">G2421</f>
        <v>0</v>
      </c>
      <c r="H2420" s="24">
        <f t="shared" si="1707"/>
        <v>44309.630000000005</v>
      </c>
      <c r="I2420" s="24">
        <f t="shared" si="1707"/>
        <v>43720.59</v>
      </c>
      <c r="J2420" s="37">
        <f t="shared" si="1707"/>
        <v>31801.71716</v>
      </c>
      <c r="K2420" s="24">
        <f t="shared" si="1707"/>
        <v>0</v>
      </c>
      <c r="L2420" s="24">
        <f t="shared" si="1707"/>
        <v>0</v>
      </c>
      <c r="M2420" s="24">
        <f t="shared" si="1707"/>
        <v>0</v>
      </c>
      <c r="N2420" s="24">
        <f t="shared" si="1707"/>
        <v>0</v>
      </c>
      <c r="O2420" s="30">
        <f t="shared" si="1707"/>
        <v>43719.519630000003</v>
      </c>
      <c r="P2420" s="30">
        <f t="shared" si="1707"/>
        <v>0</v>
      </c>
      <c r="Q2420" s="30">
        <f t="shared" si="1707"/>
        <v>0</v>
      </c>
      <c r="R2420" s="88">
        <f t="shared" si="1683"/>
        <v>99.997551794246149</v>
      </c>
    </row>
    <row r="2421" spans="1:18" ht="31.5" customHeight="1" x14ac:dyDescent="0.3">
      <c r="A2421" s="28" t="s">
        <v>306</v>
      </c>
      <c r="B2421" s="28" t="s">
        <v>1417</v>
      </c>
      <c r="C2421" s="18" t="s">
        <v>240</v>
      </c>
      <c r="D2421" s="28"/>
      <c r="E2421" s="29" t="s">
        <v>1230</v>
      </c>
      <c r="F2421" s="24">
        <v>44653.3</v>
      </c>
      <c r="G2421" s="24">
        <f t="shared" ref="G2421:H2421" si="1708">G2422+G2425</f>
        <v>0</v>
      </c>
      <c r="H2421" s="24">
        <f t="shared" si="1708"/>
        <v>44309.630000000005</v>
      </c>
      <c r="I2421" s="24">
        <f t="shared" ref="I2421:Q2421" si="1709">I2422+I2425</f>
        <v>43720.59</v>
      </c>
      <c r="J2421" s="37">
        <f t="shared" si="1709"/>
        <v>31801.71716</v>
      </c>
      <c r="K2421" s="24">
        <f t="shared" si="1709"/>
        <v>0</v>
      </c>
      <c r="L2421" s="24">
        <f t="shared" si="1709"/>
        <v>0</v>
      </c>
      <c r="M2421" s="24">
        <f t="shared" si="1709"/>
        <v>0</v>
      </c>
      <c r="N2421" s="24">
        <f t="shared" si="1709"/>
        <v>0</v>
      </c>
      <c r="O2421" s="30">
        <f t="shared" si="1709"/>
        <v>43719.519630000003</v>
      </c>
      <c r="P2421" s="30">
        <f t="shared" si="1709"/>
        <v>0</v>
      </c>
      <c r="Q2421" s="30">
        <f t="shared" si="1709"/>
        <v>0</v>
      </c>
      <c r="R2421" s="88">
        <f t="shared" si="1683"/>
        <v>99.997551794246149</v>
      </c>
    </row>
    <row r="2422" spans="1:18" ht="31.5" customHeight="1" x14ac:dyDescent="0.3">
      <c r="A2422" s="28" t="s">
        <v>306</v>
      </c>
      <c r="B2422" s="28" t="s">
        <v>1417</v>
      </c>
      <c r="C2422" s="18" t="s">
        <v>237</v>
      </c>
      <c r="D2422" s="28"/>
      <c r="E2422" s="29" t="s">
        <v>1221</v>
      </c>
      <c r="F2422" s="24">
        <v>41175.300000000003</v>
      </c>
      <c r="G2422" s="24">
        <f t="shared" ref="G2422:Q2423" si="1710">G2423</f>
        <v>0</v>
      </c>
      <c r="H2422" s="24">
        <f t="shared" si="1710"/>
        <v>41175.300000000003</v>
      </c>
      <c r="I2422" s="24">
        <f t="shared" si="1710"/>
        <v>40737.782749999998</v>
      </c>
      <c r="J2422" s="37">
        <f t="shared" si="1710"/>
        <v>29680.589070000002</v>
      </c>
      <c r="K2422" s="24">
        <f t="shared" si="1710"/>
        <v>0</v>
      </c>
      <c r="L2422" s="24">
        <f t="shared" si="1710"/>
        <v>0</v>
      </c>
      <c r="M2422" s="24">
        <f t="shared" si="1710"/>
        <v>0</v>
      </c>
      <c r="N2422" s="24">
        <f t="shared" si="1710"/>
        <v>0</v>
      </c>
      <c r="O2422" s="30">
        <f t="shared" si="1710"/>
        <v>40737.75546</v>
      </c>
      <c r="P2422" s="30">
        <f t="shared" si="1710"/>
        <v>0</v>
      </c>
      <c r="Q2422" s="30">
        <f t="shared" si="1710"/>
        <v>0</v>
      </c>
      <c r="R2422" s="88">
        <f t="shared" si="1683"/>
        <v>99.999933010590766</v>
      </c>
    </row>
    <row r="2423" spans="1:18" ht="78" x14ac:dyDescent="0.3">
      <c r="A2423" s="28" t="s">
        <v>306</v>
      </c>
      <c r="B2423" s="28" t="s">
        <v>1417</v>
      </c>
      <c r="C2423" s="18" t="s">
        <v>237</v>
      </c>
      <c r="D2423" s="28" t="s">
        <v>58</v>
      </c>
      <c r="E2423" s="29" t="s">
        <v>660</v>
      </c>
      <c r="F2423" s="24">
        <v>41175.300000000003</v>
      </c>
      <c r="G2423" s="24">
        <f t="shared" si="1710"/>
        <v>0</v>
      </c>
      <c r="H2423" s="24">
        <f t="shared" si="1710"/>
        <v>41175.300000000003</v>
      </c>
      <c r="I2423" s="24">
        <f t="shared" si="1710"/>
        <v>40737.782749999998</v>
      </c>
      <c r="J2423" s="37">
        <f t="shared" si="1710"/>
        <v>29680.589070000002</v>
      </c>
      <c r="K2423" s="24">
        <f t="shared" si="1710"/>
        <v>0</v>
      </c>
      <c r="L2423" s="24">
        <f t="shared" si="1710"/>
        <v>0</v>
      </c>
      <c r="M2423" s="24">
        <f t="shared" si="1710"/>
        <v>0</v>
      </c>
      <c r="N2423" s="24">
        <f t="shared" si="1710"/>
        <v>0</v>
      </c>
      <c r="O2423" s="30">
        <f t="shared" si="1710"/>
        <v>40737.75546</v>
      </c>
      <c r="P2423" s="30">
        <f t="shared" si="1710"/>
        <v>0</v>
      </c>
      <c r="Q2423" s="30">
        <f t="shared" si="1710"/>
        <v>0</v>
      </c>
      <c r="R2423" s="88">
        <f t="shared" si="1683"/>
        <v>99.999933010590766</v>
      </c>
    </row>
    <row r="2424" spans="1:18" ht="31.5" customHeight="1" x14ac:dyDescent="0.3">
      <c r="A2424" s="28" t="s">
        <v>306</v>
      </c>
      <c r="B2424" s="28" t="s">
        <v>1417</v>
      </c>
      <c r="C2424" s="18" t="s">
        <v>237</v>
      </c>
      <c r="D2424" s="28" t="s">
        <v>68</v>
      </c>
      <c r="E2424" s="29" t="s">
        <v>662</v>
      </c>
      <c r="F2424" s="24">
        <v>41175.300000000003</v>
      </c>
      <c r="G2424" s="24"/>
      <c r="H2424" s="24">
        <v>41175.300000000003</v>
      </c>
      <c r="I2424" s="24">
        <v>40737.782749999998</v>
      </c>
      <c r="J2424" s="37">
        <v>29680.589070000002</v>
      </c>
      <c r="K2424" s="24">
        <v>0</v>
      </c>
      <c r="L2424" s="24">
        <v>0</v>
      </c>
      <c r="M2424" s="24">
        <v>0</v>
      </c>
      <c r="N2424" s="24">
        <v>0</v>
      </c>
      <c r="O2424" s="30">
        <v>40737.75546</v>
      </c>
      <c r="P2424" s="30">
        <v>0</v>
      </c>
      <c r="Q2424" s="30">
        <v>0</v>
      </c>
      <c r="R2424" s="88">
        <f t="shared" si="1683"/>
        <v>99.999933010590766</v>
      </c>
    </row>
    <row r="2425" spans="1:18" ht="31.5" customHeight="1" x14ac:dyDescent="0.3">
      <c r="A2425" s="28" t="s">
        <v>306</v>
      </c>
      <c r="B2425" s="28" t="s">
        <v>1417</v>
      </c>
      <c r="C2425" s="18" t="s">
        <v>238</v>
      </c>
      <c r="D2425" s="28"/>
      <c r="E2425" s="29" t="s">
        <v>1222</v>
      </c>
      <c r="F2425" s="24">
        <v>3478</v>
      </c>
      <c r="G2425" s="24">
        <f t="shared" ref="G2425:H2425" si="1711">G2426+G2428</f>
        <v>0</v>
      </c>
      <c r="H2425" s="24">
        <f t="shared" si="1711"/>
        <v>3134.33</v>
      </c>
      <c r="I2425" s="24">
        <f t="shared" ref="I2425:Q2425" si="1712">I2426+I2428</f>
        <v>2982.8072499999998</v>
      </c>
      <c r="J2425" s="37">
        <f t="shared" si="1712"/>
        <v>2121.1280900000002</v>
      </c>
      <c r="K2425" s="24">
        <f t="shared" si="1712"/>
        <v>0</v>
      </c>
      <c r="L2425" s="24">
        <f t="shared" si="1712"/>
        <v>0</v>
      </c>
      <c r="M2425" s="24">
        <f t="shared" si="1712"/>
        <v>0</v>
      </c>
      <c r="N2425" s="24">
        <f t="shared" si="1712"/>
        <v>0</v>
      </c>
      <c r="O2425" s="30">
        <f t="shared" si="1712"/>
        <v>2981.7641699999999</v>
      </c>
      <c r="P2425" s="30">
        <f t="shared" si="1712"/>
        <v>0</v>
      </c>
      <c r="Q2425" s="30">
        <f t="shared" si="1712"/>
        <v>0</v>
      </c>
      <c r="R2425" s="88">
        <f t="shared" si="1683"/>
        <v>99.965030257989355</v>
      </c>
    </row>
    <row r="2426" spans="1:18" ht="78" x14ac:dyDescent="0.3">
      <c r="A2426" s="28" t="s">
        <v>306</v>
      </c>
      <c r="B2426" s="28" t="s">
        <v>1417</v>
      </c>
      <c r="C2426" s="18" t="s">
        <v>238</v>
      </c>
      <c r="D2426" s="28" t="s">
        <v>58</v>
      </c>
      <c r="E2426" s="29" t="s">
        <v>660</v>
      </c>
      <c r="F2426" s="24">
        <v>7.1</v>
      </c>
      <c r="G2426" s="24">
        <f t="shared" ref="G2426:Q2426" si="1713">G2427</f>
        <v>0</v>
      </c>
      <c r="H2426" s="24">
        <f t="shared" si="1713"/>
        <v>7.1</v>
      </c>
      <c r="I2426" s="24">
        <f t="shared" si="1713"/>
        <v>3.9909300000000001</v>
      </c>
      <c r="J2426" s="37">
        <f t="shared" si="1713"/>
        <v>5.3749399999999996</v>
      </c>
      <c r="K2426" s="24">
        <f t="shared" si="1713"/>
        <v>0</v>
      </c>
      <c r="L2426" s="24">
        <f t="shared" si="1713"/>
        <v>0</v>
      </c>
      <c r="M2426" s="24">
        <f t="shared" si="1713"/>
        <v>0</v>
      </c>
      <c r="N2426" s="24">
        <f t="shared" si="1713"/>
        <v>0</v>
      </c>
      <c r="O2426" s="30">
        <f t="shared" si="1713"/>
        <v>3.9909300000000001</v>
      </c>
      <c r="P2426" s="30">
        <f t="shared" si="1713"/>
        <v>0</v>
      </c>
      <c r="Q2426" s="30">
        <f t="shared" si="1713"/>
        <v>0</v>
      </c>
      <c r="R2426" s="88">
        <f t="shared" si="1683"/>
        <v>100</v>
      </c>
    </row>
    <row r="2427" spans="1:18" ht="31.5" customHeight="1" x14ac:dyDescent="0.3">
      <c r="A2427" s="28" t="s">
        <v>306</v>
      </c>
      <c r="B2427" s="28" t="s">
        <v>1417</v>
      </c>
      <c r="C2427" s="18" t="s">
        <v>238</v>
      </c>
      <c r="D2427" s="28" t="s">
        <v>68</v>
      </c>
      <c r="E2427" s="29" t="s">
        <v>662</v>
      </c>
      <c r="F2427" s="24">
        <v>7.1</v>
      </c>
      <c r="G2427" s="24"/>
      <c r="H2427" s="24">
        <v>7.1</v>
      </c>
      <c r="I2427" s="24">
        <v>3.9909300000000001</v>
      </c>
      <c r="J2427" s="37">
        <v>5.3749399999999996</v>
      </c>
      <c r="K2427" s="24">
        <v>0</v>
      </c>
      <c r="L2427" s="24">
        <v>0</v>
      </c>
      <c r="M2427" s="24">
        <v>0</v>
      </c>
      <c r="N2427" s="24">
        <v>0</v>
      </c>
      <c r="O2427" s="30">
        <v>3.9909300000000001</v>
      </c>
      <c r="P2427" s="30">
        <v>0</v>
      </c>
      <c r="Q2427" s="30">
        <v>0</v>
      </c>
      <c r="R2427" s="88">
        <f t="shared" si="1683"/>
        <v>100</v>
      </c>
    </row>
    <row r="2428" spans="1:18" ht="31.5" customHeight="1" x14ac:dyDescent="0.3">
      <c r="A2428" s="28" t="s">
        <v>306</v>
      </c>
      <c r="B2428" s="28" t="s">
        <v>1417</v>
      </c>
      <c r="C2428" s="18" t="s">
        <v>238</v>
      </c>
      <c r="D2428" s="28" t="s">
        <v>51</v>
      </c>
      <c r="E2428" s="29" t="s">
        <v>663</v>
      </c>
      <c r="F2428" s="24">
        <v>3470.9</v>
      </c>
      <c r="G2428" s="24">
        <f t="shared" ref="G2428:Q2428" si="1714">G2429</f>
        <v>0</v>
      </c>
      <c r="H2428" s="24">
        <f t="shared" si="1714"/>
        <v>3127.23</v>
      </c>
      <c r="I2428" s="24">
        <f t="shared" si="1714"/>
        <v>2978.8163199999999</v>
      </c>
      <c r="J2428" s="37">
        <f t="shared" si="1714"/>
        <v>2115.75315</v>
      </c>
      <c r="K2428" s="24">
        <f t="shared" si="1714"/>
        <v>0</v>
      </c>
      <c r="L2428" s="24">
        <f t="shared" si="1714"/>
        <v>0</v>
      </c>
      <c r="M2428" s="24">
        <f t="shared" si="1714"/>
        <v>0</v>
      </c>
      <c r="N2428" s="24">
        <f t="shared" si="1714"/>
        <v>0</v>
      </c>
      <c r="O2428" s="30">
        <f t="shared" si="1714"/>
        <v>2977.77324</v>
      </c>
      <c r="P2428" s="30">
        <f t="shared" si="1714"/>
        <v>0</v>
      </c>
      <c r="Q2428" s="30">
        <f t="shared" si="1714"/>
        <v>0</v>
      </c>
      <c r="R2428" s="88">
        <f t="shared" si="1683"/>
        <v>99.96498340656332</v>
      </c>
    </row>
    <row r="2429" spans="1:18" ht="31.5" customHeight="1" x14ac:dyDescent="0.3">
      <c r="A2429" s="28" t="s">
        <v>306</v>
      </c>
      <c r="B2429" s="28" t="s">
        <v>1417</v>
      </c>
      <c r="C2429" s="18" t="s">
        <v>238</v>
      </c>
      <c r="D2429" s="28" t="s">
        <v>52</v>
      </c>
      <c r="E2429" s="29" t="s">
        <v>664</v>
      </c>
      <c r="F2429" s="24">
        <v>3470.9</v>
      </c>
      <c r="G2429" s="24"/>
      <c r="H2429" s="24">
        <v>3127.23</v>
      </c>
      <c r="I2429" s="24">
        <v>2978.8163199999999</v>
      </c>
      <c r="J2429" s="37">
        <v>2115.75315</v>
      </c>
      <c r="K2429" s="24">
        <v>0</v>
      </c>
      <c r="L2429" s="24">
        <v>0</v>
      </c>
      <c r="M2429" s="24">
        <v>0</v>
      </c>
      <c r="N2429" s="24">
        <v>0</v>
      </c>
      <c r="O2429" s="30">
        <v>2977.77324</v>
      </c>
      <c r="P2429" s="30">
        <v>0</v>
      </c>
      <c r="Q2429" s="30">
        <v>0</v>
      </c>
      <c r="R2429" s="88">
        <f t="shared" si="1683"/>
        <v>99.96498340656332</v>
      </c>
    </row>
    <row r="2430" spans="1:18" s="49" customFormat="1" ht="15.75" customHeight="1" x14ac:dyDescent="0.3">
      <c r="A2430" s="47" t="s">
        <v>306</v>
      </c>
      <c r="B2430" s="47" t="s">
        <v>1393</v>
      </c>
      <c r="C2430" s="20"/>
      <c r="D2430" s="47"/>
      <c r="E2430" s="48" t="s">
        <v>635</v>
      </c>
      <c r="F2430" s="23">
        <v>9838.4000000000015</v>
      </c>
      <c r="G2430" s="23">
        <f t="shared" ref="G2430:H2430" si="1715">G2431+G2464+G2468</f>
        <v>50</v>
      </c>
      <c r="H2430" s="23">
        <f t="shared" si="1715"/>
        <v>9570.0849999999991</v>
      </c>
      <c r="I2430" s="23">
        <f t="shared" ref="I2430:Q2430" si="1716">I2431+I2464+I2468</f>
        <v>9941.5953799999988</v>
      </c>
      <c r="J2430" s="77">
        <f t="shared" si="1716"/>
        <v>6633.0109500000008</v>
      </c>
      <c r="K2430" s="23">
        <f t="shared" si="1716"/>
        <v>0</v>
      </c>
      <c r="L2430" s="23">
        <f t="shared" si="1716"/>
        <v>0</v>
      </c>
      <c r="M2430" s="23">
        <f t="shared" si="1716"/>
        <v>0</v>
      </c>
      <c r="N2430" s="23">
        <f t="shared" si="1716"/>
        <v>0</v>
      </c>
      <c r="O2430" s="51">
        <f t="shared" si="1716"/>
        <v>9544.1035599999996</v>
      </c>
      <c r="P2430" s="51">
        <f t="shared" si="1716"/>
        <v>0</v>
      </c>
      <c r="Q2430" s="51">
        <f t="shared" si="1716"/>
        <v>0</v>
      </c>
      <c r="R2430" s="87">
        <f t="shared" si="1683"/>
        <v>96.001730056328256</v>
      </c>
    </row>
    <row r="2431" spans="1:18" ht="15.75" customHeight="1" x14ac:dyDescent="0.3">
      <c r="A2431" s="28" t="s">
        <v>306</v>
      </c>
      <c r="B2431" s="28" t="s">
        <v>1393</v>
      </c>
      <c r="C2431" s="18" t="s">
        <v>181</v>
      </c>
      <c r="D2431" s="28"/>
      <c r="E2431" s="29" t="s">
        <v>1523</v>
      </c>
      <c r="F2431" s="24">
        <v>9788.4000000000015</v>
      </c>
      <c r="G2431" s="24">
        <f t="shared" ref="G2431:H2431" si="1717">G2432+G2456</f>
        <v>50</v>
      </c>
      <c r="H2431" s="24">
        <f t="shared" si="1717"/>
        <v>9520.0849999999991</v>
      </c>
      <c r="I2431" s="24">
        <f t="shared" ref="I2431:Q2431" si="1718">I2432+I2456</f>
        <v>9520.0849999999991</v>
      </c>
      <c r="J2431" s="37">
        <f t="shared" si="1718"/>
        <v>6244.9405700000007</v>
      </c>
      <c r="K2431" s="24">
        <f t="shared" si="1718"/>
        <v>0</v>
      </c>
      <c r="L2431" s="24">
        <f t="shared" si="1718"/>
        <v>0</v>
      </c>
      <c r="M2431" s="24">
        <f t="shared" si="1718"/>
        <v>0</v>
      </c>
      <c r="N2431" s="24">
        <f t="shared" si="1718"/>
        <v>0</v>
      </c>
      <c r="O2431" s="30">
        <f t="shared" si="1718"/>
        <v>9329.3028300000005</v>
      </c>
      <c r="P2431" s="30">
        <f t="shared" si="1718"/>
        <v>0</v>
      </c>
      <c r="Q2431" s="30">
        <f t="shared" si="1718"/>
        <v>0</v>
      </c>
      <c r="R2431" s="88">
        <f t="shared" si="1683"/>
        <v>97.996003502069584</v>
      </c>
    </row>
    <row r="2432" spans="1:18" ht="31.5" customHeight="1" x14ac:dyDescent="0.3">
      <c r="A2432" s="28" t="s">
        <v>306</v>
      </c>
      <c r="B2432" s="28" t="s">
        <v>1393</v>
      </c>
      <c r="C2432" s="18" t="s">
        <v>247</v>
      </c>
      <c r="D2432" s="28"/>
      <c r="E2432" s="29" t="s">
        <v>1584</v>
      </c>
      <c r="F2432" s="24">
        <v>9668.4000000000015</v>
      </c>
      <c r="G2432" s="24">
        <f t="shared" ref="G2432:H2432" si="1719">G2433+G2443+G2450</f>
        <v>50</v>
      </c>
      <c r="H2432" s="24">
        <f t="shared" si="1719"/>
        <v>9400.0849999999991</v>
      </c>
      <c r="I2432" s="24">
        <f t="shared" ref="I2432:Q2432" si="1720">I2433+I2443+I2450</f>
        <v>9400.0849999999991</v>
      </c>
      <c r="J2432" s="37">
        <f t="shared" si="1720"/>
        <v>6124.9405700000007</v>
      </c>
      <c r="K2432" s="24">
        <f t="shared" si="1720"/>
        <v>0</v>
      </c>
      <c r="L2432" s="24">
        <f t="shared" si="1720"/>
        <v>0</v>
      </c>
      <c r="M2432" s="24">
        <f t="shared" si="1720"/>
        <v>0</v>
      </c>
      <c r="N2432" s="24">
        <f t="shared" si="1720"/>
        <v>0</v>
      </c>
      <c r="O2432" s="30">
        <f t="shared" si="1720"/>
        <v>9209.3028300000005</v>
      </c>
      <c r="P2432" s="30">
        <f t="shared" si="1720"/>
        <v>0</v>
      </c>
      <c r="Q2432" s="30">
        <f t="shared" si="1720"/>
        <v>0</v>
      </c>
      <c r="R2432" s="88">
        <f t="shared" si="1683"/>
        <v>97.970420799386403</v>
      </c>
    </row>
    <row r="2433" spans="1:18" ht="63" customHeight="1" x14ac:dyDescent="0.3">
      <c r="A2433" s="28" t="s">
        <v>306</v>
      </c>
      <c r="B2433" s="28" t="s">
        <v>1393</v>
      </c>
      <c r="C2433" s="18" t="s">
        <v>248</v>
      </c>
      <c r="D2433" s="28"/>
      <c r="E2433" s="29" t="s">
        <v>1585</v>
      </c>
      <c r="F2433" s="24">
        <v>891.8</v>
      </c>
      <c r="G2433" s="24">
        <f t="shared" ref="G2433:H2433" si="1721">G2434+G2437+G2440</f>
        <v>50</v>
      </c>
      <c r="H2433" s="24">
        <f t="shared" si="1721"/>
        <v>941.8</v>
      </c>
      <c r="I2433" s="24">
        <f t="shared" ref="I2433:Q2433" si="1722">I2434+I2437+I2440</f>
        <v>941.8</v>
      </c>
      <c r="J2433" s="37">
        <f t="shared" si="1722"/>
        <v>631.10590000000002</v>
      </c>
      <c r="K2433" s="24">
        <f t="shared" si="1722"/>
        <v>0</v>
      </c>
      <c r="L2433" s="24">
        <f t="shared" si="1722"/>
        <v>0</v>
      </c>
      <c r="M2433" s="24">
        <f t="shared" si="1722"/>
        <v>0</v>
      </c>
      <c r="N2433" s="24">
        <f t="shared" si="1722"/>
        <v>0</v>
      </c>
      <c r="O2433" s="30">
        <f t="shared" si="1722"/>
        <v>941.8</v>
      </c>
      <c r="P2433" s="30">
        <f t="shared" si="1722"/>
        <v>0</v>
      </c>
      <c r="Q2433" s="30">
        <f t="shared" si="1722"/>
        <v>0</v>
      </c>
      <c r="R2433" s="88">
        <f t="shared" si="1683"/>
        <v>100</v>
      </c>
    </row>
    <row r="2434" spans="1:18" ht="63" customHeight="1" x14ac:dyDescent="0.3">
      <c r="A2434" s="28" t="s">
        <v>306</v>
      </c>
      <c r="B2434" s="28" t="s">
        <v>1393</v>
      </c>
      <c r="C2434" s="18" t="s">
        <v>241</v>
      </c>
      <c r="D2434" s="28"/>
      <c r="E2434" s="29" t="s">
        <v>1271</v>
      </c>
      <c r="F2434" s="24">
        <v>221.5</v>
      </c>
      <c r="G2434" s="24">
        <f t="shared" ref="G2434:N2435" si="1723">G2435</f>
        <v>0</v>
      </c>
      <c r="H2434" s="24">
        <f t="shared" si="1723"/>
        <v>221.5</v>
      </c>
      <c r="I2434" s="24">
        <f t="shared" si="1723"/>
        <v>221.5</v>
      </c>
      <c r="J2434" s="37">
        <f t="shared" si="1723"/>
        <v>128.625</v>
      </c>
      <c r="K2434" s="24">
        <f t="shared" si="1723"/>
        <v>0</v>
      </c>
      <c r="L2434" s="24">
        <f t="shared" si="1723"/>
        <v>0</v>
      </c>
      <c r="M2434" s="24">
        <f t="shared" si="1723"/>
        <v>0</v>
      </c>
      <c r="N2434" s="24">
        <f t="shared" si="1723"/>
        <v>0</v>
      </c>
      <c r="O2434" s="30">
        <f t="shared" ref="O2434:Q2435" si="1724">O2435</f>
        <v>221.5</v>
      </c>
      <c r="P2434" s="30">
        <f t="shared" si="1724"/>
        <v>0</v>
      </c>
      <c r="Q2434" s="30">
        <f t="shared" si="1724"/>
        <v>0</v>
      </c>
      <c r="R2434" s="88">
        <f t="shared" si="1683"/>
        <v>100</v>
      </c>
    </row>
    <row r="2435" spans="1:18" ht="31.5" customHeight="1" x14ac:dyDescent="0.3">
      <c r="A2435" s="28" t="s">
        <v>306</v>
      </c>
      <c r="B2435" s="28" t="s">
        <v>1393</v>
      </c>
      <c r="C2435" s="18" t="s">
        <v>241</v>
      </c>
      <c r="D2435" s="28" t="s">
        <v>51</v>
      </c>
      <c r="E2435" s="29" t="s">
        <v>663</v>
      </c>
      <c r="F2435" s="24">
        <v>221.5</v>
      </c>
      <c r="G2435" s="24">
        <f t="shared" si="1723"/>
        <v>0</v>
      </c>
      <c r="H2435" s="24">
        <f t="shared" si="1723"/>
        <v>221.5</v>
      </c>
      <c r="I2435" s="24">
        <f t="shared" si="1723"/>
        <v>221.5</v>
      </c>
      <c r="J2435" s="37">
        <f t="shared" si="1723"/>
        <v>128.625</v>
      </c>
      <c r="K2435" s="24">
        <f t="shared" si="1723"/>
        <v>0</v>
      </c>
      <c r="L2435" s="24">
        <f t="shared" si="1723"/>
        <v>0</v>
      </c>
      <c r="M2435" s="24">
        <f t="shared" si="1723"/>
        <v>0</v>
      </c>
      <c r="N2435" s="24">
        <f t="shared" si="1723"/>
        <v>0</v>
      </c>
      <c r="O2435" s="30">
        <f t="shared" si="1724"/>
        <v>221.5</v>
      </c>
      <c r="P2435" s="30">
        <f t="shared" si="1724"/>
        <v>0</v>
      </c>
      <c r="Q2435" s="30">
        <f t="shared" si="1724"/>
        <v>0</v>
      </c>
      <c r="R2435" s="88">
        <f t="shared" si="1683"/>
        <v>100</v>
      </c>
    </row>
    <row r="2436" spans="1:18" ht="31.5" customHeight="1" x14ac:dyDescent="0.3">
      <c r="A2436" s="28" t="s">
        <v>306</v>
      </c>
      <c r="B2436" s="28" t="s">
        <v>1393</v>
      </c>
      <c r="C2436" s="18" t="s">
        <v>241</v>
      </c>
      <c r="D2436" s="28" t="s">
        <v>52</v>
      </c>
      <c r="E2436" s="29" t="s">
        <v>664</v>
      </c>
      <c r="F2436" s="24">
        <v>221.5</v>
      </c>
      <c r="G2436" s="24"/>
      <c r="H2436" s="24">
        <v>221.5</v>
      </c>
      <c r="I2436" s="24">
        <v>221.5</v>
      </c>
      <c r="J2436" s="37">
        <v>128.625</v>
      </c>
      <c r="K2436" s="24">
        <v>0</v>
      </c>
      <c r="L2436" s="24">
        <v>0</v>
      </c>
      <c r="M2436" s="24">
        <v>0</v>
      </c>
      <c r="N2436" s="24">
        <v>0</v>
      </c>
      <c r="O2436" s="30">
        <v>221.5</v>
      </c>
      <c r="P2436" s="30">
        <v>0</v>
      </c>
      <c r="Q2436" s="30">
        <v>0</v>
      </c>
      <c r="R2436" s="88">
        <f t="shared" si="1683"/>
        <v>100</v>
      </c>
    </row>
    <row r="2437" spans="1:18" ht="47.25" customHeight="1" x14ac:dyDescent="0.3">
      <c r="A2437" s="28" t="s">
        <v>306</v>
      </c>
      <c r="B2437" s="28" t="s">
        <v>1393</v>
      </c>
      <c r="C2437" s="18" t="s">
        <v>242</v>
      </c>
      <c r="D2437" s="28"/>
      <c r="E2437" s="29" t="s">
        <v>688</v>
      </c>
      <c r="F2437" s="24">
        <v>542.29999999999995</v>
      </c>
      <c r="G2437" s="24">
        <f t="shared" ref="G2437:N2438" si="1725">G2438</f>
        <v>50</v>
      </c>
      <c r="H2437" s="24">
        <f t="shared" si="1725"/>
        <v>592.29999999999995</v>
      </c>
      <c r="I2437" s="24">
        <f t="shared" si="1725"/>
        <v>592.29999999999995</v>
      </c>
      <c r="J2437" s="37">
        <f t="shared" si="1725"/>
        <v>374.48090000000002</v>
      </c>
      <c r="K2437" s="24">
        <f t="shared" si="1725"/>
        <v>0</v>
      </c>
      <c r="L2437" s="24">
        <f t="shared" si="1725"/>
        <v>0</v>
      </c>
      <c r="M2437" s="24">
        <f t="shared" si="1725"/>
        <v>0</v>
      </c>
      <c r="N2437" s="24">
        <f t="shared" si="1725"/>
        <v>0</v>
      </c>
      <c r="O2437" s="30">
        <f t="shared" ref="O2437:Q2438" si="1726">O2438</f>
        <v>592.29999999999995</v>
      </c>
      <c r="P2437" s="30">
        <f t="shared" si="1726"/>
        <v>0</v>
      </c>
      <c r="Q2437" s="30">
        <f t="shared" si="1726"/>
        <v>0</v>
      </c>
      <c r="R2437" s="88">
        <f t="shared" si="1683"/>
        <v>100</v>
      </c>
    </row>
    <row r="2438" spans="1:18" ht="31.5" customHeight="1" x14ac:dyDescent="0.3">
      <c r="A2438" s="28" t="s">
        <v>306</v>
      </c>
      <c r="B2438" s="28" t="s">
        <v>1393</v>
      </c>
      <c r="C2438" s="18" t="s">
        <v>242</v>
      </c>
      <c r="D2438" s="28" t="s">
        <v>143</v>
      </c>
      <c r="E2438" s="29" t="s">
        <v>673</v>
      </c>
      <c r="F2438" s="24">
        <v>542.29999999999995</v>
      </c>
      <c r="G2438" s="24">
        <f t="shared" si="1725"/>
        <v>50</v>
      </c>
      <c r="H2438" s="24">
        <f t="shared" si="1725"/>
        <v>592.29999999999995</v>
      </c>
      <c r="I2438" s="24">
        <f t="shared" si="1725"/>
        <v>592.29999999999995</v>
      </c>
      <c r="J2438" s="37">
        <f t="shared" si="1725"/>
        <v>374.48090000000002</v>
      </c>
      <c r="K2438" s="24">
        <f t="shared" si="1725"/>
        <v>0</v>
      </c>
      <c r="L2438" s="24">
        <f t="shared" si="1725"/>
        <v>0</v>
      </c>
      <c r="M2438" s="24">
        <f t="shared" si="1725"/>
        <v>0</v>
      </c>
      <c r="N2438" s="24">
        <f t="shared" si="1725"/>
        <v>0</v>
      </c>
      <c r="O2438" s="30">
        <f t="shared" si="1726"/>
        <v>592.29999999999995</v>
      </c>
      <c r="P2438" s="30">
        <f t="shared" si="1726"/>
        <v>0</v>
      </c>
      <c r="Q2438" s="30">
        <f t="shared" si="1726"/>
        <v>0</v>
      </c>
      <c r="R2438" s="88">
        <f t="shared" si="1683"/>
        <v>100</v>
      </c>
    </row>
    <row r="2439" spans="1:18" ht="47.25" customHeight="1" x14ac:dyDescent="0.3">
      <c r="A2439" s="28" t="s">
        <v>306</v>
      </c>
      <c r="B2439" s="28" t="s">
        <v>1393</v>
      </c>
      <c r="C2439" s="18" t="s">
        <v>242</v>
      </c>
      <c r="D2439" s="28" t="s">
        <v>139</v>
      </c>
      <c r="E2439" s="29" t="s">
        <v>676</v>
      </c>
      <c r="F2439" s="24">
        <v>542.29999999999995</v>
      </c>
      <c r="G2439" s="24">
        <v>50</v>
      </c>
      <c r="H2439" s="24">
        <v>592.29999999999995</v>
      </c>
      <c r="I2439" s="24">
        <v>592.29999999999995</v>
      </c>
      <c r="J2439" s="37">
        <v>374.48090000000002</v>
      </c>
      <c r="K2439" s="24">
        <v>0</v>
      </c>
      <c r="L2439" s="24">
        <v>0</v>
      </c>
      <c r="M2439" s="24">
        <v>0</v>
      </c>
      <c r="N2439" s="24">
        <v>0</v>
      </c>
      <c r="O2439" s="30">
        <v>592.29999999999995</v>
      </c>
      <c r="P2439" s="30">
        <v>0</v>
      </c>
      <c r="Q2439" s="30">
        <v>0</v>
      </c>
      <c r="R2439" s="88">
        <f t="shared" si="1683"/>
        <v>100</v>
      </c>
    </row>
    <row r="2440" spans="1:18" ht="63" customHeight="1" x14ac:dyDescent="0.3">
      <c r="A2440" s="28" t="s">
        <v>306</v>
      </c>
      <c r="B2440" s="28" t="s">
        <v>1393</v>
      </c>
      <c r="C2440" s="18" t="s">
        <v>243</v>
      </c>
      <c r="D2440" s="28"/>
      <c r="E2440" s="29" t="s">
        <v>689</v>
      </c>
      <c r="F2440" s="24">
        <v>128</v>
      </c>
      <c r="G2440" s="24">
        <f t="shared" ref="G2440:N2441" si="1727">G2441</f>
        <v>0</v>
      </c>
      <c r="H2440" s="24">
        <f t="shared" si="1727"/>
        <v>128</v>
      </c>
      <c r="I2440" s="24">
        <f t="shared" si="1727"/>
        <v>128</v>
      </c>
      <c r="J2440" s="37">
        <f t="shared" si="1727"/>
        <v>128</v>
      </c>
      <c r="K2440" s="24">
        <f t="shared" si="1727"/>
        <v>0</v>
      </c>
      <c r="L2440" s="24">
        <f t="shared" si="1727"/>
        <v>0</v>
      </c>
      <c r="M2440" s="24">
        <f t="shared" si="1727"/>
        <v>0</v>
      </c>
      <c r="N2440" s="24">
        <f t="shared" si="1727"/>
        <v>0</v>
      </c>
      <c r="O2440" s="30">
        <f t="shared" ref="O2440:Q2445" si="1728">O2441</f>
        <v>128</v>
      </c>
      <c r="P2440" s="30">
        <f t="shared" si="1728"/>
        <v>0</v>
      </c>
      <c r="Q2440" s="30">
        <f t="shared" si="1728"/>
        <v>0</v>
      </c>
      <c r="R2440" s="88">
        <f t="shared" si="1683"/>
        <v>100</v>
      </c>
    </row>
    <row r="2441" spans="1:18" ht="31.5" customHeight="1" x14ac:dyDescent="0.3">
      <c r="A2441" s="28" t="s">
        <v>306</v>
      </c>
      <c r="B2441" s="28" t="s">
        <v>1393</v>
      </c>
      <c r="C2441" s="18" t="s">
        <v>243</v>
      </c>
      <c r="D2441" s="28" t="s">
        <v>143</v>
      </c>
      <c r="E2441" s="29" t="s">
        <v>673</v>
      </c>
      <c r="F2441" s="24">
        <v>128</v>
      </c>
      <c r="G2441" s="24">
        <f t="shared" si="1727"/>
        <v>0</v>
      </c>
      <c r="H2441" s="24">
        <f t="shared" si="1727"/>
        <v>128</v>
      </c>
      <c r="I2441" s="24">
        <f t="shared" si="1727"/>
        <v>128</v>
      </c>
      <c r="J2441" s="37">
        <f t="shared" si="1727"/>
        <v>128</v>
      </c>
      <c r="K2441" s="24">
        <f t="shared" si="1727"/>
        <v>0</v>
      </c>
      <c r="L2441" s="24">
        <f t="shared" si="1727"/>
        <v>0</v>
      </c>
      <c r="M2441" s="24">
        <f t="shared" si="1727"/>
        <v>0</v>
      </c>
      <c r="N2441" s="24">
        <f t="shared" si="1727"/>
        <v>0</v>
      </c>
      <c r="O2441" s="30">
        <f t="shared" si="1728"/>
        <v>128</v>
      </c>
      <c r="P2441" s="30">
        <f t="shared" si="1728"/>
        <v>0</v>
      </c>
      <c r="Q2441" s="30">
        <f t="shared" si="1728"/>
        <v>0</v>
      </c>
      <c r="R2441" s="88">
        <f t="shared" si="1683"/>
        <v>100</v>
      </c>
    </row>
    <row r="2442" spans="1:18" ht="47.25" customHeight="1" x14ac:dyDescent="0.3">
      <c r="A2442" s="28" t="s">
        <v>306</v>
      </c>
      <c r="B2442" s="28" t="s">
        <v>1393</v>
      </c>
      <c r="C2442" s="18" t="s">
        <v>243</v>
      </c>
      <c r="D2442" s="28" t="s">
        <v>139</v>
      </c>
      <c r="E2442" s="29" t="s">
        <v>676</v>
      </c>
      <c r="F2442" s="24">
        <v>128</v>
      </c>
      <c r="G2442" s="24"/>
      <c r="H2442" s="24">
        <v>128</v>
      </c>
      <c r="I2442" s="24">
        <v>128</v>
      </c>
      <c r="J2442" s="37">
        <v>128</v>
      </c>
      <c r="K2442" s="24">
        <v>0</v>
      </c>
      <c r="L2442" s="24">
        <v>0</v>
      </c>
      <c r="M2442" s="24">
        <v>0</v>
      </c>
      <c r="N2442" s="24">
        <v>0</v>
      </c>
      <c r="O2442" s="30">
        <v>128</v>
      </c>
      <c r="P2442" s="30">
        <v>0</v>
      </c>
      <c r="Q2442" s="30">
        <v>0</v>
      </c>
      <c r="R2442" s="88">
        <f t="shared" si="1683"/>
        <v>100</v>
      </c>
    </row>
    <row r="2443" spans="1:18" ht="63" customHeight="1" x14ac:dyDescent="0.3">
      <c r="A2443" s="28" t="s">
        <v>306</v>
      </c>
      <c r="B2443" s="28" t="s">
        <v>1393</v>
      </c>
      <c r="C2443" s="18" t="s">
        <v>249</v>
      </c>
      <c r="D2443" s="28"/>
      <c r="E2443" s="29" t="s">
        <v>1586</v>
      </c>
      <c r="F2443" s="24">
        <v>4025.5</v>
      </c>
      <c r="G2443" s="24">
        <f t="shared" ref="G2443:H2443" si="1729">G2444+G2447</f>
        <v>0</v>
      </c>
      <c r="H2443" s="24">
        <f t="shared" si="1729"/>
        <v>3707.1849999999999</v>
      </c>
      <c r="I2443" s="24">
        <f t="shared" ref="I2443:Q2443" si="1730">I2444+I2447</f>
        <v>3707.1849999999999</v>
      </c>
      <c r="J2443" s="37">
        <f t="shared" si="1730"/>
        <v>2851.2107500000002</v>
      </c>
      <c r="K2443" s="24">
        <f t="shared" si="1730"/>
        <v>0</v>
      </c>
      <c r="L2443" s="24">
        <f t="shared" si="1730"/>
        <v>0</v>
      </c>
      <c r="M2443" s="24">
        <f t="shared" si="1730"/>
        <v>0</v>
      </c>
      <c r="N2443" s="24">
        <f t="shared" si="1730"/>
        <v>0</v>
      </c>
      <c r="O2443" s="30">
        <f t="shared" si="1730"/>
        <v>3707.1849999999999</v>
      </c>
      <c r="P2443" s="30">
        <f t="shared" si="1730"/>
        <v>0</v>
      </c>
      <c r="Q2443" s="30">
        <f t="shared" si="1730"/>
        <v>0</v>
      </c>
      <c r="R2443" s="88">
        <f t="shared" si="1683"/>
        <v>100</v>
      </c>
    </row>
    <row r="2444" spans="1:18" ht="31.5" customHeight="1" x14ac:dyDescent="0.3">
      <c r="A2444" s="28" t="s">
        <v>306</v>
      </c>
      <c r="B2444" s="28" t="s">
        <v>1393</v>
      </c>
      <c r="C2444" s="18" t="s">
        <v>244</v>
      </c>
      <c r="D2444" s="28"/>
      <c r="E2444" s="29" t="s">
        <v>692</v>
      </c>
      <c r="F2444" s="24">
        <v>3818.5</v>
      </c>
      <c r="G2444" s="24">
        <f t="shared" ref="G2444:N2445" si="1731">G2445</f>
        <v>0</v>
      </c>
      <c r="H2444" s="24">
        <f t="shared" si="1731"/>
        <v>3500.1849999999999</v>
      </c>
      <c r="I2444" s="24">
        <f t="shared" si="1731"/>
        <v>3500.1849999999999</v>
      </c>
      <c r="J2444" s="37">
        <f t="shared" si="1731"/>
        <v>2644.2107500000002</v>
      </c>
      <c r="K2444" s="24">
        <f t="shared" si="1731"/>
        <v>0</v>
      </c>
      <c r="L2444" s="24">
        <f t="shared" si="1731"/>
        <v>0</v>
      </c>
      <c r="M2444" s="24">
        <f t="shared" si="1731"/>
        <v>0</v>
      </c>
      <c r="N2444" s="24">
        <f t="shared" si="1731"/>
        <v>0</v>
      </c>
      <c r="O2444" s="30">
        <f t="shared" si="1728"/>
        <v>3500.1849999999999</v>
      </c>
      <c r="P2444" s="30">
        <f t="shared" si="1728"/>
        <v>0</v>
      </c>
      <c r="Q2444" s="30">
        <f t="shared" si="1728"/>
        <v>0</v>
      </c>
      <c r="R2444" s="88">
        <f t="shared" si="1683"/>
        <v>100</v>
      </c>
    </row>
    <row r="2445" spans="1:18" ht="31.5" customHeight="1" x14ac:dyDescent="0.3">
      <c r="A2445" s="28" t="s">
        <v>306</v>
      </c>
      <c r="B2445" s="28" t="s">
        <v>1393</v>
      </c>
      <c r="C2445" s="18" t="s">
        <v>244</v>
      </c>
      <c r="D2445" s="28" t="s">
        <v>143</v>
      </c>
      <c r="E2445" s="29" t="s">
        <v>673</v>
      </c>
      <c r="F2445" s="24">
        <v>3818.5</v>
      </c>
      <c r="G2445" s="24">
        <f t="shared" si="1731"/>
        <v>0</v>
      </c>
      <c r="H2445" s="24">
        <f t="shared" si="1731"/>
        <v>3500.1849999999999</v>
      </c>
      <c r="I2445" s="24">
        <f t="shared" si="1731"/>
        <v>3500.1849999999999</v>
      </c>
      <c r="J2445" s="37">
        <f t="shared" si="1731"/>
        <v>2644.2107500000002</v>
      </c>
      <c r="K2445" s="24">
        <f t="shared" si="1731"/>
        <v>0</v>
      </c>
      <c r="L2445" s="24">
        <f t="shared" si="1731"/>
        <v>0</v>
      </c>
      <c r="M2445" s="24">
        <f t="shared" si="1731"/>
        <v>0</v>
      </c>
      <c r="N2445" s="24">
        <f t="shared" si="1731"/>
        <v>0</v>
      </c>
      <c r="O2445" s="30">
        <f t="shared" si="1728"/>
        <v>3500.1849999999999</v>
      </c>
      <c r="P2445" s="30">
        <f t="shared" si="1728"/>
        <v>0</v>
      </c>
      <c r="Q2445" s="30">
        <f t="shared" si="1728"/>
        <v>0</v>
      </c>
      <c r="R2445" s="88">
        <f t="shared" ref="R2445:R2508" si="1732">O2445/I2445*100</f>
        <v>100</v>
      </c>
    </row>
    <row r="2446" spans="1:18" ht="47.25" customHeight="1" x14ac:dyDescent="0.3">
      <c r="A2446" s="28" t="s">
        <v>306</v>
      </c>
      <c r="B2446" s="28" t="s">
        <v>1393</v>
      </c>
      <c r="C2446" s="18" t="s">
        <v>244</v>
      </c>
      <c r="D2446" s="28" t="s">
        <v>139</v>
      </c>
      <c r="E2446" s="29" t="s">
        <v>676</v>
      </c>
      <c r="F2446" s="24">
        <v>3818.5</v>
      </c>
      <c r="G2446" s="24"/>
      <c r="H2446" s="24">
        <v>3500.1849999999999</v>
      </c>
      <c r="I2446" s="24">
        <v>3500.1849999999999</v>
      </c>
      <c r="J2446" s="37">
        <v>2644.2107500000002</v>
      </c>
      <c r="K2446" s="24">
        <v>0</v>
      </c>
      <c r="L2446" s="24">
        <v>0</v>
      </c>
      <c r="M2446" s="24">
        <v>0</v>
      </c>
      <c r="N2446" s="24">
        <v>0</v>
      </c>
      <c r="O2446" s="30">
        <v>3500.1849999999999</v>
      </c>
      <c r="P2446" s="30">
        <v>0</v>
      </c>
      <c r="Q2446" s="30">
        <v>0</v>
      </c>
      <c r="R2446" s="88">
        <f t="shared" si="1732"/>
        <v>100</v>
      </c>
    </row>
    <row r="2447" spans="1:18" ht="31.5" customHeight="1" x14ac:dyDescent="0.3">
      <c r="A2447" s="28" t="s">
        <v>306</v>
      </c>
      <c r="B2447" s="28" t="s">
        <v>1393</v>
      </c>
      <c r="C2447" s="18" t="s">
        <v>245</v>
      </c>
      <c r="D2447" s="28"/>
      <c r="E2447" s="29" t="s">
        <v>1387</v>
      </c>
      <c r="F2447" s="24">
        <v>207</v>
      </c>
      <c r="G2447" s="24">
        <f t="shared" ref="G2447:N2448" si="1733">G2448</f>
        <v>0</v>
      </c>
      <c r="H2447" s="24">
        <f t="shared" si="1733"/>
        <v>207</v>
      </c>
      <c r="I2447" s="24">
        <f t="shared" si="1733"/>
        <v>207</v>
      </c>
      <c r="J2447" s="37">
        <f t="shared" si="1733"/>
        <v>207</v>
      </c>
      <c r="K2447" s="24">
        <f t="shared" si="1733"/>
        <v>0</v>
      </c>
      <c r="L2447" s="24">
        <f t="shared" si="1733"/>
        <v>0</v>
      </c>
      <c r="M2447" s="24">
        <f t="shared" si="1733"/>
        <v>0</v>
      </c>
      <c r="N2447" s="24">
        <f t="shared" si="1733"/>
        <v>0</v>
      </c>
      <c r="O2447" s="30">
        <f t="shared" ref="O2447:Q2448" si="1734">O2448</f>
        <v>207</v>
      </c>
      <c r="P2447" s="30">
        <f t="shared" si="1734"/>
        <v>0</v>
      </c>
      <c r="Q2447" s="30">
        <f t="shared" si="1734"/>
        <v>0</v>
      </c>
      <c r="R2447" s="88">
        <f t="shared" si="1732"/>
        <v>100</v>
      </c>
    </row>
    <row r="2448" spans="1:18" ht="31.5" customHeight="1" x14ac:dyDescent="0.3">
      <c r="A2448" s="28" t="s">
        <v>306</v>
      </c>
      <c r="B2448" s="28" t="s">
        <v>1393</v>
      </c>
      <c r="C2448" s="18" t="s">
        <v>245</v>
      </c>
      <c r="D2448" s="28" t="s">
        <v>143</v>
      </c>
      <c r="E2448" s="29" t="s">
        <v>673</v>
      </c>
      <c r="F2448" s="24">
        <v>207</v>
      </c>
      <c r="G2448" s="24">
        <f t="shared" si="1733"/>
        <v>0</v>
      </c>
      <c r="H2448" s="24">
        <f t="shared" si="1733"/>
        <v>207</v>
      </c>
      <c r="I2448" s="24">
        <f t="shared" si="1733"/>
        <v>207</v>
      </c>
      <c r="J2448" s="37">
        <f t="shared" si="1733"/>
        <v>207</v>
      </c>
      <c r="K2448" s="24">
        <f t="shared" si="1733"/>
        <v>0</v>
      </c>
      <c r="L2448" s="24">
        <f t="shared" si="1733"/>
        <v>0</v>
      </c>
      <c r="M2448" s="24">
        <f t="shared" si="1733"/>
        <v>0</v>
      </c>
      <c r="N2448" s="24">
        <f t="shared" si="1733"/>
        <v>0</v>
      </c>
      <c r="O2448" s="30">
        <f t="shared" si="1734"/>
        <v>207</v>
      </c>
      <c r="P2448" s="30">
        <f t="shared" si="1734"/>
        <v>0</v>
      </c>
      <c r="Q2448" s="30">
        <f t="shared" si="1734"/>
        <v>0</v>
      </c>
      <c r="R2448" s="88">
        <f t="shared" si="1732"/>
        <v>100</v>
      </c>
    </row>
    <row r="2449" spans="1:18" ht="47.25" customHeight="1" x14ac:dyDescent="0.3">
      <c r="A2449" s="28" t="s">
        <v>306</v>
      </c>
      <c r="B2449" s="28" t="s">
        <v>1393</v>
      </c>
      <c r="C2449" s="18" t="s">
        <v>245</v>
      </c>
      <c r="D2449" s="28" t="s">
        <v>139</v>
      </c>
      <c r="E2449" s="29" t="s">
        <v>676</v>
      </c>
      <c r="F2449" s="24">
        <v>207</v>
      </c>
      <c r="G2449" s="24"/>
      <c r="H2449" s="24">
        <v>207</v>
      </c>
      <c r="I2449" s="24">
        <v>207</v>
      </c>
      <c r="J2449" s="37">
        <v>207</v>
      </c>
      <c r="K2449" s="24">
        <v>0</v>
      </c>
      <c r="L2449" s="24">
        <v>0</v>
      </c>
      <c r="M2449" s="24">
        <v>0</v>
      </c>
      <c r="N2449" s="24">
        <v>0</v>
      </c>
      <c r="O2449" s="30">
        <v>207</v>
      </c>
      <c r="P2449" s="30">
        <v>0</v>
      </c>
      <c r="Q2449" s="30">
        <v>0</v>
      </c>
      <c r="R2449" s="88">
        <f t="shared" si="1732"/>
        <v>100</v>
      </c>
    </row>
    <row r="2450" spans="1:18" ht="47.25" customHeight="1" x14ac:dyDescent="0.3">
      <c r="A2450" s="28" t="s">
        <v>306</v>
      </c>
      <c r="B2450" s="28" t="s">
        <v>1393</v>
      </c>
      <c r="C2450" s="18" t="s">
        <v>250</v>
      </c>
      <c r="D2450" s="28"/>
      <c r="E2450" s="29" t="s">
        <v>1587</v>
      </c>
      <c r="F2450" s="24">
        <v>4751.1000000000004</v>
      </c>
      <c r="G2450" s="24">
        <f t="shared" ref="G2450:N2450" si="1735">G2451</f>
        <v>0</v>
      </c>
      <c r="H2450" s="24">
        <f t="shared" si="1735"/>
        <v>4751.1000000000004</v>
      </c>
      <c r="I2450" s="24">
        <f t="shared" si="1735"/>
        <v>4751.0999999999995</v>
      </c>
      <c r="J2450" s="37">
        <f t="shared" si="1735"/>
        <v>2642.62392</v>
      </c>
      <c r="K2450" s="24">
        <f t="shared" si="1735"/>
        <v>0</v>
      </c>
      <c r="L2450" s="24">
        <f t="shared" si="1735"/>
        <v>0</v>
      </c>
      <c r="M2450" s="24">
        <f t="shared" si="1735"/>
        <v>0</v>
      </c>
      <c r="N2450" s="24">
        <f t="shared" si="1735"/>
        <v>0</v>
      </c>
      <c r="O2450" s="30">
        <f>O2451</f>
        <v>4560.31783</v>
      </c>
      <c r="P2450" s="30">
        <f>P2451</f>
        <v>0</v>
      </c>
      <c r="Q2450" s="30">
        <f>Q2451</f>
        <v>0</v>
      </c>
      <c r="R2450" s="88">
        <f t="shared" si="1732"/>
        <v>95.984463176948509</v>
      </c>
    </row>
    <row r="2451" spans="1:18" ht="31.5" customHeight="1" x14ac:dyDescent="0.3">
      <c r="A2451" s="28" t="s">
        <v>306</v>
      </c>
      <c r="B2451" s="28" t="s">
        <v>1393</v>
      </c>
      <c r="C2451" s="18" t="s">
        <v>246</v>
      </c>
      <c r="D2451" s="28"/>
      <c r="E2451" s="29" t="s">
        <v>694</v>
      </c>
      <c r="F2451" s="24">
        <v>4751.1000000000004</v>
      </c>
      <c r="G2451" s="24">
        <f t="shared" ref="G2451:H2451" si="1736">G2452+G2454</f>
        <v>0</v>
      </c>
      <c r="H2451" s="24">
        <f t="shared" si="1736"/>
        <v>4751.1000000000004</v>
      </c>
      <c r="I2451" s="24">
        <f t="shared" ref="I2451:Q2451" si="1737">I2452+I2454</f>
        <v>4751.0999999999995</v>
      </c>
      <c r="J2451" s="37">
        <f t="shared" si="1737"/>
        <v>2642.62392</v>
      </c>
      <c r="K2451" s="24">
        <f t="shared" si="1737"/>
        <v>0</v>
      </c>
      <c r="L2451" s="24">
        <f t="shared" si="1737"/>
        <v>0</v>
      </c>
      <c r="M2451" s="24">
        <f t="shared" si="1737"/>
        <v>0</v>
      </c>
      <c r="N2451" s="24">
        <f t="shared" si="1737"/>
        <v>0</v>
      </c>
      <c r="O2451" s="30">
        <f t="shared" si="1737"/>
        <v>4560.31783</v>
      </c>
      <c r="P2451" s="30">
        <f t="shared" si="1737"/>
        <v>0</v>
      </c>
      <c r="Q2451" s="30">
        <f t="shared" si="1737"/>
        <v>0</v>
      </c>
      <c r="R2451" s="88">
        <f t="shared" si="1732"/>
        <v>95.984463176948509</v>
      </c>
    </row>
    <row r="2452" spans="1:18" ht="31.5" customHeight="1" x14ac:dyDescent="0.3">
      <c r="A2452" s="28" t="s">
        <v>306</v>
      </c>
      <c r="B2452" s="28" t="s">
        <v>1393</v>
      </c>
      <c r="C2452" s="18" t="s">
        <v>246</v>
      </c>
      <c r="D2452" s="28" t="s">
        <v>51</v>
      </c>
      <c r="E2452" s="29" t="s">
        <v>663</v>
      </c>
      <c r="F2452" s="24">
        <v>4643.5</v>
      </c>
      <c r="G2452" s="24">
        <f t="shared" ref="G2452:N2452" si="1738">G2453</f>
        <v>0</v>
      </c>
      <c r="H2452" s="24">
        <f t="shared" si="1738"/>
        <v>4643.5</v>
      </c>
      <c r="I2452" s="24">
        <f t="shared" si="1738"/>
        <v>4642.1589999999997</v>
      </c>
      <c r="J2452" s="37">
        <f t="shared" si="1738"/>
        <v>2560.7369199999998</v>
      </c>
      <c r="K2452" s="24">
        <f t="shared" si="1738"/>
        <v>0</v>
      </c>
      <c r="L2452" s="24">
        <f t="shared" si="1738"/>
        <v>0</v>
      </c>
      <c r="M2452" s="24">
        <f t="shared" si="1738"/>
        <v>0</v>
      </c>
      <c r="N2452" s="24">
        <f t="shared" si="1738"/>
        <v>0</v>
      </c>
      <c r="O2452" s="30">
        <f>O2453</f>
        <v>4451.3768300000002</v>
      </c>
      <c r="P2452" s="30">
        <f>P2453</f>
        <v>0</v>
      </c>
      <c r="Q2452" s="30">
        <f>Q2453</f>
        <v>0</v>
      </c>
      <c r="R2452" s="88">
        <f t="shared" si="1732"/>
        <v>95.890227585914232</v>
      </c>
    </row>
    <row r="2453" spans="1:18" ht="31.5" customHeight="1" x14ac:dyDescent="0.3">
      <c r="A2453" s="28" t="s">
        <v>306</v>
      </c>
      <c r="B2453" s="28" t="s">
        <v>1393</v>
      </c>
      <c r="C2453" s="18" t="s">
        <v>246</v>
      </c>
      <c r="D2453" s="28" t="s">
        <v>52</v>
      </c>
      <c r="E2453" s="29" t="s">
        <v>664</v>
      </c>
      <c r="F2453" s="24">
        <v>4643.5</v>
      </c>
      <c r="G2453" s="24"/>
      <c r="H2453" s="24">
        <v>4643.5</v>
      </c>
      <c r="I2453" s="24">
        <v>4642.1589999999997</v>
      </c>
      <c r="J2453" s="37">
        <v>2560.7369199999998</v>
      </c>
      <c r="K2453" s="24">
        <v>0</v>
      </c>
      <c r="L2453" s="24">
        <v>0</v>
      </c>
      <c r="M2453" s="24">
        <v>0</v>
      </c>
      <c r="N2453" s="24">
        <v>0</v>
      </c>
      <c r="O2453" s="30">
        <v>4451.3768300000002</v>
      </c>
      <c r="P2453" s="30">
        <v>0</v>
      </c>
      <c r="Q2453" s="30">
        <v>0</v>
      </c>
      <c r="R2453" s="88">
        <f t="shared" si="1732"/>
        <v>95.890227585914232</v>
      </c>
    </row>
    <row r="2454" spans="1:18" ht="15.75" customHeight="1" x14ac:dyDescent="0.3">
      <c r="A2454" s="28" t="s">
        <v>306</v>
      </c>
      <c r="B2454" s="28" t="s">
        <v>1393</v>
      </c>
      <c r="C2454" s="18" t="s">
        <v>246</v>
      </c>
      <c r="D2454" s="28" t="s">
        <v>53</v>
      </c>
      <c r="E2454" s="29" t="s">
        <v>679</v>
      </c>
      <c r="F2454" s="24">
        <v>107.6</v>
      </c>
      <c r="G2454" s="24">
        <f t="shared" ref="G2454:Q2454" si="1739">G2455</f>
        <v>0</v>
      </c>
      <c r="H2454" s="24">
        <f t="shared" si="1739"/>
        <v>107.6</v>
      </c>
      <c r="I2454" s="24">
        <f t="shared" si="1739"/>
        <v>108.941</v>
      </c>
      <c r="J2454" s="37">
        <f t="shared" si="1739"/>
        <v>81.887</v>
      </c>
      <c r="K2454" s="24">
        <f t="shared" si="1739"/>
        <v>0</v>
      </c>
      <c r="L2454" s="24">
        <f t="shared" si="1739"/>
        <v>0</v>
      </c>
      <c r="M2454" s="24">
        <f t="shared" si="1739"/>
        <v>0</v>
      </c>
      <c r="N2454" s="24">
        <f t="shared" si="1739"/>
        <v>0</v>
      </c>
      <c r="O2454" s="30">
        <f t="shared" si="1739"/>
        <v>108.941</v>
      </c>
      <c r="P2454" s="30">
        <f t="shared" si="1739"/>
        <v>0</v>
      </c>
      <c r="Q2454" s="30">
        <f t="shared" si="1739"/>
        <v>0</v>
      </c>
      <c r="R2454" s="88">
        <f t="shared" si="1732"/>
        <v>100</v>
      </c>
    </row>
    <row r="2455" spans="1:18" ht="15.75" customHeight="1" x14ac:dyDescent="0.3">
      <c r="A2455" s="28" t="s">
        <v>306</v>
      </c>
      <c r="B2455" s="28" t="s">
        <v>1393</v>
      </c>
      <c r="C2455" s="18" t="s">
        <v>246</v>
      </c>
      <c r="D2455" s="28" t="s">
        <v>60</v>
      </c>
      <c r="E2455" s="29" t="s">
        <v>682</v>
      </c>
      <c r="F2455" s="24">
        <v>107.6</v>
      </c>
      <c r="G2455" s="24"/>
      <c r="H2455" s="24">
        <v>107.6</v>
      </c>
      <c r="I2455" s="24">
        <v>108.941</v>
      </c>
      <c r="J2455" s="37">
        <v>81.887</v>
      </c>
      <c r="K2455" s="24">
        <v>0</v>
      </c>
      <c r="L2455" s="24">
        <v>0</v>
      </c>
      <c r="M2455" s="24">
        <v>0</v>
      </c>
      <c r="N2455" s="24">
        <v>0</v>
      </c>
      <c r="O2455" s="30">
        <v>108.941</v>
      </c>
      <c r="P2455" s="30">
        <v>0</v>
      </c>
      <c r="Q2455" s="30">
        <v>0</v>
      </c>
      <c r="R2455" s="88">
        <f t="shared" si="1732"/>
        <v>100</v>
      </c>
    </row>
    <row r="2456" spans="1:18" ht="31.5" customHeight="1" x14ac:dyDescent="0.3">
      <c r="A2456" s="28" t="s">
        <v>306</v>
      </c>
      <c r="B2456" s="28" t="s">
        <v>1393</v>
      </c>
      <c r="C2456" s="18" t="s">
        <v>182</v>
      </c>
      <c r="D2456" s="28"/>
      <c r="E2456" s="29" t="s">
        <v>1524</v>
      </c>
      <c r="F2456" s="24">
        <v>120</v>
      </c>
      <c r="G2456" s="24">
        <f t="shared" ref="G2456:Q2456" si="1740">G2457</f>
        <v>0</v>
      </c>
      <c r="H2456" s="24">
        <f t="shared" si="1740"/>
        <v>120</v>
      </c>
      <c r="I2456" s="24">
        <f t="shared" si="1740"/>
        <v>120</v>
      </c>
      <c r="J2456" s="37">
        <f t="shared" si="1740"/>
        <v>120</v>
      </c>
      <c r="K2456" s="24">
        <f t="shared" si="1740"/>
        <v>0</v>
      </c>
      <c r="L2456" s="24">
        <f t="shared" si="1740"/>
        <v>0</v>
      </c>
      <c r="M2456" s="24">
        <f t="shared" si="1740"/>
        <v>0</v>
      </c>
      <c r="N2456" s="24">
        <f t="shared" si="1740"/>
        <v>0</v>
      </c>
      <c r="O2456" s="30">
        <f t="shared" si="1740"/>
        <v>120</v>
      </c>
      <c r="P2456" s="30">
        <f t="shared" si="1740"/>
        <v>0</v>
      </c>
      <c r="Q2456" s="30">
        <f t="shared" si="1740"/>
        <v>0</v>
      </c>
      <c r="R2456" s="88">
        <f t="shared" si="1732"/>
        <v>100</v>
      </c>
    </row>
    <row r="2457" spans="1:18" ht="63" customHeight="1" x14ac:dyDescent="0.3">
      <c r="A2457" s="28" t="s">
        <v>306</v>
      </c>
      <c r="B2457" s="28" t="s">
        <v>1393</v>
      </c>
      <c r="C2457" s="18" t="s">
        <v>183</v>
      </c>
      <c r="D2457" s="28"/>
      <c r="E2457" s="29" t="s">
        <v>1525</v>
      </c>
      <c r="F2457" s="24">
        <v>120</v>
      </c>
      <c r="G2457" s="24">
        <f t="shared" ref="G2457:H2457" si="1741">G2458+G2461</f>
        <v>0</v>
      </c>
      <c r="H2457" s="24">
        <f t="shared" si="1741"/>
        <v>120</v>
      </c>
      <c r="I2457" s="24">
        <f t="shared" ref="I2457:Q2457" si="1742">I2458+I2461</f>
        <v>120</v>
      </c>
      <c r="J2457" s="37">
        <f t="shared" si="1742"/>
        <v>120</v>
      </c>
      <c r="K2457" s="24">
        <f t="shared" si="1742"/>
        <v>0</v>
      </c>
      <c r="L2457" s="24">
        <f t="shared" si="1742"/>
        <v>0</v>
      </c>
      <c r="M2457" s="24">
        <f t="shared" si="1742"/>
        <v>0</v>
      </c>
      <c r="N2457" s="24">
        <f t="shared" si="1742"/>
        <v>0</v>
      </c>
      <c r="O2457" s="30">
        <f t="shared" si="1742"/>
        <v>120</v>
      </c>
      <c r="P2457" s="30">
        <f t="shared" si="1742"/>
        <v>0</v>
      </c>
      <c r="Q2457" s="30">
        <f t="shared" si="1742"/>
        <v>0</v>
      </c>
      <c r="R2457" s="88">
        <f t="shared" si="1732"/>
        <v>100</v>
      </c>
    </row>
    <row r="2458" spans="1:18" ht="78.75" customHeight="1" x14ac:dyDescent="0.3">
      <c r="A2458" s="28" t="s">
        <v>306</v>
      </c>
      <c r="B2458" s="28" t="s">
        <v>1393</v>
      </c>
      <c r="C2458" s="18" t="s">
        <v>198</v>
      </c>
      <c r="D2458" s="28"/>
      <c r="E2458" s="29" t="s">
        <v>697</v>
      </c>
      <c r="F2458" s="24">
        <v>25</v>
      </c>
      <c r="G2458" s="24">
        <f t="shared" ref="G2458:Q2459" si="1743">G2459</f>
        <v>0</v>
      </c>
      <c r="H2458" s="24">
        <f t="shared" si="1743"/>
        <v>25</v>
      </c>
      <c r="I2458" s="24">
        <f t="shared" si="1743"/>
        <v>25</v>
      </c>
      <c r="J2458" s="37">
        <f t="shared" si="1743"/>
        <v>25</v>
      </c>
      <c r="K2458" s="24">
        <f t="shared" si="1743"/>
        <v>0</v>
      </c>
      <c r="L2458" s="24">
        <f t="shared" si="1743"/>
        <v>0</v>
      </c>
      <c r="M2458" s="24">
        <f t="shared" si="1743"/>
        <v>0</v>
      </c>
      <c r="N2458" s="24">
        <f t="shared" si="1743"/>
        <v>0</v>
      </c>
      <c r="O2458" s="30">
        <f t="shared" si="1743"/>
        <v>25</v>
      </c>
      <c r="P2458" s="30">
        <f t="shared" si="1743"/>
        <v>0</v>
      </c>
      <c r="Q2458" s="30">
        <f t="shared" si="1743"/>
        <v>0</v>
      </c>
      <c r="R2458" s="88">
        <f t="shared" si="1732"/>
        <v>100</v>
      </c>
    </row>
    <row r="2459" spans="1:18" ht="31.5" customHeight="1" x14ac:dyDescent="0.3">
      <c r="A2459" s="28" t="s">
        <v>306</v>
      </c>
      <c r="B2459" s="28" t="s">
        <v>1393</v>
      </c>
      <c r="C2459" s="18" t="s">
        <v>198</v>
      </c>
      <c r="D2459" s="28" t="s">
        <v>143</v>
      </c>
      <c r="E2459" s="29" t="s">
        <v>673</v>
      </c>
      <c r="F2459" s="24">
        <v>25</v>
      </c>
      <c r="G2459" s="24">
        <f t="shared" si="1743"/>
        <v>0</v>
      </c>
      <c r="H2459" s="24">
        <f t="shared" si="1743"/>
        <v>25</v>
      </c>
      <c r="I2459" s="24">
        <f t="shared" si="1743"/>
        <v>25</v>
      </c>
      <c r="J2459" s="37">
        <f t="shared" si="1743"/>
        <v>25</v>
      </c>
      <c r="K2459" s="24">
        <f t="shared" si="1743"/>
        <v>0</v>
      </c>
      <c r="L2459" s="24">
        <f t="shared" si="1743"/>
        <v>0</v>
      </c>
      <c r="M2459" s="24">
        <f t="shared" si="1743"/>
        <v>0</v>
      </c>
      <c r="N2459" s="24">
        <f t="shared" si="1743"/>
        <v>0</v>
      </c>
      <c r="O2459" s="30">
        <f t="shared" si="1743"/>
        <v>25</v>
      </c>
      <c r="P2459" s="30">
        <f t="shared" si="1743"/>
        <v>0</v>
      </c>
      <c r="Q2459" s="30">
        <f t="shared" si="1743"/>
        <v>0</v>
      </c>
      <c r="R2459" s="88">
        <f t="shared" si="1732"/>
        <v>100</v>
      </c>
    </row>
    <row r="2460" spans="1:18" ht="47.25" customHeight="1" x14ac:dyDescent="0.3">
      <c r="A2460" s="28" t="s">
        <v>306</v>
      </c>
      <c r="B2460" s="28" t="s">
        <v>1393</v>
      </c>
      <c r="C2460" s="18" t="s">
        <v>198</v>
      </c>
      <c r="D2460" s="28" t="s">
        <v>139</v>
      </c>
      <c r="E2460" s="29" t="s">
        <v>676</v>
      </c>
      <c r="F2460" s="24">
        <v>25</v>
      </c>
      <c r="G2460" s="24"/>
      <c r="H2460" s="24">
        <v>25</v>
      </c>
      <c r="I2460" s="24">
        <v>25</v>
      </c>
      <c r="J2460" s="37">
        <v>25</v>
      </c>
      <c r="K2460" s="24">
        <v>0</v>
      </c>
      <c r="L2460" s="24">
        <v>0</v>
      </c>
      <c r="M2460" s="24">
        <v>0</v>
      </c>
      <c r="N2460" s="24">
        <v>0</v>
      </c>
      <c r="O2460" s="30">
        <v>25</v>
      </c>
      <c r="P2460" s="30">
        <v>0</v>
      </c>
      <c r="Q2460" s="30">
        <v>0</v>
      </c>
      <c r="R2460" s="88">
        <f t="shared" si="1732"/>
        <v>100</v>
      </c>
    </row>
    <row r="2461" spans="1:18" ht="63" customHeight="1" x14ac:dyDescent="0.3">
      <c r="A2461" s="28" t="s">
        <v>306</v>
      </c>
      <c r="B2461" s="28" t="s">
        <v>1393</v>
      </c>
      <c r="C2461" s="18" t="s">
        <v>170</v>
      </c>
      <c r="D2461" s="28"/>
      <c r="E2461" s="29" t="s">
        <v>698</v>
      </c>
      <c r="F2461" s="24">
        <v>95</v>
      </c>
      <c r="G2461" s="24">
        <f t="shared" ref="G2461:Q2462" si="1744">G2462</f>
        <v>0</v>
      </c>
      <c r="H2461" s="24">
        <f t="shared" si="1744"/>
        <v>95</v>
      </c>
      <c r="I2461" s="24">
        <f t="shared" si="1744"/>
        <v>95</v>
      </c>
      <c r="J2461" s="37">
        <f t="shared" si="1744"/>
        <v>95</v>
      </c>
      <c r="K2461" s="24">
        <f t="shared" si="1744"/>
        <v>0</v>
      </c>
      <c r="L2461" s="24">
        <f t="shared" si="1744"/>
        <v>0</v>
      </c>
      <c r="M2461" s="24">
        <f t="shared" si="1744"/>
        <v>0</v>
      </c>
      <c r="N2461" s="24">
        <f t="shared" si="1744"/>
        <v>0</v>
      </c>
      <c r="O2461" s="30">
        <f t="shared" si="1744"/>
        <v>95</v>
      </c>
      <c r="P2461" s="30">
        <f t="shared" si="1744"/>
        <v>0</v>
      </c>
      <c r="Q2461" s="30">
        <f t="shared" si="1744"/>
        <v>0</v>
      </c>
      <c r="R2461" s="88">
        <f t="shared" si="1732"/>
        <v>100</v>
      </c>
    </row>
    <row r="2462" spans="1:18" ht="31.5" customHeight="1" x14ac:dyDescent="0.3">
      <c r="A2462" s="28" t="s">
        <v>306</v>
      </c>
      <c r="B2462" s="28" t="s">
        <v>1393</v>
      </c>
      <c r="C2462" s="18" t="s">
        <v>170</v>
      </c>
      <c r="D2462" s="28" t="s">
        <v>143</v>
      </c>
      <c r="E2462" s="29" t="s">
        <v>673</v>
      </c>
      <c r="F2462" s="24">
        <v>95</v>
      </c>
      <c r="G2462" s="24">
        <f t="shared" si="1744"/>
        <v>0</v>
      </c>
      <c r="H2462" s="24">
        <f t="shared" si="1744"/>
        <v>95</v>
      </c>
      <c r="I2462" s="24">
        <f t="shared" si="1744"/>
        <v>95</v>
      </c>
      <c r="J2462" s="37">
        <f t="shared" si="1744"/>
        <v>95</v>
      </c>
      <c r="K2462" s="24">
        <f t="shared" si="1744"/>
        <v>0</v>
      </c>
      <c r="L2462" s="24">
        <f t="shared" si="1744"/>
        <v>0</v>
      </c>
      <c r="M2462" s="24">
        <f t="shared" si="1744"/>
        <v>0</v>
      </c>
      <c r="N2462" s="24">
        <f t="shared" si="1744"/>
        <v>0</v>
      </c>
      <c r="O2462" s="30">
        <f t="shared" si="1744"/>
        <v>95</v>
      </c>
      <c r="P2462" s="30">
        <f t="shared" si="1744"/>
        <v>0</v>
      </c>
      <c r="Q2462" s="30">
        <f t="shared" si="1744"/>
        <v>0</v>
      </c>
      <c r="R2462" s="88">
        <f t="shared" si="1732"/>
        <v>100</v>
      </c>
    </row>
    <row r="2463" spans="1:18" ht="47.25" customHeight="1" x14ac:dyDescent="0.3">
      <c r="A2463" s="28" t="s">
        <v>306</v>
      </c>
      <c r="B2463" s="28" t="s">
        <v>1393</v>
      </c>
      <c r="C2463" s="18" t="s">
        <v>170</v>
      </c>
      <c r="D2463" s="28" t="s">
        <v>139</v>
      </c>
      <c r="E2463" s="29" t="s">
        <v>676</v>
      </c>
      <c r="F2463" s="24">
        <v>95</v>
      </c>
      <c r="G2463" s="24"/>
      <c r="H2463" s="24">
        <v>95</v>
      </c>
      <c r="I2463" s="24">
        <v>95</v>
      </c>
      <c r="J2463" s="37">
        <v>95</v>
      </c>
      <c r="K2463" s="24">
        <v>0</v>
      </c>
      <c r="L2463" s="24">
        <v>0</v>
      </c>
      <c r="M2463" s="24">
        <v>0</v>
      </c>
      <c r="N2463" s="24">
        <v>0</v>
      </c>
      <c r="O2463" s="30">
        <v>95</v>
      </c>
      <c r="P2463" s="30">
        <v>0</v>
      </c>
      <c r="Q2463" s="30">
        <v>0</v>
      </c>
      <c r="R2463" s="88">
        <f t="shared" si="1732"/>
        <v>100</v>
      </c>
    </row>
    <row r="2464" spans="1:18" ht="31.5" customHeight="1" x14ac:dyDescent="0.3">
      <c r="A2464" s="28" t="s">
        <v>306</v>
      </c>
      <c r="B2464" s="28" t="s">
        <v>1393</v>
      </c>
      <c r="C2464" s="18" t="s">
        <v>62</v>
      </c>
      <c r="D2464" s="28"/>
      <c r="E2464" s="29" t="s">
        <v>1196</v>
      </c>
      <c r="F2464" s="24">
        <v>50</v>
      </c>
      <c r="G2464" s="24">
        <f t="shared" ref="G2464:Q2465" si="1745">G2465</f>
        <v>0</v>
      </c>
      <c r="H2464" s="24">
        <f t="shared" si="1745"/>
        <v>50</v>
      </c>
      <c r="I2464" s="24">
        <f t="shared" si="1745"/>
        <v>300</v>
      </c>
      <c r="J2464" s="37">
        <f t="shared" si="1745"/>
        <v>275</v>
      </c>
      <c r="K2464" s="24">
        <f t="shared" si="1745"/>
        <v>0</v>
      </c>
      <c r="L2464" s="24">
        <f t="shared" si="1745"/>
        <v>0</v>
      </c>
      <c r="M2464" s="24">
        <f t="shared" si="1745"/>
        <v>0</v>
      </c>
      <c r="N2464" s="24">
        <f t="shared" si="1745"/>
        <v>0</v>
      </c>
      <c r="O2464" s="30">
        <f t="shared" si="1745"/>
        <v>93.290350000000004</v>
      </c>
      <c r="P2464" s="30">
        <f t="shared" si="1745"/>
        <v>0</v>
      </c>
      <c r="Q2464" s="30">
        <f t="shared" si="1745"/>
        <v>0</v>
      </c>
      <c r="R2464" s="88">
        <f t="shared" si="1732"/>
        <v>31.096783333333335</v>
      </c>
    </row>
    <row r="2465" spans="1:18" ht="47.25" customHeight="1" x14ac:dyDescent="0.3">
      <c r="A2465" s="28" t="s">
        <v>306</v>
      </c>
      <c r="B2465" s="28" t="s">
        <v>1393</v>
      </c>
      <c r="C2465" s="18" t="s">
        <v>527</v>
      </c>
      <c r="D2465" s="28"/>
      <c r="E2465" s="29" t="s">
        <v>114</v>
      </c>
      <c r="F2465" s="24">
        <v>50</v>
      </c>
      <c r="G2465" s="24">
        <f t="shared" si="1745"/>
        <v>0</v>
      </c>
      <c r="H2465" s="24">
        <f t="shared" si="1745"/>
        <v>50</v>
      </c>
      <c r="I2465" s="24">
        <f t="shared" si="1745"/>
        <v>300</v>
      </c>
      <c r="J2465" s="37">
        <f t="shared" si="1745"/>
        <v>275</v>
      </c>
      <c r="K2465" s="24">
        <f t="shared" si="1745"/>
        <v>0</v>
      </c>
      <c r="L2465" s="24">
        <f t="shared" si="1745"/>
        <v>0</v>
      </c>
      <c r="M2465" s="24">
        <f t="shared" si="1745"/>
        <v>0</v>
      </c>
      <c r="N2465" s="24">
        <f t="shared" si="1745"/>
        <v>0</v>
      </c>
      <c r="O2465" s="30">
        <f t="shared" si="1745"/>
        <v>93.290350000000004</v>
      </c>
      <c r="P2465" s="30">
        <f t="shared" si="1745"/>
        <v>0</v>
      </c>
      <c r="Q2465" s="30">
        <f t="shared" si="1745"/>
        <v>0</v>
      </c>
      <c r="R2465" s="88">
        <f t="shared" si="1732"/>
        <v>31.096783333333335</v>
      </c>
    </row>
    <row r="2466" spans="1:18" ht="31.5" customHeight="1" x14ac:dyDescent="0.3">
      <c r="A2466" s="28" t="s">
        <v>306</v>
      </c>
      <c r="B2466" s="28" t="s">
        <v>1393</v>
      </c>
      <c r="C2466" s="18" t="s">
        <v>527</v>
      </c>
      <c r="D2466" s="28" t="s">
        <v>51</v>
      </c>
      <c r="E2466" s="29" t="s">
        <v>663</v>
      </c>
      <c r="F2466" s="24">
        <v>50</v>
      </c>
      <c r="G2466" s="24">
        <f t="shared" ref="G2466:N2466" si="1746">G2467</f>
        <v>0</v>
      </c>
      <c r="H2466" s="24">
        <f t="shared" si="1746"/>
        <v>50</v>
      </c>
      <c r="I2466" s="24">
        <f t="shared" si="1746"/>
        <v>300</v>
      </c>
      <c r="J2466" s="37">
        <f t="shared" si="1746"/>
        <v>275</v>
      </c>
      <c r="K2466" s="24">
        <f t="shared" si="1746"/>
        <v>0</v>
      </c>
      <c r="L2466" s="24">
        <f t="shared" si="1746"/>
        <v>0</v>
      </c>
      <c r="M2466" s="24">
        <f t="shared" si="1746"/>
        <v>0</v>
      </c>
      <c r="N2466" s="24">
        <f t="shared" si="1746"/>
        <v>0</v>
      </c>
      <c r="O2466" s="30">
        <f>O2467</f>
        <v>93.290350000000004</v>
      </c>
      <c r="P2466" s="30">
        <f>P2467</f>
        <v>0</v>
      </c>
      <c r="Q2466" s="30">
        <f>Q2467</f>
        <v>0</v>
      </c>
      <c r="R2466" s="88">
        <f t="shared" si="1732"/>
        <v>31.096783333333335</v>
      </c>
    </row>
    <row r="2467" spans="1:18" ht="31.5" customHeight="1" x14ac:dyDescent="0.3">
      <c r="A2467" s="28" t="s">
        <v>306</v>
      </c>
      <c r="B2467" s="28" t="s">
        <v>1393</v>
      </c>
      <c r="C2467" s="18" t="s">
        <v>527</v>
      </c>
      <c r="D2467" s="28" t="s">
        <v>52</v>
      </c>
      <c r="E2467" s="29" t="s">
        <v>664</v>
      </c>
      <c r="F2467" s="24">
        <v>50</v>
      </c>
      <c r="G2467" s="24"/>
      <c r="H2467" s="24">
        <v>50</v>
      </c>
      <c r="I2467" s="24">
        <v>300</v>
      </c>
      <c r="J2467" s="37">
        <v>275</v>
      </c>
      <c r="K2467" s="24">
        <v>0</v>
      </c>
      <c r="L2467" s="24">
        <v>0</v>
      </c>
      <c r="M2467" s="24">
        <v>0</v>
      </c>
      <c r="N2467" s="24">
        <v>0</v>
      </c>
      <c r="O2467" s="30">
        <v>93.290350000000004</v>
      </c>
      <c r="P2467" s="30">
        <v>0</v>
      </c>
      <c r="Q2467" s="30">
        <v>0</v>
      </c>
      <c r="R2467" s="88">
        <f t="shared" si="1732"/>
        <v>31.096783333333335</v>
      </c>
    </row>
    <row r="2468" spans="1:18" ht="47.25" customHeight="1" x14ac:dyDescent="0.3">
      <c r="A2468" s="28" t="s">
        <v>306</v>
      </c>
      <c r="B2468" s="28" t="s">
        <v>1393</v>
      </c>
      <c r="C2468" s="28" t="s">
        <v>79</v>
      </c>
      <c r="D2468" s="28"/>
      <c r="E2468" s="29" t="s">
        <v>1232</v>
      </c>
      <c r="F2468" s="24">
        <v>0</v>
      </c>
      <c r="G2468" s="24">
        <f t="shared" ref="G2468:Q2471" si="1747">G2469</f>
        <v>0</v>
      </c>
      <c r="H2468" s="24">
        <f t="shared" si="1747"/>
        <v>0</v>
      </c>
      <c r="I2468" s="24">
        <f t="shared" si="1747"/>
        <v>121.51038</v>
      </c>
      <c r="J2468" s="37">
        <f t="shared" si="1747"/>
        <v>113.07038</v>
      </c>
      <c r="K2468" s="24">
        <f t="shared" si="1747"/>
        <v>0</v>
      </c>
      <c r="L2468" s="24">
        <f t="shared" si="1747"/>
        <v>0</v>
      </c>
      <c r="M2468" s="24">
        <f t="shared" si="1747"/>
        <v>0</v>
      </c>
      <c r="N2468" s="24">
        <f t="shared" si="1747"/>
        <v>0</v>
      </c>
      <c r="O2468" s="30">
        <f t="shared" si="1747"/>
        <v>121.51038</v>
      </c>
      <c r="P2468" s="30">
        <f t="shared" si="1747"/>
        <v>0</v>
      </c>
      <c r="Q2468" s="30">
        <f t="shared" si="1747"/>
        <v>0</v>
      </c>
      <c r="R2468" s="88">
        <f t="shared" si="1732"/>
        <v>100</v>
      </c>
    </row>
    <row r="2469" spans="1:18" ht="31.5" customHeight="1" x14ac:dyDescent="0.3">
      <c r="A2469" s="28" t="s">
        <v>306</v>
      </c>
      <c r="B2469" s="28" t="s">
        <v>1393</v>
      </c>
      <c r="C2469" s="28" t="s">
        <v>86</v>
      </c>
      <c r="D2469" s="28"/>
      <c r="E2469" s="29" t="s">
        <v>1233</v>
      </c>
      <c r="F2469" s="24">
        <v>0</v>
      </c>
      <c r="G2469" s="24">
        <f t="shared" si="1747"/>
        <v>0</v>
      </c>
      <c r="H2469" s="24">
        <f t="shared" si="1747"/>
        <v>0</v>
      </c>
      <c r="I2469" s="24">
        <f t="shared" si="1747"/>
        <v>121.51038</v>
      </c>
      <c r="J2469" s="37">
        <f t="shared" si="1747"/>
        <v>113.07038</v>
      </c>
      <c r="K2469" s="24">
        <f t="shared" si="1747"/>
        <v>0</v>
      </c>
      <c r="L2469" s="24">
        <f t="shared" si="1747"/>
        <v>0</v>
      </c>
      <c r="M2469" s="24">
        <f t="shared" si="1747"/>
        <v>0</v>
      </c>
      <c r="N2469" s="24">
        <f t="shared" si="1747"/>
        <v>0</v>
      </c>
      <c r="O2469" s="30">
        <f t="shared" si="1747"/>
        <v>121.51038</v>
      </c>
      <c r="P2469" s="30">
        <f t="shared" si="1747"/>
        <v>0</v>
      </c>
      <c r="Q2469" s="30">
        <f t="shared" si="1747"/>
        <v>0</v>
      </c>
      <c r="R2469" s="88">
        <f t="shared" si="1732"/>
        <v>100</v>
      </c>
    </row>
    <row r="2470" spans="1:18" ht="31.5" customHeight="1" x14ac:dyDescent="0.3">
      <c r="A2470" s="28" t="s">
        <v>306</v>
      </c>
      <c r="B2470" s="28" t="s">
        <v>1393</v>
      </c>
      <c r="C2470" s="28" t="s">
        <v>87</v>
      </c>
      <c r="D2470" s="28"/>
      <c r="E2470" s="29" t="s">
        <v>1234</v>
      </c>
      <c r="F2470" s="24">
        <v>0</v>
      </c>
      <c r="G2470" s="24">
        <f t="shared" si="1747"/>
        <v>0</v>
      </c>
      <c r="H2470" s="24">
        <f t="shared" si="1747"/>
        <v>0</v>
      </c>
      <c r="I2470" s="24">
        <f t="shared" si="1747"/>
        <v>121.51038</v>
      </c>
      <c r="J2470" s="37">
        <f t="shared" si="1747"/>
        <v>113.07038</v>
      </c>
      <c r="K2470" s="24">
        <f t="shared" si="1747"/>
        <v>0</v>
      </c>
      <c r="L2470" s="24">
        <f t="shared" si="1747"/>
        <v>0</v>
      </c>
      <c r="M2470" s="24">
        <f t="shared" si="1747"/>
        <v>0</v>
      </c>
      <c r="N2470" s="24">
        <f t="shared" si="1747"/>
        <v>0</v>
      </c>
      <c r="O2470" s="30">
        <f t="shared" si="1747"/>
        <v>121.51038</v>
      </c>
      <c r="P2470" s="30">
        <f t="shared" si="1747"/>
        <v>0</v>
      </c>
      <c r="Q2470" s="30">
        <f t="shared" si="1747"/>
        <v>0</v>
      </c>
      <c r="R2470" s="88">
        <f t="shared" si="1732"/>
        <v>100</v>
      </c>
    </row>
    <row r="2471" spans="1:18" ht="15.75" customHeight="1" x14ac:dyDescent="0.3">
      <c r="A2471" s="28" t="s">
        <v>306</v>
      </c>
      <c r="B2471" s="28" t="s">
        <v>1393</v>
      </c>
      <c r="C2471" s="28" t="s">
        <v>87</v>
      </c>
      <c r="D2471" s="28" t="s">
        <v>53</v>
      </c>
      <c r="E2471" s="29" t="s">
        <v>679</v>
      </c>
      <c r="F2471" s="24">
        <v>0</v>
      </c>
      <c r="G2471" s="24">
        <f t="shared" si="1747"/>
        <v>0</v>
      </c>
      <c r="H2471" s="24">
        <f t="shared" si="1747"/>
        <v>0</v>
      </c>
      <c r="I2471" s="24">
        <f t="shared" si="1747"/>
        <v>121.51038</v>
      </c>
      <c r="J2471" s="37">
        <f t="shared" si="1747"/>
        <v>113.07038</v>
      </c>
      <c r="K2471" s="24">
        <f t="shared" si="1747"/>
        <v>0</v>
      </c>
      <c r="L2471" s="24">
        <f t="shared" si="1747"/>
        <v>0</v>
      </c>
      <c r="M2471" s="24">
        <f t="shared" si="1747"/>
        <v>0</v>
      </c>
      <c r="N2471" s="24">
        <f t="shared" si="1747"/>
        <v>0</v>
      </c>
      <c r="O2471" s="30">
        <f t="shared" si="1747"/>
        <v>121.51038</v>
      </c>
      <c r="P2471" s="30">
        <f t="shared" si="1747"/>
        <v>0</v>
      </c>
      <c r="Q2471" s="30">
        <f t="shared" si="1747"/>
        <v>0</v>
      </c>
      <c r="R2471" s="88">
        <f t="shared" si="1732"/>
        <v>100</v>
      </c>
    </row>
    <row r="2472" spans="1:18" ht="15.75" customHeight="1" x14ac:dyDescent="0.3">
      <c r="A2472" s="28" t="s">
        <v>306</v>
      </c>
      <c r="B2472" s="28" t="s">
        <v>1393</v>
      </c>
      <c r="C2472" s="28" t="s">
        <v>87</v>
      </c>
      <c r="D2472" s="28" t="s">
        <v>54</v>
      </c>
      <c r="E2472" s="29" t="s">
        <v>681</v>
      </c>
      <c r="F2472" s="24">
        <v>0</v>
      </c>
      <c r="G2472" s="24"/>
      <c r="H2472" s="24">
        <v>0</v>
      </c>
      <c r="I2472" s="24">
        <v>121.51038</v>
      </c>
      <c r="J2472" s="37">
        <v>113.07038</v>
      </c>
      <c r="K2472" s="24">
        <v>0</v>
      </c>
      <c r="L2472" s="24">
        <v>0</v>
      </c>
      <c r="M2472" s="24">
        <v>0</v>
      </c>
      <c r="N2472" s="24">
        <v>0</v>
      </c>
      <c r="O2472" s="30">
        <v>121.51038</v>
      </c>
      <c r="P2472" s="30">
        <v>0</v>
      </c>
      <c r="Q2472" s="30">
        <v>0</v>
      </c>
      <c r="R2472" s="88">
        <f t="shared" si="1732"/>
        <v>100</v>
      </c>
    </row>
    <row r="2473" spans="1:18" s="36" customFormat="1" ht="31.5" customHeight="1" x14ac:dyDescent="0.3">
      <c r="A2473" s="43" t="s">
        <v>306</v>
      </c>
      <c r="B2473" s="43" t="s">
        <v>130</v>
      </c>
      <c r="C2473" s="27"/>
      <c r="D2473" s="43"/>
      <c r="E2473" s="44" t="s">
        <v>620</v>
      </c>
      <c r="F2473" s="22">
        <v>996.10000000000014</v>
      </c>
      <c r="G2473" s="22">
        <f t="shared" ref="G2473:H2473" si="1748">G2474+G2491</f>
        <v>0</v>
      </c>
      <c r="H2473" s="22">
        <f t="shared" si="1748"/>
        <v>996.10000000000014</v>
      </c>
      <c r="I2473" s="22">
        <f t="shared" ref="I2473:Q2473" si="1749">I2474+I2491</f>
        <v>1021.3194000000001</v>
      </c>
      <c r="J2473" s="76">
        <f t="shared" si="1749"/>
        <v>622.55433999999991</v>
      </c>
      <c r="K2473" s="22">
        <f t="shared" si="1749"/>
        <v>300.60000000000002</v>
      </c>
      <c r="L2473" s="22">
        <f t="shared" si="1749"/>
        <v>225.45</v>
      </c>
      <c r="M2473" s="22">
        <f t="shared" si="1749"/>
        <v>0</v>
      </c>
      <c r="N2473" s="22">
        <f t="shared" si="1749"/>
        <v>0</v>
      </c>
      <c r="O2473" s="45">
        <f t="shared" si="1749"/>
        <v>822.83155999999997</v>
      </c>
      <c r="P2473" s="45">
        <f t="shared" si="1749"/>
        <v>300.59998999999999</v>
      </c>
      <c r="Q2473" s="45">
        <f t="shared" si="1749"/>
        <v>0</v>
      </c>
      <c r="R2473" s="86">
        <f t="shared" si="1732"/>
        <v>80.56554687984972</v>
      </c>
    </row>
    <row r="2474" spans="1:18" s="49" customFormat="1" ht="47.25" customHeight="1" x14ac:dyDescent="0.3">
      <c r="A2474" s="47" t="s">
        <v>306</v>
      </c>
      <c r="B2474" s="47" t="s">
        <v>1418</v>
      </c>
      <c r="C2474" s="20"/>
      <c r="D2474" s="47"/>
      <c r="E2474" s="48" t="s">
        <v>636</v>
      </c>
      <c r="F2474" s="23">
        <v>628.70000000000005</v>
      </c>
      <c r="G2474" s="23">
        <f t="shared" ref="G2474:H2474" si="1750">G2475+G2481+G2486</f>
        <v>0</v>
      </c>
      <c r="H2474" s="23">
        <f t="shared" si="1750"/>
        <v>628.70000000000005</v>
      </c>
      <c r="I2474" s="23">
        <f t="shared" ref="I2474:Q2474" si="1751">I2475+I2481+I2486</f>
        <v>653.9194</v>
      </c>
      <c r="J2474" s="77">
        <f t="shared" si="1751"/>
        <v>363.39671999999996</v>
      </c>
      <c r="K2474" s="23">
        <f t="shared" si="1751"/>
        <v>0</v>
      </c>
      <c r="L2474" s="23">
        <f t="shared" si="1751"/>
        <v>0</v>
      </c>
      <c r="M2474" s="23">
        <f t="shared" si="1751"/>
        <v>0</v>
      </c>
      <c r="N2474" s="23">
        <f t="shared" si="1751"/>
        <v>0</v>
      </c>
      <c r="O2474" s="51">
        <f t="shared" si="1751"/>
        <v>455.54066</v>
      </c>
      <c r="P2474" s="51">
        <f t="shared" si="1751"/>
        <v>0</v>
      </c>
      <c r="Q2474" s="51">
        <f t="shared" si="1751"/>
        <v>0</v>
      </c>
      <c r="R2474" s="87">
        <f t="shared" si="1732"/>
        <v>69.66312056195305</v>
      </c>
    </row>
    <row r="2475" spans="1:18" ht="15.75" customHeight="1" x14ac:dyDescent="0.3">
      <c r="A2475" s="28" t="s">
        <v>306</v>
      </c>
      <c r="B2475" s="28" t="s">
        <v>1418</v>
      </c>
      <c r="C2475" s="18" t="s">
        <v>184</v>
      </c>
      <c r="D2475" s="28"/>
      <c r="E2475" s="29" t="s">
        <v>1526</v>
      </c>
      <c r="F2475" s="24">
        <v>11.5</v>
      </c>
      <c r="G2475" s="24">
        <f t="shared" ref="G2475:N2479" si="1752">G2476</f>
        <v>0</v>
      </c>
      <c r="H2475" s="24">
        <f t="shared" si="1752"/>
        <v>11.5</v>
      </c>
      <c r="I2475" s="24">
        <f t="shared" si="1752"/>
        <v>11.5</v>
      </c>
      <c r="J2475" s="37">
        <f t="shared" si="1752"/>
        <v>0</v>
      </c>
      <c r="K2475" s="24">
        <f t="shared" si="1752"/>
        <v>0</v>
      </c>
      <c r="L2475" s="24">
        <f t="shared" si="1752"/>
        <v>0</v>
      </c>
      <c r="M2475" s="24">
        <f t="shared" si="1752"/>
        <v>0</v>
      </c>
      <c r="N2475" s="24">
        <f t="shared" si="1752"/>
        <v>0</v>
      </c>
      <c r="O2475" s="30">
        <f t="shared" ref="O2475:Q2479" si="1753">O2476</f>
        <v>11.5</v>
      </c>
      <c r="P2475" s="30">
        <f t="shared" si="1753"/>
        <v>0</v>
      </c>
      <c r="Q2475" s="30">
        <f t="shared" si="1753"/>
        <v>0</v>
      </c>
      <c r="R2475" s="88">
        <f t="shared" si="1732"/>
        <v>100</v>
      </c>
    </row>
    <row r="2476" spans="1:18" ht="63" customHeight="1" x14ac:dyDescent="0.3">
      <c r="A2476" s="28" t="s">
        <v>306</v>
      </c>
      <c r="B2476" s="28" t="s">
        <v>1418</v>
      </c>
      <c r="C2476" s="18" t="s">
        <v>252</v>
      </c>
      <c r="D2476" s="28"/>
      <c r="E2476" s="29" t="s">
        <v>1588</v>
      </c>
      <c r="F2476" s="24">
        <v>11.5</v>
      </c>
      <c r="G2476" s="24">
        <f t="shared" si="1752"/>
        <v>0</v>
      </c>
      <c r="H2476" s="24">
        <f t="shared" si="1752"/>
        <v>11.5</v>
      </c>
      <c r="I2476" s="24">
        <f t="shared" si="1752"/>
        <v>11.5</v>
      </c>
      <c r="J2476" s="37">
        <f t="shared" si="1752"/>
        <v>0</v>
      </c>
      <c r="K2476" s="24">
        <f t="shared" si="1752"/>
        <v>0</v>
      </c>
      <c r="L2476" s="24">
        <f t="shared" si="1752"/>
        <v>0</v>
      </c>
      <c r="M2476" s="24">
        <f t="shared" si="1752"/>
        <v>0</v>
      </c>
      <c r="N2476" s="24">
        <f t="shared" si="1752"/>
        <v>0</v>
      </c>
      <c r="O2476" s="30">
        <f t="shared" si="1753"/>
        <v>11.5</v>
      </c>
      <c r="P2476" s="30">
        <f t="shared" si="1753"/>
        <v>0</v>
      </c>
      <c r="Q2476" s="30">
        <f t="shared" si="1753"/>
        <v>0</v>
      </c>
      <c r="R2476" s="88">
        <f t="shared" si="1732"/>
        <v>100</v>
      </c>
    </row>
    <row r="2477" spans="1:18" ht="47.25" customHeight="1" x14ac:dyDescent="0.3">
      <c r="A2477" s="28" t="s">
        <v>306</v>
      </c>
      <c r="B2477" s="28" t="s">
        <v>1418</v>
      </c>
      <c r="C2477" s="18" t="s">
        <v>253</v>
      </c>
      <c r="D2477" s="28"/>
      <c r="E2477" s="29" t="s">
        <v>1589</v>
      </c>
      <c r="F2477" s="24">
        <v>11.5</v>
      </c>
      <c r="G2477" s="24">
        <f t="shared" si="1752"/>
        <v>0</v>
      </c>
      <c r="H2477" s="24">
        <f t="shared" si="1752"/>
        <v>11.5</v>
      </c>
      <c r="I2477" s="24">
        <f t="shared" si="1752"/>
        <v>11.5</v>
      </c>
      <c r="J2477" s="37">
        <f t="shared" si="1752"/>
        <v>0</v>
      </c>
      <c r="K2477" s="24">
        <f t="shared" si="1752"/>
        <v>0</v>
      </c>
      <c r="L2477" s="24">
        <f t="shared" si="1752"/>
        <v>0</v>
      </c>
      <c r="M2477" s="24">
        <f t="shared" si="1752"/>
        <v>0</v>
      </c>
      <c r="N2477" s="24">
        <f t="shared" si="1752"/>
        <v>0</v>
      </c>
      <c r="O2477" s="30">
        <f t="shared" si="1753"/>
        <v>11.5</v>
      </c>
      <c r="P2477" s="30">
        <f t="shared" si="1753"/>
        <v>0</v>
      </c>
      <c r="Q2477" s="30">
        <f t="shared" si="1753"/>
        <v>0</v>
      </c>
      <c r="R2477" s="88">
        <f t="shared" si="1732"/>
        <v>100</v>
      </c>
    </row>
    <row r="2478" spans="1:18" ht="31.5" customHeight="1" x14ac:dyDescent="0.3">
      <c r="A2478" s="28" t="s">
        <v>306</v>
      </c>
      <c r="B2478" s="28" t="s">
        <v>1418</v>
      </c>
      <c r="C2478" s="18" t="s">
        <v>251</v>
      </c>
      <c r="D2478" s="28"/>
      <c r="E2478" s="29" t="s">
        <v>718</v>
      </c>
      <c r="F2478" s="24">
        <v>11.5</v>
      </c>
      <c r="G2478" s="24">
        <f t="shared" si="1752"/>
        <v>0</v>
      </c>
      <c r="H2478" s="24">
        <f t="shared" si="1752"/>
        <v>11.5</v>
      </c>
      <c r="I2478" s="24">
        <f t="shared" si="1752"/>
        <v>11.5</v>
      </c>
      <c r="J2478" s="37">
        <f t="shared" si="1752"/>
        <v>0</v>
      </c>
      <c r="K2478" s="24">
        <f t="shared" si="1752"/>
        <v>0</v>
      </c>
      <c r="L2478" s="24">
        <f t="shared" si="1752"/>
        <v>0</v>
      </c>
      <c r="M2478" s="24">
        <f t="shared" si="1752"/>
        <v>0</v>
      </c>
      <c r="N2478" s="24">
        <f t="shared" si="1752"/>
        <v>0</v>
      </c>
      <c r="O2478" s="30">
        <f t="shared" si="1753"/>
        <v>11.5</v>
      </c>
      <c r="P2478" s="30">
        <f t="shared" si="1753"/>
        <v>0</v>
      </c>
      <c r="Q2478" s="30">
        <f t="shared" si="1753"/>
        <v>0</v>
      </c>
      <c r="R2478" s="88">
        <f t="shared" si="1732"/>
        <v>100</v>
      </c>
    </row>
    <row r="2479" spans="1:18" ht="31.5" customHeight="1" x14ac:dyDescent="0.3">
      <c r="A2479" s="28" t="s">
        <v>306</v>
      </c>
      <c r="B2479" s="28" t="s">
        <v>1418</v>
      </c>
      <c r="C2479" s="18" t="s">
        <v>251</v>
      </c>
      <c r="D2479" s="28" t="s">
        <v>51</v>
      </c>
      <c r="E2479" s="29" t="s">
        <v>663</v>
      </c>
      <c r="F2479" s="24">
        <v>11.5</v>
      </c>
      <c r="G2479" s="24">
        <f t="shared" si="1752"/>
        <v>0</v>
      </c>
      <c r="H2479" s="24">
        <f t="shared" si="1752"/>
        <v>11.5</v>
      </c>
      <c r="I2479" s="24">
        <f t="shared" si="1752"/>
        <v>11.5</v>
      </c>
      <c r="J2479" s="37">
        <f t="shared" si="1752"/>
        <v>0</v>
      </c>
      <c r="K2479" s="24">
        <f t="shared" si="1752"/>
        <v>0</v>
      </c>
      <c r="L2479" s="24">
        <f t="shared" si="1752"/>
        <v>0</v>
      </c>
      <c r="M2479" s="24">
        <f t="shared" si="1752"/>
        <v>0</v>
      </c>
      <c r="N2479" s="24">
        <f t="shared" si="1752"/>
        <v>0</v>
      </c>
      <c r="O2479" s="30">
        <f t="shared" si="1753"/>
        <v>11.5</v>
      </c>
      <c r="P2479" s="30">
        <f t="shared" si="1753"/>
        <v>0</v>
      </c>
      <c r="Q2479" s="30">
        <f t="shared" si="1753"/>
        <v>0</v>
      </c>
      <c r="R2479" s="88">
        <f t="shared" si="1732"/>
        <v>100</v>
      </c>
    </row>
    <row r="2480" spans="1:18" ht="31.5" customHeight="1" x14ac:dyDescent="0.3">
      <c r="A2480" s="28" t="s">
        <v>306</v>
      </c>
      <c r="B2480" s="28" t="s">
        <v>1418</v>
      </c>
      <c r="C2480" s="18" t="s">
        <v>251</v>
      </c>
      <c r="D2480" s="28" t="s">
        <v>52</v>
      </c>
      <c r="E2480" s="29" t="s">
        <v>664</v>
      </c>
      <c r="F2480" s="24">
        <v>11.5</v>
      </c>
      <c r="G2480" s="24"/>
      <c r="H2480" s="24">
        <v>11.5</v>
      </c>
      <c r="I2480" s="24">
        <v>11.5</v>
      </c>
      <c r="J2480" s="37">
        <v>0</v>
      </c>
      <c r="K2480" s="24">
        <v>0</v>
      </c>
      <c r="L2480" s="24">
        <v>0</v>
      </c>
      <c r="M2480" s="24">
        <v>0</v>
      </c>
      <c r="N2480" s="24">
        <v>0</v>
      </c>
      <c r="O2480" s="30">
        <v>11.5</v>
      </c>
      <c r="P2480" s="30">
        <v>0</v>
      </c>
      <c r="Q2480" s="30">
        <v>0</v>
      </c>
      <c r="R2480" s="88">
        <f t="shared" si="1732"/>
        <v>100</v>
      </c>
    </row>
    <row r="2481" spans="1:18" ht="31.5" customHeight="1" x14ac:dyDescent="0.3">
      <c r="A2481" s="28" t="s">
        <v>306</v>
      </c>
      <c r="B2481" s="28" t="s">
        <v>1418</v>
      </c>
      <c r="C2481" s="18" t="s">
        <v>62</v>
      </c>
      <c r="D2481" s="28"/>
      <c r="E2481" s="29" t="s">
        <v>1196</v>
      </c>
      <c r="F2481" s="24">
        <v>617.20000000000005</v>
      </c>
      <c r="G2481" s="24">
        <f t="shared" ref="G2481:N2484" si="1754">G2482</f>
        <v>0</v>
      </c>
      <c r="H2481" s="24">
        <f t="shared" si="1754"/>
        <v>617.20000000000005</v>
      </c>
      <c r="I2481" s="24">
        <f t="shared" si="1754"/>
        <v>459.21940000000001</v>
      </c>
      <c r="J2481" s="37">
        <f t="shared" si="1754"/>
        <v>180.19672</v>
      </c>
      <c r="K2481" s="24">
        <f t="shared" si="1754"/>
        <v>0</v>
      </c>
      <c r="L2481" s="24">
        <f t="shared" si="1754"/>
        <v>0</v>
      </c>
      <c r="M2481" s="24">
        <f t="shared" si="1754"/>
        <v>0</v>
      </c>
      <c r="N2481" s="24">
        <f t="shared" si="1754"/>
        <v>0</v>
      </c>
      <c r="O2481" s="30">
        <f t="shared" ref="O2481:Q2484" si="1755">O2482</f>
        <v>260.84066000000001</v>
      </c>
      <c r="P2481" s="30">
        <f t="shared" si="1755"/>
        <v>0</v>
      </c>
      <c r="Q2481" s="30">
        <f t="shared" si="1755"/>
        <v>0</v>
      </c>
      <c r="R2481" s="88">
        <f t="shared" si="1732"/>
        <v>56.800879927982137</v>
      </c>
    </row>
    <row r="2482" spans="1:18" ht="15.75" customHeight="1" x14ac:dyDescent="0.3">
      <c r="A2482" s="28" t="s">
        <v>306</v>
      </c>
      <c r="B2482" s="28" t="s">
        <v>1418</v>
      </c>
      <c r="C2482" s="18" t="s">
        <v>63</v>
      </c>
      <c r="D2482" s="28"/>
      <c r="E2482" s="29" t="s">
        <v>115</v>
      </c>
      <c r="F2482" s="24">
        <v>617.20000000000005</v>
      </c>
      <c r="G2482" s="24">
        <f t="shared" si="1754"/>
        <v>0</v>
      </c>
      <c r="H2482" s="24">
        <f t="shared" si="1754"/>
        <v>617.20000000000005</v>
      </c>
      <c r="I2482" s="24">
        <f t="shared" si="1754"/>
        <v>459.21940000000001</v>
      </c>
      <c r="J2482" s="37">
        <f t="shared" si="1754"/>
        <v>180.19672</v>
      </c>
      <c r="K2482" s="24">
        <f t="shared" si="1754"/>
        <v>0</v>
      </c>
      <c r="L2482" s="24">
        <f t="shared" si="1754"/>
        <v>0</v>
      </c>
      <c r="M2482" s="24">
        <f t="shared" si="1754"/>
        <v>0</v>
      </c>
      <c r="N2482" s="24">
        <f t="shared" si="1754"/>
        <v>0</v>
      </c>
      <c r="O2482" s="30">
        <f t="shared" si="1755"/>
        <v>260.84066000000001</v>
      </c>
      <c r="P2482" s="30">
        <f t="shared" si="1755"/>
        <v>0</v>
      </c>
      <c r="Q2482" s="30">
        <f t="shared" si="1755"/>
        <v>0</v>
      </c>
      <c r="R2482" s="88">
        <f t="shared" si="1732"/>
        <v>56.800879927982137</v>
      </c>
    </row>
    <row r="2483" spans="1:18" ht="47.25" customHeight="1" x14ac:dyDescent="0.3">
      <c r="A2483" s="28" t="s">
        <v>306</v>
      </c>
      <c r="B2483" s="28" t="s">
        <v>1418</v>
      </c>
      <c r="C2483" s="18" t="s">
        <v>305</v>
      </c>
      <c r="D2483" s="28"/>
      <c r="E2483" s="29" t="s">
        <v>124</v>
      </c>
      <c r="F2483" s="24">
        <v>617.20000000000005</v>
      </c>
      <c r="G2483" s="24">
        <f t="shared" ref="G2483:O2483" si="1756">G2484</f>
        <v>0</v>
      </c>
      <c r="H2483" s="24">
        <f t="shared" si="1756"/>
        <v>617.20000000000005</v>
      </c>
      <c r="I2483" s="24">
        <f t="shared" si="1756"/>
        <v>459.21940000000001</v>
      </c>
      <c r="J2483" s="37">
        <f t="shared" si="1756"/>
        <v>180.19672</v>
      </c>
      <c r="K2483" s="24">
        <f t="shared" si="1756"/>
        <v>0</v>
      </c>
      <c r="L2483" s="24">
        <f t="shared" si="1756"/>
        <v>0</v>
      </c>
      <c r="M2483" s="24">
        <f t="shared" si="1756"/>
        <v>0</v>
      </c>
      <c r="N2483" s="24">
        <f t="shared" si="1756"/>
        <v>0</v>
      </c>
      <c r="O2483" s="30">
        <f t="shared" si="1756"/>
        <v>260.84066000000001</v>
      </c>
      <c r="P2483" s="30">
        <f t="shared" si="1755"/>
        <v>0</v>
      </c>
      <c r="Q2483" s="30">
        <f t="shared" si="1755"/>
        <v>0</v>
      </c>
      <c r="R2483" s="88">
        <f t="shared" si="1732"/>
        <v>56.800879927982137</v>
      </c>
    </row>
    <row r="2484" spans="1:18" ht="31.5" customHeight="1" x14ac:dyDescent="0.3">
      <c r="A2484" s="28" t="s">
        <v>306</v>
      </c>
      <c r="B2484" s="28" t="s">
        <v>1418</v>
      </c>
      <c r="C2484" s="18" t="s">
        <v>305</v>
      </c>
      <c r="D2484" s="28" t="s">
        <v>51</v>
      </c>
      <c r="E2484" s="29" t="s">
        <v>663</v>
      </c>
      <c r="F2484" s="24">
        <v>617.20000000000005</v>
      </c>
      <c r="G2484" s="24">
        <f t="shared" si="1754"/>
        <v>0</v>
      </c>
      <c r="H2484" s="24">
        <f t="shared" si="1754"/>
        <v>617.20000000000005</v>
      </c>
      <c r="I2484" s="24">
        <f t="shared" si="1754"/>
        <v>459.21940000000001</v>
      </c>
      <c r="J2484" s="37">
        <f t="shared" si="1754"/>
        <v>180.19672</v>
      </c>
      <c r="K2484" s="24">
        <f t="shared" si="1754"/>
        <v>0</v>
      </c>
      <c r="L2484" s="24">
        <f t="shared" si="1754"/>
        <v>0</v>
      </c>
      <c r="M2484" s="24">
        <f t="shared" si="1754"/>
        <v>0</v>
      </c>
      <c r="N2484" s="24">
        <f t="shared" si="1754"/>
        <v>0</v>
      </c>
      <c r="O2484" s="30">
        <f t="shared" si="1755"/>
        <v>260.84066000000001</v>
      </c>
      <c r="P2484" s="30">
        <f t="shared" si="1755"/>
        <v>0</v>
      </c>
      <c r="Q2484" s="30">
        <f t="shared" si="1755"/>
        <v>0</v>
      </c>
      <c r="R2484" s="88">
        <f t="shared" si="1732"/>
        <v>56.800879927982137</v>
      </c>
    </row>
    <row r="2485" spans="1:18" ht="31.5" customHeight="1" x14ac:dyDescent="0.3">
      <c r="A2485" s="28" t="s">
        <v>306</v>
      </c>
      <c r="B2485" s="28" t="s">
        <v>1418</v>
      </c>
      <c r="C2485" s="18" t="s">
        <v>305</v>
      </c>
      <c r="D2485" s="28" t="s">
        <v>52</v>
      </c>
      <c r="E2485" s="29" t="s">
        <v>664</v>
      </c>
      <c r="F2485" s="24">
        <v>617.20000000000005</v>
      </c>
      <c r="G2485" s="24"/>
      <c r="H2485" s="24">
        <v>617.20000000000005</v>
      </c>
      <c r="I2485" s="24">
        <v>459.21940000000001</v>
      </c>
      <c r="J2485" s="37">
        <v>180.19672</v>
      </c>
      <c r="K2485" s="24">
        <v>0</v>
      </c>
      <c r="L2485" s="24">
        <v>0</v>
      </c>
      <c r="M2485" s="24">
        <v>0</v>
      </c>
      <c r="N2485" s="24">
        <v>0</v>
      </c>
      <c r="O2485" s="30">
        <v>260.84066000000001</v>
      </c>
      <c r="P2485" s="30">
        <v>0</v>
      </c>
      <c r="Q2485" s="30">
        <v>0</v>
      </c>
      <c r="R2485" s="88">
        <f t="shared" si="1732"/>
        <v>56.800879927982137</v>
      </c>
    </row>
    <row r="2486" spans="1:18" ht="47.25" customHeight="1" x14ac:dyDescent="0.3">
      <c r="A2486" s="28" t="s">
        <v>306</v>
      </c>
      <c r="B2486" s="28" t="s">
        <v>1418</v>
      </c>
      <c r="C2486" s="28" t="s">
        <v>79</v>
      </c>
      <c r="D2486" s="28"/>
      <c r="E2486" s="29" t="s">
        <v>1232</v>
      </c>
      <c r="F2486" s="24">
        <v>0</v>
      </c>
      <c r="G2486" s="24">
        <f t="shared" ref="G2486:Q2489" si="1757">G2487</f>
        <v>0</v>
      </c>
      <c r="H2486" s="24">
        <f t="shared" si="1757"/>
        <v>0</v>
      </c>
      <c r="I2486" s="24">
        <f t="shared" si="1757"/>
        <v>183.2</v>
      </c>
      <c r="J2486" s="37">
        <f t="shared" si="1757"/>
        <v>183.2</v>
      </c>
      <c r="K2486" s="24">
        <f t="shared" si="1757"/>
        <v>0</v>
      </c>
      <c r="L2486" s="24">
        <f t="shared" si="1757"/>
        <v>0</v>
      </c>
      <c r="M2486" s="24">
        <f t="shared" si="1757"/>
        <v>0</v>
      </c>
      <c r="N2486" s="24">
        <f t="shared" si="1757"/>
        <v>0</v>
      </c>
      <c r="O2486" s="30">
        <f t="shared" si="1757"/>
        <v>183.2</v>
      </c>
      <c r="P2486" s="30">
        <f t="shared" si="1757"/>
        <v>0</v>
      </c>
      <c r="Q2486" s="30">
        <f t="shared" si="1757"/>
        <v>0</v>
      </c>
      <c r="R2486" s="88">
        <f t="shared" si="1732"/>
        <v>100</v>
      </c>
    </row>
    <row r="2487" spans="1:18" ht="15.75" customHeight="1" x14ac:dyDescent="0.3">
      <c r="A2487" s="28" t="s">
        <v>306</v>
      </c>
      <c r="B2487" s="28" t="s">
        <v>1418</v>
      </c>
      <c r="C2487" s="28" t="s">
        <v>80</v>
      </c>
      <c r="D2487" s="28"/>
      <c r="E2487" s="29" t="s">
        <v>1235</v>
      </c>
      <c r="F2487" s="24">
        <v>0</v>
      </c>
      <c r="G2487" s="24">
        <f t="shared" si="1757"/>
        <v>0</v>
      </c>
      <c r="H2487" s="24">
        <f t="shared" si="1757"/>
        <v>0</v>
      </c>
      <c r="I2487" s="24">
        <f t="shared" si="1757"/>
        <v>183.2</v>
      </c>
      <c r="J2487" s="37">
        <f t="shared" si="1757"/>
        <v>183.2</v>
      </c>
      <c r="K2487" s="24">
        <f t="shared" si="1757"/>
        <v>0</v>
      </c>
      <c r="L2487" s="24">
        <f t="shared" si="1757"/>
        <v>0</v>
      </c>
      <c r="M2487" s="24">
        <f t="shared" si="1757"/>
        <v>0</v>
      </c>
      <c r="N2487" s="24">
        <f t="shared" si="1757"/>
        <v>0</v>
      </c>
      <c r="O2487" s="30">
        <f t="shared" si="1757"/>
        <v>183.2</v>
      </c>
      <c r="P2487" s="30">
        <f t="shared" si="1757"/>
        <v>0</v>
      </c>
      <c r="Q2487" s="30">
        <f t="shared" si="1757"/>
        <v>0</v>
      </c>
      <c r="R2487" s="88">
        <f t="shared" si="1732"/>
        <v>100</v>
      </c>
    </row>
    <row r="2488" spans="1:18" ht="15.75" customHeight="1" x14ac:dyDescent="0.3">
      <c r="A2488" s="28" t="s">
        <v>306</v>
      </c>
      <c r="B2488" s="28" t="s">
        <v>1418</v>
      </c>
      <c r="C2488" s="28" t="s">
        <v>81</v>
      </c>
      <c r="D2488" s="28"/>
      <c r="E2488" s="29" t="s">
        <v>1236</v>
      </c>
      <c r="F2488" s="24">
        <v>0</v>
      </c>
      <c r="G2488" s="24">
        <f t="shared" si="1757"/>
        <v>0</v>
      </c>
      <c r="H2488" s="24">
        <f t="shared" si="1757"/>
        <v>0</v>
      </c>
      <c r="I2488" s="24">
        <f t="shared" si="1757"/>
        <v>183.2</v>
      </c>
      <c r="J2488" s="37">
        <f t="shared" si="1757"/>
        <v>183.2</v>
      </c>
      <c r="K2488" s="24">
        <f t="shared" si="1757"/>
        <v>0</v>
      </c>
      <c r="L2488" s="24">
        <f t="shared" si="1757"/>
        <v>0</v>
      </c>
      <c r="M2488" s="24">
        <f t="shared" si="1757"/>
        <v>0</v>
      </c>
      <c r="N2488" s="24">
        <f t="shared" si="1757"/>
        <v>0</v>
      </c>
      <c r="O2488" s="30">
        <f t="shared" si="1757"/>
        <v>183.2</v>
      </c>
      <c r="P2488" s="30">
        <f t="shared" si="1757"/>
        <v>0</v>
      </c>
      <c r="Q2488" s="30">
        <f t="shared" si="1757"/>
        <v>0</v>
      </c>
      <c r="R2488" s="88">
        <f t="shared" si="1732"/>
        <v>100</v>
      </c>
    </row>
    <row r="2489" spans="1:18" ht="31.5" customHeight="1" x14ac:dyDescent="0.3">
      <c r="A2489" s="28" t="s">
        <v>306</v>
      </c>
      <c r="B2489" s="28" t="s">
        <v>1418</v>
      </c>
      <c r="C2489" s="28" t="s">
        <v>81</v>
      </c>
      <c r="D2489" s="28" t="s">
        <v>51</v>
      </c>
      <c r="E2489" s="29" t="s">
        <v>663</v>
      </c>
      <c r="F2489" s="24">
        <v>0</v>
      </c>
      <c r="G2489" s="24">
        <f t="shared" si="1757"/>
        <v>0</v>
      </c>
      <c r="H2489" s="24">
        <f t="shared" si="1757"/>
        <v>0</v>
      </c>
      <c r="I2489" s="24">
        <f t="shared" si="1757"/>
        <v>183.2</v>
      </c>
      <c r="J2489" s="37">
        <f t="shared" si="1757"/>
        <v>183.2</v>
      </c>
      <c r="K2489" s="24">
        <f t="shared" si="1757"/>
        <v>0</v>
      </c>
      <c r="L2489" s="24">
        <f t="shared" si="1757"/>
        <v>0</v>
      </c>
      <c r="M2489" s="24">
        <f t="shared" si="1757"/>
        <v>0</v>
      </c>
      <c r="N2489" s="24">
        <f t="shared" si="1757"/>
        <v>0</v>
      </c>
      <c r="O2489" s="30">
        <f t="shared" si="1757"/>
        <v>183.2</v>
      </c>
      <c r="P2489" s="30">
        <f t="shared" si="1757"/>
        <v>0</v>
      </c>
      <c r="Q2489" s="30">
        <f t="shared" si="1757"/>
        <v>0</v>
      </c>
      <c r="R2489" s="88">
        <f t="shared" si="1732"/>
        <v>100</v>
      </c>
    </row>
    <row r="2490" spans="1:18" ht="31.5" customHeight="1" x14ac:dyDescent="0.3">
      <c r="A2490" s="28" t="s">
        <v>306</v>
      </c>
      <c r="B2490" s="28" t="s">
        <v>1418</v>
      </c>
      <c r="C2490" s="28" t="s">
        <v>81</v>
      </c>
      <c r="D2490" s="28" t="s">
        <v>52</v>
      </c>
      <c r="E2490" s="29" t="s">
        <v>664</v>
      </c>
      <c r="F2490" s="24">
        <v>0</v>
      </c>
      <c r="G2490" s="24"/>
      <c r="H2490" s="24">
        <v>0</v>
      </c>
      <c r="I2490" s="24">
        <v>183.2</v>
      </c>
      <c r="J2490" s="37">
        <v>183.2</v>
      </c>
      <c r="K2490" s="24">
        <v>0</v>
      </c>
      <c r="L2490" s="24">
        <v>0</v>
      </c>
      <c r="M2490" s="24">
        <v>0</v>
      </c>
      <c r="N2490" s="24">
        <v>0</v>
      </c>
      <c r="O2490" s="30">
        <v>183.2</v>
      </c>
      <c r="P2490" s="30">
        <v>0</v>
      </c>
      <c r="Q2490" s="30">
        <v>0</v>
      </c>
      <c r="R2490" s="88">
        <f t="shared" si="1732"/>
        <v>100</v>
      </c>
    </row>
    <row r="2491" spans="1:18" s="49" customFormat="1" ht="31.5" customHeight="1" x14ac:dyDescent="0.3">
      <c r="A2491" s="47" t="s">
        <v>306</v>
      </c>
      <c r="B2491" s="47" t="s">
        <v>1419</v>
      </c>
      <c r="C2491" s="20"/>
      <c r="D2491" s="47"/>
      <c r="E2491" s="48" t="s">
        <v>638</v>
      </c>
      <c r="F2491" s="23">
        <v>367.40000000000003</v>
      </c>
      <c r="G2491" s="23">
        <f t="shared" ref="G2491:H2491" si="1758">G2492+G2498</f>
        <v>0</v>
      </c>
      <c r="H2491" s="23">
        <f t="shared" si="1758"/>
        <v>367.40000000000003</v>
      </c>
      <c r="I2491" s="23">
        <f t="shared" ref="I2491:Q2491" si="1759">I2492+I2498</f>
        <v>367.40000000000003</v>
      </c>
      <c r="J2491" s="77">
        <f t="shared" si="1759"/>
        <v>259.15762000000001</v>
      </c>
      <c r="K2491" s="23">
        <f t="shared" si="1759"/>
        <v>300.60000000000002</v>
      </c>
      <c r="L2491" s="23">
        <f t="shared" si="1759"/>
        <v>225.45</v>
      </c>
      <c r="M2491" s="23">
        <f t="shared" si="1759"/>
        <v>0</v>
      </c>
      <c r="N2491" s="23">
        <f t="shared" si="1759"/>
        <v>0</v>
      </c>
      <c r="O2491" s="51">
        <f t="shared" si="1759"/>
        <v>367.29089999999997</v>
      </c>
      <c r="P2491" s="51">
        <f t="shared" si="1759"/>
        <v>300.59998999999999</v>
      </c>
      <c r="Q2491" s="51">
        <f t="shared" si="1759"/>
        <v>0</v>
      </c>
      <c r="R2491" s="87">
        <f t="shared" si="1732"/>
        <v>99.970304844855733</v>
      </c>
    </row>
    <row r="2492" spans="1:18" ht="15.75" customHeight="1" x14ac:dyDescent="0.3">
      <c r="A2492" s="28" t="s">
        <v>306</v>
      </c>
      <c r="B2492" s="28" t="s">
        <v>1419</v>
      </c>
      <c r="C2492" s="18" t="s">
        <v>184</v>
      </c>
      <c r="D2492" s="28"/>
      <c r="E2492" s="29" t="s">
        <v>1526</v>
      </c>
      <c r="F2492" s="24">
        <v>66.8</v>
      </c>
      <c r="G2492" s="24">
        <f t="shared" ref="G2492:N2496" si="1760">G2493</f>
        <v>0</v>
      </c>
      <c r="H2492" s="24">
        <f t="shared" si="1760"/>
        <v>66.8</v>
      </c>
      <c r="I2492" s="24">
        <f t="shared" si="1760"/>
        <v>66.8</v>
      </c>
      <c r="J2492" s="37">
        <f t="shared" si="1760"/>
        <v>33.707619999999999</v>
      </c>
      <c r="K2492" s="24">
        <f t="shared" si="1760"/>
        <v>0</v>
      </c>
      <c r="L2492" s="24">
        <f t="shared" si="1760"/>
        <v>0</v>
      </c>
      <c r="M2492" s="24">
        <f t="shared" si="1760"/>
        <v>0</v>
      </c>
      <c r="N2492" s="24">
        <f t="shared" si="1760"/>
        <v>0</v>
      </c>
      <c r="O2492" s="30">
        <f t="shared" ref="O2492:Q2496" si="1761">O2493</f>
        <v>66.690910000000002</v>
      </c>
      <c r="P2492" s="30">
        <f t="shared" si="1761"/>
        <v>0</v>
      </c>
      <c r="Q2492" s="30">
        <f t="shared" si="1761"/>
        <v>0</v>
      </c>
      <c r="R2492" s="88">
        <f t="shared" si="1732"/>
        <v>99.836691616766473</v>
      </c>
    </row>
    <row r="2493" spans="1:18" ht="31.5" customHeight="1" x14ac:dyDescent="0.3">
      <c r="A2493" s="28" t="s">
        <v>306</v>
      </c>
      <c r="B2493" s="28" t="s">
        <v>1419</v>
      </c>
      <c r="C2493" s="18" t="s">
        <v>255</v>
      </c>
      <c r="D2493" s="28"/>
      <c r="E2493" s="29" t="s">
        <v>1590</v>
      </c>
      <c r="F2493" s="24">
        <v>66.8</v>
      </c>
      <c r="G2493" s="24">
        <f t="shared" si="1760"/>
        <v>0</v>
      </c>
      <c r="H2493" s="24">
        <f t="shared" si="1760"/>
        <v>66.8</v>
      </c>
      <c r="I2493" s="24">
        <f t="shared" si="1760"/>
        <v>66.8</v>
      </c>
      <c r="J2493" s="37">
        <f t="shared" si="1760"/>
        <v>33.707619999999999</v>
      </c>
      <c r="K2493" s="24">
        <f t="shared" si="1760"/>
        <v>0</v>
      </c>
      <c r="L2493" s="24">
        <f t="shared" si="1760"/>
        <v>0</v>
      </c>
      <c r="M2493" s="24">
        <f t="shared" si="1760"/>
        <v>0</v>
      </c>
      <c r="N2493" s="24">
        <f t="shared" si="1760"/>
        <v>0</v>
      </c>
      <c r="O2493" s="30">
        <f t="shared" si="1761"/>
        <v>66.690910000000002</v>
      </c>
      <c r="P2493" s="30">
        <f t="shared" si="1761"/>
        <v>0</v>
      </c>
      <c r="Q2493" s="30">
        <f t="shared" si="1761"/>
        <v>0</v>
      </c>
      <c r="R2493" s="88">
        <f t="shared" si="1732"/>
        <v>99.836691616766473</v>
      </c>
    </row>
    <row r="2494" spans="1:18" ht="31.5" customHeight="1" x14ac:dyDescent="0.3">
      <c r="A2494" s="28" t="s">
        <v>306</v>
      </c>
      <c r="B2494" s="28" t="s">
        <v>1419</v>
      </c>
      <c r="C2494" s="18" t="s">
        <v>256</v>
      </c>
      <c r="D2494" s="28"/>
      <c r="E2494" s="29" t="s">
        <v>1591</v>
      </c>
      <c r="F2494" s="24">
        <v>66.8</v>
      </c>
      <c r="G2494" s="24">
        <f t="shared" si="1760"/>
        <v>0</v>
      </c>
      <c r="H2494" s="24">
        <f t="shared" si="1760"/>
        <v>66.8</v>
      </c>
      <c r="I2494" s="24">
        <f t="shared" si="1760"/>
        <v>66.8</v>
      </c>
      <c r="J2494" s="37">
        <f t="shared" si="1760"/>
        <v>33.707619999999999</v>
      </c>
      <c r="K2494" s="24">
        <f t="shared" si="1760"/>
        <v>0</v>
      </c>
      <c r="L2494" s="24">
        <f t="shared" si="1760"/>
        <v>0</v>
      </c>
      <c r="M2494" s="24">
        <f t="shared" si="1760"/>
        <v>0</v>
      </c>
      <c r="N2494" s="24">
        <f t="shared" si="1760"/>
        <v>0</v>
      </c>
      <c r="O2494" s="30">
        <f t="shared" si="1761"/>
        <v>66.690910000000002</v>
      </c>
      <c r="P2494" s="30">
        <f t="shared" si="1761"/>
        <v>0</v>
      </c>
      <c r="Q2494" s="30">
        <f t="shared" si="1761"/>
        <v>0</v>
      </c>
      <c r="R2494" s="88">
        <f t="shared" si="1732"/>
        <v>99.836691616766473</v>
      </c>
    </row>
    <row r="2495" spans="1:18" ht="31.5" customHeight="1" x14ac:dyDescent="0.3">
      <c r="A2495" s="28" t="s">
        <v>306</v>
      </c>
      <c r="B2495" s="28" t="s">
        <v>1419</v>
      </c>
      <c r="C2495" s="18" t="s">
        <v>254</v>
      </c>
      <c r="D2495" s="28"/>
      <c r="E2495" s="29" t="s">
        <v>722</v>
      </c>
      <c r="F2495" s="24">
        <v>66.8</v>
      </c>
      <c r="G2495" s="24">
        <f t="shared" si="1760"/>
        <v>0</v>
      </c>
      <c r="H2495" s="24">
        <f t="shared" si="1760"/>
        <v>66.8</v>
      </c>
      <c r="I2495" s="24">
        <f t="shared" si="1760"/>
        <v>66.8</v>
      </c>
      <c r="J2495" s="37">
        <f t="shared" si="1760"/>
        <v>33.707619999999999</v>
      </c>
      <c r="K2495" s="24">
        <f t="shared" si="1760"/>
        <v>0</v>
      </c>
      <c r="L2495" s="24">
        <f t="shared" si="1760"/>
        <v>0</v>
      </c>
      <c r="M2495" s="24">
        <f t="shared" si="1760"/>
        <v>0</v>
      </c>
      <c r="N2495" s="24">
        <f t="shared" si="1760"/>
        <v>0</v>
      </c>
      <c r="O2495" s="30">
        <f t="shared" si="1761"/>
        <v>66.690910000000002</v>
      </c>
      <c r="P2495" s="30">
        <f t="shared" si="1761"/>
        <v>0</v>
      </c>
      <c r="Q2495" s="30">
        <f t="shared" si="1761"/>
        <v>0</v>
      </c>
      <c r="R2495" s="88">
        <f t="shared" si="1732"/>
        <v>99.836691616766473</v>
      </c>
    </row>
    <row r="2496" spans="1:18" ht="31.5" customHeight="1" x14ac:dyDescent="0.3">
      <c r="A2496" s="28" t="s">
        <v>306</v>
      </c>
      <c r="B2496" s="28" t="s">
        <v>1419</v>
      </c>
      <c r="C2496" s="18" t="s">
        <v>254</v>
      </c>
      <c r="D2496" s="28" t="s">
        <v>51</v>
      </c>
      <c r="E2496" s="29" t="s">
        <v>663</v>
      </c>
      <c r="F2496" s="24">
        <v>66.8</v>
      </c>
      <c r="G2496" s="24">
        <f t="shared" si="1760"/>
        <v>0</v>
      </c>
      <c r="H2496" s="24">
        <f t="shared" si="1760"/>
        <v>66.8</v>
      </c>
      <c r="I2496" s="24">
        <f t="shared" si="1760"/>
        <v>66.8</v>
      </c>
      <c r="J2496" s="37">
        <f t="shared" si="1760"/>
        <v>33.707619999999999</v>
      </c>
      <c r="K2496" s="24">
        <f t="shared" si="1760"/>
        <v>0</v>
      </c>
      <c r="L2496" s="24">
        <f t="shared" si="1760"/>
        <v>0</v>
      </c>
      <c r="M2496" s="24">
        <f t="shared" si="1760"/>
        <v>0</v>
      </c>
      <c r="N2496" s="24">
        <f t="shared" si="1760"/>
        <v>0</v>
      </c>
      <c r="O2496" s="30">
        <f t="shared" si="1761"/>
        <v>66.690910000000002</v>
      </c>
      <c r="P2496" s="30">
        <f t="shared" si="1761"/>
        <v>0</v>
      </c>
      <c r="Q2496" s="30">
        <f t="shared" si="1761"/>
        <v>0</v>
      </c>
      <c r="R2496" s="88">
        <f t="shared" si="1732"/>
        <v>99.836691616766473</v>
      </c>
    </row>
    <row r="2497" spans="1:19" ht="31.5" customHeight="1" x14ac:dyDescent="0.3">
      <c r="A2497" s="28" t="s">
        <v>306</v>
      </c>
      <c r="B2497" s="28" t="s">
        <v>1419</v>
      </c>
      <c r="C2497" s="18" t="s">
        <v>254</v>
      </c>
      <c r="D2497" s="28" t="s">
        <v>52</v>
      </c>
      <c r="E2497" s="29" t="s">
        <v>664</v>
      </c>
      <c r="F2497" s="24">
        <v>66.8</v>
      </c>
      <c r="G2497" s="24"/>
      <c r="H2497" s="24">
        <v>66.8</v>
      </c>
      <c r="I2497" s="24">
        <v>66.8</v>
      </c>
      <c r="J2497" s="37">
        <v>33.707619999999999</v>
      </c>
      <c r="K2497" s="24">
        <v>0</v>
      </c>
      <c r="L2497" s="24">
        <v>0</v>
      </c>
      <c r="M2497" s="24">
        <v>0</v>
      </c>
      <c r="N2497" s="24">
        <v>0</v>
      </c>
      <c r="O2497" s="30">
        <v>66.690910000000002</v>
      </c>
      <c r="P2497" s="30">
        <v>0</v>
      </c>
      <c r="Q2497" s="30">
        <v>0</v>
      </c>
      <c r="R2497" s="88">
        <f t="shared" si="1732"/>
        <v>99.836691616766473</v>
      </c>
    </row>
    <row r="2498" spans="1:19" ht="31.5" customHeight="1" x14ac:dyDescent="0.3">
      <c r="A2498" s="28" t="s">
        <v>306</v>
      </c>
      <c r="B2498" s="28" t="s">
        <v>1419</v>
      </c>
      <c r="C2498" s="18" t="s">
        <v>62</v>
      </c>
      <c r="D2498" s="28"/>
      <c r="E2498" s="29" t="s">
        <v>1196</v>
      </c>
      <c r="F2498" s="24">
        <v>300.60000000000002</v>
      </c>
      <c r="G2498" s="24">
        <f t="shared" ref="G2498:Q2498" si="1762">G2499</f>
        <v>0</v>
      </c>
      <c r="H2498" s="24">
        <f t="shared" si="1762"/>
        <v>300.60000000000002</v>
      </c>
      <c r="I2498" s="24">
        <f t="shared" si="1762"/>
        <v>300.60000000000002</v>
      </c>
      <c r="J2498" s="37">
        <f t="shared" si="1762"/>
        <v>225.45</v>
      </c>
      <c r="K2498" s="24">
        <f t="shared" si="1762"/>
        <v>300.60000000000002</v>
      </c>
      <c r="L2498" s="24">
        <f t="shared" si="1762"/>
        <v>225.45</v>
      </c>
      <c r="M2498" s="24">
        <f t="shared" si="1762"/>
        <v>0</v>
      </c>
      <c r="N2498" s="24">
        <f t="shared" si="1762"/>
        <v>0</v>
      </c>
      <c r="O2498" s="30">
        <f t="shared" si="1762"/>
        <v>300.59998999999999</v>
      </c>
      <c r="P2498" s="30">
        <f t="shared" si="1762"/>
        <v>300.59998999999999</v>
      </c>
      <c r="Q2498" s="30">
        <f t="shared" si="1762"/>
        <v>0</v>
      </c>
      <c r="R2498" s="88">
        <f t="shared" si="1732"/>
        <v>99.999996673320013</v>
      </c>
    </row>
    <row r="2499" spans="1:19" ht="15.75" customHeight="1" x14ac:dyDescent="0.3">
      <c r="A2499" s="28" t="s">
        <v>306</v>
      </c>
      <c r="B2499" s="28" t="s">
        <v>1419</v>
      </c>
      <c r="C2499" s="18" t="s">
        <v>63</v>
      </c>
      <c r="D2499" s="28"/>
      <c r="E2499" s="29" t="s">
        <v>115</v>
      </c>
      <c r="F2499" s="24">
        <v>300.60000000000002</v>
      </c>
      <c r="G2499" s="24">
        <f t="shared" ref="G2499:H2499" si="1763">G2500+G2503</f>
        <v>0</v>
      </c>
      <c r="H2499" s="24">
        <f t="shared" si="1763"/>
        <v>300.60000000000002</v>
      </c>
      <c r="I2499" s="24">
        <f t="shared" ref="I2499:Q2499" si="1764">I2500+I2503</f>
        <v>300.60000000000002</v>
      </c>
      <c r="J2499" s="37">
        <f t="shared" si="1764"/>
        <v>225.45</v>
      </c>
      <c r="K2499" s="24">
        <f t="shared" si="1764"/>
        <v>300.60000000000002</v>
      </c>
      <c r="L2499" s="24">
        <f t="shared" si="1764"/>
        <v>225.45</v>
      </c>
      <c r="M2499" s="24">
        <f t="shared" si="1764"/>
        <v>0</v>
      </c>
      <c r="N2499" s="24">
        <f t="shared" si="1764"/>
        <v>0</v>
      </c>
      <c r="O2499" s="30">
        <f t="shared" si="1764"/>
        <v>300.59998999999999</v>
      </c>
      <c r="P2499" s="30">
        <f t="shared" si="1764"/>
        <v>300.59998999999999</v>
      </c>
      <c r="Q2499" s="30">
        <f t="shared" si="1764"/>
        <v>0</v>
      </c>
      <c r="R2499" s="88">
        <f t="shared" si="1732"/>
        <v>99.999996673320013</v>
      </c>
    </row>
    <row r="2500" spans="1:19" ht="31.5" customHeight="1" x14ac:dyDescent="0.3">
      <c r="A2500" s="28" t="s">
        <v>306</v>
      </c>
      <c r="B2500" s="28" t="s">
        <v>1419</v>
      </c>
      <c r="C2500" s="18" t="s">
        <v>375</v>
      </c>
      <c r="D2500" s="28"/>
      <c r="E2500" s="29" t="s">
        <v>1211</v>
      </c>
      <c r="F2500" s="24">
        <v>54.6</v>
      </c>
      <c r="G2500" s="24">
        <f t="shared" ref="G2500:Q2501" si="1765">G2501</f>
        <v>0</v>
      </c>
      <c r="H2500" s="24">
        <f t="shared" si="1765"/>
        <v>54.6</v>
      </c>
      <c r="I2500" s="24">
        <f t="shared" si="1765"/>
        <v>54.6</v>
      </c>
      <c r="J2500" s="37">
        <f t="shared" si="1765"/>
        <v>40.950000000000003</v>
      </c>
      <c r="K2500" s="24">
        <f t="shared" si="1765"/>
        <v>54.6</v>
      </c>
      <c r="L2500" s="24">
        <f t="shared" si="1765"/>
        <v>40.950000000000003</v>
      </c>
      <c r="M2500" s="24">
        <f t="shared" si="1765"/>
        <v>0</v>
      </c>
      <c r="N2500" s="24">
        <f t="shared" si="1765"/>
        <v>0</v>
      </c>
      <c r="O2500" s="30">
        <f t="shared" si="1765"/>
        <v>54.6</v>
      </c>
      <c r="P2500" s="30">
        <f t="shared" si="1765"/>
        <v>54.6</v>
      </c>
      <c r="Q2500" s="30">
        <f t="shared" si="1765"/>
        <v>0</v>
      </c>
      <c r="R2500" s="88">
        <f t="shared" si="1732"/>
        <v>100</v>
      </c>
    </row>
    <row r="2501" spans="1:19" ht="31.5" customHeight="1" x14ac:dyDescent="0.3">
      <c r="A2501" s="28" t="s">
        <v>306</v>
      </c>
      <c r="B2501" s="28" t="s">
        <v>1419</v>
      </c>
      <c r="C2501" s="18" t="s">
        <v>375</v>
      </c>
      <c r="D2501" s="28" t="s">
        <v>51</v>
      </c>
      <c r="E2501" s="29" t="s">
        <v>663</v>
      </c>
      <c r="F2501" s="24">
        <v>54.6</v>
      </c>
      <c r="G2501" s="24">
        <f t="shared" si="1765"/>
        <v>0</v>
      </c>
      <c r="H2501" s="24">
        <f t="shared" si="1765"/>
        <v>54.6</v>
      </c>
      <c r="I2501" s="24">
        <f t="shared" si="1765"/>
        <v>54.6</v>
      </c>
      <c r="J2501" s="37">
        <f t="shared" si="1765"/>
        <v>40.950000000000003</v>
      </c>
      <c r="K2501" s="24">
        <f t="shared" si="1765"/>
        <v>54.6</v>
      </c>
      <c r="L2501" s="24">
        <f t="shared" si="1765"/>
        <v>40.950000000000003</v>
      </c>
      <c r="M2501" s="24">
        <f t="shared" si="1765"/>
        <v>0</v>
      </c>
      <c r="N2501" s="24">
        <f t="shared" si="1765"/>
        <v>0</v>
      </c>
      <c r="O2501" s="30">
        <f t="shared" si="1765"/>
        <v>54.6</v>
      </c>
      <c r="P2501" s="30">
        <f t="shared" si="1765"/>
        <v>54.6</v>
      </c>
      <c r="Q2501" s="30">
        <f t="shared" si="1765"/>
        <v>0</v>
      </c>
      <c r="R2501" s="88">
        <f t="shared" si="1732"/>
        <v>100</v>
      </c>
    </row>
    <row r="2502" spans="1:19" ht="31.5" customHeight="1" x14ac:dyDescent="0.3">
      <c r="A2502" s="28" t="s">
        <v>306</v>
      </c>
      <c r="B2502" s="28" t="s">
        <v>1419</v>
      </c>
      <c r="C2502" s="18" t="s">
        <v>375</v>
      </c>
      <c r="D2502" s="28" t="s">
        <v>52</v>
      </c>
      <c r="E2502" s="29" t="s">
        <v>664</v>
      </c>
      <c r="F2502" s="24">
        <v>54.6</v>
      </c>
      <c r="G2502" s="24"/>
      <c r="H2502" s="24">
        <v>54.6</v>
      </c>
      <c r="I2502" s="24">
        <v>54.6</v>
      </c>
      <c r="J2502" s="37">
        <v>40.950000000000003</v>
      </c>
      <c r="K2502" s="24">
        <f>I2502</f>
        <v>54.6</v>
      </c>
      <c r="L2502" s="24">
        <f>J2502</f>
        <v>40.950000000000003</v>
      </c>
      <c r="M2502" s="24">
        <v>0</v>
      </c>
      <c r="N2502" s="24">
        <v>0</v>
      </c>
      <c r="O2502" s="30">
        <v>54.6</v>
      </c>
      <c r="P2502" s="30">
        <f>O2502</f>
        <v>54.6</v>
      </c>
      <c r="Q2502" s="30">
        <v>0</v>
      </c>
      <c r="R2502" s="88">
        <f t="shared" si="1732"/>
        <v>100</v>
      </c>
    </row>
    <row r="2503" spans="1:19" ht="47.25" customHeight="1" x14ac:dyDescent="0.3">
      <c r="A2503" s="28" t="s">
        <v>306</v>
      </c>
      <c r="B2503" s="28" t="s">
        <v>1419</v>
      </c>
      <c r="C2503" s="18" t="s">
        <v>376</v>
      </c>
      <c r="D2503" s="28"/>
      <c r="E2503" s="29" t="s">
        <v>1212</v>
      </c>
      <c r="F2503" s="24">
        <v>246</v>
      </c>
      <c r="G2503" s="24">
        <f t="shared" ref="G2503:H2503" si="1766">G2504+G2506</f>
        <v>0</v>
      </c>
      <c r="H2503" s="24">
        <f t="shared" si="1766"/>
        <v>246</v>
      </c>
      <c r="I2503" s="24">
        <f t="shared" ref="I2503:Q2503" si="1767">I2504+I2506</f>
        <v>246</v>
      </c>
      <c r="J2503" s="37">
        <f t="shared" si="1767"/>
        <v>184.5</v>
      </c>
      <c r="K2503" s="24">
        <f t="shared" si="1767"/>
        <v>246</v>
      </c>
      <c r="L2503" s="24">
        <f t="shared" si="1767"/>
        <v>184.5</v>
      </c>
      <c r="M2503" s="24">
        <f t="shared" si="1767"/>
        <v>0</v>
      </c>
      <c r="N2503" s="24">
        <f t="shared" si="1767"/>
        <v>0</v>
      </c>
      <c r="O2503" s="30">
        <f t="shared" si="1767"/>
        <v>245.99999</v>
      </c>
      <c r="P2503" s="30">
        <f t="shared" si="1767"/>
        <v>245.99999</v>
      </c>
      <c r="Q2503" s="30">
        <f t="shared" si="1767"/>
        <v>0</v>
      </c>
      <c r="R2503" s="88">
        <f t="shared" si="1732"/>
        <v>99.999995934959358</v>
      </c>
    </row>
    <row r="2504" spans="1:19" ht="78.75" customHeight="1" x14ac:dyDescent="0.3">
      <c r="A2504" s="28" t="s">
        <v>306</v>
      </c>
      <c r="B2504" s="28" t="s">
        <v>1419</v>
      </c>
      <c r="C2504" s="18" t="s">
        <v>376</v>
      </c>
      <c r="D2504" s="28" t="s">
        <v>58</v>
      </c>
      <c r="E2504" s="29" t="s">
        <v>660</v>
      </c>
      <c r="F2504" s="24">
        <v>0</v>
      </c>
      <c r="G2504" s="24">
        <f t="shared" ref="G2504:Q2504" si="1768">G2505</f>
        <v>0</v>
      </c>
      <c r="H2504" s="24">
        <f t="shared" si="1768"/>
        <v>0</v>
      </c>
      <c r="I2504" s="24">
        <f t="shared" si="1768"/>
        <v>116.62609999999999</v>
      </c>
      <c r="J2504" s="37">
        <f t="shared" si="1768"/>
        <v>84.627359999999996</v>
      </c>
      <c r="K2504" s="24">
        <f t="shared" si="1768"/>
        <v>116.62609999999999</v>
      </c>
      <c r="L2504" s="24">
        <f t="shared" si="1768"/>
        <v>84.627359999999996</v>
      </c>
      <c r="M2504" s="24">
        <f t="shared" si="1768"/>
        <v>0</v>
      </c>
      <c r="N2504" s="24">
        <f t="shared" si="1768"/>
        <v>0</v>
      </c>
      <c r="O2504" s="30">
        <f t="shared" si="1768"/>
        <v>116.62609</v>
      </c>
      <c r="P2504" s="30">
        <f t="shared" si="1768"/>
        <v>116.62609</v>
      </c>
      <c r="Q2504" s="30">
        <f t="shared" si="1768"/>
        <v>0</v>
      </c>
      <c r="R2504" s="88">
        <f t="shared" si="1732"/>
        <v>99.999991425589997</v>
      </c>
    </row>
    <row r="2505" spans="1:19" ht="31.5" customHeight="1" x14ac:dyDescent="0.3">
      <c r="A2505" s="28" t="s">
        <v>306</v>
      </c>
      <c r="B2505" s="28" t="s">
        <v>1419</v>
      </c>
      <c r="C2505" s="18" t="s">
        <v>376</v>
      </c>
      <c r="D2505" s="28" t="s">
        <v>68</v>
      </c>
      <c r="E2505" s="29" t="s">
        <v>662</v>
      </c>
      <c r="F2505" s="24">
        <v>0</v>
      </c>
      <c r="G2505" s="24"/>
      <c r="H2505" s="24">
        <v>0</v>
      </c>
      <c r="I2505" s="24">
        <v>116.62609999999999</v>
      </c>
      <c r="J2505" s="37">
        <v>84.627359999999996</v>
      </c>
      <c r="K2505" s="24">
        <f>I2505</f>
        <v>116.62609999999999</v>
      </c>
      <c r="L2505" s="24">
        <f>J2505</f>
        <v>84.627359999999996</v>
      </c>
      <c r="M2505" s="24">
        <v>0</v>
      </c>
      <c r="N2505" s="24">
        <v>0</v>
      </c>
      <c r="O2505" s="30">
        <v>116.62609</v>
      </c>
      <c r="P2505" s="30">
        <f>O2505</f>
        <v>116.62609</v>
      </c>
      <c r="Q2505" s="30">
        <v>0</v>
      </c>
      <c r="R2505" s="88">
        <f t="shared" si="1732"/>
        <v>99.999991425589997</v>
      </c>
    </row>
    <row r="2506" spans="1:19" ht="31.5" customHeight="1" x14ac:dyDescent="0.3">
      <c r="A2506" s="28" t="s">
        <v>306</v>
      </c>
      <c r="B2506" s="28" t="s">
        <v>1419</v>
      </c>
      <c r="C2506" s="18" t="s">
        <v>376</v>
      </c>
      <c r="D2506" s="28" t="s">
        <v>51</v>
      </c>
      <c r="E2506" s="29" t="s">
        <v>663</v>
      </c>
      <c r="F2506" s="24">
        <v>246</v>
      </c>
      <c r="G2506" s="24">
        <f t="shared" ref="G2506:Q2506" si="1769">G2507</f>
        <v>0</v>
      </c>
      <c r="H2506" s="24">
        <f t="shared" si="1769"/>
        <v>246</v>
      </c>
      <c r="I2506" s="24">
        <f t="shared" si="1769"/>
        <v>129.37389999999999</v>
      </c>
      <c r="J2506" s="37">
        <f t="shared" si="1769"/>
        <v>99.872640000000004</v>
      </c>
      <c r="K2506" s="24">
        <f t="shared" si="1769"/>
        <v>129.37389999999999</v>
      </c>
      <c r="L2506" s="24">
        <f t="shared" si="1769"/>
        <v>99.872640000000004</v>
      </c>
      <c r="M2506" s="24">
        <f t="shared" si="1769"/>
        <v>0</v>
      </c>
      <c r="N2506" s="24">
        <f t="shared" si="1769"/>
        <v>0</v>
      </c>
      <c r="O2506" s="30">
        <f t="shared" si="1769"/>
        <v>129.37389999999999</v>
      </c>
      <c r="P2506" s="30">
        <f t="shared" si="1769"/>
        <v>129.37389999999999</v>
      </c>
      <c r="Q2506" s="30">
        <f t="shared" si="1769"/>
        <v>0</v>
      </c>
      <c r="R2506" s="88">
        <f t="shared" si="1732"/>
        <v>100</v>
      </c>
    </row>
    <row r="2507" spans="1:19" ht="31.5" customHeight="1" x14ac:dyDescent="0.3">
      <c r="A2507" s="28" t="s">
        <v>306</v>
      </c>
      <c r="B2507" s="28" t="s">
        <v>1419</v>
      </c>
      <c r="C2507" s="18" t="s">
        <v>376</v>
      </c>
      <c r="D2507" s="28" t="s">
        <v>52</v>
      </c>
      <c r="E2507" s="29" t="s">
        <v>664</v>
      </c>
      <c r="F2507" s="24">
        <v>246</v>
      </c>
      <c r="G2507" s="24"/>
      <c r="H2507" s="24">
        <v>246</v>
      </c>
      <c r="I2507" s="24">
        <v>129.37389999999999</v>
      </c>
      <c r="J2507" s="37">
        <v>99.872640000000004</v>
      </c>
      <c r="K2507" s="24">
        <f>I2507</f>
        <v>129.37389999999999</v>
      </c>
      <c r="L2507" s="24">
        <f>J2507</f>
        <v>99.872640000000004</v>
      </c>
      <c r="M2507" s="24">
        <v>0</v>
      </c>
      <c r="N2507" s="24">
        <v>0</v>
      </c>
      <c r="O2507" s="30">
        <v>129.37389999999999</v>
      </c>
      <c r="P2507" s="30">
        <f>O2507</f>
        <v>129.37389999999999</v>
      </c>
      <c r="Q2507" s="30">
        <v>0</v>
      </c>
      <c r="R2507" s="88">
        <f t="shared" si="1732"/>
        <v>100</v>
      </c>
      <c r="S2507" s="36"/>
    </row>
    <row r="2508" spans="1:19" s="36" customFormat="1" ht="15.75" customHeight="1" x14ac:dyDescent="0.3">
      <c r="A2508" s="43" t="s">
        <v>306</v>
      </c>
      <c r="B2508" s="43" t="s">
        <v>70</v>
      </c>
      <c r="C2508" s="27"/>
      <c r="D2508" s="43"/>
      <c r="E2508" s="44" t="s">
        <v>621</v>
      </c>
      <c r="F2508" s="22">
        <v>456838.45799999998</v>
      </c>
      <c r="G2508" s="22">
        <f>G2515+G2579</f>
        <v>-1560.258</v>
      </c>
      <c r="H2508" s="22">
        <f t="shared" ref="H2508:Q2508" si="1770">H2515+H2579+H2509</f>
        <v>456640.04799999995</v>
      </c>
      <c r="I2508" s="22">
        <f t="shared" si="1770"/>
        <v>352547.38403999998</v>
      </c>
      <c r="J2508" s="76">
        <f t="shared" si="1770"/>
        <v>233977.89169000002</v>
      </c>
      <c r="K2508" s="22">
        <f t="shared" si="1770"/>
        <v>89779.150419999991</v>
      </c>
      <c r="L2508" s="22">
        <f t="shared" si="1770"/>
        <v>37539.046140000006</v>
      </c>
      <c r="M2508" s="22">
        <f t="shared" si="1770"/>
        <v>0</v>
      </c>
      <c r="N2508" s="22">
        <f t="shared" si="1770"/>
        <v>0</v>
      </c>
      <c r="O2508" s="22">
        <f t="shared" si="1770"/>
        <v>349342.96363999991</v>
      </c>
      <c r="P2508" s="22">
        <f t="shared" si="1770"/>
        <v>88918.221350000007</v>
      </c>
      <c r="Q2508" s="22">
        <f t="shared" si="1770"/>
        <v>0</v>
      </c>
      <c r="R2508" s="86">
        <f t="shared" si="1732"/>
        <v>99.091066748736253</v>
      </c>
    </row>
    <row r="2509" spans="1:19" s="49" customFormat="1" ht="15.75" customHeight="1" x14ac:dyDescent="0.3">
      <c r="A2509" s="47" t="s">
        <v>306</v>
      </c>
      <c r="B2509" s="47" t="s">
        <v>2004</v>
      </c>
      <c r="C2509" s="20"/>
      <c r="D2509" s="47"/>
      <c r="E2509" s="48" t="s">
        <v>2005</v>
      </c>
      <c r="F2509" s="22"/>
      <c r="G2509" s="22"/>
      <c r="H2509" s="23">
        <f t="shared" ref="H2509:I2513" si="1771">H2510</f>
        <v>0</v>
      </c>
      <c r="I2509" s="23">
        <f t="shared" si="1771"/>
        <v>375.3</v>
      </c>
      <c r="J2509" s="77">
        <f t="shared" ref="J2509:Q2513" si="1772">J2510</f>
        <v>375.3</v>
      </c>
      <c r="K2509" s="23">
        <f t="shared" si="1772"/>
        <v>0</v>
      </c>
      <c r="L2509" s="23">
        <f t="shared" si="1772"/>
        <v>0</v>
      </c>
      <c r="M2509" s="23">
        <f t="shared" si="1772"/>
        <v>0</v>
      </c>
      <c r="N2509" s="23">
        <f t="shared" si="1772"/>
        <v>0</v>
      </c>
      <c r="O2509" s="23">
        <f t="shared" si="1772"/>
        <v>375.3</v>
      </c>
      <c r="P2509" s="23">
        <f t="shared" si="1772"/>
        <v>0</v>
      </c>
      <c r="Q2509" s="23">
        <f t="shared" si="1772"/>
        <v>0</v>
      </c>
      <c r="R2509" s="87">
        <f t="shared" ref="R2509:R2572" si="1773">O2509/I2509*100</f>
        <v>100</v>
      </c>
    </row>
    <row r="2510" spans="1:19" ht="31.5" customHeight="1" x14ac:dyDescent="0.3">
      <c r="A2510" s="28" t="s">
        <v>306</v>
      </c>
      <c r="B2510" s="28" t="s">
        <v>2004</v>
      </c>
      <c r="C2510" s="18" t="s">
        <v>62</v>
      </c>
      <c r="D2510" s="28"/>
      <c r="E2510" s="29" t="s">
        <v>1196</v>
      </c>
      <c r="F2510" s="22"/>
      <c r="G2510" s="22"/>
      <c r="H2510" s="24">
        <f t="shared" si="1771"/>
        <v>0</v>
      </c>
      <c r="I2510" s="24">
        <f t="shared" si="1771"/>
        <v>375.3</v>
      </c>
      <c r="J2510" s="24">
        <f t="shared" si="1772"/>
        <v>375.3</v>
      </c>
      <c r="K2510" s="24">
        <f t="shared" si="1772"/>
        <v>0</v>
      </c>
      <c r="L2510" s="24">
        <f t="shared" si="1772"/>
        <v>0</v>
      </c>
      <c r="M2510" s="24">
        <f t="shared" si="1772"/>
        <v>0</v>
      </c>
      <c r="N2510" s="24">
        <f t="shared" si="1772"/>
        <v>0</v>
      </c>
      <c r="O2510" s="24">
        <f t="shared" si="1772"/>
        <v>375.3</v>
      </c>
      <c r="P2510" s="24">
        <f t="shared" si="1772"/>
        <v>0</v>
      </c>
      <c r="Q2510" s="24">
        <f t="shared" si="1772"/>
        <v>0</v>
      </c>
      <c r="R2510" s="88">
        <f t="shared" si="1773"/>
        <v>100</v>
      </c>
    </row>
    <row r="2511" spans="1:19" ht="47.25" customHeight="1" x14ac:dyDescent="0.3">
      <c r="A2511" s="28" t="s">
        <v>306</v>
      </c>
      <c r="B2511" s="28" t="s">
        <v>2004</v>
      </c>
      <c r="C2511" s="18" t="s">
        <v>152</v>
      </c>
      <c r="D2511" s="28"/>
      <c r="E2511" s="29" t="s">
        <v>1788</v>
      </c>
      <c r="F2511" s="22"/>
      <c r="G2511" s="22"/>
      <c r="H2511" s="24">
        <f t="shared" si="1771"/>
        <v>0</v>
      </c>
      <c r="I2511" s="24">
        <f t="shared" si="1771"/>
        <v>375.3</v>
      </c>
      <c r="J2511" s="24">
        <f t="shared" si="1772"/>
        <v>375.3</v>
      </c>
      <c r="K2511" s="24">
        <f t="shared" si="1772"/>
        <v>0</v>
      </c>
      <c r="L2511" s="24">
        <f t="shared" si="1772"/>
        <v>0</v>
      </c>
      <c r="M2511" s="24">
        <f t="shared" si="1772"/>
        <v>0</v>
      </c>
      <c r="N2511" s="24">
        <f t="shared" si="1772"/>
        <v>0</v>
      </c>
      <c r="O2511" s="24">
        <f t="shared" si="1772"/>
        <v>375.3</v>
      </c>
      <c r="P2511" s="24">
        <f t="shared" si="1772"/>
        <v>0</v>
      </c>
      <c r="Q2511" s="24">
        <f t="shared" si="1772"/>
        <v>0</v>
      </c>
      <c r="R2511" s="88">
        <f t="shared" si="1773"/>
        <v>100</v>
      </c>
    </row>
    <row r="2512" spans="1:19" ht="31.5" customHeight="1" x14ac:dyDescent="0.3">
      <c r="A2512" s="28" t="s">
        <v>306</v>
      </c>
      <c r="B2512" s="28" t="s">
        <v>2004</v>
      </c>
      <c r="C2512" s="18" t="s">
        <v>1822</v>
      </c>
      <c r="D2512" s="28"/>
      <c r="E2512" s="29" t="s">
        <v>1823</v>
      </c>
      <c r="F2512" s="22"/>
      <c r="G2512" s="22"/>
      <c r="H2512" s="24">
        <f t="shared" si="1771"/>
        <v>0</v>
      </c>
      <c r="I2512" s="24">
        <f t="shared" si="1771"/>
        <v>375.3</v>
      </c>
      <c r="J2512" s="24">
        <f t="shared" si="1772"/>
        <v>375.3</v>
      </c>
      <c r="K2512" s="24">
        <f t="shared" si="1772"/>
        <v>0</v>
      </c>
      <c r="L2512" s="24">
        <f t="shared" si="1772"/>
        <v>0</v>
      </c>
      <c r="M2512" s="24">
        <f t="shared" si="1772"/>
        <v>0</v>
      </c>
      <c r="N2512" s="24">
        <f t="shared" si="1772"/>
        <v>0</v>
      </c>
      <c r="O2512" s="24">
        <f t="shared" si="1772"/>
        <v>375.3</v>
      </c>
      <c r="P2512" s="24">
        <f t="shared" si="1772"/>
        <v>0</v>
      </c>
      <c r="Q2512" s="24">
        <f t="shared" si="1772"/>
        <v>0</v>
      </c>
      <c r="R2512" s="88">
        <f t="shared" si="1773"/>
        <v>100</v>
      </c>
    </row>
    <row r="2513" spans="1:19" ht="31.5" customHeight="1" x14ac:dyDescent="0.3">
      <c r="A2513" s="28" t="s">
        <v>306</v>
      </c>
      <c r="B2513" s="28" t="s">
        <v>2004</v>
      </c>
      <c r="C2513" s="18" t="s">
        <v>1822</v>
      </c>
      <c r="D2513" s="18" t="s">
        <v>51</v>
      </c>
      <c r="E2513" s="19" t="s">
        <v>663</v>
      </c>
      <c r="F2513" s="22"/>
      <c r="G2513" s="22"/>
      <c r="H2513" s="24">
        <f t="shared" si="1771"/>
        <v>0</v>
      </c>
      <c r="I2513" s="24">
        <f t="shared" si="1771"/>
        <v>375.3</v>
      </c>
      <c r="J2513" s="24">
        <f t="shared" si="1772"/>
        <v>375.3</v>
      </c>
      <c r="K2513" s="24">
        <f t="shared" si="1772"/>
        <v>0</v>
      </c>
      <c r="L2513" s="24">
        <f t="shared" si="1772"/>
        <v>0</v>
      </c>
      <c r="M2513" s="24">
        <f t="shared" si="1772"/>
        <v>0</v>
      </c>
      <c r="N2513" s="24">
        <f t="shared" si="1772"/>
        <v>0</v>
      </c>
      <c r="O2513" s="24">
        <f t="shared" si="1772"/>
        <v>375.3</v>
      </c>
      <c r="P2513" s="24">
        <f t="shared" si="1772"/>
        <v>0</v>
      </c>
      <c r="Q2513" s="24">
        <f t="shared" si="1772"/>
        <v>0</v>
      </c>
      <c r="R2513" s="88">
        <f t="shared" si="1773"/>
        <v>100</v>
      </c>
    </row>
    <row r="2514" spans="1:19" ht="31.5" customHeight="1" x14ac:dyDescent="0.3">
      <c r="A2514" s="28" t="s">
        <v>306</v>
      </c>
      <c r="B2514" s="28" t="s">
        <v>2004</v>
      </c>
      <c r="C2514" s="18" t="s">
        <v>1822</v>
      </c>
      <c r="D2514" s="18" t="s">
        <v>52</v>
      </c>
      <c r="E2514" s="19" t="s">
        <v>664</v>
      </c>
      <c r="F2514" s="22"/>
      <c r="G2514" s="22"/>
      <c r="H2514" s="24">
        <v>0</v>
      </c>
      <c r="I2514" s="24">
        <v>375.3</v>
      </c>
      <c r="J2514" s="37">
        <v>375.3</v>
      </c>
      <c r="K2514" s="37">
        <v>0</v>
      </c>
      <c r="L2514" s="37">
        <v>0</v>
      </c>
      <c r="M2514" s="37">
        <v>0</v>
      </c>
      <c r="N2514" s="37">
        <v>0</v>
      </c>
      <c r="O2514" s="37">
        <v>375.3</v>
      </c>
      <c r="P2514" s="37">
        <v>0</v>
      </c>
      <c r="Q2514" s="37">
        <v>0</v>
      </c>
      <c r="R2514" s="88">
        <f t="shared" si="1773"/>
        <v>100</v>
      </c>
    </row>
    <row r="2515" spans="1:19" s="49" customFormat="1" ht="15.75" customHeight="1" x14ac:dyDescent="0.3">
      <c r="A2515" s="47" t="s">
        <v>306</v>
      </c>
      <c r="B2515" s="47" t="s">
        <v>1420</v>
      </c>
      <c r="C2515" s="20"/>
      <c r="D2515" s="47"/>
      <c r="E2515" s="48" t="s">
        <v>641</v>
      </c>
      <c r="F2515" s="23">
        <v>456353.75799999997</v>
      </c>
      <c r="G2515" s="23">
        <f>G2516+G2538+G2543+G2560+G2573</f>
        <v>-1560.258</v>
      </c>
      <c r="H2515" s="23">
        <f t="shared" ref="H2515:Q2515" si="1774">H2516+H2538+H2543+H2560+H2573+H2552</f>
        <v>456456.85599999997</v>
      </c>
      <c r="I2515" s="23">
        <f t="shared" si="1774"/>
        <v>351918.89204000001</v>
      </c>
      <c r="J2515" s="77">
        <f t="shared" si="1774"/>
        <v>233399.39969000002</v>
      </c>
      <c r="K2515" s="23">
        <f t="shared" si="1774"/>
        <v>89779.150419999991</v>
      </c>
      <c r="L2515" s="23">
        <f t="shared" si="1774"/>
        <v>37539.046140000006</v>
      </c>
      <c r="M2515" s="23">
        <f t="shared" si="1774"/>
        <v>0</v>
      </c>
      <c r="N2515" s="23">
        <f t="shared" si="1774"/>
        <v>0</v>
      </c>
      <c r="O2515" s="23">
        <f t="shared" si="1774"/>
        <v>348714.47225999995</v>
      </c>
      <c r="P2515" s="23">
        <f t="shared" si="1774"/>
        <v>88918.221350000007</v>
      </c>
      <c r="Q2515" s="23">
        <f t="shared" si="1774"/>
        <v>0</v>
      </c>
      <c r="R2515" s="87">
        <f t="shared" si="1773"/>
        <v>99.089443660888818</v>
      </c>
      <c r="S2515" s="55"/>
    </row>
    <row r="2516" spans="1:19" ht="31.5" customHeight="1" x14ac:dyDescent="0.3">
      <c r="A2516" s="28" t="s">
        <v>306</v>
      </c>
      <c r="B2516" s="28" t="s">
        <v>1420</v>
      </c>
      <c r="C2516" s="18" t="s">
        <v>263</v>
      </c>
      <c r="D2516" s="28"/>
      <c r="E2516" s="29" t="s">
        <v>1459</v>
      </c>
      <c r="F2516" s="24">
        <v>440248</v>
      </c>
      <c r="G2516" s="24">
        <f t="shared" ref="G2516:H2516" si="1775">G2517</f>
        <v>0</v>
      </c>
      <c r="H2516" s="24">
        <f t="shared" si="1775"/>
        <v>441913.90899999999</v>
      </c>
      <c r="I2516" s="24">
        <f>I2517+I2533</f>
        <v>279507.63243</v>
      </c>
      <c r="J2516" s="24">
        <f t="shared" ref="J2516:Q2516" si="1776">J2517+J2533</f>
        <v>177593.82271000001</v>
      </c>
      <c r="K2516" s="24">
        <f t="shared" si="1776"/>
        <v>57344.741439999998</v>
      </c>
      <c r="L2516" s="24">
        <f t="shared" si="1776"/>
        <v>16788.112000000001</v>
      </c>
      <c r="M2516" s="24">
        <f t="shared" si="1776"/>
        <v>0</v>
      </c>
      <c r="N2516" s="24">
        <f t="shared" si="1776"/>
        <v>0</v>
      </c>
      <c r="O2516" s="24">
        <f t="shared" si="1776"/>
        <v>278037.33383999998</v>
      </c>
      <c r="P2516" s="24">
        <f t="shared" si="1776"/>
        <v>56689.74394</v>
      </c>
      <c r="Q2516" s="24">
        <f t="shared" si="1776"/>
        <v>0</v>
      </c>
      <c r="R2516" s="88">
        <f t="shared" si="1773"/>
        <v>99.473968357422862</v>
      </c>
    </row>
    <row r="2517" spans="1:19" ht="31.5" customHeight="1" x14ac:dyDescent="0.3">
      <c r="A2517" s="28" t="s">
        <v>306</v>
      </c>
      <c r="B2517" s="28" t="s">
        <v>1420</v>
      </c>
      <c r="C2517" s="18" t="s">
        <v>264</v>
      </c>
      <c r="D2517" s="28"/>
      <c r="E2517" s="29" t="s">
        <v>1460</v>
      </c>
      <c r="F2517" s="24">
        <v>440248</v>
      </c>
      <c r="G2517" s="24">
        <f t="shared" ref="G2517:H2517" si="1777">G2518+G2525+G2529</f>
        <v>0</v>
      </c>
      <c r="H2517" s="24">
        <f t="shared" si="1777"/>
        <v>441913.90899999999</v>
      </c>
      <c r="I2517" s="24">
        <f t="shared" ref="I2517:Q2517" si="1778">I2518+I2525+I2529</f>
        <v>258277.50584</v>
      </c>
      <c r="J2517" s="37">
        <f t="shared" si="1778"/>
        <v>168994.00325000001</v>
      </c>
      <c r="K2517" s="24">
        <f t="shared" si="1778"/>
        <v>57344.741439999998</v>
      </c>
      <c r="L2517" s="24">
        <f t="shared" si="1778"/>
        <v>16788.112000000001</v>
      </c>
      <c r="M2517" s="24">
        <f t="shared" si="1778"/>
        <v>0</v>
      </c>
      <c r="N2517" s="24">
        <f t="shared" si="1778"/>
        <v>0</v>
      </c>
      <c r="O2517" s="30">
        <f t="shared" si="1778"/>
        <v>257347.29326999999</v>
      </c>
      <c r="P2517" s="30">
        <f t="shared" si="1778"/>
        <v>56689.74394</v>
      </c>
      <c r="Q2517" s="30">
        <f t="shared" si="1778"/>
        <v>0</v>
      </c>
      <c r="R2517" s="88">
        <f t="shared" si="1773"/>
        <v>99.639839881922882</v>
      </c>
    </row>
    <row r="2518" spans="1:19" ht="47.25" customHeight="1" x14ac:dyDescent="0.3">
      <c r="A2518" s="28" t="s">
        <v>306</v>
      </c>
      <c r="B2518" s="28" t="s">
        <v>1420</v>
      </c>
      <c r="C2518" s="18" t="s">
        <v>265</v>
      </c>
      <c r="D2518" s="28"/>
      <c r="E2518" s="29" t="s">
        <v>1592</v>
      </c>
      <c r="F2518" s="24">
        <v>193677.4</v>
      </c>
      <c r="G2518" s="24">
        <f t="shared" ref="G2518:H2518" si="1779">G2519+G2522</f>
        <v>0</v>
      </c>
      <c r="H2518" s="24">
        <f t="shared" si="1779"/>
        <v>194743.804</v>
      </c>
      <c r="I2518" s="24">
        <f t="shared" ref="I2518:Q2518" si="1780">I2519+I2522</f>
        <v>194668.79511000001</v>
      </c>
      <c r="J2518" s="37">
        <f t="shared" si="1780"/>
        <v>146541.42684999999</v>
      </c>
      <c r="K2518" s="24">
        <f t="shared" si="1780"/>
        <v>0</v>
      </c>
      <c r="L2518" s="24">
        <f t="shared" si="1780"/>
        <v>0</v>
      </c>
      <c r="M2518" s="24">
        <f t="shared" si="1780"/>
        <v>0</v>
      </c>
      <c r="N2518" s="24">
        <f t="shared" si="1780"/>
        <v>0</v>
      </c>
      <c r="O2518" s="30">
        <f t="shared" si="1780"/>
        <v>194393.58004</v>
      </c>
      <c r="P2518" s="30">
        <f t="shared" si="1780"/>
        <v>0</v>
      </c>
      <c r="Q2518" s="30">
        <f t="shared" si="1780"/>
        <v>0</v>
      </c>
      <c r="R2518" s="88">
        <f t="shared" si="1773"/>
        <v>99.858623941323259</v>
      </c>
    </row>
    <row r="2519" spans="1:19" ht="15.75" customHeight="1" x14ac:dyDescent="0.3">
      <c r="A2519" s="28" t="s">
        <v>306</v>
      </c>
      <c r="B2519" s="28" t="s">
        <v>1420</v>
      </c>
      <c r="C2519" s="18" t="s">
        <v>257</v>
      </c>
      <c r="D2519" s="28"/>
      <c r="E2519" s="29" t="s">
        <v>815</v>
      </c>
      <c r="F2519" s="24">
        <v>189551.3</v>
      </c>
      <c r="G2519" s="24">
        <f t="shared" ref="G2519:N2520" si="1781">G2520</f>
        <v>0</v>
      </c>
      <c r="H2519" s="24">
        <f t="shared" si="1781"/>
        <v>191217.209</v>
      </c>
      <c r="I2519" s="24">
        <f t="shared" si="1781"/>
        <v>191217.209</v>
      </c>
      <c r="J2519" s="37">
        <f t="shared" si="1781"/>
        <v>144685.90224</v>
      </c>
      <c r="K2519" s="24">
        <f t="shared" si="1781"/>
        <v>0</v>
      </c>
      <c r="L2519" s="24">
        <f t="shared" si="1781"/>
        <v>0</v>
      </c>
      <c r="M2519" s="24">
        <f t="shared" si="1781"/>
        <v>0</v>
      </c>
      <c r="N2519" s="24">
        <f t="shared" si="1781"/>
        <v>0</v>
      </c>
      <c r="O2519" s="30">
        <f t="shared" ref="O2519:Q2520" si="1782">O2520</f>
        <v>190941.99393</v>
      </c>
      <c r="P2519" s="30">
        <f t="shared" si="1782"/>
        <v>0</v>
      </c>
      <c r="Q2519" s="30">
        <f t="shared" si="1782"/>
        <v>0</v>
      </c>
      <c r="R2519" s="88">
        <f t="shared" si="1773"/>
        <v>99.856072018078663</v>
      </c>
    </row>
    <row r="2520" spans="1:19" ht="31.5" customHeight="1" x14ac:dyDescent="0.3">
      <c r="A2520" s="28" t="s">
        <v>306</v>
      </c>
      <c r="B2520" s="28" t="s">
        <v>1420</v>
      </c>
      <c r="C2520" s="18" t="s">
        <v>257</v>
      </c>
      <c r="D2520" s="28" t="s">
        <v>51</v>
      </c>
      <c r="E2520" s="29" t="s">
        <v>663</v>
      </c>
      <c r="F2520" s="24">
        <v>189551.3</v>
      </c>
      <c r="G2520" s="24">
        <f t="shared" si="1781"/>
        <v>0</v>
      </c>
      <c r="H2520" s="24">
        <f t="shared" si="1781"/>
        <v>191217.209</v>
      </c>
      <c r="I2520" s="24">
        <f t="shared" si="1781"/>
        <v>191217.209</v>
      </c>
      <c r="J2520" s="37">
        <f t="shared" si="1781"/>
        <v>144685.90224</v>
      </c>
      <c r="K2520" s="24">
        <f t="shared" si="1781"/>
        <v>0</v>
      </c>
      <c r="L2520" s="24">
        <f t="shared" si="1781"/>
        <v>0</v>
      </c>
      <c r="M2520" s="24">
        <f t="shared" si="1781"/>
        <v>0</v>
      </c>
      <c r="N2520" s="24">
        <f t="shared" si="1781"/>
        <v>0</v>
      </c>
      <c r="O2520" s="30">
        <f t="shared" si="1782"/>
        <v>190941.99393</v>
      </c>
      <c r="P2520" s="30">
        <f t="shared" si="1782"/>
        <v>0</v>
      </c>
      <c r="Q2520" s="30">
        <f t="shared" si="1782"/>
        <v>0</v>
      </c>
      <c r="R2520" s="88">
        <f t="shared" si="1773"/>
        <v>99.856072018078663</v>
      </c>
    </row>
    <row r="2521" spans="1:19" ht="31.5" customHeight="1" x14ac:dyDescent="0.3">
      <c r="A2521" s="28" t="s">
        <v>306</v>
      </c>
      <c r="B2521" s="28" t="s">
        <v>1420</v>
      </c>
      <c r="C2521" s="18" t="s">
        <v>257</v>
      </c>
      <c r="D2521" s="28" t="s">
        <v>52</v>
      </c>
      <c r="E2521" s="29" t="s">
        <v>664</v>
      </c>
      <c r="F2521" s="24">
        <v>189551.3</v>
      </c>
      <c r="G2521" s="24"/>
      <c r="H2521" s="24">
        <v>191217.209</v>
      </c>
      <c r="I2521" s="24">
        <v>191217.209</v>
      </c>
      <c r="J2521" s="37">
        <v>144685.90224</v>
      </c>
      <c r="K2521" s="24">
        <v>0</v>
      </c>
      <c r="L2521" s="24">
        <v>0</v>
      </c>
      <c r="M2521" s="24">
        <v>0</v>
      </c>
      <c r="N2521" s="24">
        <v>0</v>
      </c>
      <c r="O2521" s="30">
        <v>190941.99393</v>
      </c>
      <c r="P2521" s="30">
        <v>0</v>
      </c>
      <c r="Q2521" s="30">
        <v>0</v>
      </c>
      <c r="R2521" s="88">
        <f t="shared" si="1773"/>
        <v>99.856072018078663</v>
      </c>
    </row>
    <row r="2522" spans="1:19" ht="31.5" customHeight="1" x14ac:dyDescent="0.3">
      <c r="A2522" s="28" t="s">
        <v>306</v>
      </c>
      <c r="B2522" s="28" t="s">
        <v>1420</v>
      </c>
      <c r="C2522" s="18" t="s">
        <v>258</v>
      </c>
      <c r="D2522" s="28"/>
      <c r="E2522" s="29" t="s">
        <v>817</v>
      </c>
      <c r="F2522" s="24">
        <v>4126.1000000000004</v>
      </c>
      <c r="G2522" s="24">
        <f t="shared" ref="G2522:N2523" si="1783">G2523</f>
        <v>0</v>
      </c>
      <c r="H2522" s="24">
        <f t="shared" si="1783"/>
        <v>3526.5949999999998</v>
      </c>
      <c r="I2522" s="24">
        <f t="shared" si="1783"/>
        <v>3451.5861100000002</v>
      </c>
      <c r="J2522" s="37">
        <f t="shared" si="1783"/>
        <v>1855.5246099999999</v>
      </c>
      <c r="K2522" s="24">
        <f t="shared" si="1783"/>
        <v>0</v>
      </c>
      <c r="L2522" s="24">
        <f t="shared" si="1783"/>
        <v>0</v>
      </c>
      <c r="M2522" s="24">
        <f t="shared" si="1783"/>
        <v>0</v>
      </c>
      <c r="N2522" s="24">
        <f t="shared" si="1783"/>
        <v>0</v>
      </c>
      <c r="O2522" s="30">
        <f t="shared" ref="O2522:Q2523" si="1784">O2523</f>
        <v>3451.5861100000002</v>
      </c>
      <c r="P2522" s="30">
        <f t="shared" si="1784"/>
        <v>0</v>
      </c>
      <c r="Q2522" s="30">
        <f t="shared" si="1784"/>
        <v>0</v>
      </c>
      <c r="R2522" s="88">
        <f t="shared" si="1773"/>
        <v>100</v>
      </c>
    </row>
    <row r="2523" spans="1:19" ht="31.5" customHeight="1" x14ac:dyDescent="0.3">
      <c r="A2523" s="28" t="s">
        <v>306</v>
      </c>
      <c r="B2523" s="28" t="s">
        <v>1420</v>
      </c>
      <c r="C2523" s="18" t="s">
        <v>258</v>
      </c>
      <c r="D2523" s="28" t="s">
        <v>51</v>
      </c>
      <c r="E2523" s="29" t="s">
        <v>663</v>
      </c>
      <c r="F2523" s="24">
        <v>4126.1000000000004</v>
      </c>
      <c r="G2523" s="24">
        <f t="shared" si="1783"/>
        <v>0</v>
      </c>
      <c r="H2523" s="24">
        <f t="shared" si="1783"/>
        <v>3526.5949999999998</v>
      </c>
      <c r="I2523" s="24">
        <f t="shared" si="1783"/>
        <v>3451.5861100000002</v>
      </c>
      <c r="J2523" s="37">
        <f t="shared" si="1783"/>
        <v>1855.5246099999999</v>
      </c>
      <c r="K2523" s="24">
        <f t="shared" si="1783"/>
        <v>0</v>
      </c>
      <c r="L2523" s="24">
        <f t="shared" si="1783"/>
        <v>0</v>
      </c>
      <c r="M2523" s="24">
        <f t="shared" si="1783"/>
        <v>0</v>
      </c>
      <c r="N2523" s="24">
        <f t="shared" si="1783"/>
        <v>0</v>
      </c>
      <c r="O2523" s="30">
        <f t="shared" si="1784"/>
        <v>3451.5861100000002</v>
      </c>
      <c r="P2523" s="30">
        <f t="shared" si="1784"/>
        <v>0</v>
      </c>
      <c r="Q2523" s="30">
        <f t="shared" si="1784"/>
        <v>0</v>
      </c>
      <c r="R2523" s="88">
        <f t="shared" si="1773"/>
        <v>100</v>
      </c>
    </row>
    <row r="2524" spans="1:19" ht="31.5" customHeight="1" x14ac:dyDescent="0.3">
      <c r="A2524" s="28" t="s">
        <v>306</v>
      </c>
      <c r="B2524" s="28" t="s">
        <v>1420</v>
      </c>
      <c r="C2524" s="18" t="s">
        <v>258</v>
      </c>
      <c r="D2524" s="28" t="s">
        <v>52</v>
      </c>
      <c r="E2524" s="29" t="s">
        <v>664</v>
      </c>
      <c r="F2524" s="24">
        <v>4126.1000000000004</v>
      </c>
      <c r="G2524" s="24"/>
      <c r="H2524" s="24">
        <v>3526.5949999999998</v>
      </c>
      <c r="I2524" s="24">
        <v>3451.5861100000002</v>
      </c>
      <c r="J2524" s="37">
        <v>1855.5246099999999</v>
      </c>
      <c r="K2524" s="24">
        <v>0</v>
      </c>
      <c r="L2524" s="24">
        <v>0</v>
      </c>
      <c r="M2524" s="24">
        <v>0</v>
      </c>
      <c r="N2524" s="24">
        <v>0</v>
      </c>
      <c r="O2524" s="30">
        <v>3451.5861100000002</v>
      </c>
      <c r="P2524" s="30">
        <v>0</v>
      </c>
      <c r="Q2524" s="30">
        <v>0</v>
      </c>
      <c r="R2524" s="88">
        <f t="shared" si="1773"/>
        <v>100</v>
      </c>
    </row>
    <row r="2525" spans="1:19" ht="63" customHeight="1" x14ac:dyDescent="0.3">
      <c r="A2525" s="28" t="s">
        <v>306</v>
      </c>
      <c r="B2525" s="28" t="s">
        <v>1420</v>
      </c>
      <c r="C2525" s="18" t="s">
        <v>1260</v>
      </c>
      <c r="D2525" s="28"/>
      <c r="E2525" s="29" t="s">
        <v>1444</v>
      </c>
      <c r="F2525" s="24">
        <v>40907.200000000004</v>
      </c>
      <c r="G2525" s="24">
        <f t="shared" ref="G2525:N2525" si="1785">G2526</f>
        <v>0</v>
      </c>
      <c r="H2525" s="24">
        <f t="shared" si="1785"/>
        <v>41506.705000000002</v>
      </c>
      <c r="I2525" s="24">
        <f t="shared" si="1785"/>
        <v>34556.253290000001</v>
      </c>
      <c r="J2525" s="37">
        <f t="shared" si="1785"/>
        <v>15695.832399999999</v>
      </c>
      <c r="K2525" s="24">
        <f t="shared" si="1785"/>
        <v>28292.284</v>
      </c>
      <c r="L2525" s="24">
        <f t="shared" si="1785"/>
        <v>10031.368</v>
      </c>
      <c r="M2525" s="24">
        <f t="shared" si="1785"/>
        <v>0</v>
      </c>
      <c r="N2525" s="24">
        <f t="shared" si="1785"/>
        <v>0</v>
      </c>
      <c r="O2525" s="30">
        <f>O2526</f>
        <v>33901.255790000003</v>
      </c>
      <c r="P2525" s="30">
        <f>P2526</f>
        <v>27637.286499999998</v>
      </c>
      <c r="Q2525" s="30">
        <f>Q2526</f>
        <v>0</v>
      </c>
      <c r="R2525" s="88">
        <f t="shared" si="1773"/>
        <v>98.104547114806735</v>
      </c>
    </row>
    <row r="2526" spans="1:19" ht="63" customHeight="1" x14ac:dyDescent="0.3">
      <c r="A2526" s="28" t="s">
        <v>306</v>
      </c>
      <c r="B2526" s="28" t="s">
        <v>1420</v>
      </c>
      <c r="C2526" s="18" t="s">
        <v>1445</v>
      </c>
      <c r="D2526" s="28"/>
      <c r="E2526" s="29" t="s">
        <v>819</v>
      </c>
      <c r="F2526" s="24">
        <v>40907.200000000004</v>
      </c>
      <c r="G2526" s="24">
        <f t="shared" ref="G2526:Q2527" si="1786">G2527</f>
        <v>0</v>
      </c>
      <c r="H2526" s="24">
        <f t="shared" si="1786"/>
        <v>41506.705000000002</v>
      </c>
      <c r="I2526" s="24">
        <f t="shared" si="1786"/>
        <v>34556.253290000001</v>
      </c>
      <c r="J2526" s="37">
        <f t="shared" si="1786"/>
        <v>15695.832399999999</v>
      </c>
      <c r="K2526" s="24">
        <f t="shared" si="1786"/>
        <v>28292.284</v>
      </c>
      <c r="L2526" s="24">
        <f t="shared" si="1786"/>
        <v>10031.368</v>
      </c>
      <c r="M2526" s="24">
        <f t="shared" si="1786"/>
        <v>0</v>
      </c>
      <c r="N2526" s="24">
        <f t="shared" si="1786"/>
        <v>0</v>
      </c>
      <c r="O2526" s="30">
        <f t="shared" si="1786"/>
        <v>33901.255790000003</v>
      </c>
      <c r="P2526" s="30">
        <f t="shared" si="1786"/>
        <v>27637.286499999998</v>
      </c>
      <c r="Q2526" s="30">
        <f t="shared" si="1786"/>
        <v>0</v>
      </c>
      <c r="R2526" s="88">
        <f t="shared" si="1773"/>
        <v>98.104547114806735</v>
      </c>
    </row>
    <row r="2527" spans="1:19" ht="31.5" customHeight="1" x14ac:dyDescent="0.3">
      <c r="A2527" s="28" t="s">
        <v>306</v>
      </c>
      <c r="B2527" s="28" t="s">
        <v>1420</v>
      </c>
      <c r="C2527" s="18" t="s">
        <v>1445</v>
      </c>
      <c r="D2527" s="28" t="s">
        <v>51</v>
      </c>
      <c r="E2527" s="29" t="s">
        <v>663</v>
      </c>
      <c r="F2527" s="24">
        <v>40907.200000000004</v>
      </c>
      <c r="G2527" s="24">
        <f t="shared" si="1786"/>
        <v>0</v>
      </c>
      <c r="H2527" s="24">
        <f t="shared" si="1786"/>
        <v>41506.705000000002</v>
      </c>
      <c r="I2527" s="24">
        <f t="shared" si="1786"/>
        <v>34556.253290000001</v>
      </c>
      <c r="J2527" s="37">
        <f t="shared" si="1786"/>
        <v>15695.832399999999</v>
      </c>
      <c r="K2527" s="24">
        <f t="shared" si="1786"/>
        <v>28292.284</v>
      </c>
      <c r="L2527" s="24">
        <f t="shared" si="1786"/>
        <v>10031.368</v>
      </c>
      <c r="M2527" s="24">
        <f t="shared" si="1786"/>
        <v>0</v>
      </c>
      <c r="N2527" s="24">
        <f t="shared" si="1786"/>
        <v>0</v>
      </c>
      <c r="O2527" s="30">
        <f t="shared" si="1786"/>
        <v>33901.255790000003</v>
      </c>
      <c r="P2527" s="30">
        <f t="shared" si="1786"/>
        <v>27637.286499999998</v>
      </c>
      <c r="Q2527" s="30">
        <f t="shared" si="1786"/>
        <v>0</v>
      </c>
      <c r="R2527" s="88">
        <f t="shared" si="1773"/>
        <v>98.104547114806735</v>
      </c>
    </row>
    <row r="2528" spans="1:19" ht="31.5" customHeight="1" x14ac:dyDescent="0.3">
      <c r="A2528" s="28" t="s">
        <v>306</v>
      </c>
      <c r="B2528" s="28" t="s">
        <v>1420</v>
      </c>
      <c r="C2528" s="18" t="s">
        <v>1445</v>
      </c>
      <c r="D2528" s="28" t="s">
        <v>52</v>
      </c>
      <c r="E2528" s="29" t="s">
        <v>664</v>
      </c>
      <c r="F2528" s="24">
        <v>40907.200000000004</v>
      </c>
      <c r="G2528" s="24"/>
      <c r="H2528" s="24">
        <v>41506.705000000002</v>
      </c>
      <c r="I2528" s="24">
        <v>34556.253290000001</v>
      </c>
      <c r="J2528" s="37">
        <v>15695.832399999999</v>
      </c>
      <c r="K2528" s="24">
        <v>28292.284</v>
      </c>
      <c r="L2528" s="24">
        <v>10031.368</v>
      </c>
      <c r="M2528" s="24">
        <v>0</v>
      </c>
      <c r="N2528" s="24">
        <v>0</v>
      </c>
      <c r="O2528" s="30">
        <v>33901.255790000003</v>
      </c>
      <c r="P2528" s="30">
        <v>27637.286499999998</v>
      </c>
      <c r="Q2528" s="30">
        <v>0</v>
      </c>
      <c r="R2528" s="88">
        <f t="shared" si="1773"/>
        <v>98.104547114806735</v>
      </c>
    </row>
    <row r="2529" spans="1:19" ht="94.5" customHeight="1" x14ac:dyDescent="0.3">
      <c r="A2529" s="28" t="s">
        <v>306</v>
      </c>
      <c r="B2529" s="28" t="s">
        <v>1420</v>
      </c>
      <c r="C2529" s="18" t="s">
        <v>1440</v>
      </c>
      <c r="D2529" s="28"/>
      <c r="E2529" s="29" t="s">
        <v>1767</v>
      </c>
      <c r="F2529" s="24">
        <v>205663.4</v>
      </c>
      <c r="G2529" s="24">
        <f t="shared" ref="G2529:N2531" si="1787">G2530</f>
        <v>0</v>
      </c>
      <c r="H2529" s="24">
        <f t="shared" si="1787"/>
        <v>205663.4</v>
      </c>
      <c r="I2529" s="24">
        <f t="shared" si="1787"/>
        <v>29052.457439999998</v>
      </c>
      <c r="J2529" s="37">
        <f t="shared" si="1787"/>
        <v>6756.7439999999997</v>
      </c>
      <c r="K2529" s="24">
        <f t="shared" si="1787"/>
        <v>29052.457439999998</v>
      </c>
      <c r="L2529" s="24">
        <f t="shared" si="1787"/>
        <v>6756.7439999999997</v>
      </c>
      <c r="M2529" s="24">
        <f t="shared" si="1787"/>
        <v>0</v>
      </c>
      <c r="N2529" s="24">
        <f t="shared" si="1787"/>
        <v>0</v>
      </c>
      <c r="O2529" s="30">
        <f t="shared" ref="O2529:Q2531" si="1788">O2530</f>
        <v>29052.457439999998</v>
      </c>
      <c r="P2529" s="30">
        <f t="shared" si="1788"/>
        <v>29052.457439999998</v>
      </c>
      <c r="Q2529" s="30">
        <f t="shared" si="1788"/>
        <v>0</v>
      </c>
      <c r="R2529" s="88">
        <f t="shared" si="1773"/>
        <v>100</v>
      </c>
    </row>
    <row r="2530" spans="1:19" ht="78.75" customHeight="1" x14ac:dyDescent="0.3">
      <c r="A2530" s="28" t="s">
        <v>306</v>
      </c>
      <c r="B2530" s="28" t="s">
        <v>1420</v>
      </c>
      <c r="C2530" s="18" t="s">
        <v>1442</v>
      </c>
      <c r="D2530" s="28"/>
      <c r="E2530" s="29" t="s">
        <v>1768</v>
      </c>
      <c r="F2530" s="24">
        <v>205663.4</v>
      </c>
      <c r="G2530" s="24">
        <f t="shared" si="1787"/>
        <v>0</v>
      </c>
      <c r="H2530" s="24">
        <f t="shared" si="1787"/>
        <v>205663.4</v>
      </c>
      <c r="I2530" s="24">
        <f t="shared" si="1787"/>
        <v>29052.457439999998</v>
      </c>
      <c r="J2530" s="37">
        <f t="shared" si="1787"/>
        <v>6756.7439999999997</v>
      </c>
      <c r="K2530" s="24">
        <f t="shared" si="1787"/>
        <v>29052.457439999998</v>
      </c>
      <c r="L2530" s="24">
        <f t="shared" si="1787"/>
        <v>6756.7439999999997</v>
      </c>
      <c r="M2530" s="24">
        <f t="shared" si="1787"/>
        <v>0</v>
      </c>
      <c r="N2530" s="24">
        <f t="shared" si="1787"/>
        <v>0</v>
      </c>
      <c r="O2530" s="30">
        <f t="shared" si="1788"/>
        <v>29052.457439999998</v>
      </c>
      <c r="P2530" s="30">
        <f t="shared" si="1788"/>
        <v>29052.457439999998</v>
      </c>
      <c r="Q2530" s="30">
        <f t="shared" si="1788"/>
        <v>0</v>
      </c>
      <c r="R2530" s="88">
        <f t="shared" si="1773"/>
        <v>100</v>
      </c>
    </row>
    <row r="2531" spans="1:19" ht="31.5" customHeight="1" x14ac:dyDescent="0.3">
      <c r="A2531" s="28" t="s">
        <v>306</v>
      </c>
      <c r="B2531" s="28" t="s">
        <v>1420</v>
      </c>
      <c r="C2531" s="18" t="s">
        <v>1442</v>
      </c>
      <c r="D2531" s="28" t="s">
        <v>51</v>
      </c>
      <c r="E2531" s="29" t="s">
        <v>663</v>
      </c>
      <c r="F2531" s="24">
        <v>205663.4</v>
      </c>
      <c r="G2531" s="24">
        <f t="shared" si="1787"/>
        <v>0</v>
      </c>
      <c r="H2531" s="24">
        <f t="shared" si="1787"/>
        <v>205663.4</v>
      </c>
      <c r="I2531" s="24">
        <f t="shared" si="1787"/>
        <v>29052.457439999998</v>
      </c>
      <c r="J2531" s="37">
        <f t="shared" si="1787"/>
        <v>6756.7439999999997</v>
      </c>
      <c r="K2531" s="24">
        <f t="shared" si="1787"/>
        <v>29052.457439999998</v>
      </c>
      <c r="L2531" s="24">
        <f t="shared" si="1787"/>
        <v>6756.7439999999997</v>
      </c>
      <c r="M2531" s="24">
        <f t="shared" si="1787"/>
        <v>0</v>
      </c>
      <c r="N2531" s="24">
        <f t="shared" si="1787"/>
        <v>0</v>
      </c>
      <c r="O2531" s="30">
        <f t="shared" si="1788"/>
        <v>29052.457439999998</v>
      </c>
      <c r="P2531" s="30">
        <f t="shared" si="1788"/>
        <v>29052.457439999998</v>
      </c>
      <c r="Q2531" s="30">
        <f t="shared" si="1788"/>
        <v>0</v>
      </c>
      <c r="R2531" s="88">
        <f t="shared" si="1773"/>
        <v>100</v>
      </c>
    </row>
    <row r="2532" spans="1:19" ht="31.5" customHeight="1" x14ac:dyDescent="0.3">
      <c r="A2532" s="28" t="s">
        <v>306</v>
      </c>
      <c r="B2532" s="28" t="s">
        <v>1420</v>
      </c>
      <c r="C2532" s="18" t="s">
        <v>1442</v>
      </c>
      <c r="D2532" s="28" t="s">
        <v>52</v>
      </c>
      <c r="E2532" s="29" t="s">
        <v>664</v>
      </c>
      <c r="F2532" s="24">
        <v>205663.4</v>
      </c>
      <c r="G2532" s="24"/>
      <c r="H2532" s="24">
        <v>205663.4</v>
      </c>
      <c r="I2532" s="24">
        <v>29052.457439999998</v>
      </c>
      <c r="J2532" s="37">
        <v>6756.7439999999997</v>
      </c>
      <c r="K2532" s="24">
        <f>I2532</f>
        <v>29052.457439999998</v>
      </c>
      <c r="L2532" s="24">
        <f>J2532</f>
        <v>6756.7439999999997</v>
      </c>
      <c r="M2532" s="24">
        <v>0</v>
      </c>
      <c r="N2532" s="24">
        <v>0</v>
      </c>
      <c r="O2532" s="30">
        <v>29052.457439999998</v>
      </c>
      <c r="P2532" s="30">
        <f>O2532</f>
        <v>29052.457439999998</v>
      </c>
      <c r="Q2532" s="30">
        <v>0</v>
      </c>
      <c r="R2532" s="88">
        <f t="shared" si="1773"/>
        <v>100</v>
      </c>
    </row>
    <row r="2533" spans="1:19" ht="47.25" customHeight="1" x14ac:dyDescent="0.3">
      <c r="A2533" s="28" t="s">
        <v>306</v>
      </c>
      <c r="B2533" s="28" t="s">
        <v>1420</v>
      </c>
      <c r="C2533" s="18" t="s">
        <v>1909</v>
      </c>
      <c r="D2533" s="28"/>
      <c r="E2533" s="29" t="s">
        <v>1686</v>
      </c>
      <c r="F2533" s="24"/>
      <c r="G2533" s="24"/>
      <c r="H2533" s="24">
        <f t="shared" ref="H2533:I2536" si="1789">H2534</f>
        <v>0</v>
      </c>
      <c r="I2533" s="24">
        <f t="shared" si="1789"/>
        <v>21230.12659</v>
      </c>
      <c r="J2533" s="24">
        <f t="shared" ref="J2533:Q2536" si="1790">J2534</f>
        <v>8599.8194600000006</v>
      </c>
      <c r="K2533" s="24">
        <f t="shared" si="1790"/>
        <v>0</v>
      </c>
      <c r="L2533" s="24">
        <f t="shared" si="1790"/>
        <v>0</v>
      </c>
      <c r="M2533" s="24">
        <f t="shared" si="1790"/>
        <v>0</v>
      </c>
      <c r="N2533" s="24">
        <f t="shared" si="1790"/>
        <v>0</v>
      </c>
      <c r="O2533" s="24">
        <f t="shared" si="1790"/>
        <v>20690.040570000001</v>
      </c>
      <c r="P2533" s="24">
        <f t="shared" si="1790"/>
        <v>0</v>
      </c>
      <c r="Q2533" s="24">
        <f t="shared" si="1790"/>
        <v>0</v>
      </c>
      <c r="R2533" s="88">
        <f t="shared" si="1773"/>
        <v>97.456039568532788</v>
      </c>
    </row>
    <row r="2534" spans="1:19" ht="63" customHeight="1" x14ac:dyDescent="0.3">
      <c r="A2534" s="28" t="s">
        <v>306</v>
      </c>
      <c r="B2534" s="28" t="s">
        <v>1420</v>
      </c>
      <c r="C2534" s="18" t="s">
        <v>1910</v>
      </c>
      <c r="D2534" s="28"/>
      <c r="E2534" s="29" t="s">
        <v>1687</v>
      </c>
      <c r="F2534" s="24"/>
      <c r="G2534" s="24"/>
      <c r="H2534" s="24">
        <f t="shared" si="1789"/>
        <v>0</v>
      </c>
      <c r="I2534" s="24">
        <f t="shared" si="1789"/>
        <v>21230.12659</v>
      </c>
      <c r="J2534" s="24">
        <f t="shared" si="1790"/>
        <v>8599.8194600000006</v>
      </c>
      <c r="K2534" s="24">
        <f t="shared" si="1790"/>
        <v>0</v>
      </c>
      <c r="L2534" s="24">
        <f t="shared" si="1790"/>
        <v>0</v>
      </c>
      <c r="M2534" s="24">
        <f t="shared" si="1790"/>
        <v>0</v>
      </c>
      <c r="N2534" s="24">
        <f t="shared" si="1790"/>
        <v>0</v>
      </c>
      <c r="O2534" s="24">
        <f t="shared" si="1790"/>
        <v>20690.040570000001</v>
      </c>
      <c r="P2534" s="24">
        <f t="shared" si="1790"/>
        <v>0</v>
      </c>
      <c r="Q2534" s="24">
        <f t="shared" si="1790"/>
        <v>0</v>
      </c>
      <c r="R2534" s="88">
        <f t="shared" si="1773"/>
        <v>97.456039568532788</v>
      </c>
    </row>
    <row r="2535" spans="1:19" ht="47.25" customHeight="1" x14ac:dyDescent="0.3">
      <c r="A2535" s="28" t="s">
        <v>306</v>
      </c>
      <c r="B2535" s="28" t="s">
        <v>1420</v>
      </c>
      <c r="C2535" s="18" t="s">
        <v>1911</v>
      </c>
      <c r="D2535" s="28"/>
      <c r="E2535" s="29" t="s">
        <v>1912</v>
      </c>
      <c r="F2535" s="24"/>
      <c r="G2535" s="24"/>
      <c r="H2535" s="24">
        <f t="shared" si="1789"/>
        <v>0</v>
      </c>
      <c r="I2535" s="24">
        <f t="shared" si="1789"/>
        <v>21230.12659</v>
      </c>
      <c r="J2535" s="24">
        <f t="shared" si="1790"/>
        <v>8599.8194600000006</v>
      </c>
      <c r="K2535" s="24">
        <f t="shared" si="1790"/>
        <v>0</v>
      </c>
      <c r="L2535" s="24">
        <f t="shared" si="1790"/>
        <v>0</v>
      </c>
      <c r="M2535" s="24">
        <f t="shared" si="1790"/>
        <v>0</v>
      </c>
      <c r="N2535" s="24">
        <f t="shared" si="1790"/>
        <v>0</v>
      </c>
      <c r="O2535" s="24">
        <f t="shared" si="1790"/>
        <v>20690.040570000001</v>
      </c>
      <c r="P2535" s="24">
        <f t="shared" si="1790"/>
        <v>0</v>
      </c>
      <c r="Q2535" s="24">
        <f t="shared" si="1790"/>
        <v>0</v>
      </c>
      <c r="R2535" s="88">
        <f t="shared" si="1773"/>
        <v>97.456039568532788</v>
      </c>
    </row>
    <row r="2536" spans="1:19" ht="31.5" customHeight="1" x14ac:dyDescent="0.3">
      <c r="A2536" s="28" t="s">
        <v>306</v>
      </c>
      <c r="B2536" s="28" t="s">
        <v>1420</v>
      </c>
      <c r="C2536" s="18" t="s">
        <v>1911</v>
      </c>
      <c r="D2536" s="28" t="s">
        <v>51</v>
      </c>
      <c r="E2536" s="29" t="s">
        <v>663</v>
      </c>
      <c r="F2536" s="24"/>
      <c r="G2536" s="24"/>
      <c r="H2536" s="24">
        <f t="shared" si="1789"/>
        <v>0</v>
      </c>
      <c r="I2536" s="24">
        <f t="shared" si="1789"/>
        <v>21230.12659</v>
      </c>
      <c r="J2536" s="24">
        <f t="shared" si="1790"/>
        <v>8599.8194600000006</v>
      </c>
      <c r="K2536" s="24">
        <f t="shared" si="1790"/>
        <v>0</v>
      </c>
      <c r="L2536" s="24">
        <f t="shared" si="1790"/>
        <v>0</v>
      </c>
      <c r="M2536" s="24">
        <f t="shared" si="1790"/>
        <v>0</v>
      </c>
      <c r="N2536" s="24">
        <f t="shared" si="1790"/>
        <v>0</v>
      </c>
      <c r="O2536" s="24">
        <f t="shared" si="1790"/>
        <v>20690.040570000001</v>
      </c>
      <c r="P2536" s="24">
        <f t="shared" si="1790"/>
        <v>0</v>
      </c>
      <c r="Q2536" s="24">
        <f t="shared" si="1790"/>
        <v>0</v>
      </c>
      <c r="R2536" s="88">
        <f t="shared" si="1773"/>
        <v>97.456039568532788</v>
      </c>
    </row>
    <row r="2537" spans="1:19" ht="31.5" customHeight="1" x14ac:dyDescent="0.3">
      <c r="A2537" s="28" t="s">
        <v>306</v>
      </c>
      <c r="B2537" s="28" t="s">
        <v>1420</v>
      </c>
      <c r="C2537" s="18" t="s">
        <v>1911</v>
      </c>
      <c r="D2537" s="28" t="s">
        <v>52</v>
      </c>
      <c r="E2537" s="29" t="s">
        <v>664</v>
      </c>
      <c r="F2537" s="24"/>
      <c r="G2537" s="24"/>
      <c r="H2537" s="24">
        <v>0</v>
      </c>
      <c r="I2537" s="24">
        <v>21230.12659</v>
      </c>
      <c r="J2537" s="37">
        <v>8599.8194600000006</v>
      </c>
      <c r="K2537" s="37">
        <v>0</v>
      </c>
      <c r="L2537" s="37">
        <v>0</v>
      </c>
      <c r="M2537" s="37">
        <v>0</v>
      </c>
      <c r="N2537" s="37">
        <v>0</v>
      </c>
      <c r="O2537" s="37">
        <v>20690.040570000001</v>
      </c>
      <c r="P2537" s="37">
        <v>0</v>
      </c>
      <c r="Q2537" s="37">
        <v>0</v>
      </c>
      <c r="R2537" s="88">
        <f t="shared" si="1773"/>
        <v>97.456039568532788</v>
      </c>
    </row>
    <row r="2538" spans="1:19" ht="31.5" customHeight="1" x14ac:dyDescent="0.3">
      <c r="A2538" s="28" t="s">
        <v>306</v>
      </c>
      <c r="B2538" s="28" t="s">
        <v>1420</v>
      </c>
      <c r="C2538" s="18" t="s">
        <v>266</v>
      </c>
      <c r="D2538" s="28"/>
      <c r="E2538" s="29" t="s">
        <v>1593</v>
      </c>
      <c r="F2538" s="24">
        <v>251.3</v>
      </c>
      <c r="G2538" s="24">
        <f t="shared" ref="G2538:Q2541" si="1791">G2539</f>
        <v>0</v>
      </c>
      <c r="H2538" s="24">
        <f t="shared" si="1791"/>
        <v>251.3</v>
      </c>
      <c r="I2538" s="24">
        <f t="shared" si="1791"/>
        <v>251.3</v>
      </c>
      <c r="J2538" s="37">
        <f t="shared" si="1791"/>
        <v>81.676349999999999</v>
      </c>
      <c r="K2538" s="24">
        <f t="shared" si="1791"/>
        <v>0</v>
      </c>
      <c r="L2538" s="24">
        <f t="shared" si="1791"/>
        <v>0</v>
      </c>
      <c r="M2538" s="24">
        <f t="shared" si="1791"/>
        <v>0</v>
      </c>
      <c r="N2538" s="24">
        <f t="shared" si="1791"/>
        <v>0</v>
      </c>
      <c r="O2538" s="30">
        <f t="shared" si="1791"/>
        <v>251.3</v>
      </c>
      <c r="P2538" s="30">
        <f t="shared" si="1791"/>
        <v>0</v>
      </c>
      <c r="Q2538" s="30">
        <f t="shared" si="1791"/>
        <v>0</v>
      </c>
      <c r="R2538" s="88">
        <f t="shared" si="1773"/>
        <v>100</v>
      </c>
    </row>
    <row r="2539" spans="1:19" ht="31.5" customHeight="1" x14ac:dyDescent="0.3">
      <c r="A2539" s="28" t="s">
        <v>306</v>
      </c>
      <c r="B2539" s="28" t="s">
        <v>1420</v>
      </c>
      <c r="C2539" s="18" t="s">
        <v>267</v>
      </c>
      <c r="D2539" s="28"/>
      <c r="E2539" s="29" t="s">
        <v>1594</v>
      </c>
      <c r="F2539" s="24">
        <v>251.3</v>
      </c>
      <c r="G2539" s="24">
        <f t="shared" ref="G2539:N2541" si="1792">G2540</f>
        <v>0</v>
      </c>
      <c r="H2539" s="24">
        <f t="shared" si="1792"/>
        <v>251.3</v>
      </c>
      <c r="I2539" s="24">
        <f t="shared" si="1792"/>
        <v>251.3</v>
      </c>
      <c r="J2539" s="37">
        <f t="shared" si="1792"/>
        <v>81.676349999999999</v>
      </c>
      <c r="K2539" s="24">
        <f t="shared" si="1792"/>
        <v>0</v>
      </c>
      <c r="L2539" s="24">
        <f t="shared" si="1792"/>
        <v>0</v>
      </c>
      <c r="M2539" s="24">
        <f t="shared" si="1792"/>
        <v>0</v>
      </c>
      <c r="N2539" s="24">
        <f t="shared" si="1792"/>
        <v>0</v>
      </c>
      <c r="O2539" s="30">
        <f t="shared" ref="O2539:O2541" si="1793">O2540</f>
        <v>251.3</v>
      </c>
      <c r="P2539" s="30">
        <f t="shared" si="1791"/>
        <v>0</v>
      </c>
      <c r="Q2539" s="30">
        <f t="shared" si="1791"/>
        <v>0</v>
      </c>
      <c r="R2539" s="88">
        <f t="shared" si="1773"/>
        <v>100</v>
      </c>
    </row>
    <row r="2540" spans="1:19" ht="47.25" customHeight="1" x14ac:dyDescent="0.3">
      <c r="A2540" s="28" t="s">
        <v>306</v>
      </c>
      <c r="B2540" s="28" t="s">
        <v>1420</v>
      </c>
      <c r="C2540" s="18" t="s">
        <v>259</v>
      </c>
      <c r="D2540" s="28"/>
      <c r="E2540" s="29" t="s">
        <v>1595</v>
      </c>
      <c r="F2540" s="24">
        <v>251.3</v>
      </c>
      <c r="G2540" s="24">
        <f t="shared" si="1792"/>
        <v>0</v>
      </c>
      <c r="H2540" s="24">
        <f t="shared" si="1792"/>
        <v>251.3</v>
      </c>
      <c r="I2540" s="24">
        <f t="shared" si="1792"/>
        <v>251.3</v>
      </c>
      <c r="J2540" s="37">
        <f t="shared" si="1792"/>
        <v>81.676349999999999</v>
      </c>
      <c r="K2540" s="24">
        <f t="shared" si="1792"/>
        <v>0</v>
      </c>
      <c r="L2540" s="24">
        <f t="shared" si="1792"/>
        <v>0</v>
      </c>
      <c r="M2540" s="24">
        <f t="shared" si="1792"/>
        <v>0</v>
      </c>
      <c r="N2540" s="24">
        <f t="shared" si="1792"/>
        <v>0</v>
      </c>
      <c r="O2540" s="30">
        <f t="shared" si="1793"/>
        <v>251.3</v>
      </c>
      <c r="P2540" s="30">
        <f t="shared" si="1791"/>
        <v>0</v>
      </c>
      <c r="Q2540" s="30">
        <f t="shared" si="1791"/>
        <v>0</v>
      </c>
      <c r="R2540" s="88">
        <f t="shared" si="1773"/>
        <v>100</v>
      </c>
    </row>
    <row r="2541" spans="1:19" ht="31.5" customHeight="1" x14ac:dyDescent="0.3">
      <c r="A2541" s="28" t="s">
        <v>306</v>
      </c>
      <c r="B2541" s="28" t="s">
        <v>1420</v>
      </c>
      <c r="C2541" s="18" t="s">
        <v>259</v>
      </c>
      <c r="D2541" s="28" t="s">
        <v>51</v>
      </c>
      <c r="E2541" s="29" t="s">
        <v>663</v>
      </c>
      <c r="F2541" s="24">
        <v>251.3</v>
      </c>
      <c r="G2541" s="24">
        <f t="shared" si="1792"/>
        <v>0</v>
      </c>
      <c r="H2541" s="24">
        <f t="shared" si="1792"/>
        <v>251.3</v>
      </c>
      <c r="I2541" s="24">
        <f t="shared" si="1792"/>
        <v>251.3</v>
      </c>
      <c r="J2541" s="37">
        <f t="shared" si="1792"/>
        <v>81.676349999999999</v>
      </c>
      <c r="K2541" s="24">
        <f t="shared" si="1792"/>
        <v>0</v>
      </c>
      <c r="L2541" s="24">
        <f t="shared" si="1792"/>
        <v>0</v>
      </c>
      <c r="M2541" s="24">
        <f t="shared" si="1792"/>
        <v>0</v>
      </c>
      <c r="N2541" s="24">
        <f t="shared" si="1792"/>
        <v>0</v>
      </c>
      <c r="O2541" s="30">
        <f t="shared" si="1793"/>
        <v>251.3</v>
      </c>
      <c r="P2541" s="30">
        <f t="shared" si="1791"/>
        <v>0</v>
      </c>
      <c r="Q2541" s="30">
        <f t="shared" si="1791"/>
        <v>0</v>
      </c>
      <c r="R2541" s="88">
        <f t="shared" si="1773"/>
        <v>100</v>
      </c>
    </row>
    <row r="2542" spans="1:19" ht="31.5" customHeight="1" x14ac:dyDescent="0.3">
      <c r="A2542" s="28" t="s">
        <v>306</v>
      </c>
      <c r="B2542" s="28" t="s">
        <v>1420</v>
      </c>
      <c r="C2542" s="18" t="s">
        <v>259</v>
      </c>
      <c r="D2542" s="28" t="s">
        <v>52</v>
      </c>
      <c r="E2542" s="29" t="s">
        <v>664</v>
      </c>
      <c r="F2542" s="24">
        <v>251.3</v>
      </c>
      <c r="G2542" s="24"/>
      <c r="H2542" s="24">
        <v>251.3</v>
      </c>
      <c r="I2542" s="24">
        <v>251.3</v>
      </c>
      <c r="J2542" s="37">
        <v>81.676349999999999</v>
      </c>
      <c r="K2542" s="24">
        <v>0</v>
      </c>
      <c r="L2542" s="24">
        <v>0</v>
      </c>
      <c r="M2542" s="24">
        <v>0</v>
      </c>
      <c r="N2542" s="24">
        <v>0</v>
      </c>
      <c r="O2542" s="30">
        <v>251.3</v>
      </c>
      <c r="P2542" s="30">
        <v>0</v>
      </c>
      <c r="Q2542" s="30">
        <v>0</v>
      </c>
      <c r="R2542" s="88">
        <f t="shared" si="1773"/>
        <v>100</v>
      </c>
      <c r="S2542" s="36"/>
    </row>
    <row r="2543" spans="1:19" ht="47.25" customHeight="1" x14ac:dyDescent="0.3">
      <c r="A2543" s="28" t="s">
        <v>306</v>
      </c>
      <c r="B2543" s="28" t="s">
        <v>1420</v>
      </c>
      <c r="C2543" s="18" t="s">
        <v>72</v>
      </c>
      <c r="D2543" s="28"/>
      <c r="E2543" s="29" t="s">
        <v>1785</v>
      </c>
      <c r="F2543" s="24">
        <v>4106.5</v>
      </c>
      <c r="G2543" s="24">
        <f t="shared" ref="G2543:Q2544" si="1794">G2544</f>
        <v>-1560.258</v>
      </c>
      <c r="H2543" s="24">
        <f t="shared" si="1794"/>
        <v>2543.6889999999999</v>
      </c>
      <c r="I2543" s="24">
        <f t="shared" si="1794"/>
        <v>2543.6889999999999</v>
      </c>
      <c r="J2543" s="37">
        <f t="shared" si="1794"/>
        <v>1693.23289</v>
      </c>
      <c r="K2543" s="24">
        <f t="shared" si="1794"/>
        <v>0</v>
      </c>
      <c r="L2543" s="24">
        <f t="shared" si="1794"/>
        <v>0</v>
      </c>
      <c r="M2543" s="24">
        <f t="shared" si="1794"/>
        <v>0</v>
      </c>
      <c r="N2543" s="24">
        <f t="shared" si="1794"/>
        <v>0</v>
      </c>
      <c r="O2543" s="30">
        <f t="shared" si="1794"/>
        <v>2541.9817899999998</v>
      </c>
      <c r="P2543" s="30">
        <f t="shared" si="1794"/>
        <v>0</v>
      </c>
      <c r="Q2543" s="30">
        <f t="shared" si="1794"/>
        <v>0</v>
      </c>
      <c r="R2543" s="88">
        <f t="shared" si="1773"/>
        <v>99.932884483912929</v>
      </c>
      <c r="S2543" s="36"/>
    </row>
    <row r="2544" spans="1:19" ht="47.25" customHeight="1" x14ac:dyDescent="0.3">
      <c r="A2544" s="28" t="s">
        <v>306</v>
      </c>
      <c r="B2544" s="28" t="s">
        <v>1420</v>
      </c>
      <c r="C2544" s="18" t="s">
        <v>73</v>
      </c>
      <c r="D2544" s="28"/>
      <c r="E2544" s="29" t="s">
        <v>1491</v>
      </c>
      <c r="F2544" s="24">
        <v>4106.5</v>
      </c>
      <c r="G2544" s="24">
        <f t="shared" ref="G2544:O2544" si="1795">G2545</f>
        <v>-1560.258</v>
      </c>
      <c r="H2544" s="24">
        <f t="shared" si="1795"/>
        <v>2543.6889999999999</v>
      </c>
      <c r="I2544" s="24">
        <f t="shared" si="1795"/>
        <v>2543.6889999999999</v>
      </c>
      <c r="J2544" s="37">
        <f t="shared" si="1795"/>
        <v>1693.23289</v>
      </c>
      <c r="K2544" s="24">
        <f t="shared" si="1795"/>
        <v>0</v>
      </c>
      <c r="L2544" s="24">
        <f t="shared" si="1795"/>
        <v>0</v>
      </c>
      <c r="M2544" s="24">
        <f t="shared" si="1795"/>
        <v>0</v>
      </c>
      <c r="N2544" s="24">
        <f t="shared" si="1795"/>
        <v>0</v>
      </c>
      <c r="O2544" s="30">
        <f t="shared" si="1795"/>
        <v>2541.9817899999998</v>
      </c>
      <c r="P2544" s="30">
        <f t="shared" si="1794"/>
        <v>0</v>
      </c>
      <c r="Q2544" s="30">
        <f t="shared" si="1794"/>
        <v>0</v>
      </c>
      <c r="R2544" s="88">
        <f t="shared" si="1773"/>
        <v>99.932884483912929</v>
      </c>
      <c r="S2544" s="36"/>
    </row>
    <row r="2545" spans="1:19" ht="63" customHeight="1" x14ac:dyDescent="0.3">
      <c r="A2545" s="28" t="s">
        <v>306</v>
      </c>
      <c r="B2545" s="28" t="s">
        <v>1420</v>
      </c>
      <c r="C2545" s="18" t="s">
        <v>268</v>
      </c>
      <c r="D2545" s="28"/>
      <c r="E2545" s="29" t="s">
        <v>1596</v>
      </c>
      <c r="F2545" s="24">
        <v>4106.5</v>
      </c>
      <c r="G2545" s="24">
        <f t="shared" ref="G2545:H2545" si="1796">G2549+G2546</f>
        <v>-1560.258</v>
      </c>
      <c r="H2545" s="24">
        <f t="shared" si="1796"/>
        <v>2543.6889999999999</v>
      </c>
      <c r="I2545" s="24">
        <f t="shared" ref="I2545:Q2545" si="1797">I2549+I2546</f>
        <v>2543.6889999999999</v>
      </c>
      <c r="J2545" s="37">
        <f t="shared" si="1797"/>
        <v>1693.23289</v>
      </c>
      <c r="K2545" s="24">
        <f t="shared" si="1797"/>
        <v>0</v>
      </c>
      <c r="L2545" s="24">
        <f t="shared" si="1797"/>
        <v>0</v>
      </c>
      <c r="M2545" s="24">
        <f t="shared" si="1797"/>
        <v>0</v>
      </c>
      <c r="N2545" s="24">
        <f t="shared" si="1797"/>
        <v>0</v>
      </c>
      <c r="O2545" s="30">
        <f t="shared" si="1797"/>
        <v>2541.9817899999998</v>
      </c>
      <c r="P2545" s="30">
        <f t="shared" si="1797"/>
        <v>0</v>
      </c>
      <c r="Q2545" s="30">
        <f t="shared" si="1797"/>
        <v>0</v>
      </c>
      <c r="R2545" s="88">
        <f t="shared" si="1773"/>
        <v>99.932884483912929</v>
      </c>
      <c r="S2545" s="36"/>
    </row>
    <row r="2546" spans="1:19" ht="31.5" hidden="1" customHeight="1" x14ac:dyDescent="0.3">
      <c r="A2546" s="28" t="s">
        <v>306</v>
      </c>
      <c r="B2546" s="28" t="s">
        <v>1420</v>
      </c>
      <c r="C2546" s="18" t="s">
        <v>450</v>
      </c>
      <c r="D2546" s="28"/>
      <c r="E2546" s="29" t="s">
        <v>1388</v>
      </c>
      <c r="F2546" s="24">
        <v>1070</v>
      </c>
      <c r="G2546" s="24">
        <f t="shared" ref="G2546:Q2547" si="1798">G2547</f>
        <v>-1070</v>
      </c>
      <c r="H2546" s="24">
        <f t="shared" si="1798"/>
        <v>0</v>
      </c>
      <c r="I2546" s="24">
        <f t="shared" si="1798"/>
        <v>0</v>
      </c>
      <c r="J2546" s="37">
        <f t="shared" si="1798"/>
        <v>0</v>
      </c>
      <c r="K2546" s="24">
        <f t="shared" si="1798"/>
        <v>0</v>
      </c>
      <c r="L2546" s="24">
        <f t="shared" si="1798"/>
        <v>0</v>
      </c>
      <c r="M2546" s="24">
        <f t="shared" si="1798"/>
        <v>0</v>
      </c>
      <c r="N2546" s="24">
        <f t="shared" si="1798"/>
        <v>0</v>
      </c>
      <c r="O2546" s="30">
        <f t="shared" si="1798"/>
        <v>0</v>
      </c>
      <c r="P2546" s="30">
        <f t="shared" si="1798"/>
        <v>0</v>
      </c>
      <c r="Q2546" s="30">
        <f t="shared" si="1798"/>
        <v>0</v>
      </c>
      <c r="R2546" s="30">
        <v>0</v>
      </c>
      <c r="S2546" s="36" t="s">
        <v>2026</v>
      </c>
    </row>
    <row r="2547" spans="1:19" ht="31.5" hidden="1" customHeight="1" x14ac:dyDescent="0.3">
      <c r="A2547" s="28" t="s">
        <v>306</v>
      </c>
      <c r="B2547" s="28" t="s">
        <v>1420</v>
      </c>
      <c r="C2547" s="18" t="s">
        <v>450</v>
      </c>
      <c r="D2547" s="28" t="s">
        <v>51</v>
      </c>
      <c r="E2547" s="35" t="s">
        <v>663</v>
      </c>
      <c r="F2547" s="24">
        <v>1070</v>
      </c>
      <c r="G2547" s="24">
        <f t="shared" si="1798"/>
        <v>-1070</v>
      </c>
      <c r="H2547" s="24">
        <f t="shared" si="1798"/>
        <v>0</v>
      </c>
      <c r="I2547" s="24">
        <f t="shared" si="1798"/>
        <v>0</v>
      </c>
      <c r="J2547" s="37">
        <f t="shared" si="1798"/>
        <v>0</v>
      </c>
      <c r="K2547" s="24">
        <f t="shared" si="1798"/>
        <v>0</v>
      </c>
      <c r="L2547" s="24">
        <f t="shared" si="1798"/>
        <v>0</v>
      </c>
      <c r="M2547" s="24">
        <f t="shared" si="1798"/>
        <v>0</v>
      </c>
      <c r="N2547" s="24">
        <f t="shared" si="1798"/>
        <v>0</v>
      </c>
      <c r="O2547" s="30">
        <f t="shared" si="1798"/>
        <v>0</v>
      </c>
      <c r="P2547" s="30">
        <f t="shared" si="1798"/>
        <v>0</v>
      </c>
      <c r="Q2547" s="30">
        <f t="shared" si="1798"/>
        <v>0</v>
      </c>
      <c r="R2547" s="30">
        <v>0</v>
      </c>
      <c r="S2547" s="36" t="s">
        <v>2026</v>
      </c>
    </row>
    <row r="2548" spans="1:19" ht="31.5" hidden="1" customHeight="1" x14ac:dyDescent="0.3">
      <c r="A2548" s="28" t="s">
        <v>306</v>
      </c>
      <c r="B2548" s="28" t="s">
        <v>1420</v>
      </c>
      <c r="C2548" s="18" t="s">
        <v>450</v>
      </c>
      <c r="D2548" s="28" t="s">
        <v>52</v>
      </c>
      <c r="E2548" s="29" t="s">
        <v>664</v>
      </c>
      <c r="F2548" s="24">
        <v>1070</v>
      </c>
      <c r="G2548" s="24">
        <v>-1070</v>
      </c>
      <c r="H2548" s="24">
        <v>0</v>
      </c>
      <c r="I2548" s="24">
        <v>0</v>
      </c>
      <c r="J2548" s="37">
        <v>0</v>
      </c>
      <c r="K2548" s="24">
        <v>0</v>
      </c>
      <c r="L2548" s="24">
        <v>0</v>
      </c>
      <c r="M2548" s="24">
        <v>0</v>
      </c>
      <c r="N2548" s="24">
        <v>0</v>
      </c>
      <c r="O2548" s="30">
        <v>0</v>
      </c>
      <c r="P2548" s="30">
        <v>0</v>
      </c>
      <c r="Q2548" s="30">
        <v>0</v>
      </c>
      <c r="R2548" s="30">
        <v>0</v>
      </c>
      <c r="S2548" s="36" t="s">
        <v>2026</v>
      </c>
    </row>
    <row r="2549" spans="1:19" ht="15.75" customHeight="1" x14ac:dyDescent="0.3">
      <c r="A2549" s="28" t="s">
        <v>306</v>
      </c>
      <c r="B2549" s="28" t="s">
        <v>1420</v>
      </c>
      <c r="C2549" s="18" t="s">
        <v>260</v>
      </c>
      <c r="D2549" s="28"/>
      <c r="E2549" s="29" t="s">
        <v>865</v>
      </c>
      <c r="F2549" s="24">
        <v>3036.5</v>
      </c>
      <c r="G2549" s="24">
        <f t="shared" ref="G2549:Q2550" si="1799">G2550</f>
        <v>-490.25799999999998</v>
      </c>
      <c r="H2549" s="24">
        <f t="shared" si="1799"/>
        <v>2543.6889999999999</v>
      </c>
      <c r="I2549" s="24">
        <f t="shared" si="1799"/>
        <v>2543.6889999999999</v>
      </c>
      <c r="J2549" s="37">
        <f t="shared" si="1799"/>
        <v>1693.23289</v>
      </c>
      <c r="K2549" s="24">
        <f t="shared" si="1799"/>
        <v>0</v>
      </c>
      <c r="L2549" s="24">
        <f t="shared" si="1799"/>
        <v>0</v>
      </c>
      <c r="M2549" s="24">
        <f t="shared" si="1799"/>
        <v>0</v>
      </c>
      <c r="N2549" s="24">
        <f t="shared" si="1799"/>
        <v>0</v>
      </c>
      <c r="O2549" s="30">
        <f t="shared" si="1799"/>
        <v>2541.9817899999998</v>
      </c>
      <c r="P2549" s="30">
        <f t="shared" si="1799"/>
        <v>0</v>
      </c>
      <c r="Q2549" s="30">
        <f t="shared" si="1799"/>
        <v>0</v>
      </c>
      <c r="R2549" s="88">
        <f t="shared" si="1773"/>
        <v>99.932884483912929</v>
      </c>
      <c r="S2549" s="36"/>
    </row>
    <row r="2550" spans="1:19" ht="31.5" customHeight="1" x14ac:dyDescent="0.3">
      <c r="A2550" s="28" t="s">
        <v>306</v>
      </c>
      <c r="B2550" s="28" t="s">
        <v>1420</v>
      </c>
      <c r="C2550" s="18" t="s">
        <v>260</v>
      </c>
      <c r="D2550" s="28" t="s">
        <v>51</v>
      </c>
      <c r="E2550" s="29" t="s">
        <v>663</v>
      </c>
      <c r="F2550" s="24">
        <v>3036.5</v>
      </c>
      <c r="G2550" s="24">
        <f t="shared" si="1799"/>
        <v>-490.25799999999998</v>
      </c>
      <c r="H2550" s="24">
        <f t="shared" si="1799"/>
        <v>2543.6889999999999</v>
      </c>
      <c r="I2550" s="24">
        <f t="shared" si="1799"/>
        <v>2543.6889999999999</v>
      </c>
      <c r="J2550" s="37">
        <f t="shared" si="1799"/>
        <v>1693.23289</v>
      </c>
      <c r="K2550" s="24">
        <f t="shared" si="1799"/>
        <v>0</v>
      </c>
      <c r="L2550" s="24">
        <f t="shared" si="1799"/>
        <v>0</v>
      </c>
      <c r="M2550" s="24">
        <f t="shared" si="1799"/>
        <v>0</v>
      </c>
      <c r="N2550" s="24">
        <f t="shared" si="1799"/>
        <v>0</v>
      </c>
      <c r="O2550" s="30">
        <f t="shared" si="1799"/>
        <v>2541.9817899999998</v>
      </c>
      <c r="P2550" s="30">
        <f t="shared" si="1799"/>
        <v>0</v>
      </c>
      <c r="Q2550" s="30">
        <f t="shared" si="1799"/>
        <v>0</v>
      </c>
      <c r="R2550" s="88">
        <f t="shared" si="1773"/>
        <v>99.932884483912929</v>
      </c>
    </row>
    <row r="2551" spans="1:19" ht="31.5" customHeight="1" x14ac:dyDescent="0.3">
      <c r="A2551" s="28" t="s">
        <v>306</v>
      </c>
      <c r="B2551" s="28" t="s">
        <v>1420</v>
      </c>
      <c r="C2551" s="18" t="s">
        <v>260</v>
      </c>
      <c r="D2551" s="28" t="s">
        <v>52</v>
      </c>
      <c r="E2551" s="29" t="s">
        <v>664</v>
      </c>
      <c r="F2551" s="24">
        <v>3036.5</v>
      </c>
      <c r="G2551" s="24">
        <v>-490.25799999999998</v>
      </c>
      <c r="H2551" s="24">
        <f>2968.7-425.011</f>
        <v>2543.6889999999999</v>
      </c>
      <c r="I2551" s="24">
        <v>2543.6889999999999</v>
      </c>
      <c r="J2551" s="37">
        <v>1693.23289</v>
      </c>
      <c r="K2551" s="24">
        <v>0</v>
      </c>
      <c r="L2551" s="24">
        <v>0</v>
      </c>
      <c r="M2551" s="24">
        <v>0</v>
      </c>
      <c r="N2551" s="24">
        <v>0</v>
      </c>
      <c r="O2551" s="30">
        <v>2541.9817899999998</v>
      </c>
      <c r="P2551" s="30">
        <v>0</v>
      </c>
      <c r="Q2551" s="30">
        <v>0</v>
      </c>
      <c r="R2551" s="88">
        <f t="shared" si="1773"/>
        <v>99.932884483912929</v>
      </c>
    </row>
    <row r="2552" spans="1:19" ht="31.5" customHeight="1" x14ac:dyDescent="0.3">
      <c r="A2552" s="28" t="s">
        <v>306</v>
      </c>
      <c r="B2552" s="28" t="s">
        <v>1420</v>
      </c>
      <c r="C2552" s="18" t="s">
        <v>289</v>
      </c>
      <c r="D2552" s="28"/>
      <c r="E2552" s="29" t="s">
        <v>1613</v>
      </c>
      <c r="F2552" s="24"/>
      <c r="G2552" s="24"/>
      <c r="H2552" s="24">
        <f t="shared" ref="H2552:I2554" si="1800">H2553</f>
        <v>0</v>
      </c>
      <c r="I2552" s="24">
        <f t="shared" si="1800"/>
        <v>40543.011230000004</v>
      </c>
      <c r="J2552" s="24">
        <f t="shared" ref="J2552:Q2554" si="1801">J2553</f>
        <v>25938.668389999999</v>
      </c>
      <c r="K2552" s="24">
        <f t="shared" si="1801"/>
        <v>32434.40898</v>
      </c>
      <c r="L2552" s="24">
        <f t="shared" si="1801"/>
        <v>20750.934140000001</v>
      </c>
      <c r="M2552" s="24">
        <f t="shared" si="1801"/>
        <v>0</v>
      </c>
      <c r="N2552" s="24">
        <f t="shared" si="1801"/>
        <v>0</v>
      </c>
      <c r="O2552" s="24">
        <f t="shared" si="1801"/>
        <v>40285.59676</v>
      </c>
      <c r="P2552" s="24">
        <f t="shared" si="1801"/>
        <v>32228.47741</v>
      </c>
      <c r="Q2552" s="24">
        <f t="shared" si="1801"/>
        <v>0</v>
      </c>
      <c r="R2552" s="88">
        <f t="shared" si="1773"/>
        <v>99.365083001507472</v>
      </c>
    </row>
    <row r="2553" spans="1:19" ht="47.25" customHeight="1" x14ac:dyDescent="0.3">
      <c r="A2553" s="28" t="s">
        <v>306</v>
      </c>
      <c r="B2553" s="28" t="s">
        <v>1420</v>
      </c>
      <c r="C2553" s="18" t="s">
        <v>290</v>
      </c>
      <c r="D2553" s="28"/>
      <c r="E2553" s="29" t="s">
        <v>1614</v>
      </c>
      <c r="F2553" s="24"/>
      <c r="G2553" s="24"/>
      <c r="H2553" s="24">
        <f t="shared" si="1800"/>
        <v>0</v>
      </c>
      <c r="I2553" s="24">
        <f t="shared" si="1800"/>
        <v>40543.011230000004</v>
      </c>
      <c r="J2553" s="24">
        <f t="shared" si="1801"/>
        <v>25938.668389999999</v>
      </c>
      <c r="K2553" s="24">
        <f t="shared" si="1801"/>
        <v>32434.40898</v>
      </c>
      <c r="L2553" s="24">
        <f t="shared" si="1801"/>
        <v>20750.934140000001</v>
      </c>
      <c r="M2553" s="24">
        <f t="shared" si="1801"/>
        <v>0</v>
      </c>
      <c r="N2553" s="24">
        <f t="shared" si="1801"/>
        <v>0</v>
      </c>
      <c r="O2553" s="24">
        <f t="shared" si="1801"/>
        <v>40285.59676</v>
      </c>
      <c r="P2553" s="24">
        <f t="shared" si="1801"/>
        <v>32228.47741</v>
      </c>
      <c r="Q2553" s="24">
        <f t="shared" si="1801"/>
        <v>0</v>
      </c>
      <c r="R2553" s="88">
        <f t="shared" si="1773"/>
        <v>99.365083001507472</v>
      </c>
    </row>
    <row r="2554" spans="1:19" ht="31.5" customHeight="1" x14ac:dyDescent="0.3">
      <c r="A2554" s="28" t="s">
        <v>306</v>
      </c>
      <c r="B2554" s="28" t="s">
        <v>1420</v>
      </c>
      <c r="C2554" s="18" t="s">
        <v>1446</v>
      </c>
      <c r="D2554" s="28"/>
      <c r="E2554" s="29" t="s">
        <v>1447</v>
      </c>
      <c r="F2554" s="24"/>
      <c r="G2554" s="24"/>
      <c r="H2554" s="24">
        <f t="shared" si="1800"/>
        <v>0</v>
      </c>
      <c r="I2554" s="24">
        <f t="shared" si="1800"/>
        <v>40543.011230000004</v>
      </c>
      <c r="J2554" s="24">
        <f t="shared" si="1801"/>
        <v>25938.668389999999</v>
      </c>
      <c r="K2554" s="24">
        <f t="shared" si="1801"/>
        <v>32434.40898</v>
      </c>
      <c r="L2554" s="24">
        <f t="shared" si="1801"/>
        <v>20750.934140000001</v>
      </c>
      <c r="M2554" s="24">
        <f t="shared" si="1801"/>
        <v>0</v>
      </c>
      <c r="N2554" s="24">
        <f t="shared" si="1801"/>
        <v>0</v>
      </c>
      <c r="O2554" s="24">
        <f t="shared" si="1801"/>
        <v>40285.59676</v>
      </c>
      <c r="P2554" s="24">
        <f t="shared" si="1801"/>
        <v>32228.47741</v>
      </c>
      <c r="Q2554" s="24">
        <f t="shared" si="1801"/>
        <v>0</v>
      </c>
      <c r="R2554" s="88">
        <f t="shared" si="1773"/>
        <v>99.365083001507472</v>
      </c>
    </row>
    <row r="2555" spans="1:19" ht="31.5" customHeight="1" x14ac:dyDescent="0.3">
      <c r="A2555" s="28" t="s">
        <v>306</v>
      </c>
      <c r="B2555" s="28" t="s">
        <v>1420</v>
      </c>
      <c r="C2555" s="18" t="s">
        <v>1748</v>
      </c>
      <c r="D2555" s="28"/>
      <c r="E2555" s="29" t="s">
        <v>1749</v>
      </c>
      <c r="F2555" s="24"/>
      <c r="G2555" s="24"/>
      <c r="H2555" s="24">
        <f>H2556+H2558</f>
        <v>0</v>
      </c>
      <c r="I2555" s="24">
        <f>I2556+I2558</f>
        <v>40543.011230000004</v>
      </c>
      <c r="J2555" s="24">
        <f t="shared" ref="J2555:Q2555" si="1802">J2556+J2558</f>
        <v>25938.668389999999</v>
      </c>
      <c r="K2555" s="24">
        <f t="shared" si="1802"/>
        <v>32434.40898</v>
      </c>
      <c r="L2555" s="24">
        <f t="shared" si="1802"/>
        <v>20750.934140000001</v>
      </c>
      <c r="M2555" s="24">
        <f t="shared" si="1802"/>
        <v>0</v>
      </c>
      <c r="N2555" s="24">
        <f t="shared" si="1802"/>
        <v>0</v>
      </c>
      <c r="O2555" s="24">
        <f t="shared" si="1802"/>
        <v>40285.59676</v>
      </c>
      <c r="P2555" s="24">
        <f t="shared" si="1802"/>
        <v>32228.47741</v>
      </c>
      <c r="Q2555" s="24">
        <f t="shared" si="1802"/>
        <v>0</v>
      </c>
      <c r="R2555" s="88">
        <f t="shared" si="1773"/>
        <v>99.365083001507472</v>
      </c>
    </row>
    <row r="2556" spans="1:19" ht="31.5" customHeight="1" x14ac:dyDescent="0.3">
      <c r="A2556" s="28" t="s">
        <v>306</v>
      </c>
      <c r="B2556" s="28" t="s">
        <v>1420</v>
      </c>
      <c r="C2556" s="18" t="s">
        <v>1748</v>
      </c>
      <c r="D2556" s="18" t="s">
        <v>143</v>
      </c>
      <c r="E2556" s="19" t="s">
        <v>673</v>
      </c>
      <c r="F2556" s="24"/>
      <c r="G2556" s="24"/>
      <c r="H2556" s="24">
        <f>H2557</f>
        <v>0</v>
      </c>
      <c r="I2556" s="24">
        <f>I2557</f>
        <v>12388.24949</v>
      </c>
      <c r="J2556" s="24">
        <f t="shared" ref="J2556:Q2556" si="1803">J2557</f>
        <v>5492.7435599999999</v>
      </c>
      <c r="K2556" s="24">
        <f t="shared" si="1803"/>
        <v>9910.5995899999998</v>
      </c>
      <c r="L2556" s="24">
        <f t="shared" si="1803"/>
        <v>4394.1946600000001</v>
      </c>
      <c r="M2556" s="24">
        <f t="shared" si="1803"/>
        <v>0</v>
      </c>
      <c r="N2556" s="24">
        <f t="shared" si="1803"/>
        <v>0</v>
      </c>
      <c r="O2556" s="24">
        <f t="shared" si="1803"/>
        <v>12388.24949</v>
      </c>
      <c r="P2556" s="24">
        <f t="shared" si="1803"/>
        <v>9910.5995899999998</v>
      </c>
      <c r="Q2556" s="24">
        <f t="shared" si="1803"/>
        <v>0</v>
      </c>
      <c r="R2556" s="88">
        <f t="shared" si="1773"/>
        <v>100</v>
      </c>
    </row>
    <row r="2557" spans="1:19" ht="47.25" customHeight="1" x14ac:dyDescent="0.3">
      <c r="A2557" s="28" t="s">
        <v>306</v>
      </c>
      <c r="B2557" s="28" t="s">
        <v>1420</v>
      </c>
      <c r="C2557" s="18" t="s">
        <v>1748</v>
      </c>
      <c r="D2557" s="18" t="s">
        <v>139</v>
      </c>
      <c r="E2557" s="19" t="s">
        <v>676</v>
      </c>
      <c r="F2557" s="24"/>
      <c r="G2557" s="24"/>
      <c r="H2557" s="24">
        <v>0</v>
      </c>
      <c r="I2557" s="24">
        <v>12388.24949</v>
      </c>
      <c r="J2557" s="24">
        <v>5492.7435599999999</v>
      </c>
      <c r="K2557" s="24">
        <v>9910.5995899999998</v>
      </c>
      <c r="L2557" s="24">
        <v>4394.1946600000001</v>
      </c>
      <c r="M2557" s="24">
        <v>0</v>
      </c>
      <c r="N2557" s="24">
        <v>0</v>
      </c>
      <c r="O2557" s="24">
        <v>12388.24949</v>
      </c>
      <c r="P2557" s="24">
        <v>9910.5995899999998</v>
      </c>
      <c r="Q2557" s="24">
        <v>0</v>
      </c>
      <c r="R2557" s="88">
        <f t="shared" si="1773"/>
        <v>100</v>
      </c>
    </row>
    <row r="2558" spans="1:19" ht="15.75" customHeight="1" x14ac:dyDescent="0.3">
      <c r="A2558" s="28" t="s">
        <v>306</v>
      </c>
      <c r="B2558" s="28" t="s">
        <v>1420</v>
      </c>
      <c r="C2558" s="18" t="s">
        <v>1748</v>
      </c>
      <c r="D2558" s="28" t="s">
        <v>53</v>
      </c>
      <c r="E2558" s="29" t="s">
        <v>679</v>
      </c>
      <c r="F2558" s="24"/>
      <c r="G2558" s="24"/>
      <c r="H2558" s="24">
        <f>H2559</f>
        <v>0</v>
      </c>
      <c r="I2558" s="24">
        <f>I2559</f>
        <v>28154.761740000002</v>
      </c>
      <c r="J2558" s="24">
        <f t="shared" ref="J2558:Q2558" si="1804">J2559</f>
        <v>20445.92483</v>
      </c>
      <c r="K2558" s="24">
        <f t="shared" si="1804"/>
        <v>22523.809389999999</v>
      </c>
      <c r="L2558" s="24">
        <f t="shared" si="1804"/>
        <v>16356.73948</v>
      </c>
      <c r="M2558" s="24">
        <f t="shared" si="1804"/>
        <v>0</v>
      </c>
      <c r="N2558" s="24">
        <f t="shared" si="1804"/>
        <v>0</v>
      </c>
      <c r="O2558" s="24">
        <f t="shared" si="1804"/>
        <v>27897.347269999998</v>
      </c>
      <c r="P2558" s="24">
        <f t="shared" si="1804"/>
        <v>22317.877820000002</v>
      </c>
      <c r="Q2558" s="24">
        <f t="shared" si="1804"/>
        <v>0</v>
      </c>
      <c r="R2558" s="88">
        <f t="shared" si="1773"/>
        <v>99.085716042006894</v>
      </c>
    </row>
    <row r="2559" spans="1:19" ht="63" customHeight="1" x14ac:dyDescent="0.3">
      <c r="A2559" s="28" t="s">
        <v>306</v>
      </c>
      <c r="B2559" s="28" t="s">
        <v>1420</v>
      </c>
      <c r="C2559" s="18" t="s">
        <v>1748</v>
      </c>
      <c r="D2559" s="28" t="s">
        <v>262</v>
      </c>
      <c r="E2559" s="29" t="s">
        <v>680</v>
      </c>
      <c r="F2559" s="24"/>
      <c r="G2559" s="24"/>
      <c r="H2559" s="24">
        <v>0</v>
      </c>
      <c r="I2559" s="24">
        <v>28154.761740000002</v>
      </c>
      <c r="J2559" s="37">
        <v>20445.92483</v>
      </c>
      <c r="K2559" s="24">
        <v>22523.809389999999</v>
      </c>
      <c r="L2559" s="24">
        <v>16356.73948</v>
      </c>
      <c r="M2559" s="24">
        <v>0</v>
      </c>
      <c r="N2559" s="24">
        <v>0</v>
      </c>
      <c r="O2559" s="24">
        <v>27897.347269999998</v>
      </c>
      <c r="P2559" s="24">
        <v>22317.877820000002</v>
      </c>
      <c r="Q2559" s="24">
        <v>0</v>
      </c>
      <c r="R2559" s="88">
        <f t="shared" si="1773"/>
        <v>99.085716042006894</v>
      </c>
    </row>
    <row r="2560" spans="1:19" ht="31.5" customHeight="1" x14ac:dyDescent="0.3">
      <c r="A2560" s="28" t="s">
        <v>306</v>
      </c>
      <c r="B2560" s="28" t="s">
        <v>1420</v>
      </c>
      <c r="C2560" s="18" t="s">
        <v>269</v>
      </c>
      <c r="D2560" s="28"/>
      <c r="E2560" s="29" t="s">
        <v>1597</v>
      </c>
      <c r="F2560" s="24">
        <v>11250</v>
      </c>
      <c r="G2560" s="24">
        <f t="shared" ref="G2560:Q2562" si="1805">G2561</f>
        <v>0</v>
      </c>
      <c r="H2560" s="24">
        <f t="shared" si="1805"/>
        <v>11250</v>
      </c>
      <c r="I2560" s="24">
        <f>I2561+I2568</f>
        <v>19165.224970000003</v>
      </c>
      <c r="J2560" s="24">
        <f t="shared" ref="J2560:Q2560" si="1806">J2561+J2568</f>
        <v>19520.953970000002</v>
      </c>
      <c r="K2560" s="24">
        <f t="shared" si="1806"/>
        <v>0</v>
      </c>
      <c r="L2560" s="24">
        <f t="shared" si="1806"/>
        <v>0</v>
      </c>
      <c r="M2560" s="24">
        <f t="shared" si="1806"/>
        <v>0</v>
      </c>
      <c r="N2560" s="24">
        <f t="shared" si="1806"/>
        <v>0</v>
      </c>
      <c r="O2560" s="24">
        <f t="shared" si="1806"/>
        <v>19165.190450000002</v>
      </c>
      <c r="P2560" s="24">
        <f t="shared" si="1806"/>
        <v>0</v>
      </c>
      <c r="Q2560" s="24">
        <f t="shared" si="1806"/>
        <v>0</v>
      </c>
      <c r="R2560" s="88">
        <f t="shared" si="1773"/>
        <v>99.999819882103893</v>
      </c>
    </row>
    <row r="2561" spans="1:18" ht="47.25" customHeight="1" x14ac:dyDescent="0.3">
      <c r="A2561" s="28" t="s">
        <v>306</v>
      </c>
      <c r="B2561" s="28" t="s">
        <v>1420</v>
      </c>
      <c r="C2561" s="18" t="s">
        <v>270</v>
      </c>
      <c r="D2561" s="28"/>
      <c r="E2561" s="29" t="s">
        <v>1598</v>
      </c>
      <c r="F2561" s="24">
        <v>11250</v>
      </c>
      <c r="G2561" s="24">
        <f t="shared" ref="G2561:N2562" si="1807">G2562</f>
        <v>0</v>
      </c>
      <c r="H2561" s="24">
        <f t="shared" si="1807"/>
        <v>11250</v>
      </c>
      <c r="I2561" s="24">
        <f t="shared" si="1807"/>
        <v>14568.7</v>
      </c>
      <c r="J2561" s="37">
        <f t="shared" si="1807"/>
        <v>14568.7</v>
      </c>
      <c r="K2561" s="24">
        <f t="shared" si="1807"/>
        <v>0</v>
      </c>
      <c r="L2561" s="24">
        <f t="shared" si="1807"/>
        <v>0</v>
      </c>
      <c r="M2561" s="24">
        <f t="shared" si="1807"/>
        <v>0</v>
      </c>
      <c r="N2561" s="24">
        <f t="shared" si="1807"/>
        <v>0</v>
      </c>
      <c r="O2561" s="30">
        <f t="shared" ref="O2561:O2562" si="1808">O2562</f>
        <v>14568.666670000001</v>
      </c>
      <c r="P2561" s="30">
        <f t="shared" si="1805"/>
        <v>0</v>
      </c>
      <c r="Q2561" s="30">
        <f t="shared" si="1805"/>
        <v>0</v>
      </c>
      <c r="R2561" s="88">
        <f t="shared" si="1773"/>
        <v>99.999771221866055</v>
      </c>
    </row>
    <row r="2562" spans="1:18" ht="47.25" customHeight="1" x14ac:dyDescent="0.3">
      <c r="A2562" s="28" t="s">
        <v>306</v>
      </c>
      <c r="B2562" s="28" t="s">
        <v>1420</v>
      </c>
      <c r="C2562" s="18" t="s">
        <v>271</v>
      </c>
      <c r="D2562" s="28"/>
      <c r="E2562" s="29" t="s">
        <v>1599</v>
      </c>
      <c r="F2562" s="24">
        <v>11250</v>
      </c>
      <c r="G2562" s="24">
        <f t="shared" si="1807"/>
        <v>0</v>
      </c>
      <c r="H2562" s="24">
        <f t="shared" si="1807"/>
        <v>11250</v>
      </c>
      <c r="I2562" s="24">
        <f t="shared" si="1807"/>
        <v>14568.7</v>
      </c>
      <c r="J2562" s="37">
        <f t="shared" si="1807"/>
        <v>14568.7</v>
      </c>
      <c r="K2562" s="24">
        <f t="shared" si="1807"/>
        <v>0</v>
      </c>
      <c r="L2562" s="24">
        <f t="shared" si="1807"/>
        <v>0</v>
      </c>
      <c r="M2562" s="24">
        <f t="shared" si="1807"/>
        <v>0</v>
      </c>
      <c r="N2562" s="24">
        <f t="shared" si="1807"/>
        <v>0</v>
      </c>
      <c r="O2562" s="30">
        <f t="shared" si="1808"/>
        <v>14568.666670000001</v>
      </c>
      <c r="P2562" s="30">
        <f t="shared" si="1805"/>
        <v>0</v>
      </c>
      <c r="Q2562" s="30">
        <f t="shared" si="1805"/>
        <v>0</v>
      </c>
      <c r="R2562" s="88">
        <f t="shared" si="1773"/>
        <v>99.999771221866055</v>
      </c>
    </row>
    <row r="2563" spans="1:18" ht="31.5" customHeight="1" x14ac:dyDescent="0.3">
      <c r="A2563" s="28" t="s">
        <v>306</v>
      </c>
      <c r="B2563" s="28" t="s">
        <v>1420</v>
      </c>
      <c r="C2563" s="18" t="s">
        <v>261</v>
      </c>
      <c r="D2563" s="28"/>
      <c r="E2563" s="29" t="s">
        <v>1783</v>
      </c>
      <c r="F2563" s="24">
        <v>11250</v>
      </c>
      <c r="G2563" s="24">
        <f>G2566</f>
        <v>0</v>
      </c>
      <c r="H2563" s="24">
        <f>H2566+H2564</f>
        <v>11250</v>
      </c>
      <c r="I2563" s="24">
        <f>I2566+I2564</f>
        <v>14568.7</v>
      </c>
      <c r="J2563" s="24">
        <f t="shared" ref="J2563:Q2563" si="1809">J2566+J2564</f>
        <v>14568.7</v>
      </c>
      <c r="K2563" s="24">
        <f t="shared" si="1809"/>
        <v>0</v>
      </c>
      <c r="L2563" s="24">
        <f t="shared" si="1809"/>
        <v>0</v>
      </c>
      <c r="M2563" s="24">
        <f t="shared" si="1809"/>
        <v>0</v>
      </c>
      <c r="N2563" s="24">
        <f t="shared" si="1809"/>
        <v>0</v>
      </c>
      <c r="O2563" s="24">
        <f t="shared" si="1809"/>
        <v>14568.666670000001</v>
      </c>
      <c r="P2563" s="24">
        <f t="shared" si="1809"/>
        <v>0</v>
      </c>
      <c r="Q2563" s="24">
        <f t="shared" si="1809"/>
        <v>0</v>
      </c>
      <c r="R2563" s="88">
        <f t="shared" si="1773"/>
        <v>99.999771221866055</v>
      </c>
    </row>
    <row r="2564" spans="1:18" ht="31.5" customHeight="1" x14ac:dyDescent="0.3">
      <c r="A2564" s="28" t="s">
        <v>306</v>
      </c>
      <c r="B2564" s="28" t="s">
        <v>1420</v>
      </c>
      <c r="C2564" s="18" t="s">
        <v>261</v>
      </c>
      <c r="D2564" s="18" t="s">
        <v>143</v>
      </c>
      <c r="E2564" s="19" t="s">
        <v>673</v>
      </c>
      <c r="F2564" s="24"/>
      <c r="G2564" s="24"/>
      <c r="H2564" s="24">
        <f>H2565</f>
        <v>0</v>
      </c>
      <c r="I2564" s="24">
        <f>I2565</f>
        <v>951.81177000000002</v>
      </c>
      <c r="J2564" s="24">
        <f t="shared" ref="J2564:Q2564" si="1810">J2565</f>
        <v>951.81177000000002</v>
      </c>
      <c r="K2564" s="24">
        <f t="shared" si="1810"/>
        <v>0</v>
      </c>
      <c r="L2564" s="24">
        <f t="shared" si="1810"/>
        <v>0</v>
      </c>
      <c r="M2564" s="24">
        <f t="shared" si="1810"/>
        <v>0</v>
      </c>
      <c r="N2564" s="24">
        <f t="shared" si="1810"/>
        <v>0</v>
      </c>
      <c r="O2564" s="24">
        <f t="shared" si="1810"/>
        <v>951.81177000000002</v>
      </c>
      <c r="P2564" s="24">
        <f t="shared" si="1810"/>
        <v>0</v>
      </c>
      <c r="Q2564" s="24">
        <f t="shared" si="1810"/>
        <v>0</v>
      </c>
      <c r="R2564" s="88">
        <f t="shared" si="1773"/>
        <v>100</v>
      </c>
    </row>
    <row r="2565" spans="1:18" ht="47.25" customHeight="1" x14ac:dyDescent="0.3">
      <c r="A2565" s="28" t="s">
        <v>306</v>
      </c>
      <c r="B2565" s="28" t="s">
        <v>1420</v>
      </c>
      <c r="C2565" s="18" t="s">
        <v>261</v>
      </c>
      <c r="D2565" s="18" t="s">
        <v>139</v>
      </c>
      <c r="E2565" s="19" t="s">
        <v>676</v>
      </c>
      <c r="F2565" s="24"/>
      <c r="G2565" s="24"/>
      <c r="H2565" s="24">
        <v>0</v>
      </c>
      <c r="I2565" s="24">
        <v>951.81177000000002</v>
      </c>
      <c r="J2565" s="37">
        <v>951.81177000000002</v>
      </c>
      <c r="K2565" s="37">
        <v>0</v>
      </c>
      <c r="L2565" s="37">
        <v>0</v>
      </c>
      <c r="M2565" s="37">
        <v>0</v>
      </c>
      <c r="N2565" s="37">
        <v>0</v>
      </c>
      <c r="O2565" s="37">
        <v>951.81177000000002</v>
      </c>
      <c r="P2565" s="37">
        <v>0</v>
      </c>
      <c r="Q2565" s="37">
        <v>0</v>
      </c>
      <c r="R2565" s="88">
        <f t="shared" si="1773"/>
        <v>100</v>
      </c>
    </row>
    <row r="2566" spans="1:18" ht="15.75" customHeight="1" x14ac:dyDescent="0.3">
      <c r="A2566" s="28" t="s">
        <v>306</v>
      </c>
      <c r="B2566" s="28" t="s">
        <v>1420</v>
      </c>
      <c r="C2566" s="18" t="s">
        <v>261</v>
      </c>
      <c r="D2566" s="28" t="s">
        <v>53</v>
      </c>
      <c r="E2566" s="29" t="s">
        <v>679</v>
      </c>
      <c r="F2566" s="24">
        <v>11250</v>
      </c>
      <c r="G2566" s="24">
        <f t="shared" ref="G2566:Q2566" si="1811">G2567</f>
        <v>0</v>
      </c>
      <c r="H2566" s="24">
        <f t="shared" si="1811"/>
        <v>11250</v>
      </c>
      <c r="I2566" s="24">
        <f t="shared" si="1811"/>
        <v>13616.88823</v>
      </c>
      <c r="J2566" s="37">
        <f t="shared" si="1811"/>
        <v>13616.88823</v>
      </c>
      <c r="K2566" s="24">
        <f t="shared" si="1811"/>
        <v>0</v>
      </c>
      <c r="L2566" s="24">
        <f t="shared" si="1811"/>
        <v>0</v>
      </c>
      <c r="M2566" s="24">
        <f t="shared" si="1811"/>
        <v>0</v>
      </c>
      <c r="N2566" s="24">
        <f t="shared" si="1811"/>
        <v>0</v>
      </c>
      <c r="O2566" s="30">
        <f t="shared" si="1811"/>
        <v>13616.8549</v>
      </c>
      <c r="P2566" s="30">
        <f t="shared" si="1811"/>
        <v>0</v>
      </c>
      <c r="Q2566" s="30">
        <f t="shared" si="1811"/>
        <v>0</v>
      </c>
      <c r="R2566" s="88">
        <f t="shared" si="1773"/>
        <v>99.999755230420945</v>
      </c>
    </row>
    <row r="2567" spans="1:18" ht="63" customHeight="1" x14ac:dyDescent="0.3">
      <c r="A2567" s="28" t="s">
        <v>306</v>
      </c>
      <c r="B2567" s="28" t="s">
        <v>1420</v>
      </c>
      <c r="C2567" s="18" t="s">
        <v>261</v>
      </c>
      <c r="D2567" s="28" t="s">
        <v>262</v>
      </c>
      <c r="E2567" s="29" t="s">
        <v>680</v>
      </c>
      <c r="F2567" s="24">
        <v>11250</v>
      </c>
      <c r="G2567" s="24"/>
      <c r="H2567" s="24">
        <v>11250</v>
      </c>
      <c r="I2567" s="24">
        <v>13616.88823</v>
      </c>
      <c r="J2567" s="37">
        <v>13616.88823</v>
      </c>
      <c r="K2567" s="24">
        <v>0</v>
      </c>
      <c r="L2567" s="24">
        <v>0</v>
      </c>
      <c r="M2567" s="24">
        <v>0</v>
      </c>
      <c r="N2567" s="24">
        <v>0</v>
      </c>
      <c r="O2567" s="30">
        <v>13616.8549</v>
      </c>
      <c r="P2567" s="30">
        <v>0</v>
      </c>
      <c r="Q2567" s="30">
        <v>0</v>
      </c>
      <c r="R2567" s="88">
        <f t="shared" si="1773"/>
        <v>99.999755230420945</v>
      </c>
    </row>
    <row r="2568" spans="1:18" ht="46.8" x14ac:dyDescent="0.3">
      <c r="A2568" s="28" t="s">
        <v>306</v>
      </c>
      <c r="B2568" s="28" t="s">
        <v>1420</v>
      </c>
      <c r="C2568" s="18" t="s">
        <v>367</v>
      </c>
      <c r="D2568" s="28"/>
      <c r="E2568" s="29" t="s">
        <v>1641</v>
      </c>
      <c r="F2568" s="24"/>
      <c r="G2568" s="24"/>
      <c r="H2568" s="24">
        <f t="shared" ref="H2568:I2571" si="1812">H2569</f>
        <v>0</v>
      </c>
      <c r="I2568" s="24">
        <f t="shared" si="1812"/>
        <v>4596.5249700000004</v>
      </c>
      <c r="J2568" s="24">
        <f t="shared" ref="J2568:Q2571" si="1813">J2569</f>
        <v>4952.2539699999998</v>
      </c>
      <c r="K2568" s="24">
        <f t="shared" si="1813"/>
        <v>0</v>
      </c>
      <c r="L2568" s="24">
        <f t="shared" si="1813"/>
        <v>0</v>
      </c>
      <c r="M2568" s="24">
        <f t="shared" si="1813"/>
        <v>0</v>
      </c>
      <c r="N2568" s="24">
        <f t="shared" si="1813"/>
        <v>0</v>
      </c>
      <c r="O2568" s="24">
        <f t="shared" si="1813"/>
        <v>4596.5237800000004</v>
      </c>
      <c r="P2568" s="24">
        <f t="shared" si="1813"/>
        <v>0</v>
      </c>
      <c r="Q2568" s="24">
        <f t="shared" si="1813"/>
        <v>0</v>
      </c>
      <c r="R2568" s="88">
        <f t="shared" si="1773"/>
        <v>99.999974110877062</v>
      </c>
    </row>
    <row r="2569" spans="1:18" ht="62.4" x14ac:dyDescent="0.3">
      <c r="A2569" s="28" t="s">
        <v>306</v>
      </c>
      <c r="B2569" s="28" t="s">
        <v>1420</v>
      </c>
      <c r="C2569" s="18" t="s">
        <v>1262</v>
      </c>
      <c r="D2569" s="28"/>
      <c r="E2569" s="29" t="s">
        <v>1205</v>
      </c>
      <c r="F2569" s="24"/>
      <c r="G2569" s="24"/>
      <c r="H2569" s="24">
        <f t="shared" si="1812"/>
        <v>0</v>
      </c>
      <c r="I2569" s="24">
        <f t="shared" si="1812"/>
        <v>4596.5249700000004</v>
      </c>
      <c r="J2569" s="24">
        <f t="shared" si="1813"/>
        <v>4952.2539699999998</v>
      </c>
      <c r="K2569" s="24">
        <f t="shared" si="1813"/>
        <v>0</v>
      </c>
      <c r="L2569" s="24">
        <f t="shared" si="1813"/>
        <v>0</v>
      </c>
      <c r="M2569" s="24">
        <f t="shared" si="1813"/>
        <v>0</v>
      </c>
      <c r="N2569" s="24">
        <f t="shared" si="1813"/>
        <v>0</v>
      </c>
      <c r="O2569" s="24">
        <f t="shared" si="1813"/>
        <v>4596.5237800000004</v>
      </c>
      <c r="P2569" s="24">
        <f t="shared" si="1813"/>
        <v>0</v>
      </c>
      <c r="Q2569" s="24">
        <f t="shared" si="1813"/>
        <v>0</v>
      </c>
      <c r="R2569" s="88">
        <f t="shared" si="1773"/>
        <v>99.999974110877062</v>
      </c>
    </row>
    <row r="2570" spans="1:18" ht="31.2" x14ac:dyDescent="0.3">
      <c r="A2570" s="28" t="s">
        <v>306</v>
      </c>
      <c r="B2570" s="28" t="s">
        <v>1420</v>
      </c>
      <c r="C2570" s="18" t="s">
        <v>1261</v>
      </c>
      <c r="D2570" s="28"/>
      <c r="E2570" s="29" t="s">
        <v>1266</v>
      </c>
      <c r="F2570" s="24"/>
      <c r="G2570" s="24"/>
      <c r="H2570" s="24">
        <f t="shared" si="1812"/>
        <v>0</v>
      </c>
      <c r="I2570" s="24">
        <f t="shared" si="1812"/>
        <v>4596.5249700000004</v>
      </c>
      <c r="J2570" s="24">
        <f t="shared" si="1813"/>
        <v>4952.2539699999998</v>
      </c>
      <c r="K2570" s="24">
        <f t="shared" si="1813"/>
        <v>0</v>
      </c>
      <c r="L2570" s="24">
        <f t="shared" si="1813"/>
        <v>0</v>
      </c>
      <c r="M2570" s="24">
        <f t="shared" si="1813"/>
        <v>0</v>
      </c>
      <c r="N2570" s="24">
        <f t="shared" si="1813"/>
        <v>0</v>
      </c>
      <c r="O2570" s="24">
        <f t="shared" si="1813"/>
        <v>4596.5237800000004</v>
      </c>
      <c r="P2570" s="24">
        <f t="shared" si="1813"/>
        <v>0</v>
      </c>
      <c r="Q2570" s="24">
        <f t="shared" si="1813"/>
        <v>0</v>
      </c>
      <c r="R2570" s="88">
        <f t="shared" si="1773"/>
        <v>99.999974110877062</v>
      </c>
    </row>
    <row r="2571" spans="1:18" ht="31.2" x14ac:dyDescent="0.3">
      <c r="A2571" s="28" t="s">
        <v>306</v>
      </c>
      <c r="B2571" s="28" t="s">
        <v>1420</v>
      </c>
      <c r="C2571" s="18" t="s">
        <v>1261</v>
      </c>
      <c r="D2571" s="28" t="s">
        <v>51</v>
      </c>
      <c r="E2571" s="29" t="s">
        <v>663</v>
      </c>
      <c r="F2571" s="24"/>
      <c r="G2571" s="24"/>
      <c r="H2571" s="24">
        <f t="shared" si="1812"/>
        <v>0</v>
      </c>
      <c r="I2571" s="24">
        <f t="shared" si="1812"/>
        <v>4596.5249700000004</v>
      </c>
      <c r="J2571" s="24">
        <f t="shared" si="1813"/>
        <v>4952.2539699999998</v>
      </c>
      <c r="K2571" s="24">
        <f t="shared" si="1813"/>
        <v>0</v>
      </c>
      <c r="L2571" s="24">
        <f t="shared" si="1813"/>
        <v>0</v>
      </c>
      <c r="M2571" s="24">
        <f t="shared" si="1813"/>
        <v>0</v>
      </c>
      <c r="N2571" s="24">
        <f t="shared" si="1813"/>
        <v>0</v>
      </c>
      <c r="O2571" s="24">
        <f t="shared" si="1813"/>
        <v>4596.5237800000004</v>
      </c>
      <c r="P2571" s="24">
        <f t="shared" si="1813"/>
        <v>0</v>
      </c>
      <c r="Q2571" s="24">
        <f t="shared" si="1813"/>
        <v>0</v>
      </c>
      <c r="R2571" s="88">
        <f t="shared" si="1773"/>
        <v>99.999974110877062</v>
      </c>
    </row>
    <row r="2572" spans="1:18" ht="31.2" x14ac:dyDescent="0.3">
      <c r="A2572" s="28" t="s">
        <v>306</v>
      </c>
      <c r="B2572" s="28" t="s">
        <v>1420</v>
      </c>
      <c r="C2572" s="18" t="s">
        <v>1261</v>
      </c>
      <c r="D2572" s="28" t="s">
        <v>52</v>
      </c>
      <c r="E2572" s="29" t="s">
        <v>664</v>
      </c>
      <c r="F2572" s="24"/>
      <c r="G2572" s="24"/>
      <c r="H2572" s="24">
        <v>0</v>
      </c>
      <c r="I2572" s="24">
        <v>4596.5249700000004</v>
      </c>
      <c r="J2572" s="37">
        <v>4952.2539699999998</v>
      </c>
      <c r="K2572" s="37">
        <v>0</v>
      </c>
      <c r="L2572" s="37">
        <v>0</v>
      </c>
      <c r="M2572" s="37">
        <v>0</v>
      </c>
      <c r="N2572" s="37">
        <v>0</v>
      </c>
      <c r="O2572" s="37">
        <v>4596.5237800000004</v>
      </c>
      <c r="P2572" s="37">
        <v>0</v>
      </c>
      <c r="Q2572" s="37">
        <v>0</v>
      </c>
      <c r="R2572" s="88">
        <f t="shared" si="1773"/>
        <v>99.999974110877062</v>
      </c>
    </row>
    <row r="2573" spans="1:18" ht="31.5" customHeight="1" x14ac:dyDescent="0.3">
      <c r="A2573" s="28" t="s">
        <v>306</v>
      </c>
      <c r="B2573" s="28" t="s">
        <v>1420</v>
      </c>
      <c r="C2573" s="18" t="s">
        <v>62</v>
      </c>
      <c r="D2573" s="28"/>
      <c r="E2573" s="29" t="s">
        <v>1196</v>
      </c>
      <c r="F2573" s="24">
        <v>497.95800000000003</v>
      </c>
      <c r="G2573" s="24">
        <f t="shared" ref="G2573:Q2573" si="1814">G2574</f>
        <v>0</v>
      </c>
      <c r="H2573" s="24">
        <f t="shared" si="1814"/>
        <v>497.95800000000003</v>
      </c>
      <c r="I2573" s="24">
        <f t="shared" si="1814"/>
        <v>9908.0344100000002</v>
      </c>
      <c r="J2573" s="37">
        <f t="shared" si="1814"/>
        <v>8571.0453799999996</v>
      </c>
      <c r="K2573" s="24">
        <f t="shared" si="1814"/>
        <v>0</v>
      </c>
      <c r="L2573" s="24">
        <f t="shared" si="1814"/>
        <v>0</v>
      </c>
      <c r="M2573" s="24">
        <f t="shared" si="1814"/>
        <v>0</v>
      </c>
      <c r="N2573" s="24">
        <f t="shared" si="1814"/>
        <v>0</v>
      </c>
      <c r="O2573" s="30">
        <f t="shared" si="1814"/>
        <v>8433.0694199999998</v>
      </c>
      <c r="P2573" s="30">
        <f t="shared" si="1814"/>
        <v>0</v>
      </c>
      <c r="Q2573" s="30">
        <f t="shared" si="1814"/>
        <v>0</v>
      </c>
      <c r="R2573" s="88">
        <f t="shared" ref="R2573:R2636" si="1815">O2573/I2573*100</f>
        <v>85.113445018808733</v>
      </c>
    </row>
    <row r="2574" spans="1:18" ht="47.25" customHeight="1" x14ac:dyDescent="0.3">
      <c r="A2574" s="28" t="s">
        <v>306</v>
      </c>
      <c r="B2574" s="28" t="s">
        <v>1420</v>
      </c>
      <c r="C2574" s="18" t="s">
        <v>527</v>
      </c>
      <c r="D2574" s="28"/>
      <c r="E2574" s="29" t="s">
        <v>114</v>
      </c>
      <c r="F2574" s="24">
        <v>497.95800000000003</v>
      </c>
      <c r="G2574" s="24">
        <f t="shared" ref="G2574:H2574" si="1816">G2575+G2577</f>
        <v>0</v>
      </c>
      <c r="H2574" s="24">
        <f t="shared" si="1816"/>
        <v>497.95800000000003</v>
      </c>
      <c r="I2574" s="24">
        <f t="shared" ref="I2574:Q2574" si="1817">I2575+I2577</f>
        <v>9908.0344100000002</v>
      </c>
      <c r="J2574" s="37">
        <f t="shared" si="1817"/>
        <v>8571.0453799999996</v>
      </c>
      <c r="K2574" s="24">
        <f t="shared" si="1817"/>
        <v>0</v>
      </c>
      <c r="L2574" s="24">
        <f t="shared" si="1817"/>
        <v>0</v>
      </c>
      <c r="M2574" s="24">
        <f t="shared" si="1817"/>
        <v>0</v>
      </c>
      <c r="N2574" s="24">
        <f t="shared" si="1817"/>
        <v>0</v>
      </c>
      <c r="O2574" s="30">
        <f t="shared" si="1817"/>
        <v>8433.0694199999998</v>
      </c>
      <c r="P2574" s="30">
        <f t="shared" si="1817"/>
        <v>0</v>
      </c>
      <c r="Q2574" s="30">
        <f t="shared" si="1817"/>
        <v>0</v>
      </c>
      <c r="R2574" s="88">
        <f t="shared" si="1815"/>
        <v>85.113445018808733</v>
      </c>
    </row>
    <row r="2575" spans="1:18" ht="31.5" customHeight="1" x14ac:dyDescent="0.3">
      <c r="A2575" s="28" t="s">
        <v>306</v>
      </c>
      <c r="B2575" s="28" t="s">
        <v>1420</v>
      </c>
      <c r="C2575" s="18" t="s">
        <v>527</v>
      </c>
      <c r="D2575" s="28" t="s">
        <v>51</v>
      </c>
      <c r="E2575" s="29" t="s">
        <v>663</v>
      </c>
      <c r="F2575" s="24">
        <v>497.95800000000003</v>
      </c>
      <c r="G2575" s="24">
        <f t="shared" ref="G2575:Q2575" si="1818">G2576</f>
        <v>0</v>
      </c>
      <c r="H2575" s="24">
        <f t="shared" si="1818"/>
        <v>497.95800000000003</v>
      </c>
      <c r="I2575" s="24">
        <f t="shared" si="1818"/>
        <v>5668.9444100000001</v>
      </c>
      <c r="J2575" s="37">
        <f t="shared" si="1818"/>
        <v>4331.9553800000003</v>
      </c>
      <c r="K2575" s="24">
        <f t="shared" si="1818"/>
        <v>0</v>
      </c>
      <c r="L2575" s="24">
        <f t="shared" si="1818"/>
        <v>0</v>
      </c>
      <c r="M2575" s="24">
        <f t="shared" si="1818"/>
        <v>0</v>
      </c>
      <c r="N2575" s="24">
        <f t="shared" si="1818"/>
        <v>0</v>
      </c>
      <c r="O2575" s="30">
        <f t="shared" si="1818"/>
        <v>4193.9794199999997</v>
      </c>
      <c r="P2575" s="30">
        <f t="shared" si="1818"/>
        <v>0</v>
      </c>
      <c r="Q2575" s="30">
        <f t="shared" si="1818"/>
        <v>0</v>
      </c>
      <c r="R2575" s="88">
        <f t="shared" si="1815"/>
        <v>73.981664251316943</v>
      </c>
    </row>
    <row r="2576" spans="1:18" ht="31.5" customHeight="1" x14ac:dyDescent="0.3">
      <c r="A2576" s="28" t="s">
        <v>306</v>
      </c>
      <c r="B2576" s="28" t="s">
        <v>1420</v>
      </c>
      <c r="C2576" s="18" t="s">
        <v>527</v>
      </c>
      <c r="D2576" s="28" t="s">
        <v>52</v>
      </c>
      <c r="E2576" s="29" t="s">
        <v>664</v>
      </c>
      <c r="F2576" s="24">
        <v>497.95800000000003</v>
      </c>
      <c r="G2576" s="24"/>
      <c r="H2576" s="24">
        <v>497.95800000000003</v>
      </c>
      <c r="I2576" s="24">
        <v>5668.9444100000001</v>
      </c>
      <c r="J2576" s="37">
        <v>4331.9553800000003</v>
      </c>
      <c r="K2576" s="24">
        <v>0</v>
      </c>
      <c r="L2576" s="24">
        <v>0</v>
      </c>
      <c r="M2576" s="24">
        <v>0</v>
      </c>
      <c r="N2576" s="24">
        <v>0</v>
      </c>
      <c r="O2576" s="30">
        <v>4193.9794199999997</v>
      </c>
      <c r="P2576" s="30">
        <v>0</v>
      </c>
      <c r="Q2576" s="30">
        <v>0</v>
      </c>
      <c r="R2576" s="88">
        <f t="shared" si="1815"/>
        <v>73.981664251316943</v>
      </c>
    </row>
    <row r="2577" spans="1:19" ht="15.75" customHeight="1" x14ac:dyDescent="0.3">
      <c r="A2577" s="28" t="s">
        <v>306</v>
      </c>
      <c r="B2577" s="28" t="s">
        <v>1420</v>
      </c>
      <c r="C2577" s="18" t="s">
        <v>527</v>
      </c>
      <c r="D2577" s="28" t="s">
        <v>53</v>
      </c>
      <c r="E2577" s="29" t="s">
        <v>679</v>
      </c>
      <c r="F2577" s="24">
        <v>0</v>
      </c>
      <c r="G2577" s="24">
        <f t="shared" ref="G2577:Q2577" si="1819">G2578</f>
        <v>0</v>
      </c>
      <c r="H2577" s="24">
        <f t="shared" si="1819"/>
        <v>0</v>
      </c>
      <c r="I2577" s="24">
        <f t="shared" si="1819"/>
        <v>4239.09</v>
      </c>
      <c r="J2577" s="37">
        <f t="shared" si="1819"/>
        <v>4239.09</v>
      </c>
      <c r="K2577" s="24">
        <f t="shared" si="1819"/>
        <v>0</v>
      </c>
      <c r="L2577" s="24">
        <f t="shared" si="1819"/>
        <v>0</v>
      </c>
      <c r="M2577" s="24">
        <f t="shared" si="1819"/>
        <v>0</v>
      </c>
      <c r="N2577" s="24">
        <f t="shared" si="1819"/>
        <v>0</v>
      </c>
      <c r="O2577" s="30">
        <f t="shared" si="1819"/>
        <v>4239.09</v>
      </c>
      <c r="P2577" s="30">
        <f t="shared" si="1819"/>
        <v>0</v>
      </c>
      <c r="Q2577" s="30">
        <f t="shared" si="1819"/>
        <v>0</v>
      </c>
      <c r="R2577" s="88">
        <f t="shared" si="1815"/>
        <v>100</v>
      </c>
    </row>
    <row r="2578" spans="1:19" ht="63" customHeight="1" x14ac:dyDescent="0.3">
      <c r="A2578" s="28" t="s">
        <v>306</v>
      </c>
      <c r="B2578" s="28" t="s">
        <v>1420</v>
      </c>
      <c r="C2578" s="18" t="s">
        <v>527</v>
      </c>
      <c r="D2578" s="28" t="s">
        <v>262</v>
      </c>
      <c r="E2578" s="29" t="s">
        <v>680</v>
      </c>
      <c r="F2578" s="24">
        <v>0</v>
      </c>
      <c r="G2578" s="24"/>
      <c r="H2578" s="24">
        <v>0</v>
      </c>
      <c r="I2578" s="24">
        <v>4239.09</v>
      </c>
      <c r="J2578" s="37">
        <v>4239.09</v>
      </c>
      <c r="K2578" s="24">
        <v>0</v>
      </c>
      <c r="L2578" s="24">
        <v>0</v>
      </c>
      <c r="M2578" s="24">
        <v>0</v>
      </c>
      <c r="N2578" s="24">
        <v>0</v>
      </c>
      <c r="O2578" s="30">
        <v>4239.09</v>
      </c>
      <c r="P2578" s="30">
        <v>0</v>
      </c>
      <c r="Q2578" s="30">
        <v>0</v>
      </c>
      <c r="R2578" s="88">
        <f t="shared" si="1815"/>
        <v>100</v>
      </c>
    </row>
    <row r="2579" spans="1:19" s="49" customFormat="1" ht="15.75" customHeight="1" x14ac:dyDescent="0.3">
      <c r="A2579" s="47" t="s">
        <v>306</v>
      </c>
      <c r="B2579" s="47" t="s">
        <v>1400</v>
      </c>
      <c r="C2579" s="20"/>
      <c r="D2579" s="47"/>
      <c r="E2579" s="48" t="s">
        <v>642</v>
      </c>
      <c r="F2579" s="23">
        <v>484.7</v>
      </c>
      <c r="G2579" s="23">
        <f t="shared" ref="G2579" si="1820">G2580+G2585+G2590</f>
        <v>0</v>
      </c>
      <c r="H2579" s="23">
        <f>H2580+H2585+H2590+H2596</f>
        <v>183.19199999999998</v>
      </c>
      <c r="I2579" s="23">
        <f>I2580+I2585+I2590+I2596</f>
        <v>253.19200000000001</v>
      </c>
      <c r="J2579" s="77">
        <f t="shared" ref="J2579:Q2579" si="1821">J2580+J2585+J2590+J2596</f>
        <v>203.19200000000001</v>
      </c>
      <c r="K2579" s="23">
        <f t="shared" si="1821"/>
        <v>0</v>
      </c>
      <c r="L2579" s="23">
        <f t="shared" si="1821"/>
        <v>0</v>
      </c>
      <c r="M2579" s="23">
        <f t="shared" si="1821"/>
        <v>0</v>
      </c>
      <c r="N2579" s="23">
        <f t="shared" si="1821"/>
        <v>0</v>
      </c>
      <c r="O2579" s="23">
        <f t="shared" si="1821"/>
        <v>253.19137999999998</v>
      </c>
      <c r="P2579" s="23">
        <f t="shared" si="1821"/>
        <v>0</v>
      </c>
      <c r="Q2579" s="23">
        <f t="shared" si="1821"/>
        <v>0</v>
      </c>
      <c r="R2579" s="87">
        <f t="shared" si="1815"/>
        <v>99.999755126544272</v>
      </c>
    </row>
    <row r="2580" spans="1:19" ht="31.5" customHeight="1" x14ac:dyDescent="0.3">
      <c r="A2580" s="28" t="s">
        <v>306</v>
      </c>
      <c r="B2580" s="28" t="s">
        <v>1400</v>
      </c>
      <c r="C2580" s="18" t="s">
        <v>266</v>
      </c>
      <c r="D2580" s="28"/>
      <c r="E2580" s="29" t="s">
        <v>1593</v>
      </c>
      <c r="F2580" s="24">
        <v>246.5</v>
      </c>
      <c r="G2580" s="24">
        <f t="shared" ref="G2580:N2582" si="1822">G2581</f>
        <v>0</v>
      </c>
      <c r="H2580" s="24">
        <f t="shared" si="1822"/>
        <v>85.191999999999993</v>
      </c>
      <c r="I2580" s="24">
        <f t="shared" si="1822"/>
        <v>85.191999999999993</v>
      </c>
      <c r="J2580" s="37">
        <f t="shared" si="1822"/>
        <v>0.192</v>
      </c>
      <c r="K2580" s="24">
        <f t="shared" si="1822"/>
        <v>0</v>
      </c>
      <c r="L2580" s="24">
        <f t="shared" si="1822"/>
        <v>0</v>
      </c>
      <c r="M2580" s="24">
        <f t="shared" si="1822"/>
        <v>0</v>
      </c>
      <c r="N2580" s="24">
        <f t="shared" si="1822"/>
        <v>0</v>
      </c>
      <c r="O2580" s="30">
        <f t="shared" ref="O2580:Q2583" si="1823">O2581</f>
        <v>85.191379999999995</v>
      </c>
      <c r="P2580" s="30">
        <f t="shared" si="1823"/>
        <v>0</v>
      </c>
      <c r="Q2580" s="30">
        <f t="shared" si="1823"/>
        <v>0</v>
      </c>
      <c r="R2580" s="88">
        <f t="shared" si="1815"/>
        <v>99.999272232134473</v>
      </c>
    </row>
    <row r="2581" spans="1:19" ht="31.5" customHeight="1" x14ac:dyDescent="0.3">
      <c r="A2581" s="28" t="s">
        <v>306</v>
      </c>
      <c r="B2581" s="28" t="s">
        <v>1400</v>
      </c>
      <c r="C2581" s="18" t="s">
        <v>267</v>
      </c>
      <c r="D2581" s="28"/>
      <c r="E2581" s="29" t="s">
        <v>1594</v>
      </c>
      <c r="F2581" s="24">
        <v>246.5</v>
      </c>
      <c r="G2581" s="24">
        <f t="shared" si="1822"/>
        <v>0</v>
      </c>
      <c r="H2581" s="24">
        <f t="shared" si="1822"/>
        <v>85.191999999999993</v>
      </c>
      <c r="I2581" s="24">
        <f t="shared" si="1822"/>
        <v>85.191999999999993</v>
      </c>
      <c r="J2581" s="37">
        <f t="shared" si="1822"/>
        <v>0.192</v>
      </c>
      <c r="K2581" s="24">
        <f t="shared" si="1822"/>
        <v>0</v>
      </c>
      <c r="L2581" s="24">
        <f t="shared" si="1822"/>
        <v>0</v>
      </c>
      <c r="M2581" s="24">
        <f t="shared" si="1822"/>
        <v>0</v>
      </c>
      <c r="N2581" s="24">
        <f t="shared" si="1822"/>
        <v>0</v>
      </c>
      <c r="O2581" s="30">
        <f t="shared" si="1823"/>
        <v>85.191379999999995</v>
      </c>
      <c r="P2581" s="30">
        <f t="shared" si="1823"/>
        <v>0</v>
      </c>
      <c r="Q2581" s="30">
        <f t="shared" si="1823"/>
        <v>0</v>
      </c>
      <c r="R2581" s="88">
        <f t="shared" si="1815"/>
        <v>99.999272232134473</v>
      </c>
    </row>
    <row r="2582" spans="1:19" ht="47.25" customHeight="1" x14ac:dyDescent="0.3">
      <c r="A2582" s="28" t="s">
        <v>306</v>
      </c>
      <c r="B2582" s="28" t="s">
        <v>1400</v>
      </c>
      <c r="C2582" s="18" t="s">
        <v>274</v>
      </c>
      <c r="D2582" s="28"/>
      <c r="E2582" s="29" t="s">
        <v>1603</v>
      </c>
      <c r="F2582" s="24">
        <v>246.5</v>
      </c>
      <c r="G2582" s="24">
        <f t="shared" si="1822"/>
        <v>0</v>
      </c>
      <c r="H2582" s="24">
        <f t="shared" si="1822"/>
        <v>85.191999999999993</v>
      </c>
      <c r="I2582" s="24">
        <f t="shared" si="1822"/>
        <v>85.191999999999993</v>
      </c>
      <c r="J2582" s="37">
        <f t="shared" si="1822"/>
        <v>0.192</v>
      </c>
      <c r="K2582" s="24">
        <f t="shared" si="1822"/>
        <v>0</v>
      </c>
      <c r="L2582" s="24">
        <f t="shared" si="1822"/>
        <v>0</v>
      </c>
      <c r="M2582" s="24">
        <f t="shared" si="1822"/>
        <v>0</v>
      </c>
      <c r="N2582" s="24">
        <f t="shared" si="1822"/>
        <v>0</v>
      </c>
      <c r="O2582" s="30">
        <f t="shared" si="1823"/>
        <v>85.191379999999995</v>
      </c>
      <c r="P2582" s="30">
        <f t="shared" si="1823"/>
        <v>0</v>
      </c>
      <c r="Q2582" s="30">
        <f t="shared" si="1823"/>
        <v>0</v>
      </c>
      <c r="R2582" s="88">
        <f t="shared" si="1815"/>
        <v>99.999272232134473</v>
      </c>
    </row>
    <row r="2583" spans="1:19" ht="31.5" customHeight="1" x14ac:dyDescent="0.3">
      <c r="A2583" s="28" t="s">
        <v>306</v>
      </c>
      <c r="B2583" s="28" t="s">
        <v>1400</v>
      </c>
      <c r="C2583" s="18" t="s">
        <v>274</v>
      </c>
      <c r="D2583" s="28" t="s">
        <v>51</v>
      </c>
      <c r="E2583" s="29" t="s">
        <v>663</v>
      </c>
      <c r="F2583" s="24">
        <v>246.5</v>
      </c>
      <c r="G2583" s="24">
        <f t="shared" ref="G2583:O2583" si="1824">G2584</f>
        <v>0</v>
      </c>
      <c r="H2583" s="24">
        <f t="shared" si="1824"/>
        <v>85.191999999999993</v>
      </c>
      <c r="I2583" s="24">
        <f t="shared" si="1824"/>
        <v>85.191999999999993</v>
      </c>
      <c r="J2583" s="37">
        <f t="shared" si="1824"/>
        <v>0.192</v>
      </c>
      <c r="K2583" s="24">
        <f t="shared" si="1824"/>
        <v>0</v>
      </c>
      <c r="L2583" s="24">
        <f t="shared" si="1824"/>
        <v>0</v>
      </c>
      <c r="M2583" s="24">
        <f t="shared" si="1824"/>
        <v>0</v>
      </c>
      <c r="N2583" s="24">
        <f t="shared" si="1824"/>
        <v>0</v>
      </c>
      <c r="O2583" s="30">
        <f t="shared" si="1824"/>
        <v>85.191379999999995</v>
      </c>
      <c r="P2583" s="30">
        <f t="shared" si="1823"/>
        <v>0</v>
      </c>
      <c r="Q2583" s="30">
        <f t="shared" si="1823"/>
        <v>0</v>
      </c>
      <c r="R2583" s="88">
        <f t="shared" si="1815"/>
        <v>99.999272232134473</v>
      </c>
    </row>
    <row r="2584" spans="1:19" ht="31.5" customHeight="1" x14ac:dyDescent="0.3">
      <c r="A2584" s="28" t="s">
        <v>306</v>
      </c>
      <c r="B2584" s="28" t="s">
        <v>1400</v>
      </c>
      <c r="C2584" s="18" t="s">
        <v>274</v>
      </c>
      <c r="D2584" s="28" t="s">
        <v>52</v>
      </c>
      <c r="E2584" s="29" t="s">
        <v>664</v>
      </c>
      <c r="F2584" s="24">
        <v>246.5</v>
      </c>
      <c r="G2584" s="24"/>
      <c r="H2584" s="24">
        <v>85.191999999999993</v>
      </c>
      <c r="I2584" s="24">
        <v>85.191999999999993</v>
      </c>
      <c r="J2584" s="37">
        <v>0.192</v>
      </c>
      <c r="K2584" s="24">
        <v>0</v>
      </c>
      <c r="L2584" s="24">
        <v>0</v>
      </c>
      <c r="M2584" s="24">
        <v>0</v>
      </c>
      <c r="N2584" s="24">
        <v>0</v>
      </c>
      <c r="O2584" s="30">
        <v>85.191379999999995</v>
      </c>
      <c r="P2584" s="30">
        <v>0</v>
      </c>
      <c r="Q2584" s="30">
        <v>0</v>
      </c>
      <c r="R2584" s="88">
        <f t="shared" si="1815"/>
        <v>99.999272232134473</v>
      </c>
    </row>
    <row r="2585" spans="1:19" ht="31.5" hidden="1" customHeight="1" x14ac:dyDescent="0.3">
      <c r="A2585" s="28" t="s">
        <v>306</v>
      </c>
      <c r="B2585" s="28" t="s">
        <v>1400</v>
      </c>
      <c r="C2585" s="18" t="s">
        <v>92</v>
      </c>
      <c r="D2585" s="28"/>
      <c r="E2585" s="29" t="s">
        <v>1493</v>
      </c>
      <c r="F2585" s="24">
        <v>203.2</v>
      </c>
      <c r="G2585" s="24">
        <f t="shared" ref="G2585:N2588" si="1825">G2586</f>
        <v>0</v>
      </c>
      <c r="H2585" s="24">
        <f t="shared" si="1825"/>
        <v>97.999999999999986</v>
      </c>
      <c r="I2585" s="24">
        <f t="shared" si="1825"/>
        <v>0</v>
      </c>
      <c r="J2585" s="37">
        <f t="shared" si="1825"/>
        <v>0</v>
      </c>
      <c r="K2585" s="24">
        <f t="shared" si="1825"/>
        <v>0</v>
      </c>
      <c r="L2585" s="24">
        <f t="shared" si="1825"/>
        <v>0</v>
      </c>
      <c r="M2585" s="24">
        <f t="shared" si="1825"/>
        <v>0</v>
      </c>
      <c r="N2585" s="24">
        <f t="shared" si="1825"/>
        <v>0</v>
      </c>
      <c r="O2585" s="30">
        <f t="shared" ref="O2585:Q2588" si="1826">O2586</f>
        <v>0</v>
      </c>
      <c r="P2585" s="30">
        <f t="shared" si="1826"/>
        <v>0</v>
      </c>
      <c r="Q2585" s="30">
        <f t="shared" si="1826"/>
        <v>0</v>
      </c>
      <c r="R2585" s="30">
        <v>0</v>
      </c>
      <c r="S2585" s="36" t="s">
        <v>2026</v>
      </c>
    </row>
    <row r="2586" spans="1:19" ht="31.5" hidden="1" customHeight="1" x14ac:dyDescent="0.3">
      <c r="A2586" s="28" t="s">
        <v>306</v>
      </c>
      <c r="B2586" s="28" t="s">
        <v>1400</v>
      </c>
      <c r="C2586" s="18" t="s">
        <v>102</v>
      </c>
      <c r="D2586" s="28"/>
      <c r="E2586" s="29" t="s">
        <v>1498</v>
      </c>
      <c r="F2586" s="24">
        <v>203.2</v>
      </c>
      <c r="G2586" s="24">
        <f t="shared" si="1825"/>
        <v>0</v>
      </c>
      <c r="H2586" s="24">
        <f t="shared" si="1825"/>
        <v>97.999999999999986</v>
      </c>
      <c r="I2586" s="24">
        <f t="shared" si="1825"/>
        <v>0</v>
      </c>
      <c r="J2586" s="37">
        <f t="shared" si="1825"/>
        <v>0</v>
      </c>
      <c r="K2586" s="24">
        <f t="shared" si="1825"/>
        <v>0</v>
      </c>
      <c r="L2586" s="24">
        <f t="shared" si="1825"/>
        <v>0</v>
      </c>
      <c r="M2586" s="24">
        <f t="shared" si="1825"/>
        <v>0</v>
      </c>
      <c r="N2586" s="24">
        <f t="shared" si="1825"/>
        <v>0</v>
      </c>
      <c r="O2586" s="30">
        <f t="shared" si="1826"/>
        <v>0</v>
      </c>
      <c r="P2586" s="30">
        <f t="shared" si="1826"/>
        <v>0</v>
      </c>
      <c r="Q2586" s="30">
        <f t="shared" si="1826"/>
        <v>0</v>
      </c>
      <c r="R2586" s="30">
        <v>0</v>
      </c>
      <c r="S2586" s="36" t="s">
        <v>2026</v>
      </c>
    </row>
    <row r="2587" spans="1:19" ht="78.75" hidden="1" customHeight="1" x14ac:dyDescent="0.3">
      <c r="A2587" s="28" t="s">
        <v>306</v>
      </c>
      <c r="B2587" s="28" t="s">
        <v>1400</v>
      </c>
      <c r="C2587" s="18" t="s">
        <v>275</v>
      </c>
      <c r="D2587" s="28"/>
      <c r="E2587" s="29" t="s">
        <v>1604</v>
      </c>
      <c r="F2587" s="24">
        <v>203.2</v>
      </c>
      <c r="G2587" s="24">
        <f t="shared" si="1825"/>
        <v>0</v>
      </c>
      <c r="H2587" s="24">
        <f t="shared" si="1825"/>
        <v>97.999999999999986</v>
      </c>
      <c r="I2587" s="24">
        <f t="shared" si="1825"/>
        <v>0</v>
      </c>
      <c r="J2587" s="37">
        <f t="shared" si="1825"/>
        <v>0</v>
      </c>
      <c r="K2587" s="24">
        <f t="shared" si="1825"/>
        <v>0</v>
      </c>
      <c r="L2587" s="24">
        <f t="shared" si="1825"/>
        <v>0</v>
      </c>
      <c r="M2587" s="24">
        <f t="shared" si="1825"/>
        <v>0</v>
      </c>
      <c r="N2587" s="24">
        <f t="shared" si="1825"/>
        <v>0</v>
      </c>
      <c r="O2587" s="30">
        <f t="shared" si="1826"/>
        <v>0</v>
      </c>
      <c r="P2587" s="30">
        <f t="shared" si="1826"/>
        <v>0</v>
      </c>
      <c r="Q2587" s="30">
        <f t="shared" si="1826"/>
        <v>0</v>
      </c>
      <c r="R2587" s="30">
        <v>0</v>
      </c>
      <c r="S2587" s="36" t="s">
        <v>2026</v>
      </c>
    </row>
    <row r="2588" spans="1:19" ht="15.75" hidden="1" customHeight="1" x14ac:dyDescent="0.3">
      <c r="A2588" s="28" t="s">
        <v>306</v>
      </c>
      <c r="B2588" s="28" t="s">
        <v>1400</v>
      </c>
      <c r="C2588" s="18" t="s">
        <v>275</v>
      </c>
      <c r="D2588" s="28" t="s">
        <v>53</v>
      </c>
      <c r="E2588" s="29" t="s">
        <v>679</v>
      </c>
      <c r="F2588" s="24">
        <v>203.2</v>
      </c>
      <c r="G2588" s="24">
        <f t="shared" si="1825"/>
        <v>0</v>
      </c>
      <c r="H2588" s="24">
        <f t="shared" si="1825"/>
        <v>97.999999999999986</v>
      </c>
      <c r="I2588" s="24">
        <f t="shared" si="1825"/>
        <v>0</v>
      </c>
      <c r="J2588" s="37">
        <f t="shared" si="1825"/>
        <v>0</v>
      </c>
      <c r="K2588" s="24">
        <f t="shared" si="1825"/>
        <v>0</v>
      </c>
      <c r="L2588" s="24">
        <f t="shared" si="1825"/>
        <v>0</v>
      </c>
      <c r="M2588" s="24">
        <f t="shared" si="1825"/>
        <v>0</v>
      </c>
      <c r="N2588" s="24">
        <f t="shared" si="1825"/>
        <v>0</v>
      </c>
      <c r="O2588" s="30">
        <f t="shared" si="1826"/>
        <v>0</v>
      </c>
      <c r="P2588" s="30">
        <f t="shared" si="1826"/>
        <v>0</v>
      </c>
      <c r="Q2588" s="30">
        <f t="shared" si="1826"/>
        <v>0</v>
      </c>
      <c r="R2588" s="30">
        <v>0</v>
      </c>
      <c r="S2588" s="36" t="s">
        <v>2026</v>
      </c>
    </row>
    <row r="2589" spans="1:19" ht="15.75" hidden="1" customHeight="1" x14ac:dyDescent="0.3">
      <c r="A2589" s="28" t="s">
        <v>306</v>
      </c>
      <c r="B2589" s="28" t="s">
        <v>1400</v>
      </c>
      <c r="C2589" s="18" t="s">
        <v>275</v>
      </c>
      <c r="D2589" s="28" t="s">
        <v>54</v>
      </c>
      <c r="E2589" s="29" t="s">
        <v>681</v>
      </c>
      <c r="F2589" s="24">
        <v>203.2</v>
      </c>
      <c r="G2589" s="24"/>
      <c r="H2589" s="24">
        <f>203.2-105.2</f>
        <v>97.999999999999986</v>
      </c>
      <c r="I2589" s="24">
        <v>0</v>
      </c>
      <c r="J2589" s="37">
        <v>0</v>
      </c>
      <c r="K2589" s="24">
        <v>0</v>
      </c>
      <c r="L2589" s="24">
        <v>0</v>
      </c>
      <c r="M2589" s="24">
        <v>0</v>
      </c>
      <c r="N2589" s="24">
        <v>0</v>
      </c>
      <c r="O2589" s="30">
        <v>0</v>
      </c>
      <c r="P2589" s="30">
        <v>0</v>
      </c>
      <c r="Q2589" s="30">
        <v>0</v>
      </c>
      <c r="R2589" s="30">
        <v>0</v>
      </c>
      <c r="S2589" s="36" t="s">
        <v>2026</v>
      </c>
    </row>
    <row r="2590" spans="1:19" ht="31.5" hidden="1" customHeight="1" x14ac:dyDescent="0.3">
      <c r="A2590" s="28" t="s">
        <v>306</v>
      </c>
      <c r="B2590" s="28" t="s">
        <v>1400</v>
      </c>
      <c r="C2590" s="18" t="s">
        <v>280</v>
      </c>
      <c r="D2590" s="28"/>
      <c r="E2590" s="29" t="s">
        <v>1605</v>
      </c>
      <c r="F2590" s="24">
        <v>35</v>
      </c>
      <c r="G2590" s="24">
        <f t="shared" ref="G2590:N2590" si="1827">G2591</f>
        <v>0</v>
      </c>
      <c r="H2590" s="24">
        <f t="shared" si="1827"/>
        <v>0</v>
      </c>
      <c r="I2590" s="24">
        <f t="shared" si="1827"/>
        <v>0</v>
      </c>
      <c r="J2590" s="37">
        <f t="shared" si="1827"/>
        <v>35</v>
      </c>
      <c r="K2590" s="24">
        <f t="shared" si="1827"/>
        <v>0</v>
      </c>
      <c r="L2590" s="24">
        <f t="shared" si="1827"/>
        <v>0</v>
      </c>
      <c r="M2590" s="24">
        <f t="shared" si="1827"/>
        <v>0</v>
      </c>
      <c r="N2590" s="24">
        <f t="shared" si="1827"/>
        <v>0</v>
      </c>
      <c r="O2590" s="30">
        <f>O2591</f>
        <v>0</v>
      </c>
      <c r="P2590" s="30">
        <f>P2591</f>
        <v>0</v>
      </c>
      <c r="Q2590" s="30">
        <f>Q2591</f>
        <v>0</v>
      </c>
      <c r="R2590" s="30">
        <v>0</v>
      </c>
      <c r="S2590" s="26" t="s">
        <v>2026</v>
      </c>
    </row>
    <row r="2591" spans="1:19" ht="47.25" hidden="1" customHeight="1" x14ac:dyDescent="0.3">
      <c r="A2591" s="28" t="s">
        <v>306</v>
      </c>
      <c r="B2591" s="28" t="s">
        <v>1400</v>
      </c>
      <c r="C2591" s="18" t="s">
        <v>281</v>
      </c>
      <c r="D2591" s="28"/>
      <c r="E2591" s="29" t="s">
        <v>1606</v>
      </c>
      <c r="F2591" s="24">
        <v>35</v>
      </c>
      <c r="G2591" s="24">
        <f t="shared" ref="G2591:Q2591" si="1828">G2592</f>
        <v>0</v>
      </c>
      <c r="H2591" s="24">
        <f t="shared" si="1828"/>
        <v>0</v>
      </c>
      <c r="I2591" s="24">
        <f t="shared" si="1828"/>
        <v>0</v>
      </c>
      <c r="J2591" s="37">
        <f t="shared" si="1828"/>
        <v>35</v>
      </c>
      <c r="K2591" s="24">
        <f t="shared" si="1828"/>
        <v>0</v>
      </c>
      <c r="L2591" s="24">
        <f t="shared" si="1828"/>
        <v>0</v>
      </c>
      <c r="M2591" s="24">
        <f t="shared" si="1828"/>
        <v>0</v>
      </c>
      <c r="N2591" s="24">
        <f t="shared" si="1828"/>
        <v>0</v>
      </c>
      <c r="O2591" s="30">
        <f t="shared" si="1828"/>
        <v>0</v>
      </c>
      <c r="P2591" s="30">
        <f t="shared" si="1828"/>
        <v>0</v>
      </c>
      <c r="Q2591" s="30">
        <f t="shared" si="1828"/>
        <v>0</v>
      </c>
      <c r="R2591" s="30">
        <v>0</v>
      </c>
      <c r="S2591" s="26" t="s">
        <v>2026</v>
      </c>
    </row>
    <row r="2592" spans="1:19" ht="31.5" hidden="1" customHeight="1" x14ac:dyDescent="0.3">
      <c r="A2592" s="28" t="s">
        <v>306</v>
      </c>
      <c r="B2592" s="28" t="s">
        <v>1400</v>
      </c>
      <c r="C2592" s="18" t="s">
        <v>282</v>
      </c>
      <c r="D2592" s="28"/>
      <c r="E2592" s="29" t="s">
        <v>1607</v>
      </c>
      <c r="F2592" s="24">
        <v>35</v>
      </c>
      <c r="G2592" s="24">
        <f t="shared" ref="G2592:N2592" si="1829">G2593</f>
        <v>0</v>
      </c>
      <c r="H2592" s="24">
        <f t="shared" si="1829"/>
        <v>0</v>
      </c>
      <c r="I2592" s="24">
        <f t="shared" si="1829"/>
        <v>0</v>
      </c>
      <c r="J2592" s="37">
        <f t="shared" si="1829"/>
        <v>35</v>
      </c>
      <c r="K2592" s="24">
        <f t="shared" si="1829"/>
        <v>0</v>
      </c>
      <c r="L2592" s="24">
        <f t="shared" si="1829"/>
        <v>0</v>
      </c>
      <c r="M2592" s="24">
        <f t="shared" si="1829"/>
        <v>0</v>
      </c>
      <c r="N2592" s="24">
        <f t="shared" si="1829"/>
        <v>0</v>
      </c>
      <c r="O2592" s="30">
        <f>O2593</f>
        <v>0</v>
      </c>
      <c r="P2592" s="30">
        <f>P2593</f>
        <v>0</v>
      </c>
      <c r="Q2592" s="30">
        <f>Q2593</f>
        <v>0</v>
      </c>
      <c r="R2592" s="30">
        <v>0</v>
      </c>
      <c r="S2592" s="26" t="s">
        <v>2026</v>
      </c>
    </row>
    <row r="2593" spans="1:19" ht="31.5" hidden="1" customHeight="1" x14ac:dyDescent="0.3">
      <c r="A2593" s="28" t="s">
        <v>306</v>
      </c>
      <c r="B2593" s="28" t="s">
        <v>1400</v>
      </c>
      <c r="C2593" s="18" t="s">
        <v>276</v>
      </c>
      <c r="D2593" s="28"/>
      <c r="E2593" s="29" t="s">
        <v>1190</v>
      </c>
      <c r="F2593" s="24">
        <v>35</v>
      </c>
      <c r="G2593" s="24">
        <f t="shared" ref="G2593:Q2594" si="1830">G2594</f>
        <v>0</v>
      </c>
      <c r="H2593" s="24">
        <f t="shared" si="1830"/>
        <v>0</v>
      </c>
      <c r="I2593" s="24">
        <f t="shared" si="1830"/>
        <v>0</v>
      </c>
      <c r="J2593" s="37">
        <f t="shared" si="1830"/>
        <v>35</v>
      </c>
      <c r="K2593" s="24">
        <f t="shared" si="1830"/>
        <v>0</v>
      </c>
      <c r="L2593" s="24">
        <f t="shared" si="1830"/>
        <v>0</v>
      </c>
      <c r="M2593" s="24">
        <f t="shared" si="1830"/>
        <v>0</v>
      </c>
      <c r="N2593" s="24">
        <f t="shared" si="1830"/>
        <v>0</v>
      </c>
      <c r="O2593" s="30">
        <f t="shared" si="1830"/>
        <v>0</v>
      </c>
      <c r="P2593" s="30">
        <f t="shared" si="1830"/>
        <v>0</v>
      </c>
      <c r="Q2593" s="30">
        <f t="shared" si="1830"/>
        <v>0</v>
      </c>
      <c r="R2593" s="30">
        <v>0</v>
      </c>
      <c r="S2593" s="26" t="s">
        <v>2026</v>
      </c>
    </row>
    <row r="2594" spans="1:19" ht="31.5" hidden="1" customHeight="1" x14ac:dyDescent="0.3">
      <c r="A2594" s="28" t="s">
        <v>306</v>
      </c>
      <c r="B2594" s="28" t="s">
        <v>1400</v>
      </c>
      <c r="C2594" s="18" t="s">
        <v>276</v>
      </c>
      <c r="D2594" s="28" t="s">
        <v>51</v>
      </c>
      <c r="E2594" s="29" t="s">
        <v>663</v>
      </c>
      <c r="F2594" s="24">
        <v>35</v>
      </c>
      <c r="G2594" s="24">
        <f t="shared" si="1830"/>
        <v>0</v>
      </c>
      <c r="H2594" s="24">
        <f t="shared" si="1830"/>
        <v>0</v>
      </c>
      <c r="I2594" s="24">
        <f t="shared" si="1830"/>
        <v>0</v>
      </c>
      <c r="J2594" s="37">
        <f t="shared" si="1830"/>
        <v>35</v>
      </c>
      <c r="K2594" s="24">
        <f t="shared" si="1830"/>
        <v>0</v>
      </c>
      <c r="L2594" s="24">
        <f t="shared" si="1830"/>
        <v>0</v>
      </c>
      <c r="M2594" s="24">
        <f t="shared" si="1830"/>
        <v>0</v>
      </c>
      <c r="N2594" s="24">
        <f t="shared" si="1830"/>
        <v>0</v>
      </c>
      <c r="O2594" s="30">
        <f t="shared" si="1830"/>
        <v>0</v>
      </c>
      <c r="P2594" s="30">
        <f t="shared" si="1830"/>
        <v>0</v>
      </c>
      <c r="Q2594" s="30">
        <f t="shared" si="1830"/>
        <v>0</v>
      </c>
      <c r="R2594" s="30">
        <v>0</v>
      </c>
      <c r="S2594" s="26" t="s">
        <v>2026</v>
      </c>
    </row>
    <row r="2595" spans="1:19" ht="31.5" hidden="1" customHeight="1" x14ac:dyDescent="0.3">
      <c r="A2595" s="28" t="s">
        <v>306</v>
      </c>
      <c r="B2595" s="28" t="s">
        <v>1400</v>
      </c>
      <c r="C2595" s="18" t="s">
        <v>276</v>
      </c>
      <c r="D2595" s="28" t="s">
        <v>52</v>
      </c>
      <c r="E2595" s="29" t="s">
        <v>664</v>
      </c>
      <c r="F2595" s="24">
        <v>35</v>
      </c>
      <c r="G2595" s="24"/>
      <c r="H2595" s="24">
        <f>35-35</f>
        <v>0</v>
      </c>
      <c r="I2595" s="24">
        <v>0</v>
      </c>
      <c r="J2595" s="37">
        <v>35</v>
      </c>
      <c r="K2595" s="24">
        <v>0</v>
      </c>
      <c r="L2595" s="24">
        <v>0</v>
      </c>
      <c r="M2595" s="24">
        <v>0</v>
      </c>
      <c r="N2595" s="24">
        <v>0</v>
      </c>
      <c r="O2595" s="30">
        <v>0</v>
      </c>
      <c r="P2595" s="30">
        <v>0</v>
      </c>
      <c r="Q2595" s="30">
        <v>0</v>
      </c>
      <c r="R2595" s="30">
        <v>0</v>
      </c>
      <c r="S2595" s="26" t="s">
        <v>2026</v>
      </c>
    </row>
    <row r="2596" spans="1:19" ht="47.25" customHeight="1" x14ac:dyDescent="0.3">
      <c r="A2596" s="28" t="s">
        <v>306</v>
      </c>
      <c r="B2596" s="28" t="s">
        <v>1400</v>
      </c>
      <c r="C2596" s="18" t="s">
        <v>79</v>
      </c>
      <c r="D2596" s="28"/>
      <c r="E2596" s="29" t="s">
        <v>1232</v>
      </c>
      <c r="F2596" s="24"/>
      <c r="G2596" s="24"/>
      <c r="H2596" s="24">
        <f t="shared" ref="H2596:I2599" si="1831">H2597</f>
        <v>0</v>
      </c>
      <c r="I2596" s="24">
        <f t="shared" si="1831"/>
        <v>168</v>
      </c>
      <c r="J2596" s="24">
        <f t="shared" ref="J2596:Q2599" si="1832">J2597</f>
        <v>168</v>
      </c>
      <c r="K2596" s="24">
        <f t="shared" si="1832"/>
        <v>0</v>
      </c>
      <c r="L2596" s="24">
        <f t="shared" si="1832"/>
        <v>0</v>
      </c>
      <c r="M2596" s="24">
        <f t="shared" si="1832"/>
        <v>0</v>
      </c>
      <c r="N2596" s="24">
        <f t="shared" si="1832"/>
        <v>0</v>
      </c>
      <c r="O2596" s="24">
        <f t="shared" si="1832"/>
        <v>168</v>
      </c>
      <c r="P2596" s="24">
        <f t="shared" si="1832"/>
        <v>0</v>
      </c>
      <c r="Q2596" s="24">
        <f t="shared" si="1832"/>
        <v>0</v>
      </c>
      <c r="R2596" s="88">
        <f t="shared" si="1815"/>
        <v>100</v>
      </c>
    </row>
    <row r="2597" spans="1:19" ht="31.5" customHeight="1" x14ac:dyDescent="0.3">
      <c r="A2597" s="28" t="s">
        <v>306</v>
      </c>
      <c r="B2597" s="28" t="s">
        <v>1400</v>
      </c>
      <c r="C2597" s="18" t="s">
        <v>86</v>
      </c>
      <c r="D2597" s="28"/>
      <c r="E2597" s="29" t="s">
        <v>1233</v>
      </c>
      <c r="F2597" s="24"/>
      <c r="G2597" s="24"/>
      <c r="H2597" s="24">
        <f t="shared" si="1831"/>
        <v>0</v>
      </c>
      <c r="I2597" s="24">
        <f t="shared" si="1831"/>
        <v>168</v>
      </c>
      <c r="J2597" s="24">
        <f t="shared" si="1832"/>
        <v>168</v>
      </c>
      <c r="K2597" s="24">
        <f t="shared" si="1832"/>
        <v>0</v>
      </c>
      <c r="L2597" s="24">
        <f t="shared" si="1832"/>
        <v>0</v>
      </c>
      <c r="M2597" s="24">
        <f t="shared" si="1832"/>
        <v>0</v>
      </c>
      <c r="N2597" s="24">
        <f t="shared" si="1832"/>
        <v>0</v>
      </c>
      <c r="O2597" s="24">
        <f t="shared" si="1832"/>
        <v>168</v>
      </c>
      <c r="P2597" s="24">
        <f t="shared" si="1832"/>
        <v>0</v>
      </c>
      <c r="Q2597" s="24">
        <f t="shared" si="1832"/>
        <v>0</v>
      </c>
      <c r="R2597" s="88">
        <f t="shared" si="1815"/>
        <v>100</v>
      </c>
    </row>
    <row r="2598" spans="1:19" ht="31.5" customHeight="1" x14ac:dyDescent="0.3">
      <c r="A2598" s="28" t="s">
        <v>306</v>
      </c>
      <c r="B2598" s="28" t="s">
        <v>1400</v>
      </c>
      <c r="C2598" s="18" t="s">
        <v>87</v>
      </c>
      <c r="D2598" s="28"/>
      <c r="E2598" s="29" t="s">
        <v>1234</v>
      </c>
      <c r="F2598" s="24"/>
      <c r="G2598" s="24"/>
      <c r="H2598" s="24">
        <f t="shared" si="1831"/>
        <v>0</v>
      </c>
      <c r="I2598" s="24">
        <f t="shared" si="1831"/>
        <v>168</v>
      </c>
      <c r="J2598" s="24">
        <f t="shared" si="1832"/>
        <v>168</v>
      </c>
      <c r="K2598" s="24">
        <f t="shared" si="1832"/>
        <v>0</v>
      </c>
      <c r="L2598" s="24">
        <f t="shared" si="1832"/>
        <v>0</v>
      </c>
      <c r="M2598" s="24">
        <f t="shared" si="1832"/>
        <v>0</v>
      </c>
      <c r="N2598" s="24">
        <f t="shared" si="1832"/>
        <v>0</v>
      </c>
      <c r="O2598" s="24">
        <f t="shared" si="1832"/>
        <v>168</v>
      </c>
      <c r="P2598" s="24">
        <f t="shared" si="1832"/>
        <v>0</v>
      </c>
      <c r="Q2598" s="24">
        <f t="shared" si="1832"/>
        <v>0</v>
      </c>
      <c r="R2598" s="88">
        <f t="shared" si="1815"/>
        <v>100</v>
      </c>
    </row>
    <row r="2599" spans="1:19" ht="15.75" customHeight="1" x14ac:dyDescent="0.3">
      <c r="A2599" s="28" t="s">
        <v>306</v>
      </c>
      <c r="B2599" s="28" t="s">
        <v>1400</v>
      </c>
      <c r="C2599" s="18" t="s">
        <v>87</v>
      </c>
      <c r="D2599" s="28" t="s">
        <v>53</v>
      </c>
      <c r="E2599" s="29" t="s">
        <v>679</v>
      </c>
      <c r="F2599" s="24"/>
      <c r="G2599" s="24"/>
      <c r="H2599" s="24">
        <f t="shared" si="1831"/>
        <v>0</v>
      </c>
      <c r="I2599" s="24">
        <f t="shared" si="1831"/>
        <v>168</v>
      </c>
      <c r="J2599" s="24">
        <f t="shared" si="1832"/>
        <v>168</v>
      </c>
      <c r="K2599" s="24">
        <f t="shared" si="1832"/>
        <v>0</v>
      </c>
      <c r="L2599" s="24">
        <f t="shared" si="1832"/>
        <v>0</v>
      </c>
      <c r="M2599" s="24">
        <f t="shared" si="1832"/>
        <v>0</v>
      </c>
      <c r="N2599" s="24">
        <f t="shared" si="1832"/>
        <v>0</v>
      </c>
      <c r="O2599" s="24">
        <f t="shared" si="1832"/>
        <v>168</v>
      </c>
      <c r="P2599" s="24">
        <f t="shared" si="1832"/>
        <v>0</v>
      </c>
      <c r="Q2599" s="24">
        <f t="shared" si="1832"/>
        <v>0</v>
      </c>
      <c r="R2599" s="88">
        <f t="shared" si="1815"/>
        <v>100</v>
      </c>
    </row>
    <row r="2600" spans="1:19" ht="15.75" customHeight="1" x14ac:dyDescent="0.3">
      <c r="A2600" s="28" t="s">
        <v>306</v>
      </c>
      <c r="B2600" s="28" t="s">
        <v>1400</v>
      </c>
      <c r="C2600" s="18" t="s">
        <v>87</v>
      </c>
      <c r="D2600" s="28" t="s">
        <v>54</v>
      </c>
      <c r="E2600" s="29" t="s">
        <v>681</v>
      </c>
      <c r="F2600" s="24"/>
      <c r="G2600" s="24"/>
      <c r="H2600" s="24">
        <v>0</v>
      </c>
      <c r="I2600" s="24">
        <v>168</v>
      </c>
      <c r="J2600" s="37">
        <v>168</v>
      </c>
      <c r="K2600" s="24">
        <v>0</v>
      </c>
      <c r="L2600" s="24">
        <v>0</v>
      </c>
      <c r="M2600" s="24">
        <v>0</v>
      </c>
      <c r="N2600" s="24">
        <v>0</v>
      </c>
      <c r="O2600" s="30">
        <v>168</v>
      </c>
      <c r="P2600" s="30">
        <v>0</v>
      </c>
      <c r="Q2600" s="30">
        <v>0</v>
      </c>
      <c r="R2600" s="88">
        <f t="shared" si="1815"/>
        <v>100</v>
      </c>
    </row>
    <row r="2601" spans="1:19" s="36" customFormat="1" ht="15.75" customHeight="1" x14ac:dyDescent="0.3">
      <c r="A2601" s="43" t="s">
        <v>306</v>
      </c>
      <c r="B2601" s="43" t="s">
        <v>147</v>
      </c>
      <c r="C2601" s="27"/>
      <c r="D2601" s="43"/>
      <c r="E2601" s="44" t="s">
        <v>622</v>
      </c>
      <c r="F2601" s="22">
        <v>33686.161</v>
      </c>
      <c r="G2601" s="22">
        <f t="shared" ref="G2601:H2601" si="1833">G2602+G2609+G2654</f>
        <v>0</v>
      </c>
      <c r="H2601" s="22">
        <f t="shared" si="1833"/>
        <v>33159.054000000004</v>
      </c>
      <c r="I2601" s="22">
        <f t="shared" ref="I2601:Q2601" si="1834">I2602+I2609+I2654</f>
        <v>32412.970359999999</v>
      </c>
      <c r="J2601" s="76">
        <f t="shared" si="1834"/>
        <v>23072.69886</v>
      </c>
      <c r="K2601" s="22">
        <f t="shared" si="1834"/>
        <v>522.62532999999996</v>
      </c>
      <c r="L2601" s="22">
        <f t="shared" si="1834"/>
        <v>99.992400000000004</v>
      </c>
      <c r="M2601" s="22">
        <f t="shared" si="1834"/>
        <v>0</v>
      </c>
      <c r="N2601" s="22">
        <f t="shared" si="1834"/>
        <v>0</v>
      </c>
      <c r="O2601" s="45">
        <f t="shared" si="1834"/>
        <v>32327.966039999999</v>
      </c>
      <c r="P2601" s="45">
        <f t="shared" si="1834"/>
        <v>522.62532999999996</v>
      </c>
      <c r="Q2601" s="45">
        <f t="shared" si="1834"/>
        <v>0</v>
      </c>
      <c r="R2601" s="86">
        <f t="shared" si="1815"/>
        <v>99.737745973121605</v>
      </c>
    </row>
    <row r="2602" spans="1:19" s="49" customFormat="1" ht="15.75" customHeight="1" x14ac:dyDescent="0.3">
      <c r="A2602" s="47" t="s">
        <v>306</v>
      </c>
      <c r="B2602" s="47" t="s">
        <v>1421</v>
      </c>
      <c r="C2602" s="20"/>
      <c r="D2602" s="47"/>
      <c r="E2602" s="48" t="s">
        <v>644</v>
      </c>
      <c r="F2602" s="23">
        <v>93.460999999999999</v>
      </c>
      <c r="G2602" s="23">
        <f t="shared" ref="G2602:N2605" si="1835">G2603</f>
        <v>0</v>
      </c>
      <c r="H2602" s="23">
        <f t="shared" si="1835"/>
        <v>93.460999999999999</v>
      </c>
      <c r="I2602" s="23">
        <f t="shared" si="1835"/>
        <v>93.460999999999999</v>
      </c>
      <c r="J2602" s="77">
        <f t="shared" si="1835"/>
        <v>0.46100000000000002</v>
      </c>
      <c r="K2602" s="23">
        <f t="shared" si="1835"/>
        <v>0</v>
      </c>
      <c r="L2602" s="23">
        <f t="shared" si="1835"/>
        <v>0</v>
      </c>
      <c r="M2602" s="23">
        <f t="shared" si="1835"/>
        <v>0</v>
      </c>
      <c r="N2602" s="23">
        <f t="shared" si="1835"/>
        <v>0</v>
      </c>
      <c r="O2602" s="51">
        <f t="shared" ref="O2602:Q2607" si="1836">O2603</f>
        <v>93.460599999999999</v>
      </c>
      <c r="P2602" s="51">
        <f t="shared" si="1836"/>
        <v>0</v>
      </c>
      <c r="Q2602" s="51">
        <f t="shared" si="1836"/>
        <v>0</v>
      </c>
      <c r="R2602" s="87">
        <f t="shared" si="1815"/>
        <v>99.999572013995135</v>
      </c>
    </row>
    <row r="2603" spans="1:19" ht="31.5" customHeight="1" x14ac:dyDescent="0.3">
      <c r="A2603" s="28" t="s">
        <v>306</v>
      </c>
      <c r="B2603" s="28" t="s">
        <v>1421</v>
      </c>
      <c r="C2603" s="18" t="s">
        <v>269</v>
      </c>
      <c r="D2603" s="28"/>
      <c r="E2603" s="29" t="s">
        <v>1597</v>
      </c>
      <c r="F2603" s="24">
        <v>93.460999999999999</v>
      </c>
      <c r="G2603" s="24">
        <f t="shared" si="1835"/>
        <v>0</v>
      </c>
      <c r="H2603" s="24">
        <f t="shared" si="1835"/>
        <v>93.460999999999999</v>
      </c>
      <c r="I2603" s="24">
        <f t="shared" si="1835"/>
        <v>93.460999999999999</v>
      </c>
      <c r="J2603" s="37">
        <f t="shared" si="1835"/>
        <v>0.46100000000000002</v>
      </c>
      <c r="K2603" s="24">
        <f t="shared" si="1835"/>
        <v>0</v>
      </c>
      <c r="L2603" s="24">
        <f t="shared" si="1835"/>
        <v>0</v>
      </c>
      <c r="M2603" s="24">
        <f t="shared" si="1835"/>
        <v>0</v>
      </c>
      <c r="N2603" s="24">
        <f t="shared" si="1835"/>
        <v>0</v>
      </c>
      <c r="O2603" s="30">
        <f t="shared" si="1836"/>
        <v>93.460599999999999</v>
      </c>
      <c r="P2603" s="30">
        <f t="shared" si="1836"/>
        <v>0</v>
      </c>
      <c r="Q2603" s="30">
        <f t="shared" si="1836"/>
        <v>0</v>
      </c>
      <c r="R2603" s="88">
        <f t="shared" si="1815"/>
        <v>99.999572013995135</v>
      </c>
    </row>
    <row r="2604" spans="1:19" ht="31.5" customHeight="1" x14ac:dyDescent="0.3">
      <c r="A2604" s="28" t="s">
        <v>306</v>
      </c>
      <c r="B2604" s="28" t="s">
        <v>1421</v>
      </c>
      <c r="C2604" s="18" t="s">
        <v>326</v>
      </c>
      <c r="D2604" s="28"/>
      <c r="E2604" s="29" t="s">
        <v>1608</v>
      </c>
      <c r="F2604" s="24">
        <v>93.460999999999999</v>
      </c>
      <c r="G2604" s="24">
        <f t="shared" si="1835"/>
        <v>0</v>
      </c>
      <c r="H2604" s="24">
        <f t="shared" si="1835"/>
        <v>93.460999999999999</v>
      </c>
      <c r="I2604" s="24">
        <f t="shared" si="1835"/>
        <v>93.460999999999999</v>
      </c>
      <c r="J2604" s="37">
        <f t="shared" si="1835"/>
        <v>0.46100000000000002</v>
      </c>
      <c r="K2604" s="24">
        <f t="shared" si="1835"/>
        <v>0</v>
      </c>
      <c r="L2604" s="24">
        <f t="shared" si="1835"/>
        <v>0</v>
      </c>
      <c r="M2604" s="24">
        <f t="shared" si="1835"/>
        <v>0</v>
      </c>
      <c r="N2604" s="24">
        <f t="shared" si="1835"/>
        <v>0</v>
      </c>
      <c r="O2604" s="30">
        <f t="shared" si="1836"/>
        <v>93.460599999999999</v>
      </c>
      <c r="P2604" s="30">
        <f t="shared" si="1836"/>
        <v>0</v>
      </c>
      <c r="Q2604" s="30">
        <f t="shared" si="1836"/>
        <v>0</v>
      </c>
      <c r="R2604" s="88">
        <f t="shared" si="1815"/>
        <v>99.999572013995135</v>
      </c>
    </row>
    <row r="2605" spans="1:19" ht="63" customHeight="1" x14ac:dyDescent="0.3">
      <c r="A2605" s="28" t="s">
        <v>306</v>
      </c>
      <c r="B2605" s="28" t="s">
        <v>1421</v>
      </c>
      <c r="C2605" s="18" t="s">
        <v>327</v>
      </c>
      <c r="D2605" s="28"/>
      <c r="E2605" s="29" t="s">
        <v>1609</v>
      </c>
      <c r="F2605" s="24">
        <v>93.460999999999999</v>
      </c>
      <c r="G2605" s="24">
        <f t="shared" si="1835"/>
        <v>0</v>
      </c>
      <c r="H2605" s="24">
        <f t="shared" si="1835"/>
        <v>93.460999999999999</v>
      </c>
      <c r="I2605" s="24">
        <f t="shared" si="1835"/>
        <v>93.460999999999999</v>
      </c>
      <c r="J2605" s="37">
        <f t="shared" si="1835"/>
        <v>0.46100000000000002</v>
      </c>
      <c r="K2605" s="24">
        <f t="shared" si="1835"/>
        <v>0</v>
      </c>
      <c r="L2605" s="24">
        <f t="shared" si="1835"/>
        <v>0</v>
      </c>
      <c r="M2605" s="24">
        <f t="shared" si="1835"/>
        <v>0</v>
      </c>
      <c r="N2605" s="24">
        <f t="shared" si="1835"/>
        <v>0</v>
      </c>
      <c r="O2605" s="30">
        <f t="shared" si="1836"/>
        <v>93.460599999999999</v>
      </c>
      <c r="P2605" s="30">
        <f t="shared" si="1836"/>
        <v>0</v>
      </c>
      <c r="Q2605" s="30">
        <f t="shared" si="1836"/>
        <v>0</v>
      </c>
      <c r="R2605" s="88">
        <f t="shared" si="1815"/>
        <v>99.999572013995135</v>
      </c>
    </row>
    <row r="2606" spans="1:19" ht="31.5" customHeight="1" x14ac:dyDescent="0.3">
      <c r="A2606" s="28" t="s">
        <v>306</v>
      </c>
      <c r="B2606" s="28" t="s">
        <v>1421</v>
      </c>
      <c r="C2606" s="18" t="s">
        <v>1349</v>
      </c>
      <c r="D2606" s="28"/>
      <c r="E2606" s="29" t="s">
        <v>1376</v>
      </c>
      <c r="F2606" s="24">
        <v>93.460999999999999</v>
      </c>
      <c r="G2606" s="24">
        <f t="shared" ref="G2606:O2607" si="1837">G2607</f>
        <v>0</v>
      </c>
      <c r="H2606" s="24">
        <f t="shared" si="1837"/>
        <v>93.460999999999999</v>
      </c>
      <c r="I2606" s="24">
        <f t="shared" si="1837"/>
        <v>93.460999999999999</v>
      </c>
      <c r="J2606" s="37">
        <f t="shared" si="1837"/>
        <v>0.46100000000000002</v>
      </c>
      <c r="K2606" s="24">
        <f t="shared" si="1837"/>
        <v>0</v>
      </c>
      <c r="L2606" s="24">
        <f t="shared" si="1837"/>
        <v>0</v>
      </c>
      <c r="M2606" s="24">
        <f t="shared" si="1837"/>
        <v>0</v>
      </c>
      <c r="N2606" s="24">
        <f t="shared" si="1837"/>
        <v>0</v>
      </c>
      <c r="O2606" s="30">
        <f t="shared" si="1837"/>
        <v>93.460599999999999</v>
      </c>
      <c r="P2606" s="30">
        <f t="shared" si="1836"/>
        <v>0</v>
      </c>
      <c r="Q2606" s="30">
        <f t="shared" si="1836"/>
        <v>0</v>
      </c>
      <c r="R2606" s="88">
        <f t="shared" si="1815"/>
        <v>99.999572013995135</v>
      </c>
    </row>
    <row r="2607" spans="1:19" ht="31.5" customHeight="1" x14ac:dyDescent="0.3">
      <c r="A2607" s="28" t="s">
        <v>306</v>
      </c>
      <c r="B2607" s="28" t="s">
        <v>1421</v>
      </c>
      <c r="C2607" s="18" t="s">
        <v>1349</v>
      </c>
      <c r="D2607" s="28" t="s">
        <v>51</v>
      </c>
      <c r="E2607" s="29" t="s">
        <v>663</v>
      </c>
      <c r="F2607" s="24">
        <v>93.460999999999999</v>
      </c>
      <c r="G2607" s="24">
        <f t="shared" si="1837"/>
        <v>0</v>
      </c>
      <c r="H2607" s="24">
        <f t="shared" si="1837"/>
        <v>93.460999999999999</v>
      </c>
      <c r="I2607" s="24">
        <f t="shared" si="1837"/>
        <v>93.460999999999999</v>
      </c>
      <c r="J2607" s="37">
        <f t="shared" si="1837"/>
        <v>0.46100000000000002</v>
      </c>
      <c r="K2607" s="24">
        <f t="shared" si="1837"/>
        <v>0</v>
      </c>
      <c r="L2607" s="24">
        <f t="shared" si="1837"/>
        <v>0</v>
      </c>
      <c r="M2607" s="24">
        <f t="shared" si="1837"/>
        <v>0</v>
      </c>
      <c r="N2607" s="24">
        <f t="shared" si="1837"/>
        <v>0</v>
      </c>
      <c r="O2607" s="30">
        <f t="shared" si="1837"/>
        <v>93.460599999999999</v>
      </c>
      <c r="P2607" s="30">
        <f t="shared" si="1836"/>
        <v>0</v>
      </c>
      <c r="Q2607" s="30">
        <f t="shared" si="1836"/>
        <v>0</v>
      </c>
      <c r="R2607" s="88">
        <f t="shared" si="1815"/>
        <v>99.999572013995135</v>
      </c>
    </row>
    <row r="2608" spans="1:19" ht="31.5" customHeight="1" x14ac:dyDescent="0.3">
      <c r="A2608" s="28" t="s">
        <v>306</v>
      </c>
      <c r="B2608" s="28" t="s">
        <v>1421</v>
      </c>
      <c r="C2608" s="18" t="s">
        <v>1349</v>
      </c>
      <c r="D2608" s="28" t="s">
        <v>52</v>
      </c>
      <c r="E2608" s="29" t="s">
        <v>664</v>
      </c>
      <c r="F2608" s="24">
        <v>93.460999999999999</v>
      </c>
      <c r="G2608" s="24"/>
      <c r="H2608" s="24">
        <v>93.460999999999999</v>
      </c>
      <c r="I2608" s="24">
        <v>93.460999999999999</v>
      </c>
      <c r="J2608" s="37">
        <v>0.46100000000000002</v>
      </c>
      <c r="K2608" s="24">
        <v>0</v>
      </c>
      <c r="L2608" s="24">
        <v>0</v>
      </c>
      <c r="M2608" s="24">
        <v>0</v>
      </c>
      <c r="N2608" s="24">
        <v>0</v>
      </c>
      <c r="O2608" s="30">
        <v>93.460599999999999</v>
      </c>
      <c r="P2608" s="30">
        <v>0</v>
      </c>
      <c r="Q2608" s="30">
        <v>0</v>
      </c>
      <c r="R2608" s="88">
        <f t="shared" si="1815"/>
        <v>99.999572013995135</v>
      </c>
    </row>
    <row r="2609" spans="1:18" s="49" customFormat="1" ht="15.75" customHeight="1" x14ac:dyDescent="0.3">
      <c r="A2609" s="47" t="s">
        <v>306</v>
      </c>
      <c r="B2609" s="47" t="s">
        <v>1422</v>
      </c>
      <c r="C2609" s="20"/>
      <c r="D2609" s="47"/>
      <c r="E2609" s="48" t="s">
        <v>645</v>
      </c>
      <c r="F2609" s="23">
        <v>23089</v>
      </c>
      <c r="G2609" s="23">
        <f t="shared" ref="G2609" si="1838">G2610+G2618+G2626+G2646</f>
        <v>0</v>
      </c>
      <c r="H2609" s="23">
        <f>H2610+H2618+H2626+H2646</f>
        <v>22827.016</v>
      </c>
      <c r="I2609" s="23">
        <f>I2610+I2618+I2626+I2646</f>
        <v>22191.006759999997</v>
      </c>
      <c r="J2609" s="77">
        <f t="shared" ref="J2609:Q2609" si="1839">J2610+J2618+J2626+J2646</f>
        <v>16345.25272</v>
      </c>
      <c r="K2609" s="23">
        <f t="shared" si="1839"/>
        <v>522.62532999999996</v>
      </c>
      <c r="L2609" s="23">
        <f t="shared" si="1839"/>
        <v>99.992400000000004</v>
      </c>
      <c r="M2609" s="23">
        <f t="shared" si="1839"/>
        <v>0</v>
      </c>
      <c r="N2609" s="23">
        <f t="shared" si="1839"/>
        <v>0</v>
      </c>
      <c r="O2609" s="51">
        <f t="shared" si="1839"/>
        <v>22145.21112</v>
      </c>
      <c r="P2609" s="51">
        <f t="shared" si="1839"/>
        <v>522.62532999999996</v>
      </c>
      <c r="Q2609" s="51">
        <f t="shared" si="1839"/>
        <v>0</v>
      </c>
      <c r="R2609" s="87">
        <f t="shared" si="1815"/>
        <v>99.793629732552091</v>
      </c>
    </row>
    <row r="2610" spans="1:18" ht="31.5" customHeight="1" x14ac:dyDescent="0.3">
      <c r="A2610" s="28" t="s">
        <v>306</v>
      </c>
      <c r="B2610" s="28" t="s">
        <v>1422</v>
      </c>
      <c r="C2610" s="18" t="s">
        <v>266</v>
      </c>
      <c r="D2610" s="28"/>
      <c r="E2610" s="29" t="s">
        <v>1593</v>
      </c>
      <c r="F2610" s="24">
        <v>16788.599999999999</v>
      </c>
      <c r="G2610" s="24">
        <f t="shared" ref="G2610:N2610" si="1840">G2611</f>
        <v>0</v>
      </c>
      <c r="H2610" s="24">
        <f t="shared" si="1840"/>
        <v>16788.599999999999</v>
      </c>
      <c r="I2610" s="24">
        <f t="shared" si="1840"/>
        <v>16788.599999999999</v>
      </c>
      <c r="J2610" s="37">
        <f t="shared" si="1840"/>
        <v>11827.52873</v>
      </c>
      <c r="K2610" s="24">
        <f t="shared" si="1840"/>
        <v>0</v>
      </c>
      <c r="L2610" s="24">
        <f t="shared" si="1840"/>
        <v>0</v>
      </c>
      <c r="M2610" s="24">
        <f t="shared" si="1840"/>
        <v>0</v>
      </c>
      <c r="N2610" s="24">
        <f t="shared" si="1840"/>
        <v>0</v>
      </c>
      <c r="O2610" s="30">
        <f>O2611</f>
        <v>16788.570970000001</v>
      </c>
      <c r="P2610" s="30">
        <f>P2611</f>
        <v>0</v>
      </c>
      <c r="Q2610" s="30">
        <f>Q2611</f>
        <v>0</v>
      </c>
      <c r="R2610" s="88">
        <f t="shared" si="1815"/>
        <v>99.999827085045823</v>
      </c>
    </row>
    <row r="2611" spans="1:18" ht="31.5" customHeight="1" x14ac:dyDescent="0.3">
      <c r="A2611" s="28" t="s">
        <v>306</v>
      </c>
      <c r="B2611" s="28" t="s">
        <v>1422</v>
      </c>
      <c r="C2611" s="18" t="s">
        <v>267</v>
      </c>
      <c r="D2611" s="28"/>
      <c r="E2611" s="29" t="s">
        <v>1594</v>
      </c>
      <c r="F2611" s="24">
        <v>16788.599999999999</v>
      </c>
      <c r="G2611" s="24">
        <f t="shared" ref="G2611:H2611" si="1841">G2612+G2615</f>
        <v>0</v>
      </c>
      <c r="H2611" s="24">
        <f t="shared" si="1841"/>
        <v>16788.599999999999</v>
      </c>
      <c r="I2611" s="24">
        <f t="shared" ref="I2611:Q2611" si="1842">I2612+I2615</f>
        <v>16788.599999999999</v>
      </c>
      <c r="J2611" s="37">
        <f t="shared" si="1842"/>
        <v>11827.52873</v>
      </c>
      <c r="K2611" s="24">
        <f t="shared" si="1842"/>
        <v>0</v>
      </c>
      <c r="L2611" s="24">
        <f t="shared" si="1842"/>
        <v>0</v>
      </c>
      <c r="M2611" s="24">
        <f t="shared" si="1842"/>
        <v>0</v>
      </c>
      <c r="N2611" s="24">
        <f t="shared" si="1842"/>
        <v>0</v>
      </c>
      <c r="O2611" s="30">
        <f t="shared" si="1842"/>
        <v>16788.570970000001</v>
      </c>
      <c r="P2611" s="30">
        <f t="shared" si="1842"/>
        <v>0</v>
      </c>
      <c r="Q2611" s="30">
        <f t="shared" si="1842"/>
        <v>0</v>
      </c>
      <c r="R2611" s="88">
        <f t="shared" si="1815"/>
        <v>99.999827085045823</v>
      </c>
    </row>
    <row r="2612" spans="1:18" ht="31.5" customHeight="1" x14ac:dyDescent="0.3">
      <c r="A2612" s="28" t="s">
        <v>306</v>
      </c>
      <c r="B2612" s="28" t="s">
        <v>1422</v>
      </c>
      <c r="C2612" s="18" t="s">
        <v>284</v>
      </c>
      <c r="D2612" s="28"/>
      <c r="E2612" s="29" t="s">
        <v>1611</v>
      </c>
      <c r="F2612" s="24">
        <v>16249.8</v>
      </c>
      <c r="G2612" s="24">
        <f t="shared" ref="G2612:Q2613" si="1843">G2613</f>
        <v>0</v>
      </c>
      <c r="H2612" s="24">
        <f t="shared" si="1843"/>
        <v>16249.8</v>
      </c>
      <c r="I2612" s="24">
        <f t="shared" si="1843"/>
        <v>16249.8</v>
      </c>
      <c r="J2612" s="37">
        <f t="shared" si="1843"/>
        <v>11434.46369</v>
      </c>
      <c r="K2612" s="24">
        <f t="shared" si="1843"/>
        <v>0</v>
      </c>
      <c r="L2612" s="24">
        <f t="shared" si="1843"/>
        <v>0</v>
      </c>
      <c r="M2612" s="24">
        <f t="shared" si="1843"/>
        <v>0</v>
      </c>
      <c r="N2612" s="24">
        <f t="shared" si="1843"/>
        <v>0</v>
      </c>
      <c r="O2612" s="30">
        <f t="shared" si="1843"/>
        <v>16249.77097</v>
      </c>
      <c r="P2612" s="30">
        <f t="shared" si="1843"/>
        <v>0</v>
      </c>
      <c r="Q2612" s="30">
        <f t="shared" si="1843"/>
        <v>0</v>
      </c>
      <c r="R2612" s="88">
        <f t="shared" si="1815"/>
        <v>99.999821351647412</v>
      </c>
    </row>
    <row r="2613" spans="1:18" ht="31.5" customHeight="1" x14ac:dyDescent="0.3">
      <c r="A2613" s="28" t="s">
        <v>306</v>
      </c>
      <c r="B2613" s="28" t="s">
        <v>1422</v>
      </c>
      <c r="C2613" s="18" t="s">
        <v>284</v>
      </c>
      <c r="D2613" s="28" t="s">
        <v>51</v>
      </c>
      <c r="E2613" s="29" t="s">
        <v>663</v>
      </c>
      <c r="F2613" s="24">
        <v>16249.8</v>
      </c>
      <c r="G2613" s="24">
        <f t="shared" si="1843"/>
        <v>0</v>
      </c>
      <c r="H2613" s="24">
        <f t="shared" si="1843"/>
        <v>16249.8</v>
      </c>
      <c r="I2613" s="24">
        <f t="shared" si="1843"/>
        <v>16249.8</v>
      </c>
      <c r="J2613" s="37">
        <f t="shared" si="1843"/>
        <v>11434.46369</v>
      </c>
      <c r="K2613" s="24">
        <f t="shared" si="1843"/>
        <v>0</v>
      </c>
      <c r="L2613" s="24">
        <f t="shared" si="1843"/>
        <v>0</v>
      </c>
      <c r="M2613" s="24">
        <f t="shared" si="1843"/>
        <v>0</v>
      </c>
      <c r="N2613" s="24">
        <f t="shared" si="1843"/>
        <v>0</v>
      </c>
      <c r="O2613" s="30">
        <f t="shared" si="1843"/>
        <v>16249.77097</v>
      </c>
      <c r="P2613" s="30">
        <f t="shared" si="1843"/>
        <v>0</v>
      </c>
      <c r="Q2613" s="30">
        <f t="shared" si="1843"/>
        <v>0</v>
      </c>
      <c r="R2613" s="88">
        <f t="shared" si="1815"/>
        <v>99.999821351647412</v>
      </c>
    </row>
    <row r="2614" spans="1:18" ht="31.5" customHeight="1" x14ac:dyDescent="0.3">
      <c r="A2614" s="28" t="s">
        <v>306</v>
      </c>
      <c r="B2614" s="28" t="s">
        <v>1422</v>
      </c>
      <c r="C2614" s="18" t="s">
        <v>284</v>
      </c>
      <c r="D2614" s="28" t="s">
        <v>52</v>
      </c>
      <c r="E2614" s="29" t="s">
        <v>664</v>
      </c>
      <c r="F2614" s="24">
        <v>16249.8</v>
      </c>
      <c r="G2614" s="24"/>
      <c r="H2614" s="24">
        <v>16249.8</v>
      </c>
      <c r="I2614" s="24">
        <v>16249.8</v>
      </c>
      <c r="J2614" s="37">
        <v>11434.46369</v>
      </c>
      <c r="K2614" s="24">
        <v>0</v>
      </c>
      <c r="L2614" s="24">
        <v>0</v>
      </c>
      <c r="M2614" s="24">
        <v>0</v>
      </c>
      <c r="N2614" s="24">
        <v>0</v>
      </c>
      <c r="O2614" s="30">
        <v>16249.77097</v>
      </c>
      <c r="P2614" s="30">
        <v>0</v>
      </c>
      <c r="Q2614" s="30">
        <v>0</v>
      </c>
      <c r="R2614" s="88">
        <f t="shared" si="1815"/>
        <v>99.999821351647412</v>
      </c>
    </row>
    <row r="2615" spans="1:18" ht="31.5" customHeight="1" x14ac:dyDescent="0.3">
      <c r="A2615" s="28" t="s">
        <v>306</v>
      </c>
      <c r="B2615" s="28" t="s">
        <v>1422</v>
      </c>
      <c r="C2615" s="18" t="s">
        <v>285</v>
      </c>
      <c r="D2615" s="28"/>
      <c r="E2615" s="29" t="s">
        <v>1612</v>
      </c>
      <c r="F2615" s="24">
        <v>538.79999999999995</v>
      </c>
      <c r="G2615" s="24">
        <f t="shared" ref="G2615:Q2616" si="1844">G2616</f>
        <v>0</v>
      </c>
      <c r="H2615" s="24">
        <f t="shared" si="1844"/>
        <v>538.79999999999995</v>
      </c>
      <c r="I2615" s="24">
        <f t="shared" si="1844"/>
        <v>538.79999999999995</v>
      </c>
      <c r="J2615" s="37">
        <f t="shared" si="1844"/>
        <v>393.06504000000001</v>
      </c>
      <c r="K2615" s="24">
        <f t="shared" si="1844"/>
        <v>0</v>
      </c>
      <c r="L2615" s="24">
        <f t="shared" si="1844"/>
        <v>0</v>
      </c>
      <c r="M2615" s="24">
        <f t="shared" si="1844"/>
        <v>0</v>
      </c>
      <c r="N2615" s="24">
        <f t="shared" si="1844"/>
        <v>0</v>
      </c>
      <c r="O2615" s="30">
        <f t="shared" si="1844"/>
        <v>538.79999999999995</v>
      </c>
      <c r="P2615" s="30">
        <f t="shared" si="1844"/>
        <v>0</v>
      </c>
      <c r="Q2615" s="30">
        <f t="shared" si="1844"/>
        <v>0</v>
      </c>
      <c r="R2615" s="88">
        <f t="shared" si="1815"/>
        <v>100</v>
      </c>
    </row>
    <row r="2616" spans="1:18" ht="31.5" customHeight="1" x14ac:dyDescent="0.3">
      <c r="A2616" s="28" t="s">
        <v>306</v>
      </c>
      <c r="B2616" s="28" t="s">
        <v>1422</v>
      </c>
      <c r="C2616" s="18" t="s">
        <v>285</v>
      </c>
      <c r="D2616" s="28" t="s">
        <v>51</v>
      </c>
      <c r="E2616" s="29" t="s">
        <v>663</v>
      </c>
      <c r="F2616" s="24">
        <v>538.79999999999995</v>
      </c>
      <c r="G2616" s="24">
        <f t="shared" si="1844"/>
        <v>0</v>
      </c>
      <c r="H2616" s="24">
        <f t="shared" si="1844"/>
        <v>538.79999999999995</v>
      </c>
      <c r="I2616" s="24">
        <f t="shared" si="1844"/>
        <v>538.79999999999995</v>
      </c>
      <c r="J2616" s="37">
        <f t="shared" si="1844"/>
        <v>393.06504000000001</v>
      </c>
      <c r="K2616" s="24">
        <f t="shared" si="1844"/>
        <v>0</v>
      </c>
      <c r="L2616" s="24">
        <f t="shared" si="1844"/>
        <v>0</v>
      </c>
      <c r="M2616" s="24">
        <f t="shared" si="1844"/>
        <v>0</v>
      </c>
      <c r="N2616" s="24">
        <f t="shared" si="1844"/>
        <v>0</v>
      </c>
      <c r="O2616" s="30">
        <f t="shared" si="1844"/>
        <v>538.79999999999995</v>
      </c>
      <c r="P2616" s="30">
        <f t="shared" si="1844"/>
        <v>0</v>
      </c>
      <c r="Q2616" s="30">
        <f t="shared" si="1844"/>
        <v>0</v>
      </c>
      <c r="R2616" s="88">
        <f t="shared" si="1815"/>
        <v>100</v>
      </c>
    </row>
    <row r="2617" spans="1:18" ht="31.5" customHeight="1" x14ac:dyDescent="0.3">
      <c r="A2617" s="28" t="s">
        <v>306</v>
      </c>
      <c r="B2617" s="28" t="s">
        <v>1422</v>
      </c>
      <c r="C2617" s="18" t="s">
        <v>285</v>
      </c>
      <c r="D2617" s="28" t="s">
        <v>52</v>
      </c>
      <c r="E2617" s="29" t="s">
        <v>664</v>
      </c>
      <c r="F2617" s="24">
        <v>538.79999999999995</v>
      </c>
      <c r="G2617" s="24"/>
      <c r="H2617" s="24">
        <v>538.79999999999995</v>
      </c>
      <c r="I2617" s="24">
        <v>538.79999999999995</v>
      </c>
      <c r="J2617" s="37">
        <v>393.06504000000001</v>
      </c>
      <c r="K2617" s="24">
        <v>0</v>
      </c>
      <c r="L2617" s="24">
        <v>0</v>
      </c>
      <c r="M2617" s="24">
        <v>0</v>
      </c>
      <c r="N2617" s="24">
        <v>0</v>
      </c>
      <c r="O2617" s="30">
        <v>538.79999999999995</v>
      </c>
      <c r="P2617" s="30">
        <v>0</v>
      </c>
      <c r="Q2617" s="30">
        <v>0</v>
      </c>
      <c r="R2617" s="88">
        <f t="shared" si="1815"/>
        <v>100</v>
      </c>
    </row>
    <row r="2618" spans="1:18" ht="31.5" customHeight="1" x14ac:dyDescent="0.3">
      <c r="A2618" s="28" t="s">
        <v>306</v>
      </c>
      <c r="B2618" s="28" t="s">
        <v>1422</v>
      </c>
      <c r="C2618" s="18" t="s">
        <v>289</v>
      </c>
      <c r="D2618" s="28"/>
      <c r="E2618" s="29" t="s">
        <v>1613</v>
      </c>
      <c r="F2618" s="24">
        <v>3225.4</v>
      </c>
      <c r="G2618" s="24">
        <f t="shared" ref="G2618:Q2620" si="1845">G2619</f>
        <v>0</v>
      </c>
      <c r="H2618" s="24">
        <f t="shared" si="1845"/>
        <v>3225.4</v>
      </c>
      <c r="I2618" s="24">
        <f t="shared" si="1845"/>
        <v>653.28165999999999</v>
      </c>
      <c r="J2618" s="24">
        <f t="shared" si="1845"/>
        <v>124.99172999999999</v>
      </c>
      <c r="K2618" s="24">
        <f t="shared" si="1845"/>
        <v>522.62532999999996</v>
      </c>
      <c r="L2618" s="24">
        <f t="shared" si="1845"/>
        <v>99.992400000000004</v>
      </c>
      <c r="M2618" s="24">
        <f t="shared" si="1845"/>
        <v>0</v>
      </c>
      <c r="N2618" s="24">
        <f t="shared" si="1845"/>
        <v>0</v>
      </c>
      <c r="O2618" s="24">
        <f t="shared" si="1845"/>
        <v>653.28165999999999</v>
      </c>
      <c r="P2618" s="24">
        <f t="shared" si="1845"/>
        <v>522.62532999999996</v>
      </c>
      <c r="Q2618" s="24">
        <f t="shared" si="1845"/>
        <v>0</v>
      </c>
      <c r="R2618" s="88">
        <f t="shared" si="1815"/>
        <v>100</v>
      </c>
    </row>
    <row r="2619" spans="1:18" ht="47.25" customHeight="1" x14ac:dyDescent="0.3">
      <c r="A2619" s="28" t="s">
        <v>306</v>
      </c>
      <c r="B2619" s="28" t="s">
        <v>1422</v>
      </c>
      <c r="C2619" s="18" t="s">
        <v>290</v>
      </c>
      <c r="D2619" s="28"/>
      <c r="E2619" s="29" t="s">
        <v>1614</v>
      </c>
      <c r="F2619" s="24">
        <v>3225.4</v>
      </c>
      <c r="G2619" s="24">
        <f t="shared" si="1845"/>
        <v>0</v>
      </c>
      <c r="H2619" s="24">
        <f t="shared" si="1845"/>
        <v>3225.4</v>
      </c>
      <c r="I2619" s="24">
        <f t="shared" si="1845"/>
        <v>653.28165999999999</v>
      </c>
      <c r="J2619" s="24">
        <f t="shared" si="1845"/>
        <v>124.99172999999999</v>
      </c>
      <c r="K2619" s="24">
        <f t="shared" si="1845"/>
        <v>522.62532999999996</v>
      </c>
      <c r="L2619" s="24">
        <f t="shared" si="1845"/>
        <v>99.992400000000004</v>
      </c>
      <c r="M2619" s="24">
        <f t="shared" si="1845"/>
        <v>0</v>
      </c>
      <c r="N2619" s="24">
        <f t="shared" si="1845"/>
        <v>0</v>
      </c>
      <c r="O2619" s="24">
        <f t="shared" si="1845"/>
        <v>653.28165999999999</v>
      </c>
      <c r="P2619" s="24">
        <f t="shared" si="1845"/>
        <v>522.62532999999996</v>
      </c>
      <c r="Q2619" s="24">
        <f t="shared" si="1845"/>
        <v>0</v>
      </c>
      <c r="R2619" s="88">
        <f t="shared" si="1815"/>
        <v>100</v>
      </c>
    </row>
    <row r="2620" spans="1:18" ht="31.5" customHeight="1" x14ac:dyDescent="0.3">
      <c r="A2620" s="28" t="s">
        <v>306</v>
      </c>
      <c r="B2620" s="28" t="s">
        <v>1422</v>
      </c>
      <c r="C2620" s="18" t="s">
        <v>1446</v>
      </c>
      <c r="D2620" s="28"/>
      <c r="E2620" s="29" t="s">
        <v>1447</v>
      </c>
      <c r="F2620" s="24">
        <v>3225.4</v>
      </c>
      <c r="G2620" s="24">
        <f t="shared" ref="G2620" si="1846">G2624</f>
        <v>0</v>
      </c>
      <c r="H2620" s="24">
        <f>H2621</f>
        <v>3225.4</v>
      </c>
      <c r="I2620" s="24">
        <f>I2621</f>
        <v>653.28165999999999</v>
      </c>
      <c r="J2620" s="24">
        <f t="shared" si="1845"/>
        <v>124.99172999999999</v>
      </c>
      <c r="K2620" s="24">
        <f t="shared" si="1845"/>
        <v>522.62532999999996</v>
      </c>
      <c r="L2620" s="24">
        <f t="shared" si="1845"/>
        <v>99.992400000000004</v>
      </c>
      <c r="M2620" s="24">
        <f t="shared" si="1845"/>
        <v>0</v>
      </c>
      <c r="N2620" s="24">
        <f t="shared" si="1845"/>
        <v>0</v>
      </c>
      <c r="O2620" s="24">
        <f t="shared" si="1845"/>
        <v>653.28165999999999</v>
      </c>
      <c r="P2620" s="24">
        <f t="shared" si="1845"/>
        <v>522.62532999999996</v>
      </c>
      <c r="Q2620" s="24">
        <f t="shared" si="1845"/>
        <v>0</v>
      </c>
      <c r="R2620" s="88">
        <f t="shared" si="1815"/>
        <v>100</v>
      </c>
    </row>
    <row r="2621" spans="1:18" ht="31.5" customHeight="1" x14ac:dyDescent="0.3">
      <c r="A2621" s="28" t="s">
        <v>306</v>
      </c>
      <c r="B2621" s="28" t="s">
        <v>1422</v>
      </c>
      <c r="C2621" s="18" t="s">
        <v>1748</v>
      </c>
      <c r="D2621" s="28"/>
      <c r="E2621" s="29" t="s">
        <v>1749</v>
      </c>
      <c r="F2621" s="24">
        <v>3225.4</v>
      </c>
      <c r="G2621" s="24">
        <f>G2624</f>
        <v>0</v>
      </c>
      <c r="H2621" s="24">
        <f>H2624+H2622</f>
        <v>3225.4</v>
      </c>
      <c r="I2621" s="24">
        <f>I2624+I2622</f>
        <v>653.28165999999999</v>
      </c>
      <c r="J2621" s="24">
        <f t="shared" ref="J2621:Q2621" si="1847">J2624+J2622</f>
        <v>124.99172999999999</v>
      </c>
      <c r="K2621" s="24">
        <f t="shared" si="1847"/>
        <v>522.62532999999996</v>
      </c>
      <c r="L2621" s="24">
        <f t="shared" si="1847"/>
        <v>99.992400000000004</v>
      </c>
      <c r="M2621" s="24">
        <f t="shared" si="1847"/>
        <v>0</v>
      </c>
      <c r="N2621" s="24">
        <f t="shared" si="1847"/>
        <v>0</v>
      </c>
      <c r="O2621" s="24">
        <f t="shared" si="1847"/>
        <v>653.28165999999999</v>
      </c>
      <c r="P2621" s="24">
        <f t="shared" si="1847"/>
        <v>522.62532999999996</v>
      </c>
      <c r="Q2621" s="24">
        <f t="shared" si="1847"/>
        <v>0</v>
      </c>
      <c r="R2621" s="88">
        <f t="shared" si="1815"/>
        <v>100</v>
      </c>
    </row>
    <row r="2622" spans="1:18" ht="31.5" customHeight="1" x14ac:dyDescent="0.3">
      <c r="A2622" s="28" t="s">
        <v>306</v>
      </c>
      <c r="B2622" s="28" t="s">
        <v>1422</v>
      </c>
      <c r="C2622" s="18" t="s">
        <v>1748</v>
      </c>
      <c r="D2622" s="28" t="s">
        <v>143</v>
      </c>
      <c r="E2622" s="29" t="s">
        <v>673</v>
      </c>
      <c r="F2622" s="24"/>
      <c r="G2622" s="24"/>
      <c r="H2622" s="24">
        <f>H2623</f>
        <v>0</v>
      </c>
      <c r="I2622" s="24">
        <f>I2623</f>
        <v>500.92388</v>
      </c>
      <c r="J2622" s="24">
        <f t="shared" ref="J2622:Q2622" si="1848">J2623</f>
        <v>98.202439999999996</v>
      </c>
      <c r="K2622" s="24">
        <f t="shared" si="1848"/>
        <v>400.73910000000001</v>
      </c>
      <c r="L2622" s="24">
        <f t="shared" si="1848"/>
        <v>78.561660000000003</v>
      </c>
      <c r="M2622" s="24">
        <f t="shared" si="1848"/>
        <v>0</v>
      </c>
      <c r="N2622" s="24">
        <f t="shared" si="1848"/>
        <v>0</v>
      </c>
      <c r="O2622" s="24">
        <f t="shared" si="1848"/>
        <v>500.92388</v>
      </c>
      <c r="P2622" s="24">
        <f t="shared" si="1848"/>
        <v>400.73910000000001</v>
      </c>
      <c r="Q2622" s="24">
        <f t="shared" si="1848"/>
        <v>0</v>
      </c>
      <c r="R2622" s="88">
        <f t="shared" si="1815"/>
        <v>100</v>
      </c>
    </row>
    <row r="2623" spans="1:18" ht="47.25" customHeight="1" x14ac:dyDescent="0.3">
      <c r="A2623" s="28" t="s">
        <v>306</v>
      </c>
      <c r="B2623" s="28" t="s">
        <v>1422</v>
      </c>
      <c r="C2623" s="18" t="s">
        <v>1748</v>
      </c>
      <c r="D2623" s="28" t="s">
        <v>139</v>
      </c>
      <c r="E2623" s="29" t="s">
        <v>676</v>
      </c>
      <c r="F2623" s="24"/>
      <c r="G2623" s="24"/>
      <c r="H2623" s="24">
        <v>0</v>
      </c>
      <c r="I2623" s="24">
        <v>500.92388</v>
      </c>
      <c r="J2623" s="37">
        <v>98.202439999999996</v>
      </c>
      <c r="K2623" s="24">
        <v>400.73910000000001</v>
      </c>
      <c r="L2623" s="24">
        <v>78.561660000000003</v>
      </c>
      <c r="M2623" s="24">
        <v>0</v>
      </c>
      <c r="N2623" s="24">
        <v>0</v>
      </c>
      <c r="O2623" s="24">
        <v>500.92388</v>
      </c>
      <c r="P2623" s="24">
        <v>400.73910000000001</v>
      </c>
      <c r="Q2623" s="24">
        <v>0</v>
      </c>
      <c r="R2623" s="88">
        <f t="shared" si="1815"/>
        <v>100</v>
      </c>
    </row>
    <row r="2624" spans="1:18" ht="15.75" customHeight="1" x14ac:dyDescent="0.3">
      <c r="A2624" s="28" t="s">
        <v>306</v>
      </c>
      <c r="B2624" s="28" t="s">
        <v>1422</v>
      </c>
      <c r="C2624" s="18" t="s">
        <v>1748</v>
      </c>
      <c r="D2624" s="28" t="s">
        <v>53</v>
      </c>
      <c r="E2624" s="29" t="s">
        <v>679</v>
      </c>
      <c r="F2624" s="24">
        <v>3225.4</v>
      </c>
      <c r="G2624" s="24">
        <f t="shared" ref="G2624:Q2624" si="1849">G2625</f>
        <v>0</v>
      </c>
      <c r="H2624" s="24">
        <f t="shared" si="1849"/>
        <v>3225.4</v>
      </c>
      <c r="I2624" s="24">
        <f t="shared" si="1849"/>
        <v>152.35777999999999</v>
      </c>
      <c r="J2624" s="37">
        <f t="shared" si="1849"/>
        <v>26.789290000000001</v>
      </c>
      <c r="K2624" s="24">
        <f t="shared" si="1849"/>
        <v>121.88623</v>
      </c>
      <c r="L2624" s="24">
        <f t="shared" si="1849"/>
        <v>21.43074</v>
      </c>
      <c r="M2624" s="24">
        <f t="shared" si="1849"/>
        <v>0</v>
      </c>
      <c r="N2624" s="24">
        <f t="shared" si="1849"/>
        <v>0</v>
      </c>
      <c r="O2624" s="30">
        <f t="shared" si="1849"/>
        <v>152.35777999999999</v>
      </c>
      <c r="P2624" s="30">
        <f t="shared" si="1849"/>
        <v>121.88623</v>
      </c>
      <c r="Q2624" s="30">
        <f t="shared" si="1849"/>
        <v>0</v>
      </c>
      <c r="R2624" s="88">
        <f t="shared" si="1815"/>
        <v>100</v>
      </c>
    </row>
    <row r="2625" spans="1:18" ht="63" customHeight="1" x14ac:dyDescent="0.3">
      <c r="A2625" s="28" t="s">
        <v>306</v>
      </c>
      <c r="B2625" s="28" t="s">
        <v>1422</v>
      </c>
      <c r="C2625" s="18" t="s">
        <v>1748</v>
      </c>
      <c r="D2625" s="28" t="s">
        <v>262</v>
      </c>
      <c r="E2625" s="29" t="s">
        <v>680</v>
      </c>
      <c r="F2625" s="24">
        <v>3225.4</v>
      </c>
      <c r="G2625" s="24"/>
      <c r="H2625" s="24">
        <v>3225.4</v>
      </c>
      <c r="I2625" s="24">
        <v>152.35777999999999</v>
      </c>
      <c r="J2625" s="37">
        <v>26.789290000000001</v>
      </c>
      <c r="K2625" s="24">
        <v>121.88623</v>
      </c>
      <c r="L2625" s="24">
        <v>21.43074</v>
      </c>
      <c r="M2625" s="24">
        <v>0</v>
      </c>
      <c r="N2625" s="24">
        <v>0</v>
      </c>
      <c r="O2625" s="30">
        <v>152.35777999999999</v>
      </c>
      <c r="P2625" s="30">
        <v>121.88623</v>
      </c>
      <c r="Q2625" s="30">
        <v>0</v>
      </c>
      <c r="R2625" s="88">
        <f t="shared" si="1815"/>
        <v>100</v>
      </c>
    </row>
    <row r="2626" spans="1:18" ht="31.5" customHeight="1" x14ac:dyDescent="0.3">
      <c r="A2626" s="28" t="s">
        <v>306</v>
      </c>
      <c r="B2626" s="28" t="s">
        <v>1422</v>
      </c>
      <c r="C2626" s="18" t="s">
        <v>269</v>
      </c>
      <c r="D2626" s="28"/>
      <c r="E2626" s="29" t="s">
        <v>1597</v>
      </c>
      <c r="F2626" s="24">
        <v>3075</v>
      </c>
      <c r="G2626" s="24">
        <f t="shared" ref="G2626" si="1850">G2627+G2641</f>
        <v>0</v>
      </c>
      <c r="H2626" s="24">
        <f>H2627+H2641+H2636</f>
        <v>2813.0159999999996</v>
      </c>
      <c r="I2626" s="24">
        <f>I2627+I2641+I2636</f>
        <v>3897.0160299999998</v>
      </c>
      <c r="J2626" s="24">
        <f t="shared" ref="J2626:Q2626" si="1851">J2627+J2641+J2636</f>
        <v>3540.6231900000002</v>
      </c>
      <c r="K2626" s="24">
        <f t="shared" si="1851"/>
        <v>0</v>
      </c>
      <c r="L2626" s="24">
        <f t="shared" si="1851"/>
        <v>0</v>
      </c>
      <c r="M2626" s="24">
        <f t="shared" si="1851"/>
        <v>0</v>
      </c>
      <c r="N2626" s="24">
        <f t="shared" si="1851"/>
        <v>0</v>
      </c>
      <c r="O2626" s="24">
        <f t="shared" si="1851"/>
        <v>3881.8836799999999</v>
      </c>
      <c r="P2626" s="24">
        <f t="shared" si="1851"/>
        <v>0</v>
      </c>
      <c r="Q2626" s="24">
        <f t="shared" si="1851"/>
        <v>0</v>
      </c>
      <c r="R2626" s="88">
        <f t="shared" si="1815"/>
        <v>99.611693924697562</v>
      </c>
    </row>
    <row r="2627" spans="1:18" ht="31.5" customHeight="1" x14ac:dyDescent="0.3">
      <c r="A2627" s="28" t="s">
        <v>306</v>
      </c>
      <c r="B2627" s="28" t="s">
        <v>1422</v>
      </c>
      <c r="C2627" s="18" t="s">
        <v>292</v>
      </c>
      <c r="D2627" s="28"/>
      <c r="E2627" s="29" t="s">
        <v>1616</v>
      </c>
      <c r="F2627" s="24">
        <v>3075</v>
      </c>
      <c r="G2627" s="24">
        <f t="shared" ref="G2627:H2627" si="1852">G2628+G2632</f>
        <v>0</v>
      </c>
      <c r="H2627" s="24">
        <f t="shared" si="1852"/>
        <v>2813.0159999999996</v>
      </c>
      <c r="I2627" s="24">
        <f t="shared" ref="I2627:Q2627" si="1853">I2628+I2632</f>
        <v>3769.0159999999996</v>
      </c>
      <c r="J2627" s="37">
        <f t="shared" si="1853"/>
        <v>3412.6231900000002</v>
      </c>
      <c r="K2627" s="24">
        <f t="shared" si="1853"/>
        <v>0</v>
      </c>
      <c r="L2627" s="24">
        <f t="shared" si="1853"/>
        <v>0</v>
      </c>
      <c r="M2627" s="24">
        <f t="shared" si="1853"/>
        <v>0</v>
      </c>
      <c r="N2627" s="24">
        <f t="shared" si="1853"/>
        <v>0</v>
      </c>
      <c r="O2627" s="30">
        <f t="shared" si="1853"/>
        <v>3753.8836799999999</v>
      </c>
      <c r="P2627" s="30">
        <f t="shared" si="1853"/>
        <v>0</v>
      </c>
      <c r="Q2627" s="30">
        <f t="shared" si="1853"/>
        <v>0</v>
      </c>
      <c r="R2627" s="88">
        <f t="shared" si="1815"/>
        <v>99.598507408830329</v>
      </c>
    </row>
    <row r="2628" spans="1:18" ht="47.25" customHeight="1" x14ac:dyDescent="0.3">
      <c r="A2628" s="28" t="s">
        <v>306</v>
      </c>
      <c r="B2628" s="28" t="s">
        <v>1422</v>
      </c>
      <c r="C2628" s="18" t="s">
        <v>293</v>
      </c>
      <c r="D2628" s="28"/>
      <c r="E2628" s="29" t="s">
        <v>1617</v>
      </c>
      <c r="F2628" s="24">
        <v>2144.1</v>
      </c>
      <c r="G2628" s="24">
        <f t="shared" ref="G2628:Q2630" si="1854">G2629</f>
        <v>0</v>
      </c>
      <c r="H2628" s="24">
        <f t="shared" si="1854"/>
        <v>2144.1</v>
      </c>
      <c r="I2628" s="24">
        <f t="shared" si="1854"/>
        <v>2144.1</v>
      </c>
      <c r="J2628" s="37">
        <f t="shared" si="1854"/>
        <v>1929.69</v>
      </c>
      <c r="K2628" s="24">
        <f t="shared" si="1854"/>
        <v>0</v>
      </c>
      <c r="L2628" s="24">
        <f t="shared" si="1854"/>
        <v>0</v>
      </c>
      <c r="M2628" s="24">
        <f t="shared" si="1854"/>
        <v>0</v>
      </c>
      <c r="N2628" s="24">
        <f t="shared" si="1854"/>
        <v>0</v>
      </c>
      <c r="O2628" s="30">
        <f t="shared" si="1854"/>
        <v>2144.0985999999998</v>
      </c>
      <c r="P2628" s="30">
        <f t="shared" si="1854"/>
        <v>0</v>
      </c>
      <c r="Q2628" s="30">
        <f t="shared" si="1854"/>
        <v>0</v>
      </c>
      <c r="R2628" s="88">
        <f t="shared" si="1815"/>
        <v>99.999934704538035</v>
      </c>
    </row>
    <row r="2629" spans="1:18" ht="31.5" customHeight="1" x14ac:dyDescent="0.3">
      <c r="A2629" s="28" t="s">
        <v>306</v>
      </c>
      <c r="B2629" s="28" t="s">
        <v>1422</v>
      </c>
      <c r="C2629" s="18" t="s">
        <v>287</v>
      </c>
      <c r="D2629" s="28"/>
      <c r="E2629" s="29" t="s">
        <v>1158</v>
      </c>
      <c r="F2629" s="24">
        <v>2144.1</v>
      </c>
      <c r="G2629" s="24">
        <f t="shared" si="1854"/>
        <v>0</v>
      </c>
      <c r="H2629" s="24">
        <f t="shared" si="1854"/>
        <v>2144.1</v>
      </c>
      <c r="I2629" s="24">
        <f t="shared" si="1854"/>
        <v>2144.1</v>
      </c>
      <c r="J2629" s="37">
        <f t="shared" si="1854"/>
        <v>1929.69</v>
      </c>
      <c r="K2629" s="24">
        <f t="shared" si="1854"/>
        <v>0</v>
      </c>
      <c r="L2629" s="24">
        <f t="shared" si="1854"/>
        <v>0</v>
      </c>
      <c r="M2629" s="24">
        <f t="shared" si="1854"/>
        <v>0</v>
      </c>
      <c r="N2629" s="24">
        <f t="shared" si="1854"/>
        <v>0</v>
      </c>
      <c r="O2629" s="30">
        <f t="shared" si="1854"/>
        <v>2144.0985999999998</v>
      </c>
      <c r="P2629" s="30">
        <f t="shared" si="1854"/>
        <v>0</v>
      </c>
      <c r="Q2629" s="30">
        <f t="shared" si="1854"/>
        <v>0</v>
      </c>
      <c r="R2629" s="88">
        <f t="shared" si="1815"/>
        <v>99.999934704538035</v>
      </c>
    </row>
    <row r="2630" spans="1:18" ht="31.5" customHeight="1" x14ac:dyDescent="0.3">
      <c r="A2630" s="28" t="s">
        <v>306</v>
      </c>
      <c r="B2630" s="28" t="s">
        <v>1422</v>
      </c>
      <c r="C2630" s="18" t="s">
        <v>287</v>
      </c>
      <c r="D2630" s="28" t="s">
        <v>51</v>
      </c>
      <c r="E2630" s="29" t="s">
        <v>663</v>
      </c>
      <c r="F2630" s="24">
        <v>2144.1</v>
      </c>
      <c r="G2630" s="24">
        <f t="shared" si="1854"/>
        <v>0</v>
      </c>
      <c r="H2630" s="24">
        <f t="shared" si="1854"/>
        <v>2144.1</v>
      </c>
      <c r="I2630" s="24">
        <f t="shared" si="1854"/>
        <v>2144.1</v>
      </c>
      <c r="J2630" s="37">
        <f t="shared" si="1854"/>
        <v>1929.69</v>
      </c>
      <c r="K2630" s="24">
        <f t="shared" si="1854"/>
        <v>0</v>
      </c>
      <c r="L2630" s="24">
        <f t="shared" si="1854"/>
        <v>0</v>
      </c>
      <c r="M2630" s="24">
        <f t="shared" si="1854"/>
        <v>0</v>
      </c>
      <c r="N2630" s="24">
        <f t="shared" si="1854"/>
        <v>0</v>
      </c>
      <c r="O2630" s="30">
        <f t="shared" si="1854"/>
        <v>2144.0985999999998</v>
      </c>
      <c r="P2630" s="30">
        <f t="shared" si="1854"/>
        <v>0</v>
      </c>
      <c r="Q2630" s="30">
        <f t="shared" si="1854"/>
        <v>0</v>
      </c>
      <c r="R2630" s="88">
        <f t="shared" si="1815"/>
        <v>99.999934704538035</v>
      </c>
    </row>
    <row r="2631" spans="1:18" ht="31.5" customHeight="1" x14ac:dyDescent="0.3">
      <c r="A2631" s="28" t="s">
        <v>306</v>
      </c>
      <c r="B2631" s="28" t="s">
        <v>1422</v>
      </c>
      <c r="C2631" s="18" t="s">
        <v>287</v>
      </c>
      <c r="D2631" s="28" t="s">
        <v>52</v>
      </c>
      <c r="E2631" s="29" t="s">
        <v>664</v>
      </c>
      <c r="F2631" s="24">
        <v>2144.1</v>
      </c>
      <c r="G2631" s="24"/>
      <c r="H2631" s="24">
        <v>2144.1</v>
      </c>
      <c r="I2631" s="24">
        <v>2144.1</v>
      </c>
      <c r="J2631" s="37">
        <v>1929.69</v>
      </c>
      <c r="K2631" s="24">
        <v>0</v>
      </c>
      <c r="L2631" s="24">
        <v>0</v>
      </c>
      <c r="M2631" s="24">
        <v>0</v>
      </c>
      <c r="N2631" s="24">
        <v>0</v>
      </c>
      <c r="O2631" s="30">
        <v>2144.0985999999998</v>
      </c>
      <c r="P2631" s="30">
        <v>0</v>
      </c>
      <c r="Q2631" s="30">
        <v>0</v>
      </c>
      <c r="R2631" s="88">
        <f t="shared" si="1815"/>
        <v>99.999934704538035</v>
      </c>
    </row>
    <row r="2632" spans="1:18" ht="47.25" customHeight="1" x14ac:dyDescent="0.3">
      <c r="A2632" s="28" t="s">
        <v>306</v>
      </c>
      <c r="B2632" s="28" t="s">
        <v>1422</v>
      </c>
      <c r="C2632" s="18" t="s">
        <v>1352</v>
      </c>
      <c r="D2632" s="28"/>
      <c r="E2632" s="29" t="s">
        <v>1639</v>
      </c>
      <c r="F2632" s="24">
        <v>930.9</v>
      </c>
      <c r="G2632" s="24">
        <f t="shared" ref="G2632:Q2634" si="1855">G2633</f>
        <v>0</v>
      </c>
      <c r="H2632" s="24">
        <f t="shared" si="1855"/>
        <v>668.91599999999994</v>
      </c>
      <c r="I2632" s="24">
        <f t="shared" si="1855"/>
        <v>1624.9159999999999</v>
      </c>
      <c r="J2632" s="37">
        <f t="shared" si="1855"/>
        <v>1482.93319</v>
      </c>
      <c r="K2632" s="24">
        <f t="shared" si="1855"/>
        <v>0</v>
      </c>
      <c r="L2632" s="24">
        <f t="shared" si="1855"/>
        <v>0</v>
      </c>
      <c r="M2632" s="24">
        <f t="shared" si="1855"/>
        <v>0</v>
      </c>
      <c r="N2632" s="24">
        <f t="shared" si="1855"/>
        <v>0</v>
      </c>
      <c r="O2632" s="30">
        <f t="shared" si="1855"/>
        <v>1609.7850800000001</v>
      </c>
      <c r="P2632" s="30">
        <f t="shared" si="1855"/>
        <v>0</v>
      </c>
      <c r="Q2632" s="30">
        <f t="shared" si="1855"/>
        <v>0</v>
      </c>
      <c r="R2632" s="88">
        <f t="shared" si="1815"/>
        <v>99.068818326608891</v>
      </c>
    </row>
    <row r="2633" spans="1:18" ht="63" customHeight="1" x14ac:dyDescent="0.3">
      <c r="A2633" s="28" t="s">
        <v>306</v>
      </c>
      <c r="B2633" s="28" t="s">
        <v>1422</v>
      </c>
      <c r="C2633" s="18" t="s">
        <v>1353</v>
      </c>
      <c r="D2633" s="28"/>
      <c r="E2633" s="29" t="s">
        <v>1391</v>
      </c>
      <c r="F2633" s="24">
        <v>930.9</v>
      </c>
      <c r="G2633" s="24">
        <f t="shared" si="1855"/>
        <v>0</v>
      </c>
      <c r="H2633" s="24">
        <f t="shared" si="1855"/>
        <v>668.91599999999994</v>
      </c>
      <c r="I2633" s="24">
        <f t="shared" si="1855"/>
        <v>1624.9159999999999</v>
      </c>
      <c r="J2633" s="37">
        <f t="shared" si="1855"/>
        <v>1482.93319</v>
      </c>
      <c r="K2633" s="24">
        <f t="shared" si="1855"/>
        <v>0</v>
      </c>
      <c r="L2633" s="24">
        <f t="shared" si="1855"/>
        <v>0</v>
      </c>
      <c r="M2633" s="24">
        <f t="shared" si="1855"/>
        <v>0</v>
      </c>
      <c r="N2633" s="24">
        <f t="shared" si="1855"/>
        <v>0</v>
      </c>
      <c r="O2633" s="30">
        <f t="shared" si="1855"/>
        <v>1609.7850800000001</v>
      </c>
      <c r="P2633" s="30">
        <f t="shared" si="1855"/>
        <v>0</v>
      </c>
      <c r="Q2633" s="30">
        <f t="shared" si="1855"/>
        <v>0</v>
      </c>
      <c r="R2633" s="88">
        <f t="shared" si="1815"/>
        <v>99.068818326608891</v>
      </c>
    </row>
    <row r="2634" spans="1:18" ht="31.5" customHeight="1" x14ac:dyDescent="0.3">
      <c r="A2634" s="28" t="s">
        <v>306</v>
      </c>
      <c r="B2634" s="28" t="s">
        <v>1422</v>
      </c>
      <c r="C2634" s="18" t="s">
        <v>1353</v>
      </c>
      <c r="D2634" s="28" t="s">
        <v>51</v>
      </c>
      <c r="E2634" s="29" t="s">
        <v>663</v>
      </c>
      <c r="F2634" s="24">
        <v>930.9</v>
      </c>
      <c r="G2634" s="24">
        <f t="shared" si="1855"/>
        <v>0</v>
      </c>
      <c r="H2634" s="24">
        <f t="shared" si="1855"/>
        <v>668.91599999999994</v>
      </c>
      <c r="I2634" s="24">
        <f t="shared" si="1855"/>
        <v>1624.9159999999999</v>
      </c>
      <c r="J2634" s="37">
        <f t="shared" si="1855"/>
        <v>1482.93319</v>
      </c>
      <c r="K2634" s="24">
        <f t="shared" si="1855"/>
        <v>0</v>
      </c>
      <c r="L2634" s="24">
        <f t="shared" si="1855"/>
        <v>0</v>
      </c>
      <c r="M2634" s="24">
        <f t="shared" si="1855"/>
        <v>0</v>
      </c>
      <c r="N2634" s="24">
        <f t="shared" si="1855"/>
        <v>0</v>
      </c>
      <c r="O2634" s="30">
        <f t="shared" si="1855"/>
        <v>1609.7850800000001</v>
      </c>
      <c r="P2634" s="30">
        <f t="shared" si="1855"/>
        <v>0</v>
      </c>
      <c r="Q2634" s="30">
        <f t="shared" si="1855"/>
        <v>0</v>
      </c>
      <c r="R2634" s="88">
        <f t="shared" si="1815"/>
        <v>99.068818326608891</v>
      </c>
    </row>
    <row r="2635" spans="1:18" ht="31.5" customHeight="1" x14ac:dyDescent="0.3">
      <c r="A2635" s="28" t="s">
        <v>306</v>
      </c>
      <c r="B2635" s="28" t="s">
        <v>1422</v>
      </c>
      <c r="C2635" s="18" t="s">
        <v>1353</v>
      </c>
      <c r="D2635" s="28" t="s">
        <v>52</v>
      </c>
      <c r="E2635" s="29" t="s">
        <v>664</v>
      </c>
      <c r="F2635" s="24">
        <v>930.9</v>
      </c>
      <c r="G2635" s="24"/>
      <c r="H2635" s="24">
        <f>726.535-57.619</f>
        <v>668.91599999999994</v>
      </c>
      <c r="I2635" s="24">
        <v>1624.9159999999999</v>
      </c>
      <c r="J2635" s="37">
        <v>1482.93319</v>
      </c>
      <c r="K2635" s="24">
        <v>0</v>
      </c>
      <c r="L2635" s="24">
        <v>0</v>
      </c>
      <c r="M2635" s="24">
        <v>0</v>
      </c>
      <c r="N2635" s="24">
        <v>0</v>
      </c>
      <c r="O2635" s="30">
        <v>1609.7850800000001</v>
      </c>
      <c r="P2635" s="30">
        <v>0</v>
      </c>
      <c r="Q2635" s="30">
        <v>0</v>
      </c>
      <c r="R2635" s="88">
        <f t="shared" si="1815"/>
        <v>99.068818326608891</v>
      </c>
    </row>
    <row r="2636" spans="1:18" ht="47.25" customHeight="1" x14ac:dyDescent="0.3">
      <c r="A2636" s="28" t="s">
        <v>306</v>
      </c>
      <c r="B2636" s="28" t="s">
        <v>1422</v>
      </c>
      <c r="C2636" s="18" t="s">
        <v>270</v>
      </c>
      <c r="D2636" s="28"/>
      <c r="E2636" s="29" t="s">
        <v>1598</v>
      </c>
      <c r="F2636" s="24"/>
      <c r="G2636" s="24"/>
      <c r="H2636" s="24">
        <f t="shared" ref="H2636:I2639" si="1856">H2637</f>
        <v>0</v>
      </c>
      <c r="I2636" s="24">
        <f t="shared" si="1856"/>
        <v>128</v>
      </c>
      <c r="J2636" s="24">
        <f t="shared" ref="J2636:Q2639" si="1857">J2637</f>
        <v>128</v>
      </c>
      <c r="K2636" s="24">
        <f t="shared" si="1857"/>
        <v>0</v>
      </c>
      <c r="L2636" s="24">
        <f t="shared" si="1857"/>
        <v>0</v>
      </c>
      <c r="M2636" s="24">
        <f t="shared" si="1857"/>
        <v>0</v>
      </c>
      <c r="N2636" s="24">
        <f t="shared" si="1857"/>
        <v>0</v>
      </c>
      <c r="O2636" s="24">
        <f t="shared" si="1857"/>
        <v>128</v>
      </c>
      <c r="P2636" s="24">
        <f t="shared" si="1857"/>
        <v>0</v>
      </c>
      <c r="Q2636" s="24">
        <f t="shared" si="1857"/>
        <v>0</v>
      </c>
      <c r="R2636" s="88">
        <f t="shared" si="1815"/>
        <v>100</v>
      </c>
    </row>
    <row r="2637" spans="1:18" ht="47.25" customHeight="1" x14ac:dyDescent="0.3">
      <c r="A2637" s="28" t="s">
        <v>306</v>
      </c>
      <c r="B2637" s="28" t="s">
        <v>1422</v>
      </c>
      <c r="C2637" s="18" t="s">
        <v>271</v>
      </c>
      <c r="D2637" s="28"/>
      <c r="E2637" s="29" t="s">
        <v>1599</v>
      </c>
      <c r="F2637" s="24"/>
      <c r="G2637" s="24"/>
      <c r="H2637" s="24">
        <f t="shared" si="1856"/>
        <v>0</v>
      </c>
      <c r="I2637" s="24">
        <f t="shared" si="1856"/>
        <v>128</v>
      </c>
      <c r="J2637" s="24">
        <f t="shared" si="1857"/>
        <v>128</v>
      </c>
      <c r="K2637" s="24">
        <f t="shared" si="1857"/>
        <v>0</v>
      </c>
      <c r="L2637" s="24">
        <f t="shared" si="1857"/>
        <v>0</v>
      </c>
      <c r="M2637" s="24">
        <f t="shared" si="1857"/>
        <v>0</v>
      </c>
      <c r="N2637" s="24">
        <f t="shared" si="1857"/>
        <v>0</v>
      </c>
      <c r="O2637" s="24">
        <f t="shared" si="1857"/>
        <v>128</v>
      </c>
      <c r="P2637" s="24">
        <f t="shared" si="1857"/>
        <v>0</v>
      </c>
      <c r="Q2637" s="24">
        <f t="shared" si="1857"/>
        <v>0</v>
      </c>
      <c r="R2637" s="88">
        <f t="shared" ref="R2637:R2700" si="1858">O2637/I2637*100</f>
        <v>100</v>
      </c>
    </row>
    <row r="2638" spans="1:18" ht="31.5" customHeight="1" x14ac:dyDescent="0.3">
      <c r="A2638" s="28" t="s">
        <v>306</v>
      </c>
      <c r="B2638" s="28" t="s">
        <v>1422</v>
      </c>
      <c r="C2638" s="18" t="s">
        <v>261</v>
      </c>
      <c r="D2638" s="28"/>
      <c r="E2638" s="29" t="s">
        <v>1783</v>
      </c>
      <c r="F2638" s="24"/>
      <c r="G2638" s="24"/>
      <c r="H2638" s="24">
        <f t="shared" si="1856"/>
        <v>0</v>
      </c>
      <c r="I2638" s="24">
        <f t="shared" si="1856"/>
        <v>128</v>
      </c>
      <c r="J2638" s="24">
        <f t="shared" si="1857"/>
        <v>128</v>
      </c>
      <c r="K2638" s="24">
        <f t="shared" si="1857"/>
        <v>0</v>
      </c>
      <c r="L2638" s="24">
        <f t="shared" si="1857"/>
        <v>0</v>
      </c>
      <c r="M2638" s="24">
        <f t="shared" si="1857"/>
        <v>0</v>
      </c>
      <c r="N2638" s="24">
        <f t="shared" si="1857"/>
        <v>0</v>
      </c>
      <c r="O2638" s="24">
        <f t="shared" si="1857"/>
        <v>128</v>
      </c>
      <c r="P2638" s="24">
        <f t="shared" si="1857"/>
        <v>0</v>
      </c>
      <c r="Q2638" s="24">
        <f t="shared" si="1857"/>
        <v>0</v>
      </c>
      <c r="R2638" s="88">
        <f t="shared" si="1858"/>
        <v>100</v>
      </c>
    </row>
    <row r="2639" spans="1:18" ht="15.75" customHeight="1" x14ac:dyDescent="0.3">
      <c r="A2639" s="28" t="s">
        <v>306</v>
      </c>
      <c r="B2639" s="28" t="s">
        <v>1422</v>
      </c>
      <c r="C2639" s="18" t="s">
        <v>261</v>
      </c>
      <c r="D2639" s="28" t="s">
        <v>53</v>
      </c>
      <c r="E2639" s="29" t="s">
        <v>679</v>
      </c>
      <c r="F2639" s="24"/>
      <c r="G2639" s="24"/>
      <c r="H2639" s="24">
        <f t="shared" si="1856"/>
        <v>0</v>
      </c>
      <c r="I2639" s="24">
        <f t="shared" si="1856"/>
        <v>128</v>
      </c>
      <c r="J2639" s="24">
        <f t="shared" si="1857"/>
        <v>128</v>
      </c>
      <c r="K2639" s="24">
        <f t="shared" si="1857"/>
        <v>0</v>
      </c>
      <c r="L2639" s="24">
        <f t="shared" si="1857"/>
        <v>0</v>
      </c>
      <c r="M2639" s="24">
        <f t="shared" si="1857"/>
        <v>0</v>
      </c>
      <c r="N2639" s="24">
        <f t="shared" si="1857"/>
        <v>0</v>
      </c>
      <c r="O2639" s="24">
        <f t="shared" si="1857"/>
        <v>128</v>
      </c>
      <c r="P2639" s="24">
        <f t="shared" si="1857"/>
        <v>0</v>
      </c>
      <c r="Q2639" s="24">
        <f t="shared" si="1857"/>
        <v>0</v>
      </c>
      <c r="R2639" s="88">
        <f t="shared" si="1858"/>
        <v>100</v>
      </c>
    </row>
    <row r="2640" spans="1:18" ht="63" customHeight="1" x14ac:dyDescent="0.3">
      <c r="A2640" s="28" t="s">
        <v>306</v>
      </c>
      <c r="B2640" s="28" t="s">
        <v>1422</v>
      </c>
      <c r="C2640" s="18" t="s">
        <v>261</v>
      </c>
      <c r="D2640" s="28" t="s">
        <v>262</v>
      </c>
      <c r="E2640" s="29" t="s">
        <v>680</v>
      </c>
      <c r="F2640" s="24"/>
      <c r="G2640" s="24"/>
      <c r="H2640" s="24">
        <v>0</v>
      </c>
      <c r="I2640" s="24">
        <v>128</v>
      </c>
      <c r="J2640" s="37">
        <v>128</v>
      </c>
      <c r="K2640" s="37">
        <v>0</v>
      </c>
      <c r="L2640" s="37">
        <v>0</v>
      </c>
      <c r="M2640" s="37">
        <v>0</v>
      </c>
      <c r="N2640" s="37">
        <v>0</v>
      </c>
      <c r="O2640" s="37">
        <v>128</v>
      </c>
      <c r="P2640" s="37">
        <v>0</v>
      </c>
      <c r="Q2640" s="37">
        <v>0</v>
      </c>
      <c r="R2640" s="88">
        <f t="shared" si="1858"/>
        <v>100</v>
      </c>
    </row>
    <row r="2641" spans="1:19" ht="47.25" hidden="1" customHeight="1" x14ac:dyDescent="0.3">
      <c r="A2641" s="28" t="s">
        <v>306</v>
      </c>
      <c r="B2641" s="28" t="s">
        <v>1422</v>
      </c>
      <c r="C2641" s="18" t="s">
        <v>367</v>
      </c>
      <c r="D2641" s="28"/>
      <c r="E2641" s="29" t="s">
        <v>1641</v>
      </c>
      <c r="F2641" s="24">
        <v>0</v>
      </c>
      <c r="G2641" s="24">
        <f t="shared" ref="G2641:Q2644" si="1859">G2642</f>
        <v>0</v>
      </c>
      <c r="H2641" s="24">
        <f t="shared" si="1859"/>
        <v>0</v>
      </c>
      <c r="I2641" s="24">
        <f t="shared" si="1859"/>
        <v>3.0000000000000001E-5</v>
      </c>
      <c r="J2641" s="37">
        <f t="shared" si="1859"/>
        <v>0</v>
      </c>
      <c r="K2641" s="24">
        <f t="shared" si="1859"/>
        <v>0</v>
      </c>
      <c r="L2641" s="24">
        <f t="shared" si="1859"/>
        <v>0</v>
      </c>
      <c r="M2641" s="24">
        <f t="shared" si="1859"/>
        <v>0</v>
      </c>
      <c r="N2641" s="24">
        <f t="shared" si="1859"/>
        <v>0</v>
      </c>
      <c r="O2641" s="30">
        <f t="shared" si="1859"/>
        <v>0</v>
      </c>
      <c r="P2641" s="30">
        <f t="shared" si="1859"/>
        <v>0</v>
      </c>
      <c r="Q2641" s="30">
        <f t="shared" si="1859"/>
        <v>0</v>
      </c>
      <c r="R2641" s="30">
        <f t="shared" si="1858"/>
        <v>0</v>
      </c>
      <c r="S2641" s="26" t="s">
        <v>2026</v>
      </c>
    </row>
    <row r="2642" spans="1:19" ht="47.25" hidden="1" customHeight="1" x14ac:dyDescent="0.3">
      <c r="A2642" s="28" t="s">
        <v>306</v>
      </c>
      <c r="B2642" s="28" t="s">
        <v>1422</v>
      </c>
      <c r="C2642" s="18" t="s">
        <v>1262</v>
      </c>
      <c r="D2642" s="28"/>
      <c r="E2642" s="29" t="s">
        <v>1969</v>
      </c>
      <c r="F2642" s="24">
        <v>0</v>
      </c>
      <c r="G2642" s="24">
        <f t="shared" si="1859"/>
        <v>0</v>
      </c>
      <c r="H2642" s="24">
        <f t="shared" si="1859"/>
        <v>0</v>
      </c>
      <c r="I2642" s="24">
        <f t="shared" si="1859"/>
        <v>3.0000000000000001E-5</v>
      </c>
      <c r="J2642" s="37">
        <f t="shared" si="1859"/>
        <v>0</v>
      </c>
      <c r="K2642" s="24">
        <f t="shared" si="1859"/>
        <v>0</v>
      </c>
      <c r="L2642" s="24">
        <f t="shared" si="1859"/>
        <v>0</v>
      </c>
      <c r="M2642" s="24">
        <f t="shared" si="1859"/>
        <v>0</v>
      </c>
      <c r="N2642" s="24">
        <f t="shared" si="1859"/>
        <v>0</v>
      </c>
      <c r="O2642" s="30">
        <f t="shared" si="1859"/>
        <v>0</v>
      </c>
      <c r="P2642" s="30">
        <f t="shared" si="1859"/>
        <v>0</v>
      </c>
      <c r="Q2642" s="30">
        <f t="shared" si="1859"/>
        <v>0</v>
      </c>
      <c r="R2642" s="30">
        <f t="shared" si="1858"/>
        <v>0</v>
      </c>
      <c r="S2642" s="26" t="s">
        <v>2026</v>
      </c>
    </row>
    <row r="2643" spans="1:19" ht="31.5" hidden="1" customHeight="1" x14ac:dyDescent="0.3">
      <c r="A2643" s="28" t="s">
        <v>306</v>
      </c>
      <c r="B2643" s="28" t="s">
        <v>1422</v>
      </c>
      <c r="C2643" s="18" t="s">
        <v>1261</v>
      </c>
      <c r="D2643" s="28"/>
      <c r="E2643" s="29" t="s">
        <v>1266</v>
      </c>
      <c r="F2643" s="24">
        <v>0</v>
      </c>
      <c r="G2643" s="24">
        <f t="shared" si="1859"/>
        <v>0</v>
      </c>
      <c r="H2643" s="24">
        <f t="shared" si="1859"/>
        <v>0</v>
      </c>
      <c r="I2643" s="24">
        <f t="shared" si="1859"/>
        <v>3.0000000000000001E-5</v>
      </c>
      <c r="J2643" s="37">
        <f t="shared" si="1859"/>
        <v>0</v>
      </c>
      <c r="K2643" s="24">
        <f t="shared" si="1859"/>
        <v>0</v>
      </c>
      <c r="L2643" s="24">
        <f t="shared" si="1859"/>
        <v>0</v>
      </c>
      <c r="M2643" s="24">
        <f t="shared" si="1859"/>
        <v>0</v>
      </c>
      <c r="N2643" s="24">
        <f t="shared" si="1859"/>
        <v>0</v>
      </c>
      <c r="O2643" s="30">
        <f t="shared" si="1859"/>
        <v>0</v>
      </c>
      <c r="P2643" s="30">
        <f t="shared" si="1859"/>
        <v>0</v>
      </c>
      <c r="Q2643" s="30">
        <f t="shared" si="1859"/>
        <v>0</v>
      </c>
      <c r="R2643" s="30">
        <f t="shared" si="1858"/>
        <v>0</v>
      </c>
      <c r="S2643" s="26" t="s">
        <v>2026</v>
      </c>
    </row>
    <row r="2644" spans="1:19" ht="31.5" hidden="1" customHeight="1" x14ac:dyDescent="0.3">
      <c r="A2644" s="28" t="s">
        <v>306</v>
      </c>
      <c r="B2644" s="28" t="s">
        <v>1422</v>
      </c>
      <c r="C2644" s="18" t="s">
        <v>1261</v>
      </c>
      <c r="D2644" s="28" t="s">
        <v>51</v>
      </c>
      <c r="E2644" s="29" t="s">
        <v>663</v>
      </c>
      <c r="F2644" s="24">
        <v>0</v>
      </c>
      <c r="G2644" s="24">
        <f t="shared" si="1859"/>
        <v>0</v>
      </c>
      <c r="H2644" s="24">
        <f t="shared" si="1859"/>
        <v>0</v>
      </c>
      <c r="I2644" s="24">
        <f t="shared" si="1859"/>
        <v>3.0000000000000001E-5</v>
      </c>
      <c r="J2644" s="37">
        <f t="shared" si="1859"/>
        <v>0</v>
      </c>
      <c r="K2644" s="24">
        <f t="shared" si="1859"/>
        <v>0</v>
      </c>
      <c r="L2644" s="24">
        <f t="shared" si="1859"/>
        <v>0</v>
      </c>
      <c r="M2644" s="24">
        <f t="shared" si="1859"/>
        <v>0</v>
      </c>
      <c r="N2644" s="24">
        <f t="shared" si="1859"/>
        <v>0</v>
      </c>
      <c r="O2644" s="30">
        <f t="shared" si="1859"/>
        <v>0</v>
      </c>
      <c r="P2644" s="30">
        <f t="shared" si="1859"/>
        <v>0</v>
      </c>
      <c r="Q2644" s="30">
        <f t="shared" si="1859"/>
        <v>0</v>
      </c>
      <c r="R2644" s="30">
        <f t="shared" si="1858"/>
        <v>0</v>
      </c>
      <c r="S2644" s="26" t="s">
        <v>2026</v>
      </c>
    </row>
    <row r="2645" spans="1:19" ht="31.5" hidden="1" customHeight="1" x14ac:dyDescent="0.3">
      <c r="A2645" s="28" t="s">
        <v>306</v>
      </c>
      <c r="B2645" s="28" t="s">
        <v>1422</v>
      </c>
      <c r="C2645" s="18" t="s">
        <v>1261</v>
      </c>
      <c r="D2645" s="28" t="s">
        <v>52</v>
      </c>
      <c r="E2645" s="29" t="s">
        <v>664</v>
      </c>
      <c r="F2645" s="24">
        <v>0</v>
      </c>
      <c r="G2645" s="24"/>
      <c r="H2645" s="24">
        <v>0</v>
      </c>
      <c r="I2645" s="24">
        <v>3.0000000000000001E-5</v>
      </c>
      <c r="J2645" s="37">
        <v>0</v>
      </c>
      <c r="K2645" s="24">
        <v>0</v>
      </c>
      <c r="L2645" s="24">
        <v>0</v>
      </c>
      <c r="M2645" s="24">
        <v>0</v>
      </c>
      <c r="N2645" s="24">
        <v>0</v>
      </c>
      <c r="O2645" s="30">
        <v>0</v>
      </c>
      <c r="P2645" s="30">
        <v>0</v>
      </c>
      <c r="Q2645" s="30">
        <v>0</v>
      </c>
      <c r="R2645" s="30">
        <f t="shared" si="1858"/>
        <v>0</v>
      </c>
      <c r="S2645" s="26" t="s">
        <v>2026</v>
      </c>
    </row>
    <row r="2646" spans="1:19" ht="31.5" customHeight="1" x14ac:dyDescent="0.3">
      <c r="A2646" s="28" t="s">
        <v>306</v>
      </c>
      <c r="B2646" s="28" t="s">
        <v>1422</v>
      </c>
      <c r="C2646" s="18" t="s">
        <v>62</v>
      </c>
      <c r="D2646" s="28"/>
      <c r="E2646" s="29" t="s">
        <v>1196</v>
      </c>
      <c r="F2646" s="24">
        <v>0</v>
      </c>
      <c r="G2646" s="24">
        <f t="shared" ref="G2646:Q2646" si="1860">G2647</f>
        <v>0</v>
      </c>
      <c r="H2646" s="24">
        <f>H2647</f>
        <v>0</v>
      </c>
      <c r="I2646" s="24">
        <f>I2647</f>
        <v>852.10907000000009</v>
      </c>
      <c r="J2646" s="37">
        <f t="shared" si="1860"/>
        <v>852.10906999999997</v>
      </c>
      <c r="K2646" s="24">
        <f t="shared" si="1860"/>
        <v>0</v>
      </c>
      <c r="L2646" s="24">
        <f t="shared" si="1860"/>
        <v>0</v>
      </c>
      <c r="M2646" s="24">
        <f t="shared" si="1860"/>
        <v>0</v>
      </c>
      <c r="N2646" s="24">
        <f t="shared" si="1860"/>
        <v>0</v>
      </c>
      <c r="O2646" s="30">
        <f t="shared" si="1860"/>
        <v>821.47481000000005</v>
      </c>
      <c r="P2646" s="30">
        <f t="shared" si="1860"/>
        <v>0</v>
      </c>
      <c r="Q2646" s="30">
        <f t="shared" si="1860"/>
        <v>0</v>
      </c>
      <c r="R2646" s="88">
        <f t="shared" si="1858"/>
        <v>96.404889810643596</v>
      </c>
    </row>
    <row r="2647" spans="1:19" ht="47.25" customHeight="1" x14ac:dyDescent="0.3">
      <c r="A2647" s="28" t="s">
        <v>306</v>
      </c>
      <c r="B2647" s="28" t="s">
        <v>1422</v>
      </c>
      <c r="C2647" s="18" t="s">
        <v>527</v>
      </c>
      <c r="D2647" s="28"/>
      <c r="E2647" s="29" t="s">
        <v>114</v>
      </c>
      <c r="F2647" s="24">
        <v>0</v>
      </c>
      <c r="G2647" s="24">
        <f t="shared" ref="G2647" si="1861">G2648+G2650</f>
        <v>0</v>
      </c>
      <c r="H2647" s="24">
        <f>H2648+H2650+H2652</f>
        <v>0</v>
      </c>
      <c r="I2647" s="24">
        <f>I2648+I2650+I2652</f>
        <v>852.10907000000009</v>
      </c>
      <c r="J2647" s="24">
        <f t="shared" ref="J2647:Q2647" si="1862">J2648+J2650+J2652</f>
        <v>852.10906999999997</v>
      </c>
      <c r="K2647" s="24">
        <f t="shared" si="1862"/>
        <v>0</v>
      </c>
      <c r="L2647" s="24">
        <f t="shared" si="1862"/>
        <v>0</v>
      </c>
      <c r="M2647" s="24">
        <f t="shared" si="1862"/>
        <v>0</v>
      </c>
      <c r="N2647" s="24">
        <f t="shared" si="1862"/>
        <v>0</v>
      </c>
      <c r="O2647" s="24">
        <f t="shared" si="1862"/>
        <v>821.47481000000005</v>
      </c>
      <c r="P2647" s="24">
        <f t="shared" si="1862"/>
        <v>0</v>
      </c>
      <c r="Q2647" s="24">
        <f t="shared" si="1862"/>
        <v>0</v>
      </c>
      <c r="R2647" s="88">
        <f t="shared" si="1858"/>
        <v>96.404889810643596</v>
      </c>
    </row>
    <row r="2648" spans="1:19" ht="31.5" customHeight="1" x14ac:dyDescent="0.3">
      <c r="A2648" s="28" t="s">
        <v>306</v>
      </c>
      <c r="B2648" s="28" t="s">
        <v>1422</v>
      </c>
      <c r="C2648" s="18" t="s">
        <v>527</v>
      </c>
      <c r="D2648" s="28" t="s">
        <v>51</v>
      </c>
      <c r="E2648" s="29" t="s">
        <v>663</v>
      </c>
      <c r="F2648" s="24">
        <v>0</v>
      </c>
      <c r="G2648" s="24">
        <f t="shared" ref="G2648:Q2648" si="1863">G2649</f>
        <v>0</v>
      </c>
      <c r="H2648" s="24">
        <f t="shared" si="1863"/>
        <v>0</v>
      </c>
      <c r="I2648" s="24">
        <f t="shared" si="1863"/>
        <v>30.634260000000001</v>
      </c>
      <c r="J2648" s="37">
        <f t="shared" si="1863"/>
        <v>192.15707</v>
      </c>
      <c r="K2648" s="24">
        <f t="shared" si="1863"/>
        <v>0</v>
      </c>
      <c r="L2648" s="24">
        <f t="shared" si="1863"/>
        <v>0</v>
      </c>
      <c r="M2648" s="24">
        <f t="shared" si="1863"/>
        <v>0</v>
      </c>
      <c r="N2648" s="24">
        <f t="shared" si="1863"/>
        <v>0</v>
      </c>
      <c r="O2648" s="30">
        <f t="shared" si="1863"/>
        <v>0</v>
      </c>
      <c r="P2648" s="30">
        <f t="shared" si="1863"/>
        <v>0</v>
      </c>
      <c r="Q2648" s="30">
        <f t="shared" si="1863"/>
        <v>0</v>
      </c>
      <c r="R2648" s="88">
        <f t="shared" si="1858"/>
        <v>0</v>
      </c>
    </row>
    <row r="2649" spans="1:19" ht="31.5" customHeight="1" x14ac:dyDescent="0.3">
      <c r="A2649" s="28" t="s">
        <v>306</v>
      </c>
      <c r="B2649" s="28" t="s">
        <v>1422</v>
      </c>
      <c r="C2649" s="18" t="s">
        <v>527</v>
      </c>
      <c r="D2649" s="28" t="s">
        <v>52</v>
      </c>
      <c r="E2649" s="29" t="s">
        <v>664</v>
      </c>
      <c r="F2649" s="24">
        <v>0</v>
      </c>
      <c r="G2649" s="24"/>
      <c r="H2649" s="24">
        <v>0</v>
      </c>
      <c r="I2649" s="24">
        <v>30.634260000000001</v>
      </c>
      <c r="J2649" s="37">
        <v>192.15707</v>
      </c>
      <c r="K2649" s="24">
        <v>0</v>
      </c>
      <c r="L2649" s="24">
        <v>0</v>
      </c>
      <c r="M2649" s="24">
        <v>0</v>
      </c>
      <c r="N2649" s="24">
        <v>0</v>
      </c>
      <c r="O2649" s="30">
        <v>0</v>
      </c>
      <c r="P2649" s="30">
        <v>0</v>
      </c>
      <c r="Q2649" s="30">
        <v>0</v>
      </c>
      <c r="R2649" s="88">
        <f t="shared" si="1858"/>
        <v>0</v>
      </c>
    </row>
    <row r="2650" spans="1:19" ht="31.5" hidden="1" customHeight="1" x14ac:dyDescent="0.3">
      <c r="A2650" s="28" t="s">
        <v>306</v>
      </c>
      <c r="B2650" s="28" t="s">
        <v>1422</v>
      </c>
      <c r="C2650" s="18" t="s">
        <v>527</v>
      </c>
      <c r="D2650" s="28" t="s">
        <v>143</v>
      </c>
      <c r="E2650" s="29" t="s">
        <v>673</v>
      </c>
      <c r="F2650" s="24">
        <v>0</v>
      </c>
      <c r="G2650" s="24">
        <f t="shared" ref="G2650:Q2650" si="1864">G2651</f>
        <v>0</v>
      </c>
      <c r="H2650" s="24">
        <f t="shared" si="1864"/>
        <v>0</v>
      </c>
      <c r="I2650" s="24">
        <f t="shared" si="1864"/>
        <v>0</v>
      </c>
      <c r="J2650" s="37">
        <f t="shared" si="1864"/>
        <v>0</v>
      </c>
      <c r="K2650" s="24">
        <f t="shared" si="1864"/>
        <v>0</v>
      </c>
      <c r="L2650" s="24">
        <f t="shared" si="1864"/>
        <v>0</v>
      </c>
      <c r="M2650" s="24">
        <f t="shared" si="1864"/>
        <v>0</v>
      </c>
      <c r="N2650" s="24">
        <f t="shared" si="1864"/>
        <v>0</v>
      </c>
      <c r="O2650" s="30">
        <f t="shared" si="1864"/>
        <v>0</v>
      </c>
      <c r="P2650" s="30">
        <f t="shared" si="1864"/>
        <v>0</v>
      </c>
      <c r="Q2650" s="30">
        <f t="shared" si="1864"/>
        <v>0</v>
      </c>
      <c r="R2650" s="30">
        <v>0</v>
      </c>
      <c r="S2650" s="26" t="s">
        <v>2026</v>
      </c>
    </row>
    <row r="2651" spans="1:19" ht="47.25" hidden="1" customHeight="1" x14ac:dyDescent="0.3">
      <c r="A2651" s="28" t="s">
        <v>306</v>
      </c>
      <c r="B2651" s="28" t="s">
        <v>1422</v>
      </c>
      <c r="C2651" s="18" t="s">
        <v>527</v>
      </c>
      <c r="D2651" s="28" t="s">
        <v>139</v>
      </c>
      <c r="E2651" s="29" t="s">
        <v>676</v>
      </c>
      <c r="F2651" s="24">
        <v>0</v>
      </c>
      <c r="G2651" s="24"/>
      <c r="H2651" s="24">
        <v>0</v>
      </c>
      <c r="I2651" s="24">
        <v>0</v>
      </c>
      <c r="J2651" s="37">
        <v>0</v>
      </c>
      <c r="K2651" s="24">
        <v>0</v>
      </c>
      <c r="L2651" s="24">
        <v>0</v>
      </c>
      <c r="M2651" s="24">
        <v>0</v>
      </c>
      <c r="N2651" s="24">
        <v>0</v>
      </c>
      <c r="O2651" s="30">
        <v>0</v>
      </c>
      <c r="P2651" s="30">
        <v>0</v>
      </c>
      <c r="Q2651" s="30">
        <v>0</v>
      </c>
      <c r="R2651" s="30">
        <v>0</v>
      </c>
      <c r="S2651" s="26" t="s">
        <v>2026</v>
      </c>
    </row>
    <row r="2652" spans="1:19" ht="15.75" customHeight="1" x14ac:dyDescent="0.3">
      <c r="A2652" s="28" t="s">
        <v>306</v>
      </c>
      <c r="B2652" s="28" t="s">
        <v>1422</v>
      </c>
      <c r="C2652" s="18" t="s">
        <v>527</v>
      </c>
      <c r="D2652" s="28" t="s">
        <v>53</v>
      </c>
      <c r="E2652" s="29" t="s">
        <v>679</v>
      </c>
      <c r="F2652" s="24"/>
      <c r="G2652" s="24"/>
      <c r="H2652" s="24">
        <f>H2653</f>
        <v>0</v>
      </c>
      <c r="I2652" s="24">
        <f>I2653</f>
        <v>821.47481000000005</v>
      </c>
      <c r="J2652" s="24">
        <f t="shared" ref="J2652:Q2652" si="1865">J2653</f>
        <v>659.952</v>
      </c>
      <c r="K2652" s="24">
        <f t="shared" si="1865"/>
        <v>0</v>
      </c>
      <c r="L2652" s="24">
        <f t="shared" si="1865"/>
        <v>0</v>
      </c>
      <c r="M2652" s="24">
        <f t="shared" si="1865"/>
        <v>0</v>
      </c>
      <c r="N2652" s="24">
        <f t="shared" si="1865"/>
        <v>0</v>
      </c>
      <c r="O2652" s="24">
        <f t="shared" si="1865"/>
        <v>821.47481000000005</v>
      </c>
      <c r="P2652" s="24">
        <f t="shared" si="1865"/>
        <v>0</v>
      </c>
      <c r="Q2652" s="24">
        <f t="shared" si="1865"/>
        <v>0</v>
      </c>
      <c r="R2652" s="88">
        <f t="shared" si="1858"/>
        <v>100</v>
      </c>
    </row>
    <row r="2653" spans="1:19" ht="63" customHeight="1" x14ac:dyDescent="0.3">
      <c r="A2653" s="28" t="s">
        <v>306</v>
      </c>
      <c r="B2653" s="28" t="s">
        <v>1422</v>
      </c>
      <c r="C2653" s="18" t="s">
        <v>527</v>
      </c>
      <c r="D2653" s="28" t="s">
        <v>262</v>
      </c>
      <c r="E2653" s="29" t="s">
        <v>680</v>
      </c>
      <c r="F2653" s="24"/>
      <c r="G2653" s="24"/>
      <c r="H2653" s="24">
        <v>0</v>
      </c>
      <c r="I2653" s="24">
        <v>821.47481000000005</v>
      </c>
      <c r="J2653" s="37">
        <v>659.952</v>
      </c>
      <c r="K2653" s="24">
        <v>0</v>
      </c>
      <c r="L2653" s="24">
        <v>0</v>
      </c>
      <c r="M2653" s="24">
        <v>0</v>
      </c>
      <c r="N2653" s="24">
        <v>0</v>
      </c>
      <c r="O2653" s="30">
        <v>821.47481000000005</v>
      </c>
      <c r="P2653" s="30">
        <v>0</v>
      </c>
      <c r="Q2653" s="30">
        <v>0</v>
      </c>
      <c r="R2653" s="88">
        <f t="shared" si="1858"/>
        <v>100</v>
      </c>
    </row>
    <row r="2654" spans="1:19" s="49" customFormat="1" ht="31.5" customHeight="1" x14ac:dyDescent="0.3">
      <c r="A2654" s="47" t="s">
        <v>306</v>
      </c>
      <c r="B2654" s="47" t="s">
        <v>1423</v>
      </c>
      <c r="C2654" s="20"/>
      <c r="D2654" s="47"/>
      <c r="E2654" s="48" t="s">
        <v>646</v>
      </c>
      <c r="F2654" s="23">
        <v>10503.7</v>
      </c>
      <c r="G2654" s="23">
        <f t="shared" ref="G2654:Q2657" si="1866">G2655</f>
        <v>0</v>
      </c>
      <c r="H2654" s="23">
        <f t="shared" si="1866"/>
        <v>10238.577000000001</v>
      </c>
      <c r="I2654" s="23">
        <f>I2655+I2665</f>
        <v>10128.502600000002</v>
      </c>
      <c r="J2654" s="23">
        <f t="shared" ref="J2654:Q2654" si="1867">J2655+J2665</f>
        <v>6726.9851399999998</v>
      </c>
      <c r="K2654" s="23">
        <f t="shared" si="1867"/>
        <v>0</v>
      </c>
      <c r="L2654" s="23">
        <f t="shared" si="1867"/>
        <v>0</v>
      </c>
      <c r="M2654" s="23">
        <f t="shared" si="1867"/>
        <v>0</v>
      </c>
      <c r="N2654" s="23">
        <f t="shared" si="1867"/>
        <v>0</v>
      </c>
      <c r="O2654" s="23">
        <f t="shared" si="1867"/>
        <v>10089.294320000001</v>
      </c>
      <c r="P2654" s="23">
        <f t="shared" si="1867"/>
        <v>0</v>
      </c>
      <c r="Q2654" s="23">
        <f t="shared" si="1867"/>
        <v>0</v>
      </c>
      <c r="R2654" s="87">
        <f t="shared" si="1858"/>
        <v>99.612891643035155</v>
      </c>
    </row>
    <row r="2655" spans="1:19" ht="31.5" customHeight="1" x14ac:dyDescent="0.3">
      <c r="A2655" s="28" t="s">
        <v>306</v>
      </c>
      <c r="B2655" s="28" t="s">
        <v>1423</v>
      </c>
      <c r="C2655" s="18" t="s">
        <v>263</v>
      </c>
      <c r="D2655" s="28"/>
      <c r="E2655" s="29" t="s">
        <v>1459</v>
      </c>
      <c r="F2655" s="24">
        <v>10503.7</v>
      </c>
      <c r="G2655" s="24">
        <f t="shared" ref="G2655:O2657" si="1868">G2656</f>
        <v>0</v>
      </c>
      <c r="H2655" s="24">
        <f t="shared" si="1868"/>
        <v>10238.577000000001</v>
      </c>
      <c r="I2655" s="24">
        <f t="shared" si="1868"/>
        <v>9970.5220000000008</v>
      </c>
      <c r="J2655" s="37">
        <f t="shared" si="1868"/>
        <v>6726.9851399999998</v>
      </c>
      <c r="K2655" s="24">
        <f t="shared" si="1868"/>
        <v>0</v>
      </c>
      <c r="L2655" s="24">
        <f t="shared" si="1868"/>
        <v>0</v>
      </c>
      <c r="M2655" s="24">
        <f t="shared" si="1868"/>
        <v>0</v>
      </c>
      <c r="N2655" s="24">
        <f t="shared" si="1868"/>
        <v>0</v>
      </c>
      <c r="O2655" s="30">
        <f t="shared" si="1868"/>
        <v>9931.3137200000001</v>
      </c>
      <c r="P2655" s="30">
        <f t="shared" si="1866"/>
        <v>0</v>
      </c>
      <c r="Q2655" s="30">
        <f t="shared" si="1866"/>
        <v>0</v>
      </c>
      <c r="R2655" s="88">
        <f t="shared" si="1858"/>
        <v>99.606758001236045</v>
      </c>
    </row>
    <row r="2656" spans="1:19" ht="31.5" customHeight="1" x14ac:dyDescent="0.3">
      <c r="A2656" s="28" t="s">
        <v>306</v>
      </c>
      <c r="B2656" s="28" t="s">
        <v>1423</v>
      </c>
      <c r="C2656" s="18" t="s">
        <v>295</v>
      </c>
      <c r="D2656" s="28"/>
      <c r="E2656" s="29" t="s">
        <v>1618</v>
      </c>
      <c r="F2656" s="24">
        <v>10503.7</v>
      </c>
      <c r="G2656" s="24">
        <f t="shared" si="1868"/>
        <v>0</v>
      </c>
      <c r="H2656" s="24">
        <f t="shared" si="1868"/>
        <v>10238.577000000001</v>
      </c>
      <c r="I2656" s="24">
        <f t="shared" si="1868"/>
        <v>9970.5220000000008</v>
      </c>
      <c r="J2656" s="37">
        <f t="shared" si="1868"/>
        <v>6726.9851399999998</v>
      </c>
      <c r="K2656" s="24">
        <f t="shared" si="1868"/>
        <v>0</v>
      </c>
      <c r="L2656" s="24">
        <f t="shared" si="1868"/>
        <v>0</v>
      </c>
      <c r="M2656" s="24">
        <f t="shared" si="1868"/>
        <v>0</v>
      </c>
      <c r="N2656" s="24">
        <f t="shared" si="1868"/>
        <v>0</v>
      </c>
      <c r="O2656" s="30">
        <f t="shared" si="1868"/>
        <v>9931.3137200000001</v>
      </c>
      <c r="P2656" s="30">
        <f t="shared" si="1866"/>
        <v>0</v>
      </c>
      <c r="Q2656" s="30">
        <f t="shared" si="1866"/>
        <v>0</v>
      </c>
      <c r="R2656" s="88">
        <f t="shared" si="1858"/>
        <v>99.606758001236045</v>
      </c>
    </row>
    <row r="2657" spans="1:18" ht="31.5" customHeight="1" x14ac:dyDescent="0.3">
      <c r="A2657" s="28" t="s">
        <v>306</v>
      </c>
      <c r="B2657" s="28" t="s">
        <v>1423</v>
      </c>
      <c r="C2657" s="18" t="s">
        <v>296</v>
      </c>
      <c r="D2657" s="28"/>
      <c r="E2657" s="29" t="s">
        <v>1619</v>
      </c>
      <c r="F2657" s="24">
        <v>10503.7</v>
      </c>
      <c r="G2657" s="24">
        <f t="shared" si="1868"/>
        <v>0</v>
      </c>
      <c r="H2657" s="24">
        <f t="shared" si="1868"/>
        <v>10238.577000000001</v>
      </c>
      <c r="I2657" s="24">
        <f t="shared" si="1868"/>
        <v>9970.5220000000008</v>
      </c>
      <c r="J2657" s="37">
        <f t="shared" si="1868"/>
        <v>6726.9851399999998</v>
      </c>
      <c r="K2657" s="24">
        <f t="shared" si="1868"/>
        <v>0</v>
      </c>
      <c r="L2657" s="24">
        <f t="shared" si="1868"/>
        <v>0</v>
      </c>
      <c r="M2657" s="24">
        <f t="shared" si="1868"/>
        <v>0</v>
      </c>
      <c r="N2657" s="24">
        <f t="shared" si="1868"/>
        <v>0</v>
      </c>
      <c r="O2657" s="30">
        <f t="shared" si="1868"/>
        <v>9931.3137200000001</v>
      </c>
      <c r="P2657" s="30">
        <f t="shared" si="1866"/>
        <v>0</v>
      </c>
      <c r="Q2657" s="30">
        <f t="shared" si="1866"/>
        <v>0</v>
      </c>
      <c r="R2657" s="88">
        <f t="shared" si="1858"/>
        <v>99.606758001236045</v>
      </c>
    </row>
    <row r="2658" spans="1:18" ht="47.25" customHeight="1" x14ac:dyDescent="0.3">
      <c r="A2658" s="28" t="s">
        <v>306</v>
      </c>
      <c r="B2658" s="28" t="s">
        <v>1423</v>
      </c>
      <c r="C2658" s="18" t="s">
        <v>294</v>
      </c>
      <c r="D2658" s="28"/>
      <c r="E2658" s="29" t="s">
        <v>710</v>
      </c>
      <c r="F2658" s="24">
        <v>10503.7</v>
      </c>
      <c r="G2658" s="24">
        <f t="shared" ref="G2658:H2658" si="1869">G2659+G2661+G2663</f>
        <v>0</v>
      </c>
      <c r="H2658" s="24">
        <f t="shared" si="1869"/>
        <v>10238.577000000001</v>
      </c>
      <c r="I2658" s="24">
        <f t="shared" ref="I2658:Q2658" si="1870">I2659+I2661+I2663</f>
        <v>9970.5220000000008</v>
      </c>
      <c r="J2658" s="37">
        <f t="shared" si="1870"/>
        <v>6726.9851399999998</v>
      </c>
      <c r="K2658" s="24">
        <f t="shared" si="1870"/>
        <v>0</v>
      </c>
      <c r="L2658" s="24">
        <f t="shared" si="1870"/>
        <v>0</v>
      </c>
      <c r="M2658" s="24">
        <f t="shared" si="1870"/>
        <v>0</v>
      </c>
      <c r="N2658" s="24">
        <f t="shared" si="1870"/>
        <v>0</v>
      </c>
      <c r="O2658" s="30">
        <f t="shared" si="1870"/>
        <v>9931.3137200000001</v>
      </c>
      <c r="P2658" s="30">
        <f t="shared" si="1870"/>
        <v>0</v>
      </c>
      <c r="Q2658" s="30">
        <f t="shared" si="1870"/>
        <v>0</v>
      </c>
      <c r="R2658" s="88">
        <f t="shared" si="1858"/>
        <v>99.606758001236045</v>
      </c>
    </row>
    <row r="2659" spans="1:18" ht="78.75" customHeight="1" x14ac:dyDescent="0.3">
      <c r="A2659" s="28" t="s">
        <v>306</v>
      </c>
      <c r="B2659" s="28" t="s">
        <v>1423</v>
      </c>
      <c r="C2659" s="18" t="s">
        <v>294</v>
      </c>
      <c r="D2659" s="28" t="s">
        <v>58</v>
      </c>
      <c r="E2659" s="29" t="s">
        <v>660</v>
      </c>
      <c r="F2659" s="24">
        <v>7812.6</v>
      </c>
      <c r="G2659" s="24">
        <f t="shared" ref="G2659:Q2659" si="1871">G2660</f>
        <v>0</v>
      </c>
      <c r="H2659" s="24">
        <f t="shared" si="1871"/>
        <v>7812.6</v>
      </c>
      <c r="I2659" s="24">
        <f t="shared" si="1871"/>
        <v>7597.0150700000004</v>
      </c>
      <c r="J2659" s="37">
        <f t="shared" si="1871"/>
        <v>5089.23956</v>
      </c>
      <c r="K2659" s="24">
        <f t="shared" si="1871"/>
        <v>0</v>
      </c>
      <c r="L2659" s="24">
        <f t="shared" si="1871"/>
        <v>0</v>
      </c>
      <c r="M2659" s="24">
        <f t="shared" si="1871"/>
        <v>0</v>
      </c>
      <c r="N2659" s="24">
        <f t="shared" si="1871"/>
        <v>0</v>
      </c>
      <c r="O2659" s="30">
        <f t="shared" si="1871"/>
        <v>7586.5466800000004</v>
      </c>
      <c r="P2659" s="30">
        <f t="shared" si="1871"/>
        <v>0</v>
      </c>
      <c r="Q2659" s="30">
        <f t="shared" si="1871"/>
        <v>0</v>
      </c>
      <c r="R2659" s="88">
        <f t="shared" si="1858"/>
        <v>99.862203906356086</v>
      </c>
    </row>
    <row r="2660" spans="1:18" ht="15.75" customHeight="1" x14ac:dyDescent="0.3">
      <c r="A2660" s="28" t="s">
        <v>306</v>
      </c>
      <c r="B2660" s="28" t="s">
        <v>1423</v>
      </c>
      <c r="C2660" s="18" t="s">
        <v>294</v>
      </c>
      <c r="D2660" s="28" t="s">
        <v>59</v>
      </c>
      <c r="E2660" s="29" t="s">
        <v>661</v>
      </c>
      <c r="F2660" s="24">
        <v>7812.6</v>
      </c>
      <c r="G2660" s="24"/>
      <c r="H2660" s="24">
        <v>7812.6</v>
      </c>
      <c r="I2660" s="24">
        <v>7597.0150700000004</v>
      </c>
      <c r="J2660" s="37">
        <v>5089.23956</v>
      </c>
      <c r="K2660" s="24">
        <v>0</v>
      </c>
      <c r="L2660" s="24">
        <v>0</v>
      </c>
      <c r="M2660" s="24">
        <v>0</v>
      </c>
      <c r="N2660" s="24">
        <v>0</v>
      </c>
      <c r="O2660" s="30">
        <v>7586.5466800000004</v>
      </c>
      <c r="P2660" s="30">
        <v>0</v>
      </c>
      <c r="Q2660" s="30">
        <v>0</v>
      </c>
      <c r="R2660" s="88">
        <f t="shared" si="1858"/>
        <v>99.862203906356086</v>
      </c>
    </row>
    <row r="2661" spans="1:18" ht="31.5" customHeight="1" x14ac:dyDescent="0.3">
      <c r="A2661" s="28" t="s">
        <v>306</v>
      </c>
      <c r="B2661" s="28" t="s">
        <v>1423</v>
      </c>
      <c r="C2661" s="18" t="s">
        <v>294</v>
      </c>
      <c r="D2661" s="28" t="s">
        <v>51</v>
      </c>
      <c r="E2661" s="29" t="s">
        <v>663</v>
      </c>
      <c r="F2661" s="24">
        <v>2686.3999999999996</v>
      </c>
      <c r="G2661" s="24">
        <f t="shared" ref="G2661:Q2661" si="1872">G2662</f>
        <v>0</v>
      </c>
      <c r="H2661" s="24">
        <f t="shared" si="1872"/>
        <v>2421.277</v>
      </c>
      <c r="I2661" s="24">
        <f t="shared" si="1872"/>
        <v>2367.3069300000002</v>
      </c>
      <c r="J2661" s="37">
        <f t="shared" si="1872"/>
        <v>1632.54558</v>
      </c>
      <c r="K2661" s="24">
        <f t="shared" si="1872"/>
        <v>0</v>
      </c>
      <c r="L2661" s="24">
        <f t="shared" si="1872"/>
        <v>0</v>
      </c>
      <c r="M2661" s="24">
        <f t="shared" si="1872"/>
        <v>0</v>
      </c>
      <c r="N2661" s="24">
        <f t="shared" si="1872"/>
        <v>0</v>
      </c>
      <c r="O2661" s="30">
        <f t="shared" si="1872"/>
        <v>2339.4620399999999</v>
      </c>
      <c r="P2661" s="30">
        <f t="shared" si="1872"/>
        <v>0</v>
      </c>
      <c r="Q2661" s="30">
        <f t="shared" si="1872"/>
        <v>0</v>
      </c>
      <c r="R2661" s="88">
        <f t="shared" si="1858"/>
        <v>98.823773561124156</v>
      </c>
    </row>
    <row r="2662" spans="1:18" ht="31.5" customHeight="1" x14ac:dyDescent="0.3">
      <c r="A2662" s="28" t="s">
        <v>306</v>
      </c>
      <c r="B2662" s="28" t="s">
        <v>1423</v>
      </c>
      <c r="C2662" s="18" t="s">
        <v>294</v>
      </c>
      <c r="D2662" s="28" t="s">
        <v>52</v>
      </c>
      <c r="E2662" s="29" t="s">
        <v>664</v>
      </c>
      <c r="F2662" s="24">
        <v>2686.3999999999996</v>
      </c>
      <c r="G2662" s="24"/>
      <c r="H2662" s="24">
        <v>2421.277</v>
      </c>
      <c r="I2662" s="24">
        <v>2367.3069300000002</v>
      </c>
      <c r="J2662" s="37">
        <v>1632.54558</v>
      </c>
      <c r="K2662" s="24">
        <v>0</v>
      </c>
      <c r="L2662" s="24">
        <v>0</v>
      </c>
      <c r="M2662" s="24">
        <v>0</v>
      </c>
      <c r="N2662" s="24">
        <v>0</v>
      </c>
      <c r="O2662" s="30">
        <v>2339.4620399999999</v>
      </c>
      <c r="P2662" s="30">
        <v>0</v>
      </c>
      <c r="Q2662" s="30">
        <v>0</v>
      </c>
      <c r="R2662" s="88">
        <f t="shared" si="1858"/>
        <v>98.823773561124156</v>
      </c>
    </row>
    <row r="2663" spans="1:18" ht="15.75" customHeight="1" x14ac:dyDescent="0.3">
      <c r="A2663" s="28" t="s">
        <v>306</v>
      </c>
      <c r="B2663" s="28" t="s">
        <v>1423</v>
      </c>
      <c r="C2663" s="18" t="s">
        <v>294</v>
      </c>
      <c r="D2663" s="28" t="s">
        <v>53</v>
      </c>
      <c r="E2663" s="29" t="s">
        <v>679</v>
      </c>
      <c r="F2663" s="24">
        <v>4.7</v>
      </c>
      <c r="G2663" s="24">
        <f t="shared" ref="G2663:Q2663" si="1873">G2664</f>
        <v>0</v>
      </c>
      <c r="H2663" s="24">
        <f t="shared" si="1873"/>
        <v>4.7</v>
      </c>
      <c r="I2663" s="24">
        <f t="shared" si="1873"/>
        <v>6.2</v>
      </c>
      <c r="J2663" s="37">
        <f t="shared" si="1873"/>
        <v>5.2</v>
      </c>
      <c r="K2663" s="24">
        <f t="shared" si="1873"/>
        <v>0</v>
      </c>
      <c r="L2663" s="24">
        <f t="shared" si="1873"/>
        <v>0</v>
      </c>
      <c r="M2663" s="24">
        <f t="shared" si="1873"/>
        <v>0</v>
      </c>
      <c r="N2663" s="24">
        <f t="shared" si="1873"/>
        <v>0</v>
      </c>
      <c r="O2663" s="30">
        <f t="shared" si="1873"/>
        <v>5.3049999999999997</v>
      </c>
      <c r="P2663" s="30">
        <f t="shared" si="1873"/>
        <v>0</v>
      </c>
      <c r="Q2663" s="30">
        <f t="shared" si="1873"/>
        <v>0</v>
      </c>
      <c r="R2663" s="88">
        <f t="shared" si="1858"/>
        <v>85.564516129032256</v>
      </c>
    </row>
    <row r="2664" spans="1:18" ht="15.75" customHeight="1" x14ac:dyDescent="0.3">
      <c r="A2664" s="28" t="s">
        <v>306</v>
      </c>
      <c r="B2664" s="28" t="s">
        <v>1423</v>
      </c>
      <c r="C2664" s="18" t="s">
        <v>294</v>
      </c>
      <c r="D2664" s="28" t="s">
        <v>60</v>
      </c>
      <c r="E2664" s="29" t="s">
        <v>682</v>
      </c>
      <c r="F2664" s="24">
        <v>4.7</v>
      </c>
      <c r="G2664" s="24"/>
      <c r="H2664" s="24">
        <v>4.7</v>
      </c>
      <c r="I2664" s="24">
        <v>6.2</v>
      </c>
      <c r="J2664" s="37">
        <v>5.2</v>
      </c>
      <c r="K2664" s="24">
        <v>0</v>
      </c>
      <c r="L2664" s="24">
        <v>0</v>
      </c>
      <c r="M2664" s="24">
        <v>0</v>
      </c>
      <c r="N2664" s="24">
        <v>0</v>
      </c>
      <c r="O2664" s="30">
        <v>5.3049999999999997</v>
      </c>
      <c r="P2664" s="30">
        <v>0</v>
      </c>
      <c r="Q2664" s="30">
        <v>0</v>
      </c>
      <c r="R2664" s="88">
        <f t="shared" si="1858"/>
        <v>85.564516129032256</v>
      </c>
    </row>
    <row r="2665" spans="1:18" ht="46.8" x14ac:dyDescent="0.3">
      <c r="A2665" s="28" t="s">
        <v>306</v>
      </c>
      <c r="B2665" s="28" t="s">
        <v>1423</v>
      </c>
      <c r="C2665" s="18" t="s">
        <v>79</v>
      </c>
      <c r="D2665" s="28"/>
      <c r="E2665" s="29" t="s">
        <v>1232</v>
      </c>
      <c r="F2665" s="24"/>
      <c r="G2665" s="24"/>
      <c r="H2665" s="24">
        <f t="shared" ref="H2665:I2667" si="1874">H2666</f>
        <v>0</v>
      </c>
      <c r="I2665" s="24">
        <f t="shared" si="1874"/>
        <v>157.98060000000001</v>
      </c>
      <c r="J2665" s="24">
        <f t="shared" ref="J2665:Q2668" si="1875">J2666</f>
        <v>0</v>
      </c>
      <c r="K2665" s="24">
        <f t="shared" si="1875"/>
        <v>0</v>
      </c>
      <c r="L2665" s="24">
        <f t="shared" si="1875"/>
        <v>0</v>
      </c>
      <c r="M2665" s="24">
        <f t="shared" si="1875"/>
        <v>0</v>
      </c>
      <c r="N2665" s="24">
        <f t="shared" si="1875"/>
        <v>0</v>
      </c>
      <c r="O2665" s="24">
        <f t="shared" si="1875"/>
        <v>157.98060000000001</v>
      </c>
      <c r="P2665" s="24">
        <f t="shared" si="1875"/>
        <v>0</v>
      </c>
      <c r="Q2665" s="24">
        <f t="shared" si="1875"/>
        <v>0</v>
      </c>
      <c r="R2665" s="88">
        <f t="shared" si="1858"/>
        <v>100</v>
      </c>
    </row>
    <row r="2666" spans="1:18" ht="31.2" x14ac:dyDescent="0.3">
      <c r="A2666" s="28" t="s">
        <v>306</v>
      </c>
      <c r="B2666" s="28" t="s">
        <v>1423</v>
      </c>
      <c r="C2666" s="18" t="s">
        <v>86</v>
      </c>
      <c r="D2666" s="28"/>
      <c r="E2666" s="29" t="s">
        <v>1233</v>
      </c>
      <c r="F2666" s="24"/>
      <c r="G2666" s="24"/>
      <c r="H2666" s="24">
        <f t="shared" si="1874"/>
        <v>0</v>
      </c>
      <c r="I2666" s="24">
        <f t="shared" si="1874"/>
        <v>157.98060000000001</v>
      </c>
      <c r="J2666" s="24">
        <f t="shared" si="1875"/>
        <v>0</v>
      </c>
      <c r="K2666" s="24">
        <f t="shared" si="1875"/>
        <v>0</v>
      </c>
      <c r="L2666" s="24">
        <f t="shared" si="1875"/>
        <v>0</v>
      </c>
      <c r="M2666" s="24">
        <f t="shared" si="1875"/>
        <v>0</v>
      </c>
      <c r="N2666" s="24">
        <f t="shared" si="1875"/>
        <v>0</v>
      </c>
      <c r="O2666" s="24">
        <f t="shared" si="1875"/>
        <v>157.98060000000001</v>
      </c>
      <c r="P2666" s="24">
        <f t="shared" si="1875"/>
        <v>0</v>
      </c>
      <c r="Q2666" s="24">
        <f t="shared" si="1875"/>
        <v>0</v>
      </c>
      <c r="R2666" s="88">
        <f t="shared" si="1858"/>
        <v>100</v>
      </c>
    </row>
    <row r="2667" spans="1:18" ht="31.2" x14ac:dyDescent="0.3">
      <c r="A2667" s="28" t="s">
        <v>306</v>
      </c>
      <c r="B2667" s="28" t="s">
        <v>1423</v>
      </c>
      <c r="C2667" s="18" t="s">
        <v>87</v>
      </c>
      <c r="D2667" s="28"/>
      <c r="E2667" s="29" t="s">
        <v>1234</v>
      </c>
      <c r="F2667" s="24"/>
      <c r="G2667" s="24"/>
      <c r="H2667" s="24">
        <f t="shared" si="1874"/>
        <v>0</v>
      </c>
      <c r="I2667" s="24">
        <f t="shared" si="1874"/>
        <v>157.98060000000001</v>
      </c>
      <c r="J2667" s="24">
        <f t="shared" si="1875"/>
        <v>0</v>
      </c>
      <c r="K2667" s="24">
        <f t="shared" si="1875"/>
        <v>0</v>
      </c>
      <c r="L2667" s="24">
        <f t="shared" si="1875"/>
        <v>0</v>
      </c>
      <c r="M2667" s="24">
        <f t="shared" si="1875"/>
        <v>0</v>
      </c>
      <c r="N2667" s="24">
        <f t="shared" si="1875"/>
        <v>0</v>
      </c>
      <c r="O2667" s="24">
        <f t="shared" si="1875"/>
        <v>157.98060000000001</v>
      </c>
      <c r="P2667" s="24">
        <f t="shared" si="1875"/>
        <v>0</v>
      </c>
      <c r="Q2667" s="24">
        <f t="shared" si="1875"/>
        <v>0</v>
      </c>
      <c r="R2667" s="88">
        <f t="shared" si="1858"/>
        <v>100</v>
      </c>
    </row>
    <row r="2668" spans="1:18" ht="15.75" customHeight="1" x14ac:dyDescent="0.3">
      <c r="A2668" s="28" t="s">
        <v>306</v>
      </c>
      <c r="B2668" s="28" t="s">
        <v>1423</v>
      </c>
      <c r="C2668" s="18" t="s">
        <v>87</v>
      </c>
      <c r="D2668" s="28" t="s">
        <v>53</v>
      </c>
      <c r="E2668" s="29" t="s">
        <v>679</v>
      </c>
      <c r="F2668" s="24"/>
      <c r="G2668" s="24"/>
      <c r="H2668" s="24">
        <v>0</v>
      </c>
      <c r="I2668" s="24">
        <f>I2669</f>
        <v>157.98060000000001</v>
      </c>
      <c r="J2668" s="24">
        <f t="shared" si="1875"/>
        <v>0</v>
      </c>
      <c r="K2668" s="24">
        <f t="shared" si="1875"/>
        <v>0</v>
      </c>
      <c r="L2668" s="24">
        <f t="shared" si="1875"/>
        <v>0</v>
      </c>
      <c r="M2668" s="24">
        <f t="shared" si="1875"/>
        <v>0</v>
      </c>
      <c r="N2668" s="24">
        <f t="shared" si="1875"/>
        <v>0</v>
      </c>
      <c r="O2668" s="24">
        <f t="shared" si="1875"/>
        <v>157.98060000000001</v>
      </c>
      <c r="P2668" s="24">
        <f t="shared" si="1875"/>
        <v>0</v>
      </c>
      <c r="Q2668" s="24">
        <f t="shared" si="1875"/>
        <v>0</v>
      </c>
      <c r="R2668" s="88">
        <f t="shared" si="1858"/>
        <v>100</v>
      </c>
    </row>
    <row r="2669" spans="1:18" ht="15.75" customHeight="1" x14ac:dyDescent="0.3">
      <c r="A2669" s="28" t="s">
        <v>306</v>
      </c>
      <c r="B2669" s="28" t="s">
        <v>1423</v>
      </c>
      <c r="C2669" s="18" t="s">
        <v>87</v>
      </c>
      <c r="D2669" s="28" t="s">
        <v>54</v>
      </c>
      <c r="E2669" s="29" t="s">
        <v>681</v>
      </c>
      <c r="F2669" s="24"/>
      <c r="G2669" s="24"/>
      <c r="H2669" s="24">
        <v>0</v>
      </c>
      <c r="I2669" s="24">
        <v>157.98060000000001</v>
      </c>
      <c r="J2669" s="37">
        <v>0</v>
      </c>
      <c r="K2669" s="37">
        <v>0</v>
      </c>
      <c r="L2669" s="37">
        <v>0</v>
      </c>
      <c r="M2669" s="37">
        <v>0</v>
      </c>
      <c r="N2669" s="37">
        <v>0</v>
      </c>
      <c r="O2669" s="37">
        <v>157.98060000000001</v>
      </c>
      <c r="P2669" s="37">
        <v>0</v>
      </c>
      <c r="Q2669" s="37">
        <v>0</v>
      </c>
      <c r="R2669" s="88">
        <f t="shared" si="1858"/>
        <v>100</v>
      </c>
    </row>
    <row r="2670" spans="1:18" s="36" customFormat="1" ht="15.75" customHeight="1" x14ac:dyDescent="0.3">
      <c r="A2670" s="43" t="s">
        <v>306</v>
      </c>
      <c r="B2670" s="43" t="s">
        <v>77</v>
      </c>
      <c r="C2670" s="27"/>
      <c r="D2670" s="43"/>
      <c r="E2670" s="44" t="s">
        <v>623</v>
      </c>
      <c r="F2670" s="22">
        <v>1118.3</v>
      </c>
      <c r="G2670" s="22">
        <f t="shared" ref="G2670:Q2672" si="1876">G2671</f>
        <v>0</v>
      </c>
      <c r="H2670" s="22">
        <f t="shared" si="1876"/>
        <v>1118.3</v>
      </c>
      <c r="I2670" s="22">
        <f t="shared" si="1876"/>
        <v>841.66399999999999</v>
      </c>
      <c r="J2670" s="76">
        <f t="shared" si="1876"/>
        <v>50</v>
      </c>
      <c r="K2670" s="22">
        <f t="shared" si="1876"/>
        <v>140</v>
      </c>
      <c r="L2670" s="22">
        <f t="shared" si="1876"/>
        <v>0</v>
      </c>
      <c r="M2670" s="22">
        <f t="shared" si="1876"/>
        <v>0</v>
      </c>
      <c r="N2670" s="22">
        <f t="shared" si="1876"/>
        <v>0</v>
      </c>
      <c r="O2670" s="45">
        <f t="shared" si="1876"/>
        <v>841.66399999999999</v>
      </c>
      <c r="P2670" s="45">
        <f t="shared" si="1876"/>
        <v>140</v>
      </c>
      <c r="Q2670" s="45">
        <f t="shared" si="1876"/>
        <v>0</v>
      </c>
      <c r="R2670" s="86">
        <f t="shared" si="1858"/>
        <v>100</v>
      </c>
    </row>
    <row r="2671" spans="1:18" s="49" customFormat="1" ht="31.5" customHeight="1" x14ac:dyDescent="0.3">
      <c r="A2671" s="47" t="s">
        <v>306</v>
      </c>
      <c r="B2671" s="47" t="s">
        <v>1402</v>
      </c>
      <c r="C2671" s="20"/>
      <c r="D2671" s="47"/>
      <c r="E2671" s="48" t="s">
        <v>647</v>
      </c>
      <c r="F2671" s="23">
        <v>1118.3</v>
      </c>
      <c r="G2671" s="23">
        <f t="shared" si="1876"/>
        <v>0</v>
      </c>
      <c r="H2671" s="23">
        <f t="shared" si="1876"/>
        <v>1118.3</v>
      </c>
      <c r="I2671" s="23">
        <f t="shared" si="1876"/>
        <v>841.66399999999999</v>
      </c>
      <c r="J2671" s="77">
        <f t="shared" si="1876"/>
        <v>50</v>
      </c>
      <c r="K2671" s="23">
        <f t="shared" si="1876"/>
        <v>140</v>
      </c>
      <c r="L2671" s="23">
        <f t="shared" si="1876"/>
        <v>0</v>
      </c>
      <c r="M2671" s="23">
        <f t="shared" si="1876"/>
        <v>0</v>
      </c>
      <c r="N2671" s="23">
        <f t="shared" si="1876"/>
        <v>0</v>
      </c>
      <c r="O2671" s="51">
        <f t="shared" si="1876"/>
        <v>841.66399999999999</v>
      </c>
      <c r="P2671" s="51">
        <f t="shared" si="1876"/>
        <v>140</v>
      </c>
      <c r="Q2671" s="51">
        <f t="shared" si="1876"/>
        <v>0</v>
      </c>
      <c r="R2671" s="87">
        <f t="shared" si="1858"/>
        <v>100</v>
      </c>
    </row>
    <row r="2672" spans="1:18" ht="31.5" customHeight="1" x14ac:dyDescent="0.3">
      <c r="A2672" s="28" t="s">
        <v>306</v>
      </c>
      <c r="B2672" s="28" t="s">
        <v>1402</v>
      </c>
      <c r="C2672" s="18" t="s">
        <v>112</v>
      </c>
      <c r="D2672" s="28"/>
      <c r="E2672" s="29" t="s">
        <v>1504</v>
      </c>
      <c r="F2672" s="24">
        <v>1118.3</v>
      </c>
      <c r="G2672" s="24">
        <f t="shared" si="1876"/>
        <v>0</v>
      </c>
      <c r="H2672" s="24">
        <f t="shared" si="1876"/>
        <v>1118.3</v>
      </c>
      <c r="I2672" s="24">
        <f t="shared" si="1876"/>
        <v>841.66399999999999</v>
      </c>
      <c r="J2672" s="37">
        <f t="shared" si="1876"/>
        <v>50</v>
      </c>
      <c r="K2672" s="24">
        <f t="shared" si="1876"/>
        <v>140</v>
      </c>
      <c r="L2672" s="24">
        <f t="shared" si="1876"/>
        <v>0</v>
      </c>
      <c r="M2672" s="24">
        <f t="shared" si="1876"/>
        <v>0</v>
      </c>
      <c r="N2672" s="24">
        <f t="shared" si="1876"/>
        <v>0</v>
      </c>
      <c r="O2672" s="30">
        <f t="shared" si="1876"/>
        <v>841.66399999999999</v>
      </c>
      <c r="P2672" s="30">
        <f t="shared" si="1876"/>
        <v>140</v>
      </c>
      <c r="Q2672" s="30">
        <f t="shared" si="1876"/>
        <v>0</v>
      </c>
      <c r="R2672" s="88">
        <f t="shared" si="1858"/>
        <v>100</v>
      </c>
    </row>
    <row r="2673" spans="1:19" ht="31.5" customHeight="1" x14ac:dyDescent="0.3">
      <c r="A2673" s="28" t="s">
        <v>306</v>
      </c>
      <c r="B2673" s="28" t="s">
        <v>1402</v>
      </c>
      <c r="C2673" s="18" t="s">
        <v>131</v>
      </c>
      <c r="D2673" s="28"/>
      <c r="E2673" s="29" t="s">
        <v>1505</v>
      </c>
      <c r="F2673" s="24">
        <v>1118.3</v>
      </c>
      <c r="G2673" s="24">
        <f t="shared" ref="G2673:H2673" si="1877">G2674+G2678+G2685</f>
        <v>0</v>
      </c>
      <c r="H2673" s="24">
        <f t="shared" si="1877"/>
        <v>1118.3</v>
      </c>
      <c r="I2673" s="24">
        <f t="shared" ref="I2673:Q2673" si="1878">I2674+I2678+I2685</f>
        <v>841.66399999999999</v>
      </c>
      <c r="J2673" s="37">
        <f t="shared" si="1878"/>
        <v>50</v>
      </c>
      <c r="K2673" s="24">
        <f t="shared" si="1878"/>
        <v>140</v>
      </c>
      <c r="L2673" s="24">
        <f t="shared" si="1878"/>
        <v>0</v>
      </c>
      <c r="M2673" s="24">
        <f t="shared" si="1878"/>
        <v>0</v>
      </c>
      <c r="N2673" s="24">
        <f t="shared" si="1878"/>
        <v>0</v>
      </c>
      <c r="O2673" s="30">
        <f t="shared" si="1878"/>
        <v>841.66399999999999</v>
      </c>
      <c r="P2673" s="30">
        <f t="shared" si="1878"/>
        <v>140</v>
      </c>
      <c r="Q2673" s="30">
        <f t="shared" si="1878"/>
        <v>0</v>
      </c>
      <c r="R2673" s="88">
        <f t="shared" si="1858"/>
        <v>100</v>
      </c>
    </row>
    <row r="2674" spans="1:19" ht="47.25" hidden="1" customHeight="1" x14ac:dyDescent="0.3">
      <c r="A2674" s="28" t="s">
        <v>306</v>
      </c>
      <c r="B2674" s="28" t="s">
        <v>1402</v>
      </c>
      <c r="C2674" s="18" t="s">
        <v>132</v>
      </c>
      <c r="D2674" s="28"/>
      <c r="E2674" s="29" t="s">
        <v>1506</v>
      </c>
      <c r="F2674" s="24">
        <v>0</v>
      </c>
      <c r="G2674" s="24">
        <f t="shared" ref="G2674:Q2676" si="1879">G2675</f>
        <v>0</v>
      </c>
      <c r="H2674" s="24">
        <f t="shared" si="1879"/>
        <v>0</v>
      </c>
      <c r="I2674" s="24">
        <f t="shared" si="1879"/>
        <v>0</v>
      </c>
      <c r="J2674" s="37">
        <f t="shared" si="1879"/>
        <v>0</v>
      </c>
      <c r="K2674" s="24">
        <f t="shared" si="1879"/>
        <v>0</v>
      </c>
      <c r="L2674" s="24">
        <f t="shared" si="1879"/>
        <v>0</v>
      </c>
      <c r="M2674" s="24">
        <f t="shared" si="1879"/>
        <v>0</v>
      </c>
      <c r="N2674" s="24">
        <f t="shared" si="1879"/>
        <v>0</v>
      </c>
      <c r="O2674" s="30">
        <f t="shared" si="1879"/>
        <v>0</v>
      </c>
      <c r="P2674" s="30">
        <f t="shared" si="1879"/>
        <v>0</v>
      </c>
      <c r="Q2674" s="30">
        <f t="shared" si="1879"/>
        <v>0</v>
      </c>
      <c r="R2674" s="30">
        <v>0</v>
      </c>
      <c r="S2674" s="36" t="s">
        <v>2026</v>
      </c>
    </row>
    <row r="2675" spans="1:19" ht="31.5" hidden="1" customHeight="1" x14ac:dyDescent="0.3">
      <c r="A2675" s="28" t="s">
        <v>306</v>
      </c>
      <c r="B2675" s="28" t="s">
        <v>1402</v>
      </c>
      <c r="C2675" s="18" t="s">
        <v>137</v>
      </c>
      <c r="D2675" s="28"/>
      <c r="E2675" s="29" t="s">
        <v>885</v>
      </c>
      <c r="F2675" s="24">
        <v>0</v>
      </c>
      <c r="G2675" s="24">
        <f t="shared" si="1879"/>
        <v>0</v>
      </c>
      <c r="H2675" s="24">
        <f t="shared" si="1879"/>
        <v>0</v>
      </c>
      <c r="I2675" s="24">
        <f t="shared" si="1879"/>
        <v>0</v>
      </c>
      <c r="J2675" s="37">
        <f t="shared" si="1879"/>
        <v>0</v>
      </c>
      <c r="K2675" s="24">
        <f t="shared" si="1879"/>
        <v>0</v>
      </c>
      <c r="L2675" s="24">
        <f t="shared" si="1879"/>
        <v>0</v>
      </c>
      <c r="M2675" s="24">
        <f t="shared" si="1879"/>
        <v>0</v>
      </c>
      <c r="N2675" s="24">
        <f t="shared" si="1879"/>
        <v>0</v>
      </c>
      <c r="O2675" s="30">
        <f t="shared" si="1879"/>
        <v>0</v>
      </c>
      <c r="P2675" s="30">
        <f t="shared" si="1879"/>
        <v>0</v>
      </c>
      <c r="Q2675" s="30">
        <f t="shared" si="1879"/>
        <v>0</v>
      </c>
      <c r="R2675" s="30">
        <v>0</v>
      </c>
      <c r="S2675" s="36" t="s">
        <v>2026</v>
      </c>
    </row>
    <row r="2676" spans="1:19" ht="31.5" hidden="1" customHeight="1" x14ac:dyDescent="0.3">
      <c r="A2676" s="28" t="s">
        <v>306</v>
      </c>
      <c r="B2676" s="28" t="s">
        <v>1402</v>
      </c>
      <c r="C2676" s="18" t="s">
        <v>137</v>
      </c>
      <c r="D2676" s="28" t="s">
        <v>51</v>
      </c>
      <c r="E2676" s="29" t="s">
        <v>663</v>
      </c>
      <c r="F2676" s="24">
        <v>0</v>
      </c>
      <c r="G2676" s="24">
        <f t="shared" si="1879"/>
        <v>0</v>
      </c>
      <c r="H2676" s="24">
        <f t="shared" si="1879"/>
        <v>0</v>
      </c>
      <c r="I2676" s="24">
        <f t="shared" si="1879"/>
        <v>0</v>
      </c>
      <c r="J2676" s="37">
        <f t="shared" si="1879"/>
        <v>0</v>
      </c>
      <c r="K2676" s="24">
        <f t="shared" si="1879"/>
        <v>0</v>
      </c>
      <c r="L2676" s="24">
        <f t="shared" si="1879"/>
        <v>0</v>
      </c>
      <c r="M2676" s="24">
        <f t="shared" si="1879"/>
        <v>0</v>
      </c>
      <c r="N2676" s="24">
        <f t="shared" si="1879"/>
        <v>0</v>
      </c>
      <c r="O2676" s="30">
        <f t="shared" si="1879"/>
        <v>0</v>
      </c>
      <c r="P2676" s="30">
        <f t="shared" si="1879"/>
        <v>0</v>
      </c>
      <c r="Q2676" s="30">
        <f t="shared" si="1879"/>
        <v>0</v>
      </c>
      <c r="R2676" s="30">
        <v>0</v>
      </c>
      <c r="S2676" s="36" t="s">
        <v>2026</v>
      </c>
    </row>
    <row r="2677" spans="1:19" ht="31.5" hidden="1" customHeight="1" x14ac:dyDescent="0.3">
      <c r="A2677" s="28" t="s">
        <v>306</v>
      </c>
      <c r="B2677" s="28" t="s">
        <v>1402</v>
      </c>
      <c r="C2677" s="18" t="s">
        <v>137</v>
      </c>
      <c r="D2677" s="28" t="s">
        <v>52</v>
      </c>
      <c r="E2677" s="29" t="s">
        <v>664</v>
      </c>
      <c r="F2677" s="24">
        <v>0</v>
      </c>
      <c r="G2677" s="24"/>
      <c r="H2677" s="24">
        <v>0</v>
      </c>
      <c r="I2677" s="24">
        <v>0</v>
      </c>
      <c r="J2677" s="37">
        <v>0</v>
      </c>
      <c r="K2677" s="24">
        <v>0</v>
      </c>
      <c r="L2677" s="24">
        <v>0</v>
      </c>
      <c r="M2677" s="24">
        <v>0</v>
      </c>
      <c r="N2677" s="24">
        <v>0</v>
      </c>
      <c r="O2677" s="30">
        <v>0</v>
      </c>
      <c r="P2677" s="30">
        <v>0</v>
      </c>
      <c r="Q2677" s="30">
        <v>0</v>
      </c>
      <c r="R2677" s="30">
        <v>0</v>
      </c>
      <c r="S2677" s="36" t="s">
        <v>2026</v>
      </c>
    </row>
    <row r="2678" spans="1:19" ht="31.5" customHeight="1" x14ac:dyDescent="0.3">
      <c r="A2678" s="28" t="s">
        <v>306</v>
      </c>
      <c r="B2678" s="28" t="s">
        <v>1402</v>
      </c>
      <c r="C2678" s="18" t="s">
        <v>145</v>
      </c>
      <c r="D2678" s="28"/>
      <c r="E2678" s="29" t="s">
        <v>1513</v>
      </c>
      <c r="F2678" s="24">
        <v>50</v>
      </c>
      <c r="G2678" s="24">
        <f t="shared" ref="G2678:Q2680" si="1880">G2679</f>
        <v>0</v>
      </c>
      <c r="H2678" s="24">
        <f>H2679+H2682</f>
        <v>50</v>
      </c>
      <c r="I2678" s="24">
        <f>I2679+I2682</f>
        <v>190</v>
      </c>
      <c r="J2678" s="24">
        <f>J2679+J2682</f>
        <v>50</v>
      </c>
      <c r="K2678" s="24">
        <f t="shared" ref="K2678:Q2678" si="1881">K2679+K2682</f>
        <v>140</v>
      </c>
      <c r="L2678" s="24">
        <f t="shared" si="1881"/>
        <v>0</v>
      </c>
      <c r="M2678" s="24">
        <f t="shared" si="1881"/>
        <v>0</v>
      </c>
      <c r="N2678" s="24">
        <f t="shared" si="1881"/>
        <v>0</v>
      </c>
      <c r="O2678" s="24">
        <f t="shared" si="1881"/>
        <v>190</v>
      </c>
      <c r="P2678" s="24">
        <f t="shared" si="1881"/>
        <v>140</v>
      </c>
      <c r="Q2678" s="24">
        <f t="shared" si="1881"/>
        <v>0</v>
      </c>
      <c r="R2678" s="88">
        <f t="shared" si="1858"/>
        <v>100</v>
      </c>
    </row>
    <row r="2679" spans="1:19" ht="31.5" hidden="1" customHeight="1" x14ac:dyDescent="0.3">
      <c r="A2679" s="28" t="s">
        <v>306</v>
      </c>
      <c r="B2679" s="28" t="s">
        <v>1402</v>
      </c>
      <c r="C2679" s="18" t="s">
        <v>141</v>
      </c>
      <c r="D2679" s="28"/>
      <c r="E2679" s="29" t="s">
        <v>892</v>
      </c>
      <c r="F2679" s="24">
        <v>50</v>
      </c>
      <c r="G2679" s="24">
        <f t="shared" si="1880"/>
        <v>0</v>
      </c>
      <c r="H2679" s="24">
        <f t="shared" si="1880"/>
        <v>50</v>
      </c>
      <c r="I2679" s="24">
        <f t="shared" si="1880"/>
        <v>0</v>
      </c>
      <c r="J2679" s="24">
        <f t="shared" si="1880"/>
        <v>0</v>
      </c>
      <c r="K2679" s="24">
        <f t="shared" si="1880"/>
        <v>0</v>
      </c>
      <c r="L2679" s="24">
        <f t="shared" si="1880"/>
        <v>0</v>
      </c>
      <c r="M2679" s="24">
        <f t="shared" si="1880"/>
        <v>0</v>
      </c>
      <c r="N2679" s="24">
        <f t="shared" si="1880"/>
        <v>0</v>
      </c>
      <c r="O2679" s="30">
        <f t="shared" si="1880"/>
        <v>0</v>
      </c>
      <c r="P2679" s="30">
        <f t="shared" si="1880"/>
        <v>0</v>
      </c>
      <c r="Q2679" s="30">
        <f t="shared" si="1880"/>
        <v>0</v>
      </c>
      <c r="R2679" s="30">
        <v>0</v>
      </c>
      <c r="S2679" s="36" t="s">
        <v>2026</v>
      </c>
    </row>
    <row r="2680" spans="1:19" ht="31.5" hidden="1" customHeight="1" x14ac:dyDescent="0.3">
      <c r="A2680" s="28" t="s">
        <v>306</v>
      </c>
      <c r="B2680" s="28" t="s">
        <v>1402</v>
      </c>
      <c r="C2680" s="18" t="s">
        <v>141</v>
      </c>
      <c r="D2680" s="28" t="s">
        <v>51</v>
      </c>
      <c r="E2680" s="29" t="s">
        <v>663</v>
      </c>
      <c r="F2680" s="24">
        <v>50</v>
      </c>
      <c r="G2680" s="24">
        <f t="shared" si="1880"/>
        <v>0</v>
      </c>
      <c r="H2680" s="24">
        <f t="shared" si="1880"/>
        <v>50</v>
      </c>
      <c r="I2680" s="24">
        <f t="shared" si="1880"/>
        <v>0</v>
      </c>
      <c r="J2680" s="37">
        <f t="shared" si="1880"/>
        <v>0</v>
      </c>
      <c r="K2680" s="24">
        <f t="shared" si="1880"/>
        <v>0</v>
      </c>
      <c r="L2680" s="24">
        <f t="shared" si="1880"/>
        <v>0</v>
      </c>
      <c r="M2680" s="24">
        <f t="shared" si="1880"/>
        <v>0</v>
      </c>
      <c r="N2680" s="24">
        <f t="shared" si="1880"/>
        <v>0</v>
      </c>
      <c r="O2680" s="30">
        <f t="shared" si="1880"/>
        <v>0</v>
      </c>
      <c r="P2680" s="30">
        <f t="shared" si="1880"/>
        <v>0</v>
      </c>
      <c r="Q2680" s="30">
        <f t="shared" si="1880"/>
        <v>0</v>
      </c>
      <c r="R2680" s="30">
        <v>0</v>
      </c>
      <c r="S2680" s="36" t="s">
        <v>2026</v>
      </c>
    </row>
    <row r="2681" spans="1:19" ht="31.5" hidden="1" customHeight="1" x14ac:dyDescent="0.3">
      <c r="A2681" s="28" t="s">
        <v>306</v>
      </c>
      <c r="B2681" s="28" t="s">
        <v>1402</v>
      </c>
      <c r="C2681" s="18" t="s">
        <v>141</v>
      </c>
      <c r="D2681" s="28" t="s">
        <v>52</v>
      </c>
      <c r="E2681" s="29" t="s">
        <v>664</v>
      </c>
      <c r="F2681" s="24">
        <v>50</v>
      </c>
      <c r="G2681" s="24"/>
      <c r="H2681" s="24">
        <v>50</v>
      </c>
      <c r="I2681" s="24">
        <v>0</v>
      </c>
      <c r="J2681" s="37">
        <v>0</v>
      </c>
      <c r="K2681" s="24">
        <v>0</v>
      </c>
      <c r="L2681" s="24">
        <v>0</v>
      </c>
      <c r="M2681" s="24">
        <v>0</v>
      </c>
      <c r="N2681" s="24">
        <v>0</v>
      </c>
      <c r="O2681" s="30">
        <v>0</v>
      </c>
      <c r="P2681" s="30">
        <v>0</v>
      </c>
      <c r="Q2681" s="30">
        <v>0</v>
      </c>
      <c r="R2681" s="30">
        <v>0</v>
      </c>
      <c r="S2681" s="36" t="s">
        <v>2026</v>
      </c>
    </row>
    <row r="2682" spans="1:19" ht="63" customHeight="1" x14ac:dyDescent="0.3">
      <c r="A2682" s="28" t="s">
        <v>306</v>
      </c>
      <c r="B2682" s="28" t="s">
        <v>1402</v>
      </c>
      <c r="C2682" s="18" t="s">
        <v>2014</v>
      </c>
      <c r="D2682" s="28"/>
      <c r="E2682" s="29" t="s">
        <v>2015</v>
      </c>
      <c r="F2682" s="24"/>
      <c r="G2682" s="24"/>
      <c r="H2682" s="24">
        <f>H2683</f>
        <v>0</v>
      </c>
      <c r="I2682" s="24">
        <f>I2683</f>
        <v>190</v>
      </c>
      <c r="J2682" s="24">
        <f>J2683</f>
        <v>50</v>
      </c>
      <c r="K2682" s="24">
        <f t="shared" ref="J2682:Q2683" si="1882">K2683</f>
        <v>140</v>
      </c>
      <c r="L2682" s="24">
        <f t="shared" si="1882"/>
        <v>0</v>
      </c>
      <c r="M2682" s="24">
        <f t="shared" si="1882"/>
        <v>0</v>
      </c>
      <c r="N2682" s="24">
        <f t="shared" si="1882"/>
        <v>0</v>
      </c>
      <c r="O2682" s="24">
        <f t="shared" si="1882"/>
        <v>190</v>
      </c>
      <c r="P2682" s="24">
        <f t="shared" si="1882"/>
        <v>140</v>
      </c>
      <c r="Q2682" s="24">
        <f t="shared" si="1882"/>
        <v>0</v>
      </c>
      <c r="R2682" s="88">
        <f t="shared" si="1858"/>
        <v>100</v>
      </c>
    </row>
    <row r="2683" spans="1:19" ht="31.5" customHeight="1" x14ac:dyDescent="0.3">
      <c r="A2683" s="28" t="s">
        <v>306</v>
      </c>
      <c r="B2683" s="28" t="s">
        <v>1402</v>
      </c>
      <c r="C2683" s="18" t="s">
        <v>2014</v>
      </c>
      <c r="D2683" s="28" t="s">
        <v>51</v>
      </c>
      <c r="E2683" s="29" t="s">
        <v>663</v>
      </c>
      <c r="F2683" s="24"/>
      <c r="G2683" s="24"/>
      <c r="H2683" s="24">
        <f>H2684</f>
        <v>0</v>
      </c>
      <c r="I2683" s="24">
        <f>I2684</f>
        <v>190</v>
      </c>
      <c r="J2683" s="24">
        <f t="shared" si="1882"/>
        <v>50</v>
      </c>
      <c r="K2683" s="24">
        <f t="shared" si="1882"/>
        <v>140</v>
      </c>
      <c r="L2683" s="24">
        <f t="shared" si="1882"/>
        <v>0</v>
      </c>
      <c r="M2683" s="24">
        <f t="shared" si="1882"/>
        <v>0</v>
      </c>
      <c r="N2683" s="24">
        <f t="shared" si="1882"/>
        <v>0</v>
      </c>
      <c r="O2683" s="24">
        <f t="shared" si="1882"/>
        <v>190</v>
      </c>
      <c r="P2683" s="24">
        <f t="shared" si="1882"/>
        <v>140</v>
      </c>
      <c r="Q2683" s="24">
        <f t="shared" si="1882"/>
        <v>0</v>
      </c>
      <c r="R2683" s="88">
        <f t="shared" si="1858"/>
        <v>100</v>
      </c>
    </row>
    <row r="2684" spans="1:19" ht="31.5" customHeight="1" x14ac:dyDescent="0.3">
      <c r="A2684" s="28" t="s">
        <v>306</v>
      </c>
      <c r="B2684" s="28" t="s">
        <v>1402</v>
      </c>
      <c r="C2684" s="18" t="s">
        <v>2014</v>
      </c>
      <c r="D2684" s="28" t="s">
        <v>52</v>
      </c>
      <c r="E2684" s="29" t="s">
        <v>664</v>
      </c>
      <c r="F2684" s="24"/>
      <c r="G2684" s="24"/>
      <c r="H2684" s="24">
        <v>0</v>
      </c>
      <c r="I2684" s="24">
        <v>190</v>
      </c>
      <c r="J2684" s="37">
        <v>50</v>
      </c>
      <c r="K2684" s="24">
        <v>140</v>
      </c>
      <c r="L2684" s="24">
        <v>0</v>
      </c>
      <c r="M2684" s="24">
        <v>0</v>
      </c>
      <c r="N2684" s="24">
        <v>0</v>
      </c>
      <c r="O2684" s="24">
        <v>190</v>
      </c>
      <c r="P2684" s="24">
        <v>140</v>
      </c>
      <c r="Q2684" s="24">
        <v>0</v>
      </c>
      <c r="R2684" s="88">
        <f t="shared" si="1858"/>
        <v>100</v>
      </c>
    </row>
    <row r="2685" spans="1:19" ht="31.5" customHeight="1" x14ac:dyDescent="0.3">
      <c r="A2685" s="28" t="s">
        <v>306</v>
      </c>
      <c r="B2685" s="28" t="s">
        <v>1402</v>
      </c>
      <c r="C2685" s="18" t="s">
        <v>298</v>
      </c>
      <c r="D2685" s="28"/>
      <c r="E2685" s="29" t="s">
        <v>1620</v>
      </c>
      <c r="F2685" s="24">
        <v>1068.3</v>
      </c>
      <c r="G2685" s="24">
        <f t="shared" ref="G2685:Q2687" si="1883">G2686</f>
        <v>0</v>
      </c>
      <c r="H2685" s="24">
        <f t="shared" si="1883"/>
        <v>1068.3</v>
      </c>
      <c r="I2685" s="24">
        <f t="shared" si="1883"/>
        <v>651.66399999999999</v>
      </c>
      <c r="J2685" s="37">
        <f t="shared" si="1883"/>
        <v>0</v>
      </c>
      <c r="K2685" s="24">
        <f t="shared" si="1883"/>
        <v>0</v>
      </c>
      <c r="L2685" s="24">
        <f t="shared" si="1883"/>
        <v>0</v>
      </c>
      <c r="M2685" s="24">
        <f t="shared" si="1883"/>
        <v>0</v>
      </c>
      <c r="N2685" s="24">
        <f t="shared" si="1883"/>
        <v>0</v>
      </c>
      <c r="O2685" s="30">
        <f t="shared" si="1883"/>
        <v>651.66399999999999</v>
      </c>
      <c r="P2685" s="30">
        <f t="shared" si="1883"/>
        <v>0</v>
      </c>
      <c r="Q2685" s="30">
        <f t="shared" si="1883"/>
        <v>0</v>
      </c>
      <c r="R2685" s="88">
        <f t="shared" si="1858"/>
        <v>100</v>
      </c>
    </row>
    <row r="2686" spans="1:19" ht="15.75" customHeight="1" x14ac:dyDescent="0.3">
      <c r="A2686" s="28" t="s">
        <v>306</v>
      </c>
      <c r="B2686" s="28" t="s">
        <v>1402</v>
      </c>
      <c r="C2686" s="18" t="s">
        <v>297</v>
      </c>
      <c r="D2686" s="28"/>
      <c r="E2686" s="29" t="s">
        <v>894</v>
      </c>
      <c r="F2686" s="24">
        <v>1068.3</v>
      </c>
      <c r="G2686" s="24">
        <f t="shared" si="1883"/>
        <v>0</v>
      </c>
      <c r="H2686" s="24">
        <f t="shared" si="1883"/>
        <v>1068.3</v>
      </c>
      <c r="I2686" s="24">
        <f t="shared" si="1883"/>
        <v>651.66399999999999</v>
      </c>
      <c r="J2686" s="37">
        <f t="shared" si="1883"/>
        <v>0</v>
      </c>
      <c r="K2686" s="24">
        <f t="shared" si="1883"/>
        <v>0</v>
      </c>
      <c r="L2686" s="24">
        <f t="shared" si="1883"/>
        <v>0</v>
      </c>
      <c r="M2686" s="24">
        <f t="shared" si="1883"/>
        <v>0</v>
      </c>
      <c r="N2686" s="24">
        <f t="shared" si="1883"/>
        <v>0</v>
      </c>
      <c r="O2686" s="30">
        <f t="shared" si="1883"/>
        <v>651.66399999999999</v>
      </c>
      <c r="P2686" s="30">
        <f t="shared" si="1883"/>
        <v>0</v>
      </c>
      <c r="Q2686" s="30">
        <f t="shared" si="1883"/>
        <v>0</v>
      </c>
      <c r="R2686" s="88">
        <f t="shared" si="1858"/>
        <v>100</v>
      </c>
    </row>
    <row r="2687" spans="1:19" ht="31.5" customHeight="1" x14ac:dyDescent="0.3">
      <c r="A2687" s="28" t="s">
        <v>306</v>
      </c>
      <c r="B2687" s="28" t="s">
        <v>1402</v>
      </c>
      <c r="C2687" s="18" t="s">
        <v>297</v>
      </c>
      <c r="D2687" s="28" t="s">
        <v>51</v>
      </c>
      <c r="E2687" s="29" t="s">
        <v>663</v>
      </c>
      <c r="F2687" s="24">
        <v>1068.3</v>
      </c>
      <c r="G2687" s="24">
        <f t="shared" si="1883"/>
        <v>0</v>
      </c>
      <c r="H2687" s="24">
        <f t="shared" si="1883"/>
        <v>1068.3</v>
      </c>
      <c r="I2687" s="24">
        <f t="shared" si="1883"/>
        <v>651.66399999999999</v>
      </c>
      <c r="J2687" s="37">
        <f t="shared" si="1883"/>
        <v>0</v>
      </c>
      <c r="K2687" s="24">
        <f t="shared" si="1883"/>
        <v>0</v>
      </c>
      <c r="L2687" s="24">
        <f t="shared" si="1883"/>
        <v>0</v>
      </c>
      <c r="M2687" s="24">
        <f t="shared" si="1883"/>
        <v>0</v>
      </c>
      <c r="N2687" s="24">
        <f t="shared" si="1883"/>
        <v>0</v>
      </c>
      <c r="O2687" s="30">
        <f t="shared" si="1883"/>
        <v>651.66399999999999</v>
      </c>
      <c r="P2687" s="30">
        <f t="shared" si="1883"/>
        <v>0</v>
      </c>
      <c r="Q2687" s="30">
        <f t="shared" si="1883"/>
        <v>0</v>
      </c>
      <c r="R2687" s="88">
        <f t="shared" si="1858"/>
        <v>100</v>
      </c>
    </row>
    <row r="2688" spans="1:19" ht="31.5" customHeight="1" x14ac:dyDescent="0.3">
      <c r="A2688" s="28" t="s">
        <v>306</v>
      </c>
      <c r="B2688" s="28" t="s">
        <v>1402</v>
      </c>
      <c r="C2688" s="18" t="s">
        <v>297</v>
      </c>
      <c r="D2688" s="28" t="s">
        <v>52</v>
      </c>
      <c r="E2688" s="29" t="s">
        <v>664</v>
      </c>
      <c r="F2688" s="24">
        <v>1068.3</v>
      </c>
      <c r="G2688" s="24"/>
      <c r="H2688" s="24">
        <v>1068.3</v>
      </c>
      <c r="I2688" s="24">
        <v>651.66399999999999</v>
      </c>
      <c r="J2688" s="37">
        <v>0</v>
      </c>
      <c r="K2688" s="24">
        <v>0</v>
      </c>
      <c r="L2688" s="24">
        <v>0</v>
      </c>
      <c r="M2688" s="24">
        <v>0</v>
      </c>
      <c r="N2688" s="24">
        <v>0</v>
      </c>
      <c r="O2688" s="30">
        <v>651.66399999999999</v>
      </c>
      <c r="P2688" s="30">
        <v>0</v>
      </c>
      <c r="Q2688" s="30">
        <v>0</v>
      </c>
      <c r="R2688" s="88">
        <f t="shared" si="1858"/>
        <v>100</v>
      </c>
    </row>
    <row r="2689" spans="1:18" s="36" customFormat="1" ht="15.75" customHeight="1" x14ac:dyDescent="0.3">
      <c r="A2689" s="43" t="s">
        <v>306</v>
      </c>
      <c r="B2689" s="43" t="s">
        <v>111</v>
      </c>
      <c r="C2689" s="27"/>
      <c r="D2689" s="43"/>
      <c r="E2689" s="44" t="s">
        <v>624</v>
      </c>
      <c r="F2689" s="22">
        <v>3469.3</v>
      </c>
      <c r="G2689" s="22">
        <f t="shared" ref="G2689:N2689" si="1884">G2690</f>
        <v>0</v>
      </c>
      <c r="H2689" s="22">
        <f t="shared" si="1884"/>
        <v>3465.8</v>
      </c>
      <c r="I2689" s="22">
        <f t="shared" si="1884"/>
        <v>3465.8</v>
      </c>
      <c r="J2689" s="76">
        <f t="shared" si="1884"/>
        <v>3465.8</v>
      </c>
      <c r="K2689" s="22">
        <f t="shared" si="1884"/>
        <v>0</v>
      </c>
      <c r="L2689" s="22">
        <f t="shared" si="1884"/>
        <v>0</v>
      </c>
      <c r="M2689" s="22">
        <f t="shared" si="1884"/>
        <v>0</v>
      </c>
      <c r="N2689" s="22">
        <f t="shared" si="1884"/>
        <v>0</v>
      </c>
      <c r="O2689" s="45">
        <f>O2690</f>
        <v>3465.07242</v>
      </c>
      <c r="P2689" s="45">
        <f>P2690</f>
        <v>0</v>
      </c>
      <c r="Q2689" s="45">
        <f>Q2690</f>
        <v>0</v>
      </c>
      <c r="R2689" s="86">
        <f t="shared" si="1858"/>
        <v>99.97900686710139</v>
      </c>
    </row>
    <row r="2690" spans="1:18" s="49" customFormat="1" ht="15.75" customHeight="1" x14ac:dyDescent="0.3">
      <c r="A2690" s="47" t="s">
        <v>306</v>
      </c>
      <c r="B2690" s="47" t="s">
        <v>1406</v>
      </c>
      <c r="C2690" s="20"/>
      <c r="D2690" s="47"/>
      <c r="E2690" s="48" t="s">
        <v>650</v>
      </c>
      <c r="F2690" s="23">
        <v>3469.3</v>
      </c>
      <c r="G2690" s="23">
        <f t="shared" ref="G2690:H2690" si="1885">G2691+G2697</f>
        <v>0</v>
      </c>
      <c r="H2690" s="23">
        <f t="shared" si="1885"/>
        <v>3465.8</v>
      </c>
      <c r="I2690" s="23">
        <f t="shared" ref="I2690:Q2690" si="1886">I2691+I2697</f>
        <v>3465.8</v>
      </c>
      <c r="J2690" s="77">
        <f t="shared" si="1886"/>
        <v>3465.8</v>
      </c>
      <c r="K2690" s="23">
        <f t="shared" si="1886"/>
        <v>0</v>
      </c>
      <c r="L2690" s="23">
        <f t="shared" si="1886"/>
        <v>0</v>
      </c>
      <c r="M2690" s="23">
        <f t="shared" si="1886"/>
        <v>0</v>
      </c>
      <c r="N2690" s="23">
        <f t="shared" si="1886"/>
        <v>0</v>
      </c>
      <c r="O2690" s="51">
        <f t="shared" si="1886"/>
        <v>3465.07242</v>
      </c>
      <c r="P2690" s="51">
        <f t="shared" si="1886"/>
        <v>0</v>
      </c>
      <c r="Q2690" s="51">
        <f t="shared" si="1886"/>
        <v>0</v>
      </c>
      <c r="R2690" s="87">
        <f t="shared" si="1858"/>
        <v>99.97900686710139</v>
      </c>
    </row>
    <row r="2691" spans="1:18" ht="15.75" customHeight="1" x14ac:dyDescent="0.3">
      <c r="A2691" s="28" t="s">
        <v>306</v>
      </c>
      <c r="B2691" s="28" t="s">
        <v>1406</v>
      </c>
      <c r="C2691" s="18" t="s">
        <v>187</v>
      </c>
      <c r="D2691" s="28"/>
      <c r="E2691" s="29" t="s">
        <v>1529</v>
      </c>
      <c r="F2691" s="24">
        <v>3221.3</v>
      </c>
      <c r="G2691" s="24">
        <f t="shared" ref="G2691:N2695" si="1887">G2692</f>
        <v>0</v>
      </c>
      <c r="H2691" s="24">
        <f t="shared" si="1887"/>
        <v>3221.3</v>
      </c>
      <c r="I2691" s="24">
        <f t="shared" si="1887"/>
        <v>3221.3</v>
      </c>
      <c r="J2691" s="37">
        <f t="shared" si="1887"/>
        <v>3221.3</v>
      </c>
      <c r="K2691" s="24">
        <f t="shared" si="1887"/>
        <v>0</v>
      </c>
      <c r="L2691" s="24">
        <f t="shared" si="1887"/>
        <v>0</v>
      </c>
      <c r="M2691" s="24">
        <f t="shared" si="1887"/>
        <v>0</v>
      </c>
      <c r="N2691" s="24">
        <f t="shared" si="1887"/>
        <v>0</v>
      </c>
      <c r="O2691" s="30">
        <f t="shared" ref="O2691:Q2695" si="1888">O2692</f>
        <v>3220.57242</v>
      </c>
      <c r="P2691" s="30">
        <f t="shared" si="1888"/>
        <v>0</v>
      </c>
      <c r="Q2691" s="30">
        <f t="shared" si="1888"/>
        <v>0</v>
      </c>
      <c r="R2691" s="88">
        <f t="shared" si="1858"/>
        <v>99.977413466612859</v>
      </c>
    </row>
    <row r="2692" spans="1:18" ht="47.25" customHeight="1" x14ac:dyDescent="0.3">
      <c r="A2692" s="28" t="s">
        <v>306</v>
      </c>
      <c r="B2692" s="28" t="s">
        <v>1406</v>
      </c>
      <c r="C2692" s="18" t="s">
        <v>191</v>
      </c>
      <c r="D2692" s="28"/>
      <c r="E2692" s="29" t="s">
        <v>1532</v>
      </c>
      <c r="F2692" s="24">
        <v>3221.3</v>
      </c>
      <c r="G2692" s="24">
        <f t="shared" si="1887"/>
        <v>0</v>
      </c>
      <c r="H2692" s="24">
        <f t="shared" si="1887"/>
        <v>3221.3</v>
      </c>
      <c r="I2692" s="24">
        <f t="shared" si="1887"/>
        <v>3221.3</v>
      </c>
      <c r="J2692" s="37">
        <f t="shared" si="1887"/>
        <v>3221.3</v>
      </c>
      <c r="K2692" s="24">
        <f t="shared" si="1887"/>
        <v>0</v>
      </c>
      <c r="L2692" s="24">
        <f t="shared" si="1887"/>
        <v>0</v>
      </c>
      <c r="M2692" s="24">
        <f t="shared" si="1887"/>
        <v>0</v>
      </c>
      <c r="N2692" s="24">
        <f t="shared" si="1887"/>
        <v>0</v>
      </c>
      <c r="O2692" s="30">
        <f t="shared" si="1888"/>
        <v>3220.57242</v>
      </c>
      <c r="P2692" s="30">
        <f t="shared" si="1888"/>
        <v>0</v>
      </c>
      <c r="Q2692" s="30">
        <f t="shared" si="1888"/>
        <v>0</v>
      </c>
      <c r="R2692" s="88">
        <f t="shared" si="1858"/>
        <v>99.977413466612859</v>
      </c>
    </row>
    <row r="2693" spans="1:18" ht="31.5" customHeight="1" x14ac:dyDescent="0.3">
      <c r="A2693" s="28" t="s">
        <v>306</v>
      </c>
      <c r="B2693" s="28" t="s">
        <v>1406</v>
      </c>
      <c r="C2693" s="18" t="s">
        <v>192</v>
      </c>
      <c r="D2693" s="28"/>
      <c r="E2693" s="29" t="s">
        <v>1533</v>
      </c>
      <c r="F2693" s="24">
        <v>3221.3</v>
      </c>
      <c r="G2693" s="24">
        <f t="shared" si="1887"/>
        <v>0</v>
      </c>
      <c r="H2693" s="24">
        <f t="shared" si="1887"/>
        <v>3221.3</v>
      </c>
      <c r="I2693" s="24">
        <f t="shared" si="1887"/>
        <v>3221.3</v>
      </c>
      <c r="J2693" s="37">
        <f t="shared" si="1887"/>
        <v>3221.3</v>
      </c>
      <c r="K2693" s="24">
        <f t="shared" si="1887"/>
        <v>0</v>
      </c>
      <c r="L2693" s="24">
        <f t="shared" si="1887"/>
        <v>0</v>
      </c>
      <c r="M2693" s="24">
        <f t="shared" si="1887"/>
        <v>0</v>
      </c>
      <c r="N2693" s="24">
        <f t="shared" si="1887"/>
        <v>0</v>
      </c>
      <c r="O2693" s="30">
        <f t="shared" si="1888"/>
        <v>3220.57242</v>
      </c>
      <c r="P2693" s="30">
        <f t="shared" si="1888"/>
        <v>0</v>
      </c>
      <c r="Q2693" s="30">
        <f t="shared" si="1888"/>
        <v>0</v>
      </c>
      <c r="R2693" s="88">
        <f t="shared" si="1858"/>
        <v>99.977413466612859</v>
      </c>
    </row>
    <row r="2694" spans="1:18" ht="63" customHeight="1" x14ac:dyDescent="0.3">
      <c r="A2694" s="28" t="s">
        <v>306</v>
      </c>
      <c r="B2694" s="28" t="s">
        <v>1406</v>
      </c>
      <c r="C2694" s="18" t="s">
        <v>299</v>
      </c>
      <c r="D2694" s="28"/>
      <c r="E2694" s="29" t="s">
        <v>767</v>
      </c>
      <c r="F2694" s="24">
        <v>3221.3</v>
      </c>
      <c r="G2694" s="24">
        <f t="shared" si="1887"/>
        <v>0</v>
      </c>
      <c r="H2694" s="24">
        <f t="shared" si="1887"/>
        <v>3221.3</v>
      </c>
      <c r="I2694" s="24">
        <f t="shared" si="1887"/>
        <v>3221.3</v>
      </c>
      <c r="J2694" s="37">
        <f t="shared" si="1887"/>
        <v>3221.3</v>
      </c>
      <c r="K2694" s="24">
        <f t="shared" si="1887"/>
        <v>0</v>
      </c>
      <c r="L2694" s="24">
        <f t="shared" si="1887"/>
        <v>0</v>
      </c>
      <c r="M2694" s="24">
        <f t="shared" si="1887"/>
        <v>0</v>
      </c>
      <c r="N2694" s="24">
        <f t="shared" si="1887"/>
        <v>0</v>
      </c>
      <c r="O2694" s="30">
        <f t="shared" si="1888"/>
        <v>3220.57242</v>
      </c>
      <c r="P2694" s="30">
        <f t="shared" si="1888"/>
        <v>0</v>
      </c>
      <c r="Q2694" s="30">
        <f t="shared" si="1888"/>
        <v>0</v>
      </c>
      <c r="R2694" s="88">
        <f t="shared" si="1858"/>
        <v>99.977413466612859</v>
      </c>
    </row>
    <row r="2695" spans="1:18" ht="31.5" customHeight="1" x14ac:dyDescent="0.3">
      <c r="A2695" s="28" t="s">
        <v>306</v>
      </c>
      <c r="B2695" s="28" t="s">
        <v>1406</v>
      </c>
      <c r="C2695" s="18" t="s">
        <v>299</v>
      </c>
      <c r="D2695" s="28" t="s">
        <v>143</v>
      </c>
      <c r="E2695" s="29" t="s">
        <v>673</v>
      </c>
      <c r="F2695" s="24">
        <v>3221.3</v>
      </c>
      <c r="G2695" s="24">
        <f t="shared" si="1887"/>
        <v>0</v>
      </c>
      <c r="H2695" s="24">
        <f t="shared" si="1887"/>
        <v>3221.3</v>
      </c>
      <c r="I2695" s="24">
        <f t="shared" si="1887"/>
        <v>3221.3</v>
      </c>
      <c r="J2695" s="37">
        <f t="shared" si="1887"/>
        <v>3221.3</v>
      </c>
      <c r="K2695" s="24">
        <f t="shared" si="1887"/>
        <v>0</v>
      </c>
      <c r="L2695" s="24">
        <f t="shared" si="1887"/>
        <v>0</v>
      </c>
      <c r="M2695" s="24">
        <f t="shared" si="1887"/>
        <v>0</v>
      </c>
      <c r="N2695" s="24">
        <f t="shared" si="1887"/>
        <v>0</v>
      </c>
      <c r="O2695" s="30">
        <f t="shared" si="1888"/>
        <v>3220.57242</v>
      </c>
      <c r="P2695" s="30">
        <f t="shared" si="1888"/>
        <v>0</v>
      </c>
      <c r="Q2695" s="30">
        <f t="shared" si="1888"/>
        <v>0</v>
      </c>
      <c r="R2695" s="88">
        <f t="shared" si="1858"/>
        <v>99.977413466612859</v>
      </c>
    </row>
    <row r="2696" spans="1:18" ht="47.25" customHeight="1" x14ac:dyDescent="0.3">
      <c r="A2696" s="28" t="s">
        <v>306</v>
      </c>
      <c r="B2696" s="28" t="s">
        <v>1406</v>
      </c>
      <c r="C2696" s="18" t="s">
        <v>299</v>
      </c>
      <c r="D2696" s="28" t="s">
        <v>139</v>
      </c>
      <c r="E2696" s="29" t="s">
        <v>676</v>
      </c>
      <c r="F2696" s="24">
        <v>3221.3</v>
      </c>
      <c r="G2696" s="24"/>
      <c r="H2696" s="24">
        <v>3221.3</v>
      </c>
      <c r="I2696" s="24">
        <v>3221.3</v>
      </c>
      <c r="J2696" s="37">
        <v>3221.3</v>
      </c>
      <c r="K2696" s="24">
        <v>0</v>
      </c>
      <c r="L2696" s="24">
        <v>0</v>
      </c>
      <c r="M2696" s="24">
        <v>0</v>
      </c>
      <c r="N2696" s="24">
        <v>0</v>
      </c>
      <c r="O2696" s="30">
        <v>3220.57242</v>
      </c>
      <c r="P2696" s="30">
        <v>0</v>
      </c>
      <c r="Q2696" s="30">
        <v>0</v>
      </c>
      <c r="R2696" s="88">
        <f t="shared" si="1858"/>
        <v>99.977413466612859</v>
      </c>
    </row>
    <row r="2697" spans="1:18" ht="47.25" customHeight="1" x14ac:dyDescent="0.3">
      <c r="A2697" s="28" t="s">
        <v>306</v>
      </c>
      <c r="B2697" s="28" t="s">
        <v>1406</v>
      </c>
      <c r="C2697" s="18" t="s">
        <v>167</v>
      </c>
      <c r="D2697" s="28"/>
      <c r="E2697" s="29" t="s">
        <v>1520</v>
      </c>
      <c r="F2697" s="24">
        <v>248</v>
      </c>
      <c r="G2697" s="24">
        <f t="shared" ref="G2697:N2701" si="1889">G2698</f>
        <v>0</v>
      </c>
      <c r="H2697" s="24">
        <f t="shared" si="1889"/>
        <v>244.5</v>
      </c>
      <c r="I2697" s="24">
        <f t="shared" si="1889"/>
        <v>244.5</v>
      </c>
      <c r="J2697" s="37">
        <f t="shared" si="1889"/>
        <v>244.5</v>
      </c>
      <c r="K2697" s="24">
        <f t="shared" si="1889"/>
        <v>0</v>
      </c>
      <c r="L2697" s="24">
        <f t="shared" si="1889"/>
        <v>0</v>
      </c>
      <c r="M2697" s="24">
        <f t="shared" si="1889"/>
        <v>0</v>
      </c>
      <c r="N2697" s="24">
        <f t="shared" si="1889"/>
        <v>0</v>
      </c>
      <c r="O2697" s="30">
        <f t="shared" ref="O2697:Q2701" si="1890">O2698</f>
        <v>244.5</v>
      </c>
      <c r="P2697" s="30">
        <f t="shared" si="1890"/>
        <v>0</v>
      </c>
      <c r="Q2697" s="30">
        <f t="shared" si="1890"/>
        <v>0</v>
      </c>
      <c r="R2697" s="88">
        <f t="shared" si="1858"/>
        <v>100</v>
      </c>
    </row>
    <row r="2698" spans="1:18" ht="31.5" customHeight="1" x14ac:dyDescent="0.3">
      <c r="A2698" s="28" t="s">
        <v>306</v>
      </c>
      <c r="B2698" s="28" t="s">
        <v>1406</v>
      </c>
      <c r="C2698" s="18" t="s">
        <v>193</v>
      </c>
      <c r="D2698" s="28"/>
      <c r="E2698" s="29" t="s">
        <v>1534</v>
      </c>
      <c r="F2698" s="24">
        <v>248</v>
      </c>
      <c r="G2698" s="24">
        <f t="shared" si="1889"/>
        <v>0</v>
      </c>
      <c r="H2698" s="24">
        <f t="shared" si="1889"/>
        <v>244.5</v>
      </c>
      <c r="I2698" s="24">
        <f t="shared" si="1889"/>
        <v>244.5</v>
      </c>
      <c r="J2698" s="37">
        <f t="shared" si="1889"/>
        <v>244.5</v>
      </c>
      <c r="K2698" s="24">
        <f t="shared" si="1889"/>
        <v>0</v>
      </c>
      <c r="L2698" s="24">
        <f t="shared" si="1889"/>
        <v>0</v>
      </c>
      <c r="M2698" s="24">
        <f t="shared" si="1889"/>
        <v>0</v>
      </c>
      <c r="N2698" s="24">
        <f t="shared" si="1889"/>
        <v>0</v>
      </c>
      <c r="O2698" s="30">
        <f t="shared" si="1890"/>
        <v>244.5</v>
      </c>
      <c r="P2698" s="30">
        <f t="shared" si="1890"/>
        <v>0</v>
      </c>
      <c r="Q2698" s="30">
        <f t="shared" si="1890"/>
        <v>0</v>
      </c>
      <c r="R2698" s="88">
        <f t="shared" si="1858"/>
        <v>100</v>
      </c>
    </row>
    <row r="2699" spans="1:18" ht="47.25" customHeight="1" x14ac:dyDescent="0.3">
      <c r="A2699" s="28" t="s">
        <v>306</v>
      </c>
      <c r="B2699" s="28" t="s">
        <v>1406</v>
      </c>
      <c r="C2699" s="18" t="s">
        <v>301</v>
      </c>
      <c r="D2699" s="28"/>
      <c r="E2699" s="29" t="s">
        <v>1621</v>
      </c>
      <c r="F2699" s="24">
        <v>248</v>
      </c>
      <c r="G2699" s="24">
        <f t="shared" si="1889"/>
        <v>0</v>
      </c>
      <c r="H2699" s="24">
        <f t="shared" si="1889"/>
        <v>244.5</v>
      </c>
      <c r="I2699" s="24">
        <f t="shared" si="1889"/>
        <v>244.5</v>
      </c>
      <c r="J2699" s="37">
        <f t="shared" si="1889"/>
        <v>244.5</v>
      </c>
      <c r="K2699" s="24">
        <f t="shared" si="1889"/>
        <v>0</v>
      </c>
      <c r="L2699" s="24">
        <f t="shared" si="1889"/>
        <v>0</v>
      </c>
      <c r="M2699" s="24">
        <f t="shared" si="1889"/>
        <v>0</v>
      </c>
      <c r="N2699" s="24">
        <f t="shared" si="1889"/>
        <v>0</v>
      </c>
      <c r="O2699" s="30">
        <f t="shared" si="1890"/>
        <v>244.5</v>
      </c>
      <c r="P2699" s="30">
        <f t="shared" si="1890"/>
        <v>0</v>
      </c>
      <c r="Q2699" s="30">
        <f t="shared" si="1890"/>
        <v>0</v>
      </c>
      <c r="R2699" s="88">
        <f t="shared" si="1858"/>
        <v>100</v>
      </c>
    </row>
    <row r="2700" spans="1:18" ht="31.5" customHeight="1" x14ac:dyDescent="0.3">
      <c r="A2700" s="28" t="s">
        <v>306</v>
      </c>
      <c r="B2700" s="28" t="s">
        <v>1406</v>
      </c>
      <c r="C2700" s="18" t="s">
        <v>300</v>
      </c>
      <c r="D2700" s="28"/>
      <c r="E2700" s="29" t="s">
        <v>792</v>
      </c>
      <c r="F2700" s="24">
        <v>248</v>
      </c>
      <c r="G2700" s="24">
        <f t="shared" si="1889"/>
        <v>0</v>
      </c>
      <c r="H2700" s="24">
        <f t="shared" si="1889"/>
        <v>244.5</v>
      </c>
      <c r="I2700" s="24">
        <f t="shared" si="1889"/>
        <v>244.5</v>
      </c>
      <c r="J2700" s="37">
        <f t="shared" si="1889"/>
        <v>244.5</v>
      </c>
      <c r="K2700" s="24">
        <f t="shared" si="1889"/>
        <v>0</v>
      </c>
      <c r="L2700" s="24">
        <f t="shared" si="1889"/>
        <v>0</v>
      </c>
      <c r="M2700" s="24">
        <f t="shared" si="1889"/>
        <v>0</v>
      </c>
      <c r="N2700" s="24">
        <f t="shared" si="1889"/>
        <v>0</v>
      </c>
      <c r="O2700" s="30">
        <f t="shared" si="1890"/>
        <v>244.5</v>
      </c>
      <c r="P2700" s="30">
        <f t="shared" si="1890"/>
        <v>0</v>
      </c>
      <c r="Q2700" s="30">
        <f t="shared" si="1890"/>
        <v>0</v>
      </c>
      <c r="R2700" s="88">
        <f t="shared" si="1858"/>
        <v>100</v>
      </c>
    </row>
    <row r="2701" spans="1:18" ht="31.5" customHeight="1" x14ac:dyDescent="0.3">
      <c r="A2701" s="28" t="s">
        <v>306</v>
      </c>
      <c r="B2701" s="28" t="s">
        <v>1406</v>
      </c>
      <c r="C2701" s="18" t="s">
        <v>300</v>
      </c>
      <c r="D2701" s="28" t="s">
        <v>51</v>
      </c>
      <c r="E2701" s="29" t="s">
        <v>663</v>
      </c>
      <c r="F2701" s="24">
        <v>248</v>
      </c>
      <c r="G2701" s="24">
        <f t="shared" si="1889"/>
        <v>0</v>
      </c>
      <c r="H2701" s="24">
        <f t="shared" si="1889"/>
        <v>244.5</v>
      </c>
      <c r="I2701" s="24">
        <f t="shared" si="1889"/>
        <v>244.5</v>
      </c>
      <c r="J2701" s="37">
        <f t="shared" si="1889"/>
        <v>244.5</v>
      </c>
      <c r="K2701" s="24">
        <f t="shared" si="1889"/>
        <v>0</v>
      </c>
      <c r="L2701" s="24">
        <f t="shared" si="1889"/>
        <v>0</v>
      </c>
      <c r="M2701" s="24">
        <f t="shared" si="1889"/>
        <v>0</v>
      </c>
      <c r="N2701" s="24">
        <f t="shared" si="1889"/>
        <v>0</v>
      </c>
      <c r="O2701" s="30">
        <f t="shared" si="1890"/>
        <v>244.5</v>
      </c>
      <c r="P2701" s="30">
        <f t="shared" si="1890"/>
        <v>0</v>
      </c>
      <c r="Q2701" s="30">
        <f t="shared" si="1890"/>
        <v>0</v>
      </c>
      <c r="R2701" s="88">
        <f t="shared" ref="R2701:R2764" si="1891">O2701/I2701*100</f>
        <v>100</v>
      </c>
    </row>
    <row r="2702" spans="1:18" ht="31.5" customHeight="1" x14ac:dyDescent="0.3">
      <c r="A2702" s="28" t="s">
        <v>306</v>
      </c>
      <c r="B2702" s="28" t="s">
        <v>1406</v>
      </c>
      <c r="C2702" s="18" t="s">
        <v>300</v>
      </c>
      <c r="D2702" s="28" t="s">
        <v>52</v>
      </c>
      <c r="E2702" s="29" t="s">
        <v>664</v>
      </c>
      <c r="F2702" s="24">
        <v>248</v>
      </c>
      <c r="G2702" s="24"/>
      <c r="H2702" s="24">
        <f>248-3.5</f>
        <v>244.5</v>
      </c>
      <c r="I2702" s="24">
        <v>244.5</v>
      </c>
      <c r="J2702" s="37">
        <v>244.5</v>
      </c>
      <c r="K2702" s="24">
        <v>0</v>
      </c>
      <c r="L2702" s="24">
        <v>0</v>
      </c>
      <c r="M2702" s="24">
        <v>0</v>
      </c>
      <c r="N2702" s="24">
        <v>0</v>
      </c>
      <c r="O2702" s="30">
        <v>244.5</v>
      </c>
      <c r="P2702" s="30">
        <v>0</v>
      </c>
      <c r="Q2702" s="30">
        <v>0</v>
      </c>
      <c r="R2702" s="88">
        <f t="shared" si="1891"/>
        <v>100</v>
      </c>
    </row>
    <row r="2703" spans="1:18" s="36" customFormat="1" ht="15.75" customHeight="1" x14ac:dyDescent="0.3">
      <c r="A2703" s="43" t="s">
        <v>306</v>
      </c>
      <c r="B2703" s="43" t="s">
        <v>71</v>
      </c>
      <c r="C2703" s="27"/>
      <c r="D2703" s="43"/>
      <c r="E2703" s="44" t="s">
        <v>625</v>
      </c>
      <c r="F2703" s="22">
        <v>675.00900000000001</v>
      </c>
      <c r="G2703" s="22">
        <f t="shared" ref="G2703:N2709" si="1892">G2704</f>
        <v>0</v>
      </c>
      <c r="H2703" s="22">
        <f t="shared" si="1892"/>
        <v>410.60099999999994</v>
      </c>
      <c r="I2703" s="22">
        <f t="shared" si="1892"/>
        <v>2931.2020000000002</v>
      </c>
      <c r="J2703" s="76">
        <f t="shared" si="1892"/>
        <v>1894.4079999999999</v>
      </c>
      <c r="K2703" s="22">
        <f t="shared" si="1892"/>
        <v>0</v>
      </c>
      <c r="L2703" s="22">
        <f t="shared" si="1892"/>
        <v>0</v>
      </c>
      <c r="M2703" s="22">
        <f t="shared" si="1892"/>
        <v>0</v>
      </c>
      <c r="N2703" s="22">
        <f t="shared" si="1892"/>
        <v>0</v>
      </c>
      <c r="O2703" s="45">
        <f t="shared" ref="O2703:Q2709" si="1893">O2704</f>
        <v>2078.2829999999999</v>
      </c>
      <c r="P2703" s="45">
        <f t="shared" si="1893"/>
        <v>0</v>
      </c>
      <c r="Q2703" s="45">
        <f t="shared" si="1893"/>
        <v>0</v>
      </c>
      <c r="R2703" s="86">
        <f t="shared" si="1891"/>
        <v>70.90207362031002</v>
      </c>
    </row>
    <row r="2704" spans="1:18" s="49" customFormat="1" ht="15.75" customHeight="1" x14ac:dyDescent="0.3">
      <c r="A2704" s="47" t="s">
        <v>306</v>
      </c>
      <c r="B2704" s="47" t="s">
        <v>1408</v>
      </c>
      <c r="C2704" s="20"/>
      <c r="D2704" s="47"/>
      <c r="E2704" s="48" t="s">
        <v>652</v>
      </c>
      <c r="F2704" s="23">
        <v>675.00900000000001</v>
      </c>
      <c r="G2704" s="23">
        <f t="shared" ref="G2704:H2704" si="1894">G2705+G2711</f>
        <v>0</v>
      </c>
      <c r="H2704" s="23">
        <f t="shared" si="1894"/>
        <v>410.60099999999994</v>
      </c>
      <c r="I2704" s="23">
        <f t="shared" ref="I2704:Q2704" si="1895">I2705+I2711</f>
        <v>2931.2020000000002</v>
      </c>
      <c r="J2704" s="77">
        <f t="shared" si="1895"/>
        <v>1894.4079999999999</v>
      </c>
      <c r="K2704" s="23">
        <f t="shared" si="1895"/>
        <v>0</v>
      </c>
      <c r="L2704" s="23">
        <f t="shared" si="1895"/>
        <v>0</v>
      </c>
      <c r="M2704" s="23">
        <f t="shared" si="1895"/>
        <v>0</v>
      </c>
      <c r="N2704" s="23">
        <f t="shared" si="1895"/>
        <v>0</v>
      </c>
      <c r="O2704" s="51">
        <f t="shared" si="1895"/>
        <v>2078.2829999999999</v>
      </c>
      <c r="P2704" s="51">
        <f t="shared" si="1895"/>
        <v>0</v>
      </c>
      <c r="Q2704" s="51">
        <f t="shared" si="1895"/>
        <v>0</v>
      </c>
      <c r="R2704" s="87">
        <f t="shared" si="1891"/>
        <v>70.90207362031002</v>
      </c>
    </row>
    <row r="2705" spans="1:19" ht="15.75" customHeight="1" x14ac:dyDescent="0.3">
      <c r="A2705" s="28" t="s">
        <v>306</v>
      </c>
      <c r="B2705" s="28" t="s">
        <v>1408</v>
      </c>
      <c r="C2705" s="18" t="s">
        <v>162</v>
      </c>
      <c r="D2705" s="28"/>
      <c r="E2705" s="29" t="s">
        <v>1515</v>
      </c>
      <c r="F2705" s="24">
        <v>560.9</v>
      </c>
      <c r="G2705" s="24">
        <f t="shared" si="1892"/>
        <v>0</v>
      </c>
      <c r="H2705" s="24">
        <f t="shared" si="1892"/>
        <v>296.49199999999996</v>
      </c>
      <c r="I2705" s="24">
        <f t="shared" si="1892"/>
        <v>296.49200000000002</v>
      </c>
      <c r="J2705" s="37">
        <f t="shared" si="1892"/>
        <v>384.40800000000002</v>
      </c>
      <c r="K2705" s="24">
        <f t="shared" si="1892"/>
        <v>0</v>
      </c>
      <c r="L2705" s="24">
        <f t="shared" si="1892"/>
        <v>0</v>
      </c>
      <c r="M2705" s="24">
        <f t="shared" si="1892"/>
        <v>0</v>
      </c>
      <c r="N2705" s="24">
        <f t="shared" si="1892"/>
        <v>0</v>
      </c>
      <c r="O2705" s="30">
        <f t="shared" si="1893"/>
        <v>226.49199999999999</v>
      </c>
      <c r="P2705" s="30">
        <f t="shared" si="1893"/>
        <v>0</v>
      </c>
      <c r="Q2705" s="30">
        <f t="shared" si="1893"/>
        <v>0</v>
      </c>
      <c r="R2705" s="88">
        <f t="shared" si="1891"/>
        <v>76.390594012654631</v>
      </c>
    </row>
    <row r="2706" spans="1:19" ht="31.5" customHeight="1" x14ac:dyDescent="0.3">
      <c r="A2706" s="28" t="s">
        <v>306</v>
      </c>
      <c r="B2706" s="28" t="s">
        <v>1408</v>
      </c>
      <c r="C2706" s="18" t="s">
        <v>214</v>
      </c>
      <c r="D2706" s="28"/>
      <c r="E2706" s="29" t="s">
        <v>1536</v>
      </c>
      <c r="F2706" s="24">
        <v>560.9</v>
      </c>
      <c r="G2706" s="24">
        <f t="shared" si="1892"/>
        <v>0</v>
      </c>
      <c r="H2706" s="24">
        <f t="shared" si="1892"/>
        <v>296.49199999999996</v>
      </c>
      <c r="I2706" s="24">
        <f t="shared" si="1892"/>
        <v>296.49200000000002</v>
      </c>
      <c r="J2706" s="37">
        <f t="shared" si="1892"/>
        <v>384.40800000000002</v>
      </c>
      <c r="K2706" s="24">
        <f t="shared" si="1892"/>
        <v>0</v>
      </c>
      <c r="L2706" s="24">
        <f t="shared" si="1892"/>
        <v>0</v>
      </c>
      <c r="M2706" s="24">
        <f t="shared" si="1892"/>
        <v>0</v>
      </c>
      <c r="N2706" s="24">
        <f t="shared" si="1892"/>
        <v>0</v>
      </c>
      <c r="O2706" s="30">
        <f t="shared" si="1893"/>
        <v>226.49199999999999</v>
      </c>
      <c r="P2706" s="30">
        <f t="shared" si="1893"/>
        <v>0</v>
      </c>
      <c r="Q2706" s="30">
        <f t="shared" si="1893"/>
        <v>0</v>
      </c>
      <c r="R2706" s="88">
        <f t="shared" si="1891"/>
        <v>76.390594012654631</v>
      </c>
      <c r="S2706" s="36"/>
    </row>
    <row r="2707" spans="1:19" ht="31.5" customHeight="1" x14ac:dyDescent="0.3">
      <c r="A2707" s="28" t="s">
        <v>306</v>
      </c>
      <c r="B2707" s="28" t="s">
        <v>1408</v>
      </c>
      <c r="C2707" s="18" t="s">
        <v>215</v>
      </c>
      <c r="D2707" s="28"/>
      <c r="E2707" s="29" t="s">
        <v>1537</v>
      </c>
      <c r="F2707" s="24">
        <v>560.9</v>
      </c>
      <c r="G2707" s="24">
        <f t="shared" si="1892"/>
        <v>0</v>
      </c>
      <c r="H2707" s="24">
        <f t="shared" si="1892"/>
        <v>296.49199999999996</v>
      </c>
      <c r="I2707" s="24">
        <f t="shared" si="1892"/>
        <v>296.49200000000002</v>
      </c>
      <c r="J2707" s="37">
        <f t="shared" si="1892"/>
        <v>384.40800000000002</v>
      </c>
      <c r="K2707" s="24">
        <f t="shared" si="1892"/>
        <v>0</v>
      </c>
      <c r="L2707" s="24">
        <f t="shared" si="1892"/>
        <v>0</v>
      </c>
      <c r="M2707" s="24">
        <f t="shared" si="1892"/>
        <v>0</v>
      </c>
      <c r="N2707" s="24">
        <f t="shared" si="1892"/>
        <v>0</v>
      </c>
      <c r="O2707" s="30">
        <f t="shared" si="1893"/>
        <v>226.49199999999999</v>
      </c>
      <c r="P2707" s="30">
        <f t="shared" si="1893"/>
        <v>0</v>
      </c>
      <c r="Q2707" s="30">
        <f t="shared" si="1893"/>
        <v>0</v>
      </c>
      <c r="R2707" s="88">
        <f t="shared" si="1891"/>
        <v>76.390594012654631</v>
      </c>
      <c r="S2707" s="36"/>
    </row>
    <row r="2708" spans="1:19" ht="47.25" customHeight="1" x14ac:dyDescent="0.3">
      <c r="A2708" s="28" t="s">
        <v>306</v>
      </c>
      <c r="B2708" s="28" t="s">
        <v>1408</v>
      </c>
      <c r="C2708" s="18" t="s">
        <v>202</v>
      </c>
      <c r="D2708" s="28"/>
      <c r="E2708" s="29" t="s">
        <v>735</v>
      </c>
      <c r="F2708" s="24">
        <v>560.9</v>
      </c>
      <c r="G2708" s="24">
        <f t="shared" si="1892"/>
        <v>0</v>
      </c>
      <c r="H2708" s="24">
        <f t="shared" si="1892"/>
        <v>296.49199999999996</v>
      </c>
      <c r="I2708" s="24">
        <f t="shared" si="1892"/>
        <v>296.49200000000002</v>
      </c>
      <c r="J2708" s="37">
        <f t="shared" si="1892"/>
        <v>384.40800000000002</v>
      </c>
      <c r="K2708" s="24">
        <f t="shared" si="1892"/>
        <v>0</v>
      </c>
      <c r="L2708" s="24">
        <f t="shared" si="1892"/>
        <v>0</v>
      </c>
      <c r="M2708" s="24">
        <f t="shared" si="1892"/>
        <v>0</v>
      </c>
      <c r="N2708" s="24">
        <f t="shared" si="1892"/>
        <v>0</v>
      </c>
      <c r="O2708" s="30">
        <f t="shared" si="1893"/>
        <v>226.49199999999999</v>
      </c>
      <c r="P2708" s="30">
        <f t="shared" si="1893"/>
        <v>0</v>
      </c>
      <c r="Q2708" s="30">
        <f t="shared" si="1893"/>
        <v>0</v>
      </c>
      <c r="R2708" s="88">
        <f t="shared" si="1891"/>
        <v>76.390594012654631</v>
      </c>
      <c r="S2708" s="36"/>
    </row>
    <row r="2709" spans="1:19" ht="31.5" customHeight="1" x14ac:dyDescent="0.3">
      <c r="A2709" s="28" t="s">
        <v>306</v>
      </c>
      <c r="B2709" s="28" t="s">
        <v>1408</v>
      </c>
      <c r="C2709" s="18" t="s">
        <v>202</v>
      </c>
      <c r="D2709" s="28" t="s">
        <v>51</v>
      </c>
      <c r="E2709" s="29" t="s">
        <v>663</v>
      </c>
      <c r="F2709" s="24">
        <v>560.9</v>
      </c>
      <c r="G2709" s="24">
        <f t="shared" si="1892"/>
        <v>0</v>
      </c>
      <c r="H2709" s="24">
        <f t="shared" si="1892"/>
        <v>296.49199999999996</v>
      </c>
      <c r="I2709" s="24">
        <f t="shared" si="1892"/>
        <v>296.49200000000002</v>
      </c>
      <c r="J2709" s="37">
        <f t="shared" si="1892"/>
        <v>384.40800000000002</v>
      </c>
      <c r="K2709" s="24">
        <f t="shared" si="1892"/>
        <v>0</v>
      </c>
      <c r="L2709" s="24">
        <f t="shared" si="1892"/>
        <v>0</v>
      </c>
      <c r="M2709" s="24">
        <f t="shared" si="1892"/>
        <v>0</v>
      </c>
      <c r="N2709" s="24">
        <f t="shared" si="1892"/>
        <v>0</v>
      </c>
      <c r="O2709" s="30">
        <f t="shared" si="1893"/>
        <v>226.49199999999999</v>
      </c>
      <c r="P2709" s="30">
        <f t="shared" si="1893"/>
        <v>0</v>
      </c>
      <c r="Q2709" s="30">
        <f t="shared" si="1893"/>
        <v>0</v>
      </c>
      <c r="R2709" s="88">
        <f t="shared" si="1891"/>
        <v>76.390594012654631</v>
      </c>
    </row>
    <row r="2710" spans="1:19" ht="31.5" customHeight="1" x14ac:dyDescent="0.3">
      <c r="A2710" s="28" t="s">
        <v>306</v>
      </c>
      <c r="B2710" s="28" t="s">
        <v>1408</v>
      </c>
      <c r="C2710" s="18" t="s">
        <v>202</v>
      </c>
      <c r="D2710" s="28" t="s">
        <v>52</v>
      </c>
      <c r="E2710" s="29" t="s">
        <v>664</v>
      </c>
      <c r="F2710" s="24">
        <v>560.9</v>
      </c>
      <c r="G2710" s="24"/>
      <c r="H2710" s="24">
        <f>549.901-253.409</f>
        <v>296.49199999999996</v>
      </c>
      <c r="I2710" s="24">
        <v>296.49200000000002</v>
      </c>
      <c r="J2710" s="37">
        <v>384.40800000000002</v>
      </c>
      <c r="K2710" s="24">
        <v>0</v>
      </c>
      <c r="L2710" s="24">
        <v>0</v>
      </c>
      <c r="M2710" s="24">
        <v>0</v>
      </c>
      <c r="N2710" s="24">
        <v>0</v>
      </c>
      <c r="O2710" s="30">
        <v>226.49199999999999</v>
      </c>
      <c r="P2710" s="30">
        <v>0</v>
      </c>
      <c r="Q2710" s="30">
        <v>0</v>
      </c>
      <c r="R2710" s="88">
        <f t="shared" si="1891"/>
        <v>76.390594012654631</v>
      </c>
    </row>
    <row r="2711" spans="1:19" ht="31.5" customHeight="1" x14ac:dyDescent="0.3">
      <c r="A2711" s="28" t="s">
        <v>306</v>
      </c>
      <c r="B2711" s="28" t="s">
        <v>1408</v>
      </c>
      <c r="C2711" s="18" t="s">
        <v>62</v>
      </c>
      <c r="D2711" s="28"/>
      <c r="E2711" s="29" t="s">
        <v>1196</v>
      </c>
      <c r="F2711" s="24">
        <v>114.10899999999999</v>
      </c>
      <c r="G2711" s="24">
        <f t="shared" ref="G2711:N2711" si="1896">G2712</f>
        <v>0</v>
      </c>
      <c r="H2711" s="24">
        <f t="shared" si="1896"/>
        <v>114.10899999999999</v>
      </c>
      <c r="I2711" s="24">
        <f t="shared" si="1896"/>
        <v>2634.71</v>
      </c>
      <c r="J2711" s="37">
        <f t="shared" si="1896"/>
        <v>1510</v>
      </c>
      <c r="K2711" s="24">
        <f t="shared" si="1896"/>
        <v>0</v>
      </c>
      <c r="L2711" s="24">
        <f t="shared" si="1896"/>
        <v>0</v>
      </c>
      <c r="M2711" s="24">
        <f t="shared" si="1896"/>
        <v>0</v>
      </c>
      <c r="N2711" s="24">
        <f t="shared" si="1896"/>
        <v>0</v>
      </c>
      <c r="O2711" s="30">
        <f>O2712</f>
        <v>1851.7909999999999</v>
      </c>
      <c r="P2711" s="30">
        <f>P2712</f>
        <v>0</v>
      </c>
      <c r="Q2711" s="30">
        <f>Q2712</f>
        <v>0</v>
      </c>
      <c r="R2711" s="88">
        <f t="shared" si="1891"/>
        <v>70.284433580925409</v>
      </c>
    </row>
    <row r="2712" spans="1:19" ht="47.25" customHeight="1" x14ac:dyDescent="0.3">
      <c r="A2712" s="28" t="s">
        <v>306</v>
      </c>
      <c r="B2712" s="28" t="s">
        <v>1408</v>
      </c>
      <c r="C2712" s="18" t="s">
        <v>527</v>
      </c>
      <c r="D2712" s="28"/>
      <c r="E2712" s="29" t="s">
        <v>114</v>
      </c>
      <c r="F2712" s="24">
        <v>114.10899999999999</v>
      </c>
      <c r="G2712" s="24">
        <f t="shared" ref="G2712:Q2713" si="1897">G2713</f>
        <v>0</v>
      </c>
      <c r="H2712" s="24">
        <f t="shared" si="1897"/>
        <v>114.10899999999999</v>
      </c>
      <c r="I2712" s="24">
        <f t="shared" si="1897"/>
        <v>2634.71</v>
      </c>
      <c r="J2712" s="37">
        <f t="shared" si="1897"/>
        <v>1510</v>
      </c>
      <c r="K2712" s="24">
        <f t="shared" si="1897"/>
        <v>0</v>
      </c>
      <c r="L2712" s="24">
        <f t="shared" si="1897"/>
        <v>0</v>
      </c>
      <c r="M2712" s="24">
        <f t="shared" si="1897"/>
        <v>0</v>
      </c>
      <c r="N2712" s="24">
        <f t="shared" si="1897"/>
        <v>0</v>
      </c>
      <c r="O2712" s="30">
        <f t="shared" si="1897"/>
        <v>1851.7909999999999</v>
      </c>
      <c r="P2712" s="30">
        <f t="shared" si="1897"/>
        <v>0</v>
      </c>
      <c r="Q2712" s="30">
        <f t="shared" si="1897"/>
        <v>0</v>
      </c>
      <c r="R2712" s="88">
        <f t="shared" si="1891"/>
        <v>70.284433580925409</v>
      </c>
    </row>
    <row r="2713" spans="1:19" ht="31.5" customHeight="1" x14ac:dyDescent="0.3">
      <c r="A2713" s="28" t="s">
        <v>306</v>
      </c>
      <c r="B2713" s="28" t="s">
        <v>1408</v>
      </c>
      <c r="C2713" s="18" t="s">
        <v>527</v>
      </c>
      <c r="D2713" s="28" t="s">
        <v>51</v>
      </c>
      <c r="E2713" s="29" t="s">
        <v>663</v>
      </c>
      <c r="F2713" s="24">
        <v>114.10899999999999</v>
      </c>
      <c r="G2713" s="24">
        <f t="shared" si="1897"/>
        <v>0</v>
      </c>
      <c r="H2713" s="24">
        <f t="shared" si="1897"/>
        <v>114.10899999999999</v>
      </c>
      <c r="I2713" s="24">
        <f t="shared" si="1897"/>
        <v>2634.71</v>
      </c>
      <c r="J2713" s="37">
        <f t="shared" si="1897"/>
        <v>1510</v>
      </c>
      <c r="K2713" s="24">
        <f t="shared" si="1897"/>
        <v>0</v>
      </c>
      <c r="L2713" s="24">
        <f t="shared" si="1897"/>
        <v>0</v>
      </c>
      <c r="M2713" s="24">
        <f t="shared" si="1897"/>
        <v>0</v>
      </c>
      <c r="N2713" s="24">
        <f t="shared" si="1897"/>
        <v>0</v>
      </c>
      <c r="O2713" s="30">
        <f t="shared" si="1897"/>
        <v>1851.7909999999999</v>
      </c>
      <c r="P2713" s="30">
        <f t="shared" si="1897"/>
        <v>0</v>
      </c>
      <c r="Q2713" s="30">
        <f t="shared" si="1897"/>
        <v>0</v>
      </c>
      <c r="R2713" s="88">
        <f t="shared" si="1891"/>
        <v>70.284433580925409</v>
      </c>
    </row>
    <row r="2714" spans="1:19" ht="31.5" customHeight="1" x14ac:dyDescent="0.3">
      <c r="A2714" s="28" t="s">
        <v>306</v>
      </c>
      <c r="B2714" s="28" t="s">
        <v>1408</v>
      </c>
      <c r="C2714" s="18" t="s">
        <v>527</v>
      </c>
      <c r="D2714" s="28" t="s">
        <v>52</v>
      </c>
      <c r="E2714" s="29" t="s">
        <v>664</v>
      </c>
      <c r="F2714" s="24">
        <v>114.10899999999999</v>
      </c>
      <c r="G2714" s="24"/>
      <c r="H2714" s="24">
        <v>114.10899999999999</v>
      </c>
      <c r="I2714" s="24">
        <v>2634.71</v>
      </c>
      <c r="J2714" s="37">
        <v>1510</v>
      </c>
      <c r="K2714" s="24">
        <v>0</v>
      </c>
      <c r="L2714" s="24">
        <v>0</v>
      </c>
      <c r="M2714" s="24">
        <v>0</v>
      </c>
      <c r="N2714" s="24">
        <v>0</v>
      </c>
      <c r="O2714" s="30">
        <v>1851.7909999999999</v>
      </c>
      <c r="P2714" s="30">
        <v>0</v>
      </c>
      <c r="Q2714" s="30">
        <v>0</v>
      </c>
      <c r="R2714" s="88">
        <f t="shared" si="1891"/>
        <v>70.284433580925409</v>
      </c>
    </row>
    <row r="2715" spans="1:19" s="36" customFormat="1" ht="15.75" hidden="1" customHeight="1" x14ac:dyDescent="0.3">
      <c r="A2715" s="43" t="s">
        <v>306</v>
      </c>
      <c r="B2715" s="43" t="s">
        <v>148</v>
      </c>
      <c r="C2715" s="27"/>
      <c r="D2715" s="43"/>
      <c r="E2715" s="44" t="s">
        <v>626</v>
      </c>
      <c r="F2715" s="22">
        <v>375.3</v>
      </c>
      <c r="G2715" s="22">
        <f t="shared" ref="G2715:Q2728" si="1898">G2716</f>
        <v>0</v>
      </c>
      <c r="H2715" s="22">
        <f t="shared" si="1898"/>
        <v>375.3</v>
      </c>
      <c r="I2715" s="22">
        <f t="shared" si="1898"/>
        <v>0</v>
      </c>
      <c r="J2715" s="76">
        <f t="shared" si="1898"/>
        <v>0</v>
      </c>
      <c r="K2715" s="22">
        <f t="shared" si="1898"/>
        <v>0</v>
      </c>
      <c r="L2715" s="22">
        <f t="shared" si="1898"/>
        <v>0</v>
      </c>
      <c r="M2715" s="22">
        <f t="shared" si="1898"/>
        <v>0</v>
      </c>
      <c r="N2715" s="22">
        <f t="shared" si="1898"/>
        <v>0</v>
      </c>
      <c r="O2715" s="45">
        <f t="shared" si="1898"/>
        <v>0</v>
      </c>
      <c r="P2715" s="45">
        <f t="shared" si="1898"/>
        <v>0</v>
      </c>
      <c r="Q2715" s="45">
        <f t="shared" si="1898"/>
        <v>0</v>
      </c>
      <c r="R2715" s="45">
        <v>0</v>
      </c>
      <c r="S2715" s="36" t="s">
        <v>2026</v>
      </c>
    </row>
    <row r="2716" spans="1:19" s="49" customFormat="1" ht="15.75" hidden="1" customHeight="1" x14ac:dyDescent="0.3">
      <c r="A2716" s="47" t="s">
        <v>306</v>
      </c>
      <c r="B2716" s="47" t="s">
        <v>1404</v>
      </c>
      <c r="C2716" s="20"/>
      <c r="D2716" s="47"/>
      <c r="E2716" s="48" t="s">
        <v>654</v>
      </c>
      <c r="F2716" s="23">
        <v>375.3</v>
      </c>
      <c r="G2716" s="23">
        <f t="shared" si="1898"/>
        <v>0</v>
      </c>
      <c r="H2716" s="23">
        <f t="shared" si="1898"/>
        <v>375.3</v>
      </c>
      <c r="I2716" s="23">
        <f t="shared" si="1898"/>
        <v>0</v>
      </c>
      <c r="J2716" s="77">
        <f t="shared" si="1898"/>
        <v>0</v>
      </c>
      <c r="K2716" s="23">
        <f t="shared" si="1898"/>
        <v>0</v>
      </c>
      <c r="L2716" s="23">
        <f t="shared" si="1898"/>
        <v>0</v>
      </c>
      <c r="M2716" s="23">
        <f t="shared" si="1898"/>
        <v>0</v>
      </c>
      <c r="N2716" s="23">
        <f t="shared" si="1898"/>
        <v>0</v>
      </c>
      <c r="O2716" s="51">
        <f t="shared" si="1898"/>
        <v>0</v>
      </c>
      <c r="P2716" s="51">
        <f t="shared" si="1898"/>
        <v>0</v>
      </c>
      <c r="Q2716" s="51">
        <f t="shared" si="1898"/>
        <v>0</v>
      </c>
      <c r="R2716" s="51">
        <v>0</v>
      </c>
      <c r="S2716" s="36" t="s">
        <v>2026</v>
      </c>
    </row>
    <row r="2717" spans="1:19" ht="31.5" hidden="1" customHeight="1" x14ac:dyDescent="0.3">
      <c r="A2717" s="28" t="s">
        <v>306</v>
      </c>
      <c r="B2717" s="28" t="s">
        <v>1404</v>
      </c>
      <c r="C2717" s="18" t="s">
        <v>62</v>
      </c>
      <c r="D2717" s="28"/>
      <c r="E2717" s="29" t="s">
        <v>1821</v>
      </c>
      <c r="F2717" s="24">
        <v>375.3</v>
      </c>
      <c r="G2717" s="24">
        <f t="shared" si="1898"/>
        <v>0</v>
      </c>
      <c r="H2717" s="24">
        <f t="shared" si="1898"/>
        <v>375.3</v>
      </c>
      <c r="I2717" s="24">
        <f t="shared" si="1898"/>
        <v>0</v>
      </c>
      <c r="J2717" s="37">
        <f t="shared" si="1898"/>
        <v>0</v>
      </c>
      <c r="K2717" s="24">
        <f t="shared" si="1898"/>
        <v>0</v>
      </c>
      <c r="L2717" s="24">
        <f t="shared" si="1898"/>
        <v>0</v>
      </c>
      <c r="M2717" s="24">
        <f t="shared" si="1898"/>
        <v>0</v>
      </c>
      <c r="N2717" s="24">
        <f t="shared" si="1898"/>
        <v>0</v>
      </c>
      <c r="O2717" s="30">
        <f t="shared" si="1898"/>
        <v>0</v>
      </c>
      <c r="P2717" s="30">
        <f t="shared" si="1898"/>
        <v>0</v>
      </c>
      <c r="Q2717" s="30">
        <f t="shared" si="1898"/>
        <v>0</v>
      </c>
      <c r="R2717" s="30">
        <v>0</v>
      </c>
      <c r="S2717" s="36" t="s">
        <v>2026</v>
      </c>
    </row>
    <row r="2718" spans="1:19" ht="47.25" hidden="1" customHeight="1" x14ac:dyDescent="0.3">
      <c r="A2718" s="28" t="s">
        <v>306</v>
      </c>
      <c r="B2718" s="28" t="s">
        <v>1404</v>
      </c>
      <c r="C2718" s="18" t="s">
        <v>152</v>
      </c>
      <c r="D2718" s="28"/>
      <c r="E2718" s="29" t="s">
        <v>1788</v>
      </c>
      <c r="F2718" s="24">
        <v>375.3</v>
      </c>
      <c r="G2718" s="24">
        <f t="shared" si="1898"/>
        <v>0</v>
      </c>
      <c r="H2718" s="24">
        <f t="shared" si="1898"/>
        <v>375.3</v>
      </c>
      <c r="I2718" s="24">
        <f t="shared" si="1898"/>
        <v>0</v>
      </c>
      <c r="J2718" s="37">
        <f t="shared" si="1898"/>
        <v>0</v>
      </c>
      <c r="K2718" s="24">
        <f t="shared" si="1898"/>
        <v>0</v>
      </c>
      <c r="L2718" s="24">
        <f t="shared" si="1898"/>
        <v>0</v>
      </c>
      <c r="M2718" s="24">
        <f t="shared" si="1898"/>
        <v>0</v>
      </c>
      <c r="N2718" s="24">
        <f t="shared" si="1898"/>
        <v>0</v>
      </c>
      <c r="O2718" s="30">
        <f t="shared" si="1898"/>
        <v>0</v>
      </c>
      <c r="P2718" s="30">
        <f t="shared" si="1898"/>
        <v>0</v>
      </c>
      <c r="Q2718" s="30">
        <f t="shared" si="1898"/>
        <v>0</v>
      </c>
      <c r="R2718" s="30">
        <v>0</v>
      </c>
      <c r="S2718" s="36" t="s">
        <v>2026</v>
      </c>
    </row>
    <row r="2719" spans="1:19" ht="31.5" hidden="1" customHeight="1" x14ac:dyDescent="0.3">
      <c r="A2719" s="28" t="s">
        <v>306</v>
      </c>
      <c r="B2719" s="28" t="s">
        <v>1404</v>
      </c>
      <c r="C2719" s="18" t="s">
        <v>1822</v>
      </c>
      <c r="D2719" s="28"/>
      <c r="E2719" s="29" t="s">
        <v>1823</v>
      </c>
      <c r="F2719" s="24">
        <v>375.3</v>
      </c>
      <c r="G2719" s="24">
        <f t="shared" ref="G2719:O2719" si="1899">G2720</f>
        <v>0</v>
      </c>
      <c r="H2719" s="24">
        <f t="shared" si="1899"/>
        <v>375.3</v>
      </c>
      <c r="I2719" s="24">
        <f t="shared" si="1899"/>
        <v>0</v>
      </c>
      <c r="J2719" s="37">
        <f t="shared" si="1899"/>
        <v>0</v>
      </c>
      <c r="K2719" s="24">
        <f t="shared" si="1899"/>
        <v>0</v>
      </c>
      <c r="L2719" s="24">
        <f t="shared" si="1899"/>
        <v>0</v>
      </c>
      <c r="M2719" s="24">
        <f t="shared" si="1899"/>
        <v>0</v>
      </c>
      <c r="N2719" s="24">
        <f t="shared" si="1899"/>
        <v>0</v>
      </c>
      <c r="O2719" s="30">
        <f t="shared" si="1899"/>
        <v>0</v>
      </c>
      <c r="P2719" s="30">
        <f t="shared" si="1898"/>
        <v>0</v>
      </c>
      <c r="Q2719" s="30">
        <f t="shared" si="1898"/>
        <v>0</v>
      </c>
      <c r="R2719" s="30">
        <v>0</v>
      </c>
      <c r="S2719" s="36" t="s">
        <v>2026</v>
      </c>
    </row>
    <row r="2720" spans="1:19" ht="31.5" hidden="1" customHeight="1" x14ac:dyDescent="0.3">
      <c r="A2720" s="28" t="s">
        <v>306</v>
      </c>
      <c r="B2720" s="28" t="s">
        <v>1404</v>
      </c>
      <c r="C2720" s="18" t="s">
        <v>1822</v>
      </c>
      <c r="D2720" s="28" t="s">
        <v>51</v>
      </c>
      <c r="E2720" s="29" t="s">
        <v>663</v>
      </c>
      <c r="F2720" s="24">
        <v>375.3</v>
      </c>
      <c r="G2720" s="24">
        <f t="shared" ref="G2720:O2722" si="1900">G2721</f>
        <v>0</v>
      </c>
      <c r="H2720" s="24">
        <f t="shared" si="1900"/>
        <v>375.3</v>
      </c>
      <c r="I2720" s="24">
        <f t="shared" si="1900"/>
        <v>0</v>
      </c>
      <c r="J2720" s="37">
        <f t="shared" si="1900"/>
        <v>0</v>
      </c>
      <c r="K2720" s="24">
        <f t="shared" si="1900"/>
        <v>0</v>
      </c>
      <c r="L2720" s="24">
        <f t="shared" si="1900"/>
        <v>0</v>
      </c>
      <c r="M2720" s="24">
        <f t="shared" si="1900"/>
        <v>0</v>
      </c>
      <c r="N2720" s="24">
        <f t="shared" si="1900"/>
        <v>0</v>
      </c>
      <c r="O2720" s="30">
        <f t="shared" si="1900"/>
        <v>0</v>
      </c>
      <c r="P2720" s="30">
        <f t="shared" si="1898"/>
        <v>0</v>
      </c>
      <c r="Q2720" s="30">
        <f t="shared" si="1898"/>
        <v>0</v>
      </c>
      <c r="R2720" s="30">
        <v>0</v>
      </c>
      <c r="S2720" s="36" t="s">
        <v>2026</v>
      </c>
    </row>
    <row r="2721" spans="1:19" ht="31.5" hidden="1" customHeight="1" x14ac:dyDescent="0.3">
      <c r="A2721" s="28" t="s">
        <v>306</v>
      </c>
      <c r="B2721" s="28" t="s">
        <v>1404</v>
      </c>
      <c r="C2721" s="18" t="s">
        <v>1822</v>
      </c>
      <c r="D2721" s="28" t="s">
        <v>52</v>
      </c>
      <c r="E2721" s="29" t="s">
        <v>664</v>
      </c>
      <c r="F2721" s="24">
        <v>375.3</v>
      </c>
      <c r="G2721" s="24"/>
      <c r="H2721" s="24">
        <v>375.3</v>
      </c>
      <c r="I2721" s="24">
        <v>0</v>
      </c>
      <c r="J2721" s="37">
        <v>0</v>
      </c>
      <c r="K2721" s="24">
        <v>0</v>
      </c>
      <c r="L2721" s="24">
        <v>0</v>
      </c>
      <c r="M2721" s="24">
        <v>0</v>
      </c>
      <c r="N2721" s="24">
        <v>0</v>
      </c>
      <c r="O2721" s="30">
        <v>0</v>
      </c>
      <c r="P2721" s="30">
        <v>0</v>
      </c>
      <c r="Q2721" s="30">
        <v>0</v>
      </c>
      <c r="R2721" s="30">
        <v>0</v>
      </c>
      <c r="S2721" s="36" t="s">
        <v>2026</v>
      </c>
    </row>
    <row r="2722" spans="1:19" s="36" customFormat="1" ht="15.75" customHeight="1" x14ac:dyDescent="0.3">
      <c r="A2722" s="43" t="s">
        <v>306</v>
      </c>
      <c r="B2722" s="43" t="s">
        <v>78</v>
      </c>
      <c r="C2722" s="27"/>
      <c r="D2722" s="43"/>
      <c r="E2722" s="44" t="s">
        <v>1325</v>
      </c>
      <c r="F2722" s="22">
        <v>1544.1</v>
      </c>
      <c r="G2722" s="22">
        <f t="shared" si="1900"/>
        <v>0</v>
      </c>
      <c r="H2722" s="22">
        <f t="shared" si="1900"/>
        <v>993.52500000000009</v>
      </c>
      <c r="I2722" s="22">
        <f t="shared" si="1900"/>
        <v>993.52499999999998</v>
      </c>
      <c r="J2722" s="76">
        <f t="shared" si="1900"/>
        <v>791.95</v>
      </c>
      <c r="K2722" s="22">
        <f t="shared" si="1900"/>
        <v>0</v>
      </c>
      <c r="L2722" s="22">
        <f t="shared" si="1900"/>
        <v>0</v>
      </c>
      <c r="M2722" s="22">
        <f t="shared" si="1900"/>
        <v>0</v>
      </c>
      <c r="N2722" s="22">
        <f t="shared" si="1900"/>
        <v>0</v>
      </c>
      <c r="O2722" s="45">
        <f t="shared" si="1900"/>
        <v>940.94</v>
      </c>
      <c r="P2722" s="45">
        <f t="shared" si="1898"/>
        <v>0</v>
      </c>
      <c r="Q2722" s="45">
        <f t="shared" si="1898"/>
        <v>0</v>
      </c>
      <c r="R2722" s="86">
        <f t="shared" si="1891"/>
        <v>94.707229309780843</v>
      </c>
    </row>
    <row r="2723" spans="1:19" s="49" customFormat="1" ht="15.75" customHeight="1" x14ac:dyDescent="0.3">
      <c r="A2723" s="47" t="s">
        <v>306</v>
      </c>
      <c r="B2723" s="47" t="s">
        <v>1395</v>
      </c>
      <c r="C2723" s="20"/>
      <c r="D2723" s="47"/>
      <c r="E2723" s="48" t="s">
        <v>1019</v>
      </c>
      <c r="F2723" s="23">
        <v>1544.1</v>
      </c>
      <c r="G2723" s="23">
        <f t="shared" ref="G2723:O2725" si="1901">G2724</f>
        <v>0</v>
      </c>
      <c r="H2723" s="23">
        <f t="shared" si="1901"/>
        <v>993.52500000000009</v>
      </c>
      <c r="I2723" s="23">
        <f t="shared" si="1901"/>
        <v>993.52499999999998</v>
      </c>
      <c r="J2723" s="77">
        <f t="shared" si="1901"/>
        <v>791.95</v>
      </c>
      <c r="K2723" s="23">
        <f t="shared" si="1901"/>
        <v>0</v>
      </c>
      <c r="L2723" s="23">
        <f t="shared" si="1901"/>
        <v>0</v>
      </c>
      <c r="M2723" s="23">
        <f t="shared" si="1901"/>
        <v>0</v>
      </c>
      <c r="N2723" s="23">
        <f t="shared" si="1901"/>
        <v>0</v>
      </c>
      <c r="O2723" s="51">
        <f t="shared" si="1901"/>
        <v>940.94</v>
      </c>
      <c r="P2723" s="51">
        <f t="shared" si="1898"/>
        <v>0</v>
      </c>
      <c r="Q2723" s="51">
        <f t="shared" si="1898"/>
        <v>0</v>
      </c>
      <c r="R2723" s="87">
        <f t="shared" si="1891"/>
        <v>94.707229309780843</v>
      </c>
    </row>
    <row r="2724" spans="1:19" ht="31.5" customHeight="1" x14ac:dyDescent="0.3">
      <c r="A2724" s="28" t="s">
        <v>306</v>
      </c>
      <c r="B2724" s="28" t="s">
        <v>1395</v>
      </c>
      <c r="C2724" s="18" t="s">
        <v>902</v>
      </c>
      <c r="D2724" s="28"/>
      <c r="E2724" s="29" t="s">
        <v>1580</v>
      </c>
      <c r="F2724" s="24">
        <v>1544.1</v>
      </c>
      <c r="G2724" s="24">
        <f t="shared" si="1901"/>
        <v>0</v>
      </c>
      <c r="H2724" s="24">
        <f t="shared" si="1901"/>
        <v>993.52500000000009</v>
      </c>
      <c r="I2724" s="24">
        <f t="shared" si="1901"/>
        <v>993.52499999999998</v>
      </c>
      <c r="J2724" s="37">
        <f t="shared" si="1901"/>
        <v>791.95</v>
      </c>
      <c r="K2724" s="24">
        <f t="shared" si="1901"/>
        <v>0</v>
      </c>
      <c r="L2724" s="24">
        <f t="shared" si="1901"/>
        <v>0</v>
      </c>
      <c r="M2724" s="24">
        <f t="shared" si="1901"/>
        <v>0</v>
      </c>
      <c r="N2724" s="24">
        <f t="shared" si="1901"/>
        <v>0</v>
      </c>
      <c r="O2724" s="30">
        <f t="shared" si="1901"/>
        <v>940.94</v>
      </c>
      <c r="P2724" s="30">
        <f t="shared" si="1898"/>
        <v>0</v>
      </c>
      <c r="Q2724" s="30">
        <f t="shared" si="1898"/>
        <v>0</v>
      </c>
      <c r="R2724" s="88">
        <f t="shared" si="1891"/>
        <v>94.707229309780843</v>
      </c>
    </row>
    <row r="2725" spans="1:19" ht="31.5" customHeight="1" x14ac:dyDescent="0.3">
      <c r="A2725" s="28" t="s">
        <v>306</v>
      </c>
      <c r="B2725" s="28" t="s">
        <v>1395</v>
      </c>
      <c r="C2725" s="18" t="s">
        <v>906</v>
      </c>
      <c r="D2725" s="28"/>
      <c r="E2725" s="29" t="s">
        <v>1622</v>
      </c>
      <c r="F2725" s="24">
        <v>1544.1</v>
      </c>
      <c r="G2725" s="24">
        <f t="shared" si="1901"/>
        <v>0</v>
      </c>
      <c r="H2725" s="24">
        <f t="shared" si="1901"/>
        <v>993.52500000000009</v>
      </c>
      <c r="I2725" s="24">
        <f t="shared" si="1901"/>
        <v>993.52499999999998</v>
      </c>
      <c r="J2725" s="37">
        <f t="shared" si="1901"/>
        <v>791.95</v>
      </c>
      <c r="K2725" s="24">
        <f t="shared" si="1901"/>
        <v>0</v>
      </c>
      <c r="L2725" s="24">
        <f t="shared" si="1901"/>
        <v>0</v>
      </c>
      <c r="M2725" s="24">
        <f t="shared" si="1901"/>
        <v>0</v>
      </c>
      <c r="N2725" s="24">
        <f t="shared" si="1901"/>
        <v>0</v>
      </c>
      <c r="O2725" s="30">
        <f t="shared" si="1901"/>
        <v>940.94</v>
      </c>
      <c r="P2725" s="30">
        <f t="shared" si="1898"/>
        <v>0</v>
      </c>
      <c r="Q2725" s="30">
        <f t="shared" si="1898"/>
        <v>0</v>
      </c>
      <c r="R2725" s="88">
        <f t="shared" si="1891"/>
        <v>94.707229309780843</v>
      </c>
    </row>
    <row r="2726" spans="1:19" ht="63" customHeight="1" x14ac:dyDescent="0.3">
      <c r="A2726" s="28" t="s">
        <v>306</v>
      </c>
      <c r="B2726" s="28" t="s">
        <v>1395</v>
      </c>
      <c r="C2726" s="18" t="s">
        <v>907</v>
      </c>
      <c r="D2726" s="28"/>
      <c r="E2726" s="29" t="s">
        <v>1623</v>
      </c>
      <c r="F2726" s="24">
        <v>1544.1</v>
      </c>
      <c r="G2726" s="24">
        <f t="shared" ref="G2726:O2728" si="1902">G2727</f>
        <v>0</v>
      </c>
      <c r="H2726" s="24">
        <f t="shared" si="1902"/>
        <v>993.52500000000009</v>
      </c>
      <c r="I2726" s="24">
        <f t="shared" si="1902"/>
        <v>993.52499999999998</v>
      </c>
      <c r="J2726" s="37">
        <f t="shared" si="1902"/>
        <v>791.95</v>
      </c>
      <c r="K2726" s="24">
        <f t="shared" si="1902"/>
        <v>0</v>
      </c>
      <c r="L2726" s="24">
        <f t="shared" si="1902"/>
        <v>0</v>
      </c>
      <c r="M2726" s="24">
        <f t="shared" si="1902"/>
        <v>0</v>
      </c>
      <c r="N2726" s="24">
        <f t="shared" si="1902"/>
        <v>0</v>
      </c>
      <c r="O2726" s="30">
        <f t="shared" si="1902"/>
        <v>940.94</v>
      </c>
      <c r="P2726" s="30">
        <f t="shared" si="1898"/>
        <v>0</v>
      </c>
      <c r="Q2726" s="30">
        <f t="shared" si="1898"/>
        <v>0</v>
      </c>
      <c r="R2726" s="88">
        <f t="shared" si="1891"/>
        <v>94.707229309780843</v>
      </c>
    </row>
    <row r="2727" spans="1:19" ht="31.5" customHeight="1" x14ac:dyDescent="0.3">
      <c r="A2727" s="28" t="s">
        <v>306</v>
      </c>
      <c r="B2727" s="28" t="s">
        <v>1395</v>
      </c>
      <c r="C2727" s="18" t="s">
        <v>905</v>
      </c>
      <c r="D2727" s="28"/>
      <c r="E2727" s="29" t="s">
        <v>1039</v>
      </c>
      <c r="F2727" s="24">
        <v>1544.1</v>
      </c>
      <c r="G2727" s="24">
        <f t="shared" si="1902"/>
        <v>0</v>
      </c>
      <c r="H2727" s="24">
        <f t="shared" si="1902"/>
        <v>993.52500000000009</v>
      </c>
      <c r="I2727" s="24">
        <f t="shared" si="1902"/>
        <v>993.52499999999998</v>
      </c>
      <c r="J2727" s="37">
        <f t="shared" si="1902"/>
        <v>791.95</v>
      </c>
      <c r="K2727" s="24">
        <f t="shared" si="1902"/>
        <v>0</v>
      </c>
      <c r="L2727" s="24">
        <f t="shared" si="1902"/>
        <v>0</v>
      </c>
      <c r="M2727" s="24">
        <f t="shared" si="1902"/>
        <v>0</v>
      </c>
      <c r="N2727" s="24">
        <f t="shared" si="1902"/>
        <v>0</v>
      </c>
      <c r="O2727" s="30">
        <f t="shared" si="1902"/>
        <v>940.94</v>
      </c>
      <c r="P2727" s="30">
        <f t="shared" si="1898"/>
        <v>0</v>
      </c>
      <c r="Q2727" s="30">
        <f t="shared" si="1898"/>
        <v>0</v>
      </c>
      <c r="R2727" s="88">
        <f t="shared" si="1891"/>
        <v>94.707229309780843</v>
      </c>
      <c r="S2727" s="70"/>
    </row>
    <row r="2728" spans="1:19" ht="31.5" customHeight="1" x14ac:dyDescent="0.3">
      <c r="A2728" s="28" t="s">
        <v>306</v>
      </c>
      <c r="B2728" s="28" t="s">
        <v>1395</v>
      </c>
      <c r="C2728" s="18" t="s">
        <v>905</v>
      </c>
      <c r="D2728" s="28" t="s">
        <v>51</v>
      </c>
      <c r="E2728" s="29" t="s">
        <v>663</v>
      </c>
      <c r="F2728" s="24">
        <v>1544.1</v>
      </c>
      <c r="G2728" s="24">
        <f t="shared" si="1902"/>
        <v>0</v>
      </c>
      <c r="H2728" s="24">
        <f t="shared" si="1902"/>
        <v>993.52500000000009</v>
      </c>
      <c r="I2728" s="24">
        <f t="shared" si="1902"/>
        <v>993.52499999999998</v>
      </c>
      <c r="J2728" s="37">
        <f t="shared" si="1902"/>
        <v>791.95</v>
      </c>
      <c r="K2728" s="24">
        <f t="shared" si="1902"/>
        <v>0</v>
      </c>
      <c r="L2728" s="24">
        <f t="shared" si="1902"/>
        <v>0</v>
      </c>
      <c r="M2728" s="24">
        <f t="shared" si="1902"/>
        <v>0</v>
      </c>
      <c r="N2728" s="24">
        <f t="shared" si="1902"/>
        <v>0</v>
      </c>
      <c r="O2728" s="30">
        <f t="shared" si="1902"/>
        <v>940.94</v>
      </c>
      <c r="P2728" s="30">
        <f t="shared" si="1898"/>
        <v>0</v>
      </c>
      <c r="Q2728" s="30">
        <f t="shared" si="1898"/>
        <v>0</v>
      </c>
      <c r="R2728" s="88">
        <f t="shared" si="1891"/>
        <v>94.707229309780843</v>
      </c>
      <c r="S2728" s="70"/>
    </row>
    <row r="2729" spans="1:19" ht="31.5" customHeight="1" x14ac:dyDescent="0.3">
      <c r="A2729" s="28" t="s">
        <v>306</v>
      </c>
      <c r="B2729" s="28" t="s">
        <v>1395</v>
      </c>
      <c r="C2729" s="18" t="s">
        <v>905</v>
      </c>
      <c r="D2729" s="28" t="s">
        <v>52</v>
      </c>
      <c r="E2729" s="29" t="s">
        <v>664</v>
      </c>
      <c r="F2729" s="24">
        <v>1544.1</v>
      </c>
      <c r="G2729" s="24"/>
      <c r="H2729" s="24">
        <f>1532.525-539</f>
        <v>993.52500000000009</v>
      </c>
      <c r="I2729" s="24">
        <v>993.52499999999998</v>
      </c>
      <c r="J2729" s="37">
        <v>791.95</v>
      </c>
      <c r="K2729" s="24">
        <v>0</v>
      </c>
      <c r="L2729" s="24">
        <v>0</v>
      </c>
      <c r="M2729" s="24">
        <v>0</v>
      </c>
      <c r="N2729" s="24">
        <v>0</v>
      </c>
      <c r="O2729" s="30">
        <v>940.94</v>
      </c>
      <c r="P2729" s="30">
        <v>0</v>
      </c>
      <c r="Q2729" s="30">
        <v>0</v>
      </c>
      <c r="R2729" s="88">
        <f t="shared" si="1891"/>
        <v>94.707229309780843</v>
      </c>
      <c r="S2729" s="70"/>
    </row>
    <row r="2730" spans="1:19" s="36" customFormat="1" ht="15.75" customHeight="1" x14ac:dyDescent="0.3">
      <c r="A2730" s="43" t="s">
        <v>307</v>
      </c>
      <c r="B2730" s="43" t="s">
        <v>1396</v>
      </c>
      <c r="C2730" s="27"/>
      <c r="D2730" s="43"/>
      <c r="E2730" s="44" t="s">
        <v>603</v>
      </c>
      <c r="F2730" s="22">
        <v>344378.36700000003</v>
      </c>
      <c r="G2730" s="22">
        <f t="shared" ref="G2730:H2730" si="1903">G2731+G2795+G2825+G2912+G2974+G2989+G3003+G3015+G3022</f>
        <v>-1450</v>
      </c>
      <c r="H2730" s="22">
        <f t="shared" si="1903"/>
        <v>338700.76699999993</v>
      </c>
      <c r="I2730" s="22">
        <f t="shared" ref="I2730:Q2730" si="1904">I2731+I2795+I2825+I2912+I2974+I2989+I3003+I3015+I3022</f>
        <v>411479.96269999992</v>
      </c>
      <c r="J2730" s="76">
        <f t="shared" si="1904"/>
        <v>275817.45346000005</v>
      </c>
      <c r="K2730" s="22">
        <f t="shared" si="1904"/>
        <v>89275.207490000001</v>
      </c>
      <c r="L2730" s="22">
        <f t="shared" si="1904"/>
        <v>31538.577119999998</v>
      </c>
      <c r="M2730" s="22">
        <f t="shared" si="1904"/>
        <v>0</v>
      </c>
      <c r="N2730" s="22">
        <f t="shared" si="1904"/>
        <v>0</v>
      </c>
      <c r="O2730" s="45">
        <f t="shared" si="1904"/>
        <v>410371.11781999998</v>
      </c>
      <c r="P2730" s="45">
        <f t="shared" si="1904"/>
        <v>89180.056989999997</v>
      </c>
      <c r="Q2730" s="45">
        <f t="shared" si="1904"/>
        <v>0</v>
      </c>
      <c r="R2730" s="86">
        <f t="shared" si="1891"/>
        <v>99.730522751891954</v>
      </c>
      <c r="S2730" s="70"/>
    </row>
    <row r="2731" spans="1:19" s="36" customFormat="1" ht="15.75" customHeight="1" x14ac:dyDescent="0.3">
      <c r="A2731" s="43" t="s">
        <v>307</v>
      </c>
      <c r="B2731" s="43" t="s">
        <v>45</v>
      </c>
      <c r="C2731" s="27"/>
      <c r="D2731" s="43"/>
      <c r="E2731" s="44" t="s">
        <v>619</v>
      </c>
      <c r="F2731" s="22">
        <v>53527.199999999997</v>
      </c>
      <c r="G2731" s="22">
        <f t="shared" ref="G2731:H2731" si="1905">G2732+G2758</f>
        <v>50</v>
      </c>
      <c r="H2731" s="22">
        <f t="shared" si="1905"/>
        <v>52996.398999999998</v>
      </c>
      <c r="I2731" s="22">
        <f t="shared" ref="I2731:Q2731" si="1906">I2732+I2758</f>
        <v>52488.998999999996</v>
      </c>
      <c r="J2731" s="76">
        <f t="shared" si="1906"/>
        <v>37574.321989999997</v>
      </c>
      <c r="K2731" s="22">
        <f t="shared" si="1906"/>
        <v>5316.7</v>
      </c>
      <c r="L2731" s="22">
        <f t="shared" si="1906"/>
        <v>3392.6469999999999</v>
      </c>
      <c r="M2731" s="22">
        <f t="shared" si="1906"/>
        <v>0</v>
      </c>
      <c r="N2731" s="22">
        <f t="shared" si="1906"/>
        <v>0</v>
      </c>
      <c r="O2731" s="45">
        <f t="shared" si="1906"/>
        <v>52296.834640000001</v>
      </c>
      <c r="P2731" s="45">
        <f t="shared" si="1906"/>
        <v>5246.46443</v>
      </c>
      <c r="Q2731" s="45">
        <f t="shared" si="1906"/>
        <v>0</v>
      </c>
      <c r="R2731" s="86">
        <f t="shared" si="1891"/>
        <v>99.633895933126865</v>
      </c>
      <c r="S2731" s="70"/>
    </row>
    <row r="2732" spans="1:19" s="49" customFormat="1" ht="63" customHeight="1" x14ac:dyDescent="0.3">
      <c r="A2732" s="47" t="s">
        <v>307</v>
      </c>
      <c r="B2732" s="47" t="s">
        <v>1417</v>
      </c>
      <c r="C2732" s="20"/>
      <c r="D2732" s="47"/>
      <c r="E2732" s="48" t="s">
        <v>631</v>
      </c>
      <c r="F2732" s="23">
        <v>46779.299999999996</v>
      </c>
      <c r="G2732" s="23">
        <f t="shared" ref="G2732" si="1907">G2733+G2741</f>
        <v>0</v>
      </c>
      <c r="H2732" s="23">
        <f>H2733+H2741+H2753</f>
        <v>46447.701999999997</v>
      </c>
      <c r="I2732" s="23">
        <f>I2733+I2741+I2753</f>
        <v>45857.649449999997</v>
      </c>
      <c r="J2732" s="23">
        <f t="shared" ref="J2732:Q2732" si="1908">J2733+J2741+J2753</f>
        <v>32282.297309999998</v>
      </c>
      <c r="K2732" s="23">
        <f t="shared" si="1908"/>
        <v>5316.7</v>
      </c>
      <c r="L2732" s="23">
        <f t="shared" si="1908"/>
        <v>3392.6469999999999</v>
      </c>
      <c r="M2732" s="23">
        <f t="shared" si="1908"/>
        <v>0</v>
      </c>
      <c r="N2732" s="23">
        <f t="shared" si="1908"/>
        <v>0</v>
      </c>
      <c r="O2732" s="23">
        <f t="shared" si="1908"/>
        <v>45779.272409999998</v>
      </c>
      <c r="P2732" s="23">
        <f t="shared" si="1908"/>
        <v>5246.46443</v>
      </c>
      <c r="Q2732" s="23">
        <f t="shared" si="1908"/>
        <v>0</v>
      </c>
      <c r="R2732" s="87">
        <f t="shared" si="1891"/>
        <v>99.829086224566623</v>
      </c>
      <c r="S2732" s="70"/>
    </row>
    <row r="2733" spans="1:19" ht="47.25" customHeight="1" x14ac:dyDescent="0.3">
      <c r="A2733" s="28" t="s">
        <v>307</v>
      </c>
      <c r="B2733" s="28" t="s">
        <v>1417</v>
      </c>
      <c r="C2733" s="18" t="s">
        <v>167</v>
      </c>
      <c r="D2733" s="28"/>
      <c r="E2733" s="29" t="s">
        <v>1520</v>
      </c>
      <c r="F2733" s="24">
        <v>4616.2</v>
      </c>
      <c r="G2733" s="24">
        <f t="shared" ref="G2733:Q2735" si="1909">G2734</f>
        <v>0</v>
      </c>
      <c r="H2733" s="24">
        <f t="shared" si="1909"/>
        <v>4616.2</v>
      </c>
      <c r="I2733" s="24">
        <f t="shared" si="1909"/>
        <v>5316.7</v>
      </c>
      <c r="J2733" s="37">
        <f t="shared" si="1909"/>
        <v>3392.6469999999999</v>
      </c>
      <c r="K2733" s="24">
        <f t="shared" si="1909"/>
        <v>5316.7</v>
      </c>
      <c r="L2733" s="24">
        <f t="shared" si="1909"/>
        <v>3392.6469999999999</v>
      </c>
      <c r="M2733" s="24">
        <f t="shared" si="1909"/>
        <v>0</v>
      </c>
      <c r="N2733" s="24">
        <f t="shared" si="1909"/>
        <v>0</v>
      </c>
      <c r="O2733" s="30">
        <f t="shared" si="1909"/>
        <v>5246.46443</v>
      </c>
      <c r="P2733" s="30">
        <f t="shared" si="1909"/>
        <v>5246.46443</v>
      </c>
      <c r="Q2733" s="30">
        <f t="shared" si="1909"/>
        <v>0</v>
      </c>
      <c r="R2733" s="88">
        <f t="shared" si="1891"/>
        <v>98.678963078601384</v>
      </c>
      <c r="S2733" s="70"/>
    </row>
    <row r="2734" spans="1:19" ht="31.5" customHeight="1" x14ac:dyDescent="0.3">
      <c r="A2734" s="28" t="s">
        <v>307</v>
      </c>
      <c r="B2734" s="28" t="s">
        <v>1417</v>
      </c>
      <c r="C2734" s="18" t="s">
        <v>230</v>
      </c>
      <c r="D2734" s="28"/>
      <c r="E2734" s="29" t="s">
        <v>1572</v>
      </c>
      <c r="F2734" s="24">
        <v>4616.2</v>
      </c>
      <c r="G2734" s="24">
        <f t="shared" si="1909"/>
        <v>0</v>
      </c>
      <c r="H2734" s="24">
        <f t="shared" si="1909"/>
        <v>4616.2</v>
      </c>
      <c r="I2734" s="24">
        <f t="shared" si="1909"/>
        <v>5316.7</v>
      </c>
      <c r="J2734" s="37">
        <f t="shared" si="1909"/>
        <v>3392.6469999999999</v>
      </c>
      <c r="K2734" s="24">
        <f t="shared" si="1909"/>
        <v>5316.7</v>
      </c>
      <c r="L2734" s="24">
        <f t="shared" si="1909"/>
        <v>3392.6469999999999</v>
      </c>
      <c r="M2734" s="24">
        <f t="shared" si="1909"/>
        <v>0</v>
      </c>
      <c r="N2734" s="24">
        <f t="shared" si="1909"/>
        <v>0</v>
      </c>
      <c r="O2734" s="30">
        <f t="shared" si="1909"/>
        <v>5246.46443</v>
      </c>
      <c r="P2734" s="30">
        <f t="shared" si="1909"/>
        <v>5246.46443</v>
      </c>
      <c r="Q2734" s="30">
        <f t="shared" si="1909"/>
        <v>0</v>
      </c>
      <c r="R2734" s="88">
        <f t="shared" si="1891"/>
        <v>98.678963078601384</v>
      </c>
      <c r="S2734" s="70"/>
    </row>
    <row r="2735" spans="1:19" ht="63" customHeight="1" x14ac:dyDescent="0.3">
      <c r="A2735" s="28" t="s">
        <v>307</v>
      </c>
      <c r="B2735" s="28" t="s">
        <v>1417</v>
      </c>
      <c r="C2735" s="18" t="s">
        <v>239</v>
      </c>
      <c r="D2735" s="28"/>
      <c r="E2735" s="29" t="s">
        <v>1818</v>
      </c>
      <c r="F2735" s="24">
        <v>4616.2</v>
      </c>
      <c r="G2735" s="24">
        <f t="shared" si="1909"/>
        <v>0</v>
      </c>
      <c r="H2735" s="24">
        <f t="shared" si="1909"/>
        <v>4616.2</v>
      </c>
      <c r="I2735" s="24">
        <f t="shared" si="1909"/>
        <v>5316.7</v>
      </c>
      <c r="J2735" s="37">
        <f t="shared" si="1909"/>
        <v>3392.6469999999999</v>
      </c>
      <c r="K2735" s="24">
        <f t="shared" si="1909"/>
        <v>5316.7</v>
      </c>
      <c r="L2735" s="24">
        <f t="shared" si="1909"/>
        <v>3392.6469999999999</v>
      </c>
      <c r="M2735" s="24">
        <f t="shared" si="1909"/>
        <v>0</v>
      </c>
      <c r="N2735" s="24">
        <f t="shared" si="1909"/>
        <v>0</v>
      </c>
      <c r="O2735" s="30">
        <f t="shared" si="1909"/>
        <v>5246.46443</v>
      </c>
      <c r="P2735" s="30">
        <f t="shared" si="1909"/>
        <v>5246.46443</v>
      </c>
      <c r="Q2735" s="30">
        <f t="shared" si="1909"/>
        <v>0</v>
      </c>
      <c r="R2735" s="88">
        <f t="shared" si="1891"/>
        <v>98.678963078601384</v>
      </c>
      <c r="S2735" s="70"/>
    </row>
    <row r="2736" spans="1:19" ht="31.5" customHeight="1" x14ac:dyDescent="0.3">
      <c r="A2736" s="28" t="s">
        <v>307</v>
      </c>
      <c r="B2736" s="28" t="s">
        <v>1417</v>
      </c>
      <c r="C2736" s="18" t="s">
        <v>236</v>
      </c>
      <c r="D2736" s="28"/>
      <c r="E2736" s="29" t="s">
        <v>785</v>
      </c>
      <c r="F2736" s="24">
        <v>4616.2</v>
      </c>
      <c r="G2736" s="24">
        <f t="shared" ref="G2736:H2736" si="1910">G2737+G2739</f>
        <v>0</v>
      </c>
      <c r="H2736" s="24">
        <f t="shared" si="1910"/>
        <v>4616.2</v>
      </c>
      <c r="I2736" s="24">
        <f t="shared" ref="I2736:Q2736" si="1911">I2737+I2739</f>
        <v>5316.7</v>
      </c>
      <c r="J2736" s="37">
        <f t="shared" si="1911"/>
        <v>3392.6469999999999</v>
      </c>
      <c r="K2736" s="24">
        <f t="shared" si="1911"/>
        <v>5316.7</v>
      </c>
      <c r="L2736" s="24">
        <f t="shared" si="1911"/>
        <v>3392.6469999999999</v>
      </c>
      <c r="M2736" s="24">
        <f t="shared" si="1911"/>
        <v>0</v>
      </c>
      <c r="N2736" s="24">
        <f t="shared" si="1911"/>
        <v>0</v>
      </c>
      <c r="O2736" s="30">
        <f t="shared" si="1911"/>
        <v>5246.46443</v>
      </c>
      <c r="P2736" s="30">
        <f t="shared" si="1911"/>
        <v>5246.46443</v>
      </c>
      <c r="Q2736" s="30">
        <f t="shared" si="1911"/>
        <v>0</v>
      </c>
      <c r="R2736" s="88">
        <f t="shared" si="1891"/>
        <v>98.678963078601384</v>
      </c>
      <c r="S2736" s="70"/>
    </row>
    <row r="2737" spans="1:19" ht="78.75" customHeight="1" x14ac:dyDescent="0.3">
      <c r="A2737" s="28" t="s">
        <v>307</v>
      </c>
      <c r="B2737" s="28" t="s">
        <v>1417</v>
      </c>
      <c r="C2737" s="18" t="s">
        <v>236</v>
      </c>
      <c r="D2737" s="28" t="s">
        <v>58</v>
      </c>
      <c r="E2737" s="29" t="s">
        <v>660</v>
      </c>
      <c r="F2737" s="24">
        <v>4298.8</v>
      </c>
      <c r="G2737" s="24">
        <f t="shared" ref="G2737:Q2737" si="1912">G2738</f>
        <v>0</v>
      </c>
      <c r="H2737" s="24">
        <f t="shared" si="1912"/>
        <v>4298.8</v>
      </c>
      <c r="I2737" s="24">
        <f t="shared" si="1912"/>
        <v>4999.3</v>
      </c>
      <c r="J2737" s="37">
        <f t="shared" si="1912"/>
        <v>3271.3490000000002</v>
      </c>
      <c r="K2737" s="24">
        <f t="shared" si="1912"/>
        <v>4999.3</v>
      </c>
      <c r="L2737" s="24">
        <f t="shared" si="1912"/>
        <v>3271.3490000000002</v>
      </c>
      <c r="M2737" s="24">
        <f t="shared" si="1912"/>
        <v>0</v>
      </c>
      <c r="N2737" s="24">
        <f t="shared" si="1912"/>
        <v>0</v>
      </c>
      <c r="O2737" s="30">
        <f t="shared" si="1912"/>
        <v>4981.3102600000002</v>
      </c>
      <c r="P2737" s="30">
        <f t="shared" si="1912"/>
        <v>4981.3102600000002</v>
      </c>
      <c r="Q2737" s="30">
        <f t="shared" si="1912"/>
        <v>0</v>
      </c>
      <c r="R2737" s="88">
        <f t="shared" si="1891"/>
        <v>99.640154821675026</v>
      </c>
      <c r="S2737" s="70"/>
    </row>
    <row r="2738" spans="1:19" ht="31.5" customHeight="1" x14ac:dyDescent="0.3">
      <c r="A2738" s="28" t="s">
        <v>307</v>
      </c>
      <c r="B2738" s="28" t="s">
        <v>1417</v>
      </c>
      <c r="C2738" s="18" t="s">
        <v>236</v>
      </c>
      <c r="D2738" s="28" t="s">
        <v>68</v>
      </c>
      <c r="E2738" s="29" t="s">
        <v>662</v>
      </c>
      <c r="F2738" s="24">
        <v>4298.8</v>
      </c>
      <c r="G2738" s="24"/>
      <c r="H2738" s="24">
        <f>3301.7+997.1</f>
        <v>4298.8</v>
      </c>
      <c r="I2738" s="24">
        <v>4999.3</v>
      </c>
      <c r="J2738" s="37">
        <v>3271.3490000000002</v>
      </c>
      <c r="K2738" s="24">
        <f>I2738</f>
        <v>4999.3</v>
      </c>
      <c r="L2738" s="24">
        <f>J2738</f>
        <v>3271.3490000000002</v>
      </c>
      <c r="M2738" s="24">
        <v>0</v>
      </c>
      <c r="N2738" s="24">
        <v>0</v>
      </c>
      <c r="O2738" s="30">
        <v>4981.3102600000002</v>
      </c>
      <c r="P2738" s="30">
        <f>O2738</f>
        <v>4981.3102600000002</v>
      </c>
      <c r="Q2738" s="30">
        <v>0</v>
      </c>
      <c r="R2738" s="88">
        <f t="shared" si="1891"/>
        <v>99.640154821675026</v>
      </c>
      <c r="S2738" s="70"/>
    </row>
    <row r="2739" spans="1:19" ht="31.5" customHeight="1" x14ac:dyDescent="0.3">
      <c r="A2739" s="28" t="s">
        <v>307</v>
      </c>
      <c r="B2739" s="28" t="s">
        <v>1417</v>
      </c>
      <c r="C2739" s="18" t="s">
        <v>236</v>
      </c>
      <c r="D2739" s="28" t="s">
        <v>51</v>
      </c>
      <c r="E2739" s="29" t="s">
        <v>663</v>
      </c>
      <c r="F2739" s="24">
        <v>317.39999999999998</v>
      </c>
      <c r="G2739" s="24">
        <f t="shared" ref="G2739:Q2739" si="1913">G2740</f>
        <v>0</v>
      </c>
      <c r="H2739" s="24">
        <f t="shared" si="1913"/>
        <v>317.39999999999998</v>
      </c>
      <c r="I2739" s="24">
        <f t="shared" si="1913"/>
        <v>317.39999999999998</v>
      </c>
      <c r="J2739" s="37">
        <f t="shared" si="1913"/>
        <v>121.298</v>
      </c>
      <c r="K2739" s="24">
        <f t="shared" si="1913"/>
        <v>317.39999999999998</v>
      </c>
      <c r="L2739" s="24">
        <f t="shared" si="1913"/>
        <v>121.298</v>
      </c>
      <c r="M2739" s="24">
        <f t="shared" si="1913"/>
        <v>0</v>
      </c>
      <c r="N2739" s="24">
        <f t="shared" si="1913"/>
        <v>0</v>
      </c>
      <c r="O2739" s="30">
        <f t="shared" si="1913"/>
        <v>265.15417000000002</v>
      </c>
      <c r="P2739" s="30">
        <f t="shared" si="1913"/>
        <v>265.15417000000002</v>
      </c>
      <c r="Q2739" s="30">
        <f t="shared" si="1913"/>
        <v>0</v>
      </c>
      <c r="R2739" s="88">
        <f t="shared" si="1891"/>
        <v>83.539436042848152</v>
      </c>
      <c r="S2739" s="70"/>
    </row>
    <row r="2740" spans="1:19" ht="31.5" customHeight="1" x14ac:dyDescent="0.3">
      <c r="A2740" s="28" t="s">
        <v>307</v>
      </c>
      <c r="B2740" s="28" t="s">
        <v>1417</v>
      </c>
      <c r="C2740" s="18" t="s">
        <v>236</v>
      </c>
      <c r="D2740" s="28" t="s">
        <v>52</v>
      </c>
      <c r="E2740" s="29" t="s">
        <v>664</v>
      </c>
      <c r="F2740" s="24">
        <v>317.39999999999998</v>
      </c>
      <c r="G2740" s="24"/>
      <c r="H2740" s="24">
        <v>317.39999999999998</v>
      </c>
      <c r="I2740" s="24">
        <v>317.39999999999998</v>
      </c>
      <c r="J2740" s="37">
        <v>121.298</v>
      </c>
      <c r="K2740" s="24">
        <f>I2740</f>
        <v>317.39999999999998</v>
      </c>
      <c r="L2740" s="24">
        <f>J2740</f>
        <v>121.298</v>
      </c>
      <c r="M2740" s="24">
        <v>0</v>
      </c>
      <c r="N2740" s="24">
        <v>0</v>
      </c>
      <c r="O2740" s="30">
        <v>265.15417000000002</v>
      </c>
      <c r="P2740" s="30">
        <f>O2740</f>
        <v>265.15417000000002</v>
      </c>
      <c r="Q2740" s="30">
        <v>0</v>
      </c>
      <c r="R2740" s="88">
        <f t="shared" si="1891"/>
        <v>83.539436042848152</v>
      </c>
      <c r="S2740" s="70"/>
    </row>
    <row r="2741" spans="1:19" ht="31.5" customHeight="1" x14ac:dyDescent="0.3">
      <c r="A2741" s="28" t="s">
        <v>307</v>
      </c>
      <c r="B2741" s="28" t="s">
        <v>1417</v>
      </c>
      <c r="C2741" s="18" t="s">
        <v>65</v>
      </c>
      <c r="D2741" s="28"/>
      <c r="E2741" s="29" t="s">
        <v>1228</v>
      </c>
      <c r="F2741" s="24">
        <v>42163.1</v>
      </c>
      <c r="G2741" s="24">
        <f t="shared" ref="G2741:Q2741" si="1914">G2742</f>
        <v>0</v>
      </c>
      <c r="H2741" s="24">
        <f t="shared" si="1914"/>
        <v>41790.648000000001</v>
      </c>
      <c r="I2741" s="24">
        <f t="shared" si="1914"/>
        <v>40500.095450000001</v>
      </c>
      <c r="J2741" s="37">
        <f t="shared" si="1914"/>
        <v>28864.996309999999</v>
      </c>
      <c r="K2741" s="24">
        <f t="shared" si="1914"/>
        <v>0</v>
      </c>
      <c r="L2741" s="24">
        <f t="shared" si="1914"/>
        <v>0</v>
      </c>
      <c r="M2741" s="24">
        <f t="shared" si="1914"/>
        <v>0</v>
      </c>
      <c r="N2741" s="24">
        <f t="shared" si="1914"/>
        <v>0</v>
      </c>
      <c r="O2741" s="30">
        <f t="shared" si="1914"/>
        <v>40491.953979999998</v>
      </c>
      <c r="P2741" s="30">
        <f t="shared" si="1914"/>
        <v>0</v>
      </c>
      <c r="Q2741" s="30">
        <f t="shared" si="1914"/>
        <v>0</v>
      </c>
      <c r="R2741" s="88">
        <f t="shared" si="1891"/>
        <v>99.979897652315273</v>
      </c>
      <c r="S2741" s="70"/>
    </row>
    <row r="2742" spans="1:19" ht="31.5" customHeight="1" x14ac:dyDescent="0.3">
      <c r="A2742" s="28" t="s">
        <v>307</v>
      </c>
      <c r="B2742" s="28" t="s">
        <v>1417</v>
      </c>
      <c r="C2742" s="18" t="s">
        <v>240</v>
      </c>
      <c r="D2742" s="28"/>
      <c r="E2742" s="29" t="s">
        <v>1230</v>
      </c>
      <c r="F2742" s="24">
        <v>42163.1</v>
      </c>
      <c r="G2742" s="24">
        <f t="shared" ref="G2742:H2742" si="1915">G2743+G2746</f>
        <v>0</v>
      </c>
      <c r="H2742" s="24">
        <f t="shared" si="1915"/>
        <v>41790.648000000001</v>
      </c>
      <c r="I2742" s="24">
        <f t="shared" ref="I2742:Q2742" si="1916">I2743+I2746</f>
        <v>40500.095450000001</v>
      </c>
      <c r="J2742" s="37">
        <f t="shared" si="1916"/>
        <v>28864.996309999999</v>
      </c>
      <c r="K2742" s="24">
        <f t="shared" si="1916"/>
        <v>0</v>
      </c>
      <c r="L2742" s="24">
        <f t="shared" si="1916"/>
        <v>0</v>
      </c>
      <c r="M2742" s="24">
        <f t="shared" si="1916"/>
        <v>0</v>
      </c>
      <c r="N2742" s="24">
        <f t="shared" si="1916"/>
        <v>0</v>
      </c>
      <c r="O2742" s="30">
        <f t="shared" si="1916"/>
        <v>40491.953979999998</v>
      </c>
      <c r="P2742" s="30">
        <f t="shared" si="1916"/>
        <v>0</v>
      </c>
      <c r="Q2742" s="30">
        <f t="shared" si="1916"/>
        <v>0</v>
      </c>
      <c r="R2742" s="88">
        <f t="shared" si="1891"/>
        <v>99.979897652315273</v>
      </c>
      <c r="S2742" s="70"/>
    </row>
    <row r="2743" spans="1:19" ht="31.5" customHeight="1" x14ac:dyDescent="0.3">
      <c r="A2743" s="28" t="s">
        <v>307</v>
      </c>
      <c r="B2743" s="28" t="s">
        <v>1417</v>
      </c>
      <c r="C2743" s="18" t="s">
        <v>237</v>
      </c>
      <c r="D2743" s="28"/>
      <c r="E2743" s="29" t="s">
        <v>1221</v>
      </c>
      <c r="F2743" s="24">
        <v>38808.1</v>
      </c>
      <c r="G2743" s="24">
        <f t="shared" ref="G2743:Q2744" si="1917">G2744</f>
        <v>0</v>
      </c>
      <c r="H2743" s="24">
        <f t="shared" si="1917"/>
        <v>38808.1</v>
      </c>
      <c r="I2743" s="24">
        <f t="shared" si="1917"/>
        <v>37690.563000000002</v>
      </c>
      <c r="J2743" s="37">
        <f t="shared" si="1917"/>
        <v>26908.87988</v>
      </c>
      <c r="K2743" s="24">
        <f t="shared" si="1917"/>
        <v>0</v>
      </c>
      <c r="L2743" s="24">
        <f t="shared" si="1917"/>
        <v>0</v>
      </c>
      <c r="M2743" s="24">
        <f t="shared" si="1917"/>
        <v>0</v>
      </c>
      <c r="N2743" s="24">
        <f t="shared" si="1917"/>
        <v>0</v>
      </c>
      <c r="O2743" s="30">
        <f t="shared" si="1917"/>
        <v>37689.772369999999</v>
      </c>
      <c r="P2743" s="30">
        <f t="shared" si="1917"/>
        <v>0</v>
      </c>
      <c r="Q2743" s="30">
        <f t="shared" si="1917"/>
        <v>0</v>
      </c>
      <c r="R2743" s="88">
        <f t="shared" si="1891"/>
        <v>99.997902313106863</v>
      </c>
      <c r="S2743" s="70"/>
    </row>
    <row r="2744" spans="1:19" ht="78.75" customHeight="1" x14ac:dyDescent="0.3">
      <c r="A2744" s="28" t="s">
        <v>307</v>
      </c>
      <c r="B2744" s="28" t="s">
        <v>1417</v>
      </c>
      <c r="C2744" s="18" t="s">
        <v>237</v>
      </c>
      <c r="D2744" s="28" t="s">
        <v>58</v>
      </c>
      <c r="E2744" s="29" t="s">
        <v>660</v>
      </c>
      <c r="F2744" s="24">
        <v>38808.1</v>
      </c>
      <c r="G2744" s="24">
        <f t="shared" si="1917"/>
        <v>0</v>
      </c>
      <c r="H2744" s="24">
        <f t="shared" si="1917"/>
        <v>38808.1</v>
      </c>
      <c r="I2744" s="24">
        <f t="shared" si="1917"/>
        <v>37690.563000000002</v>
      </c>
      <c r="J2744" s="37">
        <f t="shared" si="1917"/>
        <v>26908.87988</v>
      </c>
      <c r="K2744" s="24">
        <f t="shared" si="1917"/>
        <v>0</v>
      </c>
      <c r="L2744" s="24">
        <f t="shared" si="1917"/>
        <v>0</v>
      </c>
      <c r="M2744" s="24">
        <f t="shared" si="1917"/>
        <v>0</v>
      </c>
      <c r="N2744" s="24">
        <f t="shared" si="1917"/>
        <v>0</v>
      </c>
      <c r="O2744" s="30">
        <f t="shared" si="1917"/>
        <v>37689.772369999999</v>
      </c>
      <c r="P2744" s="30">
        <f t="shared" si="1917"/>
        <v>0</v>
      </c>
      <c r="Q2744" s="30">
        <f t="shared" si="1917"/>
        <v>0</v>
      </c>
      <c r="R2744" s="88">
        <f t="shared" si="1891"/>
        <v>99.997902313106863</v>
      </c>
      <c r="S2744" s="70"/>
    </row>
    <row r="2745" spans="1:19" ht="31.5" customHeight="1" x14ac:dyDescent="0.3">
      <c r="A2745" s="28" t="s">
        <v>307</v>
      </c>
      <c r="B2745" s="28" t="s">
        <v>1417</v>
      </c>
      <c r="C2745" s="18" t="s">
        <v>237</v>
      </c>
      <c r="D2745" s="28" t="s">
        <v>68</v>
      </c>
      <c r="E2745" s="29" t="s">
        <v>662</v>
      </c>
      <c r="F2745" s="24">
        <v>38808.1</v>
      </c>
      <c r="G2745" s="24"/>
      <c r="H2745" s="24">
        <v>38808.1</v>
      </c>
      <c r="I2745" s="24">
        <v>37690.563000000002</v>
      </c>
      <c r="J2745" s="37">
        <v>26908.87988</v>
      </c>
      <c r="K2745" s="24">
        <v>0</v>
      </c>
      <c r="L2745" s="24">
        <v>0</v>
      </c>
      <c r="M2745" s="24">
        <v>0</v>
      </c>
      <c r="N2745" s="24">
        <v>0</v>
      </c>
      <c r="O2745" s="30">
        <v>37689.772369999999</v>
      </c>
      <c r="P2745" s="30">
        <v>0</v>
      </c>
      <c r="Q2745" s="30">
        <v>0</v>
      </c>
      <c r="R2745" s="88">
        <f t="shared" si="1891"/>
        <v>99.997902313106863</v>
      </c>
      <c r="S2745" s="70"/>
    </row>
    <row r="2746" spans="1:19" ht="31.5" customHeight="1" x14ac:dyDescent="0.3">
      <c r="A2746" s="28" t="s">
        <v>307</v>
      </c>
      <c r="B2746" s="28" t="s">
        <v>1417</v>
      </c>
      <c r="C2746" s="18" t="s">
        <v>238</v>
      </c>
      <c r="D2746" s="28"/>
      <c r="E2746" s="29" t="s">
        <v>1222</v>
      </c>
      <c r="F2746" s="24">
        <v>3355</v>
      </c>
      <c r="G2746" s="24">
        <f t="shared" ref="G2746:H2746" si="1918">G2747+G2749+G2751</f>
        <v>0</v>
      </c>
      <c r="H2746" s="24">
        <f t="shared" si="1918"/>
        <v>2982.5480000000002</v>
      </c>
      <c r="I2746" s="24">
        <f t="shared" ref="I2746:Q2746" si="1919">I2747+I2749+I2751</f>
        <v>2809.5324500000002</v>
      </c>
      <c r="J2746" s="37">
        <f t="shared" si="1919"/>
        <v>1956.1164299999998</v>
      </c>
      <c r="K2746" s="24">
        <f t="shared" si="1919"/>
        <v>0</v>
      </c>
      <c r="L2746" s="24">
        <f t="shared" si="1919"/>
        <v>0</v>
      </c>
      <c r="M2746" s="24">
        <f t="shared" si="1919"/>
        <v>0</v>
      </c>
      <c r="N2746" s="24">
        <f t="shared" si="1919"/>
        <v>0</v>
      </c>
      <c r="O2746" s="30">
        <f t="shared" si="1919"/>
        <v>2802.1816100000001</v>
      </c>
      <c r="P2746" s="30">
        <f t="shared" si="1919"/>
        <v>0</v>
      </c>
      <c r="Q2746" s="30">
        <f t="shared" si="1919"/>
        <v>0</v>
      </c>
      <c r="R2746" s="88">
        <f t="shared" si="1891"/>
        <v>99.738360736854986</v>
      </c>
      <c r="S2746" s="70"/>
    </row>
    <row r="2747" spans="1:19" ht="78" x14ac:dyDescent="0.3">
      <c r="A2747" s="28" t="s">
        <v>307</v>
      </c>
      <c r="B2747" s="28" t="s">
        <v>1417</v>
      </c>
      <c r="C2747" s="18" t="s">
        <v>238</v>
      </c>
      <c r="D2747" s="28" t="s">
        <v>58</v>
      </c>
      <c r="E2747" s="29" t="s">
        <v>660</v>
      </c>
      <c r="F2747" s="24">
        <v>4.8</v>
      </c>
      <c r="G2747" s="24">
        <f t="shared" ref="G2747:Q2747" si="1920">G2748</f>
        <v>0</v>
      </c>
      <c r="H2747" s="24">
        <f t="shared" si="1920"/>
        <v>4.8</v>
      </c>
      <c r="I2747" s="24">
        <f t="shared" si="1920"/>
        <v>4.8</v>
      </c>
      <c r="J2747" s="37">
        <f t="shared" si="1920"/>
        <v>3.6</v>
      </c>
      <c r="K2747" s="24">
        <f t="shared" si="1920"/>
        <v>0</v>
      </c>
      <c r="L2747" s="24">
        <f t="shared" si="1920"/>
        <v>0</v>
      </c>
      <c r="M2747" s="24">
        <f t="shared" si="1920"/>
        <v>0</v>
      </c>
      <c r="N2747" s="24">
        <f t="shared" si="1920"/>
        <v>0</v>
      </c>
      <c r="O2747" s="30">
        <f t="shared" si="1920"/>
        <v>3.1905000000000001</v>
      </c>
      <c r="P2747" s="30">
        <f t="shared" si="1920"/>
        <v>0</v>
      </c>
      <c r="Q2747" s="30">
        <f t="shared" si="1920"/>
        <v>0</v>
      </c>
      <c r="R2747" s="88">
        <f t="shared" si="1891"/>
        <v>66.468750000000014</v>
      </c>
      <c r="S2747" s="70"/>
    </row>
    <row r="2748" spans="1:19" ht="31.5" customHeight="1" x14ac:dyDescent="0.3">
      <c r="A2748" s="28" t="s">
        <v>307</v>
      </c>
      <c r="B2748" s="28" t="s">
        <v>1417</v>
      </c>
      <c r="C2748" s="18" t="s">
        <v>238</v>
      </c>
      <c r="D2748" s="28" t="s">
        <v>68</v>
      </c>
      <c r="E2748" s="29" t="s">
        <v>662</v>
      </c>
      <c r="F2748" s="24">
        <v>4.8</v>
      </c>
      <c r="G2748" s="24"/>
      <c r="H2748" s="24">
        <v>4.8</v>
      </c>
      <c r="I2748" s="24">
        <v>4.8</v>
      </c>
      <c r="J2748" s="37">
        <v>3.6</v>
      </c>
      <c r="K2748" s="24">
        <v>0</v>
      </c>
      <c r="L2748" s="24">
        <v>0</v>
      </c>
      <c r="M2748" s="24">
        <v>0</v>
      </c>
      <c r="N2748" s="24">
        <v>0</v>
      </c>
      <c r="O2748" s="30">
        <v>3.1905000000000001</v>
      </c>
      <c r="P2748" s="30">
        <v>0</v>
      </c>
      <c r="Q2748" s="30">
        <v>0</v>
      </c>
      <c r="R2748" s="88">
        <f t="shared" si="1891"/>
        <v>66.468750000000014</v>
      </c>
      <c r="S2748" s="70"/>
    </row>
    <row r="2749" spans="1:19" ht="31.5" customHeight="1" x14ac:dyDescent="0.3">
      <c r="A2749" s="28" t="s">
        <v>307</v>
      </c>
      <c r="B2749" s="28" t="s">
        <v>1417</v>
      </c>
      <c r="C2749" s="18" t="s">
        <v>238</v>
      </c>
      <c r="D2749" s="28" t="s">
        <v>51</v>
      </c>
      <c r="E2749" s="29" t="s">
        <v>663</v>
      </c>
      <c r="F2749" s="24">
        <v>3350.2</v>
      </c>
      <c r="G2749" s="24">
        <f t="shared" ref="G2749:Q2749" si="1921">G2750</f>
        <v>0</v>
      </c>
      <c r="H2749" s="24">
        <f t="shared" si="1921"/>
        <v>2977.748</v>
      </c>
      <c r="I2749" s="24">
        <f t="shared" si="1921"/>
        <v>2804.71648</v>
      </c>
      <c r="J2749" s="37">
        <f t="shared" si="1921"/>
        <v>1952.50046</v>
      </c>
      <c r="K2749" s="24">
        <f t="shared" si="1921"/>
        <v>0</v>
      </c>
      <c r="L2749" s="24">
        <f t="shared" si="1921"/>
        <v>0</v>
      </c>
      <c r="M2749" s="24">
        <f t="shared" si="1921"/>
        <v>0</v>
      </c>
      <c r="N2749" s="24">
        <f t="shared" si="1921"/>
        <v>0</v>
      </c>
      <c r="O2749" s="30">
        <f t="shared" si="1921"/>
        <v>2798.97514</v>
      </c>
      <c r="P2749" s="30">
        <f t="shared" si="1921"/>
        <v>0</v>
      </c>
      <c r="Q2749" s="30">
        <f t="shared" si="1921"/>
        <v>0</v>
      </c>
      <c r="R2749" s="88">
        <f t="shared" si="1891"/>
        <v>99.79529695636117</v>
      </c>
      <c r="S2749" s="70"/>
    </row>
    <row r="2750" spans="1:19" ht="31.5" customHeight="1" x14ac:dyDescent="0.3">
      <c r="A2750" s="28" t="s">
        <v>307</v>
      </c>
      <c r="B2750" s="28" t="s">
        <v>1417</v>
      </c>
      <c r="C2750" s="18" t="s">
        <v>238</v>
      </c>
      <c r="D2750" s="28" t="s">
        <v>52</v>
      </c>
      <c r="E2750" s="29" t="s">
        <v>664</v>
      </c>
      <c r="F2750" s="24">
        <v>3350.2</v>
      </c>
      <c r="G2750" s="24"/>
      <c r="H2750" s="24">
        <f>2993.948-16.2</f>
        <v>2977.748</v>
      </c>
      <c r="I2750" s="24">
        <v>2804.71648</v>
      </c>
      <c r="J2750" s="37">
        <v>1952.50046</v>
      </c>
      <c r="K2750" s="24">
        <v>0</v>
      </c>
      <c r="L2750" s="24">
        <v>0</v>
      </c>
      <c r="M2750" s="24">
        <v>0</v>
      </c>
      <c r="N2750" s="24">
        <v>0</v>
      </c>
      <c r="O2750" s="30">
        <v>2798.97514</v>
      </c>
      <c r="P2750" s="30">
        <v>0</v>
      </c>
      <c r="Q2750" s="30">
        <v>0</v>
      </c>
      <c r="R2750" s="88">
        <f t="shared" si="1891"/>
        <v>99.79529695636117</v>
      </c>
      <c r="S2750" s="70"/>
    </row>
    <row r="2751" spans="1:19" ht="15.75" customHeight="1" x14ac:dyDescent="0.3">
      <c r="A2751" s="28" t="s">
        <v>307</v>
      </c>
      <c r="B2751" s="28" t="s">
        <v>1417</v>
      </c>
      <c r="C2751" s="18" t="s">
        <v>238</v>
      </c>
      <c r="D2751" s="28" t="s">
        <v>53</v>
      </c>
      <c r="E2751" s="29" t="s">
        <v>679</v>
      </c>
      <c r="F2751" s="24">
        <v>0</v>
      </c>
      <c r="G2751" s="24">
        <f t="shared" ref="G2751:Q2751" si="1922">G2752</f>
        <v>0</v>
      </c>
      <c r="H2751" s="24">
        <f t="shared" si="1922"/>
        <v>0</v>
      </c>
      <c r="I2751" s="24">
        <f t="shared" si="1922"/>
        <v>1.5970000000000002E-2</v>
      </c>
      <c r="J2751" s="37">
        <f t="shared" si="1922"/>
        <v>1.5970000000000002E-2</v>
      </c>
      <c r="K2751" s="24">
        <f t="shared" si="1922"/>
        <v>0</v>
      </c>
      <c r="L2751" s="24">
        <f t="shared" si="1922"/>
        <v>0</v>
      </c>
      <c r="M2751" s="24">
        <f t="shared" si="1922"/>
        <v>0</v>
      </c>
      <c r="N2751" s="24">
        <f t="shared" si="1922"/>
        <v>0</v>
      </c>
      <c r="O2751" s="30">
        <f t="shared" si="1922"/>
        <v>1.5970000000000002E-2</v>
      </c>
      <c r="P2751" s="30">
        <f t="shared" si="1922"/>
        <v>0</v>
      </c>
      <c r="Q2751" s="30">
        <f t="shared" si="1922"/>
        <v>0</v>
      </c>
      <c r="R2751" s="88">
        <f t="shared" si="1891"/>
        <v>100</v>
      </c>
      <c r="S2751" s="70"/>
    </row>
    <row r="2752" spans="1:19" ht="15.75" customHeight="1" x14ac:dyDescent="0.3">
      <c r="A2752" s="28" t="s">
        <v>307</v>
      </c>
      <c r="B2752" s="28" t="s">
        <v>1417</v>
      </c>
      <c r="C2752" s="18" t="s">
        <v>238</v>
      </c>
      <c r="D2752" s="28" t="s">
        <v>60</v>
      </c>
      <c r="E2752" s="29" t="s">
        <v>682</v>
      </c>
      <c r="F2752" s="24">
        <v>0</v>
      </c>
      <c r="G2752" s="24"/>
      <c r="H2752" s="24">
        <v>0</v>
      </c>
      <c r="I2752" s="24">
        <v>1.5970000000000002E-2</v>
      </c>
      <c r="J2752" s="37">
        <v>1.5970000000000002E-2</v>
      </c>
      <c r="K2752" s="24">
        <v>0</v>
      </c>
      <c r="L2752" s="24">
        <v>0</v>
      </c>
      <c r="M2752" s="24">
        <v>0</v>
      </c>
      <c r="N2752" s="24">
        <v>0</v>
      </c>
      <c r="O2752" s="30">
        <v>1.5970000000000002E-2</v>
      </c>
      <c r="P2752" s="30">
        <v>0</v>
      </c>
      <c r="Q2752" s="30">
        <v>0</v>
      </c>
      <c r="R2752" s="88">
        <f t="shared" si="1891"/>
        <v>100</v>
      </c>
      <c r="S2752" s="70"/>
    </row>
    <row r="2753" spans="1:19" ht="47.25" customHeight="1" x14ac:dyDescent="0.3">
      <c r="A2753" s="28" t="s">
        <v>307</v>
      </c>
      <c r="B2753" s="28" t="s">
        <v>1417</v>
      </c>
      <c r="C2753" s="18" t="s">
        <v>79</v>
      </c>
      <c r="D2753" s="28"/>
      <c r="E2753" s="29" t="s">
        <v>1232</v>
      </c>
      <c r="F2753" s="24"/>
      <c r="G2753" s="24"/>
      <c r="H2753" s="24">
        <f t="shared" ref="H2753:I2756" si="1923">H2754</f>
        <v>40.853999999999999</v>
      </c>
      <c r="I2753" s="24">
        <f t="shared" si="1923"/>
        <v>40.853999999999999</v>
      </c>
      <c r="J2753" s="24">
        <f t="shared" ref="J2753:Q2756" si="1924">J2754</f>
        <v>24.654</v>
      </c>
      <c r="K2753" s="24">
        <f t="shared" si="1924"/>
        <v>0</v>
      </c>
      <c r="L2753" s="24">
        <f t="shared" si="1924"/>
        <v>0</v>
      </c>
      <c r="M2753" s="24">
        <f t="shared" si="1924"/>
        <v>0</v>
      </c>
      <c r="N2753" s="24">
        <f t="shared" si="1924"/>
        <v>0</v>
      </c>
      <c r="O2753" s="24">
        <f t="shared" si="1924"/>
        <v>40.853999999999999</v>
      </c>
      <c r="P2753" s="24">
        <f t="shared" si="1924"/>
        <v>0</v>
      </c>
      <c r="Q2753" s="24">
        <f t="shared" si="1924"/>
        <v>0</v>
      </c>
      <c r="R2753" s="88">
        <f t="shared" si="1891"/>
        <v>100</v>
      </c>
      <c r="S2753" s="70"/>
    </row>
    <row r="2754" spans="1:19" ht="47.25" customHeight="1" x14ac:dyDescent="0.3">
      <c r="A2754" s="28" t="s">
        <v>307</v>
      </c>
      <c r="B2754" s="28" t="s">
        <v>1417</v>
      </c>
      <c r="C2754" s="18" t="s">
        <v>2000</v>
      </c>
      <c r="D2754" s="28"/>
      <c r="E2754" s="29" t="s">
        <v>2001</v>
      </c>
      <c r="F2754" s="24"/>
      <c r="G2754" s="24"/>
      <c r="H2754" s="24">
        <f t="shared" si="1923"/>
        <v>40.853999999999999</v>
      </c>
      <c r="I2754" s="24">
        <f t="shared" si="1923"/>
        <v>40.853999999999999</v>
      </c>
      <c r="J2754" s="24">
        <f t="shared" si="1924"/>
        <v>24.654</v>
      </c>
      <c r="K2754" s="24">
        <f t="shared" si="1924"/>
        <v>0</v>
      </c>
      <c r="L2754" s="24">
        <f t="shared" si="1924"/>
        <v>0</v>
      </c>
      <c r="M2754" s="24">
        <f t="shared" si="1924"/>
        <v>0</v>
      </c>
      <c r="N2754" s="24">
        <f t="shared" si="1924"/>
        <v>0</v>
      </c>
      <c r="O2754" s="24">
        <f t="shared" si="1924"/>
        <v>40.853999999999999</v>
      </c>
      <c r="P2754" s="24">
        <f t="shared" si="1924"/>
        <v>0</v>
      </c>
      <c r="Q2754" s="24">
        <f t="shared" si="1924"/>
        <v>0</v>
      </c>
      <c r="R2754" s="88">
        <f t="shared" si="1891"/>
        <v>100</v>
      </c>
      <c r="S2754" s="70"/>
    </row>
    <row r="2755" spans="1:19" ht="31.5" customHeight="1" x14ac:dyDescent="0.3">
      <c r="A2755" s="28" t="s">
        <v>307</v>
      </c>
      <c r="B2755" s="28" t="s">
        <v>1417</v>
      </c>
      <c r="C2755" s="18" t="s">
        <v>2002</v>
      </c>
      <c r="D2755" s="28"/>
      <c r="E2755" s="29" t="s">
        <v>2003</v>
      </c>
      <c r="F2755" s="24"/>
      <c r="G2755" s="24"/>
      <c r="H2755" s="24">
        <f t="shared" si="1923"/>
        <v>40.853999999999999</v>
      </c>
      <c r="I2755" s="24">
        <f t="shared" si="1923"/>
        <v>40.853999999999999</v>
      </c>
      <c r="J2755" s="24">
        <f t="shared" si="1924"/>
        <v>24.654</v>
      </c>
      <c r="K2755" s="24">
        <f t="shared" si="1924"/>
        <v>0</v>
      </c>
      <c r="L2755" s="24">
        <f t="shared" si="1924"/>
        <v>0</v>
      </c>
      <c r="M2755" s="24">
        <f t="shared" si="1924"/>
        <v>0</v>
      </c>
      <c r="N2755" s="24">
        <f t="shared" si="1924"/>
        <v>0</v>
      </c>
      <c r="O2755" s="24">
        <f t="shared" si="1924"/>
        <v>40.853999999999999</v>
      </c>
      <c r="P2755" s="24">
        <f t="shared" si="1924"/>
        <v>0</v>
      </c>
      <c r="Q2755" s="24">
        <f t="shared" si="1924"/>
        <v>0</v>
      </c>
      <c r="R2755" s="88">
        <f t="shared" si="1891"/>
        <v>100</v>
      </c>
      <c r="S2755" s="70"/>
    </row>
    <row r="2756" spans="1:19" ht="31.5" customHeight="1" x14ac:dyDescent="0.3">
      <c r="A2756" s="28" t="s">
        <v>307</v>
      </c>
      <c r="B2756" s="28" t="s">
        <v>1417</v>
      </c>
      <c r="C2756" s="18" t="s">
        <v>2002</v>
      </c>
      <c r="D2756" s="28" t="s">
        <v>51</v>
      </c>
      <c r="E2756" s="29" t="s">
        <v>663</v>
      </c>
      <c r="F2756" s="24"/>
      <c r="G2756" s="24"/>
      <c r="H2756" s="24">
        <f t="shared" si="1923"/>
        <v>40.853999999999999</v>
      </c>
      <c r="I2756" s="24">
        <f t="shared" si="1923"/>
        <v>40.853999999999999</v>
      </c>
      <c r="J2756" s="24">
        <f t="shared" si="1924"/>
        <v>24.654</v>
      </c>
      <c r="K2756" s="24">
        <f t="shared" si="1924"/>
        <v>0</v>
      </c>
      <c r="L2756" s="24">
        <f t="shared" si="1924"/>
        <v>0</v>
      </c>
      <c r="M2756" s="24">
        <f t="shared" si="1924"/>
        <v>0</v>
      </c>
      <c r="N2756" s="24">
        <f t="shared" si="1924"/>
        <v>0</v>
      </c>
      <c r="O2756" s="24">
        <f t="shared" si="1924"/>
        <v>40.853999999999999</v>
      </c>
      <c r="P2756" s="24">
        <f t="shared" si="1924"/>
        <v>0</v>
      </c>
      <c r="Q2756" s="24">
        <f t="shared" si="1924"/>
        <v>0</v>
      </c>
      <c r="R2756" s="88">
        <f t="shared" si="1891"/>
        <v>100</v>
      </c>
      <c r="S2756" s="70"/>
    </row>
    <row r="2757" spans="1:19" ht="31.5" customHeight="1" x14ac:dyDescent="0.3">
      <c r="A2757" s="28" t="s">
        <v>307</v>
      </c>
      <c r="B2757" s="28" t="s">
        <v>1417</v>
      </c>
      <c r="C2757" s="18" t="s">
        <v>2002</v>
      </c>
      <c r="D2757" s="28" t="s">
        <v>52</v>
      </c>
      <c r="E2757" s="29" t="s">
        <v>664</v>
      </c>
      <c r="F2757" s="24"/>
      <c r="G2757" s="24"/>
      <c r="H2757" s="24">
        <f>24.654+16.2</f>
        <v>40.853999999999999</v>
      </c>
      <c r="I2757" s="24">
        <v>40.853999999999999</v>
      </c>
      <c r="J2757" s="37">
        <v>24.654</v>
      </c>
      <c r="K2757" s="24">
        <v>0</v>
      </c>
      <c r="L2757" s="24">
        <v>0</v>
      </c>
      <c r="M2757" s="24">
        <v>0</v>
      </c>
      <c r="N2757" s="24">
        <v>0</v>
      </c>
      <c r="O2757" s="30">
        <v>40.853999999999999</v>
      </c>
      <c r="P2757" s="30">
        <v>0</v>
      </c>
      <c r="Q2757" s="30">
        <v>0</v>
      </c>
      <c r="R2757" s="88">
        <f t="shared" si="1891"/>
        <v>100</v>
      </c>
      <c r="S2757" s="70"/>
    </row>
    <row r="2758" spans="1:19" s="49" customFormat="1" ht="15.75" customHeight="1" x14ac:dyDescent="0.3">
      <c r="A2758" s="47" t="s">
        <v>307</v>
      </c>
      <c r="B2758" s="47" t="s">
        <v>1393</v>
      </c>
      <c r="C2758" s="20"/>
      <c r="D2758" s="47"/>
      <c r="E2758" s="48" t="s">
        <v>635</v>
      </c>
      <c r="F2758" s="23">
        <v>6747.9</v>
      </c>
      <c r="G2758" s="23">
        <f t="shared" ref="G2758:H2758" si="1925">G2759</f>
        <v>50</v>
      </c>
      <c r="H2758" s="23">
        <f t="shared" si="1925"/>
        <v>6548.6970000000001</v>
      </c>
      <c r="I2758" s="23">
        <f>I2759+I2790</f>
        <v>6631.3495499999999</v>
      </c>
      <c r="J2758" s="23">
        <f t="shared" ref="J2758:Q2758" si="1926">J2759+J2790</f>
        <v>5292.0246799999995</v>
      </c>
      <c r="K2758" s="23">
        <f t="shared" si="1926"/>
        <v>0</v>
      </c>
      <c r="L2758" s="23">
        <f t="shared" si="1926"/>
        <v>0</v>
      </c>
      <c r="M2758" s="23">
        <f t="shared" si="1926"/>
        <v>0</v>
      </c>
      <c r="N2758" s="23">
        <f t="shared" si="1926"/>
        <v>0</v>
      </c>
      <c r="O2758" s="23">
        <f t="shared" si="1926"/>
        <v>6517.5622300000005</v>
      </c>
      <c r="P2758" s="23">
        <f t="shared" si="1926"/>
        <v>0</v>
      </c>
      <c r="Q2758" s="23">
        <f t="shared" si="1926"/>
        <v>0</v>
      </c>
      <c r="R2758" s="87">
        <f t="shared" si="1891"/>
        <v>98.28410010448026</v>
      </c>
      <c r="S2758" s="70"/>
    </row>
    <row r="2759" spans="1:19" ht="15.75" customHeight="1" x14ac:dyDescent="0.3">
      <c r="A2759" s="28" t="s">
        <v>307</v>
      </c>
      <c r="B2759" s="28" t="s">
        <v>1393</v>
      </c>
      <c r="C2759" s="18" t="s">
        <v>181</v>
      </c>
      <c r="D2759" s="28"/>
      <c r="E2759" s="29" t="s">
        <v>1523</v>
      </c>
      <c r="F2759" s="24">
        <v>6747.9</v>
      </c>
      <c r="G2759" s="24">
        <f t="shared" ref="G2759:H2759" si="1927">G2760+G2782</f>
        <v>50</v>
      </c>
      <c r="H2759" s="24">
        <f t="shared" si="1927"/>
        <v>6548.6970000000001</v>
      </c>
      <c r="I2759" s="24">
        <f t="shared" ref="I2759:Q2759" si="1928">I2760+I2782</f>
        <v>6548.6970000000001</v>
      </c>
      <c r="J2759" s="37">
        <f t="shared" si="1928"/>
        <v>5244.3721299999997</v>
      </c>
      <c r="K2759" s="24">
        <f t="shared" si="1928"/>
        <v>0</v>
      </c>
      <c r="L2759" s="24">
        <f t="shared" si="1928"/>
        <v>0</v>
      </c>
      <c r="M2759" s="24">
        <f t="shared" si="1928"/>
        <v>0</v>
      </c>
      <c r="N2759" s="24">
        <f t="shared" si="1928"/>
        <v>0</v>
      </c>
      <c r="O2759" s="30">
        <f t="shared" si="1928"/>
        <v>6434.9096800000007</v>
      </c>
      <c r="P2759" s="30">
        <f t="shared" si="1928"/>
        <v>0</v>
      </c>
      <c r="Q2759" s="30">
        <f t="shared" si="1928"/>
        <v>0</v>
      </c>
      <c r="R2759" s="88">
        <f t="shared" si="1891"/>
        <v>98.262443353235014</v>
      </c>
      <c r="S2759" s="70"/>
    </row>
    <row r="2760" spans="1:19" ht="31.5" customHeight="1" x14ac:dyDescent="0.3">
      <c r="A2760" s="28" t="s">
        <v>307</v>
      </c>
      <c r="B2760" s="28" t="s">
        <v>1393</v>
      </c>
      <c r="C2760" s="18" t="s">
        <v>247</v>
      </c>
      <c r="D2760" s="28"/>
      <c r="E2760" s="29" t="s">
        <v>1584</v>
      </c>
      <c r="F2760" s="24">
        <v>6627.9</v>
      </c>
      <c r="G2760" s="24">
        <f t="shared" ref="G2760:H2760" si="1929">G2761+G2771+G2778</f>
        <v>50</v>
      </c>
      <c r="H2760" s="24">
        <f t="shared" si="1929"/>
        <v>6428.6970000000001</v>
      </c>
      <c r="I2760" s="24">
        <f t="shared" ref="I2760:Q2760" si="1930">I2761+I2771+I2778</f>
        <v>6428.6970000000001</v>
      </c>
      <c r="J2760" s="37">
        <f t="shared" si="1930"/>
        <v>5124.3721299999997</v>
      </c>
      <c r="K2760" s="24">
        <f t="shared" si="1930"/>
        <v>0</v>
      </c>
      <c r="L2760" s="24">
        <f t="shared" si="1930"/>
        <v>0</v>
      </c>
      <c r="M2760" s="24">
        <f t="shared" si="1930"/>
        <v>0</v>
      </c>
      <c r="N2760" s="24">
        <f t="shared" si="1930"/>
        <v>0</v>
      </c>
      <c r="O2760" s="30">
        <f t="shared" si="1930"/>
        <v>6314.9096800000007</v>
      </c>
      <c r="P2760" s="30">
        <f t="shared" si="1930"/>
        <v>0</v>
      </c>
      <c r="Q2760" s="30">
        <f t="shared" si="1930"/>
        <v>0</v>
      </c>
      <c r="R2760" s="88">
        <f t="shared" si="1891"/>
        <v>98.23000959603479</v>
      </c>
      <c r="S2760" s="70"/>
    </row>
    <row r="2761" spans="1:19" ht="63" customHeight="1" x14ac:dyDescent="0.3">
      <c r="A2761" s="28" t="s">
        <v>307</v>
      </c>
      <c r="B2761" s="28" t="s">
        <v>1393</v>
      </c>
      <c r="C2761" s="18" t="s">
        <v>248</v>
      </c>
      <c r="D2761" s="28"/>
      <c r="E2761" s="29" t="s">
        <v>1585</v>
      </c>
      <c r="F2761" s="24">
        <v>789.2</v>
      </c>
      <c r="G2761" s="24">
        <f t="shared" ref="G2761:H2761" si="1931">G2762+G2765+G2768</f>
        <v>50</v>
      </c>
      <c r="H2761" s="24">
        <f t="shared" si="1931"/>
        <v>810.69499999999994</v>
      </c>
      <c r="I2761" s="24">
        <f t="shared" ref="I2761:Q2761" si="1932">I2762+I2765+I2768</f>
        <v>810.69499999999994</v>
      </c>
      <c r="J2761" s="37">
        <f t="shared" si="1932"/>
        <v>642.06412999999998</v>
      </c>
      <c r="K2761" s="24">
        <f t="shared" si="1932"/>
        <v>0</v>
      </c>
      <c r="L2761" s="24">
        <f t="shared" si="1932"/>
        <v>0</v>
      </c>
      <c r="M2761" s="24">
        <f t="shared" si="1932"/>
        <v>0</v>
      </c>
      <c r="N2761" s="24">
        <f t="shared" si="1932"/>
        <v>0</v>
      </c>
      <c r="O2761" s="30">
        <f t="shared" si="1932"/>
        <v>810.69403</v>
      </c>
      <c r="P2761" s="30">
        <f t="shared" si="1932"/>
        <v>0</v>
      </c>
      <c r="Q2761" s="30">
        <f t="shared" si="1932"/>
        <v>0</v>
      </c>
      <c r="R2761" s="88">
        <f t="shared" si="1891"/>
        <v>99.999880349576614</v>
      </c>
      <c r="S2761" s="70"/>
    </row>
    <row r="2762" spans="1:19" ht="63" customHeight="1" x14ac:dyDescent="0.3">
      <c r="A2762" s="28" t="s">
        <v>307</v>
      </c>
      <c r="B2762" s="28" t="s">
        <v>1393</v>
      </c>
      <c r="C2762" s="18" t="s">
        <v>241</v>
      </c>
      <c r="D2762" s="28"/>
      <c r="E2762" s="29" t="s">
        <v>1271</v>
      </c>
      <c r="F2762" s="24">
        <v>221.5</v>
      </c>
      <c r="G2762" s="24">
        <f t="shared" ref="G2762:N2763" si="1933">G2763</f>
        <v>0</v>
      </c>
      <c r="H2762" s="24">
        <f t="shared" si="1933"/>
        <v>192.995</v>
      </c>
      <c r="I2762" s="24">
        <f t="shared" si="1933"/>
        <v>192.995</v>
      </c>
      <c r="J2762" s="37">
        <f t="shared" si="1933"/>
        <v>95.754130000000004</v>
      </c>
      <c r="K2762" s="24">
        <f t="shared" si="1933"/>
        <v>0</v>
      </c>
      <c r="L2762" s="24">
        <f t="shared" si="1933"/>
        <v>0</v>
      </c>
      <c r="M2762" s="24">
        <f t="shared" si="1933"/>
        <v>0</v>
      </c>
      <c r="N2762" s="24">
        <f t="shared" si="1933"/>
        <v>0</v>
      </c>
      <c r="O2762" s="30">
        <f t="shared" ref="O2762:Q2763" si="1934">O2763</f>
        <v>192.99403000000001</v>
      </c>
      <c r="P2762" s="30">
        <f t="shared" si="1934"/>
        <v>0</v>
      </c>
      <c r="Q2762" s="30">
        <f t="shared" si="1934"/>
        <v>0</v>
      </c>
      <c r="R2762" s="88">
        <f t="shared" si="1891"/>
        <v>99.9994973963056</v>
      </c>
      <c r="S2762" s="70"/>
    </row>
    <row r="2763" spans="1:19" ht="31.5" customHeight="1" x14ac:dyDescent="0.3">
      <c r="A2763" s="28" t="s">
        <v>307</v>
      </c>
      <c r="B2763" s="28" t="s">
        <v>1393</v>
      </c>
      <c r="C2763" s="18" t="s">
        <v>241</v>
      </c>
      <c r="D2763" s="28" t="s">
        <v>51</v>
      </c>
      <c r="E2763" s="29" t="s">
        <v>663</v>
      </c>
      <c r="F2763" s="24">
        <v>221.5</v>
      </c>
      <c r="G2763" s="24">
        <f t="shared" si="1933"/>
        <v>0</v>
      </c>
      <c r="H2763" s="24">
        <f t="shared" si="1933"/>
        <v>192.995</v>
      </c>
      <c r="I2763" s="24">
        <f t="shared" si="1933"/>
        <v>192.995</v>
      </c>
      <c r="J2763" s="37">
        <f t="shared" si="1933"/>
        <v>95.754130000000004</v>
      </c>
      <c r="K2763" s="24">
        <f t="shared" si="1933"/>
        <v>0</v>
      </c>
      <c r="L2763" s="24">
        <f t="shared" si="1933"/>
        <v>0</v>
      </c>
      <c r="M2763" s="24">
        <f t="shared" si="1933"/>
        <v>0</v>
      </c>
      <c r="N2763" s="24">
        <f t="shared" si="1933"/>
        <v>0</v>
      </c>
      <c r="O2763" s="30">
        <f t="shared" si="1934"/>
        <v>192.99403000000001</v>
      </c>
      <c r="P2763" s="30">
        <f t="shared" si="1934"/>
        <v>0</v>
      </c>
      <c r="Q2763" s="30">
        <f t="shared" si="1934"/>
        <v>0</v>
      </c>
      <c r="R2763" s="88">
        <f t="shared" si="1891"/>
        <v>99.9994973963056</v>
      </c>
      <c r="S2763" s="70"/>
    </row>
    <row r="2764" spans="1:19" ht="31.5" customHeight="1" x14ac:dyDescent="0.3">
      <c r="A2764" s="28" t="s">
        <v>307</v>
      </c>
      <c r="B2764" s="28" t="s">
        <v>1393</v>
      </c>
      <c r="C2764" s="18" t="s">
        <v>241</v>
      </c>
      <c r="D2764" s="28" t="s">
        <v>52</v>
      </c>
      <c r="E2764" s="29" t="s">
        <v>664</v>
      </c>
      <c r="F2764" s="24">
        <v>221.5</v>
      </c>
      <c r="G2764" s="24"/>
      <c r="H2764" s="24">
        <f>221.5-28.505</f>
        <v>192.995</v>
      </c>
      <c r="I2764" s="24">
        <v>192.995</v>
      </c>
      <c r="J2764" s="37">
        <v>95.754130000000004</v>
      </c>
      <c r="K2764" s="24">
        <v>0</v>
      </c>
      <c r="L2764" s="24">
        <v>0</v>
      </c>
      <c r="M2764" s="24">
        <v>0</v>
      </c>
      <c r="N2764" s="24">
        <v>0</v>
      </c>
      <c r="O2764" s="30">
        <v>192.99403000000001</v>
      </c>
      <c r="P2764" s="30">
        <v>0</v>
      </c>
      <c r="Q2764" s="30">
        <v>0</v>
      </c>
      <c r="R2764" s="88">
        <f t="shared" si="1891"/>
        <v>99.9994973963056</v>
      </c>
      <c r="S2764" s="70"/>
    </row>
    <row r="2765" spans="1:19" ht="47.25" customHeight="1" x14ac:dyDescent="0.3">
      <c r="A2765" s="28" t="s">
        <v>307</v>
      </c>
      <c r="B2765" s="28" t="s">
        <v>1393</v>
      </c>
      <c r="C2765" s="18" t="s">
        <v>242</v>
      </c>
      <c r="D2765" s="28"/>
      <c r="E2765" s="29" t="s">
        <v>688</v>
      </c>
      <c r="F2765" s="24">
        <v>439.7</v>
      </c>
      <c r="G2765" s="24">
        <f t="shared" ref="G2765:N2766" si="1935">G2766</f>
        <v>50</v>
      </c>
      <c r="H2765" s="24">
        <f t="shared" si="1935"/>
        <v>489.7</v>
      </c>
      <c r="I2765" s="24">
        <f t="shared" si="1935"/>
        <v>489.7</v>
      </c>
      <c r="J2765" s="37">
        <f t="shared" si="1935"/>
        <v>418.31</v>
      </c>
      <c r="K2765" s="24">
        <f t="shared" si="1935"/>
        <v>0</v>
      </c>
      <c r="L2765" s="24">
        <f t="shared" si="1935"/>
        <v>0</v>
      </c>
      <c r="M2765" s="24">
        <f t="shared" si="1935"/>
        <v>0</v>
      </c>
      <c r="N2765" s="24">
        <f t="shared" si="1935"/>
        <v>0</v>
      </c>
      <c r="O2765" s="30">
        <f t="shared" ref="O2765:Q2766" si="1936">O2766</f>
        <v>489.7</v>
      </c>
      <c r="P2765" s="30">
        <f t="shared" si="1936"/>
        <v>0</v>
      </c>
      <c r="Q2765" s="30">
        <f t="shared" si="1936"/>
        <v>0</v>
      </c>
      <c r="R2765" s="88">
        <f t="shared" ref="R2765:R2828" si="1937">O2765/I2765*100</f>
        <v>100</v>
      </c>
      <c r="S2765" s="70"/>
    </row>
    <row r="2766" spans="1:19" ht="31.5" customHeight="1" x14ac:dyDescent="0.3">
      <c r="A2766" s="28" t="s">
        <v>307</v>
      </c>
      <c r="B2766" s="28" t="s">
        <v>1393</v>
      </c>
      <c r="C2766" s="18" t="s">
        <v>242</v>
      </c>
      <c r="D2766" s="28" t="s">
        <v>143</v>
      </c>
      <c r="E2766" s="29" t="s">
        <v>673</v>
      </c>
      <c r="F2766" s="24">
        <v>439.7</v>
      </c>
      <c r="G2766" s="24">
        <f t="shared" si="1935"/>
        <v>50</v>
      </c>
      <c r="H2766" s="24">
        <f t="shared" si="1935"/>
        <v>489.7</v>
      </c>
      <c r="I2766" s="24">
        <f t="shared" si="1935"/>
        <v>489.7</v>
      </c>
      <c r="J2766" s="37">
        <f t="shared" si="1935"/>
        <v>418.31</v>
      </c>
      <c r="K2766" s="24">
        <f t="shared" si="1935"/>
        <v>0</v>
      </c>
      <c r="L2766" s="24">
        <f t="shared" si="1935"/>
        <v>0</v>
      </c>
      <c r="M2766" s="24">
        <f t="shared" si="1935"/>
        <v>0</v>
      </c>
      <c r="N2766" s="24">
        <f t="shared" si="1935"/>
        <v>0</v>
      </c>
      <c r="O2766" s="30">
        <f t="shared" si="1936"/>
        <v>489.7</v>
      </c>
      <c r="P2766" s="30">
        <f t="shared" si="1936"/>
        <v>0</v>
      </c>
      <c r="Q2766" s="30">
        <f t="shared" si="1936"/>
        <v>0</v>
      </c>
      <c r="R2766" s="88">
        <f t="shared" si="1937"/>
        <v>100</v>
      </c>
      <c r="S2766" s="70"/>
    </row>
    <row r="2767" spans="1:19" ht="47.25" customHeight="1" x14ac:dyDescent="0.3">
      <c r="A2767" s="28" t="s">
        <v>307</v>
      </c>
      <c r="B2767" s="28" t="s">
        <v>1393</v>
      </c>
      <c r="C2767" s="18" t="s">
        <v>242</v>
      </c>
      <c r="D2767" s="28" t="s">
        <v>139</v>
      </c>
      <c r="E2767" s="29" t="s">
        <v>676</v>
      </c>
      <c r="F2767" s="24">
        <v>439.7</v>
      </c>
      <c r="G2767" s="24">
        <v>50</v>
      </c>
      <c r="H2767" s="24">
        <v>489.7</v>
      </c>
      <c r="I2767" s="24">
        <v>489.7</v>
      </c>
      <c r="J2767" s="37">
        <v>418.31</v>
      </c>
      <c r="K2767" s="24">
        <v>0</v>
      </c>
      <c r="L2767" s="24">
        <v>0</v>
      </c>
      <c r="M2767" s="24">
        <v>0</v>
      </c>
      <c r="N2767" s="24">
        <v>0</v>
      </c>
      <c r="O2767" s="30">
        <v>489.7</v>
      </c>
      <c r="P2767" s="30">
        <v>0</v>
      </c>
      <c r="Q2767" s="30">
        <v>0</v>
      </c>
      <c r="R2767" s="88">
        <f t="shared" si="1937"/>
        <v>100</v>
      </c>
      <c r="S2767" s="70"/>
    </row>
    <row r="2768" spans="1:19" ht="63" customHeight="1" x14ac:dyDescent="0.3">
      <c r="A2768" s="28" t="s">
        <v>307</v>
      </c>
      <c r="B2768" s="28" t="s">
        <v>1393</v>
      </c>
      <c r="C2768" s="18" t="s">
        <v>243</v>
      </c>
      <c r="D2768" s="28"/>
      <c r="E2768" s="29" t="s">
        <v>689</v>
      </c>
      <c r="F2768" s="24">
        <v>128</v>
      </c>
      <c r="G2768" s="24">
        <f t="shared" ref="G2768:N2769" si="1938">G2769</f>
        <v>0</v>
      </c>
      <c r="H2768" s="24">
        <f t="shared" si="1938"/>
        <v>128</v>
      </c>
      <c r="I2768" s="24">
        <f t="shared" si="1938"/>
        <v>128</v>
      </c>
      <c r="J2768" s="37">
        <f t="shared" si="1938"/>
        <v>128</v>
      </c>
      <c r="K2768" s="24">
        <f t="shared" si="1938"/>
        <v>0</v>
      </c>
      <c r="L2768" s="24">
        <f t="shared" si="1938"/>
        <v>0</v>
      </c>
      <c r="M2768" s="24">
        <f t="shared" si="1938"/>
        <v>0</v>
      </c>
      <c r="N2768" s="24">
        <f t="shared" si="1938"/>
        <v>0</v>
      </c>
      <c r="O2768" s="30">
        <f t="shared" ref="O2768:Q2769" si="1939">O2769</f>
        <v>128</v>
      </c>
      <c r="P2768" s="30">
        <f t="shared" si="1939"/>
        <v>0</v>
      </c>
      <c r="Q2768" s="30">
        <f t="shared" si="1939"/>
        <v>0</v>
      </c>
      <c r="R2768" s="88">
        <f t="shared" si="1937"/>
        <v>100</v>
      </c>
    </row>
    <row r="2769" spans="1:19" ht="31.5" customHeight="1" x14ac:dyDescent="0.3">
      <c r="A2769" s="28" t="s">
        <v>307</v>
      </c>
      <c r="B2769" s="28" t="s">
        <v>1393</v>
      </c>
      <c r="C2769" s="18" t="s">
        <v>243</v>
      </c>
      <c r="D2769" s="28" t="s">
        <v>143</v>
      </c>
      <c r="E2769" s="29" t="s">
        <v>673</v>
      </c>
      <c r="F2769" s="24">
        <v>128</v>
      </c>
      <c r="G2769" s="24">
        <f t="shared" si="1938"/>
        <v>0</v>
      </c>
      <c r="H2769" s="24">
        <f t="shared" si="1938"/>
        <v>128</v>
      </c>
      <c r="I2769" s="24">
        <f t="shared" si="1938"/>
        <v>128</v>
      </c>
      <c r="J2769" s="37">
        <f t="shared" si="1938"/>
        <v>128</v>
      </c>
      <c r="K2769" s="24">
        <f t="shared" si="1938"/>
        <v>0</v>
      </c>
      <c r="L2769" s="24">
        <f t="shared" si="1938"/>
        <v>0</v>
      </c>
      <c r="M2769" s="24">
        <f t="shared" si="1938"/>
        <v>0</v>
      </c>
      <c r="N2769" s="24">
        <f t="shared" si="1938"/>
        <v>0</v>
      </c>
      <c r="O2769" s="30">
        <f t="shared" si="1939"/>
        <v>128</v>
      </c>
      <c r="P2769" s="30">
        <f t="shared" si="1939"/>
        <v>0</v>
      </c>
      <c r="Q2769" s="30">
        <f t="shared" si="1939"/>
        <v>0</v>
      </c>
      <c r="R2769" s="88">
        <f t="shared" si="1937"/>
        <v>100</v>
      </c>
    </row>
    <row r="2770" spans="1:19" ht="47.25" customHeight="1" x14ac:dyDescent="0.3">
      <c r="A2770" s="28" t="s">
        <v>307</v>
      </c>
      <c r="B2770" s="28" t="s">
        <v>1393</v>
      </c>
      <c r="C2770" s="18" t="s">
        <v>243</v>
      </c>
      <c r="D2770" s="28" t="s">
        <v>139</v>
      </c>
      <c r="E2770" s="29" t="s">
        <v>676</v>
      </c>
      <c r="F2770" s="24">
        <v>128</v>
      </c>
      <c r="G2770" s="24"/>
      <c r="H2770" s="24">
        <v>128</v>
      </c>
      <c r="I2770" s="24">
        <v>128</v>
      </c>
      <c r="J2770" s="37">
        <v>128</v>
      </c>
      <c r="K2770" s="24">
        <v>0</v>
      </c>
      <c r="L2770" s="24">
        <v>0</v>
      </c>
      <c r="M2770" s="24">
        <v>0</v>
      </c>
      <c r="N2770" s="24">
        <v>0</v>
      </c>
      <c r="O2770" s="30">
        <v>128</v>
      </c>
      <c r="P2770" s="30">
        <v>0</v>
      </c>
      <c r="Q2770" s="30">
        <v>0</v>
      </c>
      <c r="R2770" s="88">
        <f t="shared" si="1937"/>
        <v>100</v>
      </c>
    </row>
    <row r="2771" spans="1:19" ht="63" customHeight="1" x14ac:dyDescent="0.3">
      <c r="A2771" s="28" t="s">
        <v>307</v>
      </c>
      <c r="B2771" s="28" t="s">
        <v>1393</v>
      </c>
      <c r="C2771" s="18" t="s">
        <v>249</v>
      </c>
      <c r="D2771" s="28"/>
      <c r="E2771" s="29" t="s">
        <v>1586</v>
      </c>
      <c r="F2771" s="24">
        <v>3448.3</v>
      </c>
      <c r="G2771" s="24">
        <f t="shared" ref="G2771:H2771" si="1940">G2772+G2775</f>
        <v>0</v>
      </c>
      <c r="H2771" s="24">
        <f t="shared" si="1940"/>
        <v>3227.6020000000003</v>
      </c>
      <c r="I2771" s="24">
        <f t="shared" ref="I2771:Q2771" si="1941">I2772+I2775</f>
        <v>3227.6019999999999</v>
      </c>
      <c r="J2771" s="37">
        <f t="shared" si="1941"/>
        <v>2461.15</v>
      </c>
      <c r="K2771" s="24">
        <f t="shared" si="1941"/>
        <v>0</v>
      </c>
      <c r="L2771" s="24">
        <f t="shared" si="1941"/>
        <v>0</v>
      </c>
      <c r="M2771" s="24">
        <f t="shared" si="1941"/>
        <v>0</v>
      </c>
      <c r="N2771" s="24">
        <f t="shared" si="1941"/>
        <v>0</v>
      </c>
      <c r="O2771" s="30">
        <f t="shared" si="1941"/>
        <v>3227.6015299999999</v>
      </c>
      <c r="P2771" s="30">
        <f t="shared" si="1941"/>
        <v>0</v>
      </c>
      <c r="Q2771" s="30">
        <f t="shared" si="1941"/>
        <v>0</v>
      </c>
      <c r="R2771" s="88">
        <f t="shared" si="1937"/>
        <v>99.99998543810544</v>
      </c>
      <c r="S2771" s="70"/>
    </row>
    <row r="2772" spans="1:19" ht="31.5" customHeight="1" x14ac:dyDescent="0.3">
      <c r="A2772" s="28" t="s">
        <v>307</v>
      </c>
      <c r="B2772" s="28" t="s">
        <v>1393</v>
      </c>
      <c r="C2772" s="18" t="s">
        <v>244</v>
      </c>
      <c r="D2772" s="28"/>
      <c r="E2772" s="29" t="s">
        <v>692</v>
      </c>
      <c r="F2772" s="24">
        <v>3286.3</v>
      </c>
      <c r="G2772" s="24">
        <f t="shared" ref="G2772:N2773" si="1942">G2773</f>
        <v>0</v>
      </c>
      <c r="H2772" s="24">
        <f t="shared" si="1942"/>
        <v>3065.6020000000003</v>
      </c>
      <c r="I2772" s="24">
        <f t="shared" si="1942"/>
        <v>3065.6019999999999</v>
      </c>
      <c r="J2772" s="37">
        <f t="shared" si="1942"/>
        <v>2299.15</v>
      </c>
      <c r="K2772" s="24">
        <f t="shared" si="1942"/>
        <v>0</v>
      </c>
      <c r="L2772" s="24">
        <f t="shared" si="1942"/>
        <v>0</v>
      </c>
      <c r="M2772" s="24">
        <f t="shared" si="1942"/>
        <v>0</v>
      </c>
      <c r="N2772" s="24">
        <f t="shared" si="1942"/>
        <v>0</v>
      </c>
      <c r="O2772" s="30">
        <f t="shared" ref="O2772:Q2773" si="1943">O2773</f>
        <v>3065.6015299999999</v>
      </c>
      <c r="P2772" s="30">
        <f t="shared" si="1943"/>
        <v>0</v>
      </c>
      <c r="Q2772" s="30">
        <f t="shared" si="1943"/>
        <v>0</v>
      </c>
      <c r="R2772" s="88">
        <f t="shared" si="1937"/>
        <v>99.999984668590386</v>
      </c>
      <c r="S2772" s="70"/>
    </row>
    <row r="2773" spans="1:19" ht="31.5" customHeight="1" x14ac:dyDescent="0.3">
      <c r="A2773" s="28" t="s">
        <v>307</v>
      </c>
      <c r="B2773" s="28" t="s">
        <v>1393</v>
      </c>
      <c r="C2773" s="18" t="s">
        <v>244</v>
      </c>
      <c r="D2773" s="28" t="s">
        <v>143</v>
      </c>
      <c r="E2773" s="29" t="s">
        <v>673</v>
      </c>
      <c r="F2773" s="24">
        <v>3286.3</v>
      </c>
      <c r="G2773" s="24">
        <f t="shared" si="1942"/>
        <v>0</v>
      </c>
      <c r="H2773" s="24">
        <f t="shared" si="1942"/>
        <v>3065.6020000000003</v>
      </c>
      <c r="I2773" s="24">
        <f t="shared" si="1942"/>
        <v>3065.6019999999999</v>
      </c>
      <c r="J2773" s="37">
        <f t="shared" si="1942"/>
        <v>2299.15</v>
      </c>
      <c r="K2773" s="24">
        <f t="shared" si="1942"/>
        <v>0</v>
      </c>
      <c r="L2773" s="24">
        <f t="shared" si="1942"/>
        <v>0</v>
      </c>
      <c r="M2773" s="24">
        <f t="shared" si="1942"/>
        <v>0</v>
      </c>
      <c r="N2773" s="24">
        <f t="shared" si="1942"/>
        <v>0</v>
      </c>
      <c r="O2773" s="30">
        <f t="shared" si="1943"/>
        <v>3065.6015299999999</v>
      </c>
      <c r="P2773" s="30">
        <f t="shared" si="1943"/>
        <v>0</v>
      </c>
      <c r="Q2773" s="30">
        <f t="shared" si="1943"/>
        <v>0</v>
      </c>
      <c r="R2773" s="88">
        <f t="shared" si="1937"/>
        <v>99.999984668590386</v>
      </c>
      <c r="S2773" s="70"/>
    </row>
    <row r="2774" spans="1:19" ht="47.25" customHeight="1" x14ac:dyDescent="0.3">
      <c r="A2774" s="28" t="s">
        <v>307</v>
      </c>
      <c r="B2774" s="28" t="s">
        <v>1393</v>
      </c>
      <c r="C2774" s="18" t="s">
        <v>244</v>
      </c>
      <c r="D2774" s="28" t="s">
        <v>139</v>
      </c>
      <c r="E2774" s="29" t="s">
        <v>676</v>
      </c>
      <c r="F2774" s="24">
        <v>3286.3</v>
      </c>
      <c r="G2774" s="24"/>
      <c r="H2774" s="24">
        <f>3286.3-220.698</f>
        <v>3065.6020000000003</v>
      </c>
      <c r="I2774" s="24">
        <v>3065.6019999999999</v>
      </c>
      <c r="J2774" s="37">
        <v>2299.15</v>
      </c>
      <c r="K2774" s="24">
        <v>0</v>
      </c>
      <c r="L2774" s="24">
        <v>0</v>
      </c>
      <c r="M2774" s="24">
        <v>0</v>
      </c>
      <c r="N2774" s="24">
        <v>0</v>
      </c>
      <c r="O2774" s="30">
        <v>3065.6015299999999</v>
      </c>
      <c r="P2774" s="30">
        <v>0</v>
      </c>
      <c r="Q2774" s="30">
        <v>0</v>
      </c>
      <c r="R2774" s="88">
        <f t="shared" si="1937"/>
        <v>99.999984668590386</v>
      </c>
      <c r="S2774" s="70"/>
    </row>
    <row r="2775" spans="1:19" ht="31.5" customHeight="1" x14ac:dyDescent="0.3">
      <c r="A2775" s="28" t="s">
        <v>307</v>
      </c>
      <c r="B2775" s="28" t="s">
        <v>1393</v>
      </c>
      <c r="C2775" s="18" t="s">
        <v>245</v>
      </c>
      <c r="D2775" s="28"/>
      <c r="E2775" s="29" t="s">
        <v>1387</v>
      </c>
      <c r="F2775" s="24">
        <v>162</v>
      </c>
      <c r="G2775" s="24">
        <f t="shared" ref="G2775:Q2776" si="1944">G2776</f>
        <v>0</v>
      </c>
      <c r="H2775" s="24">
        <f t="shared" si="1944"/>
        <v>162</v>
      </c>
      <c r="I2775" s="24">
        <f t="shared" si="1944"/>
        <v>162</v>
      </c>
      <c r="J2775" s="37">
        <f t="shared" si="1944"/>
        <v>162</v>
      </c>
      <c r="K2775" s="24">
        <f t="shared" si="1944"/>
        <v>0</v>
      </c>
      <c r="L2775" s="24">
        <f t="shared" si="1944"/>
        <v>0</v>
      </c>
      <c r="M2775" s="24">
        <f t="shared" si="1944"/>
        <v>0</v>
      </c>
      <c r="N2775" s="24">
        <f t="shared" si="1944"/>
        <v>0</v>
      </c>
      <c r="O2775" s="30">
        <f t="shared" si="1944"/>
        <v>162</v>
      </c>
      <c r="P2775" s="30">
        <f t="shared" si="1944"/>
        <v>0</v>
      </c>
      <c r="Q2775" s="30">
        <f t="shared" si="1944"/>
        <v>0</v>
      </c>
      <c r="R2775" s="88">
        <f t="shared" si="1937"/>
        <v>100</v>
      </c>
    </row>
    <row r="2776" spans="1:19" ht="31.5" customHeight="1" x14ac:dyDescent="0.3">
      <c r="A2776" s="28" t="s">
        <v>307</v>
      </c>
      <c r="B2776" s="28" t="s">
        <v>1393</v>
      </c>
      <c r="C2776" s="18" t="s">
        <v>245</v>
      </c>
      <c r="D2776" s="28" t="s">
        <v>143</v>
      </c>
      <c r="E2776" s="29" t="s">
        <v>673</v>
      </c>
      <c r="F2776" s="24">
        <v>162</v>
      </c>
      <c r="G2776" s="24">
        <f t="shared" si="1944"/>
        <v>0</v>
      </c>
      <c r="H2776" s="24">
        <f t="shared" si="1944"/>
        <v>162</v>
      </c>
      <c r="I2776" s="24">
        <f t="shared" si="1944"/>
        <v>162</v>
      </c>
      <c r="J2776" s="37">
        <f t="shared" si="1944"/>
        <v>162</v>
      </c>
      <c r="K2776" s="24">
        <f t="shared" si="1944"/>
        <v>0</v>
      </c>
      <c r="L2776" s="24">
        <f t="shared" si="1944"/>
        <v>0</v>
      </c>
      <c r="M2776" s="24">
        <f t="shared" si="1944"/>
        <v>0</v>
      </c>
      <c r="N2776" s="24">
        <f t="shared" si="1944"/>
        <v>0</v>
      </c>
      <c r="O2776" s="30">
        <f t="shared" si="1944"/>
        <v>162</v>
      </c>
      <c r="P2776" s="30">
        <f t="shared" si="1944"/>
        <v>0</v>
      </c>
      <c r="Q2776" s="30">
        <f t="shared" si="1944"/>
        <v>0</v>
      </c>
      <c r="R2776" s="88">
        <f t="shared" si="1937"/>
        <v>100</v>
      </c>
    </row>
    <row r="2777" spans="1:19" ht="47.25" customHeight="1" x14ac:dyDescent="0.3">
      <c r="A2777" s="28" t="s">
        <v>307</v>
      </c>
      <c r="B2777" s="28" t="s">
        <v>1393</v>
      </c>
      <c r="C2777" s="18" t="s">
        <v>245</v>
      </c>
      <c r="D2777" s="28" t="s">
        <v>139</v>
      </c>
      <c r="E2777" s="29" t="s">
        <v>676</v>
      </c>
      <c r="F2777" s="24">
        <v>162</v>
      </c>
      <c r="G2777" s="24"/>
      <c r="H2777" s="24">
        <v>162</v>
      </c>
      <c r="I2777" s="24">
        <v>162</v>
      </c>
      <c r="J2777" s="37">
        <v>162</v>
      </c>
      <c r="K2777" s="24">
        <v>0</v>
      </c>
      <c r="L2777" s="24">
        <v>0</v>
      </c>
      <c r="M2777" s="24">
        <v>0</v>
      </c>
      <c r="N2777" s="24">
        <v>0</v>
      </c>
      <c r="O2777" s="30">
        <v>162</v>
      </c>
      <c r="P2777" s="30">
        <v>0</v>
      </c>
      <c r="Q2777" s="30">
        <v>0</v>
      </c>
      <c r="R2777" s="88">
        <f t="shared" si="1937"/>
        <v>100</v>
      </c>
    </row>
    <row r="2778" spans="1:19" ht="47.25" customHeight="1" x14ac:dyDescent="0.3">
      <c r="A2778" s="28" t="s">
        <v>307</v>
      </c>
      <c r="B2778" s="28" t="s">
        <v>1393</v>
      </c>
      <c r="C2778" s="18" t="s">
        <v>250</v>
      </c>
      <c r="D2778" s="28"/>
      <c r="E2778" s="29" t="s">
        <v>1587</v>
      </c>
      <c r="F2778" s="24">
        <v>2390.4</v>
      </c>
      <c r="G2778" s="24">
        <f t="shared" ref="G2778:N2778" si="1945">G2779</f>
        <v>0</v>
      </c>
      <c r="H2778" s="24">
        <f t="shared" si="1945"/>
        <v>2390.4</v>
      </c>
      <c r="I2778" s="24">
        <f t="shared" si="1945"/>
        <v>2390.4</v>
      </c>
      <c r="J2778" s="37">
        <f t="shared" si="1945"/>
        <v>2021.1579999999999</v>
      </c>
      <c r="K2778" s="24">
        <f t="shared" si="1945"/>
        <v>0</v>
      </c>
      <c r="L2778" s="24">
        <f t="shared" si="1945"/>
        <v>0</v>
      </c>
      <c r="M2778" s="24">
        <f t="shared" si="1945"/>
        <v>0</v>
      </c>
      <c r="N2778" s="24">
        <f t="shared" si="1945"/>
        <v>0</v>
      </c>
      <c r="O2778" s="30">
        <f>O2779</f>
        <v>2276.6141200000002</v>
      </c>
      <c r="P2778" s="30">
        <f>P2779</f>
        <v>0</v>
      </c>
      <c r="Q2778" s="30">
        <f>Q2779</f>
        <v>0</v>
      </c>
      <c r="R2778" s="88">
        <f t="shared" si="1937"/>
        <v>95.239881191432403</v>
      </c>
      <c r="S2778" s="70"/>
    </row>
    <row r="2779" spans="1:19" ht="31.5" customHeight="1" x14ac:dyDescent="0.3">
      <c r="A2779" s="28" t="s">
        <v>307</v>
      </c>
      <c r="B2779" s="28" t="s">
        <v>1393</v>
      </c>
      <c r="C2779" s="18" t="s">
        <v>246</v>
      </c>
      <c r="D2779" s="28"/>
      <c r="E2779" s="29" t="s">
        <v>694</v>
      </c>
      <c r="F2779" s="24">
        <v>2390.4</v>
      </c>
      <c r="G2779" s="24">
        <f t="shared" ref="G2779:Q2779" si="1946">G2780</f>
        <v>0</v>
      </c>
      <c r="H2779" s="24">
        <f t="shared" si="1946"/>
        <v>2390.4</v>
      </c>
      <c r="I2779" s="24">
        <f t="shared" si="1946"/>
        <v>2390.4</v>
      </c>
      <c r="J2779" s="37">
        <f t="shared" si="1946"/>
        <v>2021.1579999999999</v>
      </c>
      <c r="K2779" s="24">
        <f t="shared" si="1946"/>
        <v>0</v>
      </c>
      <c r="L2779" s="24">
        <f t="shared" si="1946"/>
        <v>0</v>
      </c>
      <c r="M2779" s="24">
        <f t="shared" si="1946"/>
        <v>0</v>
      </c>
      <c r="N2779" s="24">
        <f t="shared" si="1946"/>
        <v>0</v>
      </c>
      <c r="O2779" s="30">
        <f t="shared" si="1946"/>
        <v>2276.6141200000002</v>
      </c>
      <c r="P2779" s="30">
        <f t="shared" si="1946"/>
        <v>0</v>
      </c>
      <c r="Q2779" s="30">
        <f t="shared" si="1946"/>
        <v>0</v>
      </c>
      <c r="R2779" s="88">
        <f t="shared" si="1937"/>
        <v>95.239881191432403</v>
      </c>
      <c r="S2779" s="70"/>
    </row>
    <row r="2780" spans="1:19" ht="31.5" customHeight="1" x14ac:dyDescent="0.3">
      <c r="A2780" s="28" t="s">
        <v>307</v>
      </c>
      <c r="B2780" s="28" t="s">
        <v>1393</v>
      </c>
      <c r="C2780" s="18" t="s">
        <v>246</v>
      </c>
      <c r="D2780" s="28" t="s">
        <v>51</v>
      </c>
      <c r="E2780" s="29" t="s">
        <v>663</v>
      </c>
      <c r="F2780" s="24">
        <v>2390.4</v>
      </c>
      <c r="G2780" s="24">
        <f t="shared" ref="G2780:N2780" si="1947">G2781</f>
        <v>0</v>
      </c>
      <c r="H2780" s="24">
        <f t="shared" si="1947"/>
        <v>2390.4</v>
      </c>
      <c r="I2780" s="24">
        <f t="shared" si="1947"/>
        <v>2390.4</v>
      </c>
      <c r="J2780" s="37">
        <f t="shared" si="1947"/>
        <v>2021.1579999999999</v>
      </c>
      <c r="K2780" s="24">
        <f t="shared" si="1947"/>
        <v>0</v>
      </c>
      <c r="L2780" s="24">
        <f t="shared" si="1947"/>
        <v>0</v>
      </c>
      <c r="M2780" s="24">
        <f t="shared" si="1947"/>
        <v>0</v>
      </c>
      <c r="N2780" s="24">
        <f t="shared" si="1947"/>
        <v>0</v>
      </c>
      <c r="O2780" s="30">
        <f>O2781</f>
        <v>2276.6141200000002</v>
      </c>
      <c r="P2780" s="30">
        <f>P2781</f>
        <v>0</v>
      </c>
      <c r="Q2780" s="30">
        <f>Q2781</f>
        <v>0</v>
      </c>
      <c r="R2780" s="88">
        <f t="shared" si="1937"/>
        <v>95.239881191432403</v>
      </c>
      <c r="S2780" s="70"/>
    </row>
    <row r="2781" spans="1:19" ht="31.5" customHeight="1" x14ac:dyDescent="0.3">
      <c r="A2781" s="28" t="s">
        <v>307</v>
      </c>
      <c r="B2781" s="28" t="s">
        <v>1393</v>
      </c>
      <c r="C2781" s="18" t="s">
        <v>246</v>
      </c>
      <c r="D2781" s="28" t="s">
        <v>52</v>
      </c>
      <c r="E2781" s="29" t="s">
        <v>664</v>
      </c>
      <c r="F2781" s="24">
        <v>2390.4</v>
      </c>
      <c r="G2781" s="24"/>
      <c r="H2781" s="24">
        <v>2390.4</v>
      </c>
      <c r="I2781" s="24">
        <v>2390.4</v>
      </c>
      <c r="J2781" s="37">
        <v>2021.1579999999999</v>
      </c>
      <c r="K2781" s="24">
        <v>0</v>
      </c>
      <c r="L2781" s="24">
        <v>0</v>
      </c>
      <c r="M2781" s="24">
        <v>0</v>
      </c>
      <c r="N2781" s="24">
        <v>0</v>
      </c>
      <c r="O2781" s="30">
        <v>2276.6141200000002</v>
      </c>
      <c r="P2781" s="30">
        <v>0</v>
      </c>
      <c r="Q2781" s="30">
        <v>0</v>
      </c>
      <c r="R2781" s="88">
        <f t="shared" si="1937"/>
        <v>95.239881191432403</v>
      </c>
      <c r="S2781" s="70"/>
    </row>
    <row r="2782" spans="1:19" ht="31.5" customHeight="1" x14ac:dyDescent="0.3">
      <c r="A2782" s="28" t="s">
        <v>307</v>
      </c>
      <c r="B2782" s="28" t="s">
        <v>1393</v>
      </c>
      <c r="C2782" s="18" t="s">
        <v>182</v>
      </c>
      <c r="D2782" s="28"/>
      <c r="E2782" s="29" t="s">
        <v>1524</v>
      </c>
      <c r="F2782" s="24">
        <v>120</v>
      </c>
      <c r="G2782" s="24">
        <f t="shared" ref="G2782:Q2782" si="1948">G2783</f>
        <v>0</v>
      </c>
      <c r="H2782" s="24">
        <f t="shared" si="1948"/>
        <v>120</v>
      </c>
      <c r="I2782" s="24">
        <f t="shared" si="1948"/>
        <v>120</v>
      </c>
      <c r="J2782" s="37">
        <f t="shared" si="1948"/>
        <v>120</v>
      </c>
      <c r="K2782" s="24">
        <f t="shared" si="1948"/>
        <v>0</v>
      </c>
      <c r="L2782" s="24">
        <f t="shared" si="1948"/>
        <v>0</v>
      </c>
      <c r="M2782" s="24">
        <f t="shared" si="1948"/>
        <v>0</v>
      </c>
      <c r="N2782" s="24">
        <f t="shared" si="1948"/>
        <v>0</v>
      </c>
      <c r="O2782" s="30">
        <f t="shared" si="1948"/>
        <v>120</v>
      </c>
      <c r="P2782" s="30">
        <f t="shared" si="1948"/>
        <v>0</v>
      </c>
      <c r="Q2782" s="30">
        <f t="shared" si="1948"/>
        <v>0</v>
      </c>
      <c r="R2782" s="88">
        <f t="shared" si="1937"/>
        <v>100</v>
      </c>
    </row>
    <row r="2783" spans="1:19" ht="63" customHeight="1" x14ac:dyDescent="0.3">
      <c r="A2783" s="28" t="s">
        <v>307</v>
      </c>
      <c r="B2783" s="28" t="s">
        <v>1393</v>
      </c>
      <c r="C2783" s="18" t="s">
        <v>183</v>
      </c>
      <c r="D2783" s="28"/>
      <c r="E2783" s="29" t="s">
        <v>1525</v>
      </c>
      <c r="F2783" s="24">
        <v>120</v>
      </c>
      <c r="G2783" s="24">
        <f t="shared" ref="G2783:H2783" si="1949">G2784+G2787</f>
        <v>0</v>
      </c>
      <c r="H2783" s="24">
        <f t="shared" si="1949"/>
        <v>120</v>
      </c>
      <c r="I2783" s="24">
        <f t="shared" ref="I2783:Q2783" si="1950">I2784+I2787</f>
        <v>120</v>
      </c>
      <c r="J2783" s="37">
        <f t="shared" si="1950"/>
        <v>120</v>
      </c>
      <c r="K2783" s="24">
        <f t="shared" si="1950"/>
        <v>0</v>
      </c>
      <c r="L2783" s="24">
        <f t="shared" si="1950"/>
        <v>0</v>
      </c>
      <c r="M2783" s="24">
        <f t="shared" si="1950"/>
        <v>0</v>
      </c>
      <c r="N2783" s="24">
        <f t="shared" si="1950"/>
        <v>0</v>
      </c>
      <c r="O2783" s="30">
        <f t="shared" si="1950"/>
        <v>120</v>
      </c>
      <c r="P2783" s="30">
        <f t="shared" si="1950"/>
        <v>0</v>
      </c>
      <c r="Q2783" s="30">
        <f t="shared" si="1950"/>
        <v>0</v>
      </c>
      <c r="R2783" s="88">
        <f t="shared" si="1937"/>
        <v>100</v>
      </c>
    </row>
    <row r="2784" spans="1:19" ht="78.75" customHeight="1" x14ac:dyDescent="0.3">
      <c r="A2784" s="28" t="s">
        <v>307</v>
      </c>
      <c r="B2784" s="28" t="s">
        <v>1393</v>
      </c>
      <c r="C2784" s="18" t="s">
        <v>198</v>
      </c>
      <c r="D2784" s="28"/>
      <c r="E2784" s="29" t="s">
        <v>697</v>
      </c>
      <c r="F2784" s="24">
        <v>25</v>
      </c>
      <c r="G2784" s="24">
        <f t="shared" ref="G2784:Q2785" si="1951">G2785</f>
        <v>0</v>
      </c>
      <c r="H2784" s="24">
        <f t="shared" si="1951"/>
        <v>25</v>
      </c>
      <c r="I2784" s="24">
        <f t="shared" si="1951"/>
        <v>25</v>
      </c>
      <c r="J2784" s="37">
        <f t="shared" si="1951"/>
        <v>25</v>
      </c>
      <c r="K2784" s="24">
        <f t="shared" si="1951"/>
        <v>0</v>
      </c>
      <c r="L2784" s="24">
        <f t="shared" si="1951"/>
        <v>0</v>
      </c>
      <c r="M2784" s="24">
        <f t="shared" si="1951"/>
        <v>0</v>
      </c>
      <c r="N2784" s="24">
        <f t="shared" si="1951"/>
        <v>0</v>
      </c>
      <c r="O2784" s="30">
        <f t="shared" si="1951"/>
        <v>25</v>
      </c>
      <c r="P2784" s="30">
        <f t="shared" si="1951"/>
        <v>0</v>
      </c>
      <c r="Q2784" s="30">
        <f t="shared" si="1951"/>
        <v>0</v>
      </c>
      <c r="R2784" s="88">
        <f t="shared" si="1937"/>
        <v>100</v>
      </c>
    </row>
    <row r="2785" spans="1:19" ht="31.5" customHeight="1" x14ac:dyDescent="0.3">
      <c r="A2785" s="28" t="s">
        <v>307</v>
      </c>
      <c r="B2785" s="28" t="s">
        <v>1393</v>
      </c>
      <c r="C2785" s="18" t="s">
        <v>198</v>
      </c>
      <c r="D2785" s="28" t="s">
        <v>143</v>
      </c>
      <c r="E2785" s="29" t="s">
        <v>673</v>
      </c>
      <c r="F2785" s="24">
        <v>25</v>
      </c>
      <c r="G2785" s="24">
        <f t="shared" si="1951"/>
        <v>0</v>
      </c>
      <c r="H2785" s="24">
        <f t="shared" si="1951"/>
        <v>25</v>
      </c>
      <c r="I2785" s="24">
        <f t="shared" si="1951"/>
        <v>25</v>
      </c>
      <c r="J2785" s="37">
        <f t="shared" si="1951"/>
        <v>25</v>
      </c>
      <c r="K2785" s="24">
        <f t="shared" si="1951"/>
        <v>0</v>
      </c>
      <c r="L2785" s="24">
        <f t="shared" si="1951"/>
        <v>0</v>
      </c>
      <c r="M2785" s="24">
        <f t="shared" si="1951"/>
        <v>0</v>
      </c>
      <c r="N2785" s="24">
        <f t="shared" si="1951"/>
        <v>0</v>
      </c>
      <c r="O2785" s="30">
        <f t="shared" si="1951"/>
        <v>25</v>
      </c>
      <c r="P2785" s="30">
        <f t="shared" si="1951"/>
        <v>0</v>
      </c>
      <c r="Q2785" s="30">
        <f t="shared" si="1951"/>
        <v>0</v>
      </c>
      <c r="R2785" s="88">
        <f t="shared" si="1937"/>
        <v>100</v>
      </c>
    </row>
    <row r="2786" spans="1:19" ht="47.25" customHeight="1" x14ac:dyDescent="0.3">
      <c r="A2786" s="28" t="s">
        <v>307</v>
      </c>
      <c r="B2786" s="28" t="s">
        <v>1393</v>
      </c>
      <c r="C2786" s="18" t="s">
        <v>198</v>
      </c>
      <c r="D2786" s="28" t="s">
        <v>139</v>
      </c>
      <c r="E2786" s="29" t="s">
        <v>676</v>
      </c>
      <c r="F2786" s="24">
        <v>25</v>
      </c>
      <c r="G2786" s="24"/>
      <c r="H2786" s="24">
        <v>25</v>
      </c>
      <c r="I2786" s="24">
        <v>25</v>
      </c>
      <c r="J2786" s="37">
        <v>25</v>
      </c>
      <c r="K2786" s="24">
        <v>0</v>
      </c>
      <c r="L2786" s="24">
        <v>0</v>
      </c>
      <c r="M2786" s="24">
        <v>0</v>
      </c>
      <c r="N2786" s="24">
        <v>0</v>
      </c>
      <c r="O2786" s="30">
        <v>25</v>
      </c>
      <c r="P2786" s="30">
        <v>0</v>
      </c>
      <c r="Q2786" s="30">
        <v>0</v>
      </c>
      <c r="R2786" s="88">
        <f t="shared" si="1937"/>
        <v>100</v>
      </c>
    </row>
    <row r="2787" spans="1:19" ht="63" customHeight="1" x14ac:dyDescent="0.3">
      <c r="A2787" s="28" t="s">
        <v>307</v>
      </c>
      <c r="B2787" s="28" t="s">
        <v>1393</v>
      </c>
      <c r="C2787" s="18" t="s">
        <v>170</v>
      </c>
      <c r="D2787" s="28"/>
      <c r="E2787" s="29" t="s">
        <v>698</v>
      </c>
      <c r="F2787" s="24">
        <v>95</v>
      </c>
      <c r="G2787" s="24">
        <f t="shared" ref="G2787:Q2788" si="1952">G2788</f>
        <v>0</v>
      </c>
      <c r="H2787" s="24">
        <f t="shared" si="1952"/>
        <v>95</v>
      </c>
      <c r="I2787" s="24">
        <f t="shared" si="1952"/>
        <v>95</v>
      </c>
      <c r="J2787" s="37">
        <f t="shared" si="1952"/>
        <v>95</v>
      </c>
      <c r="K2787" s="24">
        <f t="shared" si="1952"/>
        <v>0</v>
      </c>
      <c r="L2787" s="24">
        <f t="shared" si="1952"/>
        <v>0</v>
      </c>
      <c r="M2787" s="24">
        <f t="shared" si="1952"/>
        <v>0</v>
      </c>
      <c r="N2787" s="24">
        <f t="shared" si="1952"/>
        <v>0</v>
      </c>
      <c r="O2787" s="30">
        <f t="shared" si="1952"/>
        <v>95</v>
      </c>
      <c r="P2787" s="30">
        <f t="shared" si="1952"/>
        <v>0</v>
      </c>
      <c r="Q2787" s="30">
        <f t="shared" si="1952"/>
        <v>0</v>
      </c>
      <c r="R2787" s="88">
        <f t="shared" si="1937"/>
        <v>100</v>
      </c>
    </row>
    <row r="2788" spans="1:19" ht="31.5" customHeight="1" x14ac:dyDescent="0.3">
      <c r="A2788" s="28" t="s">
        <v>307</v>
      </c>
      <c r="B2788" s="28" t="s">
        <v>1393</v>
      </c>
      <c r="C2788" s="18" t="s">
        <v>170</v>
      </c>
      <c r="D2788" s="28" t="s">
        <v>143</v>
      </c>
      <c r="E2788" s="29" t="s">
        <v>673</v>
      </c>
      <c r="F2788" s="24">
        <v>95</v>
      </c>
      <c r="G2788" s="24">
        <f t="shared" si="1952"/>
        <v>0</v>
      </c>
      <c r="H2788" s="24">
        <f t="shared" si="1952"/>
        <v>95</v>
      </c>
      <c r="I2788" s="24">
        <f t="shared" si="1952"/>
        <v>95</v>
      </c>
      <c r="J2788" s="37">
        <f t="shared" si="1952"/>
        <v>95</v>
      </c>
      <c r="K2788" s="24">
        <f t="shared" si="1952"/>
        <v>0</v>
      </c>
      <c r="L2788" s="24">
        <f t="shared" si="1952"/>
        <v>0</v>
      </c>
      <c r="M2788" s="24">
        <f t="shared" si="1952"/>
        <v>0</v>
      </c>
      <c r="N2788" s="24">
        <f t="shared" si="1952"/>
        <v>0</v>
      </c>
      <c r="O2788" s="30">
        <f t="shared" si="1952"/>
        <v>95</v>
      </c>
      <c r="P2788" s="30">
        <f t="shared" si="1952"/>
        <v>0</v>
      </c>
      <c r="Q2788" s="30">
        <f t="shared" si="1952"/>
        <v>0</v>
      </c>
      <c r="R2788" s="88">
        <f t="shared" si="1937"/>
        <v>100</v>
      </c>
    </row>
    <row r="2789" spans="1:19" ht="47.25" customHeight="1" x14ac:dyDescent="0.3">
      <c r="A2789" s="28" t="s">
        <v>307</v>
      </c>
      <c r="B2789" s="28" t="s">
        <v>1393</v>
      </c>
      <c r="C2789" s="18" t="s">
        <v>170</v>
      </c>
      <c r="D2789" s="28" t="s">
        <v>139</v>
      </c>
      <c r="E2789" s="29" t="s">
        <v>676</v>
      </c>
      <c r="F2789" s="24">
        <v>95</v>
      </c>
      <c r="G2789" s="24"/>
      <c r="H2789" s="24">
        <v>95</v>
      </c>
      <c r="I2789" s="24">
        <v>95</v>
      </c>
      <c r="J2789" s="37">
        <v>95</v>
      </c>
      <c r="K2789" s="24">
        <v>0</v>
      </c>
      <c r="L2789" s="24">
        <v>0</v>
      </c>
      <c r="M2789" s="24">
        <v>0</v>
      </c>
      <c r="N2789" s="24">
        <v>0</v>
      </c>
      <c r="O2789" s="30">
        <v>95</v>
      </c>
      <c r="P2789" s="30">
        <v>0</v>
      </c>
      <c r="Q2789" s="30">
        <v>0</v>
      </c>
      <c r="R2789" s="88">
        <f t="shared" si="1937"/>
        <v>100</v>
      </c>
    </row>
    <row r="2790" spans="1:19" ht="47.25" customHeight="1" x14ac:dyDescent="0.3">
      <c r="A2790" s="28" t="s">
        <v>307</v>
      </c>
      <c r="B2790" s="28" t="s">
        <v>1393</v>
      </c>
      <c r="C2790" s="18" t="s">
        <v>79</v>
      </c>
      <c r="D2790" s="28"/>
      <c r="E2790" s="29" t="s">
        <v>1232</v>
      </c>
      <c r="F2790" s="24"/>
      <c r="G2790" s="24"/>
      <c r="H2790" s="24">
        <f t="shared" ref="H2790:I2793" si="1953">H2791</f>
        <v>0</v>
      </c>
      <c r="I2790" s="24">
        <f t="shared" si="1953"/>
        <v>82.652550000000005</v>
      </c>
      <c r="J2790" s="24">
        <f t="shared" ref="J2790:Q2793" si="1954">J2791</f>
        <v>47.652549999999998</v>
      </c>
      <c r="K2790" s="24">
        <f t="shared" si="1954"/>
        <v>0</v>
      </c>
      <c r="L2790" s="24">
        <f t="shared" si="1954"/>
        <v>0</v>
      </c>
      <c r="M2790" s="24">
        <f t="shared" si="1954"/>
        <v>0</v>
      </c>
      <c r="N2790" s="24">
        <f t="shared" si="1954"/>
        <v>0</v>
      </c>
      <c r="O2790" s="24">
        <f t="shared" si="1954"/>
        <v>82.652550000000005</v>
      </c>
      <c r="P2790" s="24">
        <f t="shared" si="1954"/>
        <v>0</v>
      </c>
      <c r="Q2790" s="24">
        <f t="shared" si="1954"/>
        <v>0</v>
      </c>
      <c r="R2790" s="88">
        <f t="shared" si="1937"/>
        <v>100</v>
      </c>
    </row>
    <row r="2791" spans="1:19" ht="31.2" x14ac:dyDescent="0.3">
      <c r="A2791" s="28" t="s">
        <v>307</v>
      </c>
      <c r="B2791" s="28" t="s">
        <v>1393</v>
      </c>
      <c r="C2791" s="18" t="s">
        <v>86</v>
      </c>
      <c r="D2791" s="28"/>
      <c r="E2791" s="29" t="s">
        <v>1233</v>
      </c>
      <c r="F2791" s="24"/>
      <c r="G2791" s="24"/>
      <c r="H2791" s="24">
        <f t="shared" si="1953"/>
        <v>0</v>
      </c>
      <c r="I2791" s="24">
        <f t="shared" si="1953"/>
        <v>82.652550000000005</v>
      </c>
      <c r="J2791" s="24">
        <f t="shared" si="1954"/>
        <v>47.652549999999998</v>
      </c>
      <c r="K2791" s="24">
        <f t="shared" si="1954"/>
        <v>0</v>
      </c>
      <c r="L2791" s="24">
        <f t="shared" si="1954"/>
        <v>0</v>
      </c>
      <c r="M2791" s="24">
        <f t="shared" si="1954"/>
        <v>0</v>
      </c>
      <c r="N2791" s="24">
        <f t="shared" si="1954"/>
        <v>0</v>
      </c>
      <c r="O2791" s="24">
        <f t="shared" si="1954"/>
        <v>82.652550000000005</v>
      </c>
      <c r="P2791" s="24">
        <f t="shared" si="1954"/>
        <v>0</v>
      </c>
      <c r="Q2791" s="24">
        <f t="shared" si="1954"/>
        <v>0</v>
      </c>
      <c r="R2791" s="88">
        <f t="shared" si="1937"/>
        <v>100</v>
      </c>
    </row>
    <row r="2792" spans="1:19" ht="31.2" x14ac:dyDescent="0.3">
      <c r="A2792" s="28" t="s">
        <v>307</v>
      </c>
      <c r="B2792" s="28" t="s">
        <v>1393</v>
      </c>
      <c r="C2792" s="18" t="s">
        <v>87</v>
      </c>
      <c r="D2792" s="28"/>
      <c r="E2792" s="29" t="s">
        <v>1234</v>
      </c>
      <c r="F2792" s="24"/>
      <c r="G2792" s="24"/>
      <c r="H2792" s="24">
        <f t="shared" si="1953"/>
        <v>0</v>
      </c>
      <c r="I2792" s="24">
        <f t="shared" si="1953"/>
        <v>82.652550000000005</v>
      </c>
      <c r="J2792" s="24">
        <f t="shared" si="1954"/>
        <v>47.652549999999998</v>
      </c>
      <c r="K2792" s="24">
        <f t="shared" si="1954"/>
        <v>0</v>
      </c>
      <c r="L2792" s="24">
        <f t="shared" si="1954"/>
        <v>0</v>
      </c>
      <c r="M2792" s="24">
        <f t="shared" si="1954"/>
        <v>0</v>
      </c>
      <c r="N2792" s="24">
        <f t="shared" si="1954"/>
        <v>0</v>
      </c>
      <c r="O2792" s="24">
        <f t="shared" si="1954"/>
        <v>82.652550000000005</v>
      </c>
      <c r="P2792" s="24">
        <f t="shared" si="1954"/>
        <v>0</v>
      </c>
      <c r="Q2792" s="24">
        <f t="shared" si="1954"/>
        <v>0</v>
      </c>
      <c r="R2792" s="88">
        <f t="shared" si="1937"/>
        <v>100</v>
      </c>
    </row>
    <row r="2793" spans="1:19" x14ac:dyDescent="0.3">
      <c r="A2793" s="28" t="s">
        <v>307</v>
      </c>
      <c r="B2793" s="28" t="s">
        <v>1393</v>
      </c>
      <c r="C2793" s="18" t="s">
        <v>87</v>
      </c>
      <c r="D2793" s="28" t="s">
        <v>53</v>
      </c>
      <c r="E2793" s="29" t="s">
        <v>679</v>
      </c>
      <c r="F2793" s="24"/>
      <c r="G2793" s="24"/>
      <c r="H2793" s="24">
        <f t="shared" si="1953"/>
        <v>0</v>
      </c>
      <c r="I2793" s="24">
        <f t="shared" si="1953"/>
        <v>82.652550000000005</v>
      </c>
      <c r="J2793" s="24">
        <f t="shared" si="1954"/>
        <v>47.652549999999998</v>
      </c>
      <c r="K2793" s="24">
        <f t="shared" si="1954"/>
        <v>0</v>
      </c>
      <c r="L2793" s="24">
        <f t="shared" si="1954"/>
        <v>0</v>
      </c>
      <c r="M2793" s="24">
        <f t="shared" si="1954"/>
        <v>0</v>
      </c>
      <c r="N2793" s="24">
        <f t="shared" si="1954"/>
        <v>0</v>
      </c>
      <c r="O2793" s="24">
        <f t="shared" si="1954"/>
        <v>82.652550000000005</v>
      </c>
      <c r="P2793" s="24">
        <f t="shared" si="1954"/>
        <v>0</v>
      </c>
      <c r="Q2793" s="24">
        <f t="shared" si="1954"/>
        <v>0</v>
      </c>
      <c r="R2793" s="88">
        <f t="shared" si="1937"/>
        <v>100</v>
      </c>
    </row>
    <row r="2794" spans="1:19" x14ac:dyDescent="0.3">
      <c r="A2794" s="28" t="s">
        <v>307</v>
      </c>
      <c r="B2794" s="28" t="s">
        <v>1393</v>
      </c>
      <c r="C2794" s="18" t="s">
        <v>87</v>
      </c>
      <c r="D2794" s="28" t="s">
        <v>54</v>
      </c>
      <c r="E2794" s="29" t="s">
        <v>681</v>
      </c>
      <c r="F2794" s="24"/>
      <c r="G2794" s="24"/>
      <c r="H2794" s="24">
        <v>0</v>
      </c>
      <c r="I2794" s="24">
        <v>82.652550000000005</v>
      </c>
      <c r="J2794" s="37">
        <v>47.652549999999998</v>
      </c>
      <c r="K2794" s="37">
        <v>0</v>
      </c>
      <c r="L2794" s="37">
        <v>0</v>
      </c>
      <c r="M2794" s="37">
        <v>0</v>
      </c>
      <c r="N2794" s="37">
        <v>0</v>
      </c>
      <c r="O2794" s="37">
        <v>82.652550000000005</v>
      </c>
      <c r="P2794" s="37">
        <v>0</v>
      </c>
      <c r="Q2794" s="37">
        <v>0</v>
      </c>
      <c r="R2794" s="88">
        <f t="shared" si="1937"/>
        <v>100</v>
      </c>
    </row>
    <row r="2795" spans="1:19" s="36" customFormat="1" ht="31.5" customHeight="1" x14ac:dyDescent="0.3">
      <c r="A2795" s="43" t="s">
        <v>307</v>
      </c>
      <c r="B2795" s="43" t="s">
        <v>130</v>
      </c>
      <c r="C2795" s="27"/>
      <c r="D2795" s="43"/>
      <c r="E2795" s="44" t="s">
        <v>620</v>
      </c>
      <c r="F2795" s="22">
        <v>1086.5999999999999</v>
      </c>
      <c r="G2795" s="22">
        <f t="shared" ref="G2795:H2795" si="1955">G2796+G2808</f>
        <v>0</v>
      </c>
      <c r="H2795" s="22">
        <f t="shared" si="1955"/>
        <v>1063.0640000000001</v>
      </c>
      <c r="I2795" s="22">
        <f t="shared" ref="I2795:Q2795" si="1956">I2796+I2808</f>
        <v>1063.0640000000001</v>
      </c>
      <c r="J2795" s="76">
        <f t="shared" si="1956"/>
        <v>686.78699999999992</v>
      </c>
      <c r="K2795" s="22">
        <f t="shared" si="1956"/>
        <v>354.4</v>
      </c>
      <c r="L2795" s="22">
        <f t="shared" si="1956"/>
        <v>247.44</v>
      </c>
      <c r="M2795" s="22">
        <f t="shared" si="1956"/>
        <v>0</v>
      </c>
      <c r="N2795" s="22">
        <f t="shared" si="1956"/>
        <v>0</v>
      </c>
      <c r="O2795" s="45">
        <f t="shared" si="1956"/>
        <v>975.84972999999991</v>
      </c>
      <c r="P2795" s="45">
        <f t="shared" si="1956"/>
        <v>329.48507000000001</v>
      </c>
      <c r="Q2795" s="45">
        <f t="shared" si="1956"/>
        <v>0</v>
      </c>
      <c r="R2795" s="86">
        <f t="shared" si="1937"/>
        <v>91.795953018821052</v>
      </c>
      <c r="S2795" s="70"/>
    </row>
    <row r="2796" spans="1:19" s="49" customFormat="1" ht="47.25" customHeight="1" x14ac:dyDescent="0.3">
      <c r="A2796" s="47" t="s">
        <v>307</v>
      </c>
      <c r="B2796" s="47" t="s">
        <v>1418</v>
      </c>
      <c r="C2796" s="20"/>
      <c r="D2796" s="47"/>
      <c r="E2796" s="48" t="s">
        <v>636</v>
      </c>
      <c r="F2796" s="23">
        <v>147.80000000000001</v>
      </c>
      <c r="G2796" s="23">
        <f t="shared" ref="G2796:H2796" si="1957">G2797+G2803</f>
        <v>0</v>
      </c>
      <c r="H2796" s="23">
        <f t="shared" si="1957"/>
        <v>147.80000000000001</v>
      </c>
      <c r="I2796" s="23">
        <f t="shared" ref="I2796:Q2796" si="1958">I2797+I2803</f>
        <v>147.80000000000001</v>
      </c>
      <c r="J2796" s="77">
        <f t="shared" si="1958"/>
        <v>119.447</v>
      </c>
      <c r="K2796" s="23">
        <f t="shared" si="1958"/>
        <v>0</v>
      </c>
      <c r="L2796" s="23">
        <f t="shared" si="1958"/>
        <v>0</v>
      </c>
      <c r="M2796" s="23">
        <f t="shared" si="1958"/>
        <v>0</v>
      </c>
      <c r="N2796" s="23">
        <f t="shared" si="1958"/>
        <v>0</v>
      </c>
      <c r="O2796" s="51">
        <f t="shared" si="1958"/>
        <v>143.37869999999998</v>
      </c>
      <c r="P2796" s="51">
        <f t="shared" si="1958"/>
        <v>0</v>
      </c>
      <c r="Q2796" s="51">
        <f t="shared" si="1958"/>
        <v>0</v>
      </c>
      <c r="R2796" s="87">
        <f t="shared" si="1937"/>
        <v>97.008592692828117</v>
      </c>
      <c r="S2796" s="70"/>
    </row>
    <row r="2797" spans="1:19" ht="15.75" customHeight="1" x14ac:dyDescent="0.3">
      <c r="A2797" s="28" t="s">
        <v>307</v>
      </c>
      <c r="B2797" s="28" t="s">
        <v>1418</v>
      </c>
      <c r="C2797" s="18" t="s">
        <v>184</v>
      </c>
      <c r="D2797" s="28"/>
      <c r="E2797" s="29" t="s">
        <v>1526</v>
      </c>
      <c r="F2797" s="24">
        <v>36.799999999999997</v>
      </c>
      <c r="G2797" s="24">
        <f t="shared" ref="G2797:N2801" si="1959">G2798</f>
        <v>0</v>
      </c>
      <c r="H2797" s="24">
        <f t="shared" si="1959"/>
        <v>36.799999999999997</v>
      </c>
      <c r="I2797" s="24">
        <f t="shared" si="1959"/>
        <v>36.799999999999997</v>
      </c>
      <c r="J2797" s="37">
        <f t="shared" si="1959"/>
        <v>36.799999999999997</v>
      </c>
      <c r="K2797" s="24">
        <f t="shared" si="1959"/>
        <v>0</v>
      </c>
      <c r="L2797" s="24">
        <f t="shared" si="1959"/>
        <v>0</v>
      </c>
      <c r="M2797" s="24">
        <f t="shared" si="1959"/>
        <v>0</v>
      </c>
      <c r="N2797" s="24">
        <f t="shared" si="1959"/>
        <v>0</v>
      </c>
      <c r="O2797" s="30">
        <f t="shared" ref="O2797:Q2801" si="1960">O2798</f>
        <v>36.799999999999997</v>
      </c>
      <c r="P2797" s="30">
        <f t="shared" si="1960"/>
        <v>0</v>
      </c>
      <c r="Q2797" s="30">
        <f t="shared" si="1960"/>
        <v>0</v>
      </c>
      <c r="R2797" s="88">
        <f t="shared" si="1937"/>
        <v>100</v>
      </c>
      <c r="S2797" s="70"/>
    </row>
    <row r="2798" spans="1:19" ht="63" customHeight="1" x14ac:dyDescent="0.3">
      <c r="A2798" s="28" t="s">
        <v>307</v>
      </c>
      <c r="B2798" s="28" t="s">
        <v>1418</v>
      </c>
      <c r="C2798" s="18" t="s">
        <v>252</v>
      </c>
      <c r="D2798" s="28"/>
      <c r="E2798" s="29" t="s">
        <v>1588</v>
      </c>
      <c r="F2798" s="24">
        <v>36.799999999999997</v>
      </c>
      <c r="G2798" s="24">
        <f t="shared" si="1959"/>
        <v>0</v>
      </c>
      <c r="H2798" s="24">
        <f t="shared" si="1959"/>
        <v>36.799999999999997</v>
      </c>
      <c r="I2798" s="24">
        <f t="shared" si="1959"/>
        <v>36.799999999999997</v>
      </c>
      <c r="J2798" s="37">
        <f t="shared" si="1959"/>
        <v>36.799999999999997</v>
      </c>
      <c r="K2798" s="24">
        <f t="shared" si="1959"/>
        <v>0</v>
      </c>
      <c r="L2798" s="24">
        <f t="shared" si="1959"/>
        <v>0</v>
      </c>
      <c r="M2798" s="24">
        <f t="shared" si="1959"/>
        <v>0</v>
      </c>
      <c r="N2798" s="24">
        <f t="shared" si="1959"/>
        <v>0</v>
      </c>
      <c r="O2798" s="30">
        <f t="shared" si="1960"/>
        <v>36.799999999999997</v>
      </c>
      <c r="P2798" s="30">
        <f t="shared" si="1960"/>
        <v>0</v>
      </c>
      <c r="Q2798" s="30">
        <f t="shared" si="1960"/>
        <v>0</v>
      </c>
      <c r="R2798" s="88">
        <f t="shared" si="1937"/>
        <v>100</v>
      </c>
      <c r="S2798" s="70"/>
    </row>
    <row r="2799" spans="1:19" ht="47.25" customHeight="1" x14ac:dyDescent="0.3">
      <c r="A2799" s="28" t="s">
        <v>307</v>
      </c>
      <c r="B2799" s="28" t="s">
        <v>1418</v>
      </c>
      <c r="C2799" s="18" t="s">
        <v>253</v>
      </c>
      <c r="D2799" s="28"/>
      <c r="E2799" s="29" t="s">
        <v>1589</v>
      </c>
      <c r="F2799" s="24">
        <v>36.799999999999997</v>
      </c>
      <c r="G2799" s="24">
        <f t="shared" si="1959"/>
        <v>0</v>
      </c>
      <c r="H2799" s="24">
        <f t="shared" si="1959"/>
        <v>36.799999999999997</v>
      </c>
      <c r="I2799" s="24">
        <f t="shared" si="1959"/>
        <v>36.799999999999997</v>
      </c>
      <c r="J2799" s="37">
        <f t="shared" si="1959"/>
        <v>36.799999999999997</v>
      </c>
      <c r="K2799" s="24">
        <f t="shared" si="1959"/>
        <v>0</v>
      </c>
      <c r="L2799" s="24">
        <f t="shared" si="1959"/>
        <v>0</v>
      </c>
      <c r="M2799" s="24">
        <f t="shared" si="1959"/>
        <v>0</v>
      </c>
      <c r="N2799" s="24">
        <f t="shared" si="1959"/>
        <v>0</v>
      </c>
      <c r="O2799" s="30">
        <f t="shared" si="1960"/>
        <v>36.799999999999997</v>
      </c>
      <c r="P2799" s="30">
        <f t="shared" si="1960"/>
        <v>0</v>
      </c>
      <c r="Q2799" s="30">
        <f t="shared" si="1960"/>
        <v>0</v>
      </c>
      <c r="R2799" s="88">
        <f t="shared" si="1937"/>
        <v>100</v>
      </c>
      <c r="S2799" s="70"/>
    </row>
    <row r="2800" spans="1:19" ht="31.5" customHeight="1" x14ac:dyDescent="0.3">
      <c r="A2800" s="28" t="s">
        <v>307</v>
      </c>
      <c r="B2800" s="28" t="s">
        <v>1418</v>
      </c>
      <c r="C2800" s="18" t="s">
        <v>251</v>
      </c>
      <c r="D2800" s="28"/>
      <c r="E2800" s="29" t="s">
        <v>718</v>
      </c>
      <c r="F2800" s="24">
        <v>36.799999999999997</v>
      </c>
      <c r="G2800" s="24">
        <f t="shared" si="1959"/>
        <v>0</v>
      </c>
      <c r="H2800" s="24">
        <f t="shared" si="1959"/>
        <v>36.799999999999997</v>
      </c>
      <c r="I2800" s="24">
        <f t="shared" si="1959"/>
        <v>36.799999999999997</v>
      </c>
      <c r="J2800" s="37">
        <f t="shared" si="1959"/>
        <v>36.799999999999997</v>
      </c>
      <c r="K2800" s="24">
        <f t="shared" si="1959"/>
        <v>0</v>
      </c>
      <c r="L2800" s="24">
        <f t="shared" si="1959"/>
        <v>0</v>
      </c>
      <c r="M2800" s="24">
        <f t="shared" si="1959"/>
        <v>0</v>
      </c>
      <c r="N2800" s="24">
        <f t="shared" si="1959"/>
        <v>0</v>
      </c>
      <c r="O2800" s="30">
        <f t="shared" si="1960"/>
        <v>36.799999999999997</v>
      </c>
      <c r="P2800" s="30">
        <f t="shared" si="1960"/>
        <v>0</v>
      </c>
      <c r="Q2800" s="30">
        <f t="shared" si="1960"/>
        <v>0</v>
      </c>
      <c r="R2800" s="88">
        <f t="shared" si="1937"/>
        <v>100</v>
      </c>
      <c r="S2800" s="70"/>
    </row>
    <row r="2801" spans="1:19" ht="31.5" customHeight="1" x14ac:dyDescent="0.3">
      <c r="A2801" s="28" t="s">
        <v>307</v>
      </c>
      <c r="B2801" s="28" t="s">
        <v>1418</v>
      </c>
      <c r="C2801" s="18" t="s">
        <v>251</v>
      </c>
      <c r="D2801" s="28" t="s">
        <v>51</v>
      </c>
      <c r="E2801" s="29" t="s">
        <v>663</v>
      </c>
      <c r="F2801" s="24">
        <v>36.799999999999997</v>
      </c>
      <c r="G2801" s="24">
        <f t="shared" si="1959"/>
        <v>0</v>
      </c>
      <c r="H2801" s="24">
        <f t="shared" si="1959"/>
        <v>36.799999999999997</v>
      </c>
      <c r="I2801" s="24">
        <f t="shared" si="1959"/>
        <v>36.799999999999997</v>
      </c>
      <c r="J2801" s="37">
        <f t="shared" si="1959"/>
        <v>36.799999999999997</v>
      </c>
      <c r="K2801" s="24">
        <f t="shared" si="1959"/>
        <v>0</v>
      </c>
      <c r="L2801" s="24">
        <f t="shared" si="1959"/>
        <v>0</v>
      </c>
      <c r="M2801" s="24">
        <f t="shared" si="1959"/>
        <v>0</v>
      </c>
      <c r="N2801" s="24">
        <f t="shared" si="1959"/>
        <v>0</v>
      </c>
      <c r="O2801" s="30">
        <f t="shared" si="1960"/>
        <v>36.799999999999997</v>
      </c>
      <c r="P2801" s="30">
        <f t="shared" si="1960"/>
        <v>0</v>
      </c>
      <c r="Q2801" s="30">
        <f t="shared" si="1960"/>
        <v>0</v>
      </c>
      <c r="R2801" s="88">
        <f t="shared" si="1937"/>
        <v>100</v>
      </c>
      <c r="S2801" s="70"/>
    </row>
    <row r="2802" spans="1:19" ht="31.5" customHeight="1" x14ac:dyDescent="0.3">
      <c r="A2802" s="28" t="s">
        <v>307</v>
      </c>
      <c r="B2802" s="28" t="s">
        <v>1418</v>
      </c>
      <c r="C2802" s="18" t="s">
        <v>251</v>
      </c>
      <c r="D2802" s="28" t="s">
        <v>52</v>
      </c>
      <c r="E2802" s="29" t="s">
        <v>664</v>
      </c>
      <c r="F2802" s="24">
        <v>36.799999999999997</v>
      </c>
      <c r="G2802" s="24"/>
      <c r="H2802" s="24">
        <v>36.799999999999997</v>
      </c>
      <c r="I2802" s="24">
        <v>36.799999999999997</v>
      </c>
      <c r="J2802" s="37">
        <v>36.799999999999997</v>
      </c>
      <c r="K2802" s="24">
        <v>0</v>
      </c>
      <c r="L2802" s="24">
        <v>0</v>
      </c>
      <c r="M2802" s="24">
        <v>0</v>
      </c>
      <c r="N2802" s="24">
        <v>0</v>
      </c>
      <c r="O2802" s="30">
        <v>36.799999999999997</v>
      </c>
      <c r="P2802" s="30">
        <v>0</v>
      </c>
      <c r="Q2802" s="30">
        <v>0</v>
      </c>
      <c r="R2802" s="88">
        <f t="shared" si="1937"/>
        <v>100</v>
      </c>
      <c r="S2802" s="70"/>
    </row>
    <row r="2803" spans="1:19" ht="31.5" customHeight="1" x14ac:dyDescent="0.3">
      <c r="A2803" s="28" t="s">
        <v>307</v>
      </c>
      <c r="B2803" s="28" t="s">
        <v>1418</v>
      </c>
      <c r="C2803" s="18" t="s">
        <v>62</v>
      </c>
      <c r="D2803" s="28"/>
      <c r="E2803" s="29" t="s">
        <v>1196</v>
      </c>
      <c r="F2803" s="24">
        <v>111</v>
      </c>
      <c r="G2803" s="24">
        <f t="shared" ref="G2803:N2804" si="1961">G2804</f>
        <v>0</v>
      </c>
      <c r="H2803" s="24">
        <f t="shared" si="1961"/>
        <v>111</v>
      </c>
      <c r="I2803" s="24">
        <f t="shared" si="1961"/>
        <v>111</v>
      </c>
      <c r="J2803" s="37">
        <f t="shared" si="1961"/>
        <v>82.647000000000006</v>
      </c>
      <c r="K2803" s="24">
        <f t="shared" si="1961"/>
        <v>0</v>
      </c>
      <c r="L2803" s="24">
        <f t="shared" si="1961"/>
        <v>0</v>
      </c>
      <c r="M2803" s="24">
        <f t="shared" si="1961"/>
        <v>0</v>
      </c>
      <c r="N2803" s="24">
        <f t="shared" si="1961"/>
        <v>0</v>
      </c>
      <c r="O2803" s="30">
        <f t="shared" ref="O2803:Q2805" si="1962">O2804</f>
        <v>106.5787</v>
      </c>
      <c r="P2803" s="30">
        <f t="shared" si="1962"/>
        <v>0</v>
      </c>
      <c r="Q2803" s="30">
        <f t="shared" si="1962"/>
        <v>0</v>
      </c>
      <c r="R2803" s="88">
        <f t="shared" si="1937"/>
        <v>96.016846846846846</v>
      </c>
      <c r="S2803" s="70"/>
    </row>
    <row r="2804" spans="1:19" ht="15.75" customHeight="1" x14ac:dyDescent="0.3">
      <c r="A2804" s="28" t="s">
        <v>307</v>
      </c>
      <c r="B2804" s="28" t="s">
        <v>1418</v>
      </c>
      <c r="C2804" s="18" t="s">
        <v>63</v>
      </c>
      <c r="D2804" s="28"/>
      <c r="E2804" s="29" t="s">
        <v>115</v>
      </c>
      <c r="F2804" s="24">
        <v>111</v>
      </c>
      <c r="G2804" s="24">
        <f t="shared" si="1961"/>
        <v>0</v>
      </c>
      <c r="H2804" s="24">
        <f t="shared" si="1961"/>
        <v>111</v>
      </c>
      <c r="I2804" s="24">
        <f t="shared" si="1961"/>
        <v>111</v>
      </c>
      <c r="J2804" s="37">
        <f t="shared" si="1961"/>
        <v>82.647000000000006</v>
      </c>
      <c r="K2804" s="24">
        <f t="shared" si="1961"/>
        <v>0</v>
      </c>
      <c r="L2804" s="24">
        <f t="shared" si="1961"/>
        <v>0</v>
      </c>
      <c r="M2804" s="24">
        <f t="shared" si="1961"/>
        <v>0</v>
      </c>
      <c r="N2804" s="24">
        <f t="shared" si="1961"/>
        <v>0</v>
      </c>
      <c r="O2804" s="30">
        <f t="shared" si="1962"/>
        <v>106.5787</v>
      </c>
      <c r="P2804" s="30">
        <f t="shared" si="1962"/>
        <v>0</v>
      </c>
      <c r="Q2804" s="30">
        <f t="shared" si="1962"/>
        <v>0</v>
      </c>
      <c r="R2804" s="88">
        <f t="shared" si="1937"/>
        <v>96.016846846846846</v>
      </c>
      <c r="S2804" s="70"/>
    </row>
    <row r="2805" spans="1:19" ht="47.25" customHeight="1" x14ac:dyDescent="0.3">
      <c r="A2805" s="28" t="s">
        <v>307</v>
      </c>
      <c r="B2805" s="28" t="s">
        <v>1418</v>
      </c>
      <c r="C2805" s="18" t="s">
        <v>305</v>
      </c>
      <c r="D2805" s="28"/>
      <c r="E2805" s="29" t="s">
        <v>124</v>
      </c>
      <c r="F2805" s="24">
        <v>111</v>
      </c>
      <c r="G2805" s="24">
        <f t="shared" ref="G2805:O2805" si="1963">G2806</f>
        <v>0</v>
      </c>
      <c r="H2805" s="24">
        <f t="shared" si="1963"/>
        <v>111</v>
      </c>
      <c r="I2805" s="24">
        <f t="shared" si="1963"/>
        <v>111</v>
      </c>
      <c r="J2805" s="37">
        <f t="shared" si="1963"/>
        <v>82.647000000000006</v>
      </c>
      <c r="K2805" s="24">
        <f t="shared" si="1963"/>
        <v>0</v>
      </c>
      <c r="L2805" s="24">
        <f t="shared" si="1963"/>
        <v>0</v>
      </c>
      <c r="M2805" s="24">
        <f t="shared" si="1963"/>
        <v>0</v>
      </c>
      <c r="N2805" s="24">
        <f t="shared" si="1963"/>
        <v>0</v>
      </c>
      <c r="O2805" s="30">
        <f t="shared" si="1963"/>
        <v>106.5787</v>
      </c>
      <c r="P2805" s="30">
        <f t="shared" si="1962"/>
        <v>0</v>
      </c>
      <c r="Q2805" s="30">
        <f t="shared" si="1962"/>
        <v>0</v>
      </c>
      <c r="R2805" s="88">
        <f t="shared" si="1937"/>
        <v>96.016846846846846</v>
      </c>
      <c r="S2805" s="70"/>
    </row>
    <row r="2806" spans="1:19" ht="31.5" customHeight="1" x14ac:dyDescent="0.3">
      <c r="A2806" s="28" t="s">
        <v>307</v>
      </c>
      <c r="B2806" s="28" t="s">
        <v>1418</v>
      </c>
      <c r="C2806" s="18" t="s">
        <v>305</v>
      </c>
      <c r="D2806" s="28" t="s">
        <v>51</v>
      </c>
      <c r="E2806" s="29" t="s">
        <v>663</v>
      </c>
      <c r="F2806" s="24">
        <v>111</v>
      </c>
      <c r="G2806" s="24">
        <f t="shared" ref="G2806:N2806" si="1964">G2807</f>
        <v>0</v>
      </c>
      <c r="H2806" s="24">
        <f t="shared" si="1964"/>
        <v>111</v>
      </c>
      <c r="I2806" s="24">
        <f t="shared" si="1964"/>
        <v>111</v>
      </c>
      <c r="J2806" s="37">
        <f t="shared" si="1964"/>
        <v>82.647000000000006</v>
      </c>
      <c r="K2806" s="24">
        <f t="shared" si="1964"/>
        <v>0</v>
      </c>
      <c r="L2806" s="24">
        <f t="shared" si="1964"/>
        <v>0</v>
      </c>
      <c r="M2806" s="24">
        <f t="shared" si="1964"/>
        <v>0</v>
      </c>
      <c r="N2806" s="24">
        <f t="shared" si="1964"/>
        <v>0</v>
      </c>
      <c r="O2806" s="30">
        <f>O2807</f>
        <v>106.5787</v>
      </c>
      <c r="P2806" s="30">
        <f>P2807</f>
        <v>0</v>
      </c>
      <c r="Q2806" s="30">
        <f>Q2807</f>
        <v>0</v>
      </c>
      <c r="R2806" s="88">
        <f t="shared" si="1937"/>
        <v>96.016846846846846</v>
      </c>
      <c r="S2806" s="70"/>
    </row>
    <row r="2807" spans="1:19" ht="31.5" customHeight="1" x14ac:dyDescent="0.3">
      <c r="A2807" s="28" t="s">
        <v>307</v>
      </c>
      <c r="B2807" s="28" t="s">
        <v>1418</v>
      </c>
      <c r="C2807" s="18" t="s">
        <v>305</v>
      </c>
      <c r="D2807" s="28" t="s">
        <v>52</v>
      </c>
      <c r="E2807" s="29" t="s">
        <v>664</v>
      </c>
      <c r="F2807" s="24">
        <v>111</v>
      </c>
      <c r="G2807" s="24"/>
      <c r="H2807" s="24">
        <v>111</v>
      </c>
      <c r="I2807" s="24">
        <v>111</v>
      </c>
      <c r="J2807" s="37">
        <v>82.647000000000006</v>
      </c>
      <c r="K2807" s="24">
        <v>0</v>
      </c>
      <c r="L2807" s="24">
        <v>0</v>
      </c>
      <c r="M2807" s="24">
        <v>0</v>
      </c>
      <c r="N2807" s="24">
        <v>0</v>
      </c>
      <c r="O2807" s="30">
        <v>106.5787</v>
      </c>
      <c r="P2807" s="30">
        <v>0</v>
      </c>
      <c r="Q2807" s="30">
        <v>0</v>
      </c>
      <c r="R2807" s="88">
        <f t="shared" si="1937"/>
        <v>96.016846846846846</v>
      </c>
      <c r="S2807" s="70"/>
    </row>
    <row r="2808" spans="1:19" s="49" customFormat="1" ht="31.5" customHeight="1" x14ac:dyDescent="0.3">
      <c r="A2808" s="47" t="s">
        <v>307</v>
      </c>
      <c r="B2808" s="47" t="s">
        <v>1419</v>
      </c>
      <c r="C2808" s="20"/>
      <c r="D2808" s="47"/>
      <c r="E2808" s="48" t="s">
        <v>638</v>
      </c>
      <c r="F2808" s="23">
        <v>938.8</v>
      </c>
      <c r="G2808" s="23">
        <f t="shared" ref="G2808:H2808" si="1965">G2809+G2815</f>
        <v>0</v>
      </c>
      <c r="H2808" s="23">
        <f t="shared" si="1965"/>
        <v>915.26400000000001</v>
      </c>
      <c r="I2808" s="23">
        <f t="shared" ref="I2808:Q2808" si="1966">I2809+I2815</f>
        <v>915.26400000000001</v>
      </c>
      <c r="J2808" s="77">
        <f t="shared" si="1966"/>
        <v>567.33999999999992</v>
      </c>
      <c r="K2808" s="23">
        <f t="shared" si="1966"/>
        <v>354.4</v>
      </c>
      <c r="L2808" s="23">
        <f t="shared" si="1966"/>
        <v>247.44</v>
      </c>
      <c r="M2808" s="23">
        <f t="shared" si="1966"/>
        <v>0</v>
      </c>
      <c r="N2808" s="23">
        <f t="shared" si="1966"/>
        <v>0</v>
      </c>
      <c r="O2808" s="51">
        <f t="shared" si="1966"/>
        <v>832.47102999999993</v>
      </c>
      <c r="P2808" s="51">
        <f t="shared" si="1966"/>
        <v>329.48507000000001</v>
      </c>
      <c r="Q2808" s="51">
        <f t="shared" si="1966"/>
        <v>0</v>
      </c>
      <c r="R2808" s="87">
        <f t="shared" si="1937"/>
        <v>90.954197914481497</v>
      </c>
      <c r="S2808" s="70"/>
    </row>
    <row r="2809" spans="1:19" ht="15.75" customHeight="1" x14ac:dyDescent="0.3">
      <c r="A2809" s="28" t="s">
        <v>307</v>
      </c>
      <c r="B2809" s="28" t="s">
        <v>1419</v>
      </c>
      <c r="C2809" s="18" t="s">
        <v>184</v>
      </c>
      <c r="D2809" s="28"/>
      <c r="E2809" s="29" t="s">
        <v>1526</v>
      </c>
      <c r="F2809" s="24">
        <v>584.4</v>
      </c>
      <c r="G2809" s="24">
        <f t="shared" ref="G2809:N2813" si="1967">G2810</f>
        <v>0</v>
      </c>
      <c r="H2809" s="24">
        <f t="shared" si="1967"/>
        <v>560.86400000000003</v>
      </c>
      <c r="I2809" s="24">
        <f t="shared" si="1967"/>
        <v>560.86400000000003</v>
      </c>
      <c r="J2809" s="37">
        <f t="shared" si="1967"/>
        <v>319.89999999999998</v>
      </c>
      <c r="K2809" s="24">
        <f t="shared" si="1967"/>
        <v>0</v>
      </c>
      <c r="L2809" s="24">
        <f t="shared" si="1967"/>
        <v>0</v>
      </c>
      <c r="M2809" s="24">
        <f t="shared" si="1967"/>
        <v>0</v>
      </c>
      <c r="N2809" s="24">
        <f t="shared" si="1967"/>
        <v>0</v>
      </c>
      <c r="O2809" s="30">
        <f t="shared" ref="O2809:Q2813" si="1968">O2810</f>
        <v>502.98595999999998</v>
      </c>
      <c r="P2809" s="30">
        <f t="shared" si="1968"/>
        <v>0</v>
      </c>
      <c r="Q2809" s="30">
        <f t="shared" si="1968"/>
        <v>0</v>
      </c>
      <c r="R2809" s="88">
        <f t="shared" si="1937"/>
        <v>89.680557140411935</v>
      </c>
      <c r="S2809" s="70"/>
    </row>
    <row r="2810" spans="1:19" ht="31.5" customHeight="1" x14ac:dyDescent="0.3">
      <c r="A2810" s="28" t="s">
        <v>307</v>
      </c>
      <c r="B2810" s="28" t="s">
        <v>1419</v>
      </c>
      <c r="C2810" s="18" t="s">
        <v>255</v>
      </c>
      <c r="D2810" s="28"/>
      <c r="E2810" s="29" t="s">
        <v>1590</v>
      </c>
      <c r="F2810" s="24">
        <v>584.4</v>
      </c>
      <c r="G2810" s="24">
        <f t="shared" si="1967"/>
        <v>0</v>
      </c>
      <c r="H2810" s="24">
        <f t="shared" si="1967"/>
        <v>560.86400000000003</v>
      </c>
      <c r="I2810" s="24">
        <f t="shared" si="1967"/>
        <v>560.86400000000003</v>
      </c>
      <c r="J2810" s="37">
        <f t="shared" si="1967"/>
        <v>319.89999999999998</v>
      </c>
      <c r="K2810" s="24">
        <f t="shared" si="1967"/>
        <v>0</v>
      </c>
      <c r="L2810" s="24">
        <f t="shared" si="1967"/>
        <v>0</v>
      </c>
      <c r="M2810" s="24">
        <f t="shared" si="1967"/>
        <v>0</v>
      </c>
      <c r="N2810" s="24">
        <f t="shared" si="1967"/>
        <v>0</v>
      </c>
      <c r="O2810" s="30">
        <f t="shared" si="1968"/>
        <v>502.98595999999998</v>
      </c>
      <c r="P2810" s="30">
        <f t="shared" si="1968"/>
        <v>0</v>
      </c>
      <c r="Q2810" s="30">
        <f t="shared" si="1968"/>
        <v>0</v>
      </c>
      <c r="R2810" s="88">
        <f t="shared" si="1937"/>
        <v>89.680557140411935</v>
      </c>
      <c r="S2810" s="70"/>
    </row>
    <row r="2811" spans="1:19" ht="31.5" customHeight="1" x14ac:dyDescent="0.3">
      <c r="A2811" s="28" t="s">
        <v>307</v>
      </c>
      <c r="B2811" s="28" t="s">
        <v>1419</v>
      </c>
      <c r="C2811" s="18" t="s">
        <v>256</v>
      </c>
      <c r="D2811" s="28"/>
      <c r="E2811" s="29" t="s">
        <v>1591</v>
      </c>
      <c r="F2811" s="24">
        <v>584.4</v>
      </c>
      <c r="G2811" s="24">
        <f t="shared" si="1967"/>
        <v>0</v>
      </c>
      <c r="H2811" s="24">
        <f t="shared" si="1967"/>
        <v>560.86400000000003</v>
      </c>
      <c r="I2811" s="24">
        <f t="shared" si="1967"/>
        <v>560.86400000000003</v>
      </c>
      <c r="J2811" s="37">
        <f t="shared" si="1967"/>
        <v>319.89999999999998</v>
      </c>
      <c r="K2811" s="24">
        <f t="shared" si="1967"/>
        <v>0</v>
      </c>
      <c r="L2811" s="24">
        <f t="shared" si="1967"/>
        <v>0</v>
      </c>
      <c r="M2811" s="24">
        <f t="shared" si="1967"/>
        <v>0</v>
      </c>
      <c r="N2811" s="24">
        <f t="shared" si="1967"/>
        <v>0</v>
      </c>
      <c r="O2811" s="30">
        <f t="shared" si="1968"/>
        <v>502.98595999999998</v>
      </c>
      <c r="P2811" s="30">
        <f t="shared" si="1968"/>
        <v>0</v>
      </c>
      <c r="Q2811" s="30">
        <f t="shared" si="1968"/>
        <v>0</v>
      </c>
      <c r="R2811" s="88">
        <f t="shared" si="1937"/>
        <v>89.680557140411935</v>
      </c>
      <c r="S2811" s="70"/>
    </row>
    <row r="2812" spans="1:19" ht="31.5" customHeight="1" x14ac:dyDescent="0.3">
      <c r="A2812" s="28" t="s">
        <v>307</v>
      </c>
      <c r="B2812" s="28" t="s">
        <v>1419</v>
      </c>
      <c r="C2812" s="18" t="s">
        <v>254</v>
      </c>
      <c r="D2812" s="28"/>
      <c r="E2812" s="29" t="s">
        <v>722</v>
      </c>
      <c r="F2812" s="24">
        <v>584.4</v>
      </c>
      <c r="G2812" s="24">
        <f t="shared" si="1967"/>
        <v>0</v>
      </c>
      <c r="H2812" s="24">
        <f t="shared" si="1967"/>
        <v>560.86400000000003</v>
      </c>
      <c r="I2812" s="24">
        <f t="shared" si="1967"/>
        <v>560.86400000000003</v>
      </c>
      <c r="J2812" s="37">
        <f t="shared" si="1967"/>
        <v>319.89999999999998</v>
      </c>
      <c r="K2812" s="24">
        <f t="shared" si="1967"/>
        <v>0</v>
      </c>
      <c r="L2812" s="24">
        <f t="shared" si="1967"/>
        <v>0</v>
      </c>
      <c r="M2812" s="24">
        <f t="shared" si="1967"/>
        <v>0</v>
      </c>
      <c r="N2812" s="24">
        <f t="shared" si="1967"/>
        <v>0</v>
      </c>
      <c r="O2812" s="30">
        <f t="shared" si="1968"/>
        <v>502.98595999999998</v>
      </c>
      <c r="P2812" s="30">
        <f t="shared" si="1968"/>
        <v>0</v>
      </c>
      <c r="Q2812" s="30">
        <f t="shared" si="1968"/>
        <v>0</v>
      </c>
      <c r="R2812" s="88">
        <f t="shared" si="1937"/>
        <v>89.680557140411935</v>
      </c>
      <c r="S2812" s="70"/>
    </row>
    <row r="2813" spans="1:19" ht="31.5" customHeight="1" x14ac:dyDescent="0.3">
      <c r="A2813" s="28" t="s">
        <v>307</v>
      </c>
      <c r="B2813" s="28" t="s">
        <v>1419</v>
      </c>
      <c r="C2813" s="18" t="s">
        <v>254</v>
      </c>
      <c r="D2813" s="28" t="s">
        <v>51</v>
      </c>
      <c r="E2813" s="29" t="s">
        <v>663</v>
      </c>
      <c r="F2813" s="24">
        <v>584.4</v>
      </c>
      <c r="G2813" s="24">
        <f t="shared" si="1967"/>
        <v>0</v>
      </c>
      <c r="H2813" s="24">
        <f t="shared" si="1967"/>
        <v>560.86400000000003</v>
      </c>
      <c r="I2813" s="24">
        <f t="shared" si="1967"/>
        <v>560.86400000000003</v>
      </c>
      <c r="J2813" s="37">
        <f t="shared" si="1967"/>
        <v>319.89999999999998</v>
      </c>
      <c r="K2813" s="24">
        <f t="shared" si="1967"/>
        <v>0</v>
      </c>
      <c r="L2813" s="24">
        <f t="shared" si="1967"/>
        <v>0</v>
      </c>
      <c r="M2813" s="24">
        <f t="shared" si="1967"/>
        <v>0</v>
      </c>
      <c r="N2813" s="24">
        <f t="shared" si="1967"/>
        <v>0</v>
      </c>
      <c r="O2813" s="30">
        <f t="shared" si="1968"/>
        <v>502.98595999999998</v>
      </c>
      <c r="P2813" s="30">
        <f t="shared" si="1968"/>
        <v>0</v>
      </c>
      <c r="Q2813" s="30">
        <f t="shared" si="1968"/>
        <v>0</v>
      </c>
      <c r="R2813" s="88">
        <f t="shared" si="1937"/>
        <v>89.680557140411935</v>
      </c>
      <c r="S2813" s="70"/>
    </row>
    <row r="2814" spans="1:19" ht="31.5" customHeight="1" x14ac:dyDescent="0.3">
      <c r="A2814" s="28" t="s">
        <v>307</v>
      </c>
      <c r="B2814" s="28" t="s">
        <v>1419</v>
      </c>
      <c r="C2814" s="18" t="s">
        <v>254</v>
      </c>
      <c r="D2814" s="28" t="s">
        <v>52</v>
      </c>
      <c r="E2814" s="29" t="s">
        <v>664</v>
      </c>
      <c r="F2814" s="24">
        <v>584.4</v>
      </c>
      <c r="G2814" s="24"/>
      <c r="H2814" s="24">
        <v>560.86400000000003</v>
      </c>
      <c r="I2814" s="24">
        <v>560.86400000000003</v>
      </c>
      <c r="J2814" s="37">
        <v>319.89999999999998</v>
      </c>
      <c r="K2814" s="24">
        <v>0</v>
      </c>
      <c r="L2814" s="24">
        <v>0</v>
      </c>
      <c r="M2814" s="24">
        <v>0</v>
      </c>
      <c r="N2814" s="24">
        <v>0</v>
      </c>
      <c r="O2814" s="30">
        <v>502.98595999999998</v>
      </c>
      <c r="P2814" s="30">
        <v>0</v>
      </c>
      <c r="Q2814" s="30">
        <v>0</v>
      </c>
      <c r="R2814" s="88">
        <f t="shared" si="1937"/>
        <v>89.680557140411935</v>
      </c>
      <c r="S2814" s="70"/>
    </row>
    <row r="2815" spans="1:19" ht="31.5" customHeight="1" x14ac:dyDescent="0.3">
      <c r="A2815" s="28" t="s">
        <v>307</v>
      </c>
      <c r="B2815" s="28" t="s">
        <v>1419</v>
      </c>
      <c r="C2815" s="18" t="s">
        <v>62</v>
      </c>
      <c r="D2815" s="28"/>
      <c r="E2815" s="29" t="s">
        <v>1196</v>
      </c>
      <c r="F2815" s="24">
        <v>354.4</v>
      </c>
      <c r="G2815" s="24">
        <f t="shared" ref="G2815:Q2815" si="1969">G2816</f>
        <v>0</v>
      </c>
      <c r="H2815" s="24">
        <f t="shared" si="1969"/>
        <v>354.4</v>
      </c>
      <c r="I2815" s="24">
        <f t="shared" si="1969"/>
        <v>354.4</v>
      </c>
      <c r="J2815" s="37">
        <f t="shared" si="1969"/>
        <v>247.44</v>
      </c>
      <c r="K2815" s="24">
        <f t="shared" si="1969"/>
        <v>354.4</v>
      </c>
      <c r="L2815" s="24">
        <f t="shared" si="1969"/>
        <v>247.44</v>
      </c>
      <c r="M2815" s="24">
        <f t="shared" si="1969"/>
        <v>0</v>
      </c>
      <c r="N2815" s="24">
        <f t="shared" si="1969"/>
        <v>0</v>
      </c>
      <c r="O2815" s="30">
        <f t="shared" si="1969"/>
        <v>329.48507000000001</v>
      </c>
      <c r="P2815" s="30">
        <f t="shared" si="1969"/>
        <v>329.48507000000001</v>
      </c>
      <c r="Q2815" s="30">
        <f t="shared" si="1969"/>
        <v>0</v>
      </c>
      <c r="R2815" s="88">
        <f t="shared" si="1937"/>
        <v>92.969827878103857</v>
      </c>
      <c r="S2815" s="70"/>
    </row>
    <row r="2816" spans="1:19" ht="15.75" customHeight="1" x14ac:dyDescent="0.3">
      <c r="A2816" s="28" t="s">
        <v>307</v>
      </c>
      <c r="B2816" s="28" t="s">
        <v>1419</v>
      </c>
      <c r="C2816" s="18" t="s">
        <v>63</v>
      </c>
      <c r="D2816" s="28"/>
      <c r="E2816" s="29" t="s">
        <v>115</v>
      </c>
      <c r="F2816" s="24">
        <v>354.4</v>
      </c>
      <c r="G2816" s="24">
        <f t="shared" ref="G2816:H2816" si="1970">G2817+G2820</f>
        <v>0</v>
      </c>
      <c r="H2816" s="24">
        <f t="shared" si="1970"/>
        <v>354.4</v>
      </c>
      <c r="I2816" s="24">
        <f t="shared" ref="I2816:Q2816" si="1971">I2817+I2820</f>
        <v>354.4</v>
      </c>
      <c r="J2816" s="37">
        <f t="shared" si="1971"/>
        <v>247.44</v>
      </c>
      <c r="K2816" s="24">
        <f t="shared" si="1971"/>
        <v>354.4</v>
      </c>
      <c r="L2816" s="24">
        <f t="shared" si="1971"/>
        <v>247.44</v>
      </c>
      <c r="M2816" s="24">
        <f t="shared" si="1971"/>
        <v>0</v>
      </c>
      <c r="N2816" s="24">
        <f t="shared" si="1971"/>
        <v>0</v>
      </c>
      <c r="O2816" s="30">
        <f t="shared" si="1971"/>
        <v>329.48507000000001</v>
      </c>
      <c r="P2816" s="30">
        <f t="shared" si="1971"/>
        <v>329.48507000000001</v>
      </c>
      <c r="Q2816" s="30">
        <f t="shared" si="1971"/>
        <v>0</v>
      </c>
      <c r="R2816" s="88">
        <f t="shared" si="1937"/>
        <v>92.969827878103857</v>
      </c>
      <c r="S2816" s="70"/>
    </row>
    <row r="2817" spans="1:19" ht="31.5" customHeight="1" x14ac:dyDescent="0.3">
      <c r="A2817" s="28" t="s">
        <v>307</v>
      </c>
      <c r="B2817" s="28" t="s">
        <v>1419</v>
      </c>
      <c r="C2817" s="18" t="s">
        <v>375</v>
      </c>
      <c r="D2817" s="28"/>
      <c r="E2817" s="29" t="s">
        <v>1211</v>
      </c>
      <c r="F2817" s="24">
        <v>89.7</v>
      </c>
      <c r="G2817" s="24">
        <f t="shared" ref="G2817:Q2818" si="1972">G2818</f>
        <v>0</v>
      </c>
      <c r="H2817" s="24">
        <f t="shared" si="1972"/>
        <v>89.7</v>
      </c>
      <c r="I2817" s="24">
        <f t="shared" si="1972"/>
        <v>89.7</v>
      </c>
      <c r="J2817" s="37">
        <f t="shared" si="1972"/>
        <v>48.914999999999999</v>
      </c>
      <c r="K2817" s="24">
        <f t="shared" si="1972"/>
        <v>89.7</v>
      </c>
      <c r="L2817" s="24">
        <f t="shared" si="1972"/>
        <v>48.914999999999999</v>
      </c>
      <c r="M2817" s="24">
        <f t="shared" si="1972"/>
        <v>0</v>
      </c>
      <c r="N2817" s="24">
        <f t="shared" si="1972"/>
        <v>0</v>
      </c>
      <c r="O2817" s="30">
        <f t="shared" si="1972"/>
        <v>89.583330000000004</v>
      </c>
      <c r="P2817" s="30">
        <f t="shared" si="1972"/>
        <v>89.583330000000004</v>
      </c>
      <c r="Q2817" s="30">
        <f t="shared" si="1972"/>
        <v>0</v>
      </c>
      <c r="R2817" s="88">
        <f t="shared" si="1937"/>
        <v>99.869933110367896</v>
      </c>
      <c r="S2817" s="70"/>
    </row>
    <row r="2818" spans="1:19" ht="31.5" customHeight="1" x14ac:dyDescent="0.3">
      <c r="A2818" s="28" t="s">
        <v>307</v>
      </c>
      <c r="B2818" s="28" t="s">
        <v>1419</v>
      </c>
      <c r="C2818" s="18" t="s">
        <v>375</v>
      </c>
      <c r="D2818" s="28" t="s">
        <v>51</v>
      </c>
      <c r="E2818" s="29" t="s">
        <v>663</v>
      </c>
      <c r="F2818" s="24">
        <v>89.7</v>
      </c>
      <c r="G2818" s="24">
        <f t="shared" si="1972"/>
        <v>0</v>
      </c>
      <c r="H2818" s="24">
        <f t="shared" si="1972"/>
        <v>89.7</v>
      </c>
      <c r="I2818" s="24">
        <f t="shared" si="1972"/>
        <v>89.7</v>
      </c>
      <c r="J2818" s="37">
        <f t="shared" si="1972"/>
        <v>48.914999999999999</v>
      </c>
      <c r="K2818" s="24">
        <f t="shared" si="1972"/>
        <v>89.7</v>
      </c>
      <c r="L2818" s="24">
        <f t="shared" si="1972"/>
        <v>48.914999999999999</v>
      </c>
      <c r="M2818" s="24">
        <f t="shared" si="1972"/>
        <v>0</v>
      </c>
      <c r="N2818" s="24">
        <f t="shared" si="1972"/>
        <v>0</v>
      </c>
      <c r="O2818" s="30">
        <f t="shared" si="1972"/>
        <v>89.583330000000004</v>
      </c>
      <c r="P2818" s="30">
        <f t="shared" si="1972"/>
        <v>89.583330000000004</v>
      </c>
      <c r="Q2818" s="30">
        <f t="shared" si="1972"/>
        <v>0</v>
      </c>
      <c r="R2818" s="88">
        <f t="shared" si="1937"/>
        <v>99.869933110367896</v>
      </c>
      <c r="S2818" s="70"/>
    </row>
    <row r="2819" spans="1:19" ht="31.5" customHeight="1" x14ac:dyDescent="0.3">
      <c r="A2819" s="28" t="s">
        <v>307</v>
      </c>
      <c r="B2819" s="28" t="s">
        <v>1419</v>
      </c>
      <c r="C2819" s="18" t="s">
        <v>375</v>
      </c>
      <c r="D2819" s="28" t="s">
        <v>52</v>
      </c>
      <c r="E2819" s="29" t="s">
        <v>664</v>
      </c>
      <c r="F2819" s="24">
        <v>89.7</v>
      </c>
      <c r="G2819" s="24"/>
      <c r="H2819" s="24">
        <v>89.7</v>
      </c>
      <c r="I2819" s="24">
        <v>89.7</v>
      </c>
      <c r="J2819" s="37">
        <v>48.914999999999999</v>
      </c>
      <c r="K2819" s="24">
        <f>I2819</f>
        <v>89.7</v>
      </c>
      <c r="L2819" s="24">
        <f>J2819</f>
        <v>48.914999999999999</v>
      </c>
      <c r="M2819" s="24">
        <v>0</v>
      </c>
      <c r="N2819" s="24">
        <v>0</v>
      </c>
      <c r="O2819" s="30">
        <v>89.583330000000004</v>
      </c>
      <c r="P2819" s="30">
        <f>O2819</f>
        <v>89.583330000000004</v>
      </c>
      <c r="Q2819" s="30">
        <v>0</v>
      </c>
      <c r="R2819" s="88">
        <f t="shared" si="1937"/>
        <v>99.869933110367896</v>
      </c>
      <c r="S2819" s="70"/>
    </row>
    <row r="2820" spans="1:19" ht="47.25" customHeight="1" x14ac:dyDescent="0.3">
      <c r="A2820" s="28" t="s">
        <v>307</v>
      </c>
      <c r="B2820" s="28" t="s">
        <v>1419</v>
      </c>
      <c r="C2820" s="18" t="s">
        <v>376</v>
      </c>
      <c r="D2820" s="28"/>
      <c r="E2820" s="29" t="s">
        <v>1212</v>
      </c>
      <c r="F2820" s="24">
        <v>264.7</v>
      </c>
      <c r="G2820" s="24">
        <f t="shared" ref="G2820:H2820" si="1973">G2821+G2823</f>
        <v>0</v>
      </c>
      <c r="H2820" s="24">
        <f t="shared" si="1973"/>
        <v>264.7</v>
      </c>
      <c r="I2820" s="24">
        <f t="shared" ref="I2820:Q2820" si="1974">I2821+I2823</f>
        <v>264.7</v>
      </c>
      <c r="J2820" s="37">
        <f t="shared" si="1974"/>
        <v>198.52500000000001</v>
      </c>
      <c r="K2820" s="24">
        <f t="shared" si="1974"/>
        <v>264.7</v>
      </c>
      <c r="L2820" s="24">
        <f t="shared" si="1974"/>
        <v>198.52500000000001</v>
      </c>
      <c r="M2820" s="24">
        <f t="shared" si="1974"/>
        <v>0</v>
      </c>
      <c r="N2820" s="24">
        <f t="shared" si="1974"/>
        <v>0</v>
      </c>
      <c r="O2820" s="30">
        <f t="shared" si="1974"/>
        <v>239.90173999999999</v>
      </c>
      <c r="P2820" s="30">
        <f t="shared" si="1974"/>
        <v>239.90173999999999</v>
      </c>
      <c r="Q2820" s="30">
        <f t="shared" si="1974"/>
        <v>0</v>
      </c>
      <c r="R2820" s="88">
        <f t="shared" si="1937"/>
        <v>90.631560256894588</v>
      </c>
      <c r="S2820" s="70"/>
    </row>
    <row r="2821" spans="1:19" ht="78.75" customHeight="1" x14ac:dyDescent="0.3">
      <c r="A2821" s="28" t="s">
        <v>307</v>
      </c>
      <c r="B2821" s="28" t="s">
        <v>1419</v>
      </c>
      <c r="C2821" s="18" t="s">
        <v>376</v>
      </c>
      <c r="D2821" s="28" t="s">
        <v>58</v>
      </c>
      <c r="E2821" s="29" t="s">
        <v>660</v>
      </c>
      <c r="F2821" s="24">
        <v>0</v>
      </c>
      <c r="G2821" s="24">
        <f t="shared" ref="G2821:Q2821" si="1975">G2822</f>
        <v>0</v>
      </c>
      <c r="H2821" s="24">
        <f t="shared" si="1975"/>
        <v>0</v>
      </c>
      <c r="I2821" s="24">
        <f t="shared" si="1975"/>
        <v>138.4</v>
      </c>
      <c r="J2821" s="37">
        <f t="shared" si="1975"/>
        <v>103.79998000000001</v>
      </c>
      <c r="K2821" s="24">
        <f t="shared" si="1975"/>
        <v>138.4</v>
      </c>
      <c r="L2821" s="24">
        <f t="shared" si="1975"/>
        <v>103.79998000000001</v>
      </c>
      <c r="M2821" s="24">
        <f t="shared" si="1975"/>
        <v>0</v>
      </c>
      <c r="N2821" s="24">
        <f t="shared" si="1975"/>
        <v>0</v>
      </c>
      <c r="O2821" s="30">
        <f t="shared" si="1975"/>
        <v>120.37539</v>
      </c>
      <c r="P2821" s="30">
        <f t="shared" si="1975"/>
        <v>120.37539</v>
      </c>
      <c r="Q2821" s="30">
        <f t="shared" si="1975"/>
        <v>0</v>
      </c>
      <c r="R2821" s="88">
        <f t="shared" si="1937"/>
        <v>86.976437861271677</v>
      </c>
      <c r="S2821" s="70"/>
    </row>
    <row r="2822" spans="1:19" ht="31.5" customHeight="1" x14ac:dyDescent="0.3">
      <c r="A2822" s="28" t="s">
        <v>307</v>
      </c>
      <c r="B2822" s="28" t="s">
        <v>1419</v>
      </c>
      <c r="C2822" s="18" t="s">
        <v>376</v>
      </c>
      <c r="D2822" s="28" t="s">
        <v>68</v>
      </c>
      <c r="E2822" s="29" t="s">
        <v>662</v>
      </c>
      <c r="F2822" s="24">
        <v>0</v>
      </c>
      <c r="G2822" s="24"/>
      <c r="H2822" s="24">
        <v>0</v>
      </c>
      <c r="I2822" s="24">
        <v>138.4</v>
      </c>
      <c r="J2822" s="37">
        <v>103.79998000000001</v>
      </c>
      <c r="K2822" s="24">
        <f>106.298+32.102</f>
        <v>138.4</v>
      </c>
      <c r="L2822" s="24">
        <f>J2822</f>
        <v>103.79998000000001</v>
      </c>
      <c r="M2822" s="24">
        <v>0</v>
      </c>
      <c r="N2822" s="24">
        <v>0</v>
      </c>
      <c r="O2822" s="30">
        <v>120.37539</v>
      </c>
      <c r="P2822" s="30">
        <f>O2822</f>
        <v>120.37539</v>
      </c>
      <c r="Q2822" s="30">
        <v>0</v>
      </c>
      <c r="R2822" s="88">
        <f t="shared" si="1937"/>
        <v>86.976437861271677</v>
      </c>
      <c r="S2822" s="70"/>
    </row>
    <row r="2823" spans="1:19" ht="31.5" customHeight="1" x14ac:dyDescent="0.3">
      <c r="A2823" s="28" t="s">
        <v>307</v>
      </c>
      <c r="B2823" s="28" t="s">
        <v>1419</v>
      </c>
      <c r="C2823" s="18" t="s">
        <v>376</v>
      </c>
      <c r="D2823" s="28" t="s">
        <v>51</v>
      </c>
      <c r="E2823" s="29" t="s">
        <v>663</v>
      </c>
      <c r="F2823" s="24">
        <v>264.7</v>
      </c>
      <c r="G2823" s="24">
        <f t="shared" ref="G2823:Q2823" si="1976">G2824</f>
        <v>0</v>
      </c>
      <c r="H2823" s="24">
        <f t="shared" si="1976"/>
        <v>264.7</v>
      </c>
      <c r="I2823" s="24">
        <f t="shared" si="1976"/>
        <v>126.3</v>
      </c>
      <c r="J2823" s="37">
        <f t="shared" si="1976"/>
        <v>94.725020000000001</v>
      </c>
      <c r="K2823" s="24">
        <f t="shared" si="1976"/>
        <v>126.3</v>
      </c>
      <c r="L2823" s="24">
        <f t="shared" si="1976"/>
        <v>94.725020000000001</v>
      </c>
      <c r="M2823" s="24">
        <f t="shared" si="1976"/>
        <v>0</v>
      </c>
      <c r="N2823" s="24">
        <f t="shared" si="1976"/>
        <v>0</v>
      </c>
      <c r="O2823" s="30">
        <f t="shared" si="1976"/>
        <v>119.52634999999999</v>
      </c>
      <c r="P2823" s="30">
        <f t="shared" si="1976"/>
        <v>119.52634999999999</v>
      </c>
      <c r="Q2823" s="30">
        <f t="shared" si="1976"/>
        <v>0</v>
      </c>
      <c r="R2823" s="88">
        <f t="shared" si="1937"/>
        <v>94.636856690419634</v>
      </c>
      <c r="S2823" s="70"/>
    </row>
    <row r="2824" spans="1:19" ht="31.5" customHeight="1" x14ac:dyDescent="0.3">
      <c r="A2824" s="28" t="s">
        <v>307</v>
      </c>
      <c r="B2824" s="28" t="s">
        <v>1419</v>
      </c>
      <c r="C2824" s="18" t="s">
        <v>376</v>
      </c>
      <c r="D2824" s="28" t="s">
        <v>52</v>
      </c>
      <c r="E2824" s="29" t="s">
        <v>664</v>
      </c>
      <c r="F2824" s="24">
        <v>264.7</v>
      </c>
      <c r="G2824" s="24"/>
      <c r="H2824" s="24">
        <v>264.7</v>
      </c>
      <c r="I2824" s="24">
        <v>126.3</v>
      </c>
      <c r="J2824" s="37">
        <v>94.725020000000001</v>
      </c>
      <c r="K2824" s="24">
        <f>I2824</f>
        <v>126.3</v>
      </c>
      <c r="L2824" s="24">
        <f>J2824</f>
        <v>94.725020000000001</v>
      </c>
      <c r="M2824" s="24">
        <v>0</v>
      </c>
      <c r="N2824" s="24">
        <v>0</v>
      </c>
      <c r="O2824" s="30">
        <v>119.52634999999999</v>
      </c>
      <c r="P2824" s="30">
        <f>O2824</f>
        <v>119.52634999999999</v>
      </c>
      <c r="Q2824" s="30">
        <v>0</v>
      </c>
      <c r="R2824" s="88">
        <f t="shared" si="1937"/>
        <v>94.636856690419634</v>
      </c>
      <c r="S2824" s="70"/>
    </row>
    <row r="2825" spans="1:19" s="36" customFormat="1" ht="15.75" customHeight="1" x14ac:dyDescent="0.3">
      <c r="A2825" s="43" t="s">
        <v>307</v>
      </c>
      <c r="B2825" s="43" t="s">
        <v>70</v>
      </c>
      <c r="C2825" s="27"/>
      <c r="D2825" s="43"/>
      <c r="E2825" s="44" t="s">
        <v>621</v>
      </c>
      <c r="F2825" s="22">
        <v>253715.31300000002</v>
      </c>
      <c r="G2825" s="22">
        <f t="shared" ref="G2825" si="1977">G2832+G2894</f>
        <v>-1500</v>
      </c>
      <c r="H2825" s="22">
        <f>H2832+H2894+H2826</f>
        <v>250953.86399999994</v>
      </c>
      <c r="I2825" s="22">
        <f>I2832+I2894+I2826</f>
        <v>322312.48121</v>
      </c>
      <c r="J2825" s="22">
        <f t="shared" ref="J2825:Q2825" si="1978">J2832+J2894+J2826</f>
        <v>212669.72267000002</v>
      </c>
      <c r="K2825" s="22">
        <f t="shared" si="1978"/>
        <v>82613.524290000001</v>
      </c>
      <c r="L2825" s="22">
        <f t="shared" si="1978"/>
        <v>27777.162919999999</v>
      </c>
      <c r="M2825" s="22">
        <f t="shared" si="1978"/>
        <v>0</v>
      </c>
      <c r="N2825" s="22">
        <f t="shared" si="1978"/>
        <v>0</v>
      </c>
      <c r="O2825" s="22">
        <f t="shared" si="1978"/>
        <v>321753.13428999996</v>
      </c>
      <c r="P2825" s="22">
        <f t="shared" si="1978"/>
        <v>82613.524290000001</v>
      </c>
      <c r="Q2825" s="22">
        <f t="shared" si="1978"/>
        <v>0</v>
      </c>
      <c r="R2825" s="86">
        <f t="shared" si="1937"/>
        <v>99.826458188060172</v>
      </c>
      <c r="S2825" s="70"/>
    </row>
    <row r="2826" spans="1:19" s="49" customFormat="1" ht="15.75" customHeight="1" x14ac:dyDescent="0.3">
      <c r="A2826" s="47" t="s">
        <v>307</v>
      </c>
      <c r="B2826" s="47" t="s">
        <v>2004</v>
      </c>
      <c r="C2826" s="20"/>
      <c r="D2826" s="47"/>
      <c r="E2826" s="48" t="s">
        <v>2005</v>
      </c>
      <c r="F2826" s="22"/>
      <c r="G2826" s="22"/>
      <c r="H2826" s="23">
        <f t="shared" ref="H2826:I2830" si="1979">H2827</f>
        <v>0</v>
      </c>
      <c r="I2826" s="23">
        <f t="shared" si="1979"/>
        <v>576.24800000000005</v>
      </c>
      <c r="J2826" s="23">
        <f t="shared" ref="J2826:Q2830" si="1980">J2827</f>
        <v>0</v>
      </c>
      <c r="K2826" s="23">
        <f t="shared" si="1980"/>
        <v>0</v>
      </c>
      <c r="L2826" s="23">
        <f t="shared" si="1980"/>
        <v>0</v>
      </c>
      <c r="M2826" s="23">
        <f t="shared" si="1980"/>
        <v>0</v>
      </c>
      <c r="N2826" s="23">
        <f t="shared" si="1980"/>
        <v>0</v>
      </c>
      <c r="O2826" s="23">
        <f t="shared" si="1980"/>
        <v>576.24749999999995</v>
      </c>
      <c r="P2826" s="23">
        <f t="shared" si="1980"/>
        <v>0</v>
      </c>
      <c r="Q2826" s="23">
        <f t="shared" si="1980"/>
        <v>0</v>
      </c>
      <c r="R2826" s="87">
        <f t="shared" si="1937"/>
        <v>99.999913231802964</v>
      </c>
    </row>
    <row r="2827" spans="1:19" ht="31.5" customHeight="1" x14ac:dyDescent="0.3">
      <c r="A2827" s="28" t="s">
        <v>307</v>
      </c>
      <c r="B2827" s="28" t="s">
        <v>2004</v>
      </c>
      <c r="C2827" s="18" t="s">
        <v>62</v>
      </c>
      <c r="D2827" s="28"/>
      <c r="E2827" s="29" t="s">
        <v>1196</v>
      </c>
      <c r="F2827" s="22"/>
      <c r="G2827" s="22"/>
      <c r="H2827" s="24">
        <f t="shared" si="1979"/>
        <v>0</v>
      </c>
      <c r="I2827" s="24">
        <f t="shared" si="1979"/>
        <v>576.24800000000005</v>
      </c>
      <c r="J2827" s="24">
        <f t="shared" si="1980"/>
        <v>0</v>
      </c>
      <c r="K2827" s="24">
        <f t="shared" si="1980"/>
        <v>0</v>
      </c>
      <c r="L2827" s="24">
        <f t="shared" si="1980"/>
        <v>0</v>
      </c>
      <c r="M2827" s="24">
        <f t="shared" si="1980"/>
        <v>0</v>
      </c>
      <c r="N2827" s="24">
        <f t="shared" si="1980"/>
        <v>0</v>
      </c>
      <c r="O2827" s="24">
        <f t="shared" si="1980"/>
        <v>576.24749999999995</v>
      </c>
      <c r="P2827" s="24">
        <f t="shared" si="1980"/>
        <v>0</v>
      </c>
      <c r="Q2827" s="24">
        <f t="shared" si="1980"/>
        <v>0</v>
      </c>
      <c r="R2827" s="88">
        <f t="shared" si="1937"/>
        <v>99.999913231802964</v>
      </c>
    </row>
    <row r="2828" spans="1:19" ht="47.25" customHeight="1" x14ac:dyDescent="0.3">
      <c r="A2828" s="28" t="s">
        <v>307</v>
      </c>
      <c r="B2828" s="28" t="s">
        <v>2004</v>
      </c>
      <c r="C2828" s="18" t="s">
        <v>152</v>
      </c>
      <c r="D2828" s="28"/>
      <c r="E2828" s="29" t="s">
        <v>1788</v>
      </c>
      <c r="F2828" s="22"/>
      <c r="G2828" s="22"/>
      <c r="H2828" s="24">
        <f t="shared" si="1979"/>
        <v>0</v>
      </c>
      <c r="I2828" s="24">
        <f t="shared" si="1979"/>
        <v>576.24800000000005</v>
      </c>
      <c r="J2828" s="24">
        <f t="shared" si="1980"/>
        <v>0</v>
      </c>
      <c r="K2828" s="24">
        <f t="shared" si="1980"/>
        <v>0</v>
      </c>
      <c r="L2828" s="24">
        <f t="shared" si="1980"/>
        <v>0</v>
      </c>
      <c r="M2828" s="24">
        <f t="shared" si="1980"/>
        <v>0</v>
      </c>
      <c r="N2828" s="24">
        <f t="shared" si="1980"/>
        <v>0</v>
      </c>
      <c r="O2828" s="24">
        <f t="shared" si="1980"/>
        <v>576.24749999999995</v>
      </c>
      <c r="P2828" s="24">
        <f t="shared" si="1980"/>
        <v>0</v>
      </c>
      <c r="Q2828" s="24">
        <f t="shared" si="1980"/>
        <v>0</v>
      </c>
      <c r="R2828" s="88">
        <f t="shared" si="1937"/>
        <v>99.999913231802964</v>
      </c>
    </row>
    <row r="2829" spans="1:19" ht="31.5" customHeight="1" x14ac:dyDescent="0.3">
      <c r="A2829" s="28" t="s">
        <v>307</v>
      </c>
      <c r="B2829" s="28" t="s">
        <v>2004</v>
      </c>
      <c r="C2829" s="18" t="s">
        <v>1822</v>
      </c>
      <c r="D2829" s="28"/>
      <c r="E2829" s="29" t="s">
        <v>1823</v>
      </c>
      <c r="F2829" s="22"/>
      <c r="G2829" s="22"/>
      <c r="H2829" s="24">
        <f t="shared" si="1979"/>
        <v>0</v>
      </c>
      <c r="I2829" s="24">
        <f t="shared" si="1979"/>
        <v>576.24800000000005</v>
      </c>
      <c r="J2829" s="24">
        <f t="shared" si="1980"/>
        <v>0</v>
      </c>
      <c r="K2829" s="24">
        <f t="shared" si="1980"/>
        <v>0</v>
      </c>
      <c r="L2829" s="24">
        <f t="shared" si="1980"/>
        <v>0</v>
      </c>
      <c r="M2829" s="24">
        <f t="shared" si="1980"/>
        <v>0</v>
      </c>
      <c r="N2829" s="24">
        <f t="shared" si="1980"/>
        <v>0</v>
      </c>
      <c r="O2829" s="24">
        <f t="shared" si="1980"/>
        <v>576.24749999999995</v>
      </c>
      <c r="P2829" s="24">
        <f t="shared" si="1980"/>
        <v>0</v>
      </c>
      <c r="Q2829" s="24">
        <f t="shared" si="1980"/>
        <v>0</v>
      </c>
      <c r="R2829" s="88">
        <f t="shared" ref="R2829:R2892" si="1981">O2829/I2829*100</f>
        <v>99.999913231802964</v>
      </c>
    </row>
    <row r="2830" spans="1:19" ht="31.5" customHeight="1" x14ac:dyDescent="0.3">
      <c r="A2830" s="28" t="s">
        <v>307</v>
      </c>
      <c r="B2830" s="28" t="s">
        <v>2004</v>
      </c>
      <c r="C2830" s="18" t="s">
        <v>1822</v>
      </c>
      <c r="D2830" s="18" t="s">
        <v>51</v>
      </c>
      <c r="E2830" s="19" t="s">
        <v>663</v>
      </c>
      <c r="F2830" s="22"/>
      <c r="G2830" s="22"/>
      <c r="H2830" s="24">
        <f t="shared" si="1979"/>
        <v>0</v>
      </c>
      <c r="I2830" s="24">
        <f t="shared" si="1979"/>
        <v>576.24800000000005</v>
      </c>
      <c r="J2830" s="24">
        <f t="shared" si="1980"/>
        <v>0</v>
      </c>
      <c r="K2830" s="24">
        <f t="shared" si="1980"/>
        <v>0</v>
      </c>
      <c r="L2830" s="24">
        <f t="shared" si="1980"/>
        <v>0</v>
      </c>
      <c r="M2830" s="24">
        <f t="shared" si="1980"/>
        <v>0</v>
      </c>
      <c r="N2830" s="24">
        <f t="shared" si="1980"/>
        <v>0</v>
      </c>
      <c r="O2830" s="24">
        <f t="shared" si="1980"/>
        <v>576.24749999999995</v>
      </c>
      <c r="P2830" s="24">
        <f t="shared" si="1980"/>
        <v>0</v>
      </c>
      <c r="Q2830" s="24">
        <f t="shared" si="1980"/>
        <v>0</v>
      </c>
      <c r="R2830" s="88">
        <f t="shared" si="1981"/>
        <v>99.999913231802964</v>
      </c>
    </row>
    <row r="2831" spans="1:19" ht="31.5" customHeight="1" x14ac:dyDescent="0.3">
      <c r="A2831" s="28" t="s">
        <v>307</v>
      </c>
      <c r="B2831" s="28" t="s">
        <v>2004</v>
      </c>
      <c r="C2831" s="18" t="s">
        <v>1822</v>
      </c>
      <c r="D2831" s="18" t="s">
        <v>52</v>
      </c>
      <c r="E2831" s="19" t="s">
        <v>664</v>
      </c>
      <c r="F2831" s="22"/>
      <c r="G2831" s="22"/>
      <c r="H2831" s="24">
        <v>0</v>
      </c>
      <c r="I2831" s="24">
        <v>576.24800000000005</v>
      </c>
      <c r="J2831" s="37">
        <v>0</v>
      </c>
      <c r="K2831" s="37">
        <v>0</v>
      </c>
      <c r="L2831" s="37">
        <v>0</v>
      </c>
      <c r="M2831" s="37">
        <v>0</v>
      </c>
      <c r="N2831" s="37">
        <v>0</v>
      </c>
      <c r="O2831" s="37">
        <v>576.24749999999995</v>
      </c>
      <c r="P2831" s="37">
        <v>0</v>
      </c>
      <c r="Q2831" s="37">
        <v>0</v>
      </c>
      <c r="R2831" s="88">
        <f t="shared" si="1981"/>
        <v>99.999913231802964</v>
      </c>
    </row>
    <row r="2832" spans="1:19" s="49" customFormat="1" ht="15.75" customHeight="1" x14ac:dyDescent="0.3">
      <c r="A2832" s="47" t="s">
        <v>307</v>
      </c>
      <c r="B2832" s="47" t="s">
        <v>1420</v>
      </c>
      <c r="C2832" s="20"/>
      <c r="D2832" s="47"/>
      <c r="E2832" s="48" t="s">
        <v>641</v>
      </c>
      <c r="F2832" s="23">
        <v>253169.61300000001</v>
      </c>
      <c r="G2832" s="23">
        <f t="shared" ref="G2832" si="1982">G2833+G2860+G2877+G2855+G2890</f>
        <v>-1500</v>
      </c>
      <c r="H2832" s="23">
        <f>H2833+H2860+H2877+H2855+H2890+H2869</f>
        <v>250649.89299999995</v>
      </c>
      <c r="I2832" s="23">
        <f>I2833+I2860+I2877+I2855+I2890+I2869</f>
        <v>321396.96220999997</v>
      </c>
      <c r="J2832" s="23">
        <f t="shared" ref="J2832:Q2832" si="1983">J2833+J2860+J2877+J2855+J2890+J2869</f>
        <v>212543.92767</v>
      </c>
      <c r="K2832" s="23">
        <f t="shared" si="1983"/>
        <v>82613.524290000001</v>
      </c>
      <c r="L2832" s="23">
        <f t="shared" si="1983"/>
        <v>27777.162919999999</v>
      </c>
      <c r="M2832" s="23">
        <f t="shared" si="1983"/>
        <v>0</v>
      </c>
      <c r="N2832" s="23">
        <f t="shared" si="1983"/>
        <v>0</v>
      </c>
      <c r="O2832" s="23">
        <f t="shared" si="1983"/>
        <v>320837.63080999994</v>
      </c>
      <c r="P2832" s="23">
        <f t="shared" si="1983"/>
        <v>82613.524290000001</v>
      </c>
      <c r="Q2832" s="23">
        <f t="shared" si="1983"/>
        <v>0</v>
      </c>
      <c r="R2832" s="87">
        <f t="shared" si="1981"/>
        <v>99.825968672462267</v>
      </c>
      <c r="S2832" s="70"/>
    </row>
    <row r="2833" spans="1:19" ht="31.5" customHeight="1" x14ac:dyDescent="0.3">
      <c r="A2833" s="28" t="s">
        <v>307</v>
      </c>
      <c r="B2833" s="28" t="s">
        <v>1420</v>
      </c>
      <c r="C2833" s="18" t="s">
        <v>263</v>
      </c>
      <c r="D2833" s="28"/>
      <c r="E2833" s="29" t="s">
        <v>1459</v>
      </c>
      <c r="F2833" s="24">
        <v>236802.96500000003</v>
      </c>
      <c r="G2833" s="24">
        <f t="shared" ref="G2833:H2833" si="1984">G2834</f>
        <v>0</v>
      </c>
      <c r="H2833" s="24">
        <f t="shared" si="1984"/>
        <v>236334.31799999997</v>
      </c>
      <c r="I2833" s="24">
        <f>I2834+I2850</f>
        <v>254472.63909000001</v>
      </c>
      <c r="J2833" s="24">
        <f t="shared" ref="J2833:Q2833" si="1985">J2834+J2850</f>
        <v>172757.61662000002</v>
      </c>
      <c r="K2833" s="24">
        <f t="shared" si="1985"/>
        <v>57893.680549999997</v>
      </c>
      <c r="L2833" s="24">
        <f t="shared" si="1985"/>
        <v>19927.682939999999</v>
      </c>
      <c r="M2833" s="24">
        <f t="shared" si="1985"/>
        <v>0</v>
      </c>
      <c r="N2833" s="24">
        <f t="shared" si="1985"/>
        <v>0</v>
      </c>
      <c r="O2833" s="24">
        <f t="shared" si="1985"/>
        <v>253922.63866</v>
      </c>
      <c r="P2833" s="24">
        <f t="shared" si="1985"/>
        <v>57893.680549999997</v>
      </c>
      <c r="Q2833" s="24">
        <f t="shared" si="1985"/>
        <v>0</v>
      </c>
      <c r="R2833" s="88">
        <f t="shared" si="1981"/>
        <v>99.783866575217345</v>
      </c>
      <c r="S2833" s="70"/>
    </row>
    <row r="2834" spans="1:19" ht="31.5" customHeight="1" x14ac:dyDescent="0.3">
      <c r="A2834" s="28" t="s">
        <v>307</v>
      </c>
      <c r="B2834" s="28" t="s">
        <v>1420</v>
      </c>
      <c r="C2834" s="18" t="s">
        <v>264</v>
      </c>
      <c r="D2834" s="28"/>
      <c r="E2834" s="29" t="s">
        <v>1460</v>
      </c>
      <c r="F2834" s="24">
        <v>236802.96500000003</v>
      </c>
      <c r="G2834" s="24">
        <f t="shared" ref="G2834:H2834" si="1986">G2835+G2842+G2846</f>
        <v>0</v>
      </c>
      <c r="H2834" s="24">
        <f t="shared" si="1986"/>
        <v>236334.31799999997</v>
      </c>
      <c r="I2834" s="24">
        <f t="shared" ref="I2834:Q2834" si="1987">I2835+I2842+I2846</f>
        <v>245727.19688</v>
      </c>
      <c r="J2834" s="37">
        <f t="shared" si="1987"/>
        <v>169553.34707000002</v>
      </c>
      <c r="K2834" s="24">
        <f t="shared" si="1987"/>
        <v>57893.680549999997</v>
      </c>
      <c r="L2834" s="24">
        <f t="shared" si="1987"/>
        <v>19927.682939999999</v>
      </c>
      <c r="M2834" s="24">
        <f t="shared" si="1987"/>
        <v>0</v>
      </c>
      <c r="N2834" s="24">
        <f t="shared" si="1987"/>
        <v>0</v>
      </c>
      <c r="O2834" s="30">
        <f t="shared" si="1987"/>
        <v>245232.80721</v>
      </c>
      <c r="P2834" s="30">
        <f t="shared" si="1987"/>
        <v>57893.680549999997</v>
      </c>
      <c r="Q2834" s="30">
        <f t="shared" si="1987"/>
        <v>0</v>
      </c>
      <c r="R2834" s="88">
        <f t="shared" si="1981"/>
        <v>99.798805473599472</v>
      </c>
      <c r="S2834" s="70"/>
    </row>
    <row r="2835" spans="1:19" ht="47.25" customHeight="1" x14ac:dyDescent="0.3">
      <c r="A2835" s="28" t="s">
        <v>307</v>
      </c>
      <c r="B2835" s="28" t="s">
        <v>1420</v>
      </c>
      <c r="C2835" s="18" t="s">
        <v>265</v>
      </c>
      <c r="D2835" s="28"/>
      <c r="E2835" s="29" t="s">
        <v>1592</v>
      </c>
      <c r="F2835" s="24">
        <v>182467.76500000001</v>
      </c>
      <c r="G2835" s="24">
        <f t="shared" ref="G2835:H2835" si="1988">G2836+G2839</f>
        <v>0</v>
      </c>
      <c r="H2835" s="24">
        <f t="shared" si="1988"/>
        <v>181999.11799999999</v>
      </c>
      <c r="I2835" s="24">
        <f t="shared" ref="I2835:Q2835" si="1989">I2836+I2839</f>
        <v>181999.11800000002</v>
      </c>
      <c r="J2835" s="37">
        <f t="shared" si="1989"/>
        <v>143791.26580000002</v>
      </c>
      <c r="K2835" s="24">
        <f t="shared" si="1989"/>
        <v>0</v>
      </c>
      <c r="L2835" s="24">
        <f t="shared" si="1989"/>
        <v>0</v>
      </c>
      <c r="M2835" s="24">
        <f t="shared" si="1989"/>
        <v>0</v>
      </c>
      <c r="N2835" s="24">
        <f t="shared" si="1989"/>
        <v>0</v>
      </c>
      <c r="O2835" s="30">
        <f t="shared" si="1989"/>
        <v>181504.72833000001</v>
      </c>
      <c r="P2835" s="30">
        <f t="shared" si="1989"/>
        <v>0</v>
      </c>
      <c r="Q2835" s="30">
        <f t="shared" si="1989"/>
        <v>0</v>
      </c>
      <c r="R2835" s="88">
        <f t="shared" si="1981"/>
        <v>99.728356007747237</v>
      </c>
      <c r="S2835" s="70"/>
    </row>
    <row r="2836" spans="1:19" ht="15.75" customHeight="1" x14ac:dyDescent="0.3">
      <c r="A2836" s="28" t="s">
        <v>307</v>
      </c>
      <c r="B2836" s="28" t="s">
        <v>1420</v>
      </c>
      <c r="C2836" s="18" t="s">
        <v>257</v>
      </c>
      <c r="D2836" s="28"/>
      <c r="E2836" s="29" t="s">
        <v>815</v>
      </c>
      <c r="F2836" s="24">
        <v>178408.36500000002</v>
      </c>
      <c r="G2836" s="24">
        <f t="shared" ref="G2836:Q2837" si="1990">G2837</f>
        <v>0</v>
      </c>
      <c r="H2836" s="24">
        <f t="shared" si="1990"/>
        <v>178386.25199999998</v>
      </c>
      <c r="I2836" s="24">
        <f t="shared" si="1990"/>
        <v>178386.25200000001</v>
      </c>
      <c r="J2836" s="37">
        <f t="shared" si="1990"/>
        <v>140178.39980000001</v>
      </c>
      <c r="K2836" s="24">
        <f t="shared" si="1990"/>
        <v>0</v>
      </c>
      <c r="L2836" s="24">
        <f t="shared" si="1990"/>
        <v>0</v>
      </c>
      <c r="M2836" s="24">
        <f t="shared" si="1990"/>
        <v>0</v>
      </c>
      <c r="N2836" s="24">
        <f t="shared" si="1990"/>
        <v>0</v>
      </c>
      <c r="O2836" s="30">
        <f t="shared" si="1990"/>
        <v>177891.86233</v>
      </c>
      <c r="P2836" s="30">
        <f t="shared" si="1990"/>
        <v>0</v>
      </c>
      <c r="Q2836" s="30">
        <f t="shared" si="1990"/>
        <v>0</v>
      </c>
      <c r="R2836" s="88">
        <f t="shared" si="1981"/>
        <v>99.722854387904277</v>
      </c>
      <c r="S2836" s="70"/>
    </row>
    <row r="2837" spans="1:19" ht="31.5" customHeight="1" x14ac:dyDescent="0.3">
      <c r="A2837" s="28" t="s">
        <v>307</v>
      </c>
      <c r="B2837" s="28" t="s">
        <v>1420</v>
      </c>
      <c r="C2837" s="18" t="s">
        <v>257</v>
      </c>
      <c r="D2837" s="28" t="s">
        <v>51</v>
      </c>
      <c r="E2837" s="29" t="s">
        <v>663</v>
      </c>
      <c r="F2837" s="24">
        <v>178408.36500000002</v>
      </c>
      <c r="G2837" s="24">
        <f t="shared" si="1990"/>
        <v>0</v>
      </c>
      <c r="H2837" s="24">
        <f t="shared" si="1990"/>
        <v>178386.25199999998</v>
      </c>
      <c r="I2837" s="24">
        <f t="shared" si="1990"/>
        <v>178386.25200000001</v>
      </c>
      <c r="J2837" s="37">
        <f t="shared" si="1990"/>
        <v>140178.39980000001</v>
      </c>
      <c r="K2837" s="24">
        <f t="shared" si="1990"/>
        <v>0</v>
      </c>
      <c r="L2837" s="24">
        <f t="shared" si="1990"/>
        <v>0</v>
      </c>
      <c r="M2837" s="24">
        <f t="shared" si="1990"/>
        <v>0</v>
      </c>
      <c r="N2837" s="24">
        <f t="shared" si="1990"/>
        <v>0</v>
      </c>
      <c r="O2837" s="30">
        <f t="shared" si="1990"/>
        <v>177891.86233</v>
      </c>
      <c r="P2837" s="30">
        <f t="shared" si="1990"/>
        <v>0</v>
      </c>
      <c r="Q2837" s="30">
        <f t="shared" si="1990"/>
        <v>0</v>
      </c>
      <c r="R2837" s="88">
        <f t="shared" si="1981"/>
        <v>99.722854387904277</v>
      </c>
      <c r="S2837" s="70"/>
    </row>
    <row r="2838" spans="1:19" ht="31.5" customHeight="1" x14ac:dyDescent="0.3">
      <c r="A2838" s="28" t="s">
        <v>307</v>
      </c>
      <c r="B2838" s="28" t="s">
        <v>1420</v>
      </c>
      <c r="C2838" s="18" t="s">
        <v>257</v>
      </c>
      <c r="D2838" s="28" t="s">
        <v>52</v>
      </c>
      <c r="E2838" s="29" t="s">
        <v>664</v>
      </c>
      <c r="F2838" s="24">
        <v>178408.36500000002</v>
      </c>
      <c r="G2838" s="24"/>
      <c r="H2838" s="24">
        <f>178408.365-22.113</f>
        <v>178386.25199999998</v>
      </c>
      <c r="I2838" s="24">
        <v>178386.25200000001</v>
      </c>
      <c r="J2838" s="37">
        <v>140178.39980000001</v>
      </c>
      <c r="K2838" s="24">
        <v>0</v>
      </c>
      <c r="L2838" s="24">
        <v>0</v>
      </c>
      <c r="M2838" s="24">
        <v>0</v>
      </c>
      <c r="N2838" s="24">
        <v>0</v>
      </c>
      <c r="O2838" s="30">
        <v>177891.86233</v>
      </c>
      <c r="P2838" s="30">
        <v>0</v>
      </c>
      <c r="Q2838" s="30">
        <v>0</v>
      </c>
      <c r="R2838" s="88">
        <f t="shared" si="1981"/>
        <v>99.722854387904277</v>
      </c>
      <c r="S2838" s="70"/>
    </row>
    <row r="2839" spans="1:19" ht="31.5" customHeight="1" x14ac:dyDescent="0.3">
      <c r="A2839" s="28" t="s">
        <v>307</v>
      </c>
      <c r="B2839" s="28" t="s">
        <v>1420</v>
      </c>
      <c r="C2839" s="18" t="s">
        <v>258</v>
      </c>
      <c r="D2839" s="28"/>
      <c r="E2839" s="29" t="s">
        <v>817</v>
      </c>
      <c r="F2839" s="24">
        <v>4059.4</v>
      </c>
      <c r="G2839" s="24">
        <f t="shared" ref="G2839:Q2840" si="1991">G2840</f>
        <v>0</v>
      </c>
      <c r="H2839" s="24">
        <f t="shared" si="1991"/>
        <v>3612.866</v>
      </c>
      <c r="I2839" s="24">
        <f t="shared" si="1991"/>
        <v>3612.866</v>
      </c>
      <c r="J2839" s="37">
        <f t="shared" si="1991"/>
        <v>3612.866</v>
      </c>
      <c r="K2839" s="24">
        <f t="shared" si="1991"/>
        <v>0</v>
      </c>
      <c r="L2839" s="24">
        <f t="shared" si="1991"/>
        <v>0</v>
      </c>
      <c r="M2839" s="24">
        <f t="shared" si="1991"/>
        <v>0</v>
      </c>
      <c r="N2839" s="24">
        <f t="shared" si="1991"/>
        <v>0</v>
      </c>
      <c r="O2839" s="30">
        <f t="shared" si="1991"/>
        <v>3612.866</v>
      </c>
      <c r="P2839" s="30">
        <f t="shared" si="1991"/>
        <v>0</v>
      </c>
      <c r="Q2839" s="30">
        <f t="shared" si="1991"/>
        <v>0</v>
      </c>
      <c r="R2839" s="88">
        <f t="shared" si="1981"/>
        <v>100</v>
      </c>
    </row>
    <row r="2840" spans="1:19" ht="31.5" customHeight="1" x14ac:dyDescent="0.3">
      <c r="A2840" s="28" t="s">
        <v>307</v>
      </c>
      <c r="B2840" s="28" t="s">
        <v>1420</v>
      </c>
      <c r="C2840" s="18" t="s">
        <v>258</v>
      </c>
      <c r="D2840" s="28" t="s">
        <v>51</v>
      </c>
      <c r="E2840" s="29" t="s">
        <v>663</v>
      </c>
      <c r="F2840" s="24">
        <v>4059.4</v>
      </c>
      <c r="G2840" s="24">
        <f t="shared" si="1991"/>
        <v>0</v>
      </c>
      <c r="H2840" s="24">
        <f t="shared" si="1991"/>
        <v>3612.866</v>
      </c>
      <c r="I2840" s="24">
        <f t="shared" si="1991"/>
        <v>3612.866</v>
      </c>
      <c r="J2840" s="37">
        <f t="shared" si="1991"/>
        <v>3612.866</v>
      </c>
      <c r="K2840" s="24">
        <f t="shared" si="1991"/>
        <v>0</v>
      </c>
      <c r="L2840" s="24">
        <f t="shared" si="1991"/>
        <v>0</v>
      </c>
      <c r="M2840" s="24">
        <f t="shared" si="1991"/>
        <v>0</v>
      </c>
      <c r="N2840" s="24">
        <f t="shared" si="1991"/>
        <v>0</v>
      </c>
      <c r="O2840" s="30">
        <f t="shared" si="1991"/>
        <v>3612.866</v>
      </c>
      <c r="P2840" s="30">
        <f t="shared" si="1991"/>
        <v>0</v>
      </c>
      <c r="Q2840" s="30">
        <f t="shared" si="1991"/>
        <v>0</v>
      </c>
      <c r="R2840" s="88">
        <f t="shared" si="1981"/>
        <v>100</v>
      </c>
    </row>
    <row r="2841" spans="1:19" ht="31.5" customHeight="1" x14ac:dyDescent="0.3">
      <c r="A2841" s="28" t="s">
        <v>307</v>
      </c>
      <c r="B2841" s="28" t="s">
        <v>1420</v>
      </c>
      <c r="C2841" s="18" t="s">
        <v>258</v>
      </c>
      <c r="D2841" s="28" t="s">
        <v>52</v>
      </c>
      <c r="E2841" s="29" t="s">
        <v>664</v>
      </c>
      <c r="F2841" s="24">
        <v>4059.4</v>
      </c>
      <c r="G2841" s="24"/>
      <c r="H2841" s="24">
        <f>4059.4-446.534</f>
        <v>3612.866</v>
      </c>
      <c r="I2841" s="24">
        <v>3612.866</v>
      </c>
      <c r="J2841" s="37">
        <v>3612.866</v>
      </c>
      <c r="K2841" s="24">
        <v>0</v>
      </c>
      <c r="L2841" s="24">
        <v>0</v>
      </c>
      <c r="M2841" s="24">
        <v>0</v>
      </c>
      <c r="N2841" s="24">
        <v>0</v>
      </c>
      <c r="O2841" s="30">
        <v>3612.866</v>
      </c>
      <c r="P2841" s="30">
        <v>0</v>
      </c>
      <c r="Q2841" s="30">
        <v>0</v>
      </c>
      <c r="R2841" s="88">
        <f t="shared" si="1981"/>
        <v>100</v>
      </c>
    </row>
    <row r="2842" spans="1:19" ht="63" customHeight="1" x14ac:dyDescent="0.3">
      <c r="A2842" s="28" t="s">
        <v>307</v>
      </c>
      <c r="B2842" s="28" t="s">
        <v>1420</v>
      </c>
      <c r="C2842" s="18" t="s">
        <v>1260</v>
      </c>
      <c r="D2842" s="28"/>
      <c r="E2842" s="29" t="s">
        <v>1444</v>
      </c>
      <c r="F2842" s="24">
        <v>40907.200000000004</v>
      </c>
      <c r="G2842" s="24">
        <f t="shared" ref="G2842:Q2844" si="1992">G2843</f>
        <v>0</v>
      </c>
      <c r="H2842" s="24">
        <f t="shared" si="1992"/>
        <v>40907.199999999997</v>
      </c>
      <c r="I2842" s="24">
        <f t="shared" si="1992"/>
        <v>25447.95595</v>
      </c>
      <c r="J2842" s="37">
        <f t="shared" si="1992"/>
        <v>11834.39833</v>
      </c>
      <c r="K2842" s="24">
        <f t="shared" si="1992"/>
        <v>19613.55762</v>
      </c>
      <c r="L2842" s="24">
        <f t="shared" si="1992"/>
        <v>6000</v>
      </c>
      <c r="M2842" s="24">
        <f t="shared" si="1992"/>
        <v>0</v>
      </c>
      <c r="N2842" s="24">
        <f t="shared" si="1992"/>
        <v>0</v>
      </c>
      <c r="O2842" s="30">
        <f t="shared" si="1992"/>
        <v>25447.95595</v>
      </c>
      <c r="P2842" s="30">
        <f t="shared" si="1992"/>
        <v>19613.55762</v>
      </c>
      <c r="Q2842" s="30">
        <f t="shared" si="1992"/>
        <v>0</v>
      </c>
      <c r="R2842" s="88">
        <f t="shared" si="1981"/>
        <v>100</v>
      </c>
    </row>
    <row r="2843" spans="1:19" ht="63" customHeight="1" x14ac:dyDescent="0.3">
      <c r="A2843" s="28" t="s">
        <v>307</v>
      </c>
      <c r="B2843" s="28" t="s">
        <v>1420</v>
      </c>
      <c r="C2843" s="18" t="s">
        <v>1445</v>
      </c>
      <c r="D2843" s="28"/>
      <c r="E2843" s="29" t="s">
        <v>819</v>
      </c>
      <c r="F2843" s="24">
        <v>40907.200000000004</v>
      </c>
      <c r="G2843" s="24">
        <f t="shared" si="1992"/>
        <v>0</v>
      </c>
      <c r="H2843" s="24">
        <f t="shared" si="1992"/>
        <v>40907.199999999997</v>
      </c>
      <c r="I2843" s="24">
        <f t="shared" si="1992"/>
        <v>25447.95595</v>
      </c>
      <c r="J2843" s="37">
        <f t="shared" si="1992"/>
        <v>11834.39833</v>
      </c>
      <c r="K2843" s="24">
        <f t="shared" si="1992"/>
        <v>19613.55762</v>
      </c>
      <c r="L2843" s="24">
        <f t="shared" si="1992"/>
        <v>6000</v>
      </c>
      <c r="M2843" s="24">
        <f t="shared" si="1992"/>
        <v>0</v>
      </c>
      <c r="N2843" s="24">
        <f t="shared" si="1992"/>
        <v>0</v>
      </c>
      <c r="O2843" s="30">
        <f t="shared" si="1992"/>
        <v>25447.95595</v>
      </c>
      <c r="P2843" s="30">
        <f t="shared" si="1992"/>
        <v>19613.55762</v>
      </c>
      <c r="Q2843" s="30">
        <f t="shared" si="1992"/>
        <v>0</v>
      </c>
      <c r="R2843" s="88">
        <f t="shared" si="1981"/>
        <v>100</v>
      </c>
    </row>
    <row r="2844" spans="1:19" ht="31.5" customHeight="1" x14ac:dyDescent="0.3">
      <c r="A2844" s="28" t="s">
        <v>307</v>
      </c>
      <c r="B2844" s="28" t="s">
        <v>1420</v>
      </c>
      <c r="C2844" s="18" t="s">
        <v>1445</v>
      </c>
      <c r="D2844" s="28" t="s">
        <v>51</v>
      </c>
      <c r="E2844" s="29" t="s">
        <v>663</v>
      </c>
      <c r="F2844" s="24">
        <v>40907.200000000004</v>
      </c>
      <c r="G2844" s="24">
        <f t="shared" si="1992"/>
        <v>0</v>
      </c>
      <c r="H2844" s="24">
        <f t="shared" si="1992"/>
        <v>40907.199999999997</v>
      </c>
      <c r="I2844" s="24">
        <f t="shared" si="1992"/>
        <v>25447.95595</v>
      </c>
      <c r="J2844" s="37">
        <f t="shared" si="1992"/>
        <v>11834.39833</v>
      </c>
      <c r="K2844" s="24">
        <f t="shared" si="1992"/>
        <v>19613.55762</v>
      </c>
      <c r="L2844" s="24">
        <f t="shared" si="1992"/>
        <v>6000</v>
      </c>
      <c r="M2844" s="24">
        <f t="shared" si="1992"/>
        <v>0</v>
      </c>
      <c r="N2844" s="24">
        <f t="shared" si="1992"/>
        <v>0</v>
      </c>
      <c r="O2844" s="30">
        <f t="shared" si="1992"/>
        <v>25447.95595</v>
      </c>
      <c r="P2844" s="30">
        <f t="shared" si="1992"/>
        <v>19613.55762</v>
      </c>
      <c r="Q2844" s="30">
        <f t="shared" si="1992"/>
        <v>0</v>
      </c>
      <c r="R2844" s="88">
        <f t="shared" si="1981"/>
        <v>100</v>
      </c>
    </row>
    <row r="2845" spans="1:19" ht="31.5" customHeight="1" x14ac:dyDescent="0.3">
      <c r="A2845" s="28" t="s">
        <v>307</v>
      </c>
      <c r="B2845" s="28" t="s">
        <v>1420</v>
      </c>
      <c r="C2845" s="18" t="s">
        <v>1445</v>
      </c>
      <c r="D2845" s="28" t="s">
        <v>52</v>
      </c>
      <c r="E2845" s="29" t="s">
        <v>664</v>
      </c>
      <c r="F2845" s="24">
        <v>40907.200000000004</v>
      </c>
      <c r="G2845" s="24"/>
      <c r="H2845" s="24">
        <v>40907.199999999997</v>
      </c>
      <c r="I2845" s="24">
        <v>25447.95595</v>
      </c>
      <c r="J2845" s="37">
        <v>11834.39833</v>
      </c>
      <c r="K2845" s="24">
        <v>19613.55762</v>
      </c>
      <c r="L2845" s="24">
        <v>6000</v>
      </c>
      <c r="M2845" s="24">
        <v>0</v>
      </c>
      <c r="N2845" s="24">
        <v>0</v>
      </c>
      <c r="O2845" s="30">
        <v>25447.95595</v>
      </c>
      <c r="P2845" s="30">
        <v>19613.55762</v>
      </c>
      <c r="Q2845" s="30">
        <v>0</v>
      </c>
      <c r="R2845" s="88">
        <f t="shared" si="1981"/>
        <v>100</v>
      </c>
    </row>
    <row r="2846" spans="1:19" ht="94.5" customHeight="1" x14ac:dyDescent="0.3">
      <c r="A2846" s="28" t="s">
        <v>307</v>
      </c>
      <c r="B2846" s="28" t="s">
        <v>1420</v>
      </c>
      <c r="C2846" s="18" t="s">
        <v>1440</v>
      </c>
      <c r="D2846" s="28"/>
      <c r="E2846" s="29" t="s">
        <v>1767</v>
      </c>
      <c r="F2846" s="24">
        <v>13428</v>
      </c>
      <c r="G2846" s="24">
        <f t="shared" ref="G2846:Q2848" si="1993">G2847</f>
        <v>0</v>
      </c>
      <c r="H2846" s="24">
        <f t="shared" si="1993"/>
        <v>13428</v>
      </c>
      <c r="I2846" s="24">
        <f t="shared" si="1993"/>
        <v>38280.122929999998</v>
      </c>
      <c r="J2846" s="37">
        <f t="shared" si="1993"/>
        <v>13927.682940000001</v>
      </c>
      <c r="K2846" s="24">
        <f t="shared" si="1993"/>
        <v>38280.122929999998</v>
      </c>
      <c r="L2846" s="24">
        <f t="shared" si="1993"/>
        <v>13927.682940000001</v>
      </c>
      <c r="M2846" s="24">
        <f t="shared" si="1993"/>
        <v>0</v>
      </c>
      <c r="N2846" s="24">
        <f t="shared" si="1993"/>
        <v>0</v>
      </c>
      <c r="O2846" s="30">
        <f t="shared" si="1993"/>
        <v>38280.122929999998</v>
      </c>
      <c r="P2846" s="30">
        <f t="shared" si="1993"/>
        <v>38280.122929999998</v>
      </c>
      <c r="Q2846" s="30">
        <f t="shared" si="1993"/>
        <v>0</v>
      </c>
      <c r="R2846" s="88">
        <f t="shared" si="1981"/>
        <v>100</v>
      </c>
    </row>
    <row r="2847" spans="1:19" ht="78.75" customHeight="1" x14ac:dyDescent="0.3">
      <c r="A2847" s="28" t="s">
        <v>307</v>
      </c>
      <c r="B2847" s="28" t="s">
        <v>1420</v>
      </c>
      <c r="C2847" s="18" t="s">
        <v>1442</v>
      </c>
      <c r="D2847" s="28"/>
      <c r="E2847" s="29" t="s">
        <v>1768</v>
      </c>
      <c r="F2847" s="24">
        <v>13428</v>
      </c>
      <c r="G2847" s="24">
        <f t="shared" si="1993"/>
        <v>0</v>
      </c>
      <c r="H2847" s="24">
        <f t="shared" si="1993"/>
        <v>13428</v>
      </c>
      <c r="I2847" s="24">
        <f t="shared" si="1993"/>
        <v>38280.122929999998</v>
      </c>
      <c r="J2847" s="37">
        <f t="shared" si="1993"/>
        <v>13927.682940000001</v>
      </c>
      <c r="K2847" s="24">
        <f t="shared" si="1993"/>
        <v>38280.122929999998</v>
      </c>
      <c r="L2847" s="24">
        <f t="shared" si="1993"/>
        <v>13927.682940000001</v>
      </c>
      <c r="M2847" s="24">
        <f t="shared" si="1993"/>
        <v>0</v>
      </c>
      <c r="N2847" s="24">
        <f t="shared" si="1993"/>
        <v>0</v>
      </c>
      <c r="O2847" s="30">
        <f t="shared" si="1993"/>
        <v>38280.122929999998</v>
      </c>
      <c r="P2847" s="30">
        <f t="shared" si="1993"/>
        <v>38280.122929999998</v>
      </c>
      <c r="Q2847" s="30">
        <f t="shared" si="1993"/>
        <v>0</v>
      </c>
      <c r="R2847" s="88">
        <f t="shared" si="1981"/>
        <v>100</v>
      </c>
    </row>
    <row r="2848" spans="1:19" ht="31.5" customHeight="1" x14ac:dyDescent="0.3">
      <c r="A2848" s="28" t="s">
        <v>307</v>
      </c>
      <c r="B2848" s="28" t="s">
        <v>1420</v>
      </c>
      <c r="C2848" s="18" t="s">
        <v>1442</v>
      </c>
      <c r="D2848" s="28" t="s">
        <v>51</v>
      </c>
      <c r="E2848" s="29" t="s">
        <v>663</v>
      </c>
      <c r="F2848" s="24">
        <v>13428</v>
      </c>
      <c r="G2848" s="24">
        <f t="shared" si="1993"/>
        <v>0</v>
      </c>
      <c r="H2848" s="24">
        <f t="shared" si="1993"/>
        <v>13428</v>
      </c>
      <c r="I2848" s="24">
        <f t="shared" si="1993"/>
        <v>38280.122929999998</v>
      </c>
      <c r="J2848" s="37">
        <f t="shared" si="1993"/>
        <v>13927.682940000001</v>
      </c>
      <c r="K2848" s="24">
        <f t="shared" si="1993"/>
        <v>38280.122929999998</v>
      </c>
      <c r="L2848" s="24">
        <f t="shared" si="1993"/>
        <v>13927.682940000001</v>
      </c>
      <c r="M2848" s="24">
        <f t="shared" si="1993"/>
        <v>0</v>
      </c>
      <c r="N2848" s="24">
        <f t="shared" si="1993"/>
        <v>0</v>
      </c>
      <c r="O2848" s="30">
        <f t="shared" si="1993"/>
        <v>38280.122929999998</v>
      </c>
      <c r="P2848" s="30">
        <f t="shared" si="1993"/>
        <v>38280.122929999998</v>
      </c>
      <c r="Q2848" s="30">
        <f t="shared" si="1993"/>
        <v>0</v>
      </c>
      <c r="R2848" s="88">
        <f t="shared" si="1981"/>
        <v>100</v>
      </c>
    </row>
    <row r="2849" spans="1:19" ht="31.5" customHeight="1" x14ac:dyDescent="0.3">
      <c r="A2849" s="28" t="s">
        <v>307</v>
      </c>
      <c r="B2849" s="28" t="s">
        <v>1420</v>
      </c>
      <c r="C2849" s="18" t="s">
        <v>1442</v>
      </c>
      <c r="D2849" s="28" t="s">
        <v>52</v>
      </c>
      <c r="E2849" s="29" t="s">
        <v>664</v>
      </c>
      <c r="F2849" s="24">
        <v>13428</v>
      </c>
      <c r="G2849" s="24"/>
      <c r="H2849" s="24">
        <v>13428</v>
      </c>
      <c r="I2849" s="24">
        <v>38280.122929999998</v>
      </c>
      <c r="J2849" s="37">
        <v>13927.682940000001</v>
      </c>
      <c r="K2849" s="24">
        <f>I2849</f>
        <v>38280.122929999998</v>
      </c>
      <c r="L2849" s="24">
        <f>J2849</f>
        <v>13927.682940000001</v>
      </c>
      <c r="M2849" s="24">
        <v>0</v>
      </c>
      <c r="N2849" s="24">
        <v>0</v>
      </c>
      <c r="O2849" s="30">
        <v>38280.122929999998</v>
      </c>
      <c r="P2849" s="30">
        <f>O2849</f>
        <v>38280.122929999998</v>
      </c>
      <c r="Q2849" s="30">
        <v>0</v>
      </c>
      <c r="R2849" s="88">
        <f t="shared" si="1981"/>
        <v>100</v>
      </c>
    </row>
    <row r="2850" spans="1:19" ht="47.25" customHeight="1" x14ac:dyDescent="0.3">
      <c r="A2850" s="28" t="s">
        <v>307</v>
      </c>
      <c r="B2850" s="28" t="s">
        <v>1420</v>
      </c>
      <c r="C2850" s="18" t="s">
        <v>1909</v>
      </c>
      <c r="D2850" s="28"/>
      <c r="E2850" s="29" t="s">
        <v>1686</v>
      </c>
      <c r="F2850" s="24"/>
      <c r="G2850" s="24"/>
      <c r="H2850" s="24">
        <f t="shared" ref="H2850:I2853" si="1994">H2851</f>
        <v>0</v>
      </c>
      <c r="I2850" s="24">
        <f t="shared" si="1994"/>
        <v>8745.4422099999992</v>
      </c>
      <c r="J2850" s="24">
        <f t="shared" ref="J2850:Q2853" si="1995">J2851</f>
        <v>3204.26955</v>
      </c>
      <c r="K2850" s="24">
        <f t="shared" si="1995"/>
        <v>0</v>
      </c>
      <c r="L2850" s="24">
        <f t="shared" si="1995"/>
        <v>0</v>
      </c>
      <c r="M2850" s="24">
        <f t="shared" si="1995"/>
        <v>0</v>
      </c>
      <c r="N2850" s="24">
        <f t="shared" si="1995"/>
        <v>0</v>
      </c>
      <c r="O2850" s="24">
        <f t="shared" si="1995"/>
        <v>8689.8314499999997</v>
      </c>
      <c r="P2850" s="24">
        <f t="shared" si="1995"/>
        <v>0</v>
      </c>
      <c r="Q2850" s="24">
        <f t="shared" si="1995"/>
        <v>0</v>
      </c>
      <c r="R2850" s="88">
        <f t="shared" si="1981"/>
        <v>99.364117231986143</v>
      </c>
    </row>
    <row r="2851" spans="1:19" ht="63" customHeight="1" x14ac:dyDescent="0.3">
      <c r="A2851" s="28" t="s">
        <v>307</v>
      </c>
      <c r="B2851" s="28" t="s">
        <v>1420</v>
      </c>
      <c r="C2851" s="18" t="s">
        <v>1910</v>
      </c>
      <c r="D2851" s="28"/>
      <c r="E2851" s="29" t="s">
        <v>1687</v>
      </c>
      <c r="F2851" s="24"/>
      <c r="G2851" s="24"/>
      <c r="H2851" s="24">
        <f t="shared" si="1994"/>
        <v>0</v>
      </c>
      <c r="I2851" s="24">
        <f t="shared" si="1994"/>
        <v>8745.4422099999992</v>
      </c>
      <c r="J2851" s="24">
        <f t="shared" si="1995"/>
        <v>3204.26955</v>
      </c>
      <c r="K2851" s="24">
        <f t="shared" si="1995"/>
        <v>0</v>
      </c>
      <c r="L2851" s="24">
        <f t="shared" si="1995"/>
        <v>0</v>
      </c>
      <c r="M2851" s="24">
        <f t="shared" si="1995"/>
        <v>0</v>
      </c>
      <c r="N2851" s="24">
        <f t="shared" si="1995"/>
        <v>0</v>
      </c>
      <c r="O2851" s="24">
        <f t="shared" si="1995"/>
        <v>8689.8314499999997</v>
      </c>
      <c r="P2851" s="24">
        <f t="shared" si="1995"/>
        <v>0</v>
      </c>
      <c r="Q2851" s="24">
        <f t="shared" si="1995"/>
        <v>0</v>
      </c>
      <c r="R2851" s="88">
        <f t="shared" si="1981"/>
        <v>99.364117231986143</v>
      </c>
    </row>
    <row r="2852" spans="1:19" ht="47.25" customHeight="1" x14ac:dyDescent="0.3">
      <c r="A2852" s="28" t="s">
        <v>307</v>
      </c>
      <c r="B2852" s="28" t="s">
        <v>1420</v>
      </c>
      <c r="C2852" s="18" t="s">
        <v>1911</v>
      </c>
      <c r="D2852" s="28"/>
      <c r="E2852" s="29" t="s">
        <v>1912</v>
      </c>
      <c r="F2852" s="24"/>
      <c r="G2852" s="24"/>
      <c r="H2852" s="24">
        <f t="shared" si="1994"/>
        <v>0</v>
      </c>
      <c r="I2852" s="24">
        <f t="shared" si="1994"/>
        <v>8745.4422099999992</v>
      </c>
      <c r="J2852" s="24">
        <f t="shared" si="1995"/>
        <v>3204.26955</v>
      </c>
      <c r="K2852" s="24">
        <f t="shared" si="1995"/>
        <v>0</v>
      </c>
      <c r="L2852" s="24">
        <f t="shared" si="1995"/>
        <v>0</v>
      </c>
      <c r="M2852" s="24">
        <f t="shared" si="1995"/>
        <v>0</v>
      </c>
      <c r="N2852" s="24">
        <f t="shared" si="1995"/>
        <v>0</v>
      </c>
      <c r="O2852" s="24">
        <f t="shared" si="1995"/>
        <v>8689.8314499999997</v>
      </c>
      <c r="P2852" s="24">
        <f t="shared" si="1995"/>
        <v>0</v>
      </c>
      <c r="Q2852" s="24">
        <f t="shared" si="1995"/>
        <v>0</v>
      </c>
      <c r="R2852" s="88">
        <f t="shared" si="1981"/>
        <v>99.364117231986143</v>
      </c>
    </row>
    <row r="2853" spans="1:19" ht="31.5" customHeight="1" x14ac:dyDescent="0.3">
      <c r="A2853" s="28" t="s">
        <v>307</v>
      </c>
      <c r="B2853" s="28" t="s">
        <v>1420</v>
      </c>
      <c r="C2853" s="18" t="s">
        <v>1911</v>
      </c>
      <c r="D2853" s="28" t="s">
        <v>51</v>
      </c>
      <c r="E2853" s="29" t="s">
        <v>663</v>
      </c>
      <c r="F2853" s="24"/>
      <c r="G2853" s="24"/>
      <c r="H2853" s="24">
        <f t="shared" si="1994"/>
        <v>0</v>
      </c>
      <c r="I2853" s="24">
        <f t="shared" si="1994"/>
        <v>8745.4422099999992</v>
      </c>
      <c r="J2853" s="24">
        <f t="shared" si="1995"/>
        <v>3204.26955</v>
      </c>
      <c r="K2853" s="24">
        <f t="shared" si="1995"/>
        <v>0</v>
      </c>
      <c r="L2853" s="24">
        <f t="shared" si="1995"/>
        <v>0</v>
      </c>
      <c r="M2853" s="24">
        <f t="shared" si="1995"/>
        <v>0</v>
      </c>
      <c r="N2853" s="24">
        <f t="shared" si="1995"/>
        <v>0</v>
      </c>
      <c r="O2853" s="24">
        <f t="shared" si="1995"/>
        <v>8689.8314499999997</v>
      </c>
      <c r="P2853" s="24">
        <f t="shared" si="1995"/>
        <v>0</v>
      </c>
      <c r="Q2853" s="24">
        <f t="shared" si="1995"/>
        <v>0</v>
      </c>
      <c r="R2853" s="88">
        <f t="shared" si="1981"/>
        <v>99.364117231986143</v>
      </c>
    </row>
    <row r="2854" spans="1:19" ht="31.5" customHeight="1" x14ac:dyDescent="0.3">
      <c r="A2854" s="28" t="s">
        <v>307</v>
      </c>
      <c r="B2854" s="28" t="s">
        <v>1420</v>
      </c>
      <c r="C2854" s="18" t="s">
        <v>1911</v>
      </c>
      <c r="D2854" s="28" t="s">
        <v>52</v>
      </c>
      <c r="E2854" s="29" t="s">
        <v>664</v>
      </c>
      <c r="F2854" s="24"/>
      <c r="G2854" s="24"/>
      <c r="H2854" s="24">
        <v>0</v>
      </c>
      <c r="I2854" s="24">
        <v>8745.4422099999992</v>
      </c>
      <c r="J2854" s="37">
        <v>3204.26955</v>
      </c>
      <c r="K2854" s="37">
        <v>0</v>
      </c>
      <c r="L2854" s="37">
        <v>0</v>
      </c>
      <c r="M2854" s="37">
        <v>0</v>
      </c>
      <c r="N2854" s="37">
        <v>0</v>
      </c>
      <c r="O2854" s="37">
        <v>8689.8314499999997</v>
      </c>
      <c r="P2854" s="37">
        <v>0</v>
      </c>
      <c r="Q2854" s="37">
        <v>0</v>
      </c>
      <c r="R2854" s="88">
        <f t="shared" si="1981"/>
        <v>99.364117231986143</v>
      </c>
    </row>
    <row r="2855" spans="1:19" ht="31.5" customHeight="1" x14ac:dyDescent="0.3">
      <c r="A2855" s="28" t="s">
        <v>307</v>
      </c>
      <c r="B2855" s="28" t="s">
        <v>1420</v>
      </c>
      <c r="C2855" s="18" t="s">
        <v>266</v>
      </c>
      <c r="D2855" s="28"/>
      <c r="E2855" s="29" t="s">
        <v>1593</v>
      </c>
      <c r="F2855" s="24">
        <v>2312.6</v>
      </c>
      <c r="G2855" s="24">
        <f t="shared" ref="G2855:Q2858" si="1996">G2856</f>
        <v>0</v>
      </c>
      <c r="H2855" s="24">
        <f t="shared" si="1996"/>
        <v>1782.6009999999999</v>
      </c>
      <c r="I2855" s="24">
        <f t="shared" si="1996"/>
        <v>1782.6010000000001</v>
      </c>
      <c r="J2855" s="37">
        <f t="shared" si="1996"/>
        <v>869.1</v>
      </c>
      <c r="K2855" s="24">
        <f t="shared" si="1996"/>
        <v>0</v>
      </c>
      <c r="L2855" s="24">
        <f t="shared" si="1996"/>
        <v>0</v>
      </c>
      <c r="M2855" s="24">
        <f t="shared" si="1996"/>
        <v>0</v>
      </c>
      <c r="N2855" s="24">
        <f t="shared" si="1996"/>
        <v>0</v>
      </c>
      <c r="O2855" s="30">
        <f t="shared" si="1996"/>
        <v>1782.60004</v>
      </c>
      <c r="P2855" s="30">
        <f t="shared" si="1996"/>
        <v>0</v>
      </c>
      <c r="Q2855" s="30">
        <f t="shared" si="1996"/>
        <v>0</v>
      </c>
      <c r="R2855" s="88">
        <f t="shared" si="1981"/>
        <v>99.999946146108968</v>
      </c>
      <c r="S2855" s="70"/>
    </row>
    <row r="2856" spans="1:19" ht="31.5" customHeight="1" x14ac:dyDescent="0.3">
      <c r="A2856" s="28" t="s">
        <v>307</v>
      </c>
      <c r="B2856" s="28" t="s">
        <v>1420</v>
      </c>
      <c r="C2856" s="18" t="s">
        <v>267</v>
      </c>
      <c r="D2856" s="28"/>
      <c r="E2856" s="29" t="s">
        <v>1594</v>
      </c>
      <c r="F2856" s="24">
        <v>2312.6</v>
      </c>
      <c r="G2856" s="24">
        <f t="shared" si="1996"/>
        <v>0</v>
      </c>
      <c r="H2856" s="24">
        <f t="shared" si="1996"/>
        <v>1782.6009999999999</v>
      </c>
      <c r="I2856" s="24">
        <f t="shared" si="1996"/>
        <v>1782.6010000000001</v>
      </c>
      <c r="J2856" s="37">
        <f t="shared" si="1996"/>
        <v>869.1</v>
      </c>
      <c r="K2856" s="24">
        <f t="shared" si="1996"/>
        <v>0</v>
      </c>
      <c r="L2856" s="24">
        <f t="shared" si="1996"/>
        <v>0</v>
      </c>
      <c r="M2856" s="24">
        <f t="shared" si="1996"/>
        <v>0</v>
      </c>
      <c r="N2856" s="24">
        <f t="shared" si="1996"/>
        <v>0</v>
      </c>
      <c r="O2856" s="30">
        <f t="shared" si="1996"/>
        <v>1782.60004</v>
      </c>
      <c r="P2856" s="30">
        <f t="shared" si="1996"/>
        <v>0</v>
      </c>
      <c r="Q2856" s="30">
        <f t="shared" si="1996"/>
        <v>0</v>
      </c>
      <c r="R2856" s="88">
        <f t="shared" si="1981"/>
        <v>99.999946146108968</v>
      </c>
      <c r="S2856" s="70"/>
    </row>
    <row r="2857" spans="1:19" ht="47.25" customHeight="1" x14ac:dyDescent="0.3">
      <c r="A2857" s="28" t="s">
        <v>307</v>
      </c>
      <c r="B2857" s="28" t="s">
        <v>1420</v>
      </c>
      <c r="C2857" s="18" t="s">
        <v>259</v>
      </c>
      <c r="D2857" s="28"/>
      <c r="E2857" s="29" t="s">
        <v>1595</v>
      </c>
      <c r="F2857" s="24">
        <v>2312.6</v>
      </c>
      <c r="G2857" s="24">
        <f t="shared" si="1996"/>
        <v>0</v>
      </c>
      <c r="H2857" s="24">
        <f t="shared" si="1996"/>
        <v>1782.6009999999999</v>
      </c>
      <c r="I2857" s="24">
        <f t="shared" si="1996"/>
        <v>1782.6010000000001</v>
      </c>
      <c r="J2857" s="37">
        <f t="shared" si="1996"/>
        <v>869.1</v>
      </c>
      <c r="K2857" s="24">
        <f t="shared" si="1996"/>
        <v>0</v>
      </c>
      <c r="L2857" s="24">
        <f t="shared" si="1996"/>
        <v>0</v>
      </c>
      <c r="M2857" s="24">
        <f t="shared" si="1996"/>
        <v>0</v>
      </c>
      <c r="N2857" s="24">
        <f t="shared" si="1996"/>
        <v>0</v>
      </c>
      <c r="O2857" s="30">
        <f t="shared" si="1996"/>
        <v>1782.60004</v>
      </c>
      <c r="P2857" s="30">
        <f t="shared" si="1996"/>
        <v>0</v>
      </c>
      <c r="Q2857" s="30">
        <f t="shared" si="1996"/>
        <v>0</v>
      </c>
      <c r="R2857" s="88">
        <f t="shared" si="1981"/>
        <v>99.999946146108968</v>
      </c>
      <c r="S2857" s="70"/>
    </row>
    <row r="2858" spans="1:19" ht="31.5" customHeight="1" x14ac:dyDescent="0.3">
      <c r="A2858" s="28" t="s">
        <v>307</v>
      </c>
      <c r="B2858" s="28" t="s">
        <v>1420</v>
      </c>
      <c r="C2858" s="18" t="s">
        <v>259</v>
      </c>
      <c r="D2858" s="28" t="s">
        <v>51</v>
      </c>
      <c r="E2858" s="29" t="s">
        <v>663</v>
      </c>
      <c r="F2858" s="24">
        <v>2312.6</v>
      </c>
      <c r="G2858" s="24">
        <f t="shared" si="1996"/>
        <v>0</v>
      </c>
      <c r="H2858" s="24">
        <f t="shared" si="1996"/>
        <v>1782.6009999999999</v>
      </c>
      <c r="I2858" s="24">
        <f t="shared" si="1996"/>
        <v>1782.6010000000001</v>
      </c>
      <c r="J2858" s="37">
        <f t="shared" si="1996"/>
        <v>869.1</v>
      </c>
      <c r="K2858" s="24">
        <f t="shared" si="1996"/>
        <v>0</v>
      </c>
      <c r="L2858" s="24">
        <f t="shared" si="1996"/>
        <v>0</v>
      </c>
      <c r="M2858" s="24">
        <f t="shared" si="1996"/>
        <v>0</v>
      </c>
      <c r="N2858" s="24">
        <f t="shared" si="1996"/>
        <v>0</v>
      </c>
      <c r="O2858" s="30">
        <f t="shared" si="1996"/>
        <v>1782.60004</v>
      </c>
      <c r="P2858" s="30">
        <f t="shared" si="1996"/>
        <v>0</v>
      </c>
      <c r="Q2858" s="30">
        <f t="shared" si="1996"/>
        <v>0</v>
      </c>
      <c r="R2858" s="88">
        <f t="shared" si="1981"/>
        <v>99.999946146108968</v>
      </c>
      <c r="S2858" s="70"/>
    </row>
    <row r="2859" spans="1:19" ht="31.5" customHeight="1" x14ac:dyDescent="0.3">
      <c r="A2859" s="28" t="s">
        <v>307</v>
      </c>
      <c r="B2859" s="28" t="s">
        <v>1420</v>
      </c>
      <c r="C2859" s="18" t="s">
        <v>259</v>
      </c>
      <c r="D2859" s="28" t="s">
        <v>52</v>
      </c>
      <c r="E2859" s="29" t="s">
        <v>664</v>
      </c>
      <c r="F2859" s="24">
        <v>2312.6</v>
      </c>
      <c r="G2859" s="24"/>
      <c r="H2859" s="24">
        <f>2312.6-529.999</f>
        <v>1782.6009999999999</v>
      </c>
      <c r="I2859" s="24">
        <v>1782.6010000000001</v>
      </c>
      <c r="J2859" s="37">
        <v>869.1</v>
      </c>
      <c r="K2859" s="24">
        <v>0</v>
      </c>
      <c r="L2859" s="24">
        <v>0</v>
      </c>
      <c r="M2859" s="24">
        <v>0</v>
      </c>
      <c r="N2859" s="24">
        <v>0</v>
      </c>
      <c r="O2859" s="30">
        <v>1782.60004</v>
      </c>
      <c r="P2859" s="30">
        <v>0</v>
      </c>
      <c r="Q2859" s="30">
        <v>0</v>
      </c>
      <c r="R2859" s="88">
        <f t="shared" si="1981"/>
        <v>99.999946146108968</v>
      </c>
      <c r="S2859" s="70"/>
    </row>
    <row r="2860" spans="1:19" ht="47.25" customHeight="1" x14ac:dyDescent="0.3">
      <c r="A2860" s="28" t="s">
        <v>307</v>
      </c>
      <c r="B2860" s="28" t="s">
        <v>1420</v>
      </c>
      <c r="C2860" s="18" t="s">
        <v>72</v>
      </c>
      <c r="D2860" s="28"/>
      <c r="E2860" s="29" t="s">
        <v>1785</v>
      </c>
      <c r="F2860" s="24">
        <v>3756</v>
      </c>
      <c r="G2860" s="24">
        <f t="shared" ref="G2860:Q2861" si="1997">G2861</f>
        <v>-1500</v>
      </c>
      <c r="H2860" s="24">
        <f t="shared" si="1997"/>
        <v>2234.9259999999999</v>
      </c>
      <c r="I2860" s="24">
        <f t="shared" si="1997"/>
        <v>2234.9259999999999</v>
      </c>
      <c r="J2860" s="37">
        <f t="shared" si="1997"/>
        <v>1442.94</v>
      </c>
      <c r="K2860" s="24">
        <f t="shared" si="1997"/>
        <v>0</v>
      </c>
      <c r="L2860" s="24">
        <f t="shared" si="1997"/>
        <v>0</v>
      </c>
      <c r="M2860" s="24">
        <f t="shared" si="1997"/>
        <v>0</v>
      </c>
      <c r="N2860" s="24">
        <f t="shared" si="1997"/>
        <v>0</v>
      </c>
      <c r="O2860" s="30">
        <f t="shared" si="1997"/>
        <v>2226.4768399999998</v>
      </c>
      <c r="P2860" s="30">
        <f t="shared" si="1997"/>
        <v>0</v>
      </c>
      <c r="Q2860" s="30">
        <f t="shared" si="1997"/>
        <v>0</v>
      </c>
      <c r="R2860" s="88">
        <f t="shared" si="1981"/>
        <v>99.621949004128098</v>
      </c>
      <c r="S2860" s="70"/>
    </row>
    <row r="2861" spans="1:19" ht="47.25" customHeight="1" x14ac:dyDescent="0.3">
      <c r="A2861" s="28" t="s">
        <v>307</v>
      </c>
      <c r="B2861" s="28" t="s">
        <v>1420</v>
      </c>
      <c r="C2861" s="18" t="s">
        <v>73</v>
      </c>
      <c r="D2861" s="28"/>
      <c r="E2861" s="29" t="s">
        <v>1491</v>
      </c>
      <c r="F2861" s="24">
        <v>3756</v>
      </c>
      <c r="G2861" s="24">
        <f t="shared" si="1997"/>
        <v>-1500</v>
      </c>
      <c r="H2861" s="24">
        <f t="shared" si="1997"/>
        <v>2234.9259999999999</v>
      </c>
      <c r="I2861" s="24">
        <f t="shared" si="1997"/>
        <v>2234.9259999999999</v>
      </c>
      <c r="J2861" s="37">
        <f t="shared" si="1997"/>
        <v>1442.94</v>
      </c>
      <c r="K2861" s="24">
        <f t="shared" si="1997"/>
        <v>0</v>
      </c>
      <c r="L2861" s="24">
        <f t="shared" si="1997"/>
        <v>0</v>
      </c>
      <c r="M2861" s="24">
        <f t="shared" si="1997"/>
        <v>0</v>
      </c>
      <c r="N2861" s="24">
        <f t="shared" si="1997"/>
        <v>0</v>
      </c>
      <c r="O2861" s="30">
        <f t="shared" si="1997"/>
        <v>2226.4768399999998</v>
      </c>
      <c r="P2861" s="30">
        <f t="shared" si="1997"/>
        <v>0</v>
      </c>
      <c r="Q2861" s="30">
        <f t="shared" si="1997"/>
        <v>0</v>
      </c>
      <c r="R2861" s="88">
        <f t="shared" si="1981"/>
        <v>99.621949004128098</v>
      </c>
      <c r="S2861" s="70"/>
    </row>
    <row r="2862" spans="1:19" ht="63" customHeight="1" x14ac:dyDescent="0.3">
      <c r="A2862" s="28" t="s">
        <v>307</v>
      </c>
      <c r="B2862" s="28" t="s">
        <v>1420</v>
      </c>
      <c r="C2862" s="18" t="s">
        <v>268</v>
      </c>
      <c r="D2862" s="28"/>
      <c r="E2862" s="29" t="s">
        <v>1596</v>
      </c>
      <c r="F2862" s="24">
        <v>3756</v>
      </c>
      <c r="G2862" s="24">
        <f t="shared" ref="G2862:H2862" si="1998">G2863+G2866</f>
        <v>-1500</v>
      </c>
      <c r="H2862" s="24">
        <f t="shared" si="1998"/>
        <v>2234.9259999999999</v>
      </c>
      <c r="I2862" s="24">
        <f t="shared" ref="I2862:Q2862" si="1999">I2863+I2866</f>
        <v>2234.9259999999999</v>
      </c>
      <c r="J2862" s="37">
        <f t="shared" si="1999"/>
        <v>1442.94</v>
      </c>
      <c r="K2862" s="24">
        <f t="shared" si="1999"/>
        <v>0</v>
      </c>
      <c r="L2862" s="24">
        <f t="shared" si="1999"/>
        <v>0</v>
      </c>
      <c r="M2862" s="24">
        <f t="shared" si="1999"/>
        <v>0</v>
      </c>
      <c r="N2862" s="24">
        <f t="shared" si="1999"/>
        <v>0</v>
      </c>
      <c r="O2862" s="30">
        <f t="shared" si="1999"/>
        <v>2226.4768399999998</v>
      </c>
      <c r="P2862" s="30">
        <f t="shared" si="1999"/>
        <v>0</v>
      </c>
      <c r="Q2862" s="30">
        <f t="shared" si="1999"/>
        <v>0</v>
      </c>
      <c r="R2862" s="88">
        <f t="shared" si="1981"/>
        <v>99.621949004128098</v>
      </c>
      <c r="S2862" s="70"/>
    </row>
    <row r="2863" spans="1:19" ht="31.5" hidden="1" customHeight="1" x14ac:dyDescent="0.3">
      <c r="A2863" s="28" t="s">
        <v>307</v>
      </c>
      <c r="B2863" s="28" t="s">
        <v>1420</v>
      </c>
      <c r="C2863" s="18" t="s">
        <v>450</v>
      </c>
      <c r="D2863" s="28"/>
      <c r="E2863" s="29" t="s">
        <v>1388</v>
      </c>
      <c r="F2863" s="24">
        <v>1500</v>
      </c>
      <c r="G2863" s="24">
        <f t="shared" ref="G2863:Q2864" si="2000">G2864</f>
        <v>-1500</v>
      </c>
      <c r="H2863" s="24">
        <f t="shared" si="2000"/>
        <v>0</v>
      </c>
      <c r="I2863" s="24">
        <f t="shared" si="2000"/>
        <v>0</v>
      </c>
      <c r="J2863" s="37">
        <f t="shared" si="2000"/>
        <v>0</v>
      </c>
      <c r="K2863" s="24">
        <f t="shared" si="2000"/>
        <v>0</v>
      </c>
      <c r="L2863" s="24">
        <f t="shared" si="2000"/>
        <v>0</v>
      </c>
      <c r="M2863" s="24">
        <f t="shared" si="2000"/>
        <v>0</v>
      </c>
      <c r="N2863" s="24">
        <f t="shared" si="2000"/>
        <v>0</v>
      </c>
      <c r="O2863" s="30">
        <f t="shared" si="2000"/>
        <v>0</v>
      </c>
      <c r="P2863" s="30">
        <f t="shared" si="2000"/>
        <v>0</v>
      </c>
      <c r="Q2863" s="30">
        <f t="shared" si="2000"/>
        <v>0</v>
      </c>
      <c r="R2863" s="30">
        <v>0</v>
      </c>
      <c r="S2863" s="36" t="s">
        <v>2026</v>
      </c>
    </row>
    <row r="2864" spans="1:19" ht="31.5" hidden="1" customHeight="1" x14ac:dyDescent="0.3">
      <c r="A2864" s="28" t="s">
        <v>307</v>
      </c>
      <c r="B2864" s="28" t="s">
        <v>1420</v>
      </c>
      <c r="C2864" s="18" t="s">
        <v>450</v>
      </c>
      <c r="D2864" s="28" t="s">
        <v>51</v>
      </c>
      <c r="E2864" s="29" t="s">
        <v>663</v>
      </c>
      <c r="F2864" s="24">
        <v>1500</v>
      </c>
      <c r="G2864" s="24">
        <f t="shared" si="2000"/>
        <v>-1500</v>
      </c>
      <c r="H2864" s="24">
        <f t="shared" si="2000"/>
        <v>0</v>
      </c>
      <c r="I2864" s="24">
        <f t="shared" si="2000"/>
        <v>0</v>
      </c>
      <c r="J2864" s="37">
        <f t="shared" si="2000"/>
        <v>0</v>
      </c>
      <c r="K2864" s="24">
        <f t="shared" si="2000"/>
        <v>0</v>
      </c>
      <c r="L2864" s="24">
        <f t="shared" si="2000"/>
        <v>0</v>
      </c>
      <c r="M2864" s="24">
        <f t="shared" si="2000"/>
        <v>0</v>
      </c>
      <c r="N2864" s="24">
        <f t="shared" si="2000"/>
        <v>0</v>
      </c>
      <c r="O2864" s="30">
        <f t="shared" si="2000"/>
        <v>0</v>
      </c>
      <c r="P2864" s="30">
        <f t="shared" si="2000"/>
        <v>0</v>
      </c>
      <c r="Q2864" s="30">
        <f t="shared" si="2000"/>
        <v>0</v>
      </c>
      <c r="R2864" s="30">
        <v>0</v>
      </c>
      <c r="S2864" s="36" t="s">
        <v>2026</v>
      </c>
    </row>
    <row r="2865" spans="1:19" ht="31.5" hidden="1" customHeight="1" x14ac:dyDescent="0.3">
      <c r="A2865" s="28" t="s">
        <v>307</v>
      </c>
      <c r="B2865" s="28" t="s">
        <v>1420</v>
      </c>
      <c r="C2865" s="18" t="s">
        <v>450</v>
      </c>
      <c r="D2865" s="28" t="s">
        <v>52</v>
      </c>
      <c r="E2865" s="29" t="s">
        <v>664</v>
      </c>
      <c r="F2865" s="24">
        <v>1500</v>
      </c>
      <c r="G2865" s="24">
        <v>-1500</v>
      </c>
      <c r="H2865" s="24">
        <v>0</v>
      </c>
      <c r="I2865" s="24">
        <v>0</v>
      </c>
      <c r="J2865" s="37">
        <v>0</v>
      </c>
      <c r="K2865" s="24">
        <v>0</v>
      </c>
      <c r="L2865" s="24">
        <v>0</v>
      </c>
      <c r="M2865" s="24">
        <v>0</v>
      </c>
      <c r="N2865" s="24">
        <v>0</v>
      </c>
      <c r="O2865" s="30">
        <v>0</v>
      </c>
      <c r="P2865" s="30">
        <v>0</v>
      </c>
      <c r="Q2865" s="30">
        <v>0</v>
      </c>
      <c r="R2865" s="30">
        <v>0</v>
      </c>
      <c r="S2865" s="36" t="s">
        <v>2026</v>
      </c>
    </row>
    <row r="2866" spans="1:19" ht="15.75" customHeight="1" x14ac:dyDescent="0.3">
      <c r="A2866" s="28" t="s">
        <v>307</v>
      </c>
      <c r="B2866" s="28" t="s">
        <v>1420</v>
      </c>
      <c r="C2866" s="18" t="s">
        <v>260</v>
      </c>
      <c r="D2866" s="28"/>
      <c r="E2866" s="29" t="s">
        <v>865</v>
      </c>
      <c r="F2866" s="24">
        <v>2256</v>
      </c>
      <c r="G2866" s="24">
        <f t="shared" ref="G2866:Q2867" si="2001">G2867</f>
        <v>0</v>
      </c>
      <c r="H2866" s="24">
        <f t="shared" si="2001"/>
        <v>2234.9259999999999</v>
      </c>
      <c r="I2866" s="24">
        <f t="shared" si="2001"/>
        <v>2234.9259999999999</v>
      </c>
      <c r="J2866" s="37">
        <f t="shared" si="2001"/>
        <v>1442.94</v>
      </c>
      <c r="K2866" s="24">
        <f t="shared" si="2001"/>
        <v>0</v>
      </c>
      <c r="L2866" s="24">
        <f t="shared" si="2001"/>
        <v>0</v>
      </c>
      <c r="M2866" s="24">
        <f t="shared" si="2001"/>
        <v>0</v>
      </c>
      <c r="N2866" s="24">
        <f t="shared" si="2001"/>
        <v>0</v>
      </c>
      <c r="O2866" s="30">
        <f t="shared" si="2001"/>
        <v>2226.4768399999998</v>
      </c>
      <c r="P2866" s="30">
        <f t="shared" si="2001"/>
        <v>0</v>
      </c>
      <c r="Q2866" s="30">
        <f t="shared" si="2001"/>
        <v>0</v>
      </c>
      <c r="R2866" s="88">
        <f t="shared" si="1981"/>
        <v>99.621949004128098</v>
      </c>
      <c r="S2866" s="70"/>
    </row>
    <row r="2867" spans="1:19" ht="31.5" customHeight="1" x14ac:dyDescent="0.3">
      <c r="A2867" s="28" t="s">
        <v>307</v>
      </c>
      <c r="B2867" s="28" t="s">
        <v>1420</v>
      </c>
      <c r="C2867" s="18" t="s">
        <v>260</v>
      </c>
      <c r="D2867" s="28" t="s">
        <v>51</v>
      </c>
      <c r="E2867" s="29" t="s">
        <v>663</v>
      </c>
      <c r="F2867" s="24">
        <v>2256</v>
      </c>
      <c r="G2867" s="24">
        <f t="shared" si="2001"/>
        <v>0</v>
      </c>
      <c r="H2867" s="24">
        <f t="shared" si="2001"/>
        <v>2234.9259999999999</v>
      </c>
      <c r="I2867" s="24">
        <f t="shared" si="2001"/>
        <v>2234.9259999999999</v>
      </c>
      <c r="J2867" s="37">
        <f t="shared" si="2001"/>
        <v>1442.94</v>
      </c>
      <c r="K2867" s="24">
        <f t="shared" si="2001"/>
        <v>0</v>
      </c>
      <c r="L2867" s="24">
        <f t="shared" si="2001"/>
        <v>0</v>
      </c>
      <c r="M2867" s="24">
        <f t="shared" si="2001"/>
        <v>0</v>
      </c>
      <c r="N2867" s="24">
        <f t="shared" si="2001"/>
        <v>0</v>
      </c>
      <c r="O2867" s="30">
        <f t="shared" si="2001"/>
        <v>2226.4768399999998</v>
      </c>
      <c r="P2867" s="30">
        <f t="shared" si="2001"/>
        <v>0</v>
      </c>
      <c r="Q2867" s="30">
        <f t="shared" si="2001"/>
        <v>0</v>
      </c>
      <c r="R2867" s="88">
        <f t="shared" si="1981"/>
        <v>99.621949004128098</v>
      </c>
      <c r="S2867" s="70"/>
    </row>
    <row r="2868" spans="1:19" ht="31.5" customHeight="1" x14ac:dyDescent="0.3">
      <c r="A2868" s="28" t="s">
        <v>307</v>
      </c>
      <c r="B2868" s="28" t="s">
        <v>1420</v>
      </c>
      <c r="C2868" s="18" t="s">
        <v>260</v>
      </c>
      <c r="D2868" s="28" t="s">
        <v>52</v>
      </c>
      <c r="E2868" s="29" t="s">
        <v>664</v>
      </c>
      <c r="F2868" s="24">
        <v>2256</v>
      </c>
      <c r="G2868" s="24"/>
      <c r="H2868" s="24">
        <f>2256-21.074</f>
        <v>2234.9259999999999</v>
      </c>
      <c r="I2868" s="24">
        <v>2234.9259999999999</v>
      </c>
      <c r="J2868" s="37">
        <v>1442.94</v>
      </c>
      <c r="K2868" s="24">
        <v>0</v>
      </c>
      <c r="L2868" s="24">
        <v>0</v>
      </c>
      <c r="M2868" s="24">
        <v>0</v>
      </c>
      <c r="N2868" s="24">
        <v>0</v>
      </c>
      <c r="O2868" s="30">
        <v>2226.4768399999998</v>
      </c>
      <c r="P2868" s="30">
        <v>0</v>
      </c>
      <c r="Q2868" s="30">
        <v>0</v>
      </c>
      <c r="R2868" s="88">
        <f t="shared" si="1981"/>
        <v>99.621949004128098</v>
      </c>
      <c r="S2868" s="70"/>
    </row>
    <row r="2869" spans="1:19" ht="31.5" customHeight="1" x14ac:dyDescent="0.3">
      <c r="A2869" s="28" t="s">
        <v>307</v>
      </c>
      <c r="B2869" s="28" t="s">
        <v>1420</v>
      </c>
      <c r="C2869" s="18" t="s">
        <v>289</v>
      </c>
      <c r="D2869" s="28"/>
      <c r="E2869" s="29" t="s">
        <v>1613</v>
      </c>
      <c r="F2869" s="24"/>
      <c r="G2869" s="24"/>
      <c r="H2869" s="24">
        <f t="shared" ref="H2869:I2871" si="2002">H2870</f>
        <v>0</v>
      </c>
      <c r="I2869" s="24">
        <f t="shared" si="2002"/>
        <v>30899.804669999998</v>
      </c>
      <c r="J2869" s="24">
        <f t="shared" ref="J2869:Q2873" si="2003">J2870</f>
        <v>9776.244850000001</v>
      </c>
      <c r="K2869" s="24">
        <f t="shared" si="2003"/>
        <v>24719.84374</v>
      </c>
      <c r="L2869" s="24">
        <f t="shared" si="2003"/>
        <v>7849.4799800000001</v>
      </c>
      <c r="M2869" s="24">
        <f t="shared" si="2003"/>
        <v>0</v>
      </c>
      <c r="N2869" s="24">
        <f t="shared" si="2003"/>
        <v>0</v>
      </c>
      <c r="O2869" s="24">
        <f t="shared" si="2003"/>
        <v>30899.804669999998</v>
      </c>
      <c r="P2869" s="24">
        <f t="shared" si="2003"/>
        <v>24719.84374</v>
      </c>
      <c r="Q2869" s="24">
        <f t="shared" si="2003"/>
        <v>0</v>
      </c>
      <c r="R2869" s="88">
        <f t="shared" si="1981"/>
        <v>100</v>
      </c>
      <c r="S2869" s="36"/>
    </row>
    <row r="2870" spans="1:19" ht="47.25" customHeight="1" x14ac:dyDescent="0.3">
      <c r="A2870" s="28" t="s">
        <v>307</v>
      </c>
      <c r="B2870" s="28" t="s">
        <v>1420</v>
      </c>
      <c r="C2870" s="18" t="s">
        <v>290</v>
      </c>
      <c r="D2870" s="28"/>
      <c r="E2870" s="29" t="s">
        <v>1614</v>
      </c>
      <c r="F2870" s="24"/>
      <c r="G2870" s="24"/>
      <c r="H2870" s="24">
        <f t="shared" si="2002"/>
        <v>0</v>
      </c>
      <c r="I2870" s="24">
        <f t="shared" si="2002"/>
        <v>30899.804669999998</v>
      </c>
      <c r="J2870" s="24">
        <f t="shared" si="2003"/>
        <v>9776.244850000001</v>
      </c>
      <c r="K2870" s="24">
        <f t="shared" si="2003"/>
        <v>24719.84374</v>
      </c>
      <c r="L2870" s="24">
        <f t="shared" si="2003"/>
        <v>7849.4799800000001</v>
      </c>
      <c r="M2870" s="24">
        <f t="shared" si="2003"/>
        <v>0</v>
      </c>
      <c r="N2870" s="24">
        <f t="shared" si="2003"/>
        <v>0</v>
      </c>
      <c r="O2870" s="24">
        <f t="shared" si="2003"/>
        <v>30899.804669999998</v>
      </c>
      <c r="P2870" s="24">
        <f t="shared" si="2003"/>
        <v>24719.84374</v>
      </c>
      <c r="Q2870" s="24">
        <f t="shared" si="2003"/>
        <v>0</v>
      </c>
      <c r="R2870" s="88">
        <f t="shared" si="1981"/>
        <v>100</v>
      </c>
      <c r="S2870" s="36"/>
    </row>
    <row r="2871" spans="1:19" ht="31.5" customHeight="1" x14ac:dyDescent="0.3">
      <c r="A2871" s="28" t="s">
        <v>307</v>
      </c>
      <c r="B2871" s="28" t="s">
        <v>1420</v>
      </c>
      <c r="C2871" s="18" t="s">
        <v>1446</v>
      </c>
      <c r="D2871" s="28"/>
      <c r="E2871" s="29" t="s">
        <v>1447</v>
      </c>
      <c r="F2871" s="24"/>
      <c r="G2871" s="24"/>
      <c r="H2871" s="24">
        <f t="shared" si="2002"/>
        <v>0</v>
      </c>
      <c r="I2871" s="24">
        <f t="shared" si="2002"/>
        <v>30899.804669999998</v>
      </c>
      <c r="J2871" s="24">
        <f t="shared" si="2003"/>
        <v>9776.244850000001</v>
      </c>
      <c r="K2871" s="24">
        <f t="shared" si="2003"/>
        <v>24719.84374</v>
      </c>
      <c r="L2871" s="24">
        <f t="shared" si="2003"/>
        <v>7849.4799800000001</v>
      </c>
      <c r="M2871" s="24">
        <f t="shared" si="2003"/>
        <v>0</v>
      </c>
      <c r="N2871" s="24">
        <f t="shared" si="2003"/>
        <v>0</v>
      </c>
      <c r="O2871" s="24">
        <f t="shared" si="2003"/>
        <v>30899.804669999998</v>
      </c>
      <c r="P2871" s="24">
        <f t="shared" si="2003"/>
        <v>24719.84374</v>
      </c>
      <c r="Q2871" s="24">
        <f t="shared" si="2003"/>
        <v>0</v>
      </c>
      <c r="R2871" s="88">
        <f t="shared" si="1981"/>
        <v>100</v>
      </c>
      <c r="S2871" s="36"/>
    </row>
    <row r="2872" spans="1:19" ht="31.5" customHeight="1" x14ac:dyDescent="0.3">
      <c r="A2872" s="28" t="s">
        <v>307</v>
      </c>
      <c r="B2872" s="28" t="s">
        <v>1420</v>
      </c>
      <c r="C2872" s="18" t="s">
        <v>1748</v>
      </c>
      <c r="D2872" s="28"/>
      <c r="E2872" s="29" t="s">
        <v>1749</v>
      </c>
      <c r="F2872" s="24"/>
      <c r="G2872" s="24"/>
      <c r="H2872" s="24">
        <f>H2873+H2875</f>
        <v>0</v>
      </c>
      <c r="I2872" s="24">
        <f>I2873+I2875</f>
        <v>30899.804669999998</v>
      </c>
      <c r="J2872" s="24">
        <f t="shared" ref="J2872:Q2872" si="2004">J2873+J2875</f>
        <v>9776.244850000001</v>
      </c>
      <c r="K2872" s="24">
        <f t="shared" si="2004"/>
        <v>24719.84374</v>
      </c>
      <c r="L2872" s="24">
        <f t="shared" si="2004"/>
        <v>7849.4799800000001</v>
      </c>
      <c r="M2872" s="24">
        <f t="shared" si="2004"/>
        <v>0</v>
      </c>
      <c r="N2872" s="24">
        <f t="shared" si="2004"/>
        <v>0</v>
      </c>
      <c r="O2872" s="24">
        <f t="shared" si="2004"/>
        <v>30899.804669999998</v>
      </c>
      <c r="P2872" s="24">
        <f t="shared" si="2004"/>
        <v>24719.84374</v>
      </c>
      <c r="Q2872" s="24">
        <f t="shared" si="2004"/>
        <v>0</v>
      </c>
      <c r="R2872" s="88">
        <f t="shared" si="1981"/>
        <v>100</v>
      </c>
      <c r="S2872" s="36"/>
    </row>
    <row r="2873" spans="1:19" ht="31.5" customHeight="1" x14ac:dyDescent="0.3">
      <c r="A2873" s="28" t="s">
        <v>307</v>
      </c>
      <c r="B2873" s="28" t="s">
        <v>1420</v>
      </c>
      <c r="C2873" s="18" t="s">
        <v>1748</v>
      </c>
      <c r="D2873" s="18" t="s">
        <v>143</v>
      </c>
      <c r="E2873" s="19" t="s">
        <v>673</v>
      </c>
      <c r="F2873" s="24"/>
      <c r="G2873" s="24"/>
      <c r="H2873" s="24">
        <f>H2874</f>
        <v>0</v>
      </c>
      <c r="I2873" s="24">
        <f>I2874</f>
        <v>7437.9978899999996</v>
      </c>
      <c r="J2873" s="24">
        <f t="shared" si="2003"/>
        <v>2902.2954100000002</v>
      </c>
      <c r="K2873" s="24">
        <f t="shared" si="2003"/>
        <v>5950.3983099999996</v>
      </c>
      <c r="L2873" s="24">
        <f t="shared" si="2003"/>
        <v>2321.8363300000001</v>
      </c>
      <c r="M2873" s="24">
        <f t="shared" si="2003"/>
        <v>0</v>
      </c>
      <c r="N2873" s="24">
        <f t="shared" si="2003"/>
        <v>0</v>
      </c>
      <c r="O2873" s="24">
        <f t="shared" si="2003"/>
        <v>7437.9978899999996</v>
      </c>
      <c r="P2873" s="24">
        <f t="shared" si="2003"/>
        <v>5950.3983099999996</v>
      </c>
      <c r="Q2873" s="24">
        <f t="shared" si="2003"/>
        <v>0</v>
      </c>
      <c r="R2873" s="88">
        <f t="shared" si="1981"/>
        <v>100</v>
      </c>
      <c r="S2873" s="36"/>
    </row>
    <row r="2874" spans="1:19" ht="47.25" customHeight="1" x14ac:dyDescent="0.3">
      <c r="A2874" s="28" t="s">
        <v>307</v>
      </c>
      <c r="B2874" s="28" t="s">
        <v>1420</v>
      </c>
      <c r="C2874" s="18" t="s">
        <v>1748</v>
      </c>
      <c r="D2874" s="18" t="s">
        <v>139</v>
      </c>
      <c r="E2874" s="19" t="s">
        <v>676</v>
      </c>
      <c r="F2874" s="24"/>
      <c r="G2874" s="24"/>
      <c r="H2874" s="24">
        <v>0</v>
      </c>
      <c r="I2874" s="24">
        <v>7437.9978899999996</v>
      </c>
      <c r="J2874" s="37">
        <v>2902.2954100000002</v>
      </c>
      <c r="K2874" s="24">
        <v>5950.3983099999996</v>
      </c>
      <c r="L2874" s="24">
        <v>2321.8363300000001</v>
      </c>
      <c r="M2874" s="24">
        <v>0</v>
      </c>
      <c r="N2874" s="24">
        <v>0</v>
      </c>
      <c r="O2874" s="24">
        <v>7437.9978899999996</v>
      </c>
      <c r="P2874" s="24">
        <v>5950.3983099999996</v>
      </c>
      <c r="Q2874" s="24">
        <v>0</v>
      </c>
      <c r="R2874" s="88">
        <f t="shared" si="1981"/>
        <v>100</v>
      </c>
      <c r="S2874" s="36"/>
    </row>
    <row r="2875" spans="1:19" ht="15.75" customHeight="1" x14ac:dyDescent="0.3">
      <c r="A2875" s="28" t="s">
        <v>307</v>
      </c>
      <c r="B2875" s="28" t="s">
        <v>1420</v>
      </c>
      <c r="C2875" s="18" t="s">
        <v>1748</v>
      </c>
      <c r="D2875" s="28" t="s">
        <v>53</v>
      </c>
      <c r="E2875" s="29" t="s">
        <v>679</v>
      </c>
      <c r="F2875" s="24"/>
      <c r="G2875" s="24"/>
      <c r="H2875" s="24">
        <f>H2876</f>
        <v>0</v>
      </c>
      <c r="I2875" s="24">
        <f>I2876</f>
        <v>23461.806779999999</v>
      </c>
      <c r="J2875" s="24">
        <f t="shared" ref="J2875:Q2875" si="2005">J2876</f>
        <v>6873.9494400000003</v>
      </c>
      <c r="K2875" s="24">
        <f t="shared" si="2005"/>
        <v>18769.44543</v>
      </c>
      <c r="L2875" s="24">
        <f t="shared" si="2005"/>
        <v>5527.64365</v>
      </c>
      <c r="M2875" s="24">
        <f t="shared" si="2005"/>
        <v>0</v>
      </c>
      <c r="N2875" s="24">
        <f t="shared" si="2005"/>
        <v>0</v>
      </c>
      <c r="O2875" s="24">
        <f t="shared" si="2005"/>
        <v>23461.806779999999</v>
      </c>
      <c r="P2875" s="24">
        <f t="shared" si="2005"/>
        <v>18769.44543</v>
      </c>
      <c r="Q2875" s="24">
        <f t="shared" si="2005"/>
        <v>0</v>
      </c>
      <c r="R2875" s="88">
        <f t="shared" si="1981"/>
        <v>100</v>
      </c>
      <c r="S2875" s="36"/>
    </row>
    <row r="2876" spans="1:19" ht="63" customHeight="1" x14ac:dyDescent="0.3">
      <c r="A2876" s="28" t="s">
        <v>307</v>
      </c>
      <c r="B2876" s="28" t="s">
        <v>1420</v>
      </c>
      <c r="C2876" s="18" t="s">
        <v>1748</v>
      </c>
      <c r="D2876" s="28" t="s">
        <v>262</v>
      </c>
      <c r="E2876" s="29" t="s">
        <v>680</v>
      </c>
      <c r="F2876" s="24"/>
      <c r="G2876" s="24"/>
      <c r="H2876" s="24">
        <v>0</v>
      </c>
      <c r="I2876" s="24">
        <v>23461.806779999999</v>
      </c>
      <c r="J2876" s="37">
        <v>6873.9494400000003</v>
      </c>
      <c r="K2876" s="24">
        <v>18769.44543</v>
      </c>
      <c r="L2876" s="24">
        <v>5527.64365</v>
      </c>
      <c r="M2876" s="24">
        <v>0</v>
      </c>
      <c r="N2876" s="24">
        <v>0</v>
      </c>
      <c r="O2876" s="24">
        <v>23461.806779999999</v>
      </c>
      <c r="P2876" s="24">
        <v>18769.44543</v>
      </c>
      <c r="Q2876" s="24">
        <v>0</v>
      </c>
      <c r="R2876" s="88">
        <f t="shared" si="1981"/>
        <v>100</v>
      </c>
      <c r="S2876" s="36"/>
    </row>
    <row r="2877" spans="1:19" ht="31.5" customHeight="1" x14ac:dyDescent="0.3">
      <c r="A2877" s="28" t="s">
        <v>307</v>
      </c>
      <c r="B2877" s="28" t="s">
        <v>1420</v>
      </c>
      <c r="C2877" s="18" t="s">
        <v>269</v>
      </c>
      <c r="D2877" s="28"/>
      <c r="E2877" s="29" t="s">
        <v>1597</v>
      </c>
      <c r="F2877" s="24">
        <v>10227.299999999999</v>
      </c>
      <c r="G2877" s="24">
        <f t="shared" ref="G2877:H2877" si="2006">G2878+G2885</f>
        <v>0</v>
      </c>
      <c r="H2877" s="24">
        <f t="shared" si="2006"/>
        <v>10227.299999999999</v>
      </c>
      <c r="I2877" s="24">
        <f t="shared" ref="I2877:Q2877" si="2007">I2878+I2885</f>
        <v>26884.59388</v>
      </c>
      <c r="J2877" s="37">
        <f t="shared" si="2007"/>
        <v>22967.394609999999</v>
      </c>
      <c r="K2877" s="24">
        <f t="shared" si="2007"/>
        <v>0</v>
      </c>
      <c r="L2877" s="24">
        <f t="shared" si="2007"/>
        <v>0</v>
      </c>
      <c r="M2877" s="24">
        <f t="shared" si="2007"/>
        <v>0</v>
      </c>
      <c r="N2877" s="24">
        <f t="shared" si="2007"/>
        <v>0</v>
      </c>
      <c r="O2877" s="30">
        <f t="shared" si="2007"/>
        <v>26884.591630000003</v>
      </c>
      <c r="P2877" s="30">
        <f t="shared" si="2007"/>
        <v>0</v>
      </c>
      <c r="Q2877" s="30">
        <f t="shared" si="2007"/>
        <v>0</v>
      </c>
      <c r="R2877" s="88">
        <f t="shared" si="1981"/>
        <v>99.999991630894598</v>
      </c>
      <c r="S2877" s="36"/>
    </row>
    <row r="2878" spans="1:19" ht="47.25" customHeight="1" x14ac:dyDescent="0.3">
      <c r="A2878" s="28" t="s">
        <v>307</v>
      </c>
      <c r="B2878" s="28" t="s">
        <v>1420</v>
      </c>
      <c r="C2878" s="18" t="s">
        <v>270</v>
      </c>
      <c r="D2878" s="28"/>
      <c r="E2878" s="29" t="s">
        <v>1598</v>
      </c>
      <c r="F2878" s="24">
        <v>10227.299999999999</v>
      </c>
      <c r="G2878" s="24">
        <f t="shared" ref="G2878:Q2883" si="2008">G2879</f>
        <v>0</v>
      </c>
      <c r="H2878" s="24">
        <f t="shared" si="2008"/>
        <v>10227.299999999999</v>
      </c>
      <c r="I2878" s="24">
        <f t="shared" si="2008"/>
        <v>13144.86188</v>
      </c>
      <c r="J2878" s="37">
        <f t="shared" si="2008"/>
        <v>6977.3946100000003</v>
      </c>
      <c r="K2878" s="24">
        <f t="shared" si="2008"/>
        <v>0</v>
      </c>
      <c r="L2878" s="24">
        <f t="shared" si="2008"/>
        <v>0</v>
      </c>
      <c r="M2878" s="24">
        <f t="shared" si="2008"/>
        <v>0</v>
      </c>
      <c r="N2878" s="24">
        <f t="shared" si="2008"/>
        <v>0</v>
      </c>
      <c r="O2878" s="30">
        <f t="shared" si="2008"/>
        <v>13144.86188</v>
      </c>
      <c r="P2878" s="30">
        <f t="shared" si="2008"/>
        <v>0</v>
      </c>
      <c r="Q2878" s="30">
        <f t="shared" si="2008"/>
        <v>0</v>
      </c>
      <c r="R2878" s="88">
        <f t="shared" si="1981"/>
        <v>100</v>
      </c>
      <c r="S2878" s="36"/>
    </row>
    <row r="2879" spans="1:19" ht="47.25" customHeight="1" x14ac:dyDescent="0.3">
      <c r="A2879" s="28" t="s">
        <v>307</v>
      </c>
      <c r="B2879" s="28" t="s">
        <v>1420</v>
      </c>
      <c r="C2879" s="18" t="s">
        <v>271</v>
      </c>
      <c r="D2879" s="28"/>
      <c r="E2879" s="29" t="s">
        <v>1599</v>
      </c>
      <c r="F2879" s="24">
        <v>10227.299999999999</v>
      </c>
      <c r="G2879" s="24">
        <f t="shared" si="2008"/>
        <v>0</v>
      </c>
      <c r="H2879" s="24">
        <f t="shared" si="2008"/>
        <v>10227.299999999999</v>
      </c>
      <c r="I2879" s="24">
        <f t="shared" si="2008"/>
        <v>13144.86188</v>
      </c>
      <c r="J2879" s="37">
        <f t="shared" si="2008"/>
        <v>6977.3946100000003</v>
      </c>
      <c r="K2879" s="24">
        <f t="shared" si="2008"/>
        <v>0</v>
      </c>
      <c r="L2879" s="24">
        <f t="shared" si="2008"/>
        <v>0</v>
      </c>
      <c r="M2879" s="24">
        <f t="shared" si="2008"/>
        <v>0</v>
      </c>
      <c r="N2879" s="24">
        <f t="shared" si="2008"/>
        <v>0</v>
      </c>
      <c r="O2879" s="30">
        <f t="shared" si="2008"/>
        <v>13144.86188</v>
      </c>
      <c r="P2879" s="30">
        <f t="shared" si="2008"/>
        <v>0</v>
      </c>
      <c r="Q2879" s="30">
        <f t="shared" si="2008"/>
        <v>0</v>
      </c>
      <c r="R2879" s="88">
        <f t="shared" si="1981"/>
        <v>100</v>
      </c>
      <c r="S2879" s="36"/>
    </row>
    <row r="2880" spans="1:19" ht="31.5" customHeight="1" x14ac:dyDescent="0.3">
      <c r="A2880" s="28" t="s">
        <v>307</v>
      </c>
      <c r="B2880" s="28" t="s">
        <v>1420</v>
      </c>
      <c r="C2880" s="18" t="s">
        <v>261</v>
      </c>
      <c r="D2880" s="28"/>
      <c r="E2880" s="29" t="s">
        <v>1783</v>
      </c>
      <c r="F2880" s="24">
        <v>10227.299999999999</v>
      </c>
      <c r="G2880" s="24">
        <f>G2883</f>
        <v>0</v>
      </c>
      <c r="H2880" s="24">
        <f>H2883</f>
        <v>10227.299999999999</v>
      </c>
      <c r="I2880" s="24">
        <f>I2883+I2881</f>
        <v>13144.86188</v>
      </c>
      <c r="J2880" s="24">
        <f t="shared" ref="J2880:Q2880" si="2009">J2883+J2881</f>
        <v>6977.3946100000003</v>
      </c>
      <c r="K2880" s="24">
        <f t="shared" si="2009"/>
        <v>0</v>
      </c>
      <c r="L2880" s="24">
        <f t="shared" si="2009"/>
        <v>0</v>
      </c>
      <c r="M2880" s="24">
        <f t="shared" si="2009"/>
        <v>0</v>
      </c>
      <c r="N2880" s="24">
        <f t="shared" si="2009"/>
        <v>0</v>
      </c>
      <c r="O2880" s="24">
        <f t="shared" si="2009"/>
        <v>13144.86188</v>
      </c>
      <c r="P2880" s="24">
        <f t="shared" si="2009"/>
        <v>0</v>
      </c>
      <c r="Q2880" s="24">
        <f t="shared" si="2009"/>
        <v>0</v>
      </c>
      <c r="R2880" s="88">
        <f t="shared" si="1981"/>
        <v>100</v>
      </c>
    </row>
    <row r="2881" spans="1:19" ht="31.5" customHeight="1" x14ac:dyDescent="0.3">
      <c r="A2881" s="28" t="s">
        <v>307</v>
      </c>
      <c r="B2881" s="28" t="s">
        <v>1420</v>
      </c>
      <c r="C2881" s="18" t="s">
        <v>261</v>
      </c>
      <c r="D2881" s="18" t="s">
        <v>143</v>
      </c>
      <c r="E2881" s="19" t="s">
        <v>673</v>
      </c>
      <c r="F2881" s="24"/>
      <c r="G2881" s="24"/>
      <c r="H2881" s="24">
        <f>H2882</f>
        <v>0</v>
      </c>
      <c r="I2881" s="24">
        <f>I2882</f>
        <v>297.084</v>
      </c>
      <c r="J2881" s="24">
        <f t="shared" ref="J2881:Q2881" si="2010">J2882</f>
        <v>0</v>
      </c>
      <c r="K2881" s="24">
        <f t="shared" si="2010"/>
        <v>0</v>
      </c>
      <c r="L2881" s="24">
        <f t="shared" si="2010"/>
        <v>0</v>
      </c>
      <c r="M2881" s="24">
        <f t="shared" si="2010"/>
        <v>0</v>
      </c>
      <c r="N2881" s="24">
        <f t="shared" si="2010"/>
        <v>0</v>
      </c>
      <c r="O2881" s="24">
        <f t="shared" si="2010"/>
        <v>297.084</v>
      </c>
      <c r="P2881" s="24">
        <f t="shared" si="2010"/>
        <v>0</v>
      </c>
      <c r="Q2881" s="24">
        <f t="shared" si="2010"/>
        <v>0</v>
      </c>
      <c r="R2881" s="88">
        <f t="shared" si="1981"/>
        <v>100</v>
      </c>
    </row>
    <row r="2882" spans="1:19" ht="47.25" customHeight="1" x14ac:dyDescent="0.3">
      <c r="A2882" s="28" t="s">
        <v>307</v>
      </c>
      <c r="B2882" s="28" t="s">
        <v>1420</v>
      </c>
      <c r="C2882" s="18" t="s">
        <v>261</v>
      </c>
      <c r="D2882" s="18" t="s">
        <v>139</v>
      </c>
      <c r="E2882" s="19" t="s">
        <v>676</v>
      </c>
      <c r="F2882" s="24"/>
      <c r="G2882" s="24"/>
      <c r="H2882" s="24">
        <v>0</v>
      </c>
      <c r="I2882" s="24">
        <v>297.084</v>
      </c>
      <c r="J2882" s="37">
        <v>0</v>
      </c>
      <c r="K2882" s="37">
        <v>0</v>
      </c>
      <c r="L2882" s="37">
        <v>0</v>
      </c>
      <c r="M2882" s="37">
        <v>0</v>
      </c>
      <c r="N2882" s="37">
        <v>0</v>
      </c>
      <c r="O2882" s="37">
        <v>297.084</v>
      </c>
      <c r="P2882" s="37">
        <v>0</v>
      </c>
      <c r="Q2882" s="37">
        <v>0</v>
      </c>
      <c r="R2882" s="88">
        <f t="shared" si="1981"/>
        <v>100</v>
      </c>
    </row>
    <row r="2883" spans="1:19" ht="15.75" customHeight="1" x14ac:dyDescent="0.3">
      <c r="A2883" s="28" t="s">
        <v>307</v>
      </c>
      <c r="B2883" s="28" t="s">
        <v>1420</v>
      </c>
      <c r="C2883" s="18" t="s">
        <v>261</v>
      </c>
      <c r="D2883" s="28" t="s">
        <v>53</v>
      </c>
      <c r="E2883" s="29" t="s">
        <v>679</v>
      </c>
      <c r="F2883" s="24">
        <v>10227.299999999999</v>
      </c>
      <c r="G2883" s="24">
        <f t="shared" si="2008"/>
        <v>0</v>
      </c>
      <c r="H2883" s="24">
        <f t="shared" si="2008"/>
        <v>10227.299999999999</v>
      </c>
      <c r="I2883" s="24">
        <f t="shared" si="2008"/>
        <v>12847.77788</v>
      </c>
      <c r="J2883" s="37">
        <f t="shared" si="2008"/>
        <v>6977.3946100000003</v>
      </c>
      <c r="K2883" s="24">
        <f t="shared" si="2008"/>
        <v>0</v>
      </c>
      <c r="L2883" s="24">
        <f t="shared" si="2008"/>
        <v>0</v>
      </c>
      <c r="M2883" s="24">
        <f t="shared" si="2008"/>
        <v>0</v>
      </c>
      <c r="N2883" s="24">
        <f t="shared" si="2008"/>
        <v>0</v>
      </c>
      <c r="O2883" s="30">
        <f t="shared" si="2008"/>
        <v>12847.77788</v>
      </c>
      <c r="P2883" s="30">
        <f t="shared" si="2008"/>
        <v>0</v>
      </c>
      <c r="Q2883" s="30">
        <f t="shared" si="2008"/>
        <v>0</v>
      </c>
      <c r="R2883" s="88">
        <f t="shared" si="1981"/>
        <v>100</v>
      </c>
    </row>
    <row r="2884" spans="1:19" ht="63" customHeight="1" x14ac:dyDescent="0.3">
      <c r="A2884" s="28" t="s">
        <v>307</v>
      </c>
      <c r="B2884" s="28" t="s">
        <v>1420</v>
      </c>
      <c r="C2884" s="18" t="s">
        <v>261</v>
      </c>
      <c r="D2884" s="28" t="s">
        <v>262</v>
      </c>
      <c r="E2884" s="29" t="s">
        <v>680</v>
      </c>
      <c r="F2884" s="24">
        <v>10227.299999999999</v>
      </c>
      <c r="G2884" s="24"/>
      <c r="H2884" s="24">
        <v>10227.299999999999</v>
      </c>
      <c r="I2884" s="24">
        <v>12847.77788</v>
      </c>
      <c r="J2884" s="37">
        <v>6977.3946100000003</v>
      </c>
      <c r="K2884" s="24">
        <v>0</v>
      </c>
      <c r="L2884" s="24">
        <v>0</v>
      </c>
      <c r="M2884" s="24">
        <v>0</v>
      </c>
      <c r="N2884" s="24">
        <v>0</v>
      </c>
      <c r="O2884" s="30">
        <v>12847.77788</v>
      </c>
      <c r="P2884" s="30">
        <v>0</v>
      </c>
      <c r="Q2884" s="30">
        <v>0</v>
      </c>
      <c r="R2884" s="88">
        <f t="shared" si="1981"/>
        <v>100</v>
      </c>
    </row>
    <row r="2885" spans="1:19" ht="47.25" customHeight="1" x14ac:dyDescent="0.3">
      <c r="A2885" s="28" t="s">
        <v>307</v>
      </c>
      <c r="B2885" s="28" t="s">
        <v>1420</v>
      </c>
      <c r="C2885" s="18" t="s">
        <v>367</v>
      </c>
      <c r="D2885" s="28"/>
      <c r="E2885" s="29" t="s">
        <v>1641</v>
      </c>
      <c r="F2885" s="24">
        <v>0</v>
      </c>
      <c r="G2885" s="24">
        <f t="shared" ref="G2885:Q2888" si="2011">G2886</f>
        <v>0</v>
      </c>
      <c r="H2885" s="24">
        <f t="shared" si="2011"/>
        <v>0</v>
      </c>
      <c r="I2885" s="24">
        <f t="shared" si="2011"/>
        <v>13739.732</v>
      </c>
      <c r="J2885" s="37">
        <f t="shared" si="2011"/>
        <v>15990</v>
      </c>
      <c r="K2885" s="24">
        <f t="shared" si="2011"/>
        <v>0</v>
      </c>
      <c r="L2885" s="24">
        <f t="shared" si="2011"/>
        <v>0</v>
      </c>
      <c r="M2885" s="24">
        <f t="shared" si="2011"/>
        <v>0</v>
      </c>
      <c r="N2885" s="24">
        <f t="shared" si="2011"/>
        <v>0</v>
      </c>
      <c r="O2885" s="30">
        <f t="shared" si="2011"/>
        <v>13739.72975</v>
      </c>
      <c r="P2885" s="30">
        <f t="shared" si="2011"/>
        <v>0</v>
      </c>
      <c r="Q2885" s="30">
        <f t="shared" si="2011"/>
        <v>0</v>
      </c>
      <c r="R2885" s="88">
        <f t="shared" si="1981"/>
        <v>99.999983624134742</v>
      </c>
    </row>
    <row r="2886" spans="1:19" ht="62.4" x14ac:dyDescent="0.3">
      <c r="A2886" s="28" t="s">
        <v>307</v>
      </c>
      <c r="B2886" s="28" t="s">
        <v>1420</v>
      </c>
      <c r="C2886" s="18" t="s">
        <v>1262</v>
      </c>
      <c r="D2886" s="28"/>
      <c r="E2886" s="29" t="s">
        <v>1205</v>
      </c>
      <c r="F2886" s="24">
        <v>0</v>
      </c>
      <c r="G2886" s="24">
        <f t="shared" si="2011"/>
        <v>0</v>
      </c>
      <c r="H2886" s="24">
        <f t="shared" si="2011"/>
        <v>0</v>
      </c>
      <c r="I2886" s="24">
        <f t="shared" si="2011"/>
        <v>13739.732</v>
      </c>
      <c r="J2886" s="37">
        <f t="shared" si="2011"/>
        <v>15990</v>
      </c>
      <c r="K2886" s="24">
        <f t="shared" si="2011"/>
        <v>0</v>
      </c>
      <c r="L2886" s="24">
        <f t="shared" si="2011"/>
        <v>0</v>
      </c>
      <c r="M2886" s="24">
        <f t="shared" si="2011"/>
        <v>0</v>
      </c>
      <c r="N2886" s="24">
        <f t="shared" si="2011"/>
        <v>0</v>
      </c>
      <c r="O2886" s="30">
        <f t="shared" si="2011"/>
        <v>13739.72975</v>
      </c>
      <c r="P2886" s="30">
        <f t="shared" si="2011"/>
        <v>0</v>
      </c>
      <c r="Q2886" s="30">
        <f t="shared" si="2011"/>
        <v>0</v>
      </c>
      <c r="R2886" s="88">
        <f t="shared" si="1981"/>
        <v>99.999983624134742</v>
      </c>
    </row>
    <row r="2887" spans="1:19" ht="31.5" customHeight="1" x14ac:dyDescent="0.3">
      <c r="A2887" s="28" t="s">
        <v>307</v>
      </c>
      <c r="B2887" s="28" t="s">
        <v>1420</v>
      </c>
      <c r="C2887" s="18" t="s">
        <v>1261</v>
      </c>
      <c r="D2887" s="28"/>
      <c r="E2887" s="29" t="s">
        <v>1266</v>
      </c>
      <c r="F2887" s="24">
        <v>0</v>
      </c>
      <c r="G2887" s="24">
        <f t="shared" si="2011"/>
        <v>0</v>
      </c>
      <c r="H2887" s="24">
        <f t="shared" si="2011"/>
        <v>0</v>
      </c>
      <c r="I2887" s="24">
        <f t="shared" si="2011"/>
        <v>13739.732</v>
      </c>
      <c r="J2887" s="37">
        <f t="shared" si="2011"/>
        <v>15990</v>
      </c>
      <c r="K2887" s="24">
        <f t="shared" si="2011"/>
        <v>0</v>
      </c>
      <c r="L2887" s="24">
        <f t="shared" si="2011"/>
        <v>0</v>
      </c>
      <c r="M2887" s="24">
        <f t="shared" si="2011"/>
        <v>0</v>
      </c>
      <c r="N2887" s="24">
        <f t="shared" si="2011"/>
        <v>0</v>
      </c>
      <c r="O2887" s="30">
        <f t="shared" si="2011"/>
        <v>13739.72975</v>
      </c>
      <c r="P2887" s="30">
        <f t="shared" si="2011"/>
        <v>0</v>
      </c>
      <c r="Q2887" s="30">
        <f t="shared" si="2011"/>
        <v>0</v>
      </c>
      <c r="R2887" s="88">
        <f t="shared" si="1981"/>
        <v>99.999983624134742</v>
      </c>
    </row>
    <row r="2888" spans="1:19" ht="31.5" customHeight="1" x14ac:dyDescent="0.3">
      <c r="A2888" s="28" t="s">
        <v>307</v>
      </c>
      <c r="B2888" s="28" t="s">
        <v>1420</v>
      </c>
      <c r="C2888" s="18" t="s">
        <v>1261</v>
      </c>
      <c r="D2888" s="28" t="s">
        <v>51</v>
      </c>
      <c r="E2888" s="29" t="s">
        <v>663</v>
      </c>
      <c r="F2888" s="24">
        <v>0</v>
      </c>
      <c r="G2888" s="24">
        <f t="shared" si="2011"/>
        <v>0</v>
      </c>
      <c r="H2888" s="24">
        <f t="shared" si="2011"/>
        <v>0</v>
      </c>
      <c r="I2888" s="24">
        <f t="shared" si="2011"/>
        <v>13739.732</v>
      </c>
      <c r="J2888" s="37">
        <f t="shared" si="2011"/>
        <v>15990</v>
      </c>
      <c r="K2888" s="24">
        <f t="shared" si="2011"/>
        <v>0</v>
      </c>
      <c r="L2888" s="24">
        <f t="shared" si="2011"/>
        <v>0</v>
      </c>
      <c r="M2888" s="24">
        <f t="shared" si="2011"/>
        <v>0</v>
      </c>
      <c r="N2888" s="24">
        <f t="shared" si="2011"/>
        <v>0</v>
      </c>
      <c r="O2888" s="30">
        <f t="shared" si="2011"/>
        <v>13739.72975</v>
      </c>
      <c r="P2888" s="30">
        <f t="shared" si="2011"/>
        <v>0</v>
      </c>
      <c r="Q2888" s="30">
        <f t="shared" si="2011"/>
        <v>0</v>
      </c>
      <c r="R2888" s="88">
        <f t="shared" si="1981"/>
        <v>99.999983624134742</v>
      </c>
    </row>
    <row r="2889" spans="1:19" ht="31.5" customHeight="1" x14ac:dyDescent="0.3">
      <c r="A2889" s="28" t="s">
        <v>307</v>
      </c>
      <c r="B2889" s="28" t="s">
        <v>1420</v>
      </c>
      <c r="C2889" s="18" t="s">
        <v>1261</v>
      </c>
      <c r="D2889" s="28" t="s">
        <v>52</v>
      </c>
      <c r="E2889" s="29" t="s">
        <v>664</v>
      </c>
      <c r="F2889" s="24">
        <v>0</v>
      </c>
      <c r="G2889" s="24"/>
      <c r="H2889" s="24">
        <v>0</v>
      </c>
      <c r="I2889" s="24">
        <v>13739.732</v>
      </c>
      <c r="J2889" s="37">
        <v>15990</v>
      </c>
      <c r="K2889" s="24">
        <v>0</v>
      </c>
      <c r="L2889" s="24">
        <v>0</v>
      </c>
      <c r="M2889" s="24">
        <v>0</v>
      </c>
      <c r="N2889" s="24">
        <v>0</v>
      </c>
      <c r="O2889" s="30">
        <v>13739.72975</v>
      </c>
      <c r="P2889" s="30">
        <v>0</v>
      </c>
      <c r="Q2889" s="30">
        <v>0</v>
      </c>
      <c r="R2889" s="88">
        <f t="shared" si="1981"/>
        <v>99.999983624134742</v>
      </c>
    </row>
    <row r="2890" spans="1:19" ht="31.5" customHeight="1" x14ac:dyDescent="0.3">
      <c r="A2890" s="28" t="s">
        <v>307</v>
      </c>
      <c r="B2890" s="28" t="s">
        <v>1420</v>
      </c>
      <c r="C2890" s="18" t="s">
        <v>62</v>
      </c>
      <c r="D2890" s="28"/>
      <c r="E2890" s="29" t="s">
        <v>1196</v>
      </c>
      <c r="F2890" s="24">
        <v>70.748000000000005</v>
      </c>
      <c r="G2890" s="24">
        <f t="shared" ref="G2890:Q2892" si="2012">G2891</f>
        <v>0</v>
      </c>
      <c r="H2890" s="24">
        <f t="shared" si="2012"/>
        <v>70.748000000000005</v>
      </c>
      <c r="I2890" s="24">
        <f t="shared" si="2012"/>
        <v>5122.3975700000001</v>
      </c>
      <c r="J2890" s="37">
        <f t="shared" si="2012"/>
        <v>4730.63159</v>
      </c>
      <c r="K2890" s="24">
        <f t="shared" si="2012"/>
        <v>0</v>
      </c>
      <c r="L2890" s="24">
        <f t="shared" si="2012"/>
        <v>0</v>
      </c>
      <c r="M2890" s="24">
        <f t="shared" si="2012"/>
        <v>0</v>
      </c>
      <c r="N2890" s="24">
        <f t="shared" si="2012"/>
        <v>0</v>
      </c>
      <c r="O2890" s="30">
        <f t="shared" si="2012"/>
        <v>5121.5189700000001</v>
      </c>
      <c r="P2890" s="30">
        <f t="shared" si="2012"/>
        <v>0</v>
      </c>
      <c r="Q2890" s="30">
        <f t="shared" si="2012"/>
        <v>0</v>
      </c>
      <c r="R2890" s="88">
        <f t="shared" si="1981"/>
        <v>99.98284787566773</v>
      </c>
    </row>
    <row r="2891" spans="1:19" ht="47.25" customHeight="1" x14ac:dyDescent="0.3">
      <c r="A2891" s="28" t="s">
        <v>307</v>
      </c>
      <c r="B2891" s="28" t="s">
        <v>1420</v>
      </c>
      <c r="C2891" s="18" t="s">
        <v>527</v>
      </c>
      <c r="D2891" s="28"/>
      <c r="E2891" s="29" t="s">
        <v>114</v>
      </c>
      <c r="F2891" s="24">
        <v>70.748000000000005</v>
      </c>
      <c r="G2891" s="24">
        <f t="shared" si="2012"/>
        <v>0</v>
      </c>
      <c r="H2891" s="24">
        <f t="shared" si="2012"/>
        <v>70.748000000000005</v>
      </c>
      <c r="I2891" s="24">
        <f t="shared" si="2012"/>
        <v>5122.3975700000001</v>
      </c>
      <c r="J2891" s="37">
        <f t="shared" si="2012"/>
        <v>4730.63159</v>
      </c>
      <c r="K2891" s="24">
        <f t="shared" si="2012"/>
        <v>0</v>
      </c>
      <c r="L2891" s="24">
        <f t="shared" si="2012"/>
        <v>0</v>
      </c>
      <c r="M2891" s="24">
        <f t="shared" si="2012"/>
        <v>0</v>
      </c>
      <c r="N2891" s="24">
        <f t="shared" si="2012"/>
        <v>0</v>
      </c>
      <c r="O2891" s="30">
        <f t="shared" si="2012"/>
        <v>5121.5189700000001</v>
      </c>
      <c r="P2891" s="30">
        <f t="shared" si="2012"/>
        <v>0</v>
      </c>
      <c r="Q2891" s="30">
        <f t="shared" si="2012"/>
        <v>0</v>
      </c>
      <c r="R2891" s="88">
        <f t="shared" si="1981"/>
        <v>99.98284787566773</v>
      </c>
    </row>
    <row r="2892" spans="1:19" ht="31.5" customHeight="1" x14ac:dyDescent="0.3">
      <c r="A2892" s="28" t="s">
        <v>307</v>
      </c>
      <c r="B2892" s="28" t="s">
        <v>1420</v>
      </c>
      <c r="C2892" s="18" t="s">
        <v>527</v>
      </c>
      <c r="D2892" s="28" t="s">
        <v>51</v>
      </c>
      <c r="E2892" s="29" t="s">
        <v>663</v>
      </c>
      <c r="F2892" s="24">
        <v>70.748000000000005</v>
      </c>
      <c r="G2892" s="24">
        <f t="shared" si="2012"/>
        <v>0</v>
      </c>
      <c r="H2892" s="24">
        <f t="shared" si="2012"/>
        <v>70.748000000000005</v>
      </c>
      <c r="I2892" s="24">
        <f t="shared" si="2012"/>
        <v>5122.3975700000001</v>
      </c>
      <c r="J2892" s="37">
        <f t="shared" si="2012"/>
        <v>4730.63159</v>
      </c>
      <c r="K2892" s="24">
        <f t="shared" si="2012"/>
        <v>0</v>
      </c>
      <c r="L2892" s="24">
        <f t="shared" si="2012"/>
        <v>0</v>
      </c>
      <c r="M2892" s="24">
        <f t="shared" si="2012"/>
        <v>0</v>
      </c>
      <c r="N2892" s="24">
        <f t="shared" si="2012"/>
        <v>0</v>
      </c>
      <c r="O2892" s="30">
        <f t="shared" si="2012"/>
        <v>5121.5189700000001</v>
      </c>
      <c r="P2892" s="30">
        <f t="shared" si="2012"/>
        <v>0</v>
      </c>
      <c r="Q2892" s="30">
        <f t="shared" si="2012"/>
        <v>0</v>
      </c>
      <c r="R2892" s="88">
        <f t="shared" si="1981"/>
        <v>99.98284787566773</v>
      </c>
    </row>
    <row r="2893" spans="1:19" ht="31.5" customHeight="1" x14ac:dyDescent="0.3">
      <c r="A2893" s="28" t="s">
        <v>307</v>
      </c>
      <c r="B2893" s="28" t="s">
        <v>1420</v>
      </c>
      <c r="C2893" s="18" t="s">
        <v>527</v>
      </c>
      <c r="D2893" s="28" t="s">
        <v>52</v>
      </c>
      <c r="E2893" s="29" t="s">
        <v>664</v>
      </c>
      <c r="F2893" s="24">
        <v>70.748000000000005</v>
      </c>
      <c r="G2893" s="24"/>
      <c r="H2893" s="24">
        <v>70.748000000000005</v>
      </c>
      <c r="I2893" s="24">
        <v>5122.3975700000001</v>
      </c>
      <c r="J2893" s="37">
        <v>4730.63159</v>
      </c>
      <c r="K2893" s="24">
        <v>0</v>
      </c>
      <c r="L2893" s="24">
        <v>0</v>
      </c>
      <c r="M2893" s="24">
        <v>0</v>
      </c>
      <c r="N2893" s="24">
        <v>0</v>
      </c>
      <c r="O2893" s="30">
        <v>5121.5189700000001</v>
      </c>
      <c r="P2893" s="30">
        <v>0</v>
      </c>
      <c r="Q2893" s="30">
        <v>0</v>
      </c>
      <c r="R2893" s="88">
        <f t="shared" ref="R2893:R2956" si="2013">O2893/I2893*100</f>
        <v>99.98284787566773</v>
      </c>
    </row>
    <row r="2894" spans="1:19" s="49" customFormat="1" ht="15.75" customHeight="1" x14ac:dyDescent="0.3">
      <c r="A2894" s="47" t="s">
        <v>307</v>
      </c>
      <c r="B2894" s="47" t="s">
        <v>1400</v>
      </c>
      <c r="C2894" s="20"/>
      <c r="D2894" s="47"/>
      <c r="E2894" s="48" t="s">
        <v>642</v>
      </c>
      <c r="F2894" s="23">
        <v>545.70000000000005</v>
      </c>
      <c r="G2894" s="23">
        <f t="shared" ref="G2894" si="2014">G2895+G2901</f>
        <v>0</v>
      </c>
      <c r="H2894" s="23">
        <f>H2895+H2901+H2907</f>
        <v>303.971</v>
      </c>
      <c r="I2894" s="23">
        <f>I2895+I2901+I2907</f>
        <v>339.27100000000002</v>
      </c>
      <c r="J2894" s="23">
        <f t="shared" ref="J2894:Q2894" si="2015">J2895+J2901+J2907</f>
        <v>125.79499999999999</v>
      </c>
      <c r="K2894" s="23">
        <f t="shared" si="2015"/>
        <v>0</v>
      </c>
      <c r="L2894" s="23">
        <f t="shared" si="2015"/>
        <v>0</v>
      </c>
      <c r="M2894" s="23">
        <f t="shared" si="2015"/>
        <v>0</v>
      </c>
      <c r="N2894" s="23">
        <f t="shared" si="2015"/>
        <v>0</v>
      </c>
      <c r="O2894" s="23">
        <f t="shared" si="2015"/>
        <v>339.25598000000002</v>
      </c>
      <c r="P2894" s="23">
        <f t="shared" si="2015"/>
        <v>0</v>
      </c>
      <c r="Q2894" s="23">
        <f t="shared" si="2015"/>
        <v>0</v>
      </c>
      <c r="R2894" s="87">
        <f t="shared" si="2013"/>
        <v>99.995572860633544</v>
      </c>
      <c r="S2894" s="70"/>
    </row>
    <row r="2895" spans="1:19" ht="31.5" customHeight="1" x14ac:dyDescent="0.3">
      <c r="A2895" s="28" t="s">
        <v>307</v>
      </c>
      <c r="B2895" s="28" t="s">
        <v>1400</v>
      </c>
      <c r="C2895" s="18" t="s">
        <v>266</v>
      </c>
      <c r="D2895" s="28"/>
      <c r="E2895" s="29" t="s">
        <v>1593</v>
      </c>
      <c r="F2895" s="24">
        <v>228.2</v>
      </c>
      <c r="G2895" s="24">
        <f t="shared" ref="G2895:Q2898" si="2016">G2896</f>
        <v>0</v>
      </c>
      <c r="H2895" s="24">
        <f t="shared" si="2016"/>
        <v>20.401</v>
      </c>
      <c r="I2895" s="24">
        <f t="shared" si="2016"/>
        <v>20.401</v>
      </c>
      <c r="J2895" s="37">
        <f t="shared" si="2016"/>
        <v>8.27</v>
      </c>
      <c r="K2895" s="24">
        <f t="shared" si="2016"/>
        <v>0</v>
      </c>
      <c r="L2895" s="24">
        <f t="shared" si="2016"/>
        <v>0</v>
      </c>
      <c r="M2895" s="24">
        <f t="shared" si="2016"/>
        <v>0</v>
      </c>
      <c r="N2895" s="24">
        <f t="shared" si="2016"/>
        <v>0</v>
      </c>
      <c r="O2895" s="30">
        <f t="shared" si="2016"/>
        <v>20.38616</v>
      </c>
      <c r="P2895" s="30">
        <f t="shared" si="2016"/>
        <v>0</v>
      </c>
      <c r="Q2895" s="30">
        <f t="shared" si="2016"/>
        <v>0</v>
      </c>
      <c r="R2895" s="88">
        <f t="shared" si="2013"/>
        <v>99.927258467722169</v>
      </c>
    </row>
    <row r="2896" spans="1:19" ht="31.5" customHeight="1" x14ac:dyDescent="0.3">
      <c r="A2896" s="28" t="s">
        <v>307</v>
      </c>
      <c r="B2896" s="28" t="s">
        <v>1400</v>
      </c>
      <c r="C2896" s="18" t="s">
        <v>267</v>
      </c>
      <c r="D2896" s="28"/>
      <c r="E2896" s="29" t="s">
        <v>1594</v>
      </c>
      <c r="F2896" s="24">
        <v>228.2</v>
      </c>
      <c r="G2896" s="24">
        <f t="shared" si="2016"/>
        <v>0</v>
      </c>
      <c r="H2896" s="24">
        <f t="shared" si="2016"/>
        <v>20.401</v>
      </c>
      <c r="I2896" s="24">
        <f t="shared" si="2016"/>
        <v>20.401</v>
      </c>
      <c r="J2896" s="37">
        <f t="shared" si="2016"/>
        <v>8.27</v>
      </c>
      <c r="K2896" s="24">
        <f t="shared" si="2016"/>
        <v>0</v>
      </c>
      <c r="L2896" s="24">
        <f t="shared" si="2016"/>
        <v>0</v>
      </c>
      <c r="M2896" s="24">
        <f t="shared" si="2016"/>
        <v>0</v>
      </c>
      <c r="N2896" s="24">
        <f t="shared" si="2016"/>
        <v>0</v>
      </c>
      <c r="O2896" s="30">
        <f t="shared" si="2016"/>
        <v>20.38616</v>
      </c>
      <c r="P2896" s="30">
        <f t="shared" si="2016"/>
        <v>0</v>
      </c>
      <c r="Q2896" s="30">
        <f t="shared" si="2016"/>
        <v>0</v>
      </c>
      <c r="R2896" s="88">
        <f t="shared" si="2013"/>
        <v>99.927258467722169</v>
      </c>
    </row>
    <row r="2897" spans="1:19" ht="47.25" customHeight="1" x14ac:dyDescent="0.3">
      <c r="A2897" s="28" t="s">
        <v>307</v>
      </c>
      <c r="B2897" s="28" t="s">
        <v>1400</v>
      </c>
      <c r="C2897" s="18" t="s">
        <v>274</v>
      </c>
      <c r="D2897" s="28"/>
      <c r="E2897" s="29" t="s">
        <v>1603</v>
      </c>
      <c r="F2897" s="24">
        <v>228.2</v>
      </c>
      <c r="G2897" s="24">
        <f t="shared" si="2016"/>
        <v>0</v>
      </c>
      <c r="H2897" s="24">
        <f t="shared" si="2016"/>
        <v>20.401</v>
      </c>
      <c r="I2897" s="24">
        <f t="shared" si="2016"/>
        <v>20.401</v>
      </c>
      <c r="J2897" s="37">
        <f t="shared" si="2016"/>
        <v>8.27</v>
      </c>
      <c r="K2897" s="24">
        <f t="shared" si="2016"/>
        <v>0</v>
      </c>
      <c r="L2897" s="24">
        <f t="shared" si="2016"/>
        <v>0</v>
      </c>
      <c r="M2897" s="24">
        <f t="shared" si="2016"/>
        <v>0</v>
      </c>
      <c r="N2897" s="24">
        <f t="shared" si="2016"/>
        <v>0</v>
      </c>
      <c r="O2897" s="30">
        <f t="shared" si="2016"/>
        <v>20.38616</v>
      </c>
      <c r="P2897" s="30">
        <f t="shared" si="2016"/>
        <v>0</v>
      </c>
      <c r="Q2897" s="30">
        <f t="shared" si="2016"/>
        <v>0</v>
      </c>
      <c r="R2897" s="88">
        <f t="shared" si="2013"/>
        <v>99.927258467722169</v>
      </c>
    </row>
    <row r="2898" spans="1:19" ht="31.5" customHeight="1" x14ac:dyDescent="0.3">
      <c r="A2898" s="28" t="s">
        <v>307</v>
      </c>
      <c r="B2898" s="28" t="s">
        <v>1400</v>
      </c>
      <c r="C2898" s="18" t="s">
        <v>274</v>
      </c>
      <c r="D2898" s="28" t="s">
        <v>51</v>
      </c>
      <c r="E2898" s="29" t="s">
        <v>663</v>
      </c>
      <c r="F2898" s="24">
        <v>228.2</v>
      </c>
      <c r="G2898" s="24">
        <f t="shared" si="2016"/>
        <v>0</v>
      </c>
      <c r="H2898" s="24">
        <f t="shared" si="2016"/>
        <v>20.401</v>
      </c>
      <c r="I2898" s="24">
        <f t="shared" si="2016"/>
        <v>20.401</v>
      </c>
      <c r="J2898" s="37">
        <f t="shared" si="2016"/>
        <v>8.27</v>
      </c>
      <c r="K2898" s="24">
        <f t="shared" si="2016"/>
        <v>0</v>
      </c>
      <c r="L2898" s="24">
        <f t="shared" si="2016"/>
        <v>0</v>
      </c>
      <c r="M2898" s="24">
        <f t="shared" si="2016"/>
        <v>0</v>
      </c>
      <c r="N2898" s="24">
        <f t="shared" si="2016"/>
        <v>0</v>
      </c>
      <c r="O2898" s="30">
        <f t="shared" si="2016"/>
        <v>20.38616</v>
      </c>
      <c r="P2898" s="30">
        <f t="shared" si="2016"/>
        <v>0</v>
      </c>
      <c r="Q2898" s="30">
        <f t="shared" si="2016"/>
        <v>0</v>
      </c>
      <c r="R2898" s="88">
        <f t="shared" si="2013"/>
        <v>99.927258467722169</v>
      </c>
    </row>
    <row r="2899" spans="1:19" ht="31.5" customHeight="1" x14ac:dyDescent="0.3">
      <c r="A2899" s="28" t="s">
        <v>307</v>
      </c>
      <c r="B2899" s="28" t="s">
        <v>1400</v>
      </c>
      <c r="C2899" s="18" t="s">
        <v>274</v>
      </c>
      <c r="D2899" s="28" t="s">
        <v>52</v>
      </c>
      <c r="E2899" s="29" t="s">
        <v>664</v>
      </c>
      <c r="F2899" s="24">
        <v>228.2</v>
      </c>
      <c r="G2899" s="24"/>
      <c r="H2899" s="24">
        <f>41.031-20.63</f>
        <v>20.401</v>
      </c>
      <c r="I2899" s="24">
        <v>20.401</v>
      </c>
      <c r="J2899" s="37">
        <v>8.27</v>
      </c>
      <c r="K2899" s="24">
        <v>0</v>
      </c>
      <c r="L2899" s="24">
        <v>0</v>
      </c>
      <c r="M2899" s="24">
        <v>0</v>
      </c>
      <c r="N2899" s="24">
        <v>0</v>
      </c>
      <c r="O2899" s="30">
        <v>20.38616</v>
      </c>
      <c r="P2899" s="30">
        <v>0</v>
      </c>
      <c r="Q2899" s="30">
        <v>0</v>
      </c>
      <c r="R2899" s="88">
        <f t="shared" si="2013"/>
        <v>99.927258467722169</v>
      </c>
    </row>
    <row r="2900" spans="1:19" ht="31.5" customHeight="1" x14ac:dyDescent="0.3">
      <c r="A2900" s="28" t="s">
        <v>307</v>
      </c>
      <c r="B2900" s="28" t="s">
        <v>1400</v>
      </c>
      <c r="C2900" s="18" t="s">
        <v>92</v>
      </c>
      <c r="D2900" s="28"/>
      <c r="E2900" s="29" t="s">
        <v>1493</v>
      </c>
      <c r="F2900" s="24">
        <v>317.5</v>
      </c>
      <c r="G2900" s="24">
        <f t="shared" ref="G2900:Q2901" si="2017">G2901</f>
        <v>0</v>
      </c>
      <c r="H2900" s="24">
        <f t="shared" si="2017"/>
        <v>283.57</v>
      </c>
      <c r="I2900" s="24">
        <f t="shared" si="2017"/>
        <v>283.57</v>
      </c>
      <c r="J2900" s="37">
        <f t="shared" si="2017"/>
        <v>82.224999999999994</v>
      </c>
      <c r="K2900" s="24">
        <f t="shared" si="2017"/>
        <v>0</v>
      </c>
      <c r="L2900" s="24">
        <f t="shared" si="2017"/>
        <v>0</v>
      </c>
      <c r="M2900" s="24">
        <f t="shared" si="2017"/>
        <v>0</v>
      </c>
      <c r="N2900" s="24">
        <f t="shared" si="2017"/>
        <v>0</v>
      </c>
      <c r="O2900" s="30">
        <f t="shared" si="2017"/>
        <v>283.56981999999999</v>
      </c>
      <c r="P2900" s="30">
        <f t="shared" si="2017"/>
        <v>0</v>
      </c>
      <c r="Q2900" s="30">
        <f t="shared" si="2017"/>
        <v>0</v>
      </c>
      <c r="R2900" s="88">
        <f t="shared" si="2013"/>
        <v>99.999936523609691</v>
      </c>
      <c r="S2900" s="70"/>
    </row>
    <row r="2901" spans="1:19" ht="31.5" customHeight="1" x14ac:dyDescent="0.3">
      <c r="A2901" s="28" t="s">
        <v>307</v>
      </c>
      <c r="B2901" s="28" t="s">
        <v>1400</v>
      </c>
      <c r="C2901" s="18" t="s">
        <v>102</v>
      </c>
      <c r="D2901" s="28"/>
      <c r="E2901" s="29" t="s">
        <v>1498</v>
      </c>
      <c r="F2901" s="24">
        <v>317.5</v>
      </c>
      <c r="G2901" s="24">
        <f t="shared" si="2017"/>
        <v>0</v>
      </c>
      <c r="H2901" s="24">
        <f t="shared" si="2017"/>
        <v>283.57</v>
      </c>
      <c r="I2901" s="24">
        <f t="shared" si="2017"/>
        <v>283.57</v>
      </c>
      <c r="J2901" s="37">
        <f t="shared" si="2017"/>
        <v>82.224999999999994</v>
      </c>
      <c r="K2901" s="24">
        <f t="shared" si="2017"/>
        <v>0</v>
      </c>
      <c r="L2901" s="24">
        <f t="shared" si="2017"/>
        <v>0</v>
      </c>
      <c r="M2901" s="24">
        <f t="shared" si="2017"/>
        <v>0</v>
      </c>
      <c r="N2901" s="24">
        <f t="shared" si="2017"/>
        <v>0</v>
      </c>
      <c r="O2901" s="30">
        <f t="shared" si="2017"/>
        <v>283.56981999999999</v>
      </c>
      <c r="P2901" s="30">
        <f t="shared" si="2017"/>
        <v>0</v>
      </c>
      <c r="Q2901" s="30">
        <f t="shared" si="2017"/>
        <v>0</v>
      </c>
      <c r="R2901" s="88">
        <f t="shared" si="2013"/>
        <v>99.999936523609691</v>
      </c>
      <c r="S2901" s="70"/>
    </row>
    <row r="2902" spans="1:19" ht="78.75" customHeight="1" x14ac:dyDescent="0.3">
      <c r="A2902" s="28" t="s">
        <v>307</v>
      </c>
      <c r="B2902" s="28" t="s">
        <v>1400</v>
      </c>
      <c r="C2902" s="18" t="s">
        <v>275</v>
      </c>
      <c r="D2902" s="28"/>
      <c r="E2902" s="29" t="s">
        <v>1604</v>
      </c>
      <c r="F2902" s="24">
        <v>317.5</v>
      </c>
      <c r="G2902" s="24">
        <f t="shared" ref="G2902:H2902" si="2018">G2903+G2905</f>
        <v>0</v>
      </c>
      <c r="H2902" s="24">
        <f t="shared" si="2018"/>
        <v>283.57</v>
      </c>
      <c r="I2902" s="24">
        <f t="shared" ref="I2902:Q2902" si="2019">I2903+I2905</f>
        <v>283.57</v>
      </c>
      <c r="J2902" s="37">
        <f t="shared" si="2019"/>
        <v>82.224999999999994</v>
      </c>
      <c r="K2902" s="24">
        <f t="shared" si="2019"/>
        <v>0</v>
      </c>
      <c r="L2902" s="24">
        <f t="shared" si="2019"/>
        <v>0</v>
      </c>
      <c r="M2902" s="24">
        <f t="shared" si="2019"/>
        <v>0</v>
      </c>
      <c r="N2902" s="24">
        <f t="shared" si="2019"/>
        <v>0</v>
      </c>
      <c r="O2902" s="30">
        <f t="shared" si="2019"/>
        <v>283.56981999999999</v>
      </c>
      <c r="P2902" s="30">
        <f t="shared" si="2019"/>
        <v>0</v>
      </c>
      <c r="Q2902" s="30">
        <f t="shared" si="2019"/>
        <v>0</v>
      </c>
      <c r="R2902" s="88">
        <f t="shared" si="2013"/>
        <v>99.999936523609691</v>
      </c>
      <c r="S2902" s="70"/>
    </row>
    <row r="2903" spans="1:19" ht="31.5" customHeight="1" x14ac:dyDescent="0.3">
      <c r="A2903" s="28" t="s">
        <v>307</v>
      </c>
      <c r="B2903" s="28" t="s">
        <v>1400</v>
      </c>
      <c r="C2903" s="18" t="s">
        <v>275</v>
      </c>
      <c r="D2903" s="28" t="s">
        <v>51</v>
      </c>
      <c r="E2903" s="29" t="s">
        <v>663</v>
      </c>
      <c r="F2903" s="24">
        <v>266.7</v>
      </c>
      <c r="G2903" s="24">
        <f t="shared" ref="G2903:Q2903" si="2020">G2904</f>
        <v>0</v>
      </c>
      <c r="H2903" s="24">
        <f t="shared" si="2020"/>
        <v>232.77</v>
      </c>
      <c r="I2903" s="24">
        <f t="shared" si="2020"/>
        <v>283.57</v>
      </c>
      <c r="J2903" s="37">
        <f t="shared" si="2020"/>
        <v>82.224999999999994</v>
      </c>
      <c r="K2903" s="24">
        <f t="shared" si="2020"/>
        <v>0</v>
      </c>
      <c r="L2903" s="24">
        <f t="shared" si="2020"/>
        <v>0</v>
      </c>
      <c r="M2903" s="24">
        <f t="shared" si="2020"/>
        <v>0</v>
      </c>
      <c r="N2903" s="24">
        <f t="shared" si="2020"/>
        <v>0</v>
      </c>
      <c r="O2903" s="30">
        <f t="shared" si="2020"/>
        <v>283.56981999999999</v>
      </c>
      <c r="P2903" s="30">
        <f t="shared" si="2020"/>
        <v>0</v>
      </c>
      <c r="Q2903" s="30">
        <f t="shared" si="2020"/>
        <v>0</v>
      </c>
      <c r="R2903" s="88">
        <f t="shared" si="2013"/>
        <v>99.999936523609691</v>
      </c>
      <c r="S2903" s="70"/>
    </row>
    <row r="2904" spans="1:19" ht="31.5" customHeight="1" x14ac:dyDescent="0.3">
      <c r="A2904" s="28" t="s">
        <v>307</v>
      </c>
      <c r="B2904" s="28" t="s">
        <v>1400</v>
      </c>
      <c r="C2904" s="18" t="s">
        <v>275</v>
      </c>
      <c r="D2904" s="28" t="s">
        <v>52</v>
      </c>
      <c r="E2904" s="29" t="s">
        <v>664</v>
      </c>
      <c r="F2904" s="24">
        <v>266.7</v>
      </c>
      <c r="G2904" s="24"/>
      <c r="H2904" s="24">
        <f>253.3-20.53</f>
        <v>232.77</v>
      </c>
      <c r="I2904" s="24">
        <v>283.57</v>
      </c>
      <c r="J2904" s="37">
        <v>82.224999999999994</v>
      </c>
      <c r="K2904" s="24">
        <v>0</v>
      </c>
      <c r="L2904" s="24">
        <v>0</v>
      </c>
      <c r="M2904" s="24">
        <v>0</v>
      </c>
      <c r="N2904" s="24">
        <v>0</v>
      </c>
      <c r="O2904" s="30">
        <v>283.56981999999999</v>
      </c>
      <c r="P2904" s="30">
        <v>0</v>
      </c>
      <c r="Q2904" s="30">
        <v>0</v>
      </c>
      <c r="R2904" s="88">
        <f t="shared" si="2013"/>
        <v>99.999936523609691</v>
      </c>
      <c r="S2904" s="70"/>
    </row>
    <row r="2905" spans="1:19" ht="15.75" hidden="1" customHeight="1" x14ac:dyDescent="0.3">
      <c r="A2905" s="28" t="s">
        <v>307</v>
      </c>
      <c r="B2905" s="28" t="s">
        <v>1400</v>
      </c>
      <c r="C2905" s="18" t="s">
        <v>275</v>
      </c>
      <c r="D2905" s="28" t="s">
        <v>53</v>
      </c>
      <c r="E2905" s="29" t="s">
        <v>679</v>
      </c>
      <c r="F2905" s="24">
        <v>50.8</v>
      </c>
      <c r="G2905" s="24">
        <f t="shared" ref="G2905:N2905" si="2021">G2906</f>
        <v>0</v>
      </c>
      <c r="H2905" s="24">
        <f t="shared" si="2021"/>
        <v>50.8</v>
      </c>
      <c r="I2905" s="24">
        <f t="shared" si="2021"/>
        <v>0</v>
      </c>
      <c r="J2905" s="37">
        <f t="shared" si="2021"/>
        <v>0</v>
      </c>
      <c r="K2905" s="24">
        <f t="shared" si="2021"/>
        <v>0</v>
      </c>
      <c r="L2905" s="24">
        <f t="shared" si="2021"/>
        <v>0</v>
      </c>
      <c r="M2905" s="24">
        <f t="shared" si="2021"/>
        <v>0</v>
      </c>
      <c r="N2905" s="24">
        <f t="shared" si="2021"/>
        <v>0</v>
      </c>
      <c r="O2905" s="30">
        <v>0</v>
      </c>
      <c r="P2905" s="30">
        <f t="shared" ref="P2905:Q2905" si="2022">P2906</f>
        <v>0</v>
      </c>
      <c r="Q2905" s="30">
        <f t="shared" si="2022"/>
        <v>0</v>
      </c>
      <c r="R2905" s="30">
        <v>0</v>
      </c>
      <c r="S2905" s="36" t="s">
        <v>2026</v>
      </c>
    </row>
    <row r="2906" spans="1:19" ht="15.75" hidden="1" customHeight="1" x14ac:dyDescent="0.3">
      <c r="A2906" s="28" t="s">
        <v>307</v>
      </c>
      <c r="B2906" s="28" t="s">
        <v>1400</v>
      </c>
      <c r="C2906" s="18" t="s">
        <v>275</v>
      </c>
      <c r="D2906" s="28" t="s">
        <v>54</v>
      </c>
      <c r="E2906" s="29" t="s">
        <v>681</v>
      </c>
      <c r="F2906" s="24">
        <v>50.8</v>
      </c>
      <c r="G2906" s="24"/>
      <c r="H2906" s="24">
        <v>50.8</v>
      </c>
      <c r="I2906" s="24">
        <v>0</v>
      </c>
      <c r="J2906" s="37">
        <v>0</v>
      </c>
      <c r="K2906" s="24">
        <v>0</v>
      </c>
      <c r="L2906" s="24">
        <v>0</v>
      </c>
      <c r="M2906" s="24">
        <v>0</v>
      </c>
      <c r="N2906" s="24">
        <v>0</v>
      </c>
      <c r="O2906" s="30">
        <v>0</v>
      </c>
      <c r="P2906" s="30">
        <v>0</v>
      </c>
      <c r="Q2906" s="30">
        <v>0</v>
      </c>
      <c r="R2906" s="30">
        <v>0</v>
      </c>
      <c r="S2906" s="36" t="s">
        <v>2026</v>
      </c>
    </row>
    <row r="2907" spans="1:19" ht="47.25" customHeight="1" x14ac:dyDescent="0.3">
      <c r="A2907" s="28" t="s">
        <v>307</v>
      </c>
      <c r="B2907" s="28" t="s">
        <v>1400</v>
      </c>
      <c r="C2907" s="18" t="s">
        <v>79</v>
      </c>
      <c r="D2907" s="28"/>
      <c r="E2907" s="29" t="s">
        <v>1232</v>
      </c>
      <c r="F2907" s="24"/>
      <c r="G2907" s="24"/>
      <c r="H2907" s="24">
        <f t="shared" ref="H2907:I2910" si="2023">H2908</f>
        <v>0</v>
      </c>
      <c r="I2907" s="24">
        <f t="shared" si="2023"/>
        <v>35.299999999999997</v>
      </c>
      <c r="J2907" s="24">
        <f t="shared" ref="J2907:Q2910" si="2024">J2908</f>
        <v>35.299999999999997</v>
      </c>
      <c r="K2907" s="24">
        <f t="shared" si="2024"/>
        <v>0</v>
      </c>
      <c r="L2907" s="24">
        <f t="shared" si="2024"/>
        <v>0</v>
      </c>
      <c r="M2907" s="24">
        <f t="shared" si="2024"/>
        <v>0</v>
      </c>
      <c r="N2907" s="24">
        <f t="shared" si="2024"/>
        <v>0</v>
      </c>
      <c r="O2907" s="24">
        <f t="shared" si="2024"/>
        <v>35.299999999999997</v>
      </c>
      <c r="P2907" s="24">
        <f t="shared" si="2024"/>
        <v>0</v>
      </c>
      <c r="Q2907" s="24">
        <f t="shared" si="2024"/>
        <v>0</v>
      </c>
      <c r="R2907" s="88">
        <f t="shared" si="2013"/>
        <v>100</v>
      </c>
      <c r="S2907" s="70"/>
    </row>
    <row r="2908" spans="1:19" ht="31.5" customHeight="1" x14ac:dyDescent="0.3">
      <c r="A2908" s="28" t="s">
        <v>307</v>
      </c>
      <c r="B2908" s="28" t="s">
        <v>1400</v>
      </c>
      <c r="C2908" s="18" t="s">
        <v>86</v>
      </c>
      <c r="D2908" s="28"/>
      <c r="E2908" s="29" t="s">
        <v>1233</v>
      </c>
      <c r="F2908" s="24"/>
      <c r="G2908" s="24"/>
      <c r="H2908" s="24">
        <f t="shared" si="2023"/>
        <v>0</v>
      </c>
      <c r="I2908" s="24">
        <f t="shared" si="2023"/>
        <v>35.299999999999997</v>
      </c>
      <c r="J2908" s="24">
        <f t="shared" si="2024"/>
        <v>35.299999999999997</v>
      </c>
      <c r="K2908" s="24">
        <f t="shared" si="2024"/>
        <v>0</v>
      </c>
      <c r="L2908" s="24">
        <f t="shared" si="2024"/>
        <v>0</v>
      </c>
      <c r="M2908" s="24">
        <f t="shared" si="2024"/>
        <v>0</v>
      </c>
      <c r="N2908" s="24">
        <f t="shared" si="2024"/>
        <v>0</v>
      </c>
      <c r="O2908" s="24">
        <f t="shared" si="2024"/>
        <v>35.299999999999997</v>
      </c>
      <c r="P2908" s="24">
        <f t="shared" si="2024"/>
        <v>0</v>
      </c>
      <c r="Q2908" s="24">
        <f t="shared" si="2024"/>
        <v>0</v>
      </c>
      <c r="R2908" s="88">
        <f t="shared" si="2013"/>
        <v>100</v>
      </c>
      <c r="S2908" s="70"/>
    </row>
    <row r="2909" spans="1:19" ht="31.5" customHeight="1" x14ac:dyDescent="0.3">
      <c r="A2909" s="28" t="s">
        <v>307</v>
      </c>
      <c r="B2909" s="28" t="s">
        <v>1400</v>
      </c>
      <c r="C2909" s="18" t="s">
        <v>87</v>
      </c>
      <c r="D2909" s="28"/>
      <c r="E2909" s="29" t="s">
        <v>1234</v>
      </c>
      <c r="F2909" s="24"/>
      <c r="G2909" s="24"/>
      <c r="H2909" s="24">
        <f t="shared" si="2023"/>
        <v>0</v>
      </c>
      <c r="I2909" s="24">
        <f t="shared" si="2023"/>
        <v>35.299999999999997</v>
      </c>
      <c r="J2909" s="24">
        <f t="shared" si="2024"/>
        <v>35.299999999999997</v>
      </c>
      <c r="K2909" s="24">
        <f t="shared" si="2024"/>
        <v>0</v>
      </c>
      <c r="L2909" s="24">
        <f t="shared" si="2024"/>
        <v>0</v>
      </c>
      <c r="M2909" s="24">
        <f t="shared" si="2024"/>
        <v>0</v>
      </c>
      <c r="N2909" s="24">
        <f t="shared" si="2024"/>
        <v>0</v>
      </c>
      <c r="O2909" s="24">
        <f t="shared" si="2024"/>
        <v>35.299999999999997</v>
      </c>
      <c r="P2909" s="24">
        <f t="shared" si="2024"/>
        <v>0</v>
      </c>
      <c r="Q2909" s="24">
        <f t="shared" si="2024"/>
        <v>0</v>
      </c>
      <c r="R2909" s="88">
        <f t="shared" si="2013"/>
        <v>100</v>
      </c>
      <c r="S2909" s="70"/>
    </row>
    <row r="2910" spans="1:19" ht="15.75" customHeight="1" x14ac:dyDescent="0.3">
      <c r="A2910" s="28" t="s">
        <v>307</v>
      </c>
      <c r="B2910" s="28" t="s">
        <v>1400</v>
      </c>
      <c r="C2910" s="18" t="s">
        <v>87</v>
      </c>
      <c r="D2910" s="28" t="s">
        <v>53</v>
      </c>
      <c r="E2910" s="29" t="s">
        <v>679</v>
      </c>
      <c r="F2910" s="24"/>
      <c r="G2910" s="24"/>
      <c r="H2910" s="24">
        <f t="shared" si="2023"/>
        <v>0</v>
      </c>
      <c r="I2910" s="24">
        <f t="shared" si="2023"/>
        <v>35.299999999999997</v>
      </c>
      <c r="J2910" s="24">
        <f t="shared" si="2024"/>
        <v>35.299999999999997</v>
      </c>
      <c r="K2910" s="24">
        <f t="shared" si="2024"/>
        <v>0</v>
      </c>
      <c r="L2910" s="24">
        <f t="shared" si="2024"/>
        <v>0</v>
      </c>
      <c r="M2910" s="24">
        <f t="shared" si="2024"/>
        <v>0</v>
      </c>
      <c r="N2910" s="24">
        <f t="shared" si="2024"/>
        <v>0</v>
      </c>
      <c r="O2910" s="24">
        <f t="shared" si="2024"/>
        <v>35.299999999999997</v>
      </c>
      <c r="P2910" s="24">
        <f t="shared" si="2024"/>
        <v>0</v>
      </c>
      <c r="Q2910" s="24">
        <f t="shared" si="2024"/>
        <v>0</v>
      </c>
      <c r="R2910" s="88">
        <f t="shared" si="2013"/>
        <v>100</v>
      </c>
      <c r="S2910" s="70"/>
    </row>
    <row r="2911" spans="1:19" ht="15.75" customHeight="1" x14ac:dyDescent="0.3">
      <c r="A2911" s="28" t="s">
        <v>307</v>
      </c>
      <c r="B2911" s="28" t="s">
        <v>1400</v>
      </c>
      <c r="C2911" s="18" t="s">
        <v>87</v>
      </c>
      <c r="D2911" s="28" t="s">
        <v>54</v>
      </c>
      <c r="E2911" s="29" t="s">
        <v>681</v>
      </c>
      <c r="F2911" s="24"/>
      <c r="G2911" s="24"/>
      <c r="H2911" s="24">
        <v>0</v>
      </c>
      <c r="I2911" s="24">
        <v>35.299999999999997</v>
      </c>
      <c r="J2911" s="37">
        <v>35.299999999999997</v>
      </c>
      <c r="K2911" s="24">
        <v>0</v>
      </c>
      <c r="L2911" s="24">
        <v>0</v>
      </c>
      <c r="M2911" s="24">
        <v>0</v>
      </c>
      <c r="N2911" s="24">
        <v>0</v>
      </c>
      <c r="O2911" s="30">
        <v>35.299999999999997</v>
      </c>
      <c r="P2911" s="30">
        <v>0</v>
      </c>
      <c r="Q2911" s="30">
        <v>0</v>
      </c>
      <c r="R2911" s="88">
        <f t="shared" si="2013"/>
        <v>100</v>
      </c>
      <c r="S2911" s="70"/>
    </row>
    <row r="2912" spans="1:19" s="36" customFormat="1" ht="15.75" customHeight="1" x14ac:dyDescent="0.3">
      <c r="A2912" s="43" t="s">
        <v>307</v>
      </c>
      <c r="B2912" s="43" t="s">
        <v>147</v>
      </c>
      <c r="C2912" s="27"/>
      <c r="D2912" s="43"/>
      <c r="E2912" s="44" t="s">
        <v>622</v>
      </c>
      <c r="F2912" s="22">
        <v>29379.254000000001</v>
      </c>
      <c r="G2912" s="22">
        <f t="shared" ref="G2912:H2912" si="2025">G2913+G2920+G2958</f>
        <v>0</v>
      </c>
      <c r="H2912" s="22">
        <f t="shared" si="2025"/>
        <v>27936.729000000003</v>
      </c>
      <c r="I2912" s="22">
        <f t="shared" ref="I2912:Q2912" si="2026">I2913+I2920+I2958</f>
        <v>27655.619919999997</v>
      </c>
      <c r="J2912" s="76">
        <f t="shared" si="2026"/>
        <v>21168.13092</v>
      </c>
      <c r="K2912" s="22">
        <f t="shared" si="2026"/>
        <v>808.08320000000003</v>
      </c>
      <c r="L2912" s="22">
        <f t="shared" si="2026"/>
        <v>121.3272</v>
      </c>
      <c r="M2912" s="22">
        <f t="shared" si="2026"/>
        <v>0</v>
      </c>
      <c r="N2912" s="22">
        <f t="shared" si="2026"/>
        <v>0</v>
      </c>
      <c r="O2912" s="45">
        <f t="shared" si="2026"/>
        <v>27637.644669999998</v>
      </c>
      <c r="P2912" s="45">
        <f t="shared" si="2026"/>
        <v>808.08320000000003</v>
      </c>
      <c r="Q2912" s="45">
        <f t="shared" si="2026"/>
        <v>0</v>
      </c>
      <c r="R2912" s="86">
        <f t="shared" si="2013"/>
        <v>99.935003264971115</v>
      </c>
      <c r="S2912" s="70"/>
    </row>
    <row r="2913" spans="1:19" s="49" customFormat="1" ht="15.75" customHeight="1" x14ac:dyDescent="0.3">
      <c r="A2913" s="47" t="s">
        <v>307</v>
      </c>
      <c r="B2913" s="47" t="s">
        <v>1421</v>
      </c>
      <c r="C2913" s="20"/>
      <c r="D2913" s="47"/>
      <c r="E2913" s="48" t="s">
        <v>644</v>
      </c>
      <c r="F2913" s="23">
        <v>725.85400000000004</v>
      </c>
      <c r="G2913" s="23">
        <f t="shared" ref="G2913:N2918" si="2027">G2914</f>
        <v>0</v>
      </c>
      <c r="H2913" s="23">
        <f t="shared" si="2027"/>
        <v>156.059</v>
      </c>
      <c r="I2913" s="23">
        <f t="shared" si="2027"/>
        <v>156.059</v>
      </c>
      <c r="J2913" s="77">
        <f t="shared" si="2027"/>
        <v>0</v>
      </c>
      <c r="K2913" s="23">
        <f t="shared" si="2027"/>
        <v>0</v>
      </c>
      <c r="L2913" s="23">
        <f t="shared" si="2027"/>
        <v>0</v>
      </c>
      <c r="M2913" s="23">
        <f t="shared" si="2027"/>
        <v>0</v>
      </c>
      <c r="N2913" s="23">
        <f t="shared" si="2027"/>
        <v>0</v>
      </c>
      <c r="O2913" s="51">
        <f t="shared" ref="O2913:Q2918" si="2028">O2914</f>
        <v>156.05860999999999</v>
      </c>
      <c r="P2913" s="51">
        <f t="shared" si="2028"/>
        <v>0</v>
      </c>
      <c r="Q2913" s="51">
        <f t="shared" si="2028"/>
        <v>0</v>
      </c>
      <c r="R2913" s="87">
        <f t="shared" si="2013"/>
        <v>99.999750094515534</v>
      </c>
    </row>
    <row r="2914" spans="1:19" ht="31.5" customHeight="1" x14ac:dyDescent="0.3">
      <c r="A2914" s="28" t="s">
        <v>307</v>
      </c>
      <c r="B2914" s="28" t="s">
        <v>1421</v>
      </c>
      <c r="C2914" s="18" t="s">
        <v>269</v>
      </c>
      <c r="D2914" s="28"/>
      <c r="E2914" s="29" t="s">
        <v>1597</v>
      </c>
      <c r="F2914" s="24">
        <v>725.85400000000004</v>
      </c>
      <c r="G2914" s="24">
        <f t="shared" si="2027"/>
        <v>0</v>
      </c>
      <c r="H2914" s="24">
        <f t="shared" si="2027"/>
        <v>156.059</v>
      </c>
      <c r="I2914" s="24">
        <f t="shared" si="2027"/>
        <v>156.059</v>
      </c>
      <c r="J2914" s="37">
        <f t="shared" si="2027"/>
        <v>0</v>
      </c>
      <c r="K2914" s="24">
        <f t="shared" si="2027"/>
        <v>0</v>
      </c>
      <c r="L2914" s="24">
        <f t="shared" si="2027"/>
        <v>0</v>
      </c>
      <c r="M2914" s="24">
        <f t="shared" si="2027"/>
        <v>0</v>
      </c>
      <c r="N2914" s="24">
        <f t="shared" si="2027"/>
        <v>0</v>
      </c>
      <c r="O2914" s="30">
        <f t="shared" si="2028"/>
        <v>156.05860999999999</v>
      </c>
      <c r="P2914" s="30">
        <f t="shared" si="2028"/>
        <v>0</v>
      </c>
      <c r="Q2914" s="30">
        <f t="shared" si="2028"/>
        <v>0</v>
      </c>
      <c r="R2914" s="88">
        <f t="shared" si="2013"/>
        <v>99.999750094515534</v>
      </c>
    </row>
    <row r="2915" spans="1:19" ht="31.5" customHeight="1" x14ac:dyDescent="0.3">
      <c r="A2915" s="28" t="s">
        <v>307</v>
      </c>
      <c r="B2915" s="28" t="s">
        <v>1421</v>
      </c>
      <c r="C2915" s="18" t="s">
        <v>326</v>
      </c>
      <c r="D2915" s="28"/>
      <c r="E2915" s="29" t="s">
        <v>1608</v>
      </c>
      <c r="F2915" s="24">
        <v>725.85400000000004</v>
      </c>
      <c r="G2915" s="24">
        <f t="shared" si="2027"/>
        <v>0</v>
      </c>
      <c r="H2915" s="24">
        <f t="shared" si="2027"/>
        <v>156.059</v>
      </c>
      <c r="I2915" s="24">
        <f t="shared" si="2027"/>
        <v>156.059</v>
      </c>
      <c r="J2915" s="37">
        <f t="shared" si="2027"/>
        <v>0</v>
      </c>
      <c r="K2915" s="24">
        <f t="shared" si="2027"/>
        <v>0</v>
      </c>
      <c r="L2915" s="24">
        <f t="shared" si="2027"/>
        <v>0</v>
      </c>
      <c r="M2915" s="24">
        <f t="shared" si="2027"/>
        <v>0</v>
      </c>
      <c r="N2915" s="24">
        <f t="shared" si="2027"/>
        <v>0</v>
      </c>
      <c r="O2915" s="30">
        <f t="shared" si="2028"/>
        <v>156.05860999999999</v>
      </c>
      <c r="P2915" s="30">
        <f t="shared" si="2028"/>
        <v>0</v>
      </c>
      <c r="Q2915" s="30">
        <f t="shared" si="2028"/>
        <v>0</v>
      </c>
      <c r="R2915" s="88">
        <f t="shared" si="2013"/>
        <v>99.999750094515534</v>
      </c>
    </row>
    <row r="2916" spans="1:19" ht="63" customHeight="1" x14ac:dyDescent="0.3">
      <c r="A2916" s="28" t="s">
        <v>307</v>
      </c>
      <c r="B2916" s="28" t="s">
        <v>1421</v>
      </c>
      <c r="C2916" s="18" t="s">
        <v>327</v>
      </c>
      <c r="D2916" s="28"/>
      <c r="E2916" s="29" t="s">
        <v>1609</v>
      </c>
      <c r="F2916" s="24">
        <v>725.85400000000004</v>
      </c>
      <c r="G2916" s="24">
        <f t="shared" si="2027"/>
        <v>0</v>
      </c>
      <c r="H2916" s="24">
        <f t="shared" si="2027"/>
        <v>156.059</v>
      </c>
      <c r="I2916" s="24">
        <f t="shared" si="2027"/>
        <v>156.059</v>
      </c>
      <c r="J2916" s="37">
        <f t="shared" si="2027"/>
        <v>0</v>
      </c>
      <c r="K2916" s="24">
        <f t="shared" si="2027"/>
        <v>0</v>
      </c>
      <c r="L2916" s="24">
        <f t="shared" si="2027"/>
        <v>0</v>
      </c>
      <c r="M2916" s="24">
        <f t="shared" si="2027"/>
        <v>0</v>
      </c>
      <c r="N2916" s="24">
        <f t="shared" si="2027"/>
        <v>0</v>
      </c>
      <c r="O2916" s="30">
        <f t="shared" si="2028"/>
        <v>156.05860999999999</v>
      </c>
      <c r="P2916" s="30">
        <f t="shared" si="2028"/>
        <v>0</v>
      </c>
      <c r="Q2916" s="30">
        <f t="shared" si="2028"/>
        <v>0</v>
      </c>
      <c r="R2916" s="88">
        <f t="shared" si="2013"/>
        <v>99.999750094515534</v>
      </c>
    </row>
    <row r="2917" spans="1:19" ht="31.5" customHeight="1" x14ac:dyDescent="0.3">
      <c r="A2917" s="28" t="s">
        <v>307</v>
      </c>
      <c r="B2917" s="28" t="s">
        <v>1421</v>
      </c>
      <c r="C2917" s="18" t="s">
        <v>1349</v>
      </c>
      <c r="D2917" s="28"/>
      <c r="E2917" s="29" t="s">
        <v>1376</v>
      </c>
      <c r="F2917" s="24">
        <v>725.85400000000004</v>
      </c>
      <c r="G2917" s="24">
        <f t="shared" si="2027"/>
        <v>0</v>
      </c>
      <c r="H2917" s="24">
        <f t="shared" si="2027"/>
        <v>156.059</v>
      </c>
      <c r="I2917" s="24">
        <f t="shared" si="2027"/>
        <v>156.059</v>
      </c>
      <c r="J2917" s="37">
        <f t="shared" si="2027"/>
        <v>0</v>
      </c>
      <c r="K2917" s="24">
        <f t="shared" si="2027"/>
        <v>0</v>
      </c>
      <c r="L2917" s="24">
        <f t="shared" si="2027"/>
        <v>0</v>
      </c>
      <c r="M2917" s="24">
        <f t="shared" si="2027"/>
        <v>0</v>
      </c>
      <c r="N2917" s="24">
        <f t="shared" si="2027"/>
        <v>0</v>
      </c>
      <c r="O2917" s="30">
        <f t="shared" si="2028"/>
        <v>156.05860999999999</v>
      </c>
      <c r="P2917" s="30">
        <f t="shared" si="2028"/>
        <v>0</v>
      </c>
      <c r="Q2917" s="30">
        <f t="shared" si="2028"/>
        <v>0</v>
      </c>
      <c r="R2917" s="88">
        <f t="shared" si="2013"/>
        <v>99.999750094515534</v>
      </c>
    </row>
    <row r="2918" spans="1:19" ht="31.5" customHeight="1" x14ac:dyDescent="0.3">
      <c r="A2918" s="28" t="s">
        <v>307</v>
      </c>
      <c r="B2918" s="28" t="s">
        <v>1421</v>
      </c>
      <c r="C2918" s="18" t="s">
        <v>1349</v>
      </c>
      <c r="D2918" s="28" t="s">
        <v>51</v>
      </c>
      <c r="E2918" s="29" t="s">
        <v>663</v>
      </c>
      <c r="F2918" s="24">
        <v>725.85400000000004</v>
      </c>
      <c r="G2918" s="24">
        <f t="shared" si="2027"/>
        <v>0</v>
      </c>
      <c r="H2918" s="24">
        <f t="shared" si="2027"/>
        <v>156.059</v>
      </c>
      <c r="I2918" s="24">
        <f t="shared" si="2027"/>
        <v>156.059</v>
      </c>
      <c r="J2918" s="37">
        <f t="shared" si="2027"/>
        <v>0</v>
      </c>
      <c r="K2918" s="24">
        <f t="shared" si="2027"/>
        <v>0</v>
      </c>
      <c r="L2918" s="24">
        <f t="shared" si="2027"/>
        <v>0</v>
      </c>
      <c r="M2918" s="24">
        <f t="shared" si="2027"/>
        <v>0</v>
      </c>
      <c r="N2918" s="24">
        <f t="shared" si="2027"/>
        <v>0</v>
      </c>
      <c r="O2918" s="30">
        <f t="shared" si="2028"/>
        <v>156.05860999999999</v>
      </c>
      <c r="P2918" s="30">
        <f t="shared" si="2028"/>
        <v>0</v>
      </c>
      <c r="Q2918" s="30">
        <f t="shared" si="2028"/>
        <v>0</v>
      </c>
      <c r="R2918" s="88">
        <f t="shared" si="2013"/>
        <v>99.999750094515534</v>
      </c>
    </row>
    <row r="2919" spans="1:19" ht="31.5" customHeight="1" x14ac:dyDescent="0.3">
      <c r="A2919" s="28" t="s">
        <v>307</v>
      </c>
      <c r="B2919" s="28" t="s">
        <v>1421</v>
      </c>
      <c r="C2919" s="18" t="s">
        <v>1349</v>
      </c>
      <c r="D2919" s="28" t="s">
        <v>52</v>
      </c>
      <c r="E2919" s="29" t="s">
        <v>664</v>
      </c>
      <c r="F2919" s="24">
        <v>725.85400000000004</v>
      </c>
      <c r="G2919" s="24"/>
      <c r="H2919" s="24">
        <v>156.059</v>
      </c>
      <c r="I2919" s="24">
        <v>156.059</v>
      </c>
      <c r="J2919" s="37">
        <v>0</v>
      </c>
      <c r="K2919" s="24">
        <v>0</v>
      </c>
      <c r="L2919" s="24">
        <v>0</v>
      </c>
      <c r="M2919" s="24">
        <v>0</v>
      </c>
      <c r="N2919" s="24">
        <v>0</v>
      </c>
      <c r="O2919" s="30">
        <v>156.05860999999999</v>
      </c>
      <c r="P2919" s="30">
        <v>0</v>
      </c>
      <c r="Q2919" s="30">
        <v>0</v>
      </c>
      <c r="R2919" s="88">
        <f t="shared" si="2013"/>
        <v>99.999750094515534</v>
      </c>
    </row>
    <row r="2920" spans="1:19" s="49" customFormat="1" ht="15.75" customHeight="1" x14ac:dyDescent="0.3">
      <c r="A2920" s="47" t="s">
        <v>307</v>
      </c>
      <c r="B2920" s="47" t="s">
        <v>1422</v>
      </c>
      <c r="C2920" s="20"/>
      <c r="D2920" s="47"/>
      <c r="E2920" s="48" t="s">
        <v>645</v>
      </c>
      <c r="F2920" s="23">
        <v>18632.3</v>
      </c>
      <c r="G2920" s="23">
        <f t="shared" ref="G2920:H2920" si="2029">G2921+G2927+G2935+G2943</f>
        <v>0</v>
      </c>
      <c r="H2920" s="23">
        <f t="shared" si="2029"/>
        <v>17980.542000000001</v>
      </c>
      <c r="I2920" s="23">
        <f t="shared" ref="I2920:Q2920" si="2030">I2921+I2927+I2935+I2943</f>
        <v>17647.760119999999</v>
      </c>
      <c r="J2920" s="77">
        <f t="shared" si="2030"/>
        <v>14027.34512</v>
      </c>
      <c r="K2920" s="23">
        <f t="shared" si="2030"/>
        <v>808.08320000000003</v>
      </c>
      <c r="L2920" s="23">
        <f t="shared" si="2030"/>
        <v>121.3272</v>
      </c>
      <c r="M2920" s="23">
        <f t="shared" si="2030"/>
        <v>0</v>
      </c>
      <c r="N2920" s="23">
        <f t="shared" si="2030"/>
        <v>0</v>
      </c>
      <c r="O2920" s="51">
        <f t="shared" si="2030"/>
        <v>17643.175719999999</v>
      </c>
      <c r="P2920" s="51">
        <f t="shared" si="2030"/>
        <v>808.08320000000003</v>
      </c>
      <c r="Q2920" s="51">
        <f t="shared" si="2030"/>
        <v>0</v>
      </c>
      <c r="R2920" s="87">
        <f t="shared" si="2013"/>
        <v>99.974022765672089</v>
      </c>
      <c r="S2920" s="70"/>
    </row>
    <row r="2921" spans="1:19" ht="31.5" customHeight="1" x14ac:dyDescent="0.3">
      <c r="A2921" s="28" t="s">
        <v>307</v>
      </c>
      <c r="B2921" s="28" t="s">
        <v>1422</v>
      </c>
      <c r="C2921" s="18" t="s">
        <v>277</v>
      </c>
      <c r="D2921" s="28"/>
      <c r="E2921" s="29" t="s">
        <v>1600</v>
      </c>
      <c r="F2921" s="24">
        <v>665.4</v>
      </c>
      <c r="G2921" s="24">
        <f t="shared" ref="G2921:N2925" si="2031">G2922</f>
        <v>0</v>
      </c>
      <c r="H2921" s="24">
        <f t="shared" si="2031"/>
        <v>644.02</v>
      </c>
      <c r="I2921" s="24">
        <f t="shared" si="2031"/>
        <v>644.02</v>
      </c>
      <c r="J2921" s="37">
        <f t="shared" si="2031"/>
        <v>665.4</v>
      </c>
      <c r="K2921" s="24">
        <f t="shared" si="2031"/>
        <v>0</v>
      </c>
      <c r="L2921" s="24">
        <f t="shared" si="2031"/>
        <v>0</v>
      </c>
      <c r="M2921" s="24">
        <f t="shared" si="2031"/>
        <v>0</v>
      </c>
      <c r="N2921" s="24">
        <f t="shared" si="2031"/>
        <v>0</v>
      </c>
      <c r="O2921" s="30">
        <f t="shared" ref="O2921:Q2925" si="2032">O2922</f>
        <v>643.39143000000001</v>
      </c>
      <c r="P2921" s="30">
        <f t="shared" si="2032"/>
        <v>0</v>
      </c>
      <c r="Q2921" s="30">
        <f t="shared" si="2032"/>
        <v>0</v>
      </c>
      <c r="R2921" s="88">
        <f t="shared" si="2013"/>
        <v>99.902398993820071</v>
      </c>
    </row>
    <row r="2922" spans="1:19" ht="15.75" customHeight="1" x14ac:dyDescent="0.3">
      <c r="A2922" s="28" t="s">
        <v>307</v>
      </c>
      <c r="B2922" s="28" t="s">
        <v>1422</v>
      </c>
      <c r="C2922" s="18" t="s">
        <v>279</v>
      </c>
      <c r="D2922" s="28"/>
      <c r="E2922" s="29" t="s">
        <v>1601</v>
      </c>
      <c r="F2922" s="24">
        <v>665.4</v>
      </c>
      <c r="G2922" s="24">
        <f t="shared" si="2031"/>
        <v>0</v>
      </c>
      <c r="H2922" s="24">
        <f t="shared" si="2031"/>
        <v>644.02</v>
      </c>
      <c r="I2922" s="24">
        <f t="shared" si="2031"/>
        <v>644.02</v>
      </c>
      <c r="J2922" s="37">
        <f t="shared" si="2031"/>
        <v>665.4</v>
      </c>
      <c r="K2922" s="24">
        <f t="shared" si="2031"/>
        <v>0</v>
      </c>
      <c r="L2922" s="24">
        <f t="shared" si="2031"/>
        <v>0</v>
      </c>
      <c r="M2922" s="24">
        <f t="shared" si="2031"/>
        <v>0</v>
      </c>
      <c r="N2922" s="24">
        <f t="shared" si="2031"/>
        <v>0</v>
      </c>
      <c r="O2922" s="30">
        <f t="shared" si="2032"/>
        <v>643.39143000000001</v>
      </c>
      <c r="P2922" s="30">
        <f t="shared" si="2032"/>
        <v>0</v>
      </c>
      <c r="Q2922" s="30">
        <f t="shared" si="2032"/>
        <v>0</v>
      </c>
      <c r="R2922" s="88">
        <f t="shared" si="2013"/>
        <v>99.902398993820071</v>
      </c>
    </row>
    <row r="2923" spans="1:19" ht="31.5" customHeight="1" x14ac:dyDescent="0.3">
      <c r="A2923" s="28" t="s">
        <v>307</v>
      </c>
      <c r="B2923" s="28" t="s">
        <v>1422</v>
      </c>
      <c r="C2923" s="18" t="s">
        <v>288</v>
      </c>
      <c r="D2923" s="28"/>
      <c r="E2923" s="29" t="s">
        <v>1610</v>
      </c>
      <c r="F2923" s="24">
        <v>665.4</v>
      </c>
      <c r="G2923" s="24">
        <f t="shared" si="2031"/>
        <v>0</v>
      </c>
      <c r="H2923" s="24">
        <f t="shared" si="2031"/>
        <v>644.02</v>
      </c>
      <c r="I2923" s="24">
        <f t="shared" si="2031"/>
        <v>644.02</v>
      </c>
      <c r="J2923" s="37">
        <f t="shared" si="2031"/>
        <v>665.4</v>
      </c>
      <c r="K2923" s="24">
        <f t="shared" si="2031"/>
        <v>0</v>
      </c>
      <c r="L2923" s="24">
        <f t="shared" si="2031"/>
        <v>0</v>
      </c>
      <c r="M2923" s="24">
        <f t="shared" si="2031"/>
        <v>0</v>
      </c>
      <c r="N2923" s="24">
        <f t="shared" si="2031"/>
        <v>0</v>
      </c>
      <c r="O2923" s="30">
        <f t="shared" si="2032"/>
        <v>643.39143000000001</v>
      </c>
      <c r="P2923" s="30">
        <f t="shared" si="2032"/>
        <v>0</v>
      </c>
      <c r="Q2923" s="30">
        <f t="shared" si="2032"/>
        <v>0</v>
      </c>
      <c r="R2923" s="88">
        <f t="shared" si="2013"/>
        <v>99.902398993820071</v>
      </c>
    </row>
    <row r="2924" spans="1:19" ht="31.5" customHeight="1" x14ac:dyDescent="0.3">
      <c r="A2924" s="28" t="s">
        <v>307</v>
      </c>
      <c r="B2924" s="28" t="s">
        <v>1422</v>
      </c>
      <c r="C2924" s="18" t="s">
        <v>283</v>
      </c>
      <c r="D2924" s="28"/>
      <c r="E2924" s="29" t="s">
        <v>804</v>
      </c>
      <c r="F2924" s="24">
        <v>665.4</v>
      </c>
      <c r="G2924" s="24">
        <f t="shared" si="2031"/>
        <v>0</v>
      </c>
      <c r="H2924" s="24">
        <f t="shared" si="2031"/>
        <v>644.02</v>
      </c>
      <c r="I2924" s="24">
        <f t="shared" si="2031"/>
        <v>644.02</v>
      </c>
      <c r="J2924" s="37">
        <f t="shared" si="2031"/>
        <v>665.4</v>
      </c>
      <c r="K2924" s="24">
        <f t="shared" si="2031"/>
        <v>0</v>
      </c>
      <c r="L2924" s="24">
        <f t="shared" si="2031"/>
        <v>0</v>
      </c>
      <c r="M2924" s="24">
        <f t="shared" si="2031"/>
        <v>0</v>
      </c>
      <c r="N2924" s="24">
        <f t="shared" si="2031"/>
        <v>0</v>
      </c>
      <c r="O2924" s="30">
        <f t="shared" si="2032"/>
        <v>643.39143000000001</v>
      </c>
      <c r="P2924" s="30">
        <f t="shared" si="2032"/>
        <v>0</v>
      </c>
      <c r="Q2924" s="30">
        <f t="shared" si="2032"/>
        <v>0</v>
      </c>
      <c r="R2924" s="88">
        <f t="shared" si="2013"/>
        <v>99.902398993820071</v>
      </c>
    </row>
    <row r="2925" spans="1:19" ht="31.5" customHeight="1" x14ac:dyDescent="0.3">
      <c r="A2925" s="28" t="s">
        <v>307</v>
      </c>
      <c r="B2925" s="28" t="s">
        <v>1422</v>
      </c>
      <c r="C2925" s="18" t="s">
        <v>283</v>
      </c>
      <c r="D2925" s="28" t="s">
        <v>51</v>
      </c>
      <c r="E2925" s="29" t="s">
        <v>663</v>
      </c>
      <c r="F2925" s="24">
        <v>665.4</v>
      </c>
      <c r="G2925" s="24">
        <f t="shared" si="2031"/>
        <v>0</v>
      </c>
      <c r="H2925" s="24">
        <f t="shared" si="2031"/>
        <v>644.02</v>
      </c>
      <c r="I2925" s="24">
        <f t="shared" si="2031"/>
        <v>644.02</v>
      </c>
      <c r="J2925" s="37">
        <f t="shared" si="2031"/>
        <v>665.4</v>
      </c>
      <c r="K2925" s="24">
        <f t="shared" si="2031"/>
        <v>0</v>
      </c>
      <c r="L2925" s="24">
        <f t="shared" si="2031"/>
        <v>0</v>
      </c>
      <c r="M2925" s="24">
        <f t="shared" si="2031"/>
        <v>0</v>
      </c>
      <c r="N2925" s="24">
        <f t="shared" si="2031"/>
        <v>0</v>
      </c>
      <c r="O2925" s="30">
        <f t="shared" si="2032"/>
        <v>643.39143000000001</v>
      </c>
      <c r="P2925" s="30">
        <f t="shared" si="2032"/>
        <v>0</v>
      </c>
      <c r="Q2925" s="30">
        <f t="shared" si="2032"/>
        <v>0</v>
      </c>
      <c r="R2925" s="88">
        <f t="shared" si="2013"/>
        <v>99.902398993820071</v>
      </c>
    </row>
    <row r="2926" spans="1:19" ht="31.5" customHeight="1" x14ac:dyDescent="0.3">
      <c r="A2926" s="28" t="s">
        <v>307</v>
      </c>
      <c r="B2926" s="28" t="s">
        <v>1422</v>
      </c>
      <c r="C2926" s="18" t="s">
        <v>283</v>
      </c>
      <c r="D2926" s="28" t="s">
        <v>52</v>
      </c>
      <c r="E2926" s="29" t="s">
        <v>664</v>
      </c>
      <c r="F2926" s="24">
        <v>665.4</v>
      </c>
      <c r="G2926" s="24"/>
      <c r="H2926" s="24">
        <f>665.4-21.38</f>
        <v>644.02</v>
      </c>
      <c r="I2926" s="24">
        <v>644.02</v>
      </c>
      <c r="J2926" s="37">
        <v>665.4</v>
      </c>
      <c r="K2926" s="24">
        <v>0</v>
      </c>
      <c r="L2926" s="24">
        <v>0</v>
      </c>
      <c r="M2926" s="24">
        <v>0</v>
      </c>
      <c r="N2926" s="24">
        <v>0</v>
      </c>
      <c r="O2926" s="30">
        <v>643.39143000000001</v>
      </c>
      <c r="P2926" s="30">
        <v>0</v>
      </c>
      <c r="Q2926" s="30">
        <v>0</v>
      </c>
      <c r="R2926" s="88">
        <f t="shared" si="2013"/>
        <v>99.902398993820071</v>
      </c>
    </row>
    <row r="2927" spans="1:19" ht="31.5" customHeight="1" x14ac:dyDescent="0.3">
      <c r="A2927" s="28" t="s">
        <v>307</v>
      </c>
      <c r="B2927" s="28" t="s">
        <v>1422</v>
      </c>
      <c r="C2927" s="18" t="s">
        <v>266</v>
      </c>
      <c r="D2927" s="28"/>
      <c r="E2927" s="29" t="s">
        <v>1593</v>
      </c>
      <c r="F2927" s="24">
        <v>11961.9</v>
      </c>
      <c r="G2927" s="24">
        <f t="shared" ref="G2927:N2927" si="2033">G2928</f>
        <v>0</v>
      </c>
      <c r="H2927" s="24">
        <f t="shared" si="2033"/>
        <v>11958.337</v>
      </c>
      <c r="I2927" s="24">
        <f t="shared" si="2033"/>
        <v>11958.337</v>
      </c>
      <c r="J2927" s="37">
        <f t="shared" si="2033"/>
        <v>10499.655000000001</v>
      </c>
      <c r="K2927" s="24">
        <f t="shared" si="2033"/>
        <v>0</v>
      </c>
      <c r="L2927" s="24">
        <f t="shared" si="2033"/>
        <v>0</v>
      </c>
      <c r="M2927" s="24">
        <f t="shared" si="2033"/>
        <v>0</v>
      </c>
      <c r="N2927" s="24">
        <f t="shared" si="2033"/>
        <v>0</v>
      </c>
      <c r="O2927" s="30">
        <f t="shared" ref="O2927:Q2933" si="2034">O2928</f>
        <v>11954.381789999999</v>
      </c>
      <c r="P2927" s="30">
        <f t="shared" si="2034"/>
        <v>0</v>
      </c>
      <c r="Q2927" s="30">
        <f t="shared" si="2034"/>
        <v>0</v>
      </c>
      <c r="R2927" s="88">
        <f t="shared" si="2013"/>
        <v>99.966925083312162</v>
      </c>
      <c r="S2927" s="70"/>
    </row>
    <row r="2928" spans="1:19" ht="31.5" customHeight="1" x14ac:dyDescent="0.3">
      <c r="A2928" s="28" t="s">
        <v>307</v>
      </c>
      <c r="B2928" s="28" t="s">
        <v>1422</v>
      </c>
      <c r="C2928" s="18" t="s">
        <v>267</v>
      </c>
      <c r="D2928" s="28"/>
      <c r="E2928" s="29" t="s">
        <v>1594</v>
      </c>
      <c r="F2928" s="24">
        <v>11961.9</v>
      </c>
      <c r="G2928" s="24">
        <f t="shared" ref="G2928:H2928" si="2035">G2929+G2932</f>
        <v>0</v>
      </c>
      <c r="H2928" s="24">
        <f t="shared" si="2035"/>
        <v>11958.337</v>
      </c>
      <c r="I2928" s="24">
        <f t="shared" ref="I2928:Q2928" si="2036">I2929+I2932</f>
        <v>11958.337</v>
      </c>
      <c r="J2928" s="37">
        <f t="shared" si="2036"/>
        <v>10499.655000000001</v>
      </c>
      <c r="K2928" s="24">
        <f t="shared" si="2036"/>
        <v>0</v>
      </c>
      <c r="L2928" s="24">
        <f t="shared" si="2036"/>
        <v>0</v>
      </c>
      <c r="M2928" s="24">
        <f t="shared" si="2036"/>
        <v>0</v>
      </c>
      <c r="N2928" s="24">
        <f t="shared" si="2036"/>
        <v>0</v>
      </c>
      <c r="O2928" s="30">
        <f t="shared" si="2036"/>
        <v>11954.381789999999</v>
      </c>
      <c r="P2928" s="30">
        <f t="shared" si="2036"/>
        <v>0</v>
      </c>
      <c r="Q2928" s="30">
        <f t="shared" si="2036"/>
        <v>0</v>
      </c>
      <c r="R2928" s="88">
        <f t="shared" si="2013"/>
        <v>99.966925083312162</v>
      </c>
      <c r="S2928" s="70"/>
    </row>
    <row r="2929" spans="1:19" ht="31.5" customHeight="1" x14ac:dyDescent="0.3">
      <c r="A2929" s="28" t="s">
        <v>307</v>
      </c>
      <c r="B2929" s="28" t="s">
        <v>1422</v>
      </c>
      <c r="C2929" s="18" t="s">
        <v>284</v>
      </c>
      <c r="D2929" s="28"/>
      <c r="E2929" s="29" t="s">
        <v>1611</v>
      </c>
      <c r="F2929" s="24">
        <v>10405</v>
      </c>
      <c r="G2929" s="24">
        <f t="shared" ref="G2929:Q2929" si="2037">G2930</f>
        <v>0</v>
      </c>
      <c r="H2929" s="24">
        <f t="shared" si="2037"/>
        <v>10401.437</v>
      </c>
      <c r="I2929" s="24">
        <f t="shared" si="2037"/>
        <v>10401.437</v>
      </c>
      <c r="J2929" s="37">
        <f t="shared" si="2037"/>
        <v>9182.6550000000007</v>
      </c>
      <c r="K2929" s="24">
        <f t="shared" si="2037"/>
        <v>0</v>
      </c>
      <c r="L2929" s="24">
        <f t="shared" si="2037"/>
        <v>0</v>
      </c>
      <c r="M2929" s="24">
        <f t="shared" si="2037"/>
        <v>0</v>
      </c>
      <c r="N2929" s="24">
        <f t="shared" si="2037"/>
        <v>0</v>
      </c>
      <c r="O2929" s="30">
        <f t="shared" si="2037"/>
        <v>10397.48179</v>
      </c>
      <c r="P2929" s="30">
        <f t="shared" si="2037"/>
        <v>0</v>
      </c>
      <c r="Q2929" s="30">
        <f t="shared" si="2037"/>
        <v>0</v>
      </c>
      <c r="R2929" s="88">
        <f t="shared" si="2013"/>
        <v>99.961974388731093</v>
      </c>
      <c r="S2929" s="70"/>
    </row>
    <row r="2930" spans="1:19" ht="31.5" customHeight="1" x14ac:dyDescent="0.3">
      <c r="A2930" s="28" t="s">
        <v>307</v>
      </c>
      <c r="B2930" s="28" t="s">
        <v>1422</v>
      </c>
      <c r="C2930" s="18" t="s">
        <v>284</v>
      </c>
      <c r="D2930" s="28" t="s">
        <v>51</v>
      </c>
      <c r="E2930" s="29" t="s">
        <v>663</v>
      </c>
      <c r="F2930" s="24">
        <v>10405</v>
      </c>
      <c r="G2930" s="24">
        <f t="shared" ref="G2930:N2930" si="2038">G2931</f>
        <v>0</v>
      </c>
      <c r="H2930" s="24">
        <f t="shared" si="2038"/>
        <v>10401.437</v>
      </c>
      <c r="I2930" s="24">
        <f t="shared" si="2038"/>
        <v>10401.437</v>
      </c>
      <c r="J2930" s="37">
        <f t="shared" si="2038"/>
        <v>9182.6550000000007</v>
      </c>
      <c r="K2930" s="24">
        <f t="shared" si="2038"/>
        <v>0</v>
      </c>
      <c r="L2930" s="24">
        <f t="shared" si="2038"/>
        <v>0</v>
      </c>
      <c r="M2930" s="24">
        <f t="shared" si="2038"/>
        <v>0</v>
      </c>
      <c r="N2930" s="24">
        <f t="shared" si="2038"/>
        <v>0</v>
      </c>
      <c r="O2930" s="30">
        <f t="shared" si="2034"/>
        <v>10397.48179</v>
      </c>
      <c r="P2930" s="30">
        <f t="shared" si="2034"/>
        <v>0</v>
      </c>
      <c r="Q2930" s="30">
        <f t="shared" si="2034"/>
        <v>0</v>
      </c>
      <c r="R2930" s="88">
        <f t="shared" si="2013"/>
        <v>99.961974388731093</v>
      </c>
      <c r="S2930" s="70"/>
    </row>
    <row r="2931" spans="1:19" ht="31.5" customHeight="1" x14ac:dyDescent="0.3">
      <c r="A2931" s="28" t="s">
        <v>307</v>
      </c>
      <c r="B2931" s="28" t="s">
        <v>1422</v>
      </c>
      <c r="C2931" s="18" t="s">
        <v>284</v>
      </c>
      <c r="D2931" s="28" t="s">
        <v>52</v>
      </c>
      <c r="E2931" s="29" t="s">
        <v>664</v>
      </c>
      <c r="F2931" s="24">
        <v>10405</v>
      </c>
      <c r="G2931" s="24"/>
      <c r="H2931" s="24">
        <v>10401.437</v>
      </c>
      <c r="I2931" s="24">
        <v>10401.437</v>
      </c>
      <c r="J2931" s="37">
        <v>9182.6550000000007</v>
      </c>
      <c r="K2931" s="24">
        <v>0</v>
      </c>
      <c r="L2931" s="24">
        <v>0</v>
      </c>
      <c r="M2931" s="24">
        <v>0</v>
      </c>
      <c r="N2931" s="24">
        <v>0</v>
      </c>
      <c r="O2931" s="30">
        <v>10397.48179</v>
      </c>
      <c r="P2931" s="30">
        <v>0</v>
      </c>
      <c r="Q2931" s="30">
        <v>0</v>
      </c>
      <c r="R2931" s="88">
        <f t="shared" si="2013"/>
        <v>99.961974388731093</v>
      </c>
      <c r="S2931" s="70"/>
    </row>
    <row r="2932" spans="1:19" ht="31.5" customHeight="1" x14ac:dyDescent="0.3">
      <c r="A2932" s="28" t="s">
        <v>307</v>
      </c>
      <c r="B2932" s="28" t="s">
        <v>1422</v>
      </c>
      <c r="C2932" s="18" t="s">
        <v>285</v>
      </c>
      <c r="D2932" s="28"/>
      <c r="E2932" s="29" t="s">
        <v>1612</v>
      </c>
      <c r="F2932" s="24">
        <v>1556.9</v>
      </c>
      <c r="G2932" s="24">
        <f t="shared" ref="G2932:N2932" si="2039">G2933</f>
        <v>0</v>
      </c>
      <c r="H2932" s="24">
        <f t="shared" si="2039"/>
        <v>1556.9</v>
      </c>
      <c r="I2932" s="24">
        <f t="shared" si="2039"/>
        <v>1556.9</v>
      </c>
      <c r="J2932" s="37">
        <f t="shared" si="2039"/>
        <v>1317</v>
      </c>
      <c r="K2932" s="24">
        <f t="shared" si="2039"/>
        <v>0</v>
      </c>
      <c r="L2932" s="24">
        <f t="shared" si="2039"/>
        <v>0</v>
      </c>
      <c r="M2932" s="24">
        <f t="shared" si="2039"/>
        <v>0</v>
      </c>
      <c r="N2932" s="24">
        <f t="shared" si="2039"/>
        <v>0</v>
      </c>
      <c r="O2932" s="30">
        <f t="shared" si="2034"/>
        <v>1556.9</v>
      </c>
      <c r="P2932" s="30">
        <f t="shared" si="2034"/>
        <v>0</v>
      </c>
      <c r="Q2932" s="30">
        <f t="shared" si="2034"/>
        <v>0</v>
      </c>
      <c r="R2932" s="88">
        <f t="shared" si="2013"/>
        <v>100</v>
      </c>
      <c r="S2932" s="70"/>
    </row>
    <row r="2933" spans="1:19" ht="31.5" customHeight="1" x14ac:dyDescent="0.3">
      <c r="A2933" s="28" t="s">
        <v>307</v>
      </c>
      <c r="B2933" s="28" t="s">
        <v>1422</v>
      </c>
      <c r="C2933" s="18" t="s">
        <v>285</v>
      </c>
      <c r="D2933" s="28" t="s">
        <v>51</v>
      </c>
      <c r="E2933" s="29" t="s">
        <v>663</v>
      </c>
      <c r="F2933" s="24">
        <v>1556.9</v>
      </c>
      <c r="G2933" s="24">
        <f t="shared" ref="G2933:O2933" si="2040">G2934</f>
        <v>0</v>
      </c>
      <c r="H2933" s="24">
        <f t="shared" si="2040"/>
        <v>1556.9</v>
      </c>
      <c r="I2933" s="24">
        <f t="shared" si="2040"/>
        <v>1556.9</v>
      </c>
      <c r="J2933" s="37">
        <f t="shared" si="2040"/>
        <v>1317</v>
      </c>
      <c r="K2933" s="24">
        <f t="shared" si="2040"/>
        <v>0</v>
      </c>
      <c r="L2933" s="24">
        <f t="shared" si="2040"/>
        <v>0</v>
      </c>
      <c r="M2933" s="24">
        <f t="shared" si="2040"/>
        <v>0</v>
      </c>
      <c r="N2933" s="24">
        <f t="shared" si="2040"/>
        <v>0</v>
      </c>
      <c r="O2933" s="30">
        <f t="shared" si="2040"/>
        <v>1556.9</v>
      </c>
      <c r="P2933" s="30">
        <f t="shared" si="2034"/>
        <v>0</v>
      </c>
      <c r="Q2933" s="30">
        <f t="shared" si="2034"/>
        <v>0</v>
      </c>
      <c r="R2933" s="88">
        <f t="shared" si="2013"/>
        <v>100</v>
      </c>
      <c r="S2933" s="70"/>
    </row>
    <row r="2934" spans="1:19" ht="31.5" customHeight="1" x14ac:dyDescent="0.3">
      <c r="A2934" s="28" t="s">
        <v>307</v>
      </c>
      <c r="B2934" s="28" t="s">
        <v>1422</v>
      </c>
      <c r="C2934" s="18" t="s">
        <v>285</v>
      </c>
      <c r="D2934" s="28" t="s">
        <v>52</v>
      </c>
      <c r="E2934" s="29" t="s">
        <v>664</v>
      </c>
      <c r="F2934" s="24">
        <v>1556.9</v>
      </c>
      <c r="G2934" s="24"/>
      <c r="H2934" s="24">
        <v>1556.9</v>
      </c>
      <c r="I2934" s="24">
        <v>1556.9</v>
      </c>
      <c r="J2934" s="37">
        <v>1317</v>
      </c>
      <c r="K2934" s="24">
        <v>0</v>
      </c>
      <c r="L2934" s="24">
        <v>0</v>
      </c>
      <c r="M2934" s="24">
        <v>0</v>
      </c>
      <c r="N2934" s="24">
        <v>0</v>
      </c>
      <c r="O2934" s="30">
        <v>1556.9</v>
      </c>
      <c r="P2934" s="30">
        <v>0</v>
      </c>
      <c r="Q2934" s="30">
        <v>0</v>
      </c>
      <c r="R2934" s="88">
        <f t="shared" si="2013"/>
        <v>100</v>
      </c>
      <c r="S2934" s="70"/>
    </row>
    <row r="2935" spans="1:19" ht="31.5" customHeight="1" x14ac:dyDescent="0.3">
      <c r="A2935" s="28" t="s">
        <v>307</v>
      </c>
      <c r="B2935" s="28" t="s">
        <v>1422</v>
      </c>
      <c r="C2935" s="18" t="s">
        <v>289</v>
      </c>
      <c r="D2935" s="28"/>
      <c r="E2935" s="29" t="s">
        <v>1613</v>
      </c>
      <c r="F2935" s="24">
        <v>2500.4</v>
      </c>
      <c r="G2935" s="24">
        <f t="shared" ref="G2935:Q2941" si="2041">G2936</f>
        <v>0</v>
      </c>
      <c r="H2935" s="24">
        <f t="shared" si="2041"/>
        <v>2500.4</v>
      </c>
      <c r="I2935" s="24">
        <f t="shared" si="2041"/>
        <v>1010.104</v>
      </c>
      <c r="J2935" s="37">
        <f t="shared" si="2041"/>
        <v>151.65899999999999</v>
      </c>
      <c r="K2935" s="24">
        <f t="shared" si="2041"/>
        <v>808.08320000000003</v>
      </c>
      <c r="L2935" s="24">
        <f t="shared" si="2041"/>
        <v>121.3272</v>
      </c>
      <c r="M2935" s="24">
        <f t="shared" si="2041"/>
        <v>0</v>
      </c>
      <c r="N2935" s="24">
        <f t="shared" si="2041"/>
        <v>0</v>
      </c>
      <c r="O2935" s="30">
        <f t="shared" si="2041"/>
        <v>1010.104</v>
      </c>
      <c r="P2935" s="30">
        <f t="shared" si="2041"/>
        <v>808.08320000000003</v>
      </c>
      <c r="Q2935" s="30">
        <f t="shared" si="2041"/>
        <v>0</v>
      </c>
      <c r="R2935" s="88">
        <f t="shared" si="2013"/>
        <v>100</v>
      </c>
    </row>
    <row r="2936" spans="1:19" ht="47.25" customHeight="1" x14ac:dyDescent="0.3">
      <c r="A2936" s="28" t="s">
        <v>307</v>
      </c>
      <c r="B2936" s="28" t="s">
        <v>1422</v>
      </c>
      <c r="C2936" s="18" t="s">
        <v>290</v>
      </c>
      <c r="D2936" s="28"/>
      <c r="E2936" s="29" t="s">
        <v>1614</v>
      </c>
      <c r="F2936" s="24">
        <v>2500.4</v>
      </c>
      <c r="G2936" s="24">
        <f t="shared" si="2041"/>
        <v>0</v>
      </c>
      <c r="H2936" s="24">
        <f t="shared" si="2041"/>
        <v>2500.4</v>
      </c>
      <c r="I2936" s="24">
        <f t="shared" si="2041"/>
        <v>1010.104</v>
      </c>
      <c r="J2936" s="37">
        <f t="shared" si="2041"/>
        <v>151.65899999999999</v>
      </c>
      <c r="K2936" s="24">
        <f t="shared" si="2041"/>
        <v>808.08320000000003</v>
      </c>
      <c r="L2936" s="24">
        <f t="shared" si="2041"/>
        <v>121.3272</v>
      </c>
      <c r="M2936" s="24">
        <f t="shared" si="2041"/>
        <v>0</v>
      </c>
      <c r="N2936" s="24">
        <f t="shared" si="2041"/>
        <v>0</v>
      </c>
      <c r="O2936" s="30">
        <f t="shared" si="2041"/>
        <v>1010.104</v>
      </c>
      <c r="P2936" s="30">
        <f t="shared" si="2041"/>
        <v>808.08320000000003</v>
      </c>
      <c r="Q2936" s="30">
        <f t="shared" si="2041"/>
        <v>0</v>
      </c>
      <c r="R2936" s="88">
        <f t="shared" si="2013"/>
        <v>100</v>
      </c>
    </row>
    <row r="2937" spans="1:19" ht="31.5" customHeight="1" x14ac:dyDescent="0.3">
      <c r="A2937" s="28" t="s">
        <v>307</v>
      </c>
      <c r="B2937" s="28" t="s">
        <v>1422</v>
      </c>
      <c r="C2937" s="18" t="s">
        <v>1446</v>
      </c>
      <c r="D2937" s="28"/>
      <c r="E2937" s="29" t="s">
        <v>1447</v>
      </c>
      <c r="F2937" s="24">
        <v>2500.4</v>
      </c>
      <c r="G2937" s="24">
        <f t="shared" si="2041"/>
        <v>0</v>
      </c>
      <c r="H2937" s="24">
        <f t="shared" si="2041"/>
        <v>2500.4</v>
      </c>
      <c r="I2937" s="24">
        <f t="shared" si="2041"/>
        <v>1010.104</v>
      </c>
      <c r="J2937" s="37">
        <f t="shared" si="2041"/>
        <v>151.65899999999999</v>
      </c>
      <c r="K2937" s="24">
        <f t="shared" si="2041"/>
        <v>808.08320000000003</v>
      </c>
      <c r="L2937" s="24">
        <f t="shared" si="2041"/>
        <v>121.3272</v>
      </c>
      <c r="M2937" s="24">
        <f t="shared" si="2041"/>
        <v>0</v>
      </c>
      <c r="N2937" s="24">
        <f t="shared" si="2041"/>
        <v>0</v>
      </c>
      <c r="O2937" s="30">
        <f t="shared" si="2041"/>
        <v>1010.104</v>
      </c>
      <c r="P2937" s="30">
        <f t="shared" si="2041"/>
        <v>808.08320000000003</v>
      </c>
      <c r="Q2937" s="30">
        <f t="shared" si="2041"/>
        <v>0</v>
      </c>
      <c r="R2937" s="88">
        <f t="shared" si="2013"/>
        <v>100</v>
      </c>
    </row>
    <row r="2938" spans="1:19" ht="31.5" customHeight="1" x14ac:dyDescent="0.3">
      <c r="A2938" s="28" t="s">
        <v>307</v>
      </c>
      <c r="B2938" s="28" t="s">
        <v>1422</v>
      </c>
      <c r="C2938" s="18" t="s">
        <v>1748</v>
      </c>
      <c r="D2938" s="28"/>
      <c r="E2938" s="29" t="s">
        <v>1749</v>
      </c>
      <c r="F2938" s="24">
        <v>2500.4</v>
      </c>
      <c r="G2938" s="24">
        <f>G2941</f>
        <v>0</v>
      </c>
      <c r="H2938" s="24">
        <f>H2941+H2939</f>
        <v>2500.4</v>
      </c>
      <c r="I2938" s="24">
        <f>I2941+I2939</f>
        <v>1010.104</v>
      </c>
      <c r="J2938" s="24">
        <f t="shared" ref="J2938:Q2938" si="2042">J2941+J2939</f>
        <v>151.65899999999999</v>
      </c>
      <c r="K2938" s="24">
        <f t="shared" si="2042"/>
        <v>808.08320000000003</v>
      </c>
      <c r="L2938" s="24">
        <f t="shared" si="2042"/>
        <v>121.3272</v>
      </c>
      <c r="M2938" s="24">
        <f t="shared" si="2042"/>
        <v>0</v>
      </c>
      <c r="N2938" s="24">
        <f t="shared" si="2042"/>
        <v>0</v>
      </c>
      <c r="O2938" s="24">
        <f t="shared" si="2042"/>
        <v>1010.104</v>
      </c>
      <c r="P2938" s="24">
        <f t="shared" si="2042"/>
        <v>808.08320000000003</v>
      </c>
      <c r="Q2938" s="24">
        <f t="shared" si="2042"/>
        <v>0</v>
      </c>
      <c r="R2938" s="88">
        <f t="shared" si="2013"/>
        <v>100</v>
      </c>
    </row>
    <row r="2939" spans="1:19" ht="31.5" customHeight="1" x14ac:dyDescent="0.3">
      <c r="A2939" s="28" t="s">
        <v>307</v>
      </c>
      <c r="B2939" s="28" t="s">
        <v>1422</v>
      </c>
      <c r="C2939" s="18" t="s">
        <v>1748</v>
      </c>
      <c r="D2939" s="18" t="s">
        <v>143</v>
      </c>
      <c r="E2939" s="19" t="s">
        <v>673</v>
      </c>
      <c r="F2939" s="24"/>
      <c r="G2939" s="24"/>
      <c r="H2939" s="24">
        <f>H2940</f>
        <v>0</v>
      </c>
      <c r="I2939" s="24">
        <f>I2940</f>
        <v>96.897000000000006</v>
      </c>
      <c r="J2939" s="24">
        <f t="shared" ref="J2939:Q2939" si="2043">J2940</f>
        <v>47.459000000000003</v>
      </c>
      <c r="K2939" s="24">
        <f t="shared" si="2043"/>
        <v>77.517600000000002</v>
      </c>
      <c r="L2939" s="24">
        <f t="shared" si="2043"/>
        <v>37.967199999999998</v>
      </c>
      <c r="M2939" s="24">
        <f t="shared" si="2043"/>
        <v>0</v>
      </c>
      <c r="N2939" s="24">
        <f t="shared" si="2043"/>
        <v>0</v>
      </c>
      <c r="O2939" s="24">
        <f t="shared" si="2043"/>
        <v>96.897000000000006</v>
      </c>
      <c r="P2939" s="24">
        <f t="shared" si="2043"/>
        <v>77.517600000000002</v>
      </c>
      <c r="Q2939" s="24">
        <f t="shared" si="2043"/>
        <v>0</v>
      </c>
      <c r="R2939" s="88">
        <f t="shared" si="2013"/>
        <v>100</v>
      </c>
    </row>
    <row r="2940" spans="1:19" ht="47.25" customHeight="1" x14ac:dyDescent="0.3">
      <c r="A2940" s="28" t="s">
        <v>307</v>
      </c>
      <c r="B2940" s="28" t="s">
        <v>1422</v>
      </c>
      <c r="C2940" s="18" t="s">
        <v>1748</v>
      </c>
      <c r="D2940" s="18" t="s">
        <v>139</v>
      </c>
      <c r="E2940" s="19" t="s">
        <v>676</v>
      </c>
      <c r="F2940" s="24"/>
      <c r="G2940" s="24"/>
      <c r="H2940" s="24">
        <v>0</v>
      </c>
      <c r="I2940" s="24">
        <v>96.897000000000006</v>
      </c>
      <c r="J2940" s="37">
        <v>47.459000000000003</v>
      </c>
      <c r="K2940" s="24">
        <v>77.517600000000002</v>
      </c>
      <c r="L2940" s="24">
        <v>37.967199999999998</v>
      </c>
      <c r="M2940" s="24">
        <v>0</v>
      </c>
      <c r="N2940" s="24">
        <v>0</v>
      </c>
      <c r="O2940" s="24">
        <v>96.897000000000006</v>
      </c>
      <c r="P2940" s="24">
        <v>77.517600000000002</v>
      </c>
      <c r="Q2940" s="24">
        <v>0</v>
      </c>
      <c r="R2940" s="88">
        <f t="shared" si="2013"/>
        <v>100</v>
      </c>
    </row>
    <row r="2941" spans="1:19" ht="15.75" customHeight="1" x14ac:dyDescent="0.3">
      <c r="A2941" s="28" t="s">
        <v>307</v>
      </c>
      <c r="B2941" s="28" t="s">
        <v>1422</v>
      </c>
      <c r="C2941" s="18" t="s">
        <v>1748</v>
      </c>
      <c r="D2941" s="28" t="s">
        <v>53</v>
      </c>
      <c r="E2941" s="29" t="s">
        <v>679</v>
      </c>
      <c r="F2941" s="24">
        <v>2500.4</v>
      </c>
      <c r="G2941" s="24">
        <f t="shared" si="2041"/>
        <v>0</v>
      </c>
      <c r="H2941" s="24">
        <f t="shared" si="2041"/>
        <v>2500.4</v>
      </c>
      <c r="I2941" s="24">
        <f t="shared" si="2041"/>
        <v>913.20699999999999</v>
      </c>
      <c r="J2941" s="37">
        <f t="shared" si="2041"/>
        <v>104.2</v>
      </c>
      <c r="K2941" s="24">
        <f t="shared" si="2041"/>
        <v>730.56560000000002</v>
      </c>
      <c r="L2941" s="24">
        <f t="shared" si="2041"/>
        <v>83.36</v>
      </c>
      <c r="M2941" s="24">
        <f t="shared" si="2041"/>
        <v>0</v>
      </c>
      <c r="N2941" s="24">
        <f t="shared" si="2041"/>
        <v>0</v>
      </c>
      <c r="O2941" s="30">
        <f t="shared" si="2041"/>
        <v>913.20699999999999</v>
      </c>
      <c r="P2941" s="30">
        <f t="shared" si="2041"/>
        <v>730.56560000000002</v>
      </c>
      <c r="Q2941" s="30">
        <f t="shared" si="2041"/>
        <v>0</v>
      </c>
      <c r="R2941" s="88">
        <f t="shared" si="2013"/>
        <v>100</v>
      </c>
    </row>
    <row r="2942" spans="1:19" ht="63" customHeight="1" x14ac:dyDescent="0.3">
      <c r="A2942" s="28" t="s">
        <v>307</v>
      </c>
      <c r="B2942" s="28" t="s">
        <v>1422</v>
      </c>
      <c r="C2942" s="18" t="s">
        <v>1748</v>
      </c>
      <c r="D2942" s="28" t="s">
        <v>262</v>
      </c>
      <c r="E2942" s="29" t="s">
        <v>680</v>
      </c>
      <c r="F2942" s="24">
        <v>2500.4</v>
      </c>
      <c r="G2942" s="24"/>
      <c r="H2942" s="24">
        <v>2500.4</v>
      </c>
      <c r="I2942" s="24">
        <v>913.20699999999999</v>
      </c>
      <c r="J2942" s="37">
        <v>104.2</v>
      </c>
      <c r="K2942" s="24">
        <v>730.56560000000002</v>
      </c>
      <c r="L2942" s="24">
        <v>83.36</v>
      </c>
      <c r="M2942" s="24">
        <v>0</v>
      </c>
      <c r="N2942" s="24">
        <v>0</v>
      </c>
      <c r="O2942" s="30">
        <v>913.20699999999999</v>
      </c>
      <c r="P2942" s="30">
        <v>730.56560000000002</v>
      </c>
      <c r="Q2942" s="30">
        <v>0</v>
      </c>
      <c r="R2942" s="88">
        <f t="shared" si="2013"/>
        <v>100</v>
      </c>
    </row>
    <row r="2943" spans="1:19" ht="31.5" customHeight="1" x14ac:dyDescent="0.3">
      <c r="A2943" s="28" t="s">
        <v>307</v>
      </c>
      <c r="B2943" s="28" t="s">
        <v>1422</v>
      </c>
      <c r="C2943" s="18" t="s">
        <v>269</v>
      </c>
      <c r="D2943" s="28"/>
      <c r="E2943" s="29" t="s">
        <v>1597</v>
      </c>
      <c r="F2943" s="24">
        <v>3504.6</v>
      </c>
      <c r="G2943" s="24">
        <f t="shared" ref="G2943:H2943" si="2044">G2944</f>
        <v>0</v>
      </c>
      <c r="H2943" s="24">
        <f t="shared" si="2044"/>
        <v>2877.7849999999999</v>
      </c>
      <c r="I2943" s="24">
        <f>I2944+I2953</f>
        <v>4035.2991199999997</v>
      </c>
      <c r="J2943" s="24">
        <f t="shared" ref="J2943:Q2943" si="2045">J2944+J2953</f>
        <v>2710.63112</v>
      </c>
      <c r="K2943" s="24">
        <f t="shared" si="2045"/>
        <v>0</v>
      </c>
      <c r="L2943" s="24">
        <f t="shared" si="2045"/>
        <v>0</v>
      </c>
      <c r="M2943" s="24">
        <f t="shared" si="2045"/>
        <v>0</v>
      </c>
      <c r="N2943" s="24">
        <f t="shared" si="2045"/>
        <v>0</v>
      </c>
      <c r="O2943" s="24">
        <f t="shared" si="2045"/>
        <v>4035.2984999999999</v>
      </c>
      <c r="P2943" s="24">
        <f t="shared" si="2045"/>
        <v>0</v>
      </c>
      <c r="Q2943" s="24">
        <f t="shared" si="2045"/>
        <v>0</v>
      </c>
      <c r="R2943" s="88">
        <f t="shared" si="2013"/>
        <v>99.999984635587566</v>
      </c>
      <c r="S2943" s="70"/>
    </row>
    <row r="2944" spans="1:19" ht="31.5" customHeight="1" x14ac:dyDescent="0.3">
      <c r="A2944" s="28" t="s">
        <v>307</v>
      </c>
      <c r="B2944" s="28" t="s">
        <v>1422</v>
      </c>
      <c r="C2944" s="18" t="s">
        <v>292</v>
      </c>
      <c r="D2944" s="28"/>
      <c r="E2944" s="29" t="s">
        <v>1616</v>
      </c>
      <c r="F2944" s="24">
        <v>3504.6</v>
      </c>
      <c r="G2944" s="24">
        <f t="shared" ref="G2944:H2944" si="2046">G2945+G2949</f>
        <v>0</v>
      </c>
      <c r="H2944" s="24">
        <f t="shared" si="2046"/>
        <v>2877.7849999999999</v>
      </c>
      <c r="I2944" s="24">
        <f t="shared" ref="I2944:Q2944" si="2047">I2945+I2949</f>
        <v>3952.8609999999999</v>
      </c>
      <c r="J2944" s="37">
        <f t="shared" si="2047"/>
        <v>2652.06</v>
      </c>
      <c r="K2944" s="24">
        <f t="shared" si="2047"/>
        <v>0</v>
      </c>
      <c r="L2944" s="24">
        <f t="shared" si="2047"/>
        <v>0</v>
      </c>
      <c r="M2944" s="24">
        <f t="shared" si="2047"/>
        <v>0</v>
      </c>
      <c r="N2944" s="24">
        <f t="shared" si="2047"/>
        <v>0</v>
      </c>
      <c r="O2944" s="30">
        <f t="shared" si="2047"/>
        <v>3952.8603800000001</v>
      </c>
      <c r="P2944" s="30">
        <f t="shared" si="2047"/>
        <v>0</v>
      </c>
      <c r="Q2944" s="30">
        <f t="shared" si="2047"/>
        <v>0</v>
      </c>
      <c r="R2944" s="88">
        <f t="shared" si="2013"/>
        <v>99.999984315158059</v>
      </c>
      <c r="S2944" s="70"/>
    </row>
    <row r="2945" spans="1:19" ht="47.25" customHeight="1" x14ac:dyDescent="0.3">
      <c r="A2945" s="28" t="s">
        <v>307</v>
      </c>
      <c r="B2945" s="28" t="s">
        <v>1422</v>
      </c>
      <c r="C2945" s="18" t="s">
        <v>293</v>
      </c>
      <c r="D2945" s="28"/>
      <c r="E2945" s="29" t="s">
        <v>1617</v>
      </c>
      <c r="F2945" s="24">
        <v>2573.6999999999998</v>
      </c>
      <c r="G2945" s="24">
        <f t="shared" ref="G2945:Q2947" si="2048">G2946</f>
        <v>0</v>
      </c>
      <c r="H2945" s="24">
        <f t="shared" si="2048"/>
        <v>2573.6999999999998</v>
      </c>
      <c r="I2945" s="24">
        <f t="shared" si="2048"/>
        <v>2573.6999999999998</v>
      </c>
      <c r="J2945" s="37">
        <f t="shared" si="2048"/>
        <v>2269.36</v>
      </c>
      <c r="K2945" s="24">
        <f t="shared" si="2048"/>
        <v>0</v>
      </c>
      <c r="L2945" s="24">
        <f t="shared" si="2048"/>
        <v>0</v>
      </c>
      <c r="M2945" s="24">
        <f t="shared" si="2048"/>
        <v>0</v>
      </c>
      <c r="N2945" s="24">
        <f t="shared" si="2048"/>
        <v>0</v>
      </c>
      <c r="O2945" s="30">
        <f t="shared" si="2048"/>
        <v>2573.6994100000002</v>
      </c>
      <c r="P2945" s="30">
        <f t="shared" si="2048"/>
        <v>0</v>
      </c>
      <c r="Q2945" s="30">
        <f t="shared" si="2048"/>
        <v>0</v>
      </c>
      <c r="R2945" s="88">
        <f t="shared" si="2013"/>
        <v>99.999977075805276</v>
      </c>
    </row>
    <row r="2946" spans="1:19" ht="31.5" customHeight="1" x14ac:dyDescent="0.3">
      <c r="A2946" s="28" t="s">
        <v>307</v>
      </c>
      <c r="B2946" s="28" t="s">
        <v>1422</v>
      </c>
      <c r="C2946" s="18" t="s">
        <v>287</v>
      </c>
      <c r="D2946" s="28"/>
      <c r="E2946" s="29" t="s">
        <v>1158</v>
      </c>
      <c r="F2946" s="24">
        <v>2573.6999999999998</v>
      </c>
      <c r="G2946" s="24">
        <f t="shared" si="2048"/>
        <v>0</v>
      </c>
      <c r="H2946" s="24">
        <f t="shared" si="2048"/>
        <v>2573.6999999999998</v>
      </c>
      <c r="I2946" s="24">
        <f t="shared" si="2048"/>
        <v>2573.6999999999998</v>
      </c>
      <c r="J2946" s="37">
        <f t="shared" si="2048"/>
        <v>2269.36</v>
      </c>
      <c r="K2946" s="24">
        <f t="shared" si="2048"/>
        <v>0</v>
      </c>
      <c r="L2946" s="24">
        <f t="shared" si="2048"/>
        <v>0</v>
      </c>
      <c r="M2946" s="24">
        <f t="shared" si="2048"/>
        <v>0</v>
      </c>
      <c r="N2946" s="24">
        <f t="shared" si="2048"/>
        <v>0</v>
      </c>
      <c r="O2946" s="30">
        <f t="shared" si="2048"/>
        <v>2573.6994100000002</v>
      </c>
      <c r="P2946" s="30">
        <f t="shared" si="2048"/>
        <v>0</v>
      </c>
      <c r="Q2946" s="30">
        <f t="shared" si="2048"/>
        <v>0</v>
      </c>
      <c r="R2946" s="88">
        <f t="shared" si="2013"/>
        <v>99.999977075805276</v>
      </c>
    </row>
    <row r="2947" spans="1:19" ht="31.5" customHeight="1" x14ac:dyDescent="0.3">
      <c r="A2947" s="28" t="s">
        <v>307</v>
      </c>
      <c r="B2947" s="28" t="s">
        <v>1422</v>
      </c>
      <c r="C2947" s="18" t="s">
        <v>287</v>
      </c>
      <c r="D2947" s="28" t="s">
        <v>51</v>
      </c>
      <c r="E2947" s="29" t="s">
        <v>663</v>
      </c>
      <c r="F2947" s="24">
        <v>2573.6999999999998</v>
      </c>
      <c r="G2947" s="24">
        <f t="shared" si="2048"/>
        <v>0</v>
      </c>
      <c r="H2947" s="24">
        <f t="shared" si="2048"/>
        <v>2573.6999999999998</v>
      </c>
      <c r="I2947" s="24">
        <f t="shared" si="2048"/>
        <v>2573.6999999999998</v>
      </c>
      <c r="J2947" s="37">
        <f t="shared" si="2048"/>
        <v>2269.36</v>
      </c>
      <c r="K2947" s="24">
        <f t="shared" si="2048"/>
        <v>0</v>
      </c>
      <c r="L2947" s="24">
        <f t="shared" si="2048"/>
        <v>0</v>
      </c>
      <c r="M2947" s="24">
        <f t="shared" si="2048"/>
        <v>0</v>
      </c>
      <c r="N2947" s="24">
        <f t="shared" si="2048"/>
        <v>0</v>
      </c>
      <c r="O2947" s="30">
        <f t="shared" si="2048"/>
        <v>2573.6994100000002</v>
      </c>
      <c r="P2947" s="30">
        <f t="shared" si="2048"/>
        <v>0</v>
      </c>
      <c r="Q2947" s="30">
        <f t="shared" si="2048"/>
        <v>0</v>
      </c>
      <c r="R2947" s="88">
        <f t="shared" si="2013"/>
        <v>99.999977075805276</v>
      </c>
    </row>
    <row r="2948" spans="1:19" ht="31.5" customHeight="1" x14ac:dyDescent="0.3">
      <c r="A2948" s="28" t="s">
        <v>307</v>
      </c>
      <c r="B2948" s="28" t="s">
        <v>1422</v>
      </c>
      <c r="C2948" s="18" t="s">
        <v>287</v>
      </c>
      <c r="D2948" s="28" t="s">
        <v>52</v>
      </c>
      <c r="E2948" s="29" t="s">
        <v>664</v>
      </c>
      <c r="F2948" s="24">
        <v>2573.6999999999998</v>
      </c>
      <c r="G2948" s="24"/>
      <c r="H2948" s="24">
        <v>2573.6999999999998</v>
      </c>
      <c r="I2948" s="24">
        <v>2573.6999999999998</v>
      </c>
      <c r="J2948" s="37">
        <v>2269.36</v>
      </c>
      <c r="K2948" s="24">
        <v>0</v>
      </c>
      <c r="L2948" s="24">
        <v>0</v>
      </c>
      <c r="M2948" s="24">
        <v>0</v>
      </c>
      <c r="N2948" s="24">
        <v>0</v>
      </c>
      <c r="O2948" s="30">
        <v>2573.6994100000002</v>
      </c>
      <c r="P2948" s="30">
        <v>0</v>
      </c>
      <c r="Q2948" s="30">
        <v>0</v>
      </c>
      <c r="R2948" s="88">
        <f t="shared" si="2013"/>
        <v>99.999977075805276</v>
      </c>
    </row>
    <row r="2949" spans="1:19" ht="47.25" customHeight="1" x14ac:dyDescent="0.3">
      <c r="A2949" s="28" t="s">
        <v>307</v>
      </c>
      <c r="B2949" s="28" t="s">
        <v>1422</v>
      </c>
      <c r="C2949" s="18" t="s">
        <v>1352</v>
      </c>
      <c r="D2949" s="28"/>
      <c r="E2949" s="29" t="s">
        <v>1639</v>
      </c>
      <c r="F2949" s="24">
        <v>930.9</v>
      </c>
      <c r="G2949" s="24">
        <f t="shared" ref="G2949:Q2950" si="2049">G2950</f>
        <v>0</v>
      </c>
      <c r="H2949" s="24">
        <f t="shared" si="2049"/>
        <v>304.08499999999992</v>
      </c>
      <c r="I2949" s="24">
        <f t="shared" si="2049"/>
        <v>1379.1610000000001</v>
      </c>
      <c r="J2949" s="37">
        <f t="shared" si="2049"/>
        <v>382.7</v>
      </c>
      <c r="K2949" s="24">
        <f t="shared" si="2049"/>
        <v>0</v>
      </c>
      <c r="L2949" s="24">
        <f t="shared" si="2049"/>
        <v>0</v>
      </c>
      <c r="M2949" s="24">
        <f t="shared" si="2049"/>
        <v>0</v>
      </c>
      <c r="N2949" s="24">
        <f t="shared" si="2049"/>
        <v>0</v>
      </c>
      <c r="O2949" s="30">
        <f t="shared" si="2049"/>
        <v>1379.1609699999999</v>
      </c>
      <c r="P2949" s="30">
        <f t="shared" si="2049"/>
        <v>0</v>
      </c>
      <c r="Q2949" s="30">
        <f t="shared" si="2049"/>
        <v>0</v>
      </c>
      <c r="R2949" s="88">
        <f t="shared" si="2013"/>
        <v>99.999997824764463</v>
      </c>
      <c r="S2949" s="70"/>
    </row>
    <row r="2950" spans="1:19" ht="63" customHeight="1" x14ac:dyDescent="0.3">
      <c r="A2950" s="28" t="s">
        <v>307</v>
      </c>
      <c r="B2950" s="28" t="s">
        <v>1422</v>
      </c>
      <c r="C2950" s="18" t="s">
        <v>1353</v>
      </c>
      <c r="D2950" s="28"/>
      <c r="E2950" s="29" t="s">
        <v>1391</v>
      </c>
      <c r="F2950" s="24">
        <v>930.9</v>
      </c>
      <c r="G2950" s="24">
        <f t="shared" si="2049"/>
        <v>0</v>
      </c>
      <c r="H2950" s="24">
        <f t="shared" si="2049"/>
        <v>304.08499999999992</v>
      </c>
      <c r="I2950" s="24">
        <f t="shared" si="2049"/>
        <v>1379.1610000000001</v>
      </c>
      <c r="J2950" s="37">
        <f t="shared" si="2049"/>
        <v>382.7</v>
      </c>
      <c r="K2950" s="24">
        <f t="shared" si="2049"/>
        <v>0</v>
      </c>
      <c r="L2950" s="24">
        <f t="shared" si="2049"/>
        <v>0</v>
      </c>
      <c r="M2950" s="24">
        <f t="shared" si="2049"/>
        <v>0</v>
      </c>
      <c r="N2950" s="24">
        <f t="shared" si="2049"/>
        <v>0</v>
      </c>
      <c r="O2950" s="30">
        <f t="shared" si="2049"/>
        <v>1379.1609699999999</v>
      </c>
      <c r="P2950" s="30">
        <f t="shared" si="2049"/>
        <v>0</v>
      </c>
      <c r="Q2950" s="30">
        <f t="shared" si="2049"/>
        <v>0</v>
      </c>
      <c r="R2950" s="88">
        <f t="shared" si="2013"/>
        <v>99.999997824764463</v>
      </c>
      <c r="S2950" s="70"/>
    </row>
    <row r="2951" spans="1:19" ht="31.5" customHeight="1" x14ac:dyDescent="0.3">
      <c r="A2951" s="28" t="s">
        <v>307</v>
      </c>
      <c r="B2951" s="28" t="s">
        <v>1422</v>
      </c>
      <c r="C2951" s="18" t="s">
        <v>1353</v>
      </c>
      <c r="D2951" s="28" t="s">
        <v>51</v>
      </c>
      <c r="E2951" s="29" t="s">
        <v>663</v>
      </c>
      <c r="F2951" s="24">
        <v>930.9</v>
      </c>
      <c r="G2951" s="24">
        <f t="shared" ref="G2951:N2951" si="2050">G2952</f>
        <v>0</v>
      </c>
      <c r="H2951" s="24">
        <f t="shared" si="2050"/>
        <v>304.08499999999992</v>
      </c>
      <c r="I2951" s="24">
        <f t="shared" si="2050"/>
        <v>1379.1610000000001</v>
      </c>
      <c r="J2951" s="37">
        <f t="shared" si="2050"/>
        <v>382.7</v>
      </c>
      <c r="K2951" s="24">
        <f t="shared" si="2050"/>
        <v>0</v>
      </c>
      <c r="L2951" s="24">
        <f t="shared" si="2050"/>
        <v>0</v>
      </c>
      <c r="M2951" s="24">
        <f t="shared" si="2050"/>
        <v>0</v>
      </c>
      <c r="N2951" s="24">
        <f t="shared" si="2050"/>
        <v>0</v>
      </c>
      <c r="O2951" s="30">
        <f>O2952</f>
        <v>1379.1609699999999</v>
      </c>
      <c r="P2951" s="30">
        <f>P2952</f>
        <v>0</v>
      </c>
      <c r="Q2951" s="30">
        <f>Q2952</f>
        <v>0</v>
      </c>
      <c r="R2951" s="88">
        <f t="shared" si="2013"/>
        <v>99.999997824764463</v>
      </c>
      <c r="S2951" s="70"/>
    </row>
    <row r="2952" spans="1:19" ht="31.5" customHeight="1" x14ac:dyDescent="0.3">
      <c r="A2952" s="28" t="s">
        <v>307</v>
      </c>
      <c r="B2952" s="28" t="s">
        <v>1422</v>
      </c>
      <c r="C2952" s="18" t="s">
        <v>1353</v>
      </c>
      <c r="D2952" s="28" t="s">
        <v>52</v>
      </c>
      <c r="E2952" s="29" t="s">
        <v>664</v>
      </c>
      <c r="F2952" s="24">
        <v>930.9</v>
      </c>
      <c r="G2952" s="24"/>
      <c r="H2952" s="24">
        <f>930.9-626.815</f>
        <v>304.08499999999992</v>
      </c>
      <c r="I2952" s="24">
        <v>1379.1610000000001</v>
      </c>
      <c r="J2952" s="37">
        <v>382.7</v>
      </c>
      <c r="K2952" s="24">
        <v>0</v>
      </c>
      <c r="L2952" s="24">
        <v>0</v>
      </c>
      <c r="M2952" s="24">
        <v>0</v>
      </c>
      <c r="N2952" s="24">
        <v>0</v>
      </c>
      <c r="O2952" s="30">
        <v>1379.1609699999999</v>
      </c>
      <c r="P2952" s="30">
        <v>0</v>
      </c>
      <c r="Q2952" s="30">
        <v>0</v>
      </c>
      <c r="R2952" s="88">
        <f t="shared" si="2013"/>
        <v>99.999997824764463</v>
      </c>
      <c r="S2952" s="70"/>
    </row>
    <row r="2953" spans="1:19" ht="31.2" x14ac:dyDescent="0.3">
      <c r="A2953" s="28" t="s">
        <v>307</v>
      </c>
      <c r="B2953" s="28" t="s">
        <v>1422</v>
      </c>
      <c r="C2953" s="18" t="s">
        <v>270</v>
      </c>
      <c r="D2953" s="28"/>
      <c r="E2953" s="29" t="s">
        <v>1598</v>
      </c>
      <c r="F2953" s="24"/>
      <c r="G2953" s="24"/>
      <c r="H2953" s="24">
        <f t="shared" ref="H2953:I2956" si="2051">H2954</f>
        <v>0</v>
      </c>
      <c r="I2953" s="24">
        <f t="shared" si="2051"/>
        <v>82.438119999999998</v>
      </c>
      <c r="J2953" s="24">
        <f t="shared" ref="J2953:Q2956" si="2052">J2954</f>
        <v>58.571120000000001</v>
      </c>
      <c r="K2953" s="24">
        <f t="shared" si="2052"/>
        <v>0</v>
      </c>
      <c r="L2953" s="24">
        <f t="shared" si="2052"/>
        <v>0</v>
      </c>
      <c r="M2953" s="24">
        <f t="shared" si="2052"/>
        <v>0</v>
      </c>
      <c r="N2953" s="24">
        <f t="shared" si="2052"/>
        <v>0</v>
      </c>
      <c r="O2953" s="24">
        <f t="shared" si="2052"/>
        <v>82.438119999999998</v>
      </c>
      <c r="P2953" s="24">
        <f t="shared" si="2052"/>
        <v>0</v>
      </c>
      <c r="Q2953" s="24">
        <f t="shared" si="2052"/>
        <v>0</v>
      </c>
      <c r="R2953" s="88">
        <f t="shared" si="2013"/>
        <v>100</v>
      </c>
      <c r="S2953" s="70"/>
    </row>
    <row r="2954" spans="1:19" ht="46.8" x14ac:dyDescent="0.3">
      <c r="A2954" s="28" t="s">
        <v>307</v>
      </c>
      <c r="B2954" s="28" t="s">
        <v>1422</v>
      </c>
      <c r="C2954" s="18" t="s">
        <v>271</v>
      </c>
      <c r="D2954" s="28"/>
      <c r="E2954" s="29" t="s">
        <v>1599</v>
      </c>
      <c r="F2954" s="24"/>
      <c r="G2954" s="24"/>
      <c r="H2954" s="24">
        <f t="shared" si="2051"/>
        <v>0</v>
      </c>
      <c r="I2954" s="24">
        <f t="shared" si="2051"/>
        <v>82.438119999999998</v>
      </c>
      <c r="J2954" s="24">
        <f t="shared" si="2052"/>
        <v>58.571120000000001</v>
      </c>
      <c r="K2954" s="24">
        <f t="shared" si="2052"/>
        <v>0</v>
      </c>
      <c r="L2954" s="24">
        <f t="shared" si="2052"/>
        <v>0</v>
      </c>
      <c r="M2954" s="24">
        <f t="shared" si="2052"/>
        <v>0</v>
      </c>
      <c r="N2954" s="24">
        <f t="shared" si="2052"/>
        <v>0</v>
      </c>
      <c r="O2954" s="24">
        <f t="shared" si="2052"/>
        <v>82.438119999999998</v>
      </c>
      <c r="P2954" s="24">
        <f t="shared" si="2052"/>
        <v>0</v>
      </c>
      <c r="Q2954" s="24">
        <f t="shared" si="2052"/>
        <v>0</v>
      </c>
      <c r="R2954" s="88">
        <f t="shared" si="2013"/>
        <v>100</v>
      </c>
      <c r="S2954" s="70"/>
    </row>
    <row r="2955" spans="1:19" ht="31.2" x14ac:dyDescent="0.3">
      <c r="A2955" s="28" t="s">
        <v>307</v>
      </c>
      <c r="B2955" s="28" t="s">
        <v>1422</v>
      </c>
      <c r="C2955" s="18" t="s">
        <v>261</v>
      </c>
      <c r="D2955" s="28"/>
      <c r="E2955" s="29" t="s">
        <v>1783</v>
      </c>
      <c r="F2955" s="24"/>
      <c r="G2955" s="24"/>
      <c r="H2955" s="24">
        <f t="shared" si="2051"/>
        <v>0</v>
      </c>
      <c r="I2955" s="24">
        <f t="shared" si="2051"/>
        <v>82.438119999999998</v>
      </c>
      <c r="J2955" s="24">
        <f t="shared" si="2052"/>
        <v>58.571120000000001</v>
      </c>
      <c r="K2955" s="24">
        <f t="shared" si="2052"/>
        <v>0</v>
      </c>
      <c r="L2955" s="24">
        <f t="shared" si="2052"/>
        <v>0</v>
      </c>
      <c r="M2955" s="24">
        <f t="shared" si="2052"/>
        <v>0</v>
      </c>
      <c r="N2955" s="24">
        <f t="shared" si="2052"/>
        <v>0</v>
      </c>
      <c r="O2955" s="24">
        <f t="shared" si="2052"/>
        <v>82.438119999999998</v>
      </c>
      <c r="P2955" s="24">
        <f t="shared" si="2052"/>
        <v>0</v>
      </c>
      <c r="Q2955" s="24">
        <f t="shared" si="2052"/>
        <v>0</v>
      </c>
      <c r="R2955" s="88">
        <f t="shared" si="2013"/>
        <v>100</v>
      </c>
      <c r="S2955" s="70"/>
    </row>
    <row r="2956" spans="1:19" ht="15.75" customHeight="1" x14ac:dyDescent="0.3">
      <c r="A2956" s="28" t="s">
        <v>307</v>
      </c>
      <c r="B2956" s="28" t="s">
        <v>1422</v>
      </c>
      <c r="C2956" s="18" t="s">
        <v>261</v>
      </c>
      <c r="D2956" s="28" t="s">
        <v>53</v>
      </c>
      <c r="E2956" s="29" t="s">
        <v>679</v>
      </c>
      <c r="F2956" s="24"/>
      <c r="G2956" s="24"/>
      <c r="H2956" s="24">
        <f t="shared" si="2051"/>
        <v>0</v>
      </c>
      <c r="I2956" s="24">
        <f t="shared" si="2051"/>
        <v>82.438119999999998</v>
      </c>
      <c r="J2956" s="24">
        <f t="shared" si="2052"/>
        <v>58.571120000000001</v>
      </c>
      <c r="K2956" s="24">
        <f t="shared" si="2052"/>
        <v>0</v>
      </c>
      <c r="L2956" s="24">
        <f t="shared" si="2052"/>
        <v>0</v>
      </c>
      <c r="M2956" s="24">
        <f t="shared" si="2052"/>
        <v>0</v>
      </c>
      <c r="N2956" s="24">
        <f t="shared" si="2052"/>
        <v>0</v>
      </c>
      <c r="O2956" s="24">
        <f t="shared" si="2052"/>
        <v>82.438119999999998</v>
      </c>
      <c r="P2956" s="24">
        <f t="shared" si="2052"/>
        <v>0</v>
      </c>
      <c r="Q2956" s="24">
        <f t="shared" si="2052"/>
        <v>0</v>
      </c>
      <c r="R2956" s="88">
        <f t="shared" si="2013"/>
        <v>100</v>
      </c>
      <c r="S2956" s="70"/>
    </row>
    <row r="2957" spans="1:19" ht="62.4" x14ac:dyDescent="0.3">
      <c r="A2957" s="28" t="s">
        <v>307</v>
      </c>
      <c r="B2957" s="28" t="s">
        <v>1422</v>
      </c>
      <c r="C2957" s="18" t="s">
        <v>261</v>
      </c>
      <c r="D2957" s="28" t="s">
        <v>262</v>
      </c>
      <c r="E2957" s="29" t="s">
        <v>680</v>
      </c>
      <c r="F2957" s="24"/>
      <c r="G2957" s="24"/>
      <c r="H2957" s="24">
        <v>0</v>
      </c>
      <c r="I2957" s="24">
        <v>82.438119999999998</v>
      </c>
      <c r="J2957" s="37">
        <v>58.571120000000001</v>
      </c>
      <c r="K2957" s="37">
        <v>0</v>
      </c>
      <c r="L2957" s="37">
        <v>0</v>
      </c>
      <c r="M2957" s="37">
        <v>0</v>
      </c>
      <c r="N2957" s="37">
        <v>0</v>
      </c>
      <c r="O2957" s="37">
        <v>82.438119999999998</v>
      </c>
      <c r="P2957" s="37">
        <v>0</v>
      </c>
      <c r="Q2957" s="37">
        <v>0</v>
      </c>
      <c r="R2957" s="88">
        <f t="shared" ref="R2957:R3014" si="2053">O2957/I2957*100</f>
        <v>100</v>
      </c>
      <c r="S2957" s="70"/>
    </row>
    <row r="2958" spans="1:19" s="49" customFormat="1" ht="31.5" customHeight="1" x14ac:dyDescent="0.3">
      <c r="A2958" s="47" t="s">
        <v>307</v>
      </c>
      <c r="B2958" s="47" t="s">
        <v>1423</v>
      </c>
      <c r="C2958" s="20"/>
      <c r="D2958" s="47"/>
      <c r="E2958" s="48" t="s">
        <v>646</v>
      </c>
      <c r="F2958" s="23">
        <v>10021.100000000002</v>
      </c>
      <c r="G2958" s="23">
        <f t="shared" ref="G2958:Q2961" si="2054">G2959</f>
        <v>0</v>
      </c>
      <c r="H2958" s="23">
        <f>H2959+H2969</f>
        <v>9800.1280000000006</v>
      </c>
      <c r="I2958" s="23">
        <f>I2959+I2969</f>
        <v>9851.8007999999991</v>
      </c>
      <c r="J2958" s="23">
        <f t="shared" ref="J2958:Q2958" si="2055">J2959+J2969</f>
        <v>7140.7857999999997</v>
      </c>
      <c r="K2958" s="23">
        <f t="shared" si="2055"/>
        <v>0</v>
      </c>
      <c r="L2958" s="23">
        <f t="shared" si="2055"/>
        <v>0</v>
      </c>
      <c r="M2958" s="23">
        <f t="shared" si="2055"/>
        <v>0</v>
      </c>
      <c r="N2958" s="23">
        <f t="shared" si="2055"/>
        <v>0</v>
      </c>
      <c r="O2958" s="23">
        <f t="shared" si="2055"/>
        <v>9838.4103399999985</v>
      </c>
      <c r="P2958" s="23">
        <f t="shared" si="2055"/>
        <v>0</v>
      </c>
      <c r="Q2958" s="23">
        <f t="shared" si="2055"/>
        <v>0</v>
      </c>
      <c r="R2958" s="87">
        <f t="shared" si="2053"/>
        <v>99.864081092666837</v>
      </c>
      <c r="S2958" s="70"/>
    </row>
    <row r="2959" spans="1:19" ht="31.5" customHeight="1" x14ac:dyDescent="0.3">
      <c r="A2959" s="28" t="s">
        <v>307</v>
      </c>
      <c r="B2959" s="28" t="s">
        <v>1423</v>
      </c>
      <c r="C2959" s="18" t="s">
        <v>263</v>
      </c>
      <c r="D2959" s="28"/>
      <c r="E2959" s="29" t="s">
        <v>1459</v>
      </c>
      <c r="F2959" s="24">
        <v>10021.100000000002</v>
      </c>
      <c r="G2959" s="24">
        <f t="shared" si="2054"/>
        <v>0</v>
      </c>
      <c r="H2959" s="24">
        <f t="shared" si="2054"/>
        <v>9800.1280000000006</v>
      </c>
      <c r="I2959" s="24">
        <f t="shared" si="2054"/>
        <v>9734.5079999999998</v>
      </c>
      <c r="J2959" s="37">
        <f t="shared" si="2054"/>
        <v>7023.4929999999995</v>
      </c>
      <c r="K2959" s="24">
        <f t="shared" si="2054"/>
        <v>0</v>
      </c>
      <c r="L2959" s="24">
        <f t="shared" si="2054"/>
        <v>0</v>
      </c>
      <c r="M2959" s="24">
        <f t="shared" si="2054"/>
        <v>0</v>
      </c>
      <c r="N2959" s="24">
        <f t="shared" si="2054"/>
        <v>0</v>
      </c>
      <c r="O2959" s="30">
        <f t="shared" si="2054"/>
        <v>9721.1175399999993</v>
      </c>
      <c r="P2959" s="30">
        <f t="shared" si="2054"/>
        <v>0</v>
      </c>
      <c r="Q2959" s="30">
        <f t="shared" si="2054"/>
        <v>0</v>
      </c>
      <c r="R2959" s="88">
        <f t="shared" si="2053"/>
        <v>99.862443381832961</v>
      </c>
      <c r="S2959" s="70"/>
    </row>
    <row r="2960" spans="1:19" ht="31.5" customHeight="1" x14ac:dyDescent="0.3">
      <c r="A2960" s="28" t="s">
        <v>307</v>
      </c>
      <c r="B2960" s="28" t="s">
        <v>1423</v>
      </c>
      <c r="C2960" s="18" t="s">
        <v>295</v>
      </c>
      <c r="D2960" s="28"/>
      <c r="E2960" s="29" t="s">
        <v>1618</v>
      </c>
      <c r="F2960" s="24">
        <v>10021.100000000002</v>
      </c>
      <c r="G2960" s="24">
        <f t="shared" si="2054"/>
        <v>0</v>
      </c>
      <c r="H2960" s="24">
        <f t="shared" si="2054"/>
        <v>9800.1280000000006</v>
      </c>
      <c r="I2960" s="24">
        <f t="shared" si="2054"/>
        <v>9734.5079999999998</v>
      </c>
      <c r="J2960" s="37">
        <f t="shared" si="2054"/>
        <v>7023.4929999999995</v>
      </c>
      <c r="K2960" s="24">
        <f t="shared" si="2054"/>
        <v>0</v>
      </c>
      <c r="L2960" s="24">
        <f t="shared" si="2054"/>
        <v>0</v>
      </c>
      <c r="M2960" s="24">
        <f t="shared" si="2054"/>
        <v>0</v>
      </c>
      <c r="N2960" s="24">
        <f t="shared" si="2054"/>
        <v>0</v>
      </c>
      <c r="O2960" s="30">
        <f t="shared" si="2054"/>
        <v>9721.1175399999993</v>
      </c>
      <c r="P2960" s="30">
        <f t="shared" si="2054"/>
        <v>0</v>
      </c>
      <c r="Q2960" s="30">
        <f t="shared" si="2054"/>
        <v>0</v>
      </c>
      <c r="R2960" s="88">
        <f t="shared" si="2053"/>
        <v>99.862443381832961</v>
      </c>
      <c r="S2960" s="70"/>
    </row>
    <row r="2961" spans="1:19" ht="31.5" customHeight="1" x14ac:dyDescent="0.3">
      <c r="A2961" s="28" t="s">
        <v>307</v>
      </c>
      <c r="B2961" s="28" t="s">
        <v>1423</v>
      </c>
      <c r="C2961" s="18" t="s">
        <v>296</v>
      </c>
      <c r="D2961" s="28"/>
      <c r="E2961" s="29" t="s">
        <v>1619</v>
      </c>
      <c r="F2961" s="24">
        <v>10021.100000000002</v>
      </c>
      <c r="G2961" s="24">
        <f t="shared" si="2054"/>
        <v>0</v>
      </c>
      <c r="H2961" s="24">
        <f t="shared" si="2054"/>
        <v>9800.1280000000006</v>
      </c>
      <c r="I2961" s="24">
        <f t="shared" si="2054"/>
        <v>9734.5079999999998</v>
      </c>
      <c r="J2961" s="37">
        <f t="shared" si="2054"/>
        <v>7023.4929999999995</v>
      </c>
      <c r="K2961" s="24">
        <f t="shared" si="2054"/>
        <v>0</v>
      </c>
      <c r="L2961" s="24">
        <f t="shared" si="2054"/>
        <v>0</v>
      </c>
      <c r="M2961" s="24">
        <f t="shared" si="2054"/>
        <v>0</v>
      </c>
      <c r="N2961" s="24">
        <f t="shared" si="2054"/>
        <v>0</v>
      </c>
      <c r="O2961" s="30">
        <f t="shared" si="2054"/>
        <v>9721.1175399999993</v>
      </c>
      <c r="P2961" s="30">
        <f t="shared" si="2054"/>
        <v>0</v>
      </c>
      <c r="Q2961" s="30">
        <f t="shared" si="2054"/>
        <v>0</v>
      </c>
      <c r="R2961" s="88">
        <f t="shared" si="2053"/>
        <v>99.862443381832961</v>
      </c>
      <c r="S2961" s="70"/>
    </row>
    <row r="2962" spans="1:19" ht="47.25" customHeight="1" x14ac:dyDescent="0.3">
      <c r="A2962" s="28" t="s">
        <v>307</v>
      </c>
      <c r="B2962" s="28" t="s">
        <v>1423</v>
      </c>
      <c r="C2962" s="18" t="s">
        <v>294</v>
      </c>
      <c r="D2962" s="28"/>
      <c r="E2962" s="29" t="s">
        <v>710</v>
      </c>
      <c r="F2962" s="24">
        <v>10021.100000000002</v>
      </c>
      <c r="G2962" s="24">
        <f t="shared" ref="G2962:H2962" si="2056">G2963+G2965+G2967</f>
        <v>0</v>
      </c>
      <c r="H2962" s="24">
        <f t="shared" si="2056"/>
        <v>9800.1280000000006</v>
      </c>
      <c r="I2962" s="24">
        <f t="shared" ref="I2962:Q2962" si="2057">I2963+I2965+I2967</f>
        <v>9734.5079999999998</v>
      </c>
      <c r="J2962" s="37">
        <f t="shared" si="2057"/>
        <v>7023.4929999999995</v>
      </c>
      <c r="K2962" s="24">
        <f t="shared" si="2057"/>
        <v>0</v>
      </c>
      <c r="L2962" s="24">
        <f t="shared" si="2057"/>
        <v>0</v>
      </c>
      <c r="M2962" s="24">
        <f t="shared" si="2057"/>
        <v>0</v>
      </c>
      <c r="N2962" s="24">
        <f t="shared" si="2057"/>
        <v>0</v>
      </c>
      <c r="O2962" s="30">
        <f t="shared" si="2057"/>
        <v>9721.1175399999993</v>
      </c>
      <c r="P2962" s="30">
        <f t="shared" si="2057"/>
        <v>0</v>
      </c>
      <c r="Q2962" s="30">
        <f t="shared" si="2057"/>
        <v>0</v>
      </c>
      <c r="R2962" s="88">
        <f t="shared" si="2053"/>
        <v>99.862443381832961</v>
      </c>
      <c r="S2962" s="70"/>
    </row>
    <row r="2963" spans="1:19" ht="78.75" customHeight="1" x14ac:dyDescent="0.3">
      <c r="A2963" s="28" t="s">
        <v>307</v>
      </c>
      <c r="B2963" s="28" t="s">
        <v>1423</v>
      </c>
      <c r="C2963" s="18" t="s">
        <v>294</v>
      </c>
      <c r="D2963" s="28" t="s">
        <v>58</v>
      </c>
      <c r="E2963" s="29" t="s">
        <v>660</v>
      </c>
      <c r="F2963" s="24">
        <v>7788.1</v>
      </c>
      <c r="G2963" s="24">
        <f t="shared" ref="G2963:Q2963" si="2058">G2964</f>
        <v>0</v>
      </c>
      <c r="H2963" s="24">
        <f t="shared" si="2058"/>
        <v>7788.1</v>
      </c>
      <c r="I2963" s="24">
        <f t="shared" si="2058"/>
        <v>7739.5630000000001</v>
      </c>
      <c r="J2963" s="37">
        <f t="shared" si="2058"/>
        <v>5555.3829999999998</v>
      </c>
      <c r="K2963" s="24">
        <f t="shared" si="2058"/>
        <v>0</v>
      </c>
      <c r="L2963" s="24">
        <f t="shared" si="2058"/>
        <v>0</v>
      </c>
      <c r="M2963" s="24">
        <f t="shared" si="2058"/>
        <v>0</v>
      </c>
      <c r="N2963" s="24">
        <f t="shared" si="2058"/>
        <v>0</v>
      </c>
      <c r="O2963" s="30">
        <f t="shared" si="2058"/>
        <v>7732.3633799999998</v>
      </c>
      <c r="P2963" s="30">
        <f t="shared" si="2058"/>
        <v>0</v>
      </c>
      <c r="Q2963" s="30">
        <f t="shared" si="2058"/>
        <v>0</v>
      </c>
      <c r="R2963" s="88">
        <f t="shared" si="2053"/>
        <v>99.906976401639213</v>
      </c>
      <c r="S2963" s="70"/>
    </row>
    <row r="2964" spans="1:19" ht="15.75" customHeight="1" x14ac:dyDescent="0.3">
      <c r="A2964" s="28" t="s">
        <v>307</v>
      </c>
      <c r="B2964" s="28" t="s">
        <v>1423</v>
      </c>
      <c r="C2964" s="18" t="s">
        <v>294</v>
      </c>
      <c r="D2964" s="28" t="s">
        <v>59</v>
      </c>
      <c r="E2964" s="29" t="s">
        <v>661</v>
      </c>
      <c r="F2964" s="24">
        <v>7788.1</v>
      </c>
      <c r="G2964" s="24"/>
      <c r="H2964" s="24">
        <v>7788.1</v>
      </c>
      <c r="I2964" s="24">
        <v>7739.5630000000001</v>
      </c>
      <c r="J2964" s="37">
        <v>5555.3829999999998</v>
      </c>
      <c r="K2964" s="24">
        <v>0</v>
      </c>
      <c r="L2964" s="24">
        <v>0</v>
      </c>
      <c r="M2964" s="24">
        <v>0</v>
      </c>
      <c r="N2964" s="24">
        <v>0</v>
      </c>
      <c r="O2964" s="30">
        <v>7732.3633799999998</v>
      </c>
      <c r="P2964" s="30">
        <v>0</v>
      </c>
      <c r="Q2964" s="30">
        <v>0</v>
      </c>
      <c r="R2964" s="88">
        <f t="shared" si="2053"/>
        <v>99.906976401639213</v>
      </c>
      <c r="S2964" s="70"/>
    </row>
    <row r="2965" spans="1:19" ht="31.5" customHeight="1" x14ac:dyDescent="0.3">
      <c r="A2965" s="28" t="s">
        <v>307</v>
      </c>
      <c r="B2965" s="28" t="s">
        <v>1423</v>
      </c>
      <c r="C2965" s="18" t="s">
        <v>294</v>
      </c>
      <c r="D2965" s="28" t="s">
        <v>51</v>
      </c>
      <c r="E2965" s="29" t="s">
        <v>663</v>
      </c>
      <c r="F2965" s="24">
        <v>2226.8000000000002</v>
      </c>
      <c r="G2965" s="24">
        <f t="shared" ref="G2965:Q2965" si="2059">G2966</f>
        <v>0</v>
      </c>
      <c r="H2965" s="24">
        <f t="shared" si="2059"/>
        <v>2005.828</v>
      </c>
      <c r="I2965" s="24">
        <f t="shared" si="2059"/>
        <v>1992.8009999999999</v>
      </c>
      <c r="J2965" s="37">
        <f t="shared" si="2059"/>
        <v>1463.46</v>
      </c>
      <c r="K2965" s="24">
        <f t="shared" si="2059"/>
        <v>0</v>
      </c>
      <c r="L2965" s="24">
        <f t="shared" si="2059"/>
        <v>0</v>
      </c>
      <c r="M2965" s="24">
        <f t="shared" si="2059"/>
        <v>0</v>
      </c>
      <c r="N2965" s="24">
        <f t="shared" si="2059"/>
        <v>0</v>
      </c>
      <c r="O2965" s="30">
        <f t="shared" si="2059"/>
        <v>1986.61016</v>
      </c>
      <c r="P2965" s="30">
        <f t="shared" si="2059"/>
        <v>0</v>
      </c>
      <c r="Q2965" s="30">
        <f t="shared" si="2059"/>
        <v>0</v>
      </c>
      <c r="R2965" s="88">
        <f t="shared" si="2053"/>
        <v>99.689339778532826</v>
      </c>
      <c r="S2965" s="70"/>
    </row>
    <row r="2966" spans="1:19" ht="31.5" customHeight="1" x14ac:dyDescent="0.3">
      <c r="A2966" s="28" t="s">
        <v>307</v>
      </c>
      <c r="B2966" s="28" t="s">
        <v>1423</v>
      </c>
      <c r="C2966" s="18" t="s">
        <v>294</v>
      </c>
      <c r="D2966" s="28" t="s">
        <v>52</v>
      </c>
      <c r="E2966" s="29" t="s">
        <v>664</v>
      </c>
      <c r="F2966" s="24">
        <v>2226.8000000000002</v>
      </c>
      <c r="G2966" s="24"/>
      <c r="H2966" s="24">
        <v>2005.828</v>
      </c>
      <c r="I2966" s="24">
        <v>1992.8009999999999</v>
      </c>
      <c r="J2966" s="37">
        <v>1463.46</v>
      </c>
      <c r="K2966" s="24">
        <v>0</v>
      </c>
      <c r="L2966" s="24">
        <v>0</v>
      </c>
      <c r="M2966" s="24">
        <v>0</v>
      </c>
      <c r="N2966" s="24">
        <v>0</v>
      </c>
      <c r="O2966" s="30">
        <v>1986.61016</v>
      </c>
      <c r="P2966" s="30">
        <v>0</v>
      </c>
      <c r="Q2966" s="30">
        <v>0</v>
      </c>
      <c r="R2966" s="88">
        <f t="shared" si="2053"/>
        <v>99.689339778532826</v>
      </c>
      <c r="S2966" s="70"/>
    </row>
    <row r="2967" spans="1:19" ht="15.75" customHeight="1" x14ac:dyDescent="0.3">
      <c r="A2967" s="28" t="s">
        <v>307</v>
      </c>
      <c r="B2967" s="28" t="s">
        <v>1423</v>
      </c>
      <c r="C2967" s="18" t="s">
        <v>294</v>
      </c>
      <c r="D2967" s="28" t="s">
        <v>53</v>
      </c>
      <c r="E2967" s="29" t="s">
        <v>679</v>
      </c>
      <c r="F2967" s="24">
        <v>6.2</v>
      </c>
      <c r="G2967" s="24">
        <f t="shared" ref="G2967:Q2967" si="2060">G2968</f>
        <v>0</v>
      </c>
      <c r="H2967" s="24">
        <f t="shared" si="2060"/>
        <v>6.2</v>
      </c>
      <c r="I2967" s="24">
        <f t="shared" si="2060"/>
        <v>2.1440000000000001</v>
      </c>
      <c r="J2967" s="37">
        <f t="shared" si="2060"/>
        <v>4.6500000000000004</v>
      </c>
      <c r="K2967" s="24">
        <f t="shared" si="2060"/>
        <v>0</v>
      </c>
      <c r="L2967" s="24">
        <f t="shared" si="2060"/>
        <v>0</v>
      </c>
      <c r="M2967" s="24">
        <f t="shared" si="2060"/>
        <v>0</v>
      </c>
      <c r="N2967" s="24">
        <f t="shared" si="2060"/>
        <v>0</v>
      </c>
      <c r="O2967" s="30">
        <f t="shared" si="2060"/>
        <v>2.1440000000000001</v>
      </c>
      <c r="P2967" s="30">
        <f t="shared" si="2060"/>
        <v>0</v>
      </c>
      <c r="Q2967" s="30">
        <f t="shared" si="2060"/>
        <v>0</v>
      </c>
      <c r="R2967" s="88">
        <f t="shared" si="2053"/>
        <v>100</v>
      </c>
      <c r="S2967" s="70"/>
    </row>
    <row r="2968" spans="1:19" x14ac:dyDescent="0.3">
      <c r="A2968" s="28" t="s">
        <v>307</v>
      </c>
      <c r="B2968" s="28" t="s">
        <v>1423</v>
      </c>
      <c r="C2968" s="18" t="s">
        <v>294</v>
      </c>
      <c r="D2968" s="28" t="s">
        <v>60</v>
      </c>
      <c r="E2968" s="29" t="s">
        <v>682</v>
      </c>
      <c r="F2968" s="24">
        <v>6.2</v>
      </c>
      <c r="G2968" s="24"/>
      <c r="H2968" s="24">
        <v>6.2</v>
      </c>
      <c r="I2968" s="24">
        <v>2.1440000000000001</v>
      </c>
      <c r="J2968" s="37">
        <v>4.6500000000000004</v>
      </c>
      <c r="K2968" s="24">
        <v>0</v>
      </c>
      <c r="L2968" s="24">
        <v>0</v>
      </c>
      <c r="M2968" s="24">
        <v>0</v>
      </c>
      <c r="N2968" s="24">
        <v>0</v>
      </c>
      <c r="O2968" s="30">
        <v>2.1440000000000001</v>
      </c>
      <c r="P2968" s="30">
        <v>0</v>
      </c>
      <c r="Q2968" s="30">
        <v>0</v>
      </c>
      <c r="R2968" s="88">
        <f t="shared" si="2053"/>
        <v>100</v>
      </c>
      <c r="S2968" s="70"/>
    </row>
    <row r="2969" spans="1:19" ht="46.8" x14ac:dyDescent="0.3">
      <c r="A2969" s="28" t="s">
        <v>307</v>
      </c>
      <c r="B2969" s="28" t="s">
        <v>1423</v>
      </c>
      <c r="C2969" s="18" t="s">
        <v>79</v>
      </c>
      <c r="D2969" s="28"/>
      <c r="E2969" s="29" t="s">
        <v>1232</v>
      </c>
      <c r="F2969" s="24"/>
      <c r="G2969" s="24"/>
      <c r="H2969" s="24">
        <f t="shared" ref="H2969:I2972" si="2061">H2970</f>
        <v>0</v>
      </c>
      <c r="I2969" s="24">
        <f t="shared" si="2061"/>
        <v>117.2928</v>
      </c>
      <c r="J2969" s="24">
        <f t="shared" ref="J2969:Q2972" si="2062">J2970</f>
        <v>117.2928</v>
      </c>
      <c r="K2969" s="24">
        <f t="shared" si="2062"/>
        <v>0</v>
      </c>
      <c r="L2969" s="24">
        <f t="shared" si="2062"/>
        <v>0</v>
      </c>
      <c r="M2969" s="24">
        <f t="shared" si="2062"/>
        <v>0</v>
      </c>
      <c r="N2969" s="24">
        <f t="shared" si="2062"/>
        <v>0</v>
      </c>
      <c r="O2969" s="24">
        <f t="shared" si="2062"/>
        <v>117.2928</v>
      </c>
      <c r="P2969" s="24">
        <f t="shared" si="2062"/>
        <v>0</v>
      </c>
      <c r="Q2969" s="24">
        <f t="shared" si="2062"/>
        <v>0</v>
      </c>
      <c r="R2969" s="88">
        <f t="shared" si="2053"/>
        <v>100</v>
      </c>
      <c r="S2969" s="70"/>
    </row>
    <row r="2970" spans="1:19" ht="31.2" x14ac:dyDescent="0.3">
      <c r="A2970" s="28" t="s">
        <v>307</v>
      </c>
      <c r="B2970" s="28" t="s">
        <v>1423</v>
      </c>
      <c r="C2970" s="18" t="s">
        <v>86</v>
      </c>
      <c r="D2970" s="28"/>
      <c r="E2970" s="29" t="s">
        <v>1233</v>
      </c>
      <c r="F2970" s="24"/>
      <c r="G2970" s="24"/>
      <c r="H2970" s="24">
        <f t="shared" si="2061"/>
        <v>0</v>
      </c>
      <c r="I2970" s="24">
        <f t="shared" si="2061"/>
        <v>117.2928</v>
      </c>
      <c r="J2970" s="24">
        <f t="shared" si="2062"/>
        <v>117.2928</v>
      </c>
      <c r="K2970" s="24">
        <f t="shared" si="2062"/>
        <v>0</v>
      </c>
      <c r="L2970" s="24">
        <f t="shared" si="2062"/>
        <v>0</v>
      </c>
      <c r="M2970" s="24">
        <f t="shared" si="2062"/>
        <v>0</v>
      </c>
      <c r="N2970" s="24">
        <f t="shared" si="2062"/>
        <v>0</v>
      </c>
      <c r="O2970" s="24">
        <f t="shared" si="2062"/>
        <v>117.2928</v>
      </c>
      <c r="P2970" s="24">
        <f t="shared" si="2062"/>
        <v>0</v>
      </c>
      <c r="Q2970" s="24">
        <f t="shared" si="2062"/>
        <v>0</v>
      </c>
      <c r="R2970" s="88">
        <f t="shared" si="2053"/>
        <v>100</v>
      </c>
      <c r="S2970" s="70"/>
    </row>
    <row r="2971" spans="1:19" ht="31.2" x14ac:dyDescent="0.3">
      <c r="A2971" s="28" t="s">
        <v>307</v>
      </c>
      <c r="B2971" s="28" t="s">
        <v>1423</v>
      </c>
      <c r="C2971" s="18" t="s">
        <v>87</v>
      </c>
      <c r="D2971" s="28"/>
      <c r="E2971" s="29" t="s">
        <v>1234</v>
      </c>
      <c r="F2971" s="24"/>
      <c r="G2971" s="24"/>
      <c r="H2971" s="24">
        <f t="shared" si="2061"/>
        <v>0</v>
      </c>
      <c r="I2971" s="24">
        <f t="shared" si="2061"/>
        <v>117.2928</v>
      </c>
      <c r="J2971" s="24">
        <f t="shared" si="2062"/>
        <v>117.2928</v>
      </c>
      <c r="K2971" s="24">
        <f t="shared" si="2062"/>
        <v>0</v>
      </c>
      <c r="L2971" s="24">
        <f t="shared" si="2062"/>
        <v>0</v>
      </c>
      <c r="M2971" s="24">
        <f t="shared" si="2062"/>
        <v>0</v>
      </c>
      <c r="N2971" s="24">
        <f t="shared" si="2062"/>
        <v>0</v>
      </c>
      <c r="O2971" s="24">
        <f t="shared" si="2062"/>
        <v>117.2928</v>
      </c>
      <c r="P2971" s="24">
        <f t="shared" si="2062"/>
        <v>0</v>
      </c>
      <c r="Q2971" s="24">
        <f t="shared" si="2062"/>
        <v>0</v>
      </c>
      <c r="R2971" s="88">
        <f t="shared" si="2053"/>
        <v>100</v>
      </c>
      <c r="S2971" s="70"/>
    </row>
    <row r="2972" spans="1:19" ht="15.75" customHeight="1" x14ac:dyDescent="0.3">
      <c r="A2972" s="28" t="s">
        <v>307</v>
      </c>
      <c r="B2972" s="28" t="s">
        <v>1423</v>
      </c>
      <c r="C2972" s="18" t="s">
        <v>87</v>
      </c>
      <c r="D2972" s="28" t="s">
        <v>53</v>
      </c>
      <c r="E2972" s="29" t="s">
        <v>679</v>
      </c>
      <c r="F2972" s="24"/>
      <c r="G2972" s="24"/>
      <c r="H2972" s="24">
        <f t="shared" si="2061"/>
        <v>0</v>
      </c>
      <c r="I2972" s="24">
        <f t="shared" si="2061"/>
        <v>117.2928</v>
      </c>
      <c r="J2972" s="24">
        <f t="shared" si="2062"/>
        <v>117.2928</v>
      </c>
      <c r="K2972" s="24">
        <f t="shared" si="2062"/>
        <v>0</v>
      </c>
      <c r="L2972" s="24">
        <f t="shared" si="2062"/>
        <v>0</v>
      </c>
      <c r="M2972" s="24">
        <f t="shared" si="2062"/>
        <v>0</v>
      </c>
      <c r="N2972" s="24">
        <f t="shared" si="2062"/>
        <v>0</v>
      </c>
      <c r="O2972" s="24">
        <f t="shared" si="2062"/>
        <v>117.2928</v>
      </c>
      <c r="P2972" s="24">
        <f t="shared" si="2062"/>
        <v>0</v>
      </c>
      <c r="Q2972" s="24">
        <f t="shared" si="2062"/>
        <v>0</v>
      </c>
      <c r="R2972" s="88">
        <f t="shared" si="2053"/>
        <v>100</v>
      </c>
      <c r="S2972" s="70"/>
    </row>
    <row r="2973" spans="1:19" ht="15.75" customHeight="1" x14ac:dyDescent="0.3">
      <c r="A2973" s="28" t="s">
        <v>307</v>
      </c>
      <c r="B2973" s="28" t="s">
        <v>1423</v>
      </c>
      <c r="C2973" s="18" t="s">
        <v>87</v>
      </c>
      <c r="D2973" s="28" t="s">
        <v>54</v>
      </c>
      <c r="E2973" s="29" t="s">
        <v>681</v>
      </c>
      <c r="F2973" s="24"/>
      <c r="G2973" s="24"/>
      <c r="H2973" s="24">
        <v>0</v>
      </c>
      <c r="I2973" s="24">
        <v>117.2928</v>
      </c>
      <c r="J2973" s="37">
        <v>117.2928</v>
      </c>
      <c r="K2973" s="24">
        <v>0</v>
      </c>
      <c r="L2973" s="24">
        <v>0</v>
      </c>
      <c r="M2973" s="24">
        <v>0</v>
      </c>
      <c r="N2973" s="24">
        <v>0</v>
      </c>
      <c r="O2973" s="30">
        <v>117.2928</v>
      </c>
      <c r="P2973" s="30">
        <v>0</v>
      </c>
      <c r="Q2973" s="30">
        <v>0</v>
      </c>
      <c r="R2973" s="88">
        <f t="shared" si="2053"/>
        <v>100</v>
      </c>
      <c r="S2973" s="70"/>
    </row>
    <row r="2974" spans="1:19" s="36" customFormat="1" ht="15.75" customHeight="1" x14ac:dyDescent="0.3">
      <c r="A2974" s="43" t="s">
        <v>307</v>
      </c>
      <c r="B2974" s="43" t="s">
        <v>77</v>
      </c>
      <c r="C2974" s="27"/>
      <c r="D2974" s="43"/>
      <c r="E2974" s="44" t="s">
        <v>623</v>
      </c>
      <c r="F2974" s="22">
        <v>1470.9</v>
      </c>
      <c r="G2974" s="22">
        <f t="shared" ref="G2974:N2976" si="2063">G2975</f>
        <v>0</v>
      </c>
      <c r="H2974" s="22">
        <f t="shared" si="2063"/>
        <v>930.87400000000014</v>
      </c>
      <c r="I2974" s="22">
        <f t="shared" si="2063"/>
        <v>1113.374</v>
      </c>
      <c r="J2974" s="76">
        <f t="shared" si="2063"/>
        <v>50</v>
      </c>
      <c r="K2974" s="22">
        <f t="shared" si="2063"/>
        <v>182.5</v>
      </c>
      <c r="L2974" s="22">
        <f t="shared" si="2063"/>
        <v>0</v>
      </c>
      <c r="M2974" s="22">
        <f t="shared" si="2063"/>
        <v>0</v>
      </c>
      <c r="N2974" s="22">
        <f t="shared" si="2063"/>
        <v>0</v>
      </c>
      <c r="O2974" s="45">
        <f t="shared" ref="O2974:Q2976" si="2064">O2975</f>
        <v>1113.37392</v>
      </c>
      <c r="P2974" s="45">
        <f t="shared" si="2064"/>
        <v>182.5</v>
      </c>
      <c r="Q2974" s="45">
        <f t="shared" si="2064"/>
        <v>0</v>
      </c>
      <c r="R2974" s="86">
        <f t="shared" si="2053"/>
        <v>99.999992814633714</v>
      </c>
    </row>
    <row r="2975" spans="1:19" s="49" customFormat="1" ht="31.5" customHeight="1" x14ac:dyDescent="0.3">
      <c r="A2975" s="47" t="s">
        <v>307</v>
      </c>
      <c r="B2975" s="47" t="s">
        <v>1402</v>
      </c>
      <c r="C2975" s="20"/>
      <c r="D2975" s="47"/>
      <c r="E2975" s="48" t="s">
        <v>647</v>
      </c>
      <c r="F2975" s="23">
        <v>1470.9</v>
      </c>
      <c r="G2975" s="23">
        <f t="shared" si="2063"/>
        <v>0</v>
      </c>
      <c r="H2975" s="23">
        <f t="shared" si="2063"/>
        <v>930.87400000000014</v>
      </c>
      <c r="I2975" s="23">
        <f t="shared" si="2063"/>
        <v>1113.374</v>
      </c>
      <c r="J2975" s="77">
        <f t="shared" si="2063"/>
        <v>50</v>
      </c>
      <c r="K2975" s="23">
        <f t="shared" si="2063"/>
        <v>182.5</v>
      </c>
      <c r="L2975" s="23">
        <f t="shared" si="2063"/>
        <v>0</v>
      </c>
      <c r="M2975" s="23">
        <f t="shared" si="2063"/>
        <v>0</v>
      </c>
      <c r="N2975" s="23">
        <f t="shared" si="2063"/>
        <v>0</v>
      </c>
      <c r="O2975" s="51">
        <f t="shared" si="2064"/>
        <v>1113.37392</v>
      </c>
      <c r="P2975" s="51">
        <f t="shared" si="2064"/>
        <v>182.5</v>
      </c>
      <c r="Q2975" s="51">
        <f t="shared" si="2064"/>
        <v>0</v>
      </c>
      <c r="R2975" s="87">
        <f t="shared" si="2053"/>
        <v>99.999992814633714</v>
      </c>
    </row>
    <row r="2976" spans="1:19" ht="31.5" customHeight="1" x14ac:dyDescent="0.3">
      <c r="A2976" s="28" t="s">
        <v>307</v>
      </c>
      <c r="B2976" s="28" t="s">
        <v>1402</v>
      </c>
      <c r="C2976" s="18" t="s">
        <v>112</v>
      </c>
      <c r="D2976" s="28"/>
      <c r="E2976" s="29" t="s">
        <v>1504</v>
      </c>
      <c r="F2976" s="24">
        <v>1470.9</v>
      </c>
      <c r="G2976" s="24">
        <f t="shared" si="2063"/>
        <v>0</v>
      </c>
      <c r="H2976" s="24">
        <f t="shared" si="2063"/>
        <v>930.87400000000014</v>
      </c>
      <c r="I2976" s="24">
        <f t="shared" si="2063"/>
        <v>1113.374</v>
      </c>
      <c r="J2976" s="37">
        <f t="shared" si="2063"/>
        <v>50</v>
      </c>
      <c r="K2976" s="24">
        <f t="shared" si="2063"/>
        <v>182.5</v>
      </c>
      <c r="L2976" s="24">
        <f t="shared" si="2063"/>
        <v>0</v>
      </c>
      <c r="M2976" s="24">
        <f t="shared" si="2063"/>
        <v>0</v>
      </c>
      <c r="N2976" s="24">
        <f t="shared" si="2063"/>
        <v>0</v>
      </c>
      <c r="O2976" s="30">
        <f t="shared" si="2064"/>
        <v>1113.37392</v>
      </c>
      <c r="P2976" s="30">
        <f t="shared" si="2064"/>
        <v>182.5</v>
      </c>
      <c r="Q2976" s="30">
        <f t="shared" si="2064"/>
        <v>0</v>
      </c>
      <c r="R2976" s="88">
        <f t="shared" si="2053"/>
        <v>99.999992814633714</v>
      </c>
    </row>
    <row r="2977" spans="1:19" ht="31.5" customHeight="1" x14ac:dyDescent="0.3">
      <c r="A2977" s="28" t="s">
        <v>307</v>
      </c>
      <c r="B2977" s="28" t="s">
        <v>1402</v>
      </c>
      <c r="C2977" s="18" t="s">
        <v>131</v>
      </c>
      <c r="D2977" s="28"/>
      <c r="E2977" s="29" t="s">
        <v>1505</v>
      </c>
      <c r="F2977" s="24">
        <v>1470.9</v>
      </c>
      <c r="G2977" s="24">
        <f t="shared" ref="G2977:H2977" si="2065">G2985+G2978</f>
        <v>0</v>
      </c>
      <c r="H2977" s="24">
        <f t="shared" si="2065"/>
        <v>930.87400000000014</v>
      </c>
      <c r="I2977" s="24">
        <f t="shared" ref="I2977:Q2977" si="2066">I2985+I2978</f>
        <v>1113.374</v>
      </c>
      <c r="J2977" s="37">
        <f t="shared" si="2066"/>
        <v>50</v>
      </c>
      <c r="K2977" s="24">
        <f t="shared" si="2066"/>
        <v>182.5</v>
      </c>
      <c r="L2977" s="24">
        <f t="shared" si="2066"/>
        <v>0</v>
      </c>
      <c r="M2977" s="24">
        <f t="shared" si="2066"/>
        <v>0</v>
      </c>
      <c r="N2977" s="24">
        <f t="shared" si="2066"/>
        <v>0</v>
      </c>
      <c r="O2977" s="30">
        <f t="shared" si="2066"/>
        <v>1113.37392</v>
      </c>
      <c r="P2977" s="30">
        <f t="shared" si="2066"/>
        <v>182.5</v>
      </c>
      <c r="Q2977" s="30">
        <f t="shared" si="2066"/>
        <v>0</v>
      </c>
      <c r="R2977" s="88">
        <f t="shared" si="2053"/>
        <v>99.999992814633714</v>
      </c>
    </row>
    <row r="2978" spans="1:19" ht="31.5" customHeight="1" x14ac:dyDescent="0.3">
      <c r="A2978" s="28" t="s">
        <v>307</v>
      </c>
      <c r="B2978" s="28" t="s">
        <v>1402</v>
      </c>
      <c r="C2978" s="18" t="s">
        <v>145</v>
      </c>
      <c r="D2978" s="28"/>
      <c r="E2978" s="29" t="s">
        <v>1513</v>
      </c>
      <c r="F2978" s="24">
        <v>50</v>
      </c>
      <c r="G2978" s="24">
        <f t="shared" ref="G2978:Q2980" si="2067">G2979</f>
        <v>0</v>
      </c>
      <c r="H2978" s="24">
        <f>H2979+H2982</f>
        <v>50</v>
      </c>
      <c r="I2978" s="24">
        <f>I2979+I2982</f>
        <v>232.5</v>
      </c>
      <c r="J2978" s="24">
        <f t="shared" ref="J2978:Q2978" si="2068">J2979+J2982</f>
        <v>50</v>
      </c>
      <c r="K2978" s="24">
        <f t="shared" si="2068"/>
        <v>182.5</v>
      </c>
      <c r="L2978" s="24">
        <f t="shared" si="2068"/>
        <v>0</v>
      </c>
      <c r="M2978" s="24">
        <f t="shared" si="2068"/>
        <v>0</v>
      </c>
      <c r="N2978" s="24">
        <f t="shared" si="2068"/>
        <v>0</v>
      </c>
      <c r="O2978" s="24">
        <f t="shared" si="2068"/>
        <v>232.5</v>
      </c>
      <c r="P2978" s="24">
        <f t="shared" si="2068"/>
        <v>182.5</v>
      </c>
      <c r="Q2978" s="24">
        <f t="shared" si="2068"/>
        <v>0</v>
      </c>
      <c r="R2978" s="88">
        <f t="shared" si="2053"/>
        <v>100</v>
      </c>
    </row>
    <row r="2979" spans="1:19" ht="31.5" hidden="1" customHeight="1" x14ac:dyDescent="0.3">
      <c r="A2979" s="28" t="s">
        <v>307</v>
      </c>
      <c r="B2979" s="28" t="s">
        <v>1402</v>
      </c>
      <c r="C2979" s="18" t="s">
        <v>141</v>
      </c>
      <c r="D2979" s="28"/>
      <c r="E2979" s="29" t="s">
        <v>892</v>
      </c>
      <c r="F2979" s="24">
        <v>50</v>
      </c>
      <c r="G2979" s="24">
        <f t="shared" si="2067"/>
        <v>0</v>
      </c>
      <c r="H2979" s="24">
        <f t="shared" si="2067"/>
        <v>50</v>
      </c>
      <c r="I2979" s="24">
        <f t="shared" si="2067"/>
        <v>0</v>
      </c>
      <c r="J2979" s="37">
        <f t="shared" si="2067"/>
        <v>0</v>
      </c>
      <c r="K2979" s="24">
        <f t="shared" si="2067"/>
        <v>0</v>
      </c>
      <c r="L2979" s="24">
        <f t="shared" si="2067"/>
        <v>0</v>
      </c>
      <c r="M2979" s="24">
        <f t="shared" si="2067"/>
        <v>0</v>
      </c>
      <c r="N2979" s="24">
        <f t="shared" si="2067"/>
        <v>0</v>
      </c>
      <c r="O2979" s="30">
        <f t="shared" si="2067"/>
        <v>0</v>
      </c>
      <c r="P2979" s="30">
        <f t="shared" si="2067"/>
        <v>0</v>
      </c>
      <c r="Q2979" s="30">
        <f t="shared" si="2067"/>
        <v>0</v>
      </c>
      <c r="R2979" s="30">
        <v>0</v>
      </c>
      <c r="S2979" s="36" t="s">
        <v>2026</v>
      </c>
    </row>
    <row r="2980" spans="1:19" ht="31.5" hidden="1" customHeight="1" x14ac:dyDescent="0.3">
      <c r="A2980" s="28" t="s">
        <v>307</v>
      </c>
      <c r="B2980" s="28" t="s">
        <v>1402</v>
      </c>
      <c r="C2980" s="18" t="s">
        <v>141</v>
      </c>
      <c r="D2980" s="28" t="s">
        <v>51</v>
      </c>
      <c r="E2980" s="29" t="s">
        <v>663</v>
      </c>
      <c r="F2980" s="24">
        <v>50</v>
      </c>
      <c r="G2980" s="24">
        <f t="shared" si="2067"/>
        <v>0</v>
      </c>
      <c r="H2980" s="24">
        <f t="shared" si="2067"/>
        <v>50</v>
      </c>
      <c r="I2980" s="24">
        <f t="shared" si="2067"/>
        <v>0</v>
      </c>
      <c r="J2980" s="37">
        <f t="shared" si="2067"/>
        <v>0</v>
      </c>
      <c r="K2980" s="24">
        <f t="shared" si="2067"/>
        <v>0</v>
      </c>
      <c r="L2980" s="24">
        <f t="shared" si="2067"/>
        <v>0</v>
      </c>
      <c r="M2980" s="24">
        <f t="shared" si="2067"/>
        <v>0</v>
      </c>
      <c r="N2980" s="24">
        <f t="shared" si="2067"/>
        <v>0</v>
      </c>
      <c r="O2980" s="30">
        <f t="shared" si="2067"/>
        <v>0</v>
      </c>
      <c r="P2980" s="30">
        <f t="shared" si="2067"/>
        <v>0</v>
      </c>
      <c r="Q2980" s="30">
        <f t="shared" si="2067"/>
        <v>0</v>
      </c>
      <c r="R2980" s="30">
        <v>0</v>
      </c>
      <c r="S2980" s="36" t="s">
        <v>2026</v>
      </c>
    </row>
    <row r="2981" spans="1:19" ht="31.5" hidden="1" customHeight="1" x14ac:dyDescent="0.3">
      <c r="A2981" s="28" t="s">
        <v>307</v>
      </c>
      <c r="B2981" s="28" t="s">
        <v>1402</v>
      </c>
      <c r="C2981" s="18" t="s">
        <v>141</v>
      </c>
      <c r="D2981" s="28" t="s">
        <v>52</v>
      </c>
      <c r="E2981" s="29" t="s">
        <v>664</v>
      </c>
      <c r="F2981" s="24">
        <v>50</v>
      </c>
      <c r="G2981" s="24"/>
      <c r="H2981" s="24">
        <v>50</v>
      </c>
      <c r="I2981" s="24">
        <v>0</v>
      </c>
      <c r="J2981" s="37">
        <v>0</v>
      </c>
      <c r="K2981" s="24">
        <v>0</v>
      </c>
      <c r="L2981" s="24">
        <v>0</v>
      </c>
      <c r="M2981" s="24">
        <v>0</v>
      </c>
      <c r="N2981" s="24">
        <v>0</v>
      </c>
      <c r="O2981" s="30">
        <v>0</v>
      </c>
      <c r="P2981" s="30">
        <v>0</v>
      </c>
      <c r="Q2981" s="30">
        <v>0</v>
      </c>
      <c r="R2981" s="30">
        <v>0</v>
      </c>
      <c r="S2981" s="36" t="s">
        <v>2026</v>
      </c>
    </row>
    <row r="2982" spans="1:19" ht="63" customHeight="1" x14ac:dyDescent="0.3">
      <c r="A2982" s="28" t="s">
        <v>307</v>
      </c>
      <c r="B2982" s="28" t="s">
        <v>1402</v>
      </c>
      <c r="C2982" s="18" t="s">
        <v>2014</v>
      </c>
      <c r="D2982" s="28"/>
      <c r="E2982" s="29" t="s">
        <v>2015</v>
      </c>
      <c r="F2982" s="24"/>
      <c r="G2982" s="24"/>
      <c r="H2982" s="24">
        <f>H2983</f>
        <v>0</v>
      </c>
      <c r="I2982" s="24">
        <f>I2983</f>
        <v>232.5</v>
      </c>
      <c r="J2982" s="24">
        <f t="shared" ref="J2982:Q2983" si="2069">J2983</f>
        <v>50</v>
      </c>
      <c r="K2982" s="24">
        <f t="shared" si="2069"/>
        <v>182.5</v>
      </c>
      <c r="L2982" s="24">
        <f t="shared" si="2069"/>
        <v>0</v>
      </c>
      <c r="M2982" s="24">
        <f t="shared" si="2069"/>
        <v>0</v>
      </c>
      <c r="N2982" s="24">
        <f t="shared" si="2069"/>
        <v>0</v>
      </c>
      <c r="O2982" s="24">
        <f t="shared" si="2069"/>
        <v>232.5</v>
      </c>
      <c r="P2982" s="24">
        <f t="shared" si="2069"/>
        <v>182.5</v>
      </c>
      <c r="Q2982" s="24">
        <f t="shared" si="2069"/>
        <v>0</v>
      </c>
      <c r="R2982" s="88">
        <f t="shared" si="2053"/>
        <v>100</v>
      </c>
    </row>
    <row r="2983" spans="1:19" ht="31.5" customHeight="1" x14ac:dyDescent="0.3">
      <c r="A2983" s="28" t="s">
        <v>307</v>
      </c>
      <c r="B2983" s="28" t="s">
        <v>1402</v>
      </c>
      <c r="C2983" s="18" t="s">
        <v>2014</v>
      </c>
      <c r="D2983" s="28" t="s">
        <v>51</v>
      </c>
      <c r="E2983" s="29" t="s">
        <v>663</v>
      </c>
      <c r="F2983" s="24"/>
      <c r="G2983" s="24"/>
      <c r="H2983" s="24">
        <f>H2984</f>
        <v>0</v>
      </c>
      <c r="I2983" s="24">
        <f>I2984</f>
        <v>232.5</v>
      </c>
      <c r="J2983" s="24">
        <f t="shared" si="2069"/>
        <v>50</v>
      </c>
      <c r="K2983" s="24">
        <f t="shared" si="2069"/>
        <v>182.5</v>
      </c>
      <c r="L2983" s="24">
        <f t="shared" si="2069"/>
        <v>0</v>
      </c>
      <c r="M2983" s="24">
        <f t="shared" si="2069"/>
        <v>0</v>
      </c>
      <c r="N2983" s="24">
        <f t="shared" si="2069"/>
        <v>0</v>
      </c>
      <c r="O2983" s="24">
        <f t="shared" si="2069"/>
        <v>232.5</v>
      </c>
      <c r="P2983" s="24">
        <f t="shared" si="2069"/>
        <v>182.5</v>
      </c>
      <c r="Q2983" s="24">
        <f t="shared" si="2069"/>
        <v>0</v>
      </c>
      <c r="R2983" s="88">
        <f t="shared" si="2053"/>
        <v>100</v>
      </c>
    </row>
    <row r="2984" spans="1:19" ht="31.5" customHeight="1" x14ac:dyDescent="0.3">
      <c r="A2984" s="28" t="s">
        <v>307</v>
      </c>
      <c r="B2984" s="28" t="s">
        <v>1402</v>
      </c>
      <c r="C2984" s="18" t="s">
        <v>2014</v>
      </c>
      <c r="D2984" s="28" t="s">
        <v>52</v>
      </c>
      <c r="E2984" s="29" t="s">
        <v>664</v>
      </c>
      <c r="F2984" s="24"/>
      <c r="G2984" s="24"/>
      <c r="H2984" s="24">
        <v>0</v>
      </c>
      <c r="I2984" s="24">
        <v>232.5</v>
      </c>
      <c r="J2984" s="37">
        <v>50</v>
      </c>
      <c r="K2984" s="24">
        <v>182.5</v>
      </c>
      <c r="L2984" s="24">
        <v>0</v>
      </c>
      <c r="M2984" s="24">
        <v>0</v>
      </c>
      <c r="N2984" s="24">
        <v>0</v>
      </c>
      <c r="O2984" s="30">
        <v>232.5</v>
      </c>
      <c r="P2984" s="30">
        <v>182.5</v>
      </c>
      <c r="Q2984" s="30">
        <v>0</v>
      </c>
      <c r="R2984" s="88">
        <f t="shared" si="2053"/>
        <v>100</v>
      </c>
    </row>
    <row r="2985" spans="1:19" ht="31.5" customHeight="1" x14ac:dyDescent="0.3">
      <c r="A2985" s="28" t="s">
        <v>307</v>
      </c>
      <c r="B2985" s="28" t="s">
        <v>1402</v>
      </c>
      <c r="C2985" s="18" t="s">
        <v>298</v>
      </c>
      <c r="D2985" s="28"/>
      <c r="E2985" s="29" t="s">
        <v>1620</v>
      </c>
      <c r="F2985" s="24">
        <v>1420.9</v>
      </c>
      <c r="G2985" s="24">
        <f t="shared" ref="G2985:N2987" si="2070">G2986</f>
        <v>0</v>
      </c>
      <c r="H2985" s="24">
        <f t="shared" si="2070"/>
        <v>880.87400000000014</v>
      </c>
      <c r="I2985" s="24">
        <f t="shared" si="2070"/>
        <v>880.87400000000002</v>
      </c>
      <c r="J2985" s="37">
        <f t="shared" si="2070"/>
        <v>0</v>
      </c>
      <c r="K2985" s="24">
        <f t="shared" si="2070"/>
        <v>0</v>
      </c>
      <c r="L2985" s="24">
        <f t="shared" si="2070"/>
        <v>0</v>
      </c>
      <c r="M2985" s="24">
        <f t="shared" si="2070"/>
        <v>0</v>
      </c>
      <c r="N2985" s="24">
        <f t="shared" si="2070"/>
        <v>0</v>
      </c>
      <c r="O2985" s="30">
        <f t="shared" ref="O2985:Q2987" si="2071">O2986</f>
        <v>880.87392</v>
      </c>
      <c r="P2985" s="30">
        <f t="shared" si="2071"/>
        <v>0</v>
      </c>
      <c r="Q2985" s="30">
        <f t="shared" si="2071"/>
        <v>0</v>
      </c>
      <c r="R2985" s="88">
        <f t="shared" si="2053"/>
        <v>99.999990918110868</v>
      </c>
    </row>
    <row r="2986" spans="1:19" ht="15.75" customHeight="1" x14ac:dyDescent="0.3">
      <c r="A2986" s="28" t="s">
        <v>307</v>
      </c>
      <c r="B2986" s="28" t="s">
        <v>1402</v>
      </c>
      <c r="C2986" s="18" t="s">
        <v>297</v>
      </c>
      <c r="D2986" s="28"/>
      <c r="E2986" s="29" t="s">
        <v>894</v>
      </c>
      <c r="F2986" s="24">
        <v>1420.9</v>
      </c>
      <c r="G2986" s="24">
        <f t="shared" si="2070"/>
        <v>0</v>
      </c>
      <c r="H2986" s="24">
        <f t="shared" si="2070"/>
        <v>880.87400000000014</v>
      </c>
      <c r="I2986" s="24">
        <f t="shared" si="2070"/>
        <v>880.87400000000002</v>
      </c>
      <c r="J2986" s="37">
        <f t="shared" si="2070"/>
        <v>0</v>
      </c>
      <c r="K2986" s="24">
        <f t="shared" si="2070"/>
        <v>0</v>
      </c>
      <c r="L2986" s="24">
        <f t="shared" si="2070"/>
        <v>0</v>
      </c>
      <c r="M2986" s="24">
        <f t="shared" si="2070"/>
        <v>0</v>
      </c>
      <c r="N2986" s="24">
        <f t="shared" si="2070"/>
        <v>0</v>
      </c>
      <c r="O2986" s="30">
        <f t="shared" si="2071"/>
        <v>880.87392</v>
      </c>
      <c r="P2986" s="30">
        <f t="shared" si="2071"/>
        <v>0</v>
      </c>
      <c r="Q2986" s="30">
        <f t="shared" si="2071"/>
        <v>0</v>
      </c>
      <c r="R2986" s="88">
        <f t="shared" si="2053"/>
        <v>99.999990918110868</v>
      </c>
    </row>
    <row r="2987" spans="1:19" ht="31.5" customHeight="1" x14ac:dyDescent="0.3">
      <c r="A2987" s="28" t="s">
        <v>307</v>
      </c>
      <c r="B2987" s="28" t="s">
        <v>1402</v>
      </c>
      <c r="C2987" s="18" t="s">
        <v>297</v>
      </c>
      <c r="D2987" s="28" t="s">
        <v>51</v>
      </c>
      <c r="E2987" s="29" t="s">
        <v>663</v>
      </c>
      <c r="F2987" s="24">
        <v>1420.9</v>
      </c>
      <c r="G2987" s="24">
        <f t="shared" si="2070"/>
        <v>0</v>
      </c>
      <c r="H2987" s="24">
        <f t="shared" si="2070"/>
        <v>880.87400000000014</v>
      </c>
      <c r="I2987" s="24">
        <f t="shared" si="2070"/>
        <v>880.87400000000002</v>
      </c>
      <c r="J2987" s="37">
        <f t="shared" si="2070"/>
        <v>0</v>
      </c>
      <c r="K2987" s="24">
        <f t="shared" si="2070"/>
        <v>0</v>
      </c>
      <c r="L2987" s="24">
        <f t="shared" si="2070"/>
        <v>0</v>
      </c>
      <c r="M2987" s="24">
        <f t="shared" si="2070"/>
        <v>0</v>
      </c>
      <c r="N2987" s="24">
        <f t="shared" si="2070"/>
        <v>0</v>
      </c>
      <c r="O2987" s="30">
        <f t="shared" si="2071"/>
        <v>880.87392</v>
      </c>
      <c r="P2987" s="30">
        <f t="shared" si="2071"/>
        <v>0</v>
      </c>
      <c r="Q2987" s="30">
        <f t="shared" si="2071"/>
        <v>0</v>
      </c>
      <c r="R2987" s="88">
        <f t="shared" si="2053"/>
        <v>99.999990918110868</v>
      </c>
    </row>
    <row r="2988" spans="1:19" ht="31.5" customHeight="1" x14ac:dyDescent="0.3">
      <c r="A2988" s="28" t="s">
        <v>307</v>
      </c>
      <c r="B2988" s="28" t="s">
        <v>1402</v>
      </c>
      <c r="C2988" s="18" t="s">
        <v>297</v>
      </c>
      <c r="D2988" s="28" t="s">
        <v>52</v>
      </c>
      <c r="E2988" s="29" t="s">
        <v>664</v>
      </c>
      <c r="F2988" s="24">
        <v>1420.9</v>
      </c>
      <c r="G2988" s="24"/>
      <c r="H2988" s="24">
        <f>1420.9-540.026</f>
        <v>880.87400000000014</v>
      </c>
      <c r="I2988" s="24">
        <v>880.87400000000002</v>
      </c>
      <c r="J2988" s="37">
        <v>0</v>
      </c>
      <c r="K2988" s="24">
        <v>0</v>
      </c>
      <c r="L2988" s="24">
        <v>0</v>
      </c>
      <c r="M2988" s="24">
        <v>0</v>
      </c>
      <c r="N2988" s="24">
        <v>0</v>
      </c>
      <c r="O2988" s="30">
        <v>880.87392</v>
      </c>
      <c r="P2988" s="30">
        <v>0</v>
      </c>
      <c r="Q2988" s="30">
        <v>0</v>
      </c>
      <c r="R2988" s="88">
        <f t="shared" si="2053"/>
        <v>99.999990918110868</v>
      </c>
    </row>
    <row r="2989" spans="1:19" s="36" customFormat="1" ht="15.75" customHeight="1" x14ac:dyDescent="0.3">
      <c r="A2989" s="43" t="s">
        <v>307</v>
      </c>
      <c r="B2989" s="43" t="s">
        <v>111</v>
      </c>
      <c r="C2989" s="27"/>
      <c r="D2989" s="43"/>
      <c r="E2989" s="44" t="s">
        <v>624</v>
      </c>
      <c r="F2989" s="22">
        <v>2459.1</v>
      </c>
      <c r="G2989" s="22">
        <f t="shared" ref="G2989:N2989" si="2072">G2990</f>
        <v>0</v>
      </c>
      <c r="H2989" s="22">
        <f t="shared" si="2072"/>
        <v>2459.1</v>
      </c>
      <c r="I2989" s="22">
        <f t="shared" si="2072"/>
        <v>2459.1</v>
      </c>
      <c r="J2989" s="76">
        <f t="shared" si="2072"/>
        <v>2459.1</v>
      </c>
      <c r="K2989" s="22">
        <f t="shared" si="2072"/>
        <v>0</v>
      </c>
      <c r="L2989" s="22">
        <f t="shared" si="2072"/>
        <v>0</v>
      </c>
      <c r="M2989" s="22">
        <f t="shared" si="2072"/>
        <v>0</v>
      </c>
      <c r="N2989" s="22">
        <f t="shared" si="2072"/>
        <v>0</v>
      </c>
      <c r="O2989" s="45">
        <f>O2990</f>
        <v>2459.1</v>
      </c>
      <c r="P2989" s="45">
        <f>P2990</f>
        <v>0</v>
      </c>
      <c r="Q2989" s="45">
        <f>Q2990</f>
        <v>0</v>
      </c>
      <c r="R2989" s="86">
        <f t="shared" si="2053"/>
        <v>100</v>
      </c>
    </row>
    <row r="2990" spans="1:19" s="49" customFormat="1" ht="15.75" customHeight="1" x14ac:dyDescent="0.3">
      <c r="A2990" s="47" t="s">
        <v>307</v>
      </c>
      <c r="B2990" s="47" t="s">
        <v>1406</v>
      </c>
      <c r="C2990" s="20"/>
      <c r="D2990" s="47"/>
      <c r="E2990" s="48" t="s">
        <v>650</v>
      </c>
      <c r="F2990" s="23">
        <v>2459.1</v>
      </c>
      <c r="G2990" s="23">
        <f t="shared" ref="G2990:H2990" si="2073">G2991+G2997</f>
        <v>0</v>
      </c>
      <c r="H2990" s="23">
        <f t="shared" si="2073"/>
        <v>2459.1</v>
      </c>
      <c r="I2990" s="23">
        <f t="shared" ref="I2990:Q2990" si="2074">I2991+I2997</f>
        <v>2459.1</v>
      </c>
      <c r="J2990" s="77">
        <f t="shared" si="2074"/>
        <v>2459.1</v>
      </c>
      <c r="K2990" s="23">
        <f t="shared" si="2074"/>
        <v>0</v>
      </c>
      <c r="L2990" s="23">
        <f t="shared" si="2074"/>
        <v>0</v>
      </c>
      <c r="M2990" s="23">
        <f t="shared" si="2074"/>
        <v>0</v>
      </c>
      <c r="N2990" s="23">
        <f t="shared" si="2074"/>
        <v>0</v>
      </c>
      <c r="O2990" s="51">
        <f t="shared" si="2074"/>
        <v>2459.1</v>
      </c>
      <c r="P2990" s="51">
        <f t="shared" si="2074"/>
        <v>0</v>
      </c>
      <c r="Q2990" s="51">
        <f t="shared" si="2074"/>
        <v>0</v>
      </c>
      <c r="R2990" s="87">
        <f t="shared" si="2053"/>
        <v>100</v>
      </c>
    </row>
    <row r="2991" spans="1:19" ht="15.75" customHeight="1" x14ac:dyDescent="0.3">
      <c r="A2991" s="28" t="s">
        <v>307</v>
      </c>
      <c r="B2991" s="28" t="s">
        <v>1406</v>
      </c>
      <c r="C2991" s="18" t="s">
        <v>187</v>
      </c>
      <c r="D2991" s="28"/>
      <c r="E2991" s="29" t="s">
        <v>1529</v>
      </c>
      <c r="F2991" s="24">
        <v>2259.1</v>
      </c>
      <c r="G2991" s="24">
        <f t="shared" ref="G2991:N2995" si="2075">G2992</f>
        <v>0</v>
      </c>
      <c r="H2991" s="24">
        <f t="shared" si="2075"/>
        <v>2259.1</v>
      </c>
      <c r="I2991" s="24">
        <f t="shared" si="2075"/>
        <v>2259.1</v>
      </c>
      <c r="J2991" s="37">
        <f t="shared" si="2075"/>
        <v>2259.1</v>
      </c>
      <c r="K2991" s="24">
        <f t="shared" si="2075"/>
        <v>0</v>
      </c>
      <c r="L2991" s="24">
        <f t="shared" si="2075"/>
        <v>0</v>
      </c>
      <c r="M2991" s="24">
        <f t="shared" si="2075"/>
        <v>0</v>
      </c>
      <c r="N2991" s="24">
        <f t="shared" si="2075"/>
        <v>0</v>
      </c>
      <c r="O2991" s="30">
        <f t="shared" ref="O2991:Q2995" si="2076">O2992</f>
        <v>2259.1</v>
      </c>
      <c r="P2991" s="30">
        <f t="shared" si="2076"/>
        <v>0</v>
      </c>
      <c r="Q2991" s="30">
        <f t="shared" si="2076"/>
        <v>0</v>
      </c>
      <c r="R2991" s="88">
        <f t="shared" si="2053"/>
        <v>100</v>
      </c>
    </row>
    <row r="2992" spans="1:19" ht="47.25" customHeight="1" x14ac:dyDescent="0.3">
      <c r="A2992" s="28" t="s">
        <v>307</v>
      </c>
      <c r="B2992" s="28" t="s">
        <v>1406</v>
      </c>
      <c r="C2992" s="18" t="s">
        <v>191</v>
      </c>
      <c r="D2992" s="28"/>
      <c r="E2992" s="29" t="s">
        <v>1532</v>
      </c>
      <c r="F2992" s="24">
        <v>2259.1</v>
      </c>
      <c r="G2992" s="24">
        <f t="shared" si="2075"/>
        <v>0</v>
      </c>
      <c r="H2992" s="24">
        <f t="shared" si="2075"/>
        <v>2259.1</v>
      </c>
      <c r="I2992" s="24">
        <f t="shared" si="2075"/>
        <v>2259.1</v>
      </c>
      <c r="J2992" s="37">
        <f t="shared" si="2075"/>
        <v>2259.1</v>
      </c>
      <c r="K2992" s="24">
        <f t="shared" si="2075"/>
        <v>0</v>
      </c>
      <c r="L2992" s="24">
        <f t="shared" si="2075"/>
        <v>0</v>
      </c>
      <c r="M2992" s="24">
        <f t="shared" si="2075"/>
        <v>0</v>
      </c>
      <c r="N2992" s="24">
        <f t="shared" si="2075"/>
        <v>0</v>
      </c>
      <c r="O2992" s="30">
        <f t="shared" si="2076"/>
        <v>2259.1</v>
      </c>
      <c r="P2992" s="30">
        <f t="shared" si="2076"/>
        <v>0</v>
      </c>
      <c r="Q2992" s="30">
        <f t="shared" si="2076"/>
        <v>0</v>
      </c>
      <c r="R2992" s="88">
        <f t="shared" si="2053"/>
        <v>100</v>
      </c>
    </row>
    <row r="2993" spans="1:19" ht="31.5" customHeight="1" x14ac:dyDescent="0.3">
      <c r="A2993" s="28" t="s">
        <v>307</v>
      </c>
      <c r="B2993" s="28" t="s">
        <v>1406</v>
      </c>
      <c r="C2993" s="18" t="s">
        <v>192</v>
      </c>
      <c r="D2993" s="28"/>
      <c r="E2993" s="29" t="s">
        <v>1533</v>
      </c>
      <c r="F2993" s="24">
        <v>2259.1</v>
      </c>
      <c r="G2993" s="24">
        <f t="shared" si="2075"/>
        <v>0</v>
      </c>
      <c r="H2993" s="24">
        <f t="shared" si="2075"/>
        <v>2259.1</v>
      </c>
      <c r="I2993" s="24">
        <f t="shared" si="2075"/>
        <v>2259.1</v>
      </c>
      <c r="J2993" s="37">
        <f t="shared" si="2075"/>
        <v>2259.1</v>
      </c>
      <c r="K2993" s="24">
        <f t="shared" si="2075"/>
        <v>0</v>
      </c>
      <c r="L2993" s="24">
        <f t="shared" si="2075"/>
        <v>0</v>
      </c>
      <c r="M2993" s="24">
        <f t="shared" si="2075"/>
        <v>0</v>
      </c>
      <c r="N2993" s="24">
        <f t="shared" si="2075"/>
        <v>0</v>
      </c>
      <c r="O2993" s="30">
        <f t="shared" si="2076"/>
        <v>2259.1</v>
      </c>
      <c r="P2993" s="30">
        <f t="shared" si="2076"/>
        <v>0</v>
      </c>
      <c r="Q2993" s="30">
        <f t="shared" si="2076"/>
        <v>0</v>
      </c>
      <c r="R2993" s="88">
        <f t="shared" si="2053"/>
        <v>100</v>
      </c>
    </row>
    <row r="2994" spans="1:19" ht="63" customHeight="1" x14ac:dyDescent="0.3">
      <c r="A2994" s="28" t="s">
        <v>307</v>
      </c>
      <c r="B2994" s="28" t="s">
        <v>1406</v>
      </c>
      <c r="C2994" s="18" t="s">
        <v>299</v>
      </c>
      <c r="D2994" s="28"/>
      <c r="E2994" s="29" t="s">
        <v>767</v>
      </c>
      <c r="F2994" s="24">
        <v>2259.1</v>
      </c>
      <c r="G2994" s="24">
        <f t="shared" si="2075"/>
        <v>0</v>
      </c>
      <c r="H2994" s="24">
        <f t="shared" si="2075"/>
        <v>2259.1</v>
      </c>
      <c r="I2994" s="24">
        <f t="shared" si="2075"/>
        <v>2259.1</v>
      </c>
      <c r="J2994" s="37">
        <f t="shared" si="2075"/>
        <v>2259.1</v>
      </c>
      <c r="K2994" s="24">
        <f t="shared" si="2075"/>
        <v>0</v>
      </c>
      <c r="L2994" s="24">
        <f t="shared" si="2075"/>
        <v>0</v>
      </c>
      <c r="M2994" s="24">
        <f t="shared" si="2075"/>
        <v>0</v>
      </c>
      <c r="N2994" s="24">
        <f t="shared" si="2075"/>
        <v>0</v>
      </c>
      <c r="O2994" s="30">
        <f t="shared" si="2076"/>
        <v>2259.1</v>
      </c>
      <c r="P2994" s="30">
        <f t="shared" si="2076"/>
        <v>0</v>
      </c>
      <c r="Q2994" s="30">
        <f t="shared" si="2076"/>
        <v>0</v>
      </c>
      <c r="R2994" s="88">
        <f t="shared" si="2053"/>
        <v>100</v>
      </c>
    </row>
    <row r="2995" spans="1:19" ht="31.5" customHeight="1" x14ac:dyDescent="0.3">
      <c r="A2995" s="28" t="s">
        <v>307</v>
      </c>
      <c r="B2995" s="28" t="s">
        <v>1406</v>
      </c>
      <c r="C2995" s="18" t="s">
        <v>299</v>
      </c>
      <c r="D2995" s="28" t="s">
        <v>143</v>
      </c>
      <c r="E2995" s="29" t="s">
        <v>673</v>
      </c>
      <c r="F2995" s="24">
        <v>2259.1</v>
      </c>
      <c r="G2995" s="24">
        <f t="shared" si="2075"/>
        <v>0</v>
      </c>
      <c r="H2995" s="24">
        <f t="shared" si="2075"/>
        <v>2259.1</v>
      </c>
      <c r="I2995" s="24">
        <f t="shared" si="2075"/>
        <v>2259.1</v>
      </c>
      <c r="J2995" s="37">
        <f t="shared" si="2075"/>
        <v>2259.1</v>
      </c>
      <c r="K2995" s="24">
        <f t="shared" si="2075"/>
        <v>0</v>
      </c>
      <c r="L2995" s="24">
        <f t="shared" si="2075"/>
        <v>0</v>
      </c>
      <c r="M2995" s="24">
        <f t="shared" si="2075"/>
        <v>0</v>
      </c>
      <c r="N2995" s="24">
        <f t="shared" si="2075"/>
        <v>0</v>
      </c>
      <c r="O2995" s="30">
        <f t="shared" si="2076"/>
        <v>2259.1</v>
      </c>
      <c r="P2995" s="30">
        <f t="shared" si="2076"/>
        <v>0</v>
      </c>
      <c r="Q2995" s="30">
        <f t="shared" si="2076"/>
        <v>0</v>
      </c>
      <c r="R2995" s="88">
        <f t="shared" si="2053"/>
        <v>100</v>
      </c>
      <c r="S2995" s="36"/>
    </row>
    <row r="2996" spans="1:19" ht="47.25" customHeight="1" x14ac:dyDescent="0.3">
      <c r="A2996" s="28" t="s">
        <v>307</v>
      </c>
      <c r="B2996" s="28" t="s">
        <v>1406</v>
      </c>
      <c r="C2996" s="18" t="s">
        <v>299</v>
      </c>
      <c r="D2996" s="28" t="s">
        <v>139</v>
      </c>
      <c r="E2996" s="29" t="s">
        <v>676</v>
      </c>
      <c r="F2996" s="24">
        <v>2259.1</v>
      </c>
      <c r="G2996" s="24"/>
      <c r="H2996" s="24">
        <v>2259.1</v>
      </c>
      <c r="I2996" s="24">
        <v>2259.1</v>
      </c>
      <c r="J2996" s="37">
        <f>I2996</f>
        <v>2259.1</v>
      </c>
      <c r="K2996" s="24">
        <v>0</v>
      </c>
      <c r="L2996" s="24">
        <v>0</v>
      </c>
      <c r="M2996" s="24">
        <v>0</v>
      </c>
      <c r="N2996" s="24">
        <v>0</v>
      </c>
      <c r="O2996" s="30">
        <v>2259.1</v>
      </c>
      <c r="P2996" s="30">
        <v>0</v>
      </c>
      <c r="Q2996" s="30">
        <v>0</v>
      </c>
      <c r="R2996" s="88">
        <f t="shared" si="2053"/>
        <v>100</v>
      </c>
      <c r="S2996" s="36"/>
    </row>
    <row r="2997" spans="1:19" ht="47.25" customHeight="1" x14ac:dyDescent="0.3">
      <c r="A2997" s="28" t="s">
        <v>307</v>
      </c>
      <c r="B2997" s="28" t="s">
        <v>1406</v>
      </c>
      <c r="C2997" s="18" t="s">
        <v>167</v>
      </c>
      <c r="D2997" s="28"/>
      <c r="E2997" s="29" t="s">
        <v>1520</v>
      </c>
      <c r="F2997" s="24">
        <v>200</v>
      </c>
      <c r="G2997" s="24">
        <f t="shared" ref="G2997:N3001" si="2077">G2998</f>
        <v>0</v>
      </c>
      <c r="H2997" s="24">
        <f t="shared" si="2077"/>
        <v>200</v>
      </c>
      <c r="I2997" s="24">
        <f t="shared" si="2077"/>
        <v>200</v>
      </c>
      <c r="J2997" s="37">
        <f t="shared" si="2077"/>
        <v>200</v>
      </c>
      <c r="K2997" s="24">
        <f t="shared" si="2077"/>
        <v>0</v>
      </c>
      <c r="L2997" s="24">
        <f t="shared" si="2077"/>
        <v>0</v>
      </c>
      <c r="M2997" s="24">
        <f t="shared" si="2077"/>
        <v>0</v>
      </c>
      <c r="N2997" s="24">
        <f t="shared" si="2077"/>
        <v>0</v>
      </c>
      <c r="O2997" s="30">
        <f t="shared" ref="O2997:Q3001" si="2078">O2998</f>
        <v>200</v>
      </c>
      <c r="P2997" s="30">
        <f t="shared" si="2078"/>
        <v>0</v>
      </c>
      <c r="Q2997" s="30">
        <f t="shared" si="2078"/>
        <v>0</v>
      </c>
      <c r="R2997" s="88">
        <f t="shared" si="2053"/>
        <v>100</v>
      </c>
      <c r="S2997" s="36"/>
    </row>
    <row r="2998" spans="1:19" ht="31.5" customHeight="1" x14ac:dyDescent="0.3">
      <c r="A2998" s="28" t="s">
        <v>307</v>
      </c>
      <c r="B2998" s="28" t="s">
        <v>1406</v>
      </c>
      <c r="C2998" s="18" t="s">
        <v>193</v>
      </c>
      <c r="D2998" s="28"/>
      <c r="E2998" s="29" t="s">
        <v>1534</v>
      </c>
      <c r="F2998" s="24">
        <v>200</v>
      </c>
      <c r="G2998" s="24">
        <f t="shared" si="2077"/>
        <v>0</v>
      </c>
      <c r="H2998" s="24">
        <f t="shared" si="2077"/>
        <v>200</v>
      </c>
      <c r="I2998" s="24">
        <f t="shared" si="2077"/>
        <v>200</v>
      </c>
      <c r="J2998" s="37">
        <f t="shared" si="2077"/>
        <v>200</v>
      </c>
      <c r="K2998" s="24">
        <f t="shared" si="2077"/>
        <v>0</v>
      </c>
      <c r="L2998" s="24">
        <f t="shared" si="2077"/>
        <v>0</v>
      </c>
      <c r="M2998" s="24">
        <f t="shared" si="2077"/>
        <v>0</v>
      </c>
      <c r="N2998" s="24">
        <f t="shared" si="2077"/>
        <v>0</v>
      </c>
      <c r="O2998" s="30">
        <f t="shared" si="2078"/>
        <v>200</v>
      </c>
      <c r="P2998" s="30">
        <f t="shared" si="2078"/>
        <v>0</v>
      </c>
      <c r="Q2998" s="30">
        <f t="shared" si="2078"/>
        <v>0</v>
      </c>
      <c r="R2998" s="88">
        <f t="shared" si="2053"/>
        <v>100</v>
      </c>
    </row>
    <row r="2999" spans="1:19" ht="47.25" customHeight="1" x14ac:dyDescent="0.3">
      <c r="A2999" s="28" t="s">
        <v>307</v>
      </c>
      <c r="B2999" s="28" t="s">
        <v>1406</v>
      </c>
      <c r="C2999" s="18" t="s">
        <v>301</v>
      </c>
      <c r="D2999" s="28"/>
      <c r="E2999" s="29" t="s">
        <v>1621</v>
      </c>
      <c r="F2999" s="24">
        <v>200</v>
      </c>
      <c r="G2999" s="24">
        <f t="shared" si="2077"/>
        <v>0</v>
      </c>
      <c r="H2999" s="24">
        <f t="shared" si="2077"/>
        <v>200</v>
      </c>
      <c r="I2999" s="24">
        <f t="shared" si="2077"/>
        <v>200</v>
      </c>
      <c r="J2999" s="37">
        <f t="shared" si="2077"/>
        <v>200</v>
      </c>
      <c r="K2999" s="24">
        <f t="shared" si="2077"/>
        <v>0</v>
      </c>
      <c r="L2999" s="24">
        <f t="shared" si="2077"/>
        <v>0</v>
      </c>
      <c r="M2999" s="24">
        <f t="shared" si="2077"/>
        <v>0</v>
      </c>
      <c r="N2999" s="24">
        <f t="shared" si="2077"/>
        <v>0</v>
      </c>
      <c r="O2999" s="30">
        <f t="shared" si="2078"/>
        <v>200</v>
      </c>
      <c r="P2999" s="30">
        <f t="shared" si="2078"/>
        <v>0</v>
      </c>
      <c r="Q2999" s="30">
        <f t="shared" si="2078"/>
        <v>0</v>
      </c>
      <c r="R2999" s="88">
        <f t="shared" si="2053"/>
        <v>100</v>
      </c>
    </row>
    <row r="3000" spans="1:19" ht="31.5" customHeight="1" x14ac:dyDescent="0.3">
      <c r="A3000" s="28" t="s">
        <v>307</v>
      </c>
      <c r="B3000" s="28" t="s">
        <v>1406</v>
      </c>
      <c r="C3000" s="18" t="s">
        <v>300</v>
      </c>
      <c r="D3000" s="28"/>
      <c r="E3000" s="29" t="s">
        <v>792</v>
      </c>
      <c r="F3000" s="24">
        <v>200</v>
      </c>
      <c r="G3000" s="24">
        <f t="shared" si="2077"/>
        <v>0</v>
      </c>
      <c r="H3000" s="24">
        <f t="shared" si="2077"/>
        <v>200</v>
      </c>
      <c r="I3000" s="24">
        <f t="shared" si="2077"/>
        <v>200</v>
      </c>
      <c r="J3000" s="37">
        <f t="shared" si="2077"/>
        <v>200</v>
      </c>
      <c r="K3000" s="24">
        <f t="shared" si="2077"/>
        <v>0</v>
      </c>
      <c r="L3000" s="24">
        <f t="shared" si="2077"/>
        <v>0</v>
      </c>
      <c r="M3000" s="24">
        <f t="shared" si="2077"/>
        <v>0</v>
      </c>
      <c r="N3000" s="24">
        <f t="shared" si="2077"/>
        <v>0</v>
      </c>
      <c r="O3000" s="30">
        <f t="shared" si="2078"/>
        <v>200</v>
      </c>
      <c r="P3000" s="30">
        <f t="shared" si="2078"/>
        <v>0</v>
      </c>
      <c r="Q3000" s="30">
        <f t="shared" si="2078"/>
        <v>0</v>
      </c>
      <c r="R3000" s="88">
        <f t="shared" si="2053"/>
        <v>100</v>
      </c>
    </row>
    <row r="3001" spans="1:19" ht="31.5" customHeight="1" x14ac:dyDescent="0.3">
      <c r="A3001" s="28" t="s">
        <v>307</v>
      </c>
      <c r="B3001" s="28" t="s">
        <v>1406</v>
      </c>
      <c r="C3001" s="18" t="s">
        <v>300</v>
      </c>
      <c r="D3001" s="28" t="s">
        <v>51</v>
      </c>
      <c r="E3001" s="29" t="s">
        <v>663</v>
      </c>
      <c r="F3001" s="24">
        <v>200</v>
      </c>
      <c r="G3001" s="24">
        <f t="shared" si="2077"/>
        <v>0</v>
      </c>
      <c r="H3001" s="24">
        <f t="shared" si="2077"/>
        <v>200</v>
      </c>
      <c r="I3001" s="24">
        <f t="shared" si="2077"/>
        <v>200</v>
      </c>
      <c r="J3001" s="37">
        <f t="shared" si="2077"/>
        <v>200</v>
      </c>
      <c r="K3001" s="24">
        <f t="shared" si="2077"/>
        <v>0</v>
      </c>
      <c r="L3001" s="24">
        <f t="shared" si="2077"/>
        <v>0</v>
      </c>
      <c r="M3001" s="24">
        <f t="shared" si="2077"/>
        <v>0</v>
      </c>
      <c r="N3001" s="24">
        <f t="shared" si="2077"/>
        <v>0</v>
      </c>
      <c r="O3001" s="30">
        <f t="shared" si="2078"/>
        <v>200</v>
      </c>
      <c r="P3001" s="30">
        <f t="shared" si="2078"/>
        <v>0</v>
      </c>
      <c r="Q3001" s="30">
        <f t="shared" si="2078"/>
        <v>0</v>
      </c>
      <c r="R3001" s="88">
        <f t="shared" si="2053"/>
        <v>100</v>
      </c>
    </row>
    <row r="3002" spans="1:19" ht="31.5" customHeight="1" x14ac:dyDescent="0.3">
      <c r="A3002" s="28" t="s">
        <v>307</v>
      </c>
      <c r="B3002" s="28" t="s">
        <v>1406</v>
      </c>
      <c r="C3002" s="18" t="s">
        <v>300</v>
      </c>
      <c r="D3002" s="28" t="s">
        <v>52</v>
      </c>
      <c r="E3002" s="29" t="s">
        <v>664</v>
      </c>
      <c r="F3002" s="24">
        <v>200</v>
      </c>
      <c r="G3002" s="24"/>
      <c r="H3002" s="24">
        <v>200</v>
      </c>
      <c r="I3002" s="24">
        <v>200</v>
      </c>
      <c r="J3002" s="37">
        <f>I3002</f>
        <v>200</v>
      </c>
      <c r="K3002" s="24">
        <v>0</v>
      </c>
      <c r="L3002" s="24">
        <v>0</v>
      </c>
      <c r="M3002" s="24">
        <v>0</v>
      </c>
      <c r="N3002" s="24">
        <v>0</v>
      </c>
      <c r="O3002" s="30">
        <v>200</v>
      </c>
      <c r="P3002" s="30">
        <v>0</v>
      </c>
      <c r="Q3002" s="30">
        <v>0</v>
      </c>
      <c r="R3002" s="88">
        <f t="shared" si="2053"/>
        <v>100</v>
      </c>
    </row>
    <row r="3003" spans="1:19" s="36" customFormat="1" ht="15.75" customHeight="1" x14ac:dyDescent="0.3">
      <c r="A3003" s="43" t="s">
        <v>307</v>
      </c>
      <c r="B3003" s="43" t="s">
        <v>71</v>
      </c>
      <c r="C3003" s="27"/>
      <c r="D3003" s="43"/>
      <c r="E3003" s="44" t="s">
        <v>625</v>
      </c>
      <c r="F3003" s="22">
        <v>838.5</v>
      </c>
      <c r="G3003" s="22">
        <f t="shared" ref="G3003:N3009" si="2079">G3004</f>
        <v>0</v>
      </c>
      <c r="H3003" s="22">
        <f t="shared" si="2079"/>
        <v>791.14499999999998</v>
      </c>
      <c r="I3003" s="22">
        <f t="shared" si="2079"/>
        <v>3358.9805700000002</v>
      </c>
      <c r="J3003" s="76">
        <f t="shared" si="2079"/>
        <v>912.5</v>
      </c>
      <c r="K3003" s="22">
        <f t="shared" si="2079"/>
        <v>0</v>
      </c>
      <c r="L3003" s="22">
        <f t="shared" si="2079"/>
        <v>0</v>
      </c>
      <c r="M3003" s="22">
        <f t="shared" si="2079"/>
        <v>0</v>
      </c>
      <c r="N3003" s="22">
        <f t="shared" si="2079"/>
        <v>0</v>
      </c>
      <c r="O3003" s="45">
        <f t="shared" ref="O3003:Q3009" si="2080">O3004</f>
        <v>3262.2805699999999</v>
      </c>
      <c r="P3003" s="45">
        <f t="shared" si="2080"/>
        <v>0</v>
      </c>
      <c r="Q3003" s="45">
        <f t="shared" si="2080"/>
        <v>0</v>
      </c>
      <c r="R3003" s="86">
        <f t="shared" si="2053"/>
        <v>97.121150361402655</v>
      </c>
      <c r="S3003" s="70"/>
    </row>
    <row r="3004" spans="1:19" s="49" customFormat="1" ht="15.75" customHeight="1" x14ac:dyDescent="0.3">
      <c r="A3004" s="47" t="s">
        <v>307</v>
      </c>
      <c r="B3004" s="47" t="s">
        <v>1408</v>
      </c>
      <c r="C3004" s="20"/>
      <c r="D3004" s="47"/>
      <c r="E3004" s="48" t="s">
        <v>652</v>
      </c>
      <c r="F3004" s="23">
        <v>838.5</v>
      </c>
      <c r="G3004" s="23">
        <f t="shared" ref="G3004:H3004" si="2081">G3005+G3011</f>
        <v>0</v>
      </c>
      <c r="H3004" s="23">
        <f t="shared" si="2081"/>
        <v>791.14499999999998</v>
      </c>
      <c r="I3004" s="23">
        <f t="shared" ref="I3004:Q3004" si="2082">I3005+I3011</f>
        <v>3358.9805700000002</v>
      </c>
      <c r="J3004" s="77">
        <f t="shared" si="2082"/>
        <v>912.5</v>
      </c>
      <c r="K3004" s="23">
        <f t="shared" si="2082"/>
        <v>0</v>
      </c>
      <c r="L3004" s="23">
        <f t="shared" si="2082"/>
        <v>0</v>
      </c>
      <c r="M3004" s="23">
        <f t="shared" si="2082"/>
        <v>0</v>
      </c>
      <c r="N3004" s="23">
        <f t="shared" si="2082"/>
        <v>0</v>
      </c>
      <c r="O3004" s="51">
        <f t="shared" si="2082"/>
        <v>3262.2805699999999</v>
      </c>
      <c r="P3004" s="51">
        <f t="shared" si="2082"/>
        <v>0</v>
      </c>
      <c r="Q3004" s="51">
        <f t="shared" si="2082"/>
        <v>0</v>
      </c>
      <c r="R3004" s="87">
        <f t="shared" si="2053"/>
        <v>97.121150361402655</v>
      </c>
      <c r="S3004" s="70"/>
    </row>
    <row r="3005" spans="1:19" ht="15.75" customHeight="1" x14ac:dyDescent="0.3">
      <c r="A3005" s="28" t="s">
        <v>307</v>
      </c>
      <c r="B3005" s="28" t="s">
        <v>1408</v>
      </c>
      <c r="C3005" s="18" t="s">
        <v>162</v>
      </c>
      <c r="D3005" s="28"/>
      <c r="E3005" s="29" t="s">
        <v>1515</v>
      </c>
      <c r="F3005" s="24">
        <v>838.5</v>
      </c>
      <c r="G3005" s="24">
        <f t="shared" si="2079"/>
        <v>0</v>
      </c>
      <c r="H3005" s="24">
        <f t="shared" si="2079"/>
        <v>791.14499999999998</v>
      </c>
      <c r="I3005" s="24">
        <f t="shared" si="2079"/>
        <v>791.14499999999998</v>
      </c>
      <c r="J3005" s="37">
        <f t="shared" si="2079"/>
        <v>212.5</v>
      </c>
      <c r="K3005" s="24">
        <f t="shared" si="2079"/>
        <v>0</v>
      </c>
      <c r="L3005" s="24">
        <f t="shared" si="2079"/>
        <v>0</v>
      </c>
      <c r="M3005" s="24">
        <f t="shared" si="2079"/>
        <v>0</v>
      </c>
      <c r="N3005" s="24">
        <f t="shared" si="2079"/>
        <v>0</v>
      </c>
      <c r="O3005" s="30">
        <f t="shared" si="2080"/>
        <v>791.14499999999998</v>
      </c>
      <c r="P3005" s="30">
        <f t="shared" si="2080"/>
        <v>0</v>
      </c>
      <c r="Q3005" s="30">
        <f t="shared" si="2080"/>
        <v>0</v>
      </c>
      <c r="R3005" s="88">
        <f t="shared" si="2053"/>
        <v>100</v>
      </c>
      <c r="S3005" s="70"/>
    </row>
    <row r="3006" spans="1:19" ht="31.5" customHeight="1" x14ac:dyDescent="0.3">
      <c r="A3006" s="28" t="s">
        <v>307</v>
      </c>
      <c r="B3006" s="28" t="s">
        <v>1408</v>
      </c>
      <c r="C3006" s="18" t="s">
        <v>214</v>
      </c>
      <c r="D3006" s="28"/>
      <c r="E3006" s="29" t="s">
        <v>1536</v>
      </c>
      <c r="F3006" s="24">
        <v>838.5</v>
      </c>
      <c r="G3006" s="24">
        <f t="shared" si="2079"/>
        <v>0</v>
      </c>
      <c r="H3006" s="24">
        <f t="shared" si="2079"/>
        <v>791.14499999999998</v>
      </c>
      <c r="I3006" s="24">
        <f t="shared" si="2079"/>
        <v>791.14499999999998</v>
      </c>
      <c r="J3006" s="37">
        <f t="shared" si="2079"/>
        <v>212.5</v>
      </c>
      <c r="K3006" s="24">
        <f t="shared" si="2079"/>
        <v>0</v>
      </c>
      <c r="L3006" s="24">
        <f t="shared" si="2079"/>
        <v>0</v>
      </c>
      <c r="M3006" s="24">
        <f t="shared" si="2079"/>
        <v>0</v>
      </c>
      <c r="N3006" s="24">
        <f t="shared" si="2079"/>
        <v>0</v>
      </c>
      <c r="O3006" s="30">
        <f t="shared" si="2080"/>
        <v>791.14499999999998</v>
      </c>
      <c r="P3006" s="30">
        <f t="shared" si="2080"/>
        <v>0</v>
      </c>
      <c r="Q3006" s="30">
        <f t="shared" si="2080"/>
        <v>0</v>
      </c>
      <c r="R3006" s="88">
        <f t="shared" si="2053"/>
        <v>100</v>
      </c>
      <c r="S3006" s="70"/>
    </row>
    <row r="3007" spans="1:19" ht="31.5" customHeight="1" x14ac:dyDescent="0.3">
      <c r="A3007" s="28" t="s">
        <v>307</v>
      </c>
      <c r="B3007" s="28" t="s">
        <v>1408</v>
      </c>
      <c r="C3007" s="18" t="s">
        <v>215</v>
      </c>
      <c r="D3007" s="28"/>
      <c r="E3007" s="29" t="s">
        <v>1537</v>
      </c>
      <c r="F3007" s="24">
        <v>838.5</v>
      </c>
      <c r="G3007" s="24">
        <f t="shared" si="2079"/>
        <v>0</v>
      </c>
      <c r="H3007" s="24">
        <f t="shared" si="2079"/>
        <v>791.14499999999998</v>
      </c>
      <c r="I3007" s="24">
        <f t="shared" si="2079"/>
        <v>791.14499999999998</v>
      </c>
      <c r="J3007" s="37">
        <f t="shared" si="2079"/>
        <v>212.5</v>
      </c>
      <c r="K3007" s="24">
        <f t="shared" si="2079"/>
        <v>0</v>
      </c>
      <c r="L3007" s="24">
        <f t="shared" si="2079"/>
        <v>0</v>
      </c>
      <c r="M3007" s="24">
        <f t="shared" si="2079"/>
        <v>0</v>
      </c>
      <c r="N3007" s="24">
        <f t="shared" si="2079"/>
        <v>0</v>
      </c>
      <c r="O3007" s="30">
        <f t="shared" si="2080"/>
        <v>791.14499999999998</v>
      </c>
      <c r="P3007" s="30">
        <f t="shared" si="2080"/>
        <v>0</v>
      </c>
      <c r="Q3007" s="30">
        <f t="shared" si="2080"/>
        <v>0</v>
      </c>
      <c r="R3007" s="88">
        <f t="shared" si="2053"/>
        <v>100</v>
      </c>
      <c r="S3007" s="70"/>
    </row>
    <row r="3008" spans="1:19" ht="47.25" customHeight="1" x14ac:dyDescent="0.3">
      <c r="A3008" s="28" t="s">
        <v>307</v>
      </c>
      <c r="B3008" s="28" t="s">
        <v>1408</v>
      </c>
      <c r="C3008" s="18" t="s">
        <v>202</v>
      </c>
      <c r="D3008" s="28"/>
      <c r="E3008" s="29" t="s">
        <v>735</v>
      </c>
      <c r="F3008" s="24">
        <v>838.5</v>
      </c>
      <c r="G3008" s="24">
        <f t="shared" si="2079"/>
        <v>0</v>
      </c>
      <c r="H3008" s="24">
        <f t="shared" si="2079"/>
        <v>791.14499999999998</v>
      </c>
      <c r="I3008" s="24">
        <f t="shared" si="2079"/>
        <v>791.14499999999998</v>
      </c>
      <c r="J3008" s="37">
        <f t="shared" si="2079"/>
        <v>212.5</v>
      </c>
      <c r="K3008" s="24">
        <f t="shared" si="2079"/>
        <v>0</v>
      </c>
      <c r="L3008" s="24">
        <f t="shared" si="2079"/>
        <v>0</v>
      </c>
      <c r="M3008" s="24">
        <f t="shared" si="2079"/>
        <v>0</v>
      </c>
      <c r="N3008" s="24">
        <f t="shared" si="2079"/>
        <v>0</v>
      </c>
      <c r="O3008" s="30">
        <f t="shared" si="2080"/>
        <v>791.14499999999998</v>
      </c>
      <c r="P3008" s="30">
        <f t="shared" si="2080"/>
        <v>0</v>
      </c>
      <c r="Q3008" s="30">
        <f t="shared" si="2080"/>
        <v>0</v>
      </c>
      <c r="R3008" s="88">
        <f t="shared" si="2053"/>
        <v>100</v>
      </c>
      <c r="S3008" s="70"/>
    </row>
    <row r="3009" spans="1:19" ht="31.5" customHeight="1" x14ac:dyDescent="0.3">
      <c r="A3009" s="28" t="s">
        <v>307</v>
      </c>
      <c r="B3009" s="28" t="s">
        <v>1408</v>
      </c>
      <c r="C3009" s="18" t="s">
        <v>202</v>
      </c>
      <c r="D3009" s="28" t="s">
        <v>51</v>
      </c>
      <c r="E3009" s="29" t="s">
        <v>663</v>
      </c>
      <c r="F3009" s="24">
        <v>838.5</v>
      </c>
      <c r="G3009" s="24">
        <f t="shared" si="2079"/>
        <v>0</v>
      </c>
      <c r="H3009" s="24">
        <f t="shared" si="2079"/>
        <v>791.14499999999998</v>
      </c>
      <c r="I3009" s="24">
        <f t="shared" si="2079"/>
        <v>791.14499999999998</v>
      </c>
      <c r="J3009" s="37">
        <f t="shared" si="2079"/>
        <v>212.5</v>
      </c>
      <c r="K3009" s="24">
        <f t="shared" si="2079"/>
        <v>0</v>
      </c>
      <c r="L3009" s="24">
        <f t="shared" si="2079"/>
        <v>0</v>
      </c>
      <c r="M3009" s="24">
        <f t="shared" si="2079"/>
        <v>0</v>
      </c>
      <c r="N3009" s="24">
        <f t="shared" si="2079"/>
        <v>0</v>
      </c>
      <c r="O3009" s="30">
        <f t="shared" si="2080"/>
        <v>791.14499999999998</v>
      </c>
      <c r="P3009" s="30">
        <f t="shared" si="2080"/>
        <v>0</v>
      </c>
      <c r="Q3009" s="30">
        <f t="shared" si="2080"/>
        <v>0</v>
      </c>
      <c r="R3009" s="88">
        <f t="shared" si="2053"/>
        <v>100</v>
      </c>
      <c r="S3009" s="70"/>
    </row>
    <row r="3010" spans="1:19" ht="31.5" customHeight="1" x14ac:dyDescent="0.3">
      <c r="A3010" s="28" t="s">
        <v>307</v>
      </c>
      <c r="B3010" s="28" t="s">
        <v>1408</v>
      </c>
      <c r="C3010" s="18" t="s">
        <v>202</v>
      </c>
      <c r="D3010" s="28" t="s">
        <v>52</v>
      </c>
      <c r="E3010" s="29" t="s">
        <v>664</v>
      </c>
      <c r="F3010" s="24">
        <v>838.5</v>
      </c>
      <c r="G3010" s="24"/>
      <c r="H3010" s="24">
        <f>838.5-47.355</f>
        <v>791.14499999999998</v>
      </c>
      <c r="I3010" s="24">
        <v>791.14499999999998</v>
      </c>
      <c r="J3010" s="37">
        <v>212.5</v>
      </c>
      <c r="K3010" s="24">
        <v>0</v>
      </c>
      <c r="L3010" s="24">
        <v>0</v>
      </c>
      <c r="M3010" s="24">
        <v>0</v>
      </c>
      <c r="N3010" s="24">
        <v>0</v>
      </c>
      <c r="O3010" s="30">
        <v>791.14499999999998</v>
      </c>
      <c r="P3010" s="30">
        <v>0</v>
      </c>
      <c r="Q3010" s="30">
        <v>0</v>
      </c>
      <c r="R3010" s="88">
        <f t="shared" si="2053"/>
        <v>100</v>
      </c>
      <c r="S3010" s="70"/>
    </row>
    <row r="3011" spans="1:19" ht="31.5" customHeight="1" x14ac:dyDescent="0.3">
      <c r="A3011" s="28" t="s">
        <v>307</v>
      </c>
      <c r="B3011" s="28" t="s">
        <v>1408</v>
      </c>
      <c r="C3011" s="28" t="s">
        <v>62</v>
      </c>
      <c r="D3011" s="28"/>
      <c r="E3011" s="29" t="s">
        <v>1196</v>
      </c>
      <c r="F3011" s="24">
        <v>0</v>
      </c>
      <c r="G3011" s="24">
        <f t="shared" ref="G3011:N3013" si="2083">G3012</f>
        <v>0</v>
      </c>
      <c r="H3011" s="24">
        <f t="shared" si="2083"/>
        <v>0</v>
      </c>
      <c r="I3011" s="24">
        <f t="shared" si="2083"/>
        <v>2567.8355700000002</v>
      </c>
      <c r="J3011" s="37">
        <f t="shared" si="2083"/>
        <v>700</v>
      </c>
      <c r="K3011" s="24">
        <f t="shared" si="2083"/>
        <v>0</v>
      </c>
      <c r="L3011" s="24">
        <f t="shared" si="2083"/>
        <v>0</v>
      </c>
      <c r="M3011" s="24">
        <f t="shared" si="2083"/>
        <v>0</v>
      </c>
      <c r="N3011" s="24">
        <f t="shared" si="2083"/>
        <v>0</v>
      </c>
      <c r="O3011" s="30">
        <f t="shared" ref="O3011:Q3013" si="2084">O3012</f>
        <v>2471.1355699999999</v>
      </c>
      <c r="P3011" s="30">
        <f t="shared" si="2084"/>
        <v>0</v>
      </c>
      <c r="Q3011" s="30">
        <f t="shared" si="2084"/>
        <v>0</v>
      </c>
      <c r="R3011" s="88">
        <f t="shared" si="2053"/>
        <v>96.234182549313303</v>
      </c>
      <c r="S3011" s="70"/>
    </row>
    <row r="3012" spans="1:19" ht="47.25" customHeight="1" x14ac:dyDescent="0.3">
      <c r="A3012" s="28" t="s">
        <v>307</v>
      </c>
      <c r="B3012" s="28" t="s">
        <v>1408</v>
      </c>
      <c r="C3012" s="28" t="s">
        <v>527</v>
      </c>
      <c r="D3012" s="28"/>
      <c r="E3012" s="29" t="s">
        <v>114</v>
      </c>
      <c r="F3012" s="24">
        <v>0</v>
      </c>
      <c r="G3012" s="24">
        <f t="shared" si="2083"/>
        <v>0</v>
      </c>
      <c r="H3012" s="24">
        <f t="shared" si="2083"/>
        <v>0</v>
      </c>
      <c r="I3012" s="24">
        <f t="shared" si="2083"/>
        <v>2567.8355700000002</v>
      </c>
      <c r="J3012" s="37">
        <f t="shared" si="2083"/>
        <v>700</v>
      </c>
      <c r="K3012" s="24">
        <f t="shared" si="2083"/>
        <v>0</v>
      </c>
      <c r="L3012" s="24">
        <f t="shared" si="2083"/>
        <v>0</v>
      </c>
      <c r="M3012" s="24">
        <f t="shared" si="2083"/>
        <v>0</v>
      </c>
      <c r="N3012" s="24">
        <f t="shared" si="2083"/>
        <v>0</v>
      </c>
      <c r="O3012" s="30">
        <f t="shared" si="2084"/>
        <v>2471.1355699999999</v>
      </c>
      <c r="P3012" s="30">
        <f t="shared" si="2084"/>
        <v>0</v>
      </c>
      <c r="Q3012" s="30">
        <f t="shared" si="2084"/>
        <v>0</v>
      </c>
      <c r="R3012" s="88">
        <f t="shared" si="2053"/>
        <v>96.234182549313303</v>
      </c>
      <c r="S3012" s="70"/>
    </row>
    <row r="3013" spans="1:19" ht="31.5" customHeight="1" x14ac:dyDescent="0.3">
      <c r="A3013" s="28" t="s">
        <v>307</v>
      </c>
      <c r="B3013" s="28" t="s">
        <v>1408</v>
      </c>
      <c r="C3013" s="28" t="s">
        <v>527</v>
      </c>
      <c r="D3013" s="28" t="s">
        <v>51</v>
      </c>
      <c r="E3013" s="29" t="s">
        <v>663</v>
      </c>
      <c r="F3013" s="24">
        <v>0</v>
      </c>
      <c r="G3013" s="24">
        <f t="shared" si="2083"/>
        <v>0</v>
      </c>
      <c r="H3013" s="24">
        <f t="shared" si="2083"/>
        <v>0</v>
      </c>
      <c r="I3013" s="24">
        <f t="shared" si="2083"/>
        <v>2567.8355700000002</v>
      </c>
      <c r="J3013" s="37">
        <f t="shared" si="2083"/>
        <v>700</v>
      </c>
      <c r="K3013" s="24">
        <f t="shared" si="2083"/>
        <v>0</v>
      </c>
      <c r="L3013" s="24">
        <f t="shared" si="2083"/>
        <v>0</v>
      </c>
      <c r="M3013" s="24">
        <f t="shared" si="2083"/>
        <v>0</v>
      </c>
      <c r="N3013" s="24">
        <f t="shared" si="2083"/>
        <v>0</v>
      </c>
      <c r="O3013" s="30">
        <f t="shared" si="2084"/>
        <v>2471.1355699999999</v>
      </c>
      <c r="P3013" s="30">
        <f t="shared" si="2084"/>
        <v>0</v>
      </c>
      <c r="Q3013" s="30">
        <f t="shared" si="2084"/>
        <v>0</v>
      </c>
      <c r="R3013" s="88">
        <f t="shared" si="2053"/>
        <v>96.234182549313303</v>
      </c>
      <c r="S3013" s="70"/>
    </row>
    <row r="3014" spans="1:19" ht="31.5" customHeight="1" x14ac:dyDescent="0.3">
      <c r="A3014" s="28" t="s">
        <v>307</v>
      </c>
      <c r="B3014" s="28" t="s">
        <v>1408</v>
      </c>
      <c r="C3014" s="28" t="s">
        <v>527</v>
      </c>
      <c r="D3014" s="28" t="s">
        <v>52</v>
      </c>
      <c r="E3014" s="29" t="s">
        <v>664</v>
      </c>
      <c r="F3014" s="24">
        <v>0</v>
      </c>
      <c r="G3014" s="24"/>
      <c r="H3014" s="24">
        <v>0</v>
      </c>
      <c r="I3014" s="24">
        <v>2567.8355700000002</v>
      </c>
      <c r="J3014" s="37">
        <v>700</v>
      </c>
      <c r="K3014" s="24">
        <v>0</v>
      </c>
      <c r="L3014" s="24">
        <v>0</v>
      </c>
      <c r="M3014" s="24">
        <v>0</v>
      </c>
      <c r="N3014" s="24">
        <v>0</v>
      </c>
      <c r="O3014" s="30">
        <v>2471.1355699999999</v>
      </c>
      <c r="P3014" s="30">
        <v>0</v>
      </c>
      <c r="Q3014" s="30">
        <v>0</v>
      </c>
      <c r="R3014" s="88">
        <f t="shared" si="2053"/>
        <v>96.234182549313303</v>
      </c>
      <c r="S3014" s="70"/>
    </row>
    <row r="3015" spans="1:19" s="36" customFormat="1" ht="15.75" hidden="1" customHeight="1" x14ac:dyDescent="0.3">
      <c r="A3015" s="43" t="s">
        <v>307</v>
      </c>
      <c r="B3015" s="43" t="s">
        <v>148</v>
      </c>
      <c r="C3015" s="27"/>
      <c r="D3015" s="43"/>
      <c r="E3015" s="44" t="s">
        <v>626</v>
      </c>
      <c r="F3015" s="22">
        <v>750.5</v>
      </c>
      <c r="G3015" s="22">
        <f t="shared" ref="G3015:Q3020" si="2085">G3016</f>
        <v>0</v>
      </c>
      <c r="H3015" s="22">
        <f t="shared" si="2085"/>
        <v>576.24800000000005</v>
      </c>
      <c r="I3015" s="22">
        <f t="shared" si="2085"/>
        <v>0</v>
      </c>
      <c r="J3015" s="76">
        <f t="shared" si="2085"/>
        <v>0</v>
      </c>
      <c r="K3015" s="22">
        <f t="shared" si="2085"/>
        <v>0</v>
      </c>
      <c r="L3015" s="22">
        <f t="shared" si="2085"/>
        <v>0</v>
      </c>
      <c r="M3015" s="22">
        <f t="shared" si="2085"/>
        <v>0</v>
      </c>
      <c r="N3015" s="22">
        <f t="shared" si="2085"/>
        <v>0</v>
      </c>
      <c r="O3015" s="45">
        <f t="shared" si="2085"/>
        <v>0</v>
      </c>
      <c r="P3015" s="45">
        <f t="shared" si="2085"/>
        <v>0</v>
      </c>
      <c r="Q3015" s="45">
        <f t="shared" si="2085"/>
        <v>0</v>
      </c>
      <c r="R3015" s="45">
        <v>0</v>
      </c>
      <c r="S3015" s="36" t="s">
        <v>2026</v>
      </c>
    </row>
    <row r="3016" spans="1:19" s="49" customFormat="1" ht="15.75" hidden="1" customHeight="1" x14ac:dyDescent="0.3">
      <c r="A3016" s="47" t="s">
        <v>307</v>
      </c>
      <c r="B3016" s="47" t="s">
        <v>1404</v>
      </c>
      <c r="C3016" s="20"/>
      <c r="D3016" s="47"/>
      <c r="E3016" s="48" t="s">
        <v>654</v>
      </c>
      <c r="F3016" s="23">
        <v>750.5</v>
      </c>
      <c r="G3016" s="23">
        <f t="shared" ref="G3016:O3017" si="2086">G3017</f>
        <v>0</v>
      </c>
      <c r="H3016" s="23">
        <f t="shared" si="2086"/>
        <v>576.24800000000005</v>
      </c>
      <c r="I3016" s="23">
        <f t="shared" si="2086"/>
        <v>0</v>
      </c>
      <c r="J3016" s="77">
        <f t="shared" si="2086"/>
        <v>0</v>
      </c>
      <c r="K3016" s="23">
        <f t="shared" si="2086"/>
        <v>0</v>
      </c>
      <c r="L3016" s="23">
        <f t="shared" si="2086"/>
        <v>0</v>
      </c>
      <c r="M3016" s="23">
        <f t="shared" si="2086"/>
        <v>0</v>
      </c>
      <c r="N3016" s="23">
        <f t="shared" si="2086"/>
        <v>0</v>
      </c>
      <c r="O3016" s="51">
        <f t="shared" si="2086"/>
        <v>0</v>
      </c>
      <c r="P3016" s="51">
        <f t="shared" si="2085"/>
        <v>0</v>
      </c>
      <c r="Q3016" s="51">
        <f t="shared" si="2085"/>
        <v>0</v>
      </c>
      <c r="R3016" s="51">
        <v>0</v>
      </c>
      <c r="S3016" s="36" t="s">
        <v>2026</v>
      </c>
    </row>
    <row r="3017" spans="1:19" ht="31.5" hidden="1" customHeight="1" x14ac:dyDescent="0.3">
      <c r="A3017" s="28" t="s">
        <v>307</v>
      </c>
      <c r="B3017" s="28" t="s">
        <v>1404</v>
      </c>
      <c r="C3017" s="18" t="s">
        <v>62</v>
      </c>
      <c r="D3017" s="28"/>
      <c r="E3017" s="29" t="s">
        <v>1821</v>
      </c>
      <c r="F3017" s="24">
        <v>750.5</v>
      </c>
      <c r="G3017" s="24">
        <f t="shared" si="2086"/>
        <v>0</v>
      </c>
      <c r="H3017" s="24">
        <f t="shared" si="2086"/>
        <v>576.24800000000005</v>
      </c>
      <c r="I3017" s="24">
        <f t="shared" si="2086"/>
        <v>0</v>
      </c>
      <c r="J3017" s="37">
        <f t="shared" si="2086"/>
        <v>0</v>
      </c>
      <c r="K3017" s="24">
        <f t="shared" si="2086"/>
        <v>0</v>
      </c>
      <c r="L3017" s="24">
        <f t="shared" si="2086"/>
        <v>0</v>
      </c>
      <c r="M3017" s="24">
        <f t="shared" si="2086"/>
        <v>0</v>
      </c>
      <c r="N3017" s="24">
        <f t="shared" si="2086"/>
        <v>0</v>
      </c>
      <c r="O3017" s="30">
        <f t="shared" si="2086"/>
        <v>0</v>
      </c>
      <c r="P3017" s="30">
        <f t="shared" si="2085"/>
        <v>0</v>
      </c>
      <c r="Q3017" s="30">
        <f t="shared" si="2085"/>
        <v>0</v>
      </c>
      <c r="R3017" s="30">
        <v>0</v>
      </c>
      <c r="S3017" s="36" t="s">
        <v>2026</v>
      </c>
    </row>
    <row r="3018" spans="1:19" ht="47.25" hidden="1" customHeight="1" x14ac:dyDescent="0.3">
      <c r="A3018" s="28" t="s">
        <v>307</v>
      </c>
      <c r="B3018" s="28" t="s">
        <v>1404</v>
      </c>
      <c r="C3018" s="18" t="s">
        <v>152</v>
      </c>
      <c r="D3018" s="28"/>
      <c r="E3018" s="29" t="s">
        <v>1788</v>
      </c>
      <c r="F3018" s="24">
        <v>750.5</v>
      </c>
      <c r="G3018" s="24">
        <f t="shared" ref="G3018:O3018" si="2087">G3019</f>
        <v>0</v>
      </c>
      <c r="H3018" s="24">
        <f t="shared" si="2087"/>
        <v>576.24800000000005</v>
      </c>
      <c r="I3018" s="24">
        <f t="shared" si="2087"/>
        <v>0</v>
      </c>
      <c r="J3018" s="37">
        <f t="shared" si="2087"/>
        <v>0</v>
      </c>
      <c r="K3018" s="24">
        <f t="shared" si="2087"/>
        <v>0</v>
      </c>
      <c r="L3018" s="24">
        <f t="shared" si="2087"/>
        <v>0</v>
      </c>
      <c r="M3018" s="24">
        <f t="shared" si="2087"/>
        <v>0</v>
      </c>
      <c r="N3018" s="24">
        <f t="shared" si="2087"/>
        <v>0</v>
      </c>
      <c r="O3018" s="30">
        <f t="shared" si="2087"/>
        <v>0</v>
      </c>
      <c r="P3018" s="30">
        <f t="shared" si="2085"/>
        <v>0</v>
      </c>
      <c r="Q3018" s="30">
        <f t="shared" si="2085"/>
        <v>0</v>
      </c>
      <c r="R3018" s="30">
        <v>0</v>
      </c>
      <c r="S3018" s="36" t="s">
        <v>2026</v>
      </c>
    </row>
    <row r="3019" spans="1:19" ht="31.5" hidden="1" customHeight="1" x14ac:dyDescent="0.3">
      <c r="A3019" s="28" t="s">
        <v>307</v>
      </c>
      <c r="B3019" s="28" t="s">
        <v>1404</v>
      </c>
      <c r="C3019" s="18" t="s">
        <v>1822</v>
      </c>
      <c r="D3019" s="28"/>
      <c r="E3019" s="29" t="s">
        <v>1823</v>
      </c>
      <c r="F3019" s="24">
        <v>750.5</v>
      </c>
      <c r="G3019" s="24">
        <f t="shared" ref="G3019:O3019" si="2088">G3020</f>
        <v>0</v>
      </c>
      <c r="H3019" s="24">
        <f t="shared" si="2088"/>
        <v>576.24800000000005</v>
      </c>
      <c r="I3019" s="24">
        <f t="shared" si="2088"/>
        <v>0</v>
      </c>
      <c r="J3019" s="37">
        <f t="shared" si="2088"/>
        <v>0</v>
      </c>
      <c r="K3019" s="24">
        <f t="shared" si="2088"/>
        <v>0</v>
      </c>
      <c r="L3019" s="24">
        <f t="shared" si="2088"/>
        <v>0</v>
      </c>
      <c r="M3019" s="24">
        <f t="shared" si="2088"/>
        <v>0</v>
      </c>
      <c r="N3019" s="24">
        <f t="shared" si="2088"/>
        <v>0</v>
      </c>
      <c r="O3019" s="30">
        <f t="shared" si="2088"/>
        <v>0</v>
      </c>
      <c r="P3019" s="30">
        <f t="shared" si="2085"/>
        <v>0</v>
      </c>
      <c r="Q3019" s="30">
        <f t="shared" si="2085"/>
        <v>0</v>
      </c>
      <c r="R3019" s="30">
        <v>0</v>
      </c>
      <c r="S3019" s="36" t="s">
        <v>2026</v>
      </c>
    </row>
    <row r="3020" spans="1:19" ht="31.5" hidden="1" customHeight="1" x14ac:dyDescent="0.3">
      <c r="A3020" s="28" t="s">
        <v>307</v>
      </c>
      <c r="B3020" s="28" t="s">
        <v>1404</v>
      </c>
      <c r="C3020" s="18" t="s">
        <v>1822</v>
      </c>
      <c r="D3020" s="28" t="s">
        <v>51</v>
      </c>
      <c r="E3020" s="29" t="s">
        <v>663</v>
      </c>
      <c r="F3020" s="24">
        <v>750.5</v>
      </c>
      <c r="G3020" s="24">
        <f t="shared" ref="G3020:O3020" si="2089">G3021</f>
        <v>0</v>
      </c>
      <c r="H3020" s="24">
        <f t="shared" si="2089"/>
        <v>576.24800000000005</v>
      </c>
      <c r="I3020" s="24">
        <f t="shared" si="2089"/>
        <v>0</v>
      </c>
      <c r="J3020" s="37">
        <f t="shared" si="2089"/>
        <v>0</v>
      </c>
      <c r="K3020" s="24">
        <f t="shared" si="2089"/>
        <v>0</v>
      </c>
      <c r="L3020" s="24">
        <f t="shared" si="2089"/>
        <v>0</v>
      </c>
      <c r="M3020" s="24">
        <f t="shared" si="2089"/>
        <v>0</v>
      </c>
      <c r="N3020" s="24">
        <f t="shared" si="2089"/>
        <v>0</v>
      </c>
      <c r="O3020" s="30">
        <f t="shared" si="2089"/>
        <v>0</v>
      </c>
      <c r="P3020" s="30">
        <f t="shared" si="2085"/>
        <v>0</v>
      </c>
      <c r="Q3020" s="30">
        <f t="shared" si="2085"/>
        <v>0</v>
      </c>
      <c r="R3020" s="30">
        <v>0</v>
      </c>
      <c r="S3020" s="36" t="s">
        <v>2026</v>
      </c>
    </row>
    <row r="3021" spans="1:19" ht="31.5" hidden="1" customHeight="1" x14ac:dyDescent="0.3">
      <c r="A3021" s="28" t="s">
        <v>307</v>
      </c>
      <c r="B3021" s="28" t="s">
        <v>1404</v>
      </c>
      <c r="C3021" s="18" t="s">
        <v>1822</v>
      </c>
      <c r="D3021" s="28" t="s">
        <v>52</v>
      </c>
      <c r="E3021" s="29" t="s">
        <v>664</v>
      </c>
      <c r="F3021" s="24">
        <v>750.5</v>
      </c>
      <c r="G3021" s="24"/>
      <c r="H3021" s="24">
        <f>750.5-174.252</f>
        <v>576.24800000000005</v>
      </c>
      <c r="I3021" s="24">
        <v>0</v>
      </c>
      <c r="J3021" s="37">
        <v>0</v>
      </c>
      <c r="K3021" s="24">
        <v>0</v>
      </c>
      <c r="L3021" s="24">
        <v>0</v>
      </c>
      <c r="M3021" s="24">
        <v>0</v>
      </c>
      <c r="N3021" s="24">
        <v>0</v>
      </c>
      <c r="O3021" s="30">
        <v>0</v>
      </c>
      <c r="P3021" s="30">
        <v>0</v>
      </c>
      <c r="Q3021" s="30">
        <v>0</v>
      </c>
      <c r="R3021" s="30">
        <v>0</v>
      </c>
      <c r="S3021" s="36" t="s">
        <v>2026</v>
      </c>
    </row>
    <row r="3022" spans="1:19" s="36" customFormat="1" ht="15.75" customHeight="1" x14ac:dyDescent="0.3">
      <c r="A3022" s="43" t="s">
        <v>307</v>
      </c>
      <c r="B3022" s="43" t="s">
        <v>78</v>
      </c>
      <c r="C3022" s="27"/>
      <c r="D3022" s="43"/>
      <c r="E3022" s="44" t="s">
        <v>1325</v>
      </c>
      <c r="F3022" s="22">
        <v>1151</v>
      </c>
      <c r="G3022" s="22">
        <f t="shared" ref="G3022:Q3022" si="2090">G3023</f>
        <v>0</v>
      </c>
      <c r="H3022" s="22">
        <f t="shared" si="2090"/>
        <v>993.34399999999982</v>
      </c>
      <c r="I3022" s="22">
        <f t="shared" si="2090"/>
        <v>1028.3440000000001</v>
      </c>
      <c r="J3022" s="76">
        <f t="shared" si="2090"/>
        <v>296.89087999999998</v>
      </c>
      <c r="K3022" s="22">
        <f t="shared" si="2090"/>
        <v>0</v>
      </c>
      <c r="L3022" s="22">
        <f t="shared" si="2090"/>
        <v>0</v>
      </c>
      <c r="M3022" s="22">
        <f t="shared" si="2090"/>
        <v>0</v>
      </c>
      <c r="N3022" s="22">
        <f t="shared" si="2090"/>
        <v>0</v>
      </c>
      <c r="O3022" s="45">
        <f t="shared" si="2090"/>
        <v>872.9</v>
      </c>
      <c r="P3022" s="45">
        <f t="shared" si="2090"/>
        <v>0</v>
      </c>
      <c r="Q3022" s="45">
        <f t="shared" si="2090"/>
        <v>0</v>
      </c>
      <c r="R3022" s="86">
        <f t="shared" ref="R3022:R3084" si="2091">O3022/I3022*100</f>
        <v>84.884046583633491</v>
      </c>
      <c r="S3022" s="70"/>
    </row>
    <row r="3023" spans="1:19" s="49" customFormat="1" ht="15.75" customHeight="1" x14ac:dyDescent="0.3">
      <c r="A3023" s="47" t="s">
        <v>307</v>
      </c>
      <c r="B3023" s="47" t="s">
        <v>1395</v>
      </c>
      <c r="C3023" s="20"/>
      <c r="D3023" s="47"/>
      <c r="E3023" s="48" t="s">
        <v>1019</v>
      </c>
      <c r="F3023" s="23">
        <v>1151</v>
      </c>
      <c r="G3023" s="23">
        <f t="shared" ref="G3023:H3023" si="2092">G3024+G3030</f>
        <v>0</v>
      </c>
      <c r="H3023" s="23">
        <f t="shared" si="2092"/>
        <v>993.34399999999982</v>
      </c>
      <c r="I3023" s="23">
        <f t="shared" ref="I3023:Q3023" si="2093">I3024+I3030</f>
        <v>1028.3440000000001</v>
      </c>
      <c r="J3023" s="77">
        <f t="shared" si="2093"/>
        <v>296.89087999999998</v>
      </c>
      <c r="K3023" s="23">
        <f t="shared" si="2093"/>
        <v>0</v>
      </c>
      <c r="L3023" s="23">
        <f t="shared" si="2093"/>
        <v>0</v>
      </c>
      <c r="M3023" s="23">
        <f t="shared" si="2093"/>
        <v>0</v>
      </c>
      <c r="N3023" s="23">
        <f t="shared" si="2093"/>
        <v>0</v>
      </c>
      <c r="O3023" s="51">
        <f t="shared" si="2093"/>
        <v>872.9</v>
      </c>
      <c r="P3023" s="51">
        <f t="shared" si="2093"/>
        <v>0</v>
      </c>
      <c r="Q3023" s="51">
        <f t="shared" si="2093"/>
        <v>0</v>
      </c>
      <c r="R3023" s="87">
        <f t="shared" si="2091"/>
        <v>84.884046583633491</v>
      </c>
      <c r="S3023" s="70"/>
    </row>
    <row r="3024" spans="1:19" ht="31.5" customHeight="1" x14ac:dyDescent="0.3">
      <c r="A3024" s="28" t="s">
        <v>307</v>
      </c>
      <c r="B3024" s="28" t="s">
        <v>1395</v>
      </c>
      <c r="C3024" s="18" t="s">
        <v>902</v>
      </c>
      <c r="D3024" s="28"/>
      <c r="E3024" s="29" t="s">
        <v>1580</v>
      </c>
      <c r="F3024" s="24">
        <v>1151</v>
      </c>
      <c r="G3024" s="24">
        <f t="shared" ref="G3024:N3027" si="2094">G3025</f>
        <v>0</v>
      </c>
      <c r="H3024" s="24">
        <f t="shared" si="2094"/>
        <v>993.34399999999982</v>
      </c>
      <c r="I3024" s="24">
        <f t="shared" si="2094"/>
        <v>993.34400000000005</v>
      </c>
      <c r="J3024" s="37">
        <f t="shared" si="2094"/>
        <v>261.89087999999998</v>
      </c>
      <c r="K3024" s="24">
        <f t="shared" si="2094"/>
        <v>0</v>
      </c>
      <c r="L3024" s="24">
        <f t="shared" si="2094"/>
        <v>0</v>
      </c>
      <c r="M3024" s="24">
        <f t="shared" si="2094"/>
        <v>0</v>
      </c>
      <c r="N3024" s="24">
        <f t="shared" si="2094"/>
        <v>0</v>
      </c>
      <c r="O3024" s="30">
        <f t="shared" ref="O3024:Q3028" si="2095">O3025</f>
        <v>837.9</v>
      </c>
      <c r="P3024" s="30">
        <f t="shared" si="2095"/>
        <v>0</v>
      </c>
      <c r="Q3024" s="30">
        <f t="shared" si="2095"/>
        <v>0</v>
      </c>
      <c r="R3024" s="88">
        <f t="shared" si="2091"/>
        <v>84.351443205978995</v>
      </c>
      <c r="S3024" s="70"/>
    </row>
    <row r="3025" spans="1:19" ht="31.5" customHeight="1" x14ac:dyDescent="0.3">
      <c r="A3025" s="28" t="s">
        <v>307</v>
      </c>
      <c r="B3025" s="28" t="s">
        <v>1395</v>
      </c>
      <c r="C3025" s="18" t="s">
        <v>906</v>
      </c>
      <c r="D3025" s="28"/>
      <c r="E3025" s="35" t="s">
        <v>1622</v>
      </c>
      <c r="F3025" s="24">
        <v>1151</v>
      </c>
      <c r="G3025" s="24">
        <f t="shared" si="2094"/>
        <v>0</v>
      </c>
      <c r="H3025" s="24">
        <f t="shared" si="2094"/>
        <v>993.34399999999982</v>
      </c>
      <c r="I3025" s="24">
        <f t="shared" si="2094"/>
        <v>993.34400000000005</v>
      </c>
      <c r="J3025" s="37">
        <f t="shared" si="2094"/>
        <v>261.89087999999998</v>
      </c>
      <c r="K3025" s="24">
        <f t="shared" si="2094"/>
        <v>0</v>
      </c>
      <c r="L3025" s="24">
        <f t="shared" si="2094"/>
        <v>0</v>
      </c>
      <c r="M3025" s="24">
        <f t="shared" si="2094"/>
        <v>0</v>
      </c>
      <c r="N3025" s="24">
        <f t="shared" si="2094"/>
        <v>0</v>
      </c>
      <c r="O3025" s="30">
        <f t="shared" si="2095"/>
        <v>837.9</v>
      </c>
      <c r="P3025" s="30">
        <f t="shared" si="2095"/>
        <v>0</v>
      </c>
      <c r="Q3025" s="30">
        <f t="shared" si="2095"/>
        <v>0</v>
      </c>
      <c r="R3025" s="88">
        <f t="shared" si="2091"/>
        <v>84.351443205978995</v>
      </c>
      <c r="S3025" s="70"/>
    </row>
    <row r="3026" spans="1:19" ht="63" customHeight="1" x14ac:dyDescent="0.3">
      <c r="A3026" s="28" t="s">
        <v>307</v>
      </c>
      <c r="B3026" s="28" t="s">
        <v>1395</v>
      </c>
      <c r="C3026" s="18" t="s">
        <v>907</v>
      </c>
      <c r="D3026" s="28"/>
      <c r="E3026" s="29" t="s">
        <v>1623</v>
      </c>
      <c r="F3026" s="24">
        <v>1151</v>
      </c>
      <c r="G3026" s="24">
        <f t="shared" si="2094"/>
        <v>0</v>
      </c>
      <c r="H3026" s="24">
        <f t="shared" si="2094"/>
        <v>993.34399999999982</v>
      </c>
      <c r="I3026" s="24">
        <f t="shared" si="2094"/>
        <v>993.34400000000005</v>
      </c>
      <c r="J3026" s="37">
        <f t="shared" si="2094"/>
        <v>261.89087999999998</v>
      </c>
      <c r="K3026" s="24">
        <f t="shared" si="2094"/>
        <v>0</v>
      </c>
      <c r="L3026" s="24">
        <f t="shared" si="2094"/>
        <v>0</v>
      </c>
      <c r="M3026" s="24">
        <f t="shared" si="2094"/>
        <v>0</v>
      </c>
      <c r="N3026" s="24">
        <f t="shared" si="2094"/>
        <v>0</v>
      </c>
      <c r="O3026" s="30">
        <f t="shared" si="2095"/>
        <v>837.9</v>
      </c>
      <c r="P3026" s="30">
        <f t="shared" si="2095"/>
        <v>0</v>
      </c>
      <c r="Q3026" s="30">
        <f t="shared" si="2095"/>
        <v>0</v>
      </c>
      <c r="R3026" s="88">
        <f t="shared" si="2091"/>
        <v>84.351443205978995</v>
      </c>
      <c r="S3026" s="70"/>
    </row>
    <row r="3027" spans="1:19" ht="31.5" customHeight="1" x14ac:dyDescent="0.3">
      <c r="A3027" s="28" t="s">
        <v>307</v>
      </c>
      <c r="B3027" s="28" t="s">
        <v>1395</v>
      </c>
      <c r="C3027" s="18" t="s">
        <v>905</v>
      </c>
      <c r="D3027" s="28"/>
      <c r="E3027" s="29" t="s">
        <v>1039</v>
      </c>
      <c r="F3027" s="24">
        <v>1151</v>
      </c>
      <c r="G3027" s="24">
        <f t="shared" si="2094"/>
        <v>0</v>
      </c>
      <c r="H3027" s="24">
        <f t="shared" si="2094"/>
        <v>993.34399999999982</v>
      </c>
      <c r="I3027" s="24">
        <f t="shared" si="2094"/>
        <v>993.34400000000005</v>
      </c>
      <c r="J3027" s="37">
        <f t="shared" si="2094"/>
        <v>261.89087999999998</v>
      </c>
      <c r="K3027" s="24">
        <f t="shared" si="2094"/>
        <v>0</v>
      </c>
      <c r="L3027" s="24">
        <f t="shared" si="2094"/>
        <v>0</v>
      </c>
      <c r="M3027" s="24">
        <f t="shared" si="2094"/>
        <v>0</v>
      </c>
      <c r="N3027" s="24">
        <f t="shared" si="2094"/>
        <v>0</v>
      </c>
      <c r="O3027" s="30">
        <f t="shared" si="2095"/>
        <v>837.9</v>
      </c>
      <c r="P3027" s="30">
        <f t="shared" si="2095"/>
        <v>0</v>
      </c>
      <c r="Q3027" s="30">
        <f t="shared" si="2095"/>
        <v>0</v>
      </c>
      <c r="R3027" s="88">
        <f t="shared" si="2091"/>
        <v>84.351443205978995</v>
      </c>
      <c r="S3027" s="70"/>
    </row>
    <row r="3028" spans="1:19" ht="31.5" customHeight="1" x14ac:dyDescent="0.3">
      <c r="A3028" s="28" t="s">
        <v>307</v>
      </c>
      <c r="B3028" s="28" t="s">
        <v>1395</v>
      </c>
      <c r="C3028" s="18" t="s">
        <v>905</v>
      </c>
      <c r="D3028" s="28" t="s">
        <v>51</v>
      </c>
      <c r="E3028" s="29" t="s">
        <v>663</v>
      </c>
      <c r="F3028" s="24">
        <v>1151</v>
      </c>
      <c r="G3028" s="24">
        <f t="shared" ref="G3028:O3028" si="2096">G3029</f>
        <v>0</v>
      </c>
      <c r="H3028" s="24">
        <f t="shared" si="2096"/>
        <v>993.34399999999982</v>
      </c>
      <c r="I3028" s="24">
        <f t="shared" si="2096"/>
        <v>993.34400000000005</v>
      </c>
      <c r="J3028" s="37">
        <f t="shared" si="2096"/>
        <v>261.89087999999998</v>
      </c>
      <c r="K3028" s="24">
        <f t="shared" si="2096"/>
        <v>0</v>
      </c>
      <c r="L3028" s="24">
        <f t="shared" si="2096"/>
        <v>0</v>
      </c>
      <c r="M3028" s="24">
        <f t="shared" si="2096"/>
        <v>0</v>
      </c>
      <c r="N3028" s="24">
        <f t="shared" si="2096"/>
        <v>0</v>
      </c>
      <c r="O3028" s="30">
        <f t="shared" si="2096"/>
        <v>837.9</v>
      </c>
      <c r="P3028" s="30">
        <f t="shared" si="2095"/>
        <v>0</v>
      </c>
      <c r="Q3028" s="30">
        <f t="shared" si="2095"/>
        <v>0</v>
      </c>
      <c r="R3028" s="88">
        <f t="shared" si="2091"/>
        <v>84.351443205978995</v>
      </c>
      <c r="S3028" s="70"/>
    </row>
    <row r="3029" spans="1:19" ht="31.5" customHeight="1" x14ac:dyDescent="0.3">
      <c r="A3029" s="28" t="s">
        <v>307</v>
      </c>
      <c r="B3029" s="28" t="s">
        <v>1395</v>
      </c>
      <c r="C3029" s="18" t="s">
        <v>905</v>
      </c>
      <c r="D3029" s="28" t="s">
        <v>52</v>
      </c>
      <c r="E3029" s="29" t="s">
        <v>664</v>
      </c>
      <c r="F3029" s="24">
        <v>1151</v>
      </c>
      <c r="G3029" s="24"/>
      <c r="H3029" s="24">
        <f>1147.37-154.026</f>
        <v>993.34399999999982</v>
      </c>
      <c r="I3029" s="24">
        <v>993.34400000000005</v>
      </c>
      <c r="J3029" s="37">
        <v>261.89087999999998</v>
      </c>
      <c r="K3029" s="24">
        <v>0</v>
      </c>
      <c r="L3029" s="24">
        <v>0</v>
      </c>
      <c r="M3029" s="24">
        <v>0</v>
      </c>
      <c r="N3029" s="24">
        <v>0</v>
      </c>
      <c r="O3029" s="30">
        <v>837.9</v>
      </c>
      <c r="P3029" s="30">
        <v>0</v>
      </c>
      <c r="Q3029" s="30">
        <v>0</v>
      </c>
      <c r="R3029" s="88">
        <f t="shared" si="2091"/>
        <v>84.351443205978995</v>
      </c>
      <c r="S3029" s="70"/>
    </row>
    <row r="3030" spans="1:19" ht="31.5" customHeight="1" x14ac:dyDescent="0.3">
      <c r="A3030" s="28" t="s">
        <v>307</v>
      </c>
      <c r="B3030" s="28" t="s">
        <v>1395</v>
      </c>
      <c r="C3030" s="28" t="s">
        <v>62</v>
      </c>
      <c r="D3030" s="28"/>
      <c r="E3030" s="29" t="s">
        <v>1196</v>
      </c>
      <c r="F3030" s="24">
        <v>0</v>
      </c>
      <c r="G3030" s="24">
        <f t="shared" ref="G3030:N3031" si="2097">G3031</f>
        <v>0</v>
      </c>
      <c r="H3030" s="24">
        <f t="shared" si="2097"/>
        <v>0</v>
      </c>
      <c r="I3030" s="24">
        <f t="shared" si="2097"/>
        <v>35</v>
      </c>
      <c r="J3030" s="37">
        <f t="shared" si="2097"/>
        <v>35</v>
      </c>
      <c r="K3030" s="24">
        <f t="shared" si="2097"/>
        <v>0</v>
      </c>
      <c r="L3030" s="24">
        <f t="shared" si="2097"/>
        <v>0</v>
      </c>
      <c r="M3030" s="24">
        <f t="shared" si="2097"/>
        <v>0</v>
      </c>
      <c r="N3030" s="24">
        <f t="shared" si="2097"/>
        <v>0</v>
      </c>
      <c r="O3030" s="30">
        <f t="shared" ref="O3030:Q3032" si="2098">O3031</f>
        <v>35</v>
      </c>
      <c r="P3030" s="30">
        <f t="shared" si="2098"/>
        <v>0</v>
      </c>
      <c r="Q3030" s="30">
        <f t="shared" si="2098"/>
        <v>0</v>
      </c>
      <c r="R3030" s="88">
        <f t="shared" si="2091"/>
        <v>100</v>
      </c>
    </row>
    <row r="3031" spans="1:19" ht="47.25" customHeight="1" x14ac:dyDescent="0.3">
      <c r="A3031" s="28" t="s">
        <v>307</v>
      </c>
      <c r="B3031" s="28" t="s">
        <v>1395</v>
      </c>
      <c r="C3031" s="28" t="s">
        <v>527</v>
      </c>
      <c r="D3031" s="28"/>
      <c r="E3031" s="29" t="s">
        <v>114</v>
      </c>
      <c r="F3031" s="24">
        <v>0</v>
      </c>
      <c r="G3031" s="24">
        <f t="shared" si="2097"/>
        <v>0</v>
      </c>
      <c r="H3031" s="24">
        <f t="shared" si="2097"/>
        <v>0</v>
      </c>
      <c r="I3031" s="24">
        <f t="shared" si="2097"/>
        <v>35</v>
      </c>
      <c r="J3031" s="37">
        <f t="shared" si="2097"/>
        <v>35</v>
      </c>
      <c r="K3031" s="24">
        <f t="shared" si="2097"/>
        <v>0</v>
      </c>
      <c r="L3031" s="24">
        <f t="shared" si="2097"/>
        <v>0</v>
      </c>
      <c r="M3031" s="24">
        <f t="shared" si="2097"/>
        <v>0</v>
      </c>
      <c r="N3031" s="24">
        <f t="shared" si="2097"/>
        <v>0</v>
      </c>
      <c r="O3031" s="30">
        <f t="shared" si="2098"/>
        <v>35</v>
      </c>
      <c r="P3031" s="30">
        <f t="shared" si="2098"/>
        <v>0</v>
      </c>
      <c r="Q3031" s="30">
        <f t="shared" si="2098"/>
        <v>0</v>
      </c>
      <c r="R3031" s="88">
        <f t="shared" si="2091"/>
        <v>100</v>
      </c>
    </row>
    <row r="3032" spans="1:19" ht="31.5" customHeight="1" x14ac:dyDescent="0.3">
      <c r="A3032" s="28" t="s">
        <v>307</v>
      </c>
      <c r="B3032" s="28" t="s">
        <v>1395</v>
      </c>
      <c r="C3032" s="28" t="s">
        <v>527</v>
      </c>
      <c r="D3032" s="28" t="s">
        <v>51</v>
      </c>
      <c r="E3032" s="29" t="s">
        <v>663</v>
      </c>
      <c r="F3032" s="24">
        <v>0</v>
      </c>
      <c r="G3032" s="24">
        <f t="shared" ref="G3032:O3032" si="2099">G3033</f>
        <v>0</v>
      </c>
      <c r="H3032" s="24">
        <f t="shared" si="2099"/>
        <v>0</v>
      </c>
      <c r="I3032" s="24">
        <f t="shared" si="2099"/>
        <v>35</v>
      </c>
      <c r="J3032" s="37">
        <f t="shared" si="2099"/>
        <v>35</v>
      </c>
      <c r="K3032" s="24">
        <f t="shared" si="2099"/>
        <v>0</v>
      </c>
      <c r="L3032" s="24">
        <f t="shared" si="2099"/>
        <v>0</v>
      </c>
      <c r="M3032" s="24">
        <f t="shared" si="2099"/>
        <v>0</v>
      </c>
      <c r="N3032" s="24">
        <f t="shared" si="2099"/>
        <v>0</v>
      </c>
      <c r="O3032" s="30">
        <f t="shared" si="2099"/>
        <v>35</v>
      </c>
      <c r="P3032" s="30">
        <f t="shared" si="2098"/>
        <v>0</v>
      </c>
      <c r="Q3032" s="30">
        <f t="shared" si="2098"/>
        <v>0</v>
      </c>
      <c r="R3032" s="88">
        <f t="shared" si="2091"/>
        <v>100</v>
      </c>
    </row>
    <row r="3033" spans="1:19" ht="31.5" customHeight="1" x14ac:dyDescent="0.3">
      <c r="A3033" s="28" t="s">
        <v>307</v>
      </c>
      <c r="B3033" s="28" t="s">
        <v>1395</v>
      </c>
      <c r="C3033" s="28" t="s">
        <v>527</v>
      </c>
      <c r="D3033" s="28" t="s">
        <v>52</v>
      </c>
      <c r="E3033" s="29" t="s">
        <v>664</v>
      </c>
      <c r="F3033" s="24">
        <v>0</v>
      </c>
      <c r="G3033" s="24"/>
      <c r="H3033" s="24">
        <v>0</v>
      </c>
      <c r="I3033" s="24">
        <v>35</v>
      </c>
      <c r="J3033" s="37">
        <v>35</v>
      </c>
      <c r="K3033" s="24">
        <v>0</v>
      </c>
      <c r="L3033" s="24">
        <v>0</v>
      </c>
      <c r="M3033" s="24">
        <v>0</v>
      </c>
      <c r="N3033" s="24">
        <v>0</v>
      </c>
      <c r="O3033" s="30">
        <v>35</v>
      </c>
      <c r="P3033" s="30">
        <v>0</v>
      </c>
      <c r="Q3033" s="30">
        <v>0</v>
      </c>
      <c r="R3033" s="88">
        <f t="shared" si="2091"/>
        <v>100</v>
      </c>
    </row>
    <row r="3034" spans="1:19" s="36" customFormat="1" ht="31.5" customHeight="1" x14ac:dyDescent="0.3">
      <c r="A3034" s="43" t="s">
        <v>308</v>
      </c>
      <c r="B3034" s="43" t="s">
        <v>1396</v>
      </c>
      <c r="C3034" s="27"/>
      <c r="D3034" s="43"/>
      <c r="E3034" s="44" t="s">
        <v>604</v>
      </c>
      <c r="F3034" s="22">
        <v>470438.57399999985</v>
      </c>
      <c r="G3034" s="22">
        <f t="shared" ref="G3034:H3034" si="2100">G3035+G3097+G3122+G3198+G3252+G3271+G3285+G3299</f>
        <v>-2501.6729999999998</v>
      </c>
      <c r="H3034" s="22">
        <f t="shared" si="2100"/>
        <v>464794.13100000005</v>
      </c>
      <c r="I3034" s="22">
        <f t="shared" ref="I3034:Q3034" si="2101">I3035+I3097+I3122+I3198+I3252+I3271+I3285+I3299</f>
        <v>509049.70573999995</v>
      </c>
      <c r="J3034" s="76">
        <f t="shared" si="2101"/>
        <v>351450.81820000004</v>
      </c>
      <c r="K3034" s="22">
        <f t="shared" si="2101"/>
        <v>141885.84706</v>
      </c>
      <c r="L3034" s="73">
        <f t="shared" si="2101"/>
        <v>71313.551579999999</v>
      </c>
      <c r="M3034" s="22">
        <f t="shared" si="2101"/>
        <v>0</v>
      </c>
      <c r="N3034" s="22">
        <f t="shared" si="2101"/>
        <v>0</v>
      </c>
      <c r="O3034" s="45">
        <f t="shared" si="2101"/>
        <v>507364.01559000002</v>
      </c>
      <c r="P3034" s="45">
        <f t="shared" si="2101"/>
        <v>141885.84677999999</v>
      </c>
      <c r="Q3034" s="45">
        <f t="shared" si="2101"/>
        <v>0</v>
      </c>
      <c r="R3034" s="86">
        <f t="shared" si="2091"/>
        <v>99.668855490732582</v>
      </c>
      <c r="S3034" s="70"/>
    </row>
    <row r="3035" spans="1:19" s="36" customFormat="1" ht="15.75" customHeight="1" x14ac:dyDescent="0.3">
      <c r="A3035" s="43" t="s">
        <v>308</v>
      </c>
      <c r="B3035" s="43" t="s">
        <v>45</v>
      </c>
      <c r="C3035" s="27"/>
      <c r="D3035" s="43"/>
      <c r="E3035" s="44" t="s">
        <v>619</v>
      </c>
      <c r="F3035" s="22">
        <v>64322.866000000002</v>
      </c>
      <c r="G3035" s="22">
        <f t="shared" ref="G3035:H3035" si="2102">G3036+G3063</f>
        <v>50</v>
      </c>
      <c r="H3035" s="22">
        <f t="shared" si="2102"/>
        <v>63955.625</v>
      </c>
      <c r="I3035" s="22">
        <f t="shared" ref="I3035:Q3035" si="2103">I3036+I3063</f>
        <v>63929.524430000005</v>
      </c>
      <c r="J3035" s="76">
        <f t="shared" si="2103"/>
        <v>44486.706300000005</v>
      </c>
      <c r="K3035" s="22">
        <f t="shared" si="2103"/>
        <v>4188</v>
      </c>
      <c r="L3035" s="22">
        <f t="shared" si="2103"/>
        <v>2571.4575</v>
      </c>
      <c r="M3035" s="22">
        <f t="shared" si="2103"/>
        <v>0</v>
      </c>
      <c r="N3035" s="22">
        <f t="shared" si="2103"/>
        <v>0</v>
      </c>
      <c r="O3035" s="45">
        <f t="shared" si="2103"/>
        <v>62997.768889999999</v>
      </c>
      <c r="P3035" s="45">
        <f t="shared" si="2103"/>
        <v>4187.9997199999998</v>
      </c>
      <c r="Q3035" s="45">
        <f t="shared" si="2103"/>
        <v>0</v>
      </c>
      <c r="R3035" s="86">
        <f t="shared" si="2091"/>
        <v>98.542527027523505</v>
      </c>
      <c r="S3035" s="70"/>
    </row>
    <row r="3036" spans="1:19" s="49" customFormat="1" ht="63" customHeight="1" x14ac:dyDescent="0.3">
      <c r="A3036" s="47" t="s">
        <v>308</v>
      </c>
      <c r="B3036" s="47" t="s">
        <v>1417</v>
      </c>
      <c r="C3036" s="20"/>
      <c r="D3036" s="47"/>
      <c r="E3036" s="48" t="s">
        <v>631</v>
      </c>
      <c r="F3036" s="23">
        <v>47220.2</v>
      </c>
      <c r="G3036" s="23">
        <f t="shared" ref="G3036" si="2104">G3037+G3045</f>
        <v>0</v>
      </c>
      <c r="H3036" s="23">
        <f>H3037+H3045+H3058</f>
        <v>46898.26</v>
      </c>
      <c r="I3036" s="23">
        <f>I3037+I3045+I3058</f>
        <v>46888.160000000003</v>
      </c>
      <c r="J3036" s="23">
        <f t="shared" ref="J3036:Q3036" si="2105">J3037+J3045+J3058</f>
        <v>33181.302190000002</v>
      </c>
      <c r="K3036" s="23">
        <f t="shared" si="2105"/>
        <v>4188</v>
      </c>
      <c r="L3036" s="23">
        <f t="shared" si="2105"/>
        <v>2571.4575</v>
      </c>
      <c r="M3036" s="23">
        <f t="shared" si="2105"/>
        <v>0</v>
      </c>
      <c r="N3036" s="23">
        <f t="shared" si="2105"/>
        <v>0</v>
      </c>
      <c r="O3036" s="23">
        <f t="shared" si="2105"/>
        <v>46869.695370000001</v>
      </c>
      <c r="P3036" s="23">
        <f t="shared" si="2105"/>
        <v>4187.9997199999998</v>
      </c>
      <c r="Q3036" s="23">
        <f t="shared" si="2105"/>
        <v>0</v>
      </c>
      <c r="R3036" s="87">
        <f t="shared" si="2091"/>
        <v>99.960619845180531</v>
      </c>
      <c r="S3036" s="70"/>
    </row>
    <row r="3037" spans="1:19" ht="47.25" customHeight="1" x14ac:dyDescent="0.3">
      <c r="A3037" s="28" t="s">
        <v>308</v>
      </c>
      <c r="B3037" s="28" t="s">
        <v>1417</v>
      </c>
      <c r="C3037" s="18" t="s">
        <v>167</v>
      </c>
      <c r="D3037" s="28"/>
      <c r="E3037" s="29" t="s">
        <v>1520</v>
      </c>
      <c r="F3037" s="24">
        <v>3612.7000000000003</v>
      </c>
      <c r="G3037" s="24">
        <f t="shared" ref="G3037:Q3039" si="2106">G3038</f>
        <v>0</v>
      </c>
      <c r="H3037" s="24">
        <f t="shared" si="2106"/>
        <v>3612.7000000000003</v>
      </c>
      <c r="I3037" s="24">
        <f t="shared" si="2106"/>
        <v>4188</v>
      </c>
      <c r="J3037" s="37">
        <f t="shared" si="2106"/>
        <v>2571.4575</v>
      </c>
      <c r="K3037" s="24">
        <f t="shared" si="2106"/>
        <v>4188</v>
      </c>
      <c r="L3037" s="24">
        <f t="shared" si="2106"/>
        <v>2571.4575</v>
      </c>
      <c r="M3037" s="24">
        <f t="shared" si="2106"/>
        <v>0</v>
      </c>
      <c r="N3037" s="24">
        <f t="shared" si="2106"/>
        <v>0</v>
      </c>
      <c r="O3037" s="30">
        <f t="shared" si="2106"/>
        <v>4187.9997199999998</v>
      </c>
      <c r="P3037" s="30">
        <f t="shared" si="2106"/>
        <v>4187.9997199999998</v>
      </c>
      <c r="Q3037" s="30">
        <f t="shared" si="2106"/>
        <v>0</v>
      </c>
      <c r="R3037" s="88">
        <f t="shared" si="2091"/>
        <v>99.999993314231133</v>
      </c>
      <c r="S3037" s="70"/>
    </row>
    <row r="3038" spans="1:19" ht="31.5" customHeight="1" x14ac:dyDescent="0.3">
      <c r="A3038" s="28" t="s">
        <v>308</v>
      </c>
      <c r="B3038" s="28" t="s">
        <v>1417</v>
      </c>
      <c r="C3038" s="18" t="s">
        <v>230</v>
      </c>
      <c r="D3038" s="28"/>
      <c r="E3038" s="29" t="s">
        <v>1572</v>
      </c>
      <c r="F3038" s="24">
        <v>3612.7000000000003</v>
      </c>
      <c r="G3038" s="24">
        <f t="shared" si="2106"/>
        <v>0</v>
      </c>
      <c r="H3038" s="24">
        <f t="shared" si="2106"/>
        <v>3612.7000000000003</v>
      </c>
      <c r="I3038" s="24">
        <f t="shared" si="2106"/>
        <v>4188</v>
      </c>
      <c r="J3038" s="37">
        <f t="shared" si="2106"/>
        <v>2571.4575</v>
      </c>
      <c r="K3038" s="24">
        <f t="shared" si="2106"/>
        <v>4188</v>
      </c>
      <c r="L3038" s="24">
        <f t="shared" si="2106"/>
        <v>2571.4575</v>
      </c>
      <c r="M3038" s="24">
        <f t="shared" si="2106"/>
        <v>0</v>
      </c>
      <c r="N3038" s="24">
        <f t="shared" si="2106"/>
        <v>0</v>
      </c>
      <c r="O3038" s="30">
        <f t="shared" si="2106"/>
        <v>4187.9997199999998</v>
      </c>
      <c r="P3038" s="30">
        <f t="shared" si="2106"/>
        <v>4187.9997199999998</v>
      </c>
      <c r="Q3038" s="30">
        <f t="shared" si="2106"/>
        <v>0</v>
      </c>
      <c r="R3038" s="88">
        <f t="shared" si="2091"/>
        <v>99.999993314231133</v>
      </c>
      <c r="S3038" s="70"/>
    </row>
    <row r="3039" spans="1:19" ht="63" customHeight="1" x14ac:dyDescent="0.3">
      <c r="A3039" s="28" t="s">
        <v>308</v>
      </c>
      <c r="B3039" s="28" t="s">
        <v>1417</v>
      </c>
      <c r="C3039" s="18" t="s">
        <v>239</v>
      </c>
      <c r="D3039" s="28"/>
      <c r="E3039" s="29" t="s">
        <v>1818</v>
      </c>
      <c r="F3039" s="24">
        <v>3612.7000000000003</v>
      </c>
      <c r="G3039" s="24">
        <f t="shared" si="2106"/>
        <v>0</v>
      </c>
      <c r="H3039" s="24">
        <f t="shared" si="2106"/>
        <v>3612.7000000000003</v>
      </c>
      <c r="I3039" s="24">
        <f t="shared" si="2106"/>
        <v>4188</v>
      </c>
      <c r="J3039" s="37">
        <f t="shared" si="2106"/>
        <v>2571.4575</v>
      </c>
      <c r="K3039" s="24">
        <f t="shared" si="2106"/>
        <v>4188</v>
      </c>
      <c r="L3039" s="24">
        <f t="shared" si="2106"/>
        <v>2571.4575</v>
      </c>
      <c r="M3039" s="24">
        <f t="shared" si="2106"/>
        <v>0</v>
      </c>
      <c r="N3039" s="24">
        <f t="shared" si="2106"/>
        <v>0</v>
      </c>
      <c r="O3039" s="30">
        <f t="shared" si="2106"/>
        <v>4187.9997199999998</v>
      </c>
      <c r="P3039" s="30">
        <f t="shared" si="2106"/>
        <v>4187.9997199999998</v>
      </c>
      <c r="Q3039" s="30">
        <f t="shared" si="2106"/>
        <v>0</v>
      </c>
      <c r="R3039" s="88">
        <f t="shared" si="2091"/>
        <v>99.999993314231133</v>
      </c>
      <c r="S3039" s="70"/>
    </row>
    <row r="3040" spans="1:19" ht="31.5" customHeight="1" x14ac:dyDescent="0.3">
      <c r="A3040" s="28" t="s">
        <v>308</v>
      </c>
      <c r="B3040" s="28" t="s">
        <v>1417</v>
      </c>
      <c r="C3040" s="18" t="s">
        <v>236</v>
      </c>
      <c r="D3040" s="28"/>
      <c r="E3040" s="29" t="s">
        <v>785</v>
      </c>
      <c r="F3040" s="24">
        <v>3612.7000000000003</v>
      </c>
      <c r="G3040" s="24">
        <f t="shared" ref="G3040:H3040" si="2107">G3041+G3043</f>
        <v>0</v>
      </c>
      <c r="H3040" s="24">
        <f t="shared" si="2107"/>
        <v>3612.7000000000003</v>
      </c>
      <c r="I3040" s="24">
        <f t="shared" ref="I3040:Q3040" si="2108">I3041+I3043</f>
        <v>4188</v>
      </c>
      <c r="J3040" s="37">
        <f t="shared" si="2108"/>
        <v>2571.4575</v>
      </c>
      <c r="K3040" s="24">
        <f t="shared" si="2108"/>
        <v>4188</v>
      </c>
      <c r="L3040" s="24">
        <f t="shared" si="2108"/>
        <v>2571.4575</v>
      </c>
      <c r="M3040" s="24">
        <f t="shared" si="2108"/>
        <v>0</v>
      </c>
      <c r="N3040" s="24">
        <f t="shared" si="2108"/>
        <v>0</v>
      </c>
      <c r="O3040" s="30">
        <f t="shared" si="2108"/>
        <v>4187.9997199999998</v>
      </c>
      <c r="P3040" s="30">
        <f t="shared" si="2108"/>
        <v>4187.9997199999998</v>
      </c>
      <c r="Q3040" s="30">
        <f t="shared" si="2108"/>
        <v>0</v>
      </c>
      <c r="R3040" s="88">
        <f t="shared" si="2091"/>
        <v>99.999993314231133</v>
      </c>
      <c r="S3040" s="70"/>
    </row>
    <row r="3041" spans="1:19" ht="78.75" customHeight="1" x14ac:dyDescent="0.3">
      <c r="A3041" s="28" t="s">
        <v>308</v>
      </c>
      <c r="B3041" s="28" t="s">
        <v>1417</v>
      </c>
      <c r="C3041" s="18" t="s">
        <v>236</v>
      </c>
      <c r="D3041" s="28" t="s">
        <v>58</v>
      </c>
      <c r="E3041" s="29" t="s">
        <v>660</v>
      </c>
      <c r="F3041" s="24">
        <v>3364.3</v>
      </c>
      <c r="G3041" s="24">
        <f t="shared" ref="G3041:Q3041" si="2109">G3042</f>
        <v>0</v>
      </c>
      <c r="H3041" s="24">
        <f t="shared" si="2109"/>
        <v>3364.3</v>
      </c>
      <c r="I3041" s="24">
        <f t="shared" si="2109"/>
        <v>3948.5517</v>
      </c>
      <c r="J3041" s="37">
        <f t="shared" si="2109"/>
        <v>2560.1131700000001</v>
      </c>
      <c r="K3041" s="24">
        <f t="shared" si="2109"/>
        <v>3948.5517</v>
      </c>
      <c r="L3041" s="24">
        <f t="shared" si="2109"/>
        <v>2560.1131700000001</v>
      </c>
      <c r="M3041" s="24">
        <f t="shared" si="2109"/>
        <v>0</v>
      </c>
      <c r="N3041" s="24">
        <f t="shared" si="2109"/>
        <v>0</v>
      </c>
      <c r="O3041" s="30">
        <v>3948.5514199999998</v>
      </c>
      <c r="P3041" s="30">
        <f t="shared" si="2109"/>
        <v>3948.5514199999998</v>
      </c>
      <c r="Q3041" s="30">
        <f t="shared" si="2109"/>
        <v>0</v>
      </c>
      <c r="R3041" s="88">
        <f t="shared" si="2091"/>
        <v>99.99999290879235</v>
      </c>
      <c r="S3041" s="70"/>
    </row>
    <row r="3042" spans="1:19" ht="31.5" customHeight="1" x14ac:dyDescent="0.3">
      <c r="A3042" s="28" t="s">
        <v>308</v>
      </c>
      <c r="B3042" s="28" t="s">
        <v>1417</v>
      </c>
      <c r="C3042" s="18" t="s">
        <v>236</v>
      </c>
      <c r="D3042" s="28" t="s">
        <v>68</v>
      </c>
      <c r="E3042" s="29" t="s">
        <v>662</v>
      </c>
      <c r="F3042" s="24">
        <v>3364.3</v>
      </c>
      <c r="G3042" s="24"/>
      <c r="H3042" s="24">
        <v>3364.3</v>
      </c>
      <c r="I3042" s="24">
        <v>3948.5517</v>
      </c>
      <c r="J3042" s="37">
        <v>2560.1131700000001</v>
      </c>
      <c r="K3042" s="24">
        <f>I3042</f>
        <v>3948.5517</v>
      </c>
      <c r="L3042" s="24">
        <f>J3042</f>
        <v>2560.1131700000001</v>
      </c>
      <c r="M3042" s="24">
        <v>0</v>
      </c>
      <c r="N3042" s="24">
        <v>0</v>
      </c>
      <c r="O3042" s="30">
        <v>3948.5514199999998</v>
      </c>
      <c r="P3042" s="30">
        <f>O3042</f>
        <v>3948.5514199999998</v>
      </c>
      <c r="Q3042" s="30">
        <v>0</v>
      </c>
      <c r="R3042" s="88">
        <f t="shared" si="2091"/>
        <v>99.99999290879235</v>
      </c>
      <c r="S3042" s="70"/>
    </row>
    <row r="3043" spans="1:19" ht="31.5" customHeight="1" x14ac:dyDescent="0.3">
      <c r="A3043" s="28" t="s">
        <v>308</v>
      </c>
      <c r="B3043" s="28" t="s">
        <v>1417</v>
      </c>
      <c r="C3043" s="18" t="s">
        <v>236</v>
      </c>
      <c r="D3043" s="28" t="s">
        <v>51</v>
      </c>
      <c r="E3043" s="29" t="s">
        <v>663</v>
      </c>
      <c r="F3043" s="24">
        <v>248.4</v>
      </c>
      <c r="G3043" s="24">
        <f t="shared" ref="G3043:Q3043" si="2110">G3044</f>
        <v>0</v>
      </c>
      <c r="H3043" s="24">
        <f t="shared" si="2110"/>
        <v>248.4</v>
      </c>
      <c r="I3043" s="24">
        <f t="shared" si="2110"/>
        <v>239.44829999999999</v>
      </c>
      <c r="J3043" s="37">
        <f t="shared" si="2110"/>
        <v>11.344329999999999</v>
      </c>
      <c r="K3043" s="24">
        <f t="shared" si="2110"/>
        <v>239.44829999999999</v>
      </c>
      <c r="L3043" s="24">
        <f t="shared" si="2110"/>
        <v>11.344329999999999</v>
      </c>
      <c r="M3043" s="24">
        <f t="shared" si="2110"/>
        <v>0</v>
      </c>
      <c r="N3043" s="24">
        <f t="shared" si="2110"/>
        <v>0</v>
      </c>
      <c r="O3043" s="30">
        <f t="shared" si="2110"/>
        <v>239.44829999999999</v>
      </c>
      <c r="P3043" s="30">
        <f t="shared" si="2110"/>
        <v>239.44829999999999</v>
      </c>
      <c r="Q3043" s="30">
        <f t="shared" si="2110"/>
        <v>0</v>
      </c>
      <c r="R3043" s="88">
        <f t="shared" si="2091"/>
        <v>100</v>
      </c>
      <c r="S3043" s="70"/>
    </row>
    <row r="3044" spans="1:19" ht="31.5" customHeight="1" x14ac:dyDescent="0.3">
      <c r="A3044" s="28" t="s">
        <v>308</v>
      </c>
      <c r="B3044" s="28" t="s">
        <v>1417</v>
      </c>
      <c r="C3044" s="18" t="s">
        <v>236</v>
      </c>
      <c r="D3044" s="28" t="s">
        <v>52</v>
      </c>
      <c r="E3044" s="29" t="s">
        <v>664</v>
      </c>
      <c r="F3044" s="24">
        <v>248.4</v>
      </c>
      <c r="G3044" s="24"/>
      <c r="H3044" s="24">
        <v>248.4</v>
      </c>
      <c r="I3044" s="24">
        <v>239.44829999999999</v>
      </c>
      <c r="J3044" s="37">
        <v>11.344329999999999</v>
      </c>
      <c r="K3044" s="24">
        <f>I3044</f>
        <v>239.44829999999999</v>
      </c>
      <c r="L3044" s="24">
        <f>J3044</f>
        <v>11.344329999999999</v>
      </c>
      <c r="M3044" s="24">
        <v>0</v>
      </c>
      <c r="N3044" s="24">
        <v>0</v>
      </c>
      <c r="O3044" s="30">
        <v>239.44829999999999</v>
      </c>
      <c r="P3044" s="30">
        <f>O3044</f>
        <v>239.44829999999999</v>
      </c>
      <c r="Q3044" s="30">
        <v>0</v>
      </c>
      <c r="R3044" s="88">
        <f t="shared" si="2091"/>
        <v>100</v>
      </c>
      <c r="S3044" s="70"/>
    </row>
    <row r="3045" spans="1:19" ht="31.5" customHeight="1" x14ac:dyDescent="0.3">
      <c r="A3045" s="28" t="s">
        <v>308</v>
      </c>
      <c r="B3045" s="28" t="s">
        <v>1417</v>
      </c>
      <c r="C3045" s="18" t="s">
        <v>65</v>
      </c>
      <c r="D3045" s="28"/>
      <c r="E3045" s="29" t="s">
        <v>1228</v>
      </c>
      <c r="F3045" s="24">
        <v>43607.5</v>
      </c>
      <c r="G3045" s="24">
        <f t="shared" ref="G3045:Q3045" si="2111">G3046</f>
        <v>0</v>
      </c>
      <c r="H3045" s="24">
        <f t="shared" si="2111"/>
        <v>43256.76</v>
      </c>
      <c r="I3045" s="24">
        <f t="shared" si="2111"/>
        <v>42671.360000000001</v>
      </c>
      <c r="J3045" s="37">
        <f t="shared" si="2111"/>
        <v>30581.044690000002</v>
      </c>
      <c r="K3045" s="24">
        <f t="shared" si="2111"/>
        <v>0</v>
      </c>
      <c r="L3045" s="24">
        <f t="shared" si="2111"/>
        <v>0</v>
      </c>
      <c r="M3045" s="24">
        <f t="shared" si="2111"/>
        <v>0</v>
      </c>
      <c r="N3045" s="24">
        <f t="shared" si="2111"/>
        <v>0</v>
      </c>
      <c r="O3045" s="30">
        <f t="shared" si="2111"/>
        <v>42652.895649999999</v>
      </c>
      <c r="P3045" s="30">
        <f t="shared" si="2111"/>
        <v>0</v>
      </c>
      <c r="Q3045" s="30">
        <f t="shared" si="2111"/>
        <v>0</v>
      </c>
      <c r="R3045" s="88">
        <f t="shared" si="2091"/>
        <v>99.956728939504146</v>
      </c>
      <c r="S3045" s="70"/>
    </row>
    <row r="3046" spans="1:19" ht="31.5" customHeight="1" x14ac:dyDescent="0.3">
      <c r="A3046" s="28" t="s">
        <v>308</v>
      </c>
      <c r="B3046" s="28" t="s">
        <v>1417</v>
      </c>
      <c r="C3046" s="18" t="s">
        <v>240</v>
      </c>
      <c r="D3046" s="28"/>
      <c r="E3046" s="29" t="s">
        <v>1230</v>
      </c>
      <c r="F3046" s="24">
        <v>43607.5</v>
      </c>
      <c r="G3046" s="24">
        <f t="shared" ref="G3046" si="2112">G3047+G3050</f>
        <v>0</v>
      </c>
      <c r="H3046" s="24">
        <f t="shared" ref="H3046:Q3046" si="2113">H3047+H3050</f>
        <v>43256.76</v>
      </c>
      <c r="I3046" s="24">
        <f t="shared" si="2113"/>
        <v>42671.360000000001</v>
      </c>
      <c r="J3046" s="37">
        <f t="shared" si="2113"/>
        <v>30581.044690000002</v>
      </c>
      <c r="K3046" s="24">
        <f t="shared" si="2113"/>
        <v>0</v>
      </c>
      <c r="L3046" s="24">
        <f t="shared" si="2113"/>
        <v>0</v>
      </c>
      <c r="M3046" s="24">
        <f t="shared" si="2113"/>
        <v>0</v>
      </c>
      <c r="N3046" s="24">
        <f t="shared" si="2113"/>
        <v>0</v>
      </c>
      <c r="O3046" s="30">
        <f t="shared" si="2113"/>
        <v>42652.895649999999</v>
      </c>
      <c r="P3046" s="30">
        <f t="shared" si="2113"/>
        <v>0</v>
      </c>
      <c r="Q3046" s="30">
        <f t="shared" si="2113"/>
        <v>0</v>
      </c>
      <c r="R3046" s="88">
        <f t="shared" si="2091"/>
        <v>99.956728939504146</v>
      </c>
      <c r="S3046" s="70"/>
    </row>
    <row r="3047" spans="1:19" ht="31.5" customHeight="1" x14ac:dyDescent="0.3">
      <c r="A3047" s="28" t="s">
        <v>308</v>
      </c>
      <c r="B3047" s="28" t="s">
        <v>1417</v>
      </c>
      <c r="C3047" s="18" t="s">
        <v>237</v>
      </c>
      <c r="D3047" s="28"/>
      <c r="E3047" s="29" t="s">
        <v>1221</v>
      </c>
      <c r="F3047" s="24">
        <v>40252.5</v>
      </c>
      <c r="G3047" s="24">
        <f t="shared" ref="G3047:Q3048" si="2114">G3048</f>
        <v>0</v>
      </c>
      <c r="H3047" s="24">
        <f t="shared" si="2114"/>
        <v>40252.5</v>
      </c>
      <c r="I3047" s="24">
        <f t="shared" si="2114"/>
        <v>40072.331550000003</v>
      </c>
      <c r="J3047" s="37">
        <f t="shared" si="2114"/>
        <v>28458.307570000001</v>
      </c>
      <c r="K3047" s="24">
        <f t="shared" si="2114"/>
        <v>0</v>
      </c>
      <c r="L3047" s="24">
        <f t="shared" si="2114"/>
        <v>0</v>
      </c>
      <c r="M3047" s="24">
        <f t="shared" si="2114"/>
        <v>0</v>
      </c>
      <c r="N3047" s="24">
        <f t="shared" si="2114"/>
        <v>0</v>
      </c>
      <c r="O3047" s="30">
        <f t="shared" si="2114"/>
        <v>40069.867200000001</v>
      </c>
      <c r="P3047" s="30">
        <f t="shared" si="2114"/>
        <v>0</v>
      </c>
      <c r="Q3047" s="30">
        <f t="shared" si="2114"/>
        <v>0</v>
      </c>
      <c r="R3047" s="88">
        <f t="shared" si="2091"/>
        <v>99.993850245531817</v>
      </c>
      <c r="S3047" s="70"/>
    </row>
    <row r="3048" spans="1:19" ht="78.75" customHeight="1" x14ac:dyDescent="0.3">
      <c r="A3048" s="28" t="s">
        <v>308</v>
      </c>
      <c r="B3048" s="28" t="s">
        <v>1417</v>
      </c>
      <c r="C3048" s="18" t="s">
        <v>237</v>
      </c>
      <c r="D3048" s="28" t="s">
        <v>58</v>
      </c>
      <c r="E3048" s="29" t="s">
        <v>660</v>
      </c>
      <c r="F3048" s="24">
        <v>40252.5</v>
      </c>
      <c r="G3048" s="24">
        <f t="shared" si="2114"/>
        <v>0</v>
      </c>
      <c r="H3048" s="24">
        <f t="shared" si="2114"/>
        <v>40252.5</v>
      </c>
      <c r="I3048" s="24">
        <f t="shared" si="2114"/>
        <v>40072.331550000003</v>
      </c>
      <c r="J3048" s="37">
        <f t="shared" si="2114"/>
        <v>28458.307570000001</v>
      </c>
      <c r="K3048" s="24">
        <f t="shared" si="2114"/>
        <v>0</v>
      </c>
      <c r="L3048" s="24">
        <f t="shared" si="2114"/>
        <v>0</v>
      </c>
      <c r="M3048" s="24">
        <f t="shared" si="2114"/>
        <v>0</v>
      </c>
      <c r="N3048" s="24">
        <f t="shared" si="2114"/>
        <v>0</v>
      </c>
      <c r="O3048" s="30">
        <f t="shared" si="2114"/>
        <v>40069.867200000001</v>
      </c>
      <c r="P3048" s="30">
        <f t="shared" si="2114"/>
        <v>0</v>
      </c>
      <c r="Q3048" s="30">
        <f t="shared" si="2114"/>
        <v>0</v>
      </c>
      <c r="R3048" s="88">
        <f t="shared" si="2091"/>
        <v>99.993850245531817</v>
      </c>
      <c r="S3048" s="70"/>
    </row>
    <row r="3049" spans="1:19" ht="31.5" customHeight="1" x14ac:dyDescent="0.3">
      <c r="A3049" s="28" t="s">
        <v>308</v>
      </c>
      <c r="B3049" s="28" t="s">
        <v>1417</v>
      </c>
      <c r="C3049" s="18" t="s">
        <v>237</v>
      </c>
      <c r="D3049" s="28" t="s">
        <v>68</v>
      </c>
      <c r="E3049" s="29" t="s">
        <v>662</v>
      </c>
      <c r="F3049" s="24">
        <v>40252.5</v>
      </c>
      <c r="G3049" s="24"/>
      <c r="H3049" s="24">
        <v>40252.5</v>
      </c>
      <c r="I3049" s="24">
        <v>40072.331550000003</v>
      </c>
      <c r="J3049" s="37">
        <v>28458.307570000001</v>
      </c>
      <c r="K3049" s="24">
        <v>0</v>
      </c>
      <c r="L3049" s="24">
        <v>0</v>
      </c>
      <c r="M3049" s="24">
        <v>0</v>
      </c>
      <c r="N3049" s="24">
        <v>0</v>
      </c>
      <c r="O3049" s="30">
        <v>40069.867200000001</v>
      </c>
      <c r="P3049" s="30">
        <v>0</v>
      </c>
      <c r="Q3049" s="30">
        <v>0</v>
      </c>
      <c r="R3049" s="88">
        <f t="shared" si="2091"/>
        <v>99.993850245531817</v>
      </c>
      <c r="S3049" s="70"/>
    </row>
    <row r="3050" spans="1:19" ht="31.5" customHeight="1" x14ac:dyDescent="0.3">
      <c r="A3050" s="28" t="s">
        <v>308</v>
      </c>
      <c r="B3050" s="28" t="s">
        <v>1417</v>
      </c>
      <c r="C3050" s="18" t="s">
        <v>238</v>
      </c>
      <c r="D3050" s="28"/>
      <c r="E3050" s="29" t="s">
        <v>1222</v>
      </c>
      <c r="F3050" s="24">
        <v>3355</v>
      </c>
      <c r="G3050" s="24">
        <f t="shared" ref="G3050" si="2115">G3051+G3053+G3055</f>
        <v>0</v>
      </c>
      <c r="H3050" s="24">
        <f t="shared" ref="H3050:Q3050" si="2116">H3051+H3053+H3055</f>
        <v>3004.26</v>
      </c>
      <c r="I3050" s="24">
        <f t="shared" si="2116"/>
        <v>2599.0284500000002</v>
      </c>
      <c r="J3050" s="37">
        <f t="shared" si="2116"/>
        <v>2122.7371199999998</v>
      </c>
      <c r="K3050" s="24">
        <f t="shared" si="2116"/>
        <v>0</v>
      </c>
      <c r="L3050" s="24">
        <f t="shared" si="2116"/>
        <v>0</v>
      </c>
      <c r="M3050" s="24">
        <f t="shared" si="2116"/>
        <v>0</v>
      </c>
      <c r="N3050" s="24">
        <f t="shared" si="2116"/>
        <v>0</v>
      </c>
      <c r="O3050" s="30">
        <f t="shared" si="2116"/>
        <v>2583.0284500000002</v>
      </c>
      <c r="P3050" s="30">
        <f t="shared" si="2116"/>
        <v>0</v>
      </c>
      <c r="Q3050" s="30">
        <f t="shared" si="2116"/>
        <v>0</v>
      </c>
      <c r="R3050" s="88">
        <f t="shared" si="2091"/>
        <v>99.384385345993422</v>
      </c>
      <c r="S3050" s="70"/>
    </row>
    <row r="3051" spans="1:19" ht="78.75" customHeight="1" x14ac:dyDescent="0.3">
      <c r="A3051" s="28" t="s">
        <v>308</v>
      </c>
      <c r="B3051" s="28" t="s">
        <v>1417</v>
      </c>
      <c r="C3051" s="18" t="s">
        <v>238</v>
      </c>
      <c r="D3051" s="28" t="s">
        <v>58</v>
      </c>
      <c r="E3051" s="29" t="s">
        <v>660</v>
      </c>
      <c r="F3051" s="24">
        <v>1.4</v>
      </c>
      <c r="G3051" s="24">
        <f t="shared" ref="G3051:Q3051" si="2117">G3052</f>
        <v>0</v>
      </c>
      <c r="H3051" s="24">
        <f t="shared" si="2117"/>
        <v>1.4</v>
      </c>
      <c r="I3051" s="24">
        <f t="shared" si="2117"/>
        <v>1.38</v>
      </c>
      <c r="J3051" s="37">
        <f t="shared" si="2117"/>
        <v>1.0349999999999999</v>
      </c>
      <c r="K3051" s="24">
        <f t="shared" si="2117"/>
        <v>0</v>
      </c>
      <c r="L3051" s="24">
        <f t="shared" si="2117"/>
        <v>0</v>
      </c>
      <c r="M3051" s="24">
        <f t="shared" si="2117"/>
        <v>0</v>
      </c>
      <c r="N3051" s="24">
        <f t="shared" si="2117"/>
        <v>0</v>
      </c>
      <c r="O3051" s="30">
        <f t="shared" si="2117"/>
        <v>1.38</v>
      </c>
      <c r="P3051" s="30">
        <f t="shared" si="2117"/>
        <v>0</v>
      </c>
      <c r="Q3051" s="30">
        <f t="shared" si="2117"/>
        <v>0</v>
      </c>
      <c r="R3051" s="88">
        <f t="shared" si="2091"/>
        <v>100</v>
      </c>
      <c r="S3051" s="70"/>
    </row>
    <row r="3052" spans="1:19" ht="31.5" customHeight="1" x14ac:dyDescent="0.3">
      <c r="A3052" s="28" t="s">
        <v>308</v>
      </c>
      <c r="B3052" s="28" t="s">
        <v>1417</v>
      </c>
      <c r="C3052" s="18" t="s">
        <v>238</v>
      </c>
      <c r="D3052" s="28" t="s">
        <v>68</v>
      </c>
      <c r="E3052" s="29" t="s">
        <v>662</v>
      </c>
      <c r="F3052" s="24">
        <v>1.4</v>
      </c>
      <c r="G3052" s="24"/>
      <c r="H3052" s="24">
        <v>1.4</v>
      </c>
      <c r="I3052" s="24">
        <v>1.38</v>
      </c>
      <c r="J3052" s="37">
        <v>1.0349999999999999</v>
      </c>
      <c r="K3052" s="24">
        <v>0</v>
      </c>
      <c r="L3052" s="24">
        <v>0</v>
      </c>
      <c r="M3052" s="24">
        <v>0</v>
      </c>
      <c r="N3052" s="24">
        <v>0</v>
      </c>
      <c r="O3052" s="30">
        <v>1.38</v>
      </c>
      <c r="P3052" s="30">
        <v>0</v>
      </c>
      <c r="Q3052" s="30">
        <v>0</v>
      </c>
      <c r="R3052" s="88">
        <f t="shared" si="2091"/>
        <v>100</v>
      </c>
      <c r="S3052" s="70"/>
    </row>
    <row r="3053" spans="1:19" ht="31.5" customHeight="1" x14ac:dyDescent="0.3">
      <c r="A3053" s="28" t="s">
        <v>308</v>
      </c>
      <c r="B3053" s="28" t="s">
        <v>1417</v>
      </c>
      <c r="C3053" s="18" t="s">
        <v>238</v>
      </c>
      <c r="D3053" s="28" t="s">
        <v>51</v>
      </c>
      <c r="E3053" s="29" t="s">
        <v>663</v>
      </c>
      <c r="F3053" s="24">
        <v>3353.6</v>
      </c>
      <c r="G3053" s="24">
        <f t="shared" ref="G3053:Q3053" si="2118">G3054</f>
        <v>0</v>
      </c>
      <c r="H3053" s="24">
        <f t="shared" si="2118"/>
        <v>3002.86</v>
      </c>
      <c r="I3053" s="24">
        <f t="shared" si="2118"/>
        <v>2581.6475399999999</v>
      </c>
      <c r="J3053" s="37">
        <f t="shared" si="2118"/>
        <v>2021.7021199999999</v>
      </c>
      <c r="K3053" s="24">
        <f t="shared" si="2118"/>
        <v>0</v>
      </c>
      <c r="L3053" s="24">
        <f t="shared" si="2118"/>
        <v>0</v>
      </c>
      <c r="M3053" s="24">
        <f t="shared" si="2118"/>
        <v>0</v>
      </c>
      <c r="N3053" s="24">
        <f t="shared" si="2118"/>
        <v>0</v>
      </c>
      <c r="O3053" s="30">
        <f t="shared" si="2118"/>
        <v>2581.6475399999999</v>
      </c>
      <c r="P3053" s="30">
        <f t="shared" si="2118"/>
        <v>0</v>
      </c>
      <c r="Q3053" s="30">
        <f t="shared" si="2118"/>
        <v>0</v>
      </c>
      <c r="R3053" s="88">
        <f t="shared" si="2091"/>
        <v>100</v>
      </c>
      <c r="S3053" s="70"/>
    </row>
    <row r="3054" spans="1:19" ht="31.5" customHeight="1" x14ac:dyDescent="0.3">
      <c r="A3054" s="28" t="s">
        <v>308</v>
      </c>
      <c r="B3054" s="28" t="s">
        <v>1417</v>
      </c>
      <c r="C3054" s="18" t="s">
        <v>238</v>
      </c>
      <c r="D3054" s="28" t="s">
        <v>52</v>
      </c>
      <c r="E3054" s="29" t="s">
        <v>664</v>
      </c>
      <c r="F3054" s="24">
        <v>3353.6</v>
      </c>
      <c r="G3054" s="24"/>
      <c r="H3054" s="24">
        <v>3002.86</v>
      </c>
      <c r="I3054" s="24">
        <v>2581.6475399999999</v>
      </c>
      <c r="J3054" s="37">
        <v>2021.7021199999999</v>
      </c>
      <c r="K3054" s="24">
        <v>0</v>
      </c>
      <c r="L3054" s="24">
        <v>0</v>
      </c>
      <c r="M3054" s="24">
        <v>0</v>
      </c>
      <c r="N3054" s="24">
        <v>0</v>
      </c>
      <c r="O3054" s="30">
        <v>2581.6475399999999</v>
      </c>
      <c r="P3054" s="30">
        <v>0</v>
      </c>
      <c r="Q3054" s="30">
        <v>0</v>
      </c>
      <c r="R3054" s="88">
        <f t="shared" si="2091"/>
        <v>100</v>
      </c>
      <c r="S3054" s="70"/>
    </row>
    <row r="3055" spans="1:19" ht="15.75" customHeight="1" x14ac:dyDescent="0.3">
      <c r="A3055" s="28" t="s">
        <v>308</v>
      </c>
      <c r="B3055" s="28" t="s">
        <v>1417</v>
      </c>
      <c r="C3055" s="18" t="s">
        <v>238</v>
      </c>
      <c r="D3055" s="28" t="s">
        <v>53</v>
      </c>
      <c r="E3055" s="29" t="s">
        <v>679</v>
      </c>
      <c r="F3055" s="24">
        <v>0</v>
      </c>
      <c r="G3055" s="24">
        <f t="shared" ref="G3055:H3055" si="2119">G3057</f>
        <v>0</v>
      </c>
      <c r="H3055" s="24">
        <f t="shared" si="2119"/>
        <v>0</v>
      </c>
      <c r="I3055" s="24">
        <f>I3057+I3056</f>
        <v>16.000909999999998</v>
      </c>
      <c r="J3055" s="24">
        <f t="shared" ref="J3055:Q3055" si="2120">J3057+J3056</f>
        <v>100</v>
      </c>
      <c r="K3055" s="24">
        <f t="shared" si="2120"/>
        <v>0</v>
      </c>
      <c r="L3055" s="24">
        <f t="shared" si="2120"/>
        <v>0</v>
      </c>
      <c r="M3055" s="24">
        <f t="shared" si="2120"/>
        <v>0</v>
      </c>
      <c r="N3055" s="24">
        <f t="shared" si="2120"/>
        <v>0</v>
      </c>
      <c r="O3055" s="24">
        <f t="shared" si="2120"/>
        <v>9.1E-4</v>
      </c>
      <c r="P3055" s="24">
        <f t="shared" si="2120"/>
        <v>0</v>
      </c>
      <c r="Q3055" s="24">
        <f t="shared" si="2120"/>
        <v>0</v>
      </c>
      <c r="R3055" s="88">
        <f t="shared" si="2091"/>
        <v>5.6871765418341838E-3</v>
      </c>
      <c r="S3055" s="70"/>
    </row>
    <row r="3056" spans="1:19" ht="15.75" customHeight="1" x14ac:dyDescent="0.3">
      <c r="A3056" s="28" t="s">
        <v>308</v>
      </c>
      <c r="B3056" s="28" t="s">
        <v>1417</v>
      </c>
      <c r="C3056" s="18" t="s">
        <v>238</v>
      </c>
      <c r="D3056" s="28" t="s">
        <v>54</v>
      </c>
      <c r="E3056" s="29" t="s">
        <v>681</v>
      </c>
      <c r="F3056" s="24"/>
      <c r="G3056" s="24"/>
      <c r="H3056" s="24">
        <v>0</v>
      </c>
      <c r="I3056" s="24">
        <v>6</v>
      </c>
      <c r="J3056" s="37">
        <v>0</v>
      </c>
      <c r="K3056" s="37">
        <v>0</v>
      </c>
      <c r="L3056" s="37">
        <v>0</v>
      </c>
      <c r="M3056" s="37">
        <v>0</v>
      </c>
      <c r="N3056" s="37">
        <v>0</v>
      </c>
      <c r="O3056" s="37">
        <v>0</v>
      </c>
      <c r="P3056" s="37">
        <v>0</v>
      </c>
      <c r="Q3056" s="37">
        <v>0</v>
      </c>
      <c r="R3056" s="88">
        <f t="shared" si="2091"/>
        <v>0</v>
      </c>
      <c r="S3056" s="70"/>
    </row>
    <row r="3057" spans="1:19" ht="15.75" customHeight="1" x14ac:dyDescent="0.3">
      <c r="A3057" s="28" t="s">
        <v>308</v>
      </c>
      <c r="B3057" s="28" t="s">
        <v>1417</v>
      </c>
      <c r="C3057" s="18" t="s">
        <v>238</v>
      </c>
      <c r="D3057" s="28" t="s">
        <v>60</v>
      </c>
      <c r="E3057" s="29" t="s">
        <v>682</v>
      </c>
      <c r="F3057" s="24">
        <v>0</v>
      </c>
      <c r="G3057" s="24"/>
      <c r="H3057" s="24">
        <v>0</v>
      </c>
      <c r="I3057" s="24">
        <v>10.000909999999999</v>
      </c>
      <c r="J3057" s="37">
        <v>100</v>
      </c>
      <c r="K3057" s="24">
        <v>0</v>
      </c>
      <c r="L3057" s="24">
        <v>0</v>
      </c>
      <c r="M3057" s="24">
        <v>0</v>
      </c>
      <c r="N3057" s="24">
        <v>0</v>
      </c>
      <c r="O3057" s="30">
        <v>9.1E-4</v>
      </c>
      <c r="P3057" s="30">
        <v>0</v>
      </c>
      <c r="Q3057" s="30">
        <v>0</v>
      </c>
      <c r="R3057" s="88">
        <f t="shared" si="2091"/>
        <v>9.0991719753502447E-3</v>
      </c>
      <c r="S3057" s="70"/>
    </row>
    <row r="3058" spans="1:19" ht="47.25" customHeight="1" x14ac:dyDescent="0.3">
      <c r="A3058" s="28" t="s">
        <v>308</v>
      </c>
      <c r="B3058" s="28" t="s">
        <v>1417</v>
      </c>
      <c r="C3058" s="18" t="s">
        <v>79</v>
      </c>
      <c r="D3058" s="28"/>
      <c r="E3058" s="29" t="s">
        <v>1232</v>
      </c>
      <c r="F3058" s="24"/>
      <c r="G3058" s="24"/>
      <c r="H3058" s="24">
        <f t="shared" ref="H3058:I3060" si="2121">H3059</f>
        <v>28.8</v>
      </c>
      <c r="I3058" s="24">
        <f t="shared" si="2121"/>
        <v>28.8</v>
      </c>
      <c r="J3058" s="24">
        <f t="shared" ref="J3058:Q3061" si="2122">J3059</f>
        <v>28.8</v>
      </c>
      <c r="K3058" s="24">
        <f t="shared" si="2122"/>
        <v>0</v>
      </c>
      <c r="L3058" s="24">
        <f t="shared" si="2122"/>
        <v>0</v>
      </c>
      <c r="M3058" s="24">
        <f t="shared" si="2122"/>
        <v>0</v>
      </c>
      <c r="N3058" s="24">
        <f t="shared" si="2122"/>
        <v>0</v>
      </c>
      <c r="O3058" s="24">
        <f t="shared" si="2122"/>
        <v>28.8</v>
      </c>
      <c r="P3058" s="24">
        <f t="shared" si="2122"/>
        <v>0</v>
      </c>
      <c r="Q3058" s="24">
        <f t="shared" si="2122"/>
        <v>0</v>
      </c>
      <c r="R3058" s="88">
        <f t="shared" si="2091"/>
        <v>100</v>
      </c>
      <c r="S3058" s="70"/>
    </row>
    <row r="3059" spans="1:19" ht="47.25" customHeight="1" x14ac:dyDescent="0.3">
      <c r="A3059" s="28" t="s">
        <v>308</v>
      </c>
      <c r="B3059" s="28" t="s">
        <v>1417</v>
      </c>
      <c r="C3059" s="18" t="s">
        <v>2000</v>
      </c>
      <c r="D3059" s="28"/>
      <c r="E3059" s="29" t="s">
        <v>2001</v>
      </c>
      <c r="F3059" s="24"/>
      <c r="G3059" s="24"/>
      <c r="H3059" s="24">
        <f t="shared" si="2121"/>
        <v>28.8</v>
      </c>
      <c r="I3059" s="24">
        <f t="shared" si="2121"/>
        <v>28.8</v>
      </c>
      <c r="J3059" s="24">
        <f t="shared" si="2122"/>
        <v>28.8</v>
      </c>
      <c r="K3059" s="24">
        <f t="shared" si="2122"/>
        <v>0</v>
      </c>
      <c r="L3059" s="24">
        <f t="shared" si="2122"/>
        <v>0</v>
      </c>
      <c r="M3059" s="24">
        <f t="shared" si="2122"/>
        <v>0</v>
      </c>
      <c r="N3059" s="24">
        <f t="shared" si="2122"/>
        <v>0</v>
      </c>
      <c r="O3059" s="24">
        <f t="shared" si="2122"/>
        <v>28.8</v>
      </c>
      <c r="P3059" s="24">
        <f t="shared" si="2122"/>
        <v>0</v>
      </c>
      <c r="Q3059" s="24">
        <f t="shared" si="2122"/>
        <v>0</v>
      </c>
      <c r="R3059" s="88">
        <f t="shared" si="2091"/>
        <v>100</v>
      </c>
      <c r="S3059" s="70"/>
    </row>
    <row r="3060" spans="1:19" ht="31.5" customHeight="1" x14ac:dyDescent="0.3">
      <c r="A3060" s="28" t="s">
        <v>308</v>
      </c>
      <c r="B3060" s="28" t="s">
        <v>1417</v>
      </c>
      <c r="C3060" s="18" t="s">
        <v>2002</v>
      </c>
      <c r="D3060" s="28"/>
      <c r="E3060" s="29" t="s">
        <v>2003</v>
      </c>
      <c r="F3060" s="24"/>
      <c r="G3060" s="24"/>
      <c r="H3060" s="24">
        <f t="shared" si="2121"/>
        <v>28.8</v>
      </c>
      <c r="I3060" s="24">
        <f t="shared" si="2121"/>
        <v>28.8</v>
      </c>
      <c r="J3060" s="24">
        <f t="shared" si="2122"/>
        <v>28.8</v>
      </c>
      <c r="K3060" s="24">
        <f t="shared" si="2122"/>
        <v>0</v>
      </c>
      <c r="L3060" s="24">
        <f t="shared" si="2122"/>
        <v>0</v>
      </c>
      <c r="M3060" s="24">
        <f t="shared" si="2122"/>
        <v>0</v>
      </c>
      <c r="N3060" s="24">
        <f t="shared" si="2122"/>
        <v>0</v>
      </c>
      <c r="O3060" s="24">
        <f t="shared" si="2122"/>
        <v>28.8</v>
      </c>
      <c r="P3060" s="24">
        <f t="shared" si="2122"/>
        <v>0</v>
      </c>
      <c r="Q3060" s="24">
        <f t="shared" si="2122"/>
        <v>0</v>
      </c>
      <c r="R3060" s="88">
        <f t="shared" si="2091"/>
        <v>100</v>
      </c>
      <c r="S3060" s="70"/>
    </row>
    <row r="3061" spans="1:19" ht="31.5" customHeight="1" x14ac:dyDescent="0.3">
      <c r="A3061" s="28" t="s">
        <v>308</v>
      </c>
      <c r="B3061" s="28" t="s">
        <v>1417</v>
      </c>
      <c r="C3061" s="18" t="s">
        <v>2002</v>
      </c>
      <c r="D3061" s="28" t="s">
        <v>51</v>
      </c>
      <c r="E3061" s="29" t="s">
        <v>663</v>
      </c>
      <c r="F3061" s="24"/>
      <c r="G3061" s="24"/>
      <c r="H3061" s="24">
        <v>28.8</v>
      </c>
      <c r="I3061" s="24">
        <f>I3062</f>
        <v>28.8</v>
      </c>
      <c r="J3061" s="24">
        <f t="shared" si="2122"/>
        <v>28.8</v>
      </c>
      <c r="K3061" s="24">
        <f t="shared" si="2122"/>
        <v>0</v>
      </c>
      <c r="L3061" s="24">
        <f t="shared" si="2122"/>
        <v>0</v>
      </c>
      <c r="M3061" s="24">
        <f t="shared" si="2122"/>
        <v>0</v>
      </c>
      <c r="N3061" s="24">
        <f t="shared" si="2122"/>
        <v>0</v>
      </c>
      <c r="O3061" s="24">
        <f t="shared" si="2122"/>
        <v>28.8</v>
      </c>
      <c r="P3061" s="24">
        <f t="shared" si="2122"/>
        <v>0</v>
      </c>
      <c r="Q3061" s="24">
        <f t="shared" si="2122"/>
        <v>0</v>
      </c>
      <c r="R3061" s="88">
        <f t="shared" si="2091"/>
        <v>100</v>
      </c>
      <c r="S3061" s="70"/>
    </row>
    <row r="3062" spans="1:19" ht="31.5" customHeight="1" x14ac:dyDescent="0.3">
      <c r="A3062" s="28" t="s">
        <v>308</v>
      </c>
      <c r="B3062" s="28" t="s">
        <v>1417</v>
      </c>
      <c r="C3062" s="18" t="s">
        <v>2002</v>
      </c>
      <c r="D3062" s="28" t="s">
        <v>52</v>
      </c>
      <c r="E3062" s="29" t="s">
        <v>664</v>
      </c>
      <c r="F3062" s="24"/>
      <c r="G3062" s="24"/>
      <c r="H3062" s="24">
        <v>28.8</v>
      </c>
      <c r="I3062" s="24">
        <v>28.8</v>
      </c>
      <c r="J3062" s="37">
        <v>28.8</v>
      </c>
      <c r="K3062" s="24">
        <v>0</v>
      </c>
      <c r="L3062" s="24">
        <v>0</v>
      </c>
      <c r="M3062" s="24">
        <v>0</v>
      </c>
      <c r="N3062" s="24">
        <v>0</v>
      </c>
      <c r="O3062" s="30">
        <v>28.8</v>
      </c>
      <c r="P3062" s="30">
        <v>0</v>
      </c>
      <c r="Q3062" s="30">
        <v>0</v>
      </c>
      <c r="R3062" s="88">
        <f t="shared" si="2091"/>
        <v>100</v>
      </c>
      <c r="S3062" s="70"/>
    </row>
    <row r="3063" spans="1:19" s="49" customFormat="1" ht="15.75" customHeight="1" x14ac:dyDescent="0.3">
      <c r="A3063" s="47" t="s">
        <v>308</v>
      </c>
      <c r="B3063" s="47" t="s">
        <v>1393</v>
      </c>
      <c r="C3063" s="20"/>
      <c r="D3063" s="47"/>
      <c r="E3063" s="48" t="s">
        <v>635</v>
      </c>
      <c r="F3063" s="23">
        <v>17102.665999999997</v>
      </c>
      <c r="G3063" s="23">
        <f t="shared" ref="G3063:Q3063" si="2123">G3064</f>
        <v>50</v>
      </c>
      <c r="H3063" s="23">
        <f t="shared" si="2123"/>
        <v>17057.364999999998</v>
      </c>
      <c r="I3063" s="23">
        <f t="shared" si="2123"/>
        <v>17041.364430000001</v>
      </c>
      <c r="J3063" s="77">
        <f t="shared" si="2123"/>
        <v>11305.404109999999</v>
      </c>
      <c r="K3063" s="23">
        <f t="shared" si="2123"/>
        <v>0</v>
      </c>
      <c r="L3063" s="23">
        <f t="shared" si="2123"/>
        <v>0</v>
      </c>
      <c r="M3063" s="23">
        <f t="shared" si="2123"/>
        <v>0</v>
      </c>
      <c r="N3063" s="23">
        <f t="shared" si="2123"/>
        <v>0</v>
      </c>
      <c r="O3063" s="51">
        <f t="shared" si="2123"/>
        <v>16128.073519999998</v>
      </c>
      <c r="P3063" s="51">
        <f t="shared" si="2123"/>
        <v>0</v>
      </c>
      <c r="Q3063" s="51">
        <f t="shared" si="2123"/>
        <v>0</v>
      </c>
      <c r="R3063" s="87">
        <f t="shared" si="2091"/>
        <v>94.640740688625698</v>
      </c>
      <c r="S3063" s="70"/>
    </row>
    <row r="3064" spans="1:19" ht="15.75" customHeight="1" x14ac:dyDescent="0.3">
      <c r="A3064" s="28" t="s">
        <v>308</v>
      </c>
      <c r="B3064" s="28" t="s">
        <v>1393</v>
      </c>
      <c r="C3064" s="18" t="s">
        <v>181</v>
      </c>
      <c r="D3064" s="28"/>
      <c r="E3064" s="29" t="s">
        <v>1523</v>
      </c>
      <c r="F3064" s="24">
        <v>17102.665999999997</v>
      </c>
      <c r="G3064" s="24">
        <f t="shared" ref="G3064:H3064" si="2124">G3065+G3089</f>
        <v>50</v>
      </c>
      <c r="H3064" s="24">
        <f t="shared" si="2124"/>
        <v>17057.364999999998</v>
      </c>
      <c r="I3064" s="24">
        <f t="shared" ref="I3064:Q3064" si="2125">I3065+I3089</f>
        <v>17041.364430000001</v>
      </c>
      <c r="J3064" s="37">
        <f t="shared" si="2125"/>
        <v>11305.404109999999</v>
      </c>
      <c r="K3064" s="24">
        <f t="shared" si="2125"/>
        <v>0</v>
      </c>
      <c r="L3064" s="24">
        <f t="shared" si="2125"/>
        <v>0</v>
      </c>
      <c r="M3064" s="24">
        <f t="shared" si="2125"/>
        <v>0</v>
      </c>
      <c r="N3064" s="24">
        <f t="shared" si="2125"/>
        <v>0</v>
      </c>
      <c r="O3064" s="30">
        <f t="shared" si="2125"/>
        <v>16128.073519999998</v>
      </c>
      <c r="P3064" s="30">
        <f t="shared" si="2125"/>
        <v>0</v>
      </c>
      <c r="Q3064" s="30">
        <f t="shared" si="2125"/>
        <v>0</v>
      </c>
      <c r="R3064" s="88">
        <f t="shared" si="2091"/>
        <v>94.640740688625698</v>
      </c>
      <c r="S3064" s="70"/>
    </row>
    <row r="3065" spans="1:19" ht="31.5" customHeight="1" x14ac:dyDescent="0.3">
      <c r="A3065" s="28" t="s">
        <v>308</v>
      </c>
      <c r="B3065" s="28" t="s">
        <v>1393</v>
      </c>
      <c r="C3065" s="18" t="s">
        <v>247</v>
      </c>
      <c r="D3065" s="28"/>
      <c r="E3065" s="29" t="s">
        <v>1584</v>
      </c>
      <c r="F3065" s="24">
        <v>16982.665999999997</v>
      </c>
      <c r="G3065" s="24">
        <f t="shared" ref="G3065:H3065" si="2126">G3066+G3076+G3083</f>
        <v>50</v>
      </c>
      <c r="H3065" s="24">
        <f t="shared" si="2126"/>
        <v>16937.364999999998</v>
      </c>
      <c r="I3065" s="24">
        <f t="shared" ref="I3065:Q3065" si="2127">I3066+I3076+I3083</f>
        <v>16921.364430000001</v>
      </c>
      <c r="J3065" s="37">
        <f t="shared" si="2127"/>
        <v>11235.404109999999</v>
      </c>
      <c r="K3065" s="24">
        <f t="shared" si="2127"/>
        <v>0</v>
      </c>
      <c r="L3065" s="24">
        <f t="shared" si="2127"/>
        <v>0</v>
      </c>
      <c r="M3065" s="24">
        <f t="shared" si="2127"/>
        <v>0</v>
      </c>
      <c r="N3065" s="24">
        <f t="shared" si="2127"/>
        <v>0</v>
      </c>
      <c r="O3065" s="30">
        <f t="shared" si="2127"/>
        <v>16008.073519999998</v>
      </c>
      <c r="P3065" s="30">
        <f t="shared" si="2127"/>
        <v>0</v>
      </c>
      <c r="Q3065" s="30">
        <f t="shared" si="2127"/>
        <v>0</v>
      </c>
      <c r="R3065" s="88">
        <f t="shared" si="2091"/>
        <v>94.602734822135119</v>
      </c>
      <c r="S3065" s="70"/>
    </row>
    <row r="3066" spans="1:19" ht="63" customHeight="1" x14ac:dyDescent="0.3">
      <c r="A3066" s="28" t="s">
        <v>308</v>
      </c>
      <c r="B3066" s="28" t="s">
        <v>1393</v>
      </c>
      <c r="C3066" s="18" t="s">
        <v>248</v>
      </c>
      <c r="D3066" s="28"/>
      <c r="E3066" s="29" t="s">
        <v>1585</v>
      </c>
      <c r="F3066" s="24">
        <v>729.9</v>
      </c>
      <c r="G3066" s="24">
        <f t="shared" ref="G3066:H3066" si="2128">G3067+G3070+G3073</f>
        <v>50</v>
      </c>
      <c r="H3066" s="24">
        <f t="shared" si="2128"/>
        <v>779.9</v>
      </c>
      <c r="I3066" s="24">
        <f t="shared" ref="I3066:Q3066" si="2129">I3067+I3070+I3073</f>
        <v>779.9</v>
      </c>
      <c r="J3066" s="37">
        <f t="shared" si="2129"/>
        <v>463.29785000000004</v>
      </c>
      <c r="K3066" s="24">
        <f t="shared" si="2129"/>
        <v>0</v>
      </c>
      <c r="L3066" s="24">
        <f t="shared" si="2129"/>
        <v>0</v>
      </c>
      <c r="M3066" s="24">
        <f t="shared" si="2129"/>
        <v>0</v>
      </c>
      <c r="N3066" s="24">
        <f t="shared" si="2129"/>
        <v>0</v>
      </c>
      <c r="O3066" s="30">
        <f t="shared" si="2129"/>
        <v>763.22801000000004</v>
      </c>
      <c r="P3066" s="30">
        <f t="shared" si="2129"/>
        <v>0</v>
      </c>
      <c r="Q3066" s="30">
        <f t="shared" si="2129"/>
        <v>0</v>
      </c>
      <c r="R3066" s="88">
        <f t="shared" si="2091"/>
        <v>97.86229131939993</v>
      </c>
      <c r="S3066" s="70"/>
    </row>
    <row r="3067" spans="1:19" ht="63" customHeight="1" x14ac:dyDescent="0.3">
      <c r="A3067" s="28" t="s">
        <v>308</v>
      </c>
      <c r="B3067" s="28" t="s">
        <v>1393</v>
      </c>
      <c r="C3067" s="18" t="s">
        <v>241</v>
      </c>
      <c r="D3067" s="28"/>
      <c r="E3067" s="29" t="s">
        <v>1271</v>
      </c>
      <c r="F3067" s="24">
        <v>221.5</v>
      </c>
      <c r="G3067" s="24">
        <f t="shared" ref="G3067:N3068" si="2130">G3068</f>
        <v>0</v>
      </c>
      <c r="H3067" s="24">
        <f t="shared" si="2130"/>
        <v>221.5</v>
      </c>
      <c r="I3067" s="24">
        <f t="shared" si="2130"/>
        <v>221.5</v>
      </c>
      <c r="J3067" s="37">
        <f t="shared" si="2130"/>
        <v>97.99785</v>
      </c>
      <c r="K3067" s="24">
        <f t="shared" si="2130"/>
        <v>0</v>
      </c>
      <c r="L3067" s="24">
        <f t="shared" si="2130"/>
        <v>0</v>
      </c>
      <c r="M3067" s="24">
        <f t="shared" si="2130"/>
        <v>0</v>
      </c>
      <c r="N3067" s="24">
        <f t="shared" si="2130"/>
        <v>0</v>
      </c>
      <c r="O3067" s="30">
        <f t="shared" ref="O3067:Q3068" si="2131">O3068</f>
        <v>204.82801000000001</v>
      </c>
      <c r="P3067" s="30">
        <f t="shared" si="2131"/>
        <v>0</v>
      </c>
      <c r="Q3067" s="30">
        <f t="shared" si="2131"/>
        <v>0</v>
      </c>
      <c r="R3067" s="88">
        <f t="shared" si="2091"/>
        <v>92.473142212189614</v>
      </c>
      <c r="S3067" s="70"/>
    </row>
    <row r="3068" spans="1:19" ht="31.5" customHeight="1" x14ac:dyDescent="0.3">
      <c r="A3068" s="28" t="s">
        <v>308</v>
      </c>
      <c r="B3068" s="28" t="s">
        <v>1393</v>
      </c>
      <c r="C3068" s="18" t="s">
        <v>241</v>
      </c>
      <c r="D3068" s="28" t="s">
        <v>51</v>
      </c>
      <c r="E3068" s="29" t="s">
        <v>663</v>
      </c>
      <c r="F3068" s="24">
        <v>221.5</v>
      </c>
      <c r="G3068" s="24">
        <f t="shared" si="2130"/>
        <v>0</v>
      </c>
      <c r="H3068" s="24">
        <f t="shared" si="2130"/>
        <v>221.5</v>
      </c>
      <c r="I3068" s="24">
        <f t="shared" si="2130"/>
        <v>221.5</v>
      </c>
      <c r="J3068" s="37">
        <f t="shared" si="2130"/>
        <v>97.99785</v>
      </c>
      <c r="K3068" s="24">
        <f t="shared" si="2130"/>
        <v>0</v>
      </c>
      <c r="L3068" s="24">
        <f t="shared" si="2130"/>
        <v>0</v>
      </c>
      <c r="M3068" s="24">
        <f t="shared" si="2130"/>
        <v>0</v>
      </c>
      <c r="N3068" s="24">
        <f t="shared" si="2130"/>
        <v>0</v>
      </c>
      <c r="O3068" s="30">
        <f t="shared" si="2131"/>
        <v>204.82801000000001</v>
      </c>
      <c r="P3068" s="30">
        <f t="shared" si="2131"/>
        <v>0</v>
      </c>
      <c r="Q3068" s="30">
        <f t="shared" si="2131"/>
        <v>0</v>
      </c>
      <c r="R3068" s="88">
        <f t="shared" si="2091"/>
        <v>92.473142212189614</v>
      </c>
      <c r="S3068" s="70"/>
    </row>
    <row r="3069" spans="1:19" ht="31.5" customHeight="1" x14ac:dyDescent="0.3">
      <c r="A3069" s="28" t="s">
        <v>308</v>
      </c>
      <c r="B3069" s="28" t="s">
        <v>1393</v>
      </c>
      <c r="C3069" s="18" t="s">
        <v>241</v>
      </c>
      <c r="D3069" s="28" t="s">
        <v>52</v>
      </c>
      <c r="E3069" s="29" t="s">
        <v>664</v>
      </c>
      <c r="F3069" s="24">
        <v>221.5</v>
      </c>
      <c r="G3069" s="24"/>
      <c r="H3069" s="24">
        <v>221.5</v>
      </c>
      <c r="I3069" s="24">
        <v>221.5</v>
      </c>
      <c r="J3069" s="37">
        <v>97.99785</v>
      </c>
      <c r="K3069" s="24">
        <v>0</v>
      </c>
      <c r="L3069" s="24">
        <v>0</v>
      </c>
      <c r="M3069" s="24">
        <v>0</v>
      </c>
      <c r="N3069" s="24">
        <v>0</v>
      </c>
      <c r="O3069" s="30">
        <v>204.82801000000001</v>
      </c>
      <c r="P3069" s="30">
        <v>0</v>
      </c>
      <c r="Q3069" s="30">
        <v>0</v>
      </c>
      <c r="R3069" s="88">
        <f t="shared" si="2091"/>
        <v>92.473142212189614</v>
      </c>
      <c r="S3069" s="70"/>
    </row>
    <row r="3070" spans="1:19" ht="47.25" customHeight="1" x14ac:dyDescent="0.3">
      <c r="A3070" s="28" t="s">
        <v>308</v>
      </c>
      <c r="B3070" s="28" t="s">
        <v>1393</v>
      </c>
      <c r="C3070" s="18" t="s">
        <v>242</v>
      </c>
      <c r="D3070" s="28"/>
      <c r="E3070" s="29" t="s">
        <v>688</v>
      </c>
      <c r="F3070" s="24">
        <v>380.4</v>
      </c>
      <c r="G3070" s="24">
        <f t="shared" ref="G3070:N3071" si="2132">G3071</f>
        <v>50</v>
      </c>
      <c r="H3070" s="24">
        <f t="shared" si="2132"/>
        <v>430.4</v>
      </c>
      <c r="I3070" s="24">
        <f t="shared" si="2132"/>
        <v>430.4</v>
      </c>
      <c r="J3070" s="37">
        <f t="shared" si="2132"/>
        <v>285.3</v>
      </c>
      <c r="K3070" s="24">
        <f t="shared" si="2132"/>
        <v>0</v>
      </c>
      <c r="L3070" s="24">
        <f t="shared" si="2132"/>
        <v>0</v>
      </c>
      <c r="M3070" s="24">
        <f t="shared" si="2132"/>
        <v>0</v>
      </c>
      <c r="N3070" s="24">
        <f t="shared" si="2132"/>
        <v>0</v>
      </c>
      <c r="O3070" s="30">
        <f t="shared" ref="O3070:Q3071" si="2133">O3071</f>
        <v>430.4</v>
      </c>
      <c r="P3070" s="30">
        <f t="shared" si="2133"/>
        <v>0</v>
      </c>
      <c r="Q3070" s="30">
        <f t="shared" si="2133"/>
        <v>0</v>
      </c>
      <c r="R3070" s="88">
        <f t="shared" si="2091"/>
        <v>100</v>
      </c>
      <c r="S3070" s="70"/>
    </row>
    <row r="3071" spans="1:19" ht="31.5" customHeight="1" x14ac:dyDescent="0.3">
      <c r="A3071" s="28" t="s">
        <v>308</v>
      </c>
      <c r="B3071" s="28" t="s">
        <v>1393</v>
      </c>
      <c r="C3071" s="18" t="s">
        <v>242</v>
      </c>
      <c r="D3071" s="28" t="s">
        <v>143</v>
      </c>
      <c r="E3071" s="29" t="s">
        <v>673</v>
      </c>
      <c r="F3071" s="24">
        <v>380.4</v>
      </c>
      <c r="G3071" s="24">
        <f t="shared" si="2132"/>
        <v>50</v>
      </c>
      <c r="H3071" s="24">
        <f t="shared" si="2132"/>
        <v>430.4</v>
      </c>
      <c r="I3071" s="24">
        <f t="shared" si="2132"/>
        <v>430.4</v>
      </c>
      <c r="J3071" s="37">
        <f t="shared" si="2132"/>
        <v>285.3</v>
      </c>
      <c r="K3071" s="24">
        <f t="shared" si="2132"/>
        <v>0</v>
      </c>
      <c r="L3071" s="24">
        <f t="shared" si="2132"/>
        <v>0</v>
      </c>
      <c r="M3071" s="24">
        <f t="shared" si="2132"/>
        <v>0</v>
      </c>
      <c r="N3071" s="24">
        <f t="shared" si="2132"/>
        <v>0</v>
      </c>
      <c r="O3071" s="30">
        <f t="shared" si="2133"/>
        <v>430.4</v>
      </c>
      <c r="P3071" s="30">
        <f t="shared" si="2133"/>
        <v>0</v>
      </c>
      <c r="Q3071" s="30">
        <f t="shared" si="2133"/>
        <v>0</v>
      </c>
      <c r="R3071" s="88">
        <f t="shared" si="2091"/>
        <v>100</v>
      </c>
      <c r="S3071" s="70"/>
    </row>
    <row r="3072" spans="1:19" ht="47.25" customHeight="1" x14ac:dyDescent="0.3">
      <c r="A3072" s="28" t="s">
        <v>308</v>
      </c>
      <c r="B3072" s="28" t="s">
        <v>1393</v>
      </c>
      <c r="C3072" s="18" t="s">
        <v>242</v>
      </c>
      <c r="D3072" s="28" t="s">
        <v>139</v>
      </c>
      <c r="E3072" s="29" t="s">
        <v>676</v>
      </c>
      <c r="F3072" s="24">
        <v>380.4</v>
      </c>
      <c r="G3072" s="24">
        <v>50</v>
      </c>
      <c r="H3072" s="24">
        <v>430.4</v>
      </c>
      <c r="I3072" s="24">
        <v>430.4</v>
      </c>
      <c r="J3072" s="37">
        <v>285.3</v>
      </c>
      <c r="K3072" s="24">
        <v>0</v>
      </c>
      <c r="L3072" s="24">
        <v>0</v>
      </c>
      <c r="M3072" s="24">
        <v>0</v>
      </c>
      <c r="N3072" s="24">
        <v>0</v>
      </c>
      <c r="O3072" s="30">
        <v>430.4</v>
      </c>
      <c r="P3072" s="30">
        <v>0</v>
      </c>
      <c r="Q3072" s="30">
        <v>0</v>
      </c>
      <c r="R3072" s="88">
        <f t="shared" si="2091"/>
        <v>100</v>
      </c>
      <c r="S3072" s="70"/>
    </row>
    <row r="3073" spans="1:19" ht="63" customHeight="1" x14ac:dyDescent="0.3">
      <c r="A3073" s="28" t="s">
        <v>308</v>
      </c>
      <c r="B3073" s="28" t="s">
        <v>1393</v>
      </c>
      <c r="C3073" s="18" t="s">
        <v>243</v>
      </c>
      <c r="D3073" s="28"/>
      <c r="E3073" s="29" t="s">
        <v>689</v>
      </c>
      <c r="F3073" s="24">
        <v>128</v>
      </c>
      <c r="G3073" s="24">
        <f t="shared" ref="G3073:N3074" si="2134">G3074</f>
        <v>0</v>
      </c>
      <c r="H3073" s="24">
        <f t="shared" si="2134"/>
        <v>128</v>
      </c>
      <c r="I3073" s="24">
        <f t="shared" si="2134"/>
        <v>128</v>
      </c>
      <c r="J3073" s="37">
        <f t="shared" si="2134"/>
        <v>80</v>
      </c>
      <c r="K3073" s="24">
        <f t="shared" si="2134"/>
        <v>0</v>
      </c>
      <c r="L3073" s="24">
        <f t="shared" si="2134"/>
        <v>0</v>
      </c>
      <c r="M3073" s="24">
        <f t="shared" si="2134"/>
        <v>0</v>
      </c>
      <c r="N3073" s="24">
        <f t="shared" si="2134"/>
        <v>0</v>
      </c>
      <c r="O3073" s="30">
        <f t="shared" ref="O3073:Q3074" si="2135">O3074</f>
        <v>128</v>
      </c>
      <c r="P3073" s="30">
        <f t="shared" si="2135"/>
        <v>0</v>
      </c>
      <c r="Q3073" s="30">
        <f t="shared" si="2135"/>
        <v>0</v>
      </c>
      <c r="R3073" s="88">
        <f t="shared" si="2091"/>
        <v>100</v>
      </c>
    </row>
    <row r="3074" spans="1:19" ht="31.5" customHeight="1" x14ac:dyDescent="0.3">
      <c r="A3074" s="28" t="s">
        <v>308</v>
      </c>
      <c r="B3074" s="28" t="s">
        <v>1393</v>
      </c>
      <c r="C3074" s="18" t="s">
        <v>243</v>
      </c>
      <c r="D3074" s="28" t="s">
        <v>143</v>
      </c>
      <c r="E3074" s="29" t="s">
        <v>673</v>
      </c>
      <c r="F3074" s="24">
        <v>128</v>
      </c>
      <c r="G3074" s="24">
        <f t="shared" si="2134"/>
        <v>0</v>
      </c>
      <c r="H3074" s="24">
        <f t="shared" si="2134"/>
        <v>128</v>
      </c>
      <c r="I3074" s="24">
        <f t="shared" si="2134"/>
        <v>128</v>
      </c>
      <c r="J3074" s="37">
        <f t="shared" si="2134"/>
        <v>80</v>
      </c>
      <c r="K3074" s="24">
        <f t="shared" si="2134"/>
        <v>0</v>
      </c>
      <c r="L3074" s="24">
        <f t="shared" si="2134"/>
        <v>0</v>
      </c>
      <c r="M3074" s="24">
        <f t="shared" si="2134"/>
        <v>0</v>
      </c>
      <c r="N3074" s="24">
        <f t="shared" si="2134"/>
        <v>0</v>
      </c>
      <c r="O3074" s="30">
        <f t="shared" si="2135"/>
        <v>128</v>
      </c>
      <c r="P3074" s="30">
        <f t="shared" si="2135"/>
        <v>0</v>
      </c>
      <c r="Q3074" s="30">
        <f t="shared" si="2135"/>
        <v>0</v>
      </c>
      <c r="R3074" s="88">
        <f t="shared" si="2091"/>
        <v>100</v>
      </c>
    </row>
    <row r="3075" spans="1:19" ht="47.25" customHeight="1" x14ac:dyDescent="0.3">
      <c r="A3075" s="28" t="s">
        <v>308</v>
      </c>
      <c r="B3075" s="28" t="s">
        <v>1393</v>
      </c>
      <c r="C3075" s="18" t="s">
        <v>243</v>
      </c>
      <c r="D3075" s="28" t="s">
        <v>139</v>
      </c>
      <c r="E3075" s="29" t="s">
        <v>676</v>
      </c>
      <c r="F3075" s="24">
        <v>128</v>
      </c>
      <c r="G3075" s="24"/>
      <c r="H3075" s="24">
        <v>128</v>
      </c>
      <c r="I3075" s="24">
        <v>128</v>
      </c>
      <c r="J3075" s="37">
        <v>80</v>
      </c>
      <c r="K3075" s="24">
        <v>0</v>
      </c>
      <c r="L3075" s="24">
        <v>0</v>
      </c>
      <c r="M3075" s="24">
        <v>0</v>
      </c>
      <c r="N3075" s="24">
        <v>0</v>
      </c>
      <c r="O3075" s="30">
        <v>128</v>
      </c>
      <c r="P3075" s="30">
        <v>0</v>
      </c>
      <c r="Q3075" s="30">
        <v>0</v>
      </c>
      <c r="R3075" s="88">
        <f t="shared" si="2091"/>
        <v>100</v>
      </c>
    </row>
    <row r="3076" spans="1:19" ht="63" customHeight="1" x14ac:dyDescent="0.3">
      <c r="A3076" s="28" t="s">
        <v>308</v>
      </c>
      <c r="B3076" s="28" t="s">
        <v>1393</v>
      </c>
      <c r="C3076" s="18" t="s">
        <v>249</v>
      </c>
      <c r="D3076" s="28"/>
      <c r="E3076" s="29" t="s">
        <v>1586</v>
      </c>
      <c r="F3076" s="24">
        <v>4250.8999999999996</v>
      </c>
      <c r="G3076" s="24">
        <f t="shared" ref="G3076:H3076" si="2136">G3077+G3080</f>
        <v>0</v>
      </c>
      <c r="H3076" s="24">
        <f t="shared" si="2136"/>
        <v>3949.9480000000003</v>
      </c>
      <c r="I3076" s="24">
        <f t="shared" ref="I3076:Q3076" si="2137">I3077+I3080</f>
        <v>3949.9479999999999</v>
      </c>
      <c r="J3076" s="37">
        <f t="shared" si="2137"/>
        <v>2995.5994500000002</v>
      </c>
      <c r="K3076" s="24">
        <f t="shared" si="2137"/>
        <v>0</v>
      </c>
      <c r="L3076" s="24">
        <f t="shared" si="2137"/>
        <v>0</v>
      </c>
      <c r="M3076" s="24">
        <f t="shared" si="2137"/>
        <v>0</v>
      </c>
      <c r="N3076" s="24">
        <f t="shared" si="2137"/>
        <v>0</v>
      </c>
      <c r="O3076" s="30">
        <f t="shared" si="2137"/>
        <v>3949.9279999999999</v>
      </c>
      <c r="P3076" s="30">
        <f t="shared" si="2137"/>
        <v>0</v>
      </c>
      <c r="Q3076" s="30">
        <f t="shared" si="2137"/>
        <v>0</v>
      </c>
      <c r="R3076" s="88">
        <f t="shared" si="2091"/>
        <v>99.999493664220381</v>
      </c>
      <c r="S3076" s="70"/>
    </row>
    <row r="3077" spans="1:19" ht="31.5" customHeight="1" x14ac:dyDescent="0.3">
      <c r="A3077" s="28" t="s">
        <v>308</v>
      </c>
      <c r="B3077" s="28" t="s">
        <v>1393</v>
      </c>
      <c r="C3077" s="18" t="s">
        <v>244</v>
      </c>
      <c r="D3077" s="28"/>
      <c r="E3077" s="29" t="s">
        <v>692</v>
      </c>
      <c r="F3077" s="24">
        <v>4028.9</v>
      </c>
      <c r="G3077" s="24">
        <f t="shared" ref="G3077:N3078" si="2138">G3078</f>
        <v>0</v>
      </c>
      <c r="H3077" s="24">
        <f t="shared" si="2138"/>
        <v>3727.9480000000003</v>
      </c>
      <c r="I3077" s="24">
        <f t="shared" si="2138"/>
        <v>3727.9479999999999</v>
      </c>
      <c r="J3077" s="37">
        <f t="shared" si="2138"/>
        <v>2847.5994500000002</v>
      </c>
      <c r="K3077" s="24">
        <f t="shared" si="2138"/>
        <v>0</v>
      </c>
      <c r="L3077" s="24">
        <f t="shared" si="2138"/>
        <v>0</v>
      </c>
      <c r="M3077" s="24">
        <f t="shared" si="2138"/>
        <v>0</v>
      </c>
      <c r="N3077" s="24">
        <f t="shared" si="2138"/>
        <v>0</v>
      </c>
      <c r="O3077" s="30">
        <f t="shared" ref="O3077:Q3078" si="2139">O3078</f>
        <v>3727.9279999999999</v>
      </c>
      <c r="P3077" s="30">
        <f t="shared" si="2139"/>
        <v>0</v>
      </c>
      <c r="Q3077" s="30">
        <f t="shared" si="2139"/>
        <v>0</v>
      </c>
      <c r="R3077" s="88">
        <f t="shared" si="2091"/>
        <v>99.999463511830101</v>
      </c>
      <c r="S3077" s="70"/>
    </row>
    <row r="3078" spans="1:19" ht="31.5" customHeight="1" x14ac:dyDescent="0.3">
      <c r="A3078" s="28" t="s">
        <v>308</v>
      </c>
      <c r="B3078" s="28" t="s">
        <v>1393</v>
      </c>
      <c r="C3078" s="18" t="s">
        <v>244</v>
      </c>
      <c r="D3078" s="28" t="s">
        <v>143</v>
      </c>
      <c r="E3078" s="29" t="s">
        <v>673</v>
      </c>
      <c r="F3078" s="24">
        <v>4028.9</v>
      </c>
      <c r="G3078" s="24">
        <f t="shared" si="2138"/>
        <v>0</v>
      </c>
      <c r="H3078" s="24">
        <f t="shared" si="2138"/>
        <v>3727.9480000000003</v>
      </c>
      <c r="I3078" s="24">
        <f t="shared" si="2138"/>
        <v>3727.9479999999999</v>
      </c>
      <c r="J3078" s="37">
        <f t="shared" si="2138"/>
        <v>2847.5994500000002</v>
      </c>
      <c r="K3078" s="24">
        <f t="shared" si="2138"/>
        <v>0</v>
      </c>
      <c r="L3078" s="24">
        <f t="shared" si="2138"/>
        <v>0</v>
      </c>
      <c r="M3078" s="24">
        <f t="shared" si="2138"/>
        <v>0</v>
      </c>
      <c r="N3078" s="24">
        <f t="shared" si="2138"/>
        <v>0</v>
      </c>
      <c r="O3078" s="30">
        <f t="shared" si="2139"/>
        <v>3727.9279999999999</v>
      </c>
      <c r="P3078" s="30">
        <f t="shared" si="2139"/>
        <v>0</v>
      </c>
      <c r="Q3078" s="30">
        <f t="shared" si="2139"/>
        <v>0</v>
      </c>
      <c r="R3078" s="88">
        <f t="shared" si="2091"/>
        <v>99.999463511830101</v>
      </c>
      <c r="S3078" s="70"/>
    </row>
    <row r="3079" spans="1:19" ht="47.25" customHeight="1" x14ac:dyDescent="0.3">
      <c r="A3079" s="28" t="s">
        <v>308</v>
      </c>
      <c r="B3079" s="28" t="s">
        <v>1393</v>
      </c>
      <c r="C3079" s="18" t="s">
        <v>244</v>
      </c>
      <c r="D3079" s="28" t="s">
        <v>139</v>
      </c>
      <c r="E3079" s="29" t="s">
        <v>676</v>
      </c>
      <c r="F3079" s="24">
        <v>4028.9</v>
      </c>
      <c r="G3079" s="24"/>
      <c r="H3079" s="24">
        <f>4028.9-300.952</f>
        <v>3727.9480000000003</v>
      </c>
      <c r="I3079" s="24">
        <v>3727.9479999999999</v>
      </c>
      <c r="J3079" s="37">
        <v>2847.5994500000002</v>
      </c>
      <c r="K3079" s="24">
        <v>0</v>
      </c>
      <c r="L3079" s="24">
        <v>0</v>
      </c>
      <c r="M3079" s="24">
        <v>0</v>
      </c>
      <c r="N3079" s="24">
        <v>0</v>
      </c>
      <c r="O3079" s="30">
        <v>3727.9279999999999</v>
      </c>
      <c r="P3079" s="30">
        <v>0</v>
      </c>
      <c r="Q3079" s="30">
        <v>0</v>
      </c>
      <c r="R3079" s="88">
        <f t="shared" si="2091"/>
        <v>99.999463511830101</v>
      </c>
      <c r="S3079" s="70"/>
    </row>
    <row r="3080" spans="1:19" ht="31.5" customHeight="1" x14ac:dyDescent="0.3">
      <c r="A3080" s="28" t="s">
        <v>308</v>
      </c>
      <c r="B3080" s="28" t="s">
        <v>1393</v>
      </c>
      <c r="C3080" s="18" t="s">
        <v>245</v>
      </c>
      <c r="D3080" s="28"/>
      <c r="E3080" s="29" t="s">
        <v>1387</v>
      </c>
      <c r="F3080" s="24">
        <v>222</v>
      </c>
      <c r="G3080" s="24">
        <f t="shared" ref="G3080:Q3081" si="2140">G3081</f>
        <v>0</v>
      </c>
      <c r="H3080" s="24">
        <f t="shared" si="2140"/>
        <v>222</v>
      </c>
      <c r="I3080" s="24">
        <f t="shared" si="2140"/>
        <v>222</v>
      </c>
      <c r="J3080" s="37">
        <f t="shared" si="2140"/>
        <v>148</v>
      </c>
      <c r="K3080" s="24">
        <f t="shared" si="2140"/>
        <v>0</v>
      </c>
      <c r="L3080" s="24">
        <f t="shared" si="2140"/>
        <v>0</v>
      </c>
      <c r="M3080" s="24">
        <f t="shared" si="2140"/>
        <v>0</v>
      </c>
      <c r="N3080" s="24">
        <f t="shared" si="2140"/>
        <v>0</v>
      </c>
      <c r="O3080" s="30">
        <f t="shared" si="2140"/>
        <v>222</v>
      </c>
      <c r="P3080" s="30">
        <f t="shared" si="2140"/>
        <v>0</v>
      </c>
      <c r="Q3080" s="30">
        <f t="shared" si="2140"/>
        <v>0</v>
      </c>
      <c r="R3080" s="88">
        <f t="shared" si="2091"/>
        <v>100</v>
      </c>
    </row>
    <row r="3081" spans="1:19" ht="31.5" customHeight="1" x14ac:dyDescent="0.3">
      <c r="A3081" s="28" t="s">
        <v>308</v>
      </c>
      <c r="B3081" s="28" t="s">
        <v>1393</v>
      </c>
      <c r="C3081" s="18" t="s">
        <v>245</v>
      </c>
      <c r="D3081" s="28" t="s">
        <v>143</v>
      </c>
      <c r="E3081" s="29" t="s">
        <v>673</v>
      </c>
      <c r="F3081" s="24">
        <v>222</v>
      </c>
      <c r="G3081" s="24">
        <f t="shared" si="2140"/>
        <v>0</v>
      </c>
      <c r="H3081" s="24">
        <f t="shared" si="2140"/>
        <v>222</v>
      </c>
      <c r="I3081" s="24">
        <f t="shared" si="2140"/>
        <v>222</v>
      </c>
      <c r="J3081" s="37">
        <f t="shared" si="2140"/>
        <v>148</v>
      </c>
      <c r="K3081" s="24">
        <f t="shared" si="2140"/>
        <v>0</v>
      </c>
      <c r="L3081" s="24">
        <f t="shared" si="2140"/>
        <v>0</v>
      </c>
      <c r="M3081" s="24">
        <f t="shared" si="2140"/>
        <v>0</v>
      </c>
      <c r="N3081" s="24">
        <f t="shared" si="2140"/>
        <v>0</v>
      </c>
      <c r="O3081" s="30">
        <f t="shared" si="2140"/>
        <v>222</v>
      </c>
      <c r="P3081" s="30">
        <f t="shared" si="2140"/>
        <v>0</v>
      </c>
      <c r="Q3081" s="30">
        <f t="shared" si="2140"/>
        <v>0</v>
      </c>
      <c r="R3081" s="88">
        <f t="shared" si="2091"/>
        <v>100</v>
      </c>
    </row>
    <row r="3082" spans="1:19" ht="47.25" customHeight="1" x14ac:dyDescent="0.3">
      <c r="A3082" s="28" t="s">
        <v>308</v>
      </c>
      <c r="B3082" s="28" t="s">
        <v>1393</v>
      </c>
      <c r="C3082" s="18" t="s">
        <v>245</v>
      </c>
      <c r="D3082" s="28" t="s">
        <v>139</v>
      </c>
      <c r="E3082" s="29" t="s">
        <v>676</v>
      </c>
      <c r="F3082" s="24">
        <v>222</v>
      </c>
      <c r="G3082" s="24"/>
      <c r="H3082" s="24">
        <v>222</v>
      </c>
      <c r="I3082" s="24">
        <v>222</v>
      </c>
      <c r="J3082" s="37">
        <v>148</v>
      </c>
      <c r="K3082" s="24">
        <v>0</v>
      </c>
      <c r="L3082" s="24">
        <v>0</v>
      </c>
      <c r="M3082" s="24">
        <v>0</v>
      </c>
      <c r="N3082" s="24">
        <v>0</v>
      </c>
      <c r="O3082" s="30">
        <v>222</v>
      </c>
      <c r="P3082" s="30">
        <v>0</v>
      </c>
      <c r="Q3082" s="30">
        <v>0</v>
      </c>
      <c r="R3082" s="88">
        <f t="shared" si="2091"/>
        <v>100</v>
      </c>
    </row>
    <row r="3083" spans="1:19" ht="47.25" customHeight="1" x14ac:dyDescent="0.3">
      <c r="A3083" s="28" t="s">
        <v>308</v>
      </c>
      <c r="B3083" s="28" t="s">
        <v>1393</v>
      </c>
      <c r="C3083" s="18" t="s">
        <v>250</v>
      </c>
      <c r="D3083" s="28"/>
      <c r="E3083" s="29" t="s">
        <v>1587</v>
      </c>
      <c r="F3083" s="24">
        <v>12001.866</v>
      </c>
      <c r="G3083" s="24">
        <f t="shared" ref="G3083:N3083" si="2141">G3084</f>
        <v>0</v>
      </c>
      <c r="H3083" s="24">
        <f t="shared" si="2141"/>
        <v>12207.517</v>
      </c>
      <c r="I3083" s="24">
        <f t="shared" si="2141"/>
        <v>12191.51643</v>
      </c>
      <c r="J3083" s="37">
        <f t="shared" si="2141"/>
        <v>7776.5068099999999</v>
      </c>
      <c r="K3083" s="24">
        <f t="shared" si="2141"/>
        <v>0</v>
      </c>
      <c r="L3083" s="24">
        <f t="shared" si="2141"/>
        <v>0</v>
      </c>
      <c r="M3083" s="24">
        <f t="shared" si="2141"/>
        <v>0</v>
      </c>
      <c r="N3083" s="24">
        <f t="shared" si="2141"/>
        <v>0</v>
      </c>
      <c r="O3083" s="30">
        <f>O3084</f>
        <v>11294.917509999999</v>
      </c>
      <c r="P3083" s="30">
        <f>P3084</f>
        <v>0</v>
      </c>
      <c r="Q3083" s="30">
        <f>Q3084</f>
        <v>0</v>
      </c>
      <c r="R3083" s="88">
        <f t="shared" si="2091"/>
        <v>92.645714541353414</v>
      </c>
      <c r="S3083" s="70"/>
    </row>
    <row r="3084" spans="1:19" ht="31.5" customHeight="1" x14ac:dyDescent="0.3">
      <c r="A3084" s="28" t="s">
        <v>308</v>
      </c>
      <c r="B3084" s="28" t="s">
        <v>1393</v>
      </c>
      <c r="C3084" s="18" t="s">
        <v>246</v>
      </c>
      <c r="D3084" s="28"/>
      <c r="E3084" s="29" t="s">
        <v>694</v>
      </c>
      <c r="F3084" s="24">
        <v>12001.866</v>
      </c>
      <c r="G3084" s="24">
        <f t="shared" ref="G3084:H3084" si="2142">G3085+G3087</f>
        <v>0</v>
      </c>
      <c r="H3084" s="24">
        <f t="shared" si="2142"/>
        <v>12207.517</v>
      </c>
      <c r="I3084" s="24">
        <f t="shared" ref="I3084:Q3084" si="2143">I3085+I3087</f>
        <v>12191.51643</v>
      </c>
      <c r="J3084" s="37">
        <f t="shared" si="2143"/>
        <v>7776.5068099999999</v>
      </c>
      <c r="K3084" s="24">
        <f t="shared" si="2143"/>
        <v>0</v>
      </c>
      <c r="L3084" s="24">
        <f t="shared" si="2143"/>
        <v>0</v>
      </c>
      <c r="M3084" s="24">
        <f t="shared" si="2143"/>
        <v>0</v>
      </c>
      <c r="N3084" s="24">
        <f t="shared" si="2143"/>
        <v>0</v>
      </c>
      <c r="O3084" s="30">
        <f t="shared" si="2143"/>
        <v>11294.917509999999</v>
      </c>
      <c r="P3084" s="30">
        <f t="shared" si="2143"/>
        <v>0</v>
      </c>
      <c r="Q3084" s="30">
        <f t="shared" si="2143"/>
        <v>0</v>
      </c>
      <c r="R3084" s="88">
        <f t="shared" si="2091"/>
        <v>92.645714541353414</v>
      </c>
      <c r="S3084" s="70"/>
    </row>
    <row r="3085" spans="1:19" ht="31.5" customHeight="1" x14ac:dyDescent="0.3">
      <c r="A3085" s="28" t="s">
        <v>308</v>
      </c>
      <c r="B3085" s="28" t="s">
        <v>1393</v>
      </c>
      <c r="C3085" s="18" t="s">
        <v>246</v>
      </c>
      <c r="D3085" s="28" t="s">
        <v>51</v>
      </c>
      <c r="E3085" s="29" t="s">
        <v>663</v>
      </c>
      <c r="F3085" s="24">
        <v>11915.466</v>
      </c>
      <c r="G3085" s="24">
        <f t="shared" ref="G3085:N3085" si="2144">G3086</f>
        <v>0</v>
      </c>
      <c r="H3085" s="24">
        <f t="shared" si="2144"/>
        <v>12121.117</v>
      </c>
      <c r="I3085" s="24">
        <f t="shared" si="2144"/>
        <v>12105.11643</v>
      </c>
      <c r="J3085" s="37">
        <f t="shared" si="2144"/>
        <v>7712.0238099999997</v>
      </c>
      <c r="K3085" s="24">
        <f t="shared" si="2144"/>
        <v>0</v>
      </c>
      <c r="L3085" s="24">
        <f t="shared" si="2144"/>
        <v>0</v>
      </c>
      <c r="M3085" s="24">
        <f t="shared" si="2144"/>
        <v>0</v>
      </c>
      <c r="N3085" s="24">
        <f t="shared" si="2144"/>
        <v>0</v>
      </c>
      <c r="O3085" s="30">
        <f>O3086</f>
        <v>11209.23251</v>
      </c>
      <c r="P3085" s="30">
        <f>P3086</f>
        <v>0</v>
      </c>
      <c r="Q3085" s="30">
        <f>Q3086</f>
        <v>0</v>
      </c>
      <c r="R3085" s="88">
        <f t="shared" ref="R3085:R3148" si="2145">O3085/I3085*100</f>
        <v>92.599130085360116</v>
      </c>
      <c r="S3085" s="70"/>
    </row>
    <row r="3086" spans="1:19" ht="31.5" customHeight="1" x14ac:dyDescent="0.3">
      <c r="A3086" s="28" t="s">
        <v>308</v>
      </c>
      <c r="B3086" s="28" t="s">
        <v>1393</v>
      </c>
      <c r="C3086" s="18" t="s">
        <v>246</v>
      </c>
      <c r="D3086" s="28" t="s">
        <v>52</v>
      </c>
      <c r="E3086" s="29" t="s">
        <v>664</v>
      </c>
      <c r="F3086" s="24">
        <v>11915.466</v>
      </c>
      <c r="G3086" s="24"/>
      <c r="H3086" s="24">
        <f>11921.117+200</f>
        <v>12121.117</v>
      </c>
      <c r="I3086" s="24">
        <v>12105.11643</v>
      </c>
      <c r="J3086" s="37">
        <v>7712.0238099999997</v>
      </c>
      <c r="K3086" s="24">
        <v>0</v>
      </c>
      <c r="L3086" s="24">
        <v>0</v>
      </c>
      <c r="M3086" s="24">
        <v>0</v>
      </c>
      <c r="N3086" s="24">
        <v>0</v>
      </c>
      <c r="O3086" s="30">
        <v>11209.23251</v>
      </c>
      <c r="P3086" s="30">
        <v>0</v>
      </c>
      <c r="Q3086" s="30">
        <v>0</v>
      </c>
      <c r="R3086" s="88">
        <f t="shared" si="2145"/>
        <v>92.599130085360116</v>
      </c>
      <c r="S3086" s="70"/>
    </row>
    <row r="3087" spans="1:19" ht="15.75" customHeight="1" x14ac:dyDescent="0.3">
      <c r="A3087" s="28" t="s">
        <v>308</v>
      </c>
      <c r="B3087" s="28" t="s">
        <v>1393</v>
      </c>
      <c r="C3087" s="18" t="s">
        <v>246</v>
      </c>
      <c r="D3087" s="28" t="s">
        <v>53</v>
      </c>
      <c r="E3087" s="29" t="s">
        <v>679</v>
      </c>
      <c r="F3087" s="24">
        <v>86.4</v>
      </c>
      <c r="G3087" s="24">
        <f t="shared" ref="G3087:Q3087" si="2146">G3088</f>
        <v>0</v>
      </c>
      <c r="H3087" s="24">
        <f t="shared" si="2146"/>
        <v>86.4</v>
      </c>
      <c r="I3087" s="24">
        <f t="shared" si="2146"/>
        <v>86.4</v>
      </c>
      <c r="J3087" s="37">
        <f t="shared" si="2146"/>
        <v>64.483000000000004</v>
      </c>
      <c r="K3087" s="24">
        <f t="shared" si="2146"/>
        <v>0</v>
      </c>
      <c r="L3087" s="24">
        <f t="shared" si="2146"/>
        <v>0</v>
      </c>
      <c r="M3087" s="24">
        <f t="shared" si="2146"/>
        <v>0</v>
      </c>
      <c r="N3087" s="24">
        <f t="shared" si="2146"/>
        <v>0</v>
      </c>
      <c r="O3087" s="30">
        <f>O3088</f>
        <v>85.685000000000002</v>
      </c>
      <c r="P3087" s="30">
        <f t="shared" si="2146"/>
        <v>0</v>
      </c>
      <c r="Q3087" s="30">
        <f t="shared" si="2146"/>
        <v>0</v>
      </c>
      <c r="R3087" s="88">
        <f t="shared" si="2145"/>
        <v>99.172453703703695</v>
      </c>
      <c r="S3087" s="70"/>
    </row>
    <row r="3088" spans="1:19" ht="15.75" customHeight="1" x14ac:dyDescent="0.3">
      <c r="A3088" s="28" t="s">
        <v>308</v>
      </c>
      <c r="B3088" s="28" t="s">
        <v>1393</v>
      </c>
      <c r="C3088" s="18" t="s">
        <v>246</v>
      </c>
      <c r="D3088" s="28" t="s">
        <v>60</v>
      </c>
      <c r="E3088" s="29" t="s">
        <v>682</v>
      </c>
      <c r="F3088" s="24">
        <v>86.4</v>
      </c>
      <c r="G3088" s="24"/>
      <c r="H3088" s="24">
        <v>86.4</v>
      </c>
      <c r="I3088" s="24">
        <v>86.4</v>
      </c>
      <c r="J3088" s="37">
        <v>64.483000000000004</v>
      </c>
      <c r="K3088" s="24">
        <v>0</v>
      </c>
      <c r="L3088" s="24">
        <v>0</v>
      </c>
      <c r="M3088" s="24">
        <v>0</v>
      </c>
      <c r="N3088" s="24">
        <v>0</v>
      </c>
      <c r="O3088" s="30">
        <v>85.685000000000002</v>
      </c>
      <c r="P3088" s="30">
        <v>0</v>
      </c>
      <c r="Q3088" s="30">
        <v>0</v>
      </c>
      <c r="R3088" s="88">
        <f t="shared" si="2145"/>
        <v>99.172453703703695</v>
      </c>
      <c r="S3088" s="70"/>
    </row>
    <row r="3089" spans="1:19" ht="31.5" customHeight="1" x14ac:dyDescent="0.3">
      <c r="A3089" s="28" t="s">
        <v>308</v>
      </c>
      <c r="B3089" s="28" t="s">
        <v>1393</v>
      </c>
      <c r="C3089" s="18" t="s">
        <v>182</v>
      </c>
      <c r="D3089" s="28"/>
      <c r="E3089" s="29" t="s">
        <v>1524</v>
      </c>
      <c r="F3089" s="24">
        <v>120</v>
      </c>
      <c r="G3089" s="24">
        <f t="shared" ref="G3089:Q3091" si="2147">G3090</f>
        <v>0</v>
      </c>
      <c r="H3089" s="24">
        <f t="shared" si="2147"/>
        <v>120</v>
      </c>
      <c r="I3089" s="24">
        <f t="shared" si="2147"/>
        <v>120</v>
      </c>
      <c r="J3089" s="37">
        <f t="shared" si="2147"/>
        <v>70</v>
      </c>
      <c r="K3089" s="24">
        <f t="shared" si="2147"/>
        <v>0</v>
      </c>
      <c r="L3089" s="24">
        <f t="shared" si="2147"/>
        <v>0</v>
      </c>
      <c r="M3089" s="24">
        <f t="shared" si="2147"/>
        <v>0</v>
      </c>
      <c r="N3089" s="24">
        <f t="shared" si="2147"/>
        <v>0</v>
      </c>
      <c r="O3089" s="30">
        <f t="shared" si="2147"/>
        <v>120</v>
      </c>
      <c r="P3089" s="30">
        <f t="shared" si="2147"/>
        <v>0</v>
      </c>
      <c r="Q3089" s="30">
        <f t="shared" si="2147"/>
        <v>0</v>
      </c>
      <c r="R3089" s="88">
        <f t="shared" si="2145"/>
        <v>100</v>
      </c>
      <c r="S3089" s="70"/>
    </row>
    <row r="3090" spans="1:19" ht="63" customHeight="1" x14ac:dyDescent="0.3">
      <c r="A3090" s="28" t="s">
        <v>308</v>
      </c>
      <c r="B3090" s="28" t="s">
        <v>1393</v>
      </c>
      <c r="C3090" s="18" t="s">
        <v>183</v>
      </c>
      <c r="D3090" s="28"/>
      <c r="E3090" s="29" t="s">
        <v>1525</v>
      </c>
      <c r="F3090" s="24">
        <v>120</v>
      </c>
      <c r="G3090" s="24">
        <f t="shared" si="2147"/>
        <v>0</v>
      </c>
      <c r="H3090" s="24">
        <f t="shared" si="2147"/>
        <v>120</v>
      </c>
      <c r="I3090" s="24">
        <f>I3091+I3094</f>
        <v>120</v>
      </c>
      <c r="J3090" s="24">
        <f t="shared" ref="J3090:O3090" si="2148">J3091+J3094</f>
        <v>70</v>
      </c>
      <c r="K3090" s="24">
        <f t="shared" si="2148"/>
        <v>0</v>
      </c>
      <c r="L3090" s="24">
        <f t="shared" si="2148"/>
        <v>0</v>
      </c>
      <c r="M3090" s="24">
        <f t="shared" si="2148"/>
        <v>0</v>
      </c>
      <c r="N3090" s="24">
        <f t="shared" si="2148"/>
        <v>0</v>
      </c>
      <c r="O3090" s="24">
        <f t="shared" si="2148"/>
        <v>120</v>
      </c>
      <c r="P3090" s="30">
        <f t="shared" si="2147"/>
        <v>0</v>
      </c>
      <c r="Q3090" s="30">
        <f t="shared" si="2147"/>
        <v>0</v>
      </c>
      <c r="R3090" s="88">
        <f t="shared" si="2145"/>
        <v>100</v>
      </c>
      <c r="S3090" s="70"/>
    </row>
    <row r="3091" spans="1:19" ht="78.75" customHeight="1" x14ac:dyDescent="0.3">
      <c r="A3091" s="28" t="s">
        <v>308</v>
      </c>
      <c r="B3091" s="28" t="s">
        <v>1393</v>
      </c>
      <c r="C3091" s="18" t="s">
        <v>198</v>
      </c>
      <c r="D3091" s="28"/>
      <c r="E3091" s="29" t="s">
        <v>697</v>
      </c>
      <c r="F3091" s="24">
        <v>25</v>
      </c>
      <c r="G3091" s="24">
        <f t="shared" ref="G3091:H3091" si="2149">G3096+G3092</f>
        <v>0</v>
      </c>
      <c r="H3091" s="24">
        <f t="shared" si="2149"/>
        <v>120</v>
      </c>
      <c r="I3091" s="24">
        <f>I3092</f>
        <v>25</v>
      </c>
      <c r="J3091" s="24">
        <f t="shared" si="2147"/>
        <v>0</v>
      </c>
      <c r="K3091" s="24">
        <f t="shared" si="2147"/>
        <v>0</v>
      </c>
      <c r="L3091" s="24">
        <f t="shared" si="2147"/>
        <v>0</v>
      </c>
      <c r="M3091" s="24">
        <f t="shared" si="2147"/>
        <v>0</v>
      </c>
      <c r="N3091" s="24">
        <f t="shared" si="2147"/>
        <v>0</v>
      </c>
      <c r="O3091" s="24">
        <f t="shared" si="2147"/>
        <v>25</v>
      </c>
      <c r="P3091" s="30">
        <f t="shared" ref="P3091:Q3091" si="2150">P3096+P3092</f>
        <v>0</v>
      </c>
      <c r="Q3091" s="30">
        <f t="shared" si="2150"/>
        <v>0</v>
      </c>
      <c r="R3091" s="88">
        <f t="shared" si="2145"/>
        <v>100</v>
      </c>
      <c r="S3091" s="70"/>
    </row>
    <row r="3092" spans="1:19" ht="31.5" customHeight="1" x14ac:dyDescent="0.3">
      <c r="A3092" s="28" t="s">
        <v>308</v>
      </c>
      <c r="B3092" s="28" t="s">
        <v>1393</v>
      </c>
      <c r="C3092" s="18" t="s">
        <v>198</v>
      </c>
      <c r="D3092" s="28" t="s">
        <v>143</v>
      </c>
      <c r="E3092" s="29" t="s">
        <v>673</v>
      </c>
      <c r="F3092" s="24">
        <v>25</v>
      </c>
      <c r="G3092" s="24">
        <f t="shared" ref="G3092:Q3092" si="2151">G3093</f>
        <v>0</v>
      </c>
      <c r="H3092" s="24">
        <f t="shared" si="2151"/>
        <v>25</v>
      </c>
      <c r="I3092" s="24">
        <f t="shared" si="2151"/>
        <v>25</v>
      </c>
      <c r="J3092" s="37">
        <f t="shared" si="2151"/>
        <v>0</v>
      </c>
      <c r="K3092" s="24">
        <f t="shared" si="2151"/>
        <v>0</v>
      </c>
      <c r="L3092" s="24">
        <f t="shared" si="2151"/>
        <v>0</v>
      </c>
      <c r="M3092" s="24">
        <f t="shared" si="2151"/>
        <v>0</v>
      </c>
      <c r="N3092" s="24">
        <f t="shared" si="2151"/>
        <v>0</v>
      </c>
      <c r="O3092" s="30">
        <f t="shared" si="2151"/>
        <v>25</v>
      </c>
      <c r="P3092" s="30">
        <f t="shared" si="2151"/>
        <v>0</v>
      </c>
      <c r="Q3092" s="30">
        <f t="shared" si="2151"/>
        <v>0</v>
      </c>
      <c r="R3092" s="88">
        <f t="shared" si="2145"/>
        <v>100</v>
      </c>
      <c r="S3092" s="36"/>
    </row>
    <row r="3093" spans="1:19" ht="47.25" customHeight="1" x14ac:dyDescent="0.3">
      <c r="A3093" s="28" t="s">
        <v>308</v>
      </c>
      <c r="B3093" s="28" t="s">
        <v>1393</v>
      </c>
      <c r="C3093" s="18" t="s">
        <v>198</v>
      </c>
      <c r="D3093" s="28" t="s">
        <v>139</v>
      </c>
      <c r="E3093" s="29" t="s">
        <v>676</v>
      </c>
      <c r="F3093" s="24">
        <v>25</v>
      </c>
      <c r="G3093" s="24"/>
      <c r="H3093" s="24">
        <v>25</v>
      </c>
      <c r="I3093" s="24">
        <v>25</v>
      </c>
      <c r="J3093" s="37">
        <v>0</v>
      </c>
      <c r="K3093" s="24">
        <v>0</v>
      </c>
      <c r="L3093" s="24">
        <v>0</v>
      </c>
      <c r="M3093" s="24">
        <v>0</v>
      </c>
      <c r="N3093" s="24">
        <v>0</v>
      </c>
      <c r="O3093" s="30">
        <v>25</v>
      </c>
      <c r="P3093" s="30">
        <v>0</v>
      </c>
      <c r="Q3093" s="30">
        <v>0</v>
      </c>
      <c r="R3093" s="88">
        <f t="shared" si="2145"/>
        <v>100</v>
      </c>
      <c r="S3093" s="36"/>
    </row>
    <row r="3094" spans="1:19" ht="63" customHeight="1" x14ac:dyDescent="0.3">
      <c r="A3094" s="28" t="s">
        <v>308</v>
      </c>
      <c r="B3094" s="28" t="s">
        <v>1393</v>
      </c>
      <c r="C3094" s="18" t="s">
        <v>170</v>
      </c>
      <c r="D3094" s="28"/>
      <c r="E3094" s="29" t="s">
        <v>698</v>
      </c>
      <c r="F3094" s="24">
        <v>95</v>
      </c>
      <c r="G3094" s="24">
        <f t="shared" ref="G3094:Q3095" si="2152">G3095</f>
        <v>0</v>
      </c>
      <c r="H3094" s="24">
        <f t="shared" si="2152"/>
        <v>95</v>
      </c>
      <c r="I3094" s="24">
        <f t="shared" si="2152"/>
        <v>95</v>
      </c>
      <c r="J3094" s="37">
        <f t="shared" si="2152"/>
        <v>70</v>
      </c>
      <c r="K3094" s="24">
        <f t="shared" si="2152"/>
        <v>0</v>
      </c>
      <c r="L3094" s="24">
        <f t="shared" si="2152"/>
        <v>0</v>
      </c>
      <c r="M3094" s="24">
        <f t="shared" si="2152"/>
        <v>0</v>
      </c>
      <c r="N3094" s="24">
        <f t="shared" si="2152"/>
        <v>0</v>
      </c>
      <c r="O3094" s="30">
        <f t="shared" si="2152"/>
        <v>95</v>
      </c>
      <c r="P3094" s="30">
        <f t="shared" si="2152"/>
        <v>0</v>
      </c>
      <c r="Q3094" s="30">
        <f t="shared" si="2152"/>
        <v>0</v>
      </c>
      <c r="R3094" s="88">
        <f t="shared" si="2145"/>
        <v>100</v>
      </c>
      <c r="S3094" s="70"/>
    </row>
    <row r="3095" spans="1:19" ht="31.5" customHeight="1" x14ac:dyDescent="0.3">
      <c r="A3095" s="28" t="s">
        <v>308</v>
      </c>
      <c r="B3095" s="28" t="s">
        <v>1393</v>
      </c>
      <c r="C3095" s="18" t="s">
        <v>170</v>
      </c>
      <c r="D3095" s="28" t="s">
        <v>143</v>
      </c>
      <c r="E3095" s="29" t="s">
        <v>673</v>
      </c>
      <c r="F3095" s="24">
        <v>95</v>
      </c>
      <c r="G3095" s="24">
        <f t="shared" si="2152"/>
        <v>0</v>
      </c>
      <c r="H3095" s="24">
        <f t="shared" si="2152"/>
        <v>95</v>
      </c>
      <c r="I3095" s="24">
        <f t="shared" si="2152"/>
        <v>95</v>
      </c>
      <c r="J3095" s="37">
        <f t="shared" si="2152"/>
        <v>70</v>
      </c>
      <c r="K3095" s="24">
        <f t="shared" si="2152"/>
        <v>0</v>
      </c>
      <c r="L3095" s="24">
        <f t="shared" si="2152"/>
        <v>0</v>
      </c>
      <c r="M3095" s="24">
        <f t="shared" si="2152"/>
        <v>0</v>
      </c>
      <c r="N3095" s="24">
        <f t="shared" si="2152"/>
        <v>0</v>
      </c>
      <c r="O3095" s="30">
        <f t="shared" si="2152"/>
        <v>95</v>
      </c>
      <c r="P3095" s="30">
        <f t="shared" si="2152"/>
        <v>0</v>
      </c>
      <c r="Q3095" s="30">
        <f t="shared" si="2152"/>
        <v>0</v>
      </c>
      <c r="R3095" s="88">
        <f t="shared" si="2145"/>
        <v>100</v>
      </c>
      <c r="S3095" s="70"/>
    </row>
    <row r="3096" spans="1:19" ht="47.25" customHeight="1" x14ac:dyDescent="0.3">
      <c r="A3096" s="28" t="s">
        <v>308</v>
      </c>
      <c r="B3096" s="28" t="s">
        <v>1393</v>
      </c>
      <c r="C3096" s="18" t="s">
        <v>170</v>
      </c>
      <c r="D3096" s="28" t="s">
        <v>139</v>
      </c>
      <c r="E3096" s="29" t="s">
        <v>676</v>
      </c>
      <c r="F3096" s="24">
        <v>95</v>
      </c>
      <c r="G3096" s="24"/>
      <c r="H3096" s="24">
        <v>95</v>
      </c>
      <c r="I3096" s="24">
        <v>95</v>
      </c>
      <c r="J3096" s="37">
        <v>70</v>
      </c>
      <c r="K3096" s="24">
        <v>0</v>
      </c>
      <c r="L3096" s="24">
        <v>0</v>
      </c>
      <c r="M3096" s="24">
        <v>0</v>
      </c>
      <c r="N3096" s="24">
        <v>0</v>
      </c>
      <c r="O3096" s="30">
        <v>95</v>
      </c>
      <c r="P3096" s="30">
        <v>0</v>
      </c>
      <c r="Q3096" s="30">
        <v>0</v>
      </c>
      <c r="R3096" s="88">
        <f t="shared" si="2145"/>
        <v>100</v>
      </c>
      <c r="S3096" s="70"/>
    </row>
    <row r="3097" spans="1:19" s="36" customFormat="1" ht="31.5" customHeight="1" x14ac:dyDescent="0.3">
      <c r="A3097" s="43" t="s">
        <v>308</v>
      </c>
      <c r="B3097" s="43" t="s">
        <v>130</v>
      </c>
      <c r="C3097" s="27"/>
      <c r="D3097" s="43"/>
      <c r="E3097" s="44" t="s">
        <v>620</v>
      </c>
      <c r="F3097" s="22">
        <v>1171.8</v>
      </c>
      <c r="G3097" s="22">
        <f t="shared" ref="G3097:H3097" si="2153">G3098+G3105</f>
        <v>0</v>
      </c>
      <c r="H3097" s="22">
        <f t="shared" si="2153"/>
        <v>969.7700000000001</v>
      </c>
      <c r="I3097" s="22">
        <f t="shared" ref="I3097:Q3097" si="2154">I3098+I3105</f>
        <v>969.7700000000001</v>
      </c>
      <c r="J3097" s="76">
        <f t="shared" si="2154"/>
        <v>774.88775999999996</v>
      </c>
      <c r="K3097" s="22">
        <f t="shared" si="2154"/>
        <v>280.5</v>
      </c>
      <c r="L3097" s="22">
        <f t="shared" si="2154"/>
        <v>205.12504999999999</v>
      </c>
      <c r="M3097" s="22">
        <f t="shared" si="2154"/>
        <v>0</v>
      </c>
      <c r="N3097" s="22">
        <f t="shared" si="2154"/>
        <v>0</v>
      </c>
      <c r="O3097" s="45">
        <f t="shared" si="2154"/>
        <v>969.76388000000009</v>
      </c>
      <c r="P3097" s="45">
        <f t="shared" si="2154"/>
        <v>280.5</v>
      </c>
      <c r="Q3097" s="45">
        <f t="shared" si="2154"/>
        <v>0</v>
      </c>
      <c r="R3097" s="86">
        <f t="shared" si="2145"/>
        <v>99.999368922528021</v>
      </c>
      <c r="S3097" s="70"/>
    </row>
    <row r="3098" spans="1:19" s="49" customFormat="1" ht="47.25" customHeight="1" x14ac:dyDescent="0.3">
      <c r="A3098" s="47" t="s">
        <v>308</v>
      </c>
      <c r="B3098" s="47" t="s">
        <v>1418</v>
      </c>
      <c r="C3098" s="20"/>
      <c r="D3098" s="47"/>
      <c r="E3098" s="48" t="s">
        <v>636</v>
      </c>
      <c r="F3098" s="23">
        <v>32.200000000000003</v>
      </c>
      <c r="G3098" s="23">
        <f t="shared" ref="G3098:Q3103" si="2155">G3099</f>
        <v>0</v>
      </c>
      <c r="H3098" s="23">
        <f t="shared" si="2155"/>
        <v>32.200000000000003</v>
      </c>
      <c r="I3098" s="23">
        <f t="shared" si="2155"/>
        <v>32.200000000000003</v>
      </c>
      <c r="J3098" s="77">
        <f t="shared" si="2155"/>
        <v>16.122209999999999</v>
      </c>
      <c r="K3098" s="23">
        <f t="shared" si="2155"/>
        <v>0</v>
      </c>
      <c r="L3098" s="23">
        <f t="shared" si="2155"/>
        <v>0</v>
      </c>
      <c r="M3098" s="23">
        <f t="shared" si="2155"/>
        <v>0</v>
      </c>
      <c r="N3098" s="23">
        <f t="shared" si="2155"/>
        <v>0</v>
      </c>
      <c r="O3098" s="51">
        <f t="shared" si="2155"/>
        <v>32.200000000000003</v>
      </c>
      <c r="P3098" s="51">
        <f t="shared" si="2155"/>
        <v>0</v>
      </c>
      <c r="Q3098" s="51">
        <f t="shared" si="2155"/>
        <v>0</v>
      </c>
      <c r="R3098" s="87">
        <f t="shared" si="2145"/>
        <v>100</v>
      </c>
    </row>
    <row r="3099" spans="1:19" ht="15.75" customHeight="1" x14ac:dyDescent="0.3">
      <c r="A3099" s="28" t="s">
        <v>308</v>
      </c>
      <c r="B3099" s="28" t="s">
        <v>1418</v>
      </c>
      <c r="C3099" s="18" t="s">
        <v>184</v>
      </c>
      <c r="D3099" s="28"/>
      <c r="E3099" s="29" t="s">
        <v>1526</v>
      </c>
      <c r="F3099" s="24">
        <v>32.200000000000003</v>
      </c>
      <c r="G3099" s="24">
        <f t="shared" si="2155"/>
        <v>0</v>
      </c>
      <c r="H3099" s="24">
        <f t="shared" si="2155"/>
        <v>32.200000000000003</v>
      </c>
      <c r="I3099" s="24">
        <f t="shared" si="2155"/>
        <v>32.200000000000003</v>
      </c>
      <c r="J3099" s="37">
        <f t="shared" si="2155"/>
        <v>16.122209999999999</v>
      </c>
      <c r="K3099" s="24">
        <f t="shared" si="2155"/>
        <v>0</v>
      </c>
      <c r="L3099" s="24">
        <f t="shared" si="2155"/>
        <v>0</v>
      </c>
      <c r="M3099" s="24">
        <f t="shared" si="2155"/>
        <v>0</v>
      </c>
      <c r="N3099" s="24">
        <f t="shared" si="2155"/>
        <v>0</v>
      </c>
      <c r="O3099" s="30">
        <f t="shared" si="2155"/>
        <v>32.200000000000003</v>
      </c>
      <c r="P3099" s="30">
        <f t="shared" si="2155"/>
        <v>0</v>
      </c>
      <c r="Q3099" s="30">
        <f t="shared" si="2155"/>
        <v>0</v>
      </c>
      <c r="R3099" s="88">
        <f t="shared" si="2145"/>
        <v>100</v>
      </c>
    </row>
    <row r="3100" spans="1:19" ht="63" customHeight="1" x14ac:dyDescent="0.3">
      <c r="A3100" s="28" t="s">
        <v>308</v>
      </c>
      <c r="B3100" s="28" t="s">
        <v>1418</v>
      </c>
      <c r="C3100" s="18" t="s">
        <v>252</v>
      </c>
      <c r="D3100" s="28"/>
      <c r="E3100" s="29" t="s">
        <v>1588</v>
      </c>
      <c r="F3100" s="24">
        <v>32.200000000000003</v>
      </c>
      <c r="G3100" s="24">
        <f t="shared" ref="G3100:O3100" si="2156">G3101</f>
        <v>0</v>
      </c>
      <c r="H3100" s="24">
        <f t="shared" si="2156"/>
        <v>32.200000000000003</v>
      </c>
      <c r="I3100" s="24">
        <f t="shared" si="2156"/>
        <v>32.200000000000003</v>
      </c>
      <c r="J3100" s="37">
        <f t="shared" si="2156"/>
        <v>16.122209999999999</v>
      </c>
      <c r="K3100" s="24">
        <f t="shared" si="2156"/>
        <v>0</v>
      </c>
      <c r="L3100" s="24">
        <f t="shared" si="2156"/>
        <v>0</v>
      </c>
      <c r="M3100" s="24">
        <f t="shared" si="2156"/>
        <v>0</v>
      </c>
      <c r="N3100" s="24">
        <f t="shared" si="2156"/>
        <v>0</v>
      </c>
      <c r="O3100" s="30">
        <f t="shared" si="2156"/>
        <v>32.200000000000003</v>
      </c>
      <c r="P3100" s="30">
        <f t="shared" si="2155"/>
        <v>0</v>
      </c>
      <c r="Q3100" s="30">
        <f t="shared" si="2155"/>
        <v>0</v>
      </c>
      <c r="R3100" s="88">
        <f t="shared" si="2145"/>
        <v>100</v>
      </c>
    </row>
    <row r="3101" spans="1:19" ht="47.25" customHeight="1" x14ac:dyDescent="0.3">
      <c r="A3101" s="28" t="s">
        <v>308</v>
      </c>
      <c r="B3101" s="28" t="s">
        <v>1418</v>
      </c>
      <c r="C3101" s="18" t="s">
        <v>253</v>
      </c>
      <c r="D3101" s="28"/>
      <c r="E3101" s="29" t="s">
        <v>1589</v>
      </c>
      <c r="F3101" s="24">
        <v>32.200000000000003</v>
      </c>
      <c r="G3101" s="24">
        <f t="shared" ref="G3101:O3102" si="2157">G3102</f>
        <v>0</v>
      </c>
      <c r="H3101" s="24">
        <f t="shared" si="2157"/>
        <v>32.200000000000003</v>
      </c>
      <c r="I3101" s="24">
        <f t="shared" si="2157"/>
        <v>32.200000000000003</v>
      </c>
      <c r="J3101" s="37">
        <f t="shared" si="2157"/>
        <v>16.122209999999999</v>
      </c>
      <c r="K3101" s="24">
        <f t="shared" si="2157"/>
        <v>0</v>
      </c>
      <c r="L3101" s="24">
        <f t="shared" si="2157"/>
        <v>0</v>
      </c>
      <c r="M3101" s="24">
        <f t="shared" si="2157"/>
        <v>0</v>
      </c>
      <c r="N3101" s="24">
        <f t="shared" si="2157"/>
        <v>0</v>
      </c>
      <c r="O3101" s="30">
        <f t="shared" si="2157"/>
        <v>32.200000000000003</v>
      </c>
      <c r="P3101" s="30">
        <f t="shared" si="2155"/>
        <v>0</v>
      </c>
      <c r="Q3101" s="30">
        <f t="shared" si="2155"/>
        <v>0</v>
      </c>
      <c r="R3101" s="88">
        <f t="shared" si="2145"/>
        <v>100</v>
      </c>
    </row>
    <row r="3102" spans="1:19" ht="31.5" customHeight="1" x14ac:dyDescent="0.3">
      <c r="A3102" s="28" t="s">
        <v>308</v>
      </c>
      <c r="B3102" s="28" t="s">
        <v>1418</v>
      </c>
      <c r="C3102" s="18" t="s">
        <v>251</v>
      </c>
      <c r="D3102" s="28"/>
      <c r="E3102" s="29" t="s">
        <v>718</v>
      </c>
      <c r="F3102" s="24">
        <v>32.200000000000003</v>
      </c>
      <c r="G3102" s="24">
        <f t="shared" si="2157"/>
        <v>0</v>
      </c>
      <c r="H3102" s="24">
        <f t="shared" si="2157"/>
        <v>32.200000000000003</v>
      </c>
      <c r="I3102" s="24">
        <f t="shared" si="2157"/>
        <v>32.200000000000003</v>
      </c>
      <c r="J3102" s="37">
        <f t="shared" si="2157"/>
        <v>16.122209999999999</v>
      </c>
      <c r="K3102" s="24">
        <f t="shared" si="2157"/>
        <v>0</v>
      </c>
      <c r="L3102" s="24">
        <f t="shared" si="2157"/>
        <v>0</v>
      </c>
      <c r="M3102" s="24">
        <f t="shared" si="2157"/>
        <v>0</v>
      </c>
      <c r="N3102" s="24">
        <f t="shared" si="2157"/>
        <v>0</v>
      </c>
      <c r="O3102" s="30">
        <f t="shared" si="2157"/>
        <v>32.200000000000003</v>
      </c>
      <c r="P3102" s="30">
        <f t="shared" si="2155"/>
        <v>0</v>
      </c>
      <c r="Q3102" s="30">
        <f t="shared" si="2155"/>
        <v>0</v>
      </c>
      <c r="R3102" s="88">
        <f t="shared" si="2145"/>
        <v>100</v>
      </c>
    </row>
    <row r="3103" spans="1:19" ht="31.5" customHeight="1" x14ac:dyDescent="0.3">
      <c r="A3103" s="28" t="s">
        <v>308</v>
      </c>
      <c r="B3103" s="28" t="s">
        <v>1418</v>
      </c>
      <c r="C3103" s="18" t="s">
        <v>251</v>
      </c>
      <c r="D3103" s="28" t="s">
        <v>51</v>
      </c>
      <c r="E3103" s="29" t="s">
        <v>663</v>
      </c>
      <c r="F3103" s="24">
        <v>32.200000000000003</v>
      </c>
      <c r="G3103" s="24">
        <f t="shared" ref="G3103:O3103" si="2158">G3104</f>
        <v>0</v>
      </c>
      <c r="H3103" s="24">
        <f t="shared" si="2158"/>
        <v>32.200000000000003</v>
      </c>
      <c r="I3103" s="24">
        <f t="shared" si="2158"/>
        <v>32.200000000000003</v>
      </c>
      <c r="J3103" s="37">
        <f t="shared" si="2158"/>
        <v>16.122209999999999</v>
      </c>
      <c r="K3103" s="24">
        <f t="shared" si="2158"/>
        <v>0</v>
      </c>
      <c r="L3103" s="24">
        <f t="shared" si="2158"/>
        <v>0</v>
      </c>
      <c r="M3103" s="24">
        <f t="shared" si="2158"/>
        <v>0</v>
      </c>
      <c r="N3103" s="24">
        <f t="shared" si="2158"/>
        <v>0</v>
      </c>
      <c r="O3103" s="30">
        <f t="shared" si="2158"/>
        <v>32.200000000000003</v>
      </c>
      <c r="P3103" s="30">
        <f t="shared" si="2155"/>
        <v>0</v>
      </c>
      <c r="Q3103" s="30">
        <f t="shared" si="2155"/>
        <v>0</v>
      </c>
      <c r="R3103" s="88">
        <f t="shared" si="2145"/>
        <v>100</v>
      </c>
    </row>
    <row r="3104" spans="1:19" ht="31.5" customHeight="1" x14ac:dyDescent="0.3">
      <c r="A3104" s="28" t="s">
        <v>308</v>
      </c>
      <c r="B3104" s="28" t="s">
        <v>1418</v>
      </c>
      <c r="C3104" s="18" t="s">
        <v>251</v>
      </c>
      <c r="D3104" s="28" t="s">
        <v>52</v>
      </c>
      <c r="E3104" s="29" t="s">
        <v>664</v>
      </c>
      <c r="F3104" s="24">
        <v>32.200000000000003</v>
      </c>
      <c r="G3104" s="24"/>
      <c r="H3104" s="24">
        <v>32.200000000000003</v>
      </c>
      <c r="I3104" s="24">
        <v>32.200000000000003</v>
      </c>
      <c r="J3104" s="37">
        <v>16.122209999999999</v>
      </c>
      <c r="K3104" s="24">
        <v>0</v>
      </c>
      <c r="L3104" s="24">
        <v>0</v>
      </c>
      <c r="M3104" s="24">
        <v>0</v>
      </c>
      <c r="N3104" s="24">
        <v>0</v>
      </c>
      <c r="O3104" s="30">
        <v>32.200000000000003</v>
      </c>
      <c r="P3104" s="30">
        <v>0</v>
      </c>
      <c r="Q3104" s="30">
        <v>0</v>
      </c>
      <c r="R3104" s="88">
        <f t="shared" si="2145"/>
        <v>100</v>
      </c>
    </row>
    <row r="3105" spans="1:19" s="49" customFormat="1" ht="31.5" customHeight="1" x14ac:dyDescent="0.3">
      <c r="A3105" s="47" t="s">
        <v>308</v>
      </c>
      <c r="B3105" s="47" t="s">
        <v>1419</v>
      </c>
      <c r="C3105" s="20"/>
      <c r="D3105" s="47"/>
      <c r="E3105" s="48" t="s">
        <v>638</v>
      </c>
      <c r="F3105" s="23">
        <v>1139.5999999999999</v>
      </c>
      <c r="G3105" s="23">
        <f t="shared" ref="G3105:H3105" si="2159">G3106+G3112</f>
        <v>0</v>
      </c>
      <c r="H3105" s="23">
        <f t="shared" si="2159"/>
        <v>937.57</v>
      </c>
      <c r="I3105" s="23">
        <f t="shared" ref="I3105:Q3105" si="2160">I3106+I3112</f>
        <v>937.57</v>
      </c>
      <c r="J3105" s="77">
        <f t="shared" si="2160"/>
        <v>758.76554999999996</v>
      </c>
      <c r="K3105" s="23">
        <f t="shared" si="2160"/>
        <v>280.5</v>
      </c>
      <c r="L3105" s="23">
        <f t="shared" si="2160"/>
        <v>205.12504999999999</v>
      </c>
      <c r="M3105" s="23">
        <f t="shared" si="2160"/>
        <v>0</v>
      </c>
      <c r="N3105" s="23">
        <f t="shared" si="2160"/>
        <v>0</v>
      </c>
      <c r="O3105" s="51">
        <f t="shared" si="2160"/>
        <v>937.56388000000004</v>
      </c>
      <c r="P3105" s="51">
        <f t="shared" si="2160"/>
        <v>280.5</v>
      </c>
      <c r="Q3105" s="51">
        <f t="shared" si="2160"/>
        <v>0</v>
      </c>
      <c r="R3105" s="87">
        <f t="shared" si="2145"/>
        <v>99.999347248738758</v>
      </c>
      <c r="S3105" s="70"/>
    </row>
    <row r="3106" spans="1:19" ht="15.75" customHeight="1" x14ac:dyDescent="0.3">
      <c r="A3106" s="28" t="s">
        <v>308</v>
      </c>
      <c r="B3106" s="28" t="s">
        <v>1419</v>
      </c>
      <c r="C3106" s="18" t="s">
        <v>184</v>
      </c>
      <c r="D3106" s="28"/>
      <c r="E3106" s="29" t="s">
        <v>1526</v>
      </c>
      <c r="F3106" s="24">
        <v>859.1</v>
      </c>
      <c r="G3106" s="24">
        <f t="shared" ref="G3106:Q3109" si="2161">G3107</f>
        <v>0</v>
      </c>
      <c r="H3106" s="24">
        <f t="shared" si="2161"/>
        <v>657.07</v>
      </c>
      <c r="I3106" s="24">
        <f t="shared" si="2161"/>
        <v>657.07</v>
      </c>
      <c r="J3106" s="37">
        <f t="shared" si="2161"/>
        <v>553.64049999999997</v>
      </c>
      <c r="K3106" s="24">
        <f t="shared" si="2161"/>
        <v>0</v>
      </c>
      <c r="L3106" s="24">
        <f t="shared" si="2161"/>
        <v>0</v>
      </c>
      <c r="M3106" s="24">
        <f t="shared" si="2161"/>
        <v>0</v>
      </c>
      <c r="N3106" s="24">
        <f t="shared" si="2161"/>
        <v>0</v>
      </c>
      <c r="O3106" s="30">
        <f t="shared" si="2161"/>
        <v>657.06388000000004</v>
      </c>
      <c r="P3106" s="30">
        <f t="shared" si="2161"/>
        <v>0</v>
      </c>
      <c r="Q3106" s="30">
        <f t="shared" si="2161"/>
        <v>0</v>
      </c>
      <c r="R3106" s="88">
        <f t="shared" si="2145"/>
        <v>99.999068592387417</v>
      </c>
      <c r="S3106" s="70"/>
    </row>
    <row r="3107" spans="1:19" ht="31.5" customHeight="1" x14ac:dyDescent="0.3">
      <c r="A3107" s="28" t="s">
        <v>308</v>
      </c>
      <c r="B3107" s="28" t="s">
        <v>1419</v>
      </c>
      <c r="C3107" s="18" t="s">
        <v>255</v>
      </c>
      <c r="D3107" s="28"/>
      <c r="E3107" s="29" t="s">
        <v>1590</v>
      </c>
      <c r="F3107" s="24">
        <v>859.1</v>
      </c>
      <c r="G3107" s="24">
        <f t="shared" ref="G3107:N3108" si="2162">G3108</f>
        <v>0</v>
      </c>
      <c r="H3107" s="24">
        <f t="shared" si="2162"/>
        <v>657.07</v>
      </c>
      <c r="I3107" s="24">
        <f t="shared" si="2162"/>
        <v>657.07</v>
      </c>
      <c r="J3107" s="37">
        <f t="shared" si="2162"/>
        <v>553.64049999999997</v>
      </c>
      <c r="K3107" s="24">
        <f t="shared" si="2162"/>
        <v>0</v>
      </c>
      <c r="L3107" s="24">
        <f t="shared" si="2162"/>
        <v>0</v>
      </c>
      <c r="M3107" s="24">
        <f t="shared" si="2162"/>
        <v>0</v>
      </c>
      <c r="N3107" s="24">
        <f t="shared" si="2162"/>
        <v>0</v>
      </c>
      <c r="O3107" s="30">
        <f t="shared" ref="O3107:O3108" si="2163">O3108</f>
        <v>657.06388000000004</v>
      </c>
      <c r="P3107" s="30">
        <f t="shared" si="2161"/>
        <v>0</v>
      </c>
      <c r="Q3107" s="30">
        <f t="shared" si="2161"/>
        <v>0</v>
      </c>
      <c r="R3107" s="88">
        <f t="shared" si="2145"/>
        <v>99.999068592387417</v>
      </c>
      <c r="S3107" s="70"/>
    </row>
    <row r="3108" spans="1:19" ht="31.5" customHeight="1" x14ac:dyDescent="0.3">
      <c r="A3108" s="28" t="s">
        <v>308</v>
      </c>
      <c r="B3108" s="28" t="s">
        <v>1419</v>
      </c>
      <c r="C3108" s="18" t="s">
        <v>256</v>
      </c>
      <c r="D3108" s="28"/>
      <c r="E3108" s="29" t="s">
        <v>1591</v>
      </c>
      <c r="F3108" s="24">
        <v>859.1</v>
      </c>
      <c r="G3108" s="24">
        <f t="shared" si="2162"/>
        <v>0</v>
      </c>
      <c r="H3108" s="24">
        <f t="shared" si="2162"/>
        <v>657.07</v>
      </c>
      <c r="I3108" s="24">
        <f t="shared" si="2162"/>
        <v>657.07</v>
      </c>
      <c r="J3108" s="37">
        <f t="shared" si="2162"/>
        <v>553.64049999999997</v>
      </c>
      <c r="K3108" s="24">
        <f t="shared" si="2162"/>
        <v>0</v>
      </c>
      <c r="L3108" s="24">
        <f t="shared" si="2162"/>
        <v>0</v>
      </c>
      <c r="M3108" s="24">
        <f t="shared" si="2162"/>
        <v>0</v>
      </c>
      <c r="N3108" s="24">
        <f t="shared" si="2162"/>
        <v>0</v>
      </c>
      <c r="O3108" s="30">
        <f t="shared" si="2163"/>
        <v>657.06388000000004</v>
      </c>
      <c r="P3108" s="30">
        <f t="shared" si="2161"/>
        <v>0</v>
      </c>
      <c r="Q3108" s="30">
        <f t="shared" si="2161"/>
        <v>0</v>
      </c>
      <c r="R3108" s="88">
        <f t="shared" si="2145"/>
        <v>99.999068592387417</v>
      </c>
      <c r="S3108" s="70"/>
    </row>
    <row r="3109" spans="1:19" ht="31.5" customHeight="1" x14ac:dyDescent="0.3">
      <c r="A3109" s="28" t="s">
        <v>308</v>
      </c>
      <c r="B3109" s="28" t="s">
        <v>1419</v>
      </c>
      <c r="C3109" s="18" t="s">
        <v>254</v>
      </c>
      <c r="D3109" s="28"/>
      <c r="E3109" s="29" t="s">
        <v>722</v>
      </c>
      <c r="F3109" s="24">
        <v>859.1</v>
      </c>
      <c r="G3109" s="24">
        <f t="shared" ref="G3109:O3109" si="2164">G3110</f>
        <v>0</v>
      </c>
      <c r="H3109" s="24">
        <f t="shared" si="2164"/>
        <v>657.07</v>
      </c>
      <c r="I3109" s="24">
        <f t="shared" si="2164"/>
        <v>657.07</v>
      </c>
      <c r="J3109" s="37">
        <f t="shared" si="2164"/>
        <v>553.64049999999997</v>
      </c>
      <c r="K3109" s="24">
        <f t="shared" si="2164"/>
        <v>0</v>
      </c>
      <c r="L3109" s="24">
        <f t="shared" si="2164"/>
        <v>0</v>
      </c>
      <c r="M3109" s="24">
        <f t="shared" si="2164"/>
        <v>0</v>
      </c>
      <c r="N3109" s="24">
        <f t="shared" si="2164"/>
        <v>0</v>
      </c>
      <c r="O3109" s="30">
        <f t="shared" si="2164"/>
        <v>657.06388000000004</v>
      </c>
      <c r="P3109" s="30">
        <f t="shared" si="2161"/>
        <v>0</v>
      </c>
      <c r="Q3109" s="30">
        <f t="shared" si="2161"/>
        <v>0</v>
      </c>
      <c r="R3109" s="88">
        <f t="shared" si="2145"/>
        <v>99.999068592387417</v>
      </c>
      <c r="S3109" s="70"/>
    </row>
    <row r="3110" spans="1:19" ht="31.5" customHeight="1" x14ac:dyDescent="0.3">
      <c r="A3110" s="28" t="s">
        <v>308</v>
      </c>
      <c r="B3110" s="28" t="s">
        <v>1419</v>
      </c>
      <c r="C3110" s="18" t="s">
        <v>254</v>
      </c>
      <c r="D3110" s="28" t="s">
        <v>51</v>
      </c>
      <c r="E3110" s="29" t="s">
        <v>663</v>
      </c>
      <c r="F3110" s="24">
        <v>859.1</v>
      </c>
      <c r="G3110" s="24">
        <f t="shared" ref="G3110:N3110" si="2165">G3111</f>
        <v>0</v>
      </c>
      <c r="H3110" s="24">
        <f t="shared" si="2165"/>
        <v>657.07</v>
      </c>
      <c r="I3110" s="24">
        <f t="shared" si="2165"/>
        <v>657.07</v>
      </c>
      <c r="J3110" s="37">
        <f t="shared" si="2165"/>
        <v>553.64049999999997</v>
      </c>
      <c r="K3110" s="24">
        <f t="shared" si="2165"/>
        <v>0</v>
      </c>
      <c r="L3110" s="24">
        <f t="shared" si="2165"/>
        <v>0</v>
      </c>
      <c r="M3110" s="24">
        <f t="shared" si="2165"/>
        <v>0</v>
      </c>
      <c r="N3110" s="24">
        <f t="shared" si="2165"/>
        <v>0</v>
      </c>
      <c r="O3110" s="30">
        <f>O3111</f>
        <v>657.06388000000004</v>
      </c>
      <c r="P3110" s="30">
        <f>P3111</f>
        <v>0</v>
      </c>
      <c r="Q3110" s="30">
        <f>Q3111</f>
        <v>0</v>
      </c>
      <c r="R3110" s="88">
        <f t="shared" si="2145"/>
        <v>99.999068592387417</v>
      </c>
      <c r="S3110" s="70"/>
    </row>
    <row r="3111" spans="1:19" ht="31.5" customHeight="1" x14ac:dyDescent="0.3">
      <c r="A3111" s="28" t="s">
        <v>308</v>
      </c>
      <c r="B3111" s="28" t="s">
        <v>1419</v>
      </c>
      <c r="C3111" s="18" t="s">
        <v>254</v>
      </c>
      <c r="D3111" s="28" t="s">
        <v>52</v>
      </c>
      <c r="E3111" s="29" t="s">
        <v>664</v>
      </c>
      <c r="F3111" s="24">
        <v>859.1</v>
      </c>
      <c r="G3111" s="24"/>
      <c r="H3111" s="24">
        <v>657.07</v>
      </c>
      <c r="I3111" s="24">
        <v>657.07</v>
      </c>
      <c r="J3111" s="37">
        <v>553.64049999999997</v>
      </c>
      <c r="K3111" s="24">
        <v>0</v>
      </c>
      <c r="L3111" s="24">
        <v>0</v>
      </c>
      <c r="M3111" s="24">
        <v>0</v>
      </c>
      <c r="N3111" s="24">
        <v>0</v>
      </c>
      <c r="O3111" s="30">
        <v>657.06388000000004</v>
      </c>
      <c r="P3111" s="30">
        <v>0</v>
      </c>
      <c r="Q3111" s="30">
        <v>0</v>
      </c>
      <c r="R3111" s="88">
        <f t="shared" si="2145"/>
        <v>99.999068592387417</v>
      </c>
      <c r="S3111" s="70"/>
    </row>
    <row r="3112" spans="1:19" ht="31.5" customHeight="1" x14ac:dyDescent="0.3">
      <c r="A3112" s="28" t="s">
        <v>308</v>
      </c>
      <c r="B3112" s="28" t="s">
        <v>1419</v>
      </c>
      <c r="C3112" s="18" t="s">
        <v>62</v>
      </c>
      <c r="D3112" s="28"/>
      <c r="E3112" s="29" t="s">
        <v>1196</v>
      </c>
      <c r="F3112" s="24">
        <v>280.5</v>
      </c>
      <c r="G3112" s="24">
        <f t="shared" ref="G3112:N3112" si="2166">G3113</f>
        <v>0</v>
      </c>
      <c r="H3112" s="24">
        <f t="shared" si="2166"/>
        <v>280.5</v>
      </c>
      <c r="I3112" s="24">
        <f t="shared" si="2166"/>
        <v>280.5</v>
      </c>
      <c r="J3112" s="37">
        <f t="shared" si="2166"/>
        <v>205.12504999999999</v>
      </c>
      <c r="K3112" s="24">
        <f t="shared" si="2166"/>
        <v>280.5</v>
      </c>
      <c r="L3112" s="24">
        <f t="shared" si="2166"/>
        <v>205.12504999999999</v>
      </c>
      <c r="M3112" s="24">
        <f t="shared" si="2166"/>
        <v>0</v>
      </c>
      <c r="N3112" s="24">
        <f t="shared" si="2166"/>
        <v>0</v>
      </c>
      <c r="O3112" s="30">
        <f>O3113</f>
        <v>280.5</v>
      </c>
      <c r="P3112" s="30">
        <f>P3113</f>
        <v>280.5</v>
      </c>
      <c r="Q3112" s="30">
        <f>Q3113</f>
        <v>0</v>
      </c>
      <c r="R3112" s="88">
        <f t="shared" si="2145"/>
        <v>100</v>
      </c>
      <c r="S3112" s="70"/>
    </row>
    <row r="3113" spans="1:19" ht="15.75" customHeight="1" x14ac:dyDescent="0.3">
      <c r="A3113" s="28" t="s">
        <v>308</v>
      </c>
      <c r="B3113" s="28" t="s">
        <v>1419</v>
      </c>
      <c r="C3113" s="18" t="s">
        <v>63</v>
      </c>
      <c r="D3113" s="28"/>
      <c r="E3113" s="29" t="s">
        <v>115</v>
      </c>
      <c r="F3113" s="24">
        <v>280.5</v>
      </c>
      <c r="G3113" s="24">
        <f t="shared" ref="G3113:H3113" si="2167">G3114+G3117</f>
        <v>0</v>
      </c>
      <c r="H3113" s="24">
        <f t="shared" si="2167"/>
        <v>280.5</v>
      </c>
      <c r="I3113" s="24">
        <f t="shared" ref="I3113:Q3113" si="2168">I3114+I3117</f>
        <v>280.5</v>
      </c>
      <c r="J3113" s="37">
        <f t="shared" si="2168"/>
        <v>205.12504999999999</v>
      </c>
      <c r="K3113" s="24">
        <f t="shared" si="2168"/>
        <v>280.5</v>
      </c>
      <c r="L3113" s="24">
        <f t="shared" si="2168"/>
        <v>205.12504999999999</v>
      </c>
      <c r="M3113" s="24">
        <f t="shared" si="2168"/>
        <v>0</v>
      </c>
      <c r="N3113" s="24">
        <f t="shared" si="2168"/>
        <v>0</v>
      </c>
      <c r="O3113" s="30">
        <f t="shared" si="2168"/>
        <v>280.5</v>
      </c>
      <c r="P3113" s="30">
        <f t="shared" si="2168"/>
        <v>280.5</v>
      </c>
      <c r="Q3113" s="30">
        <f t="shared" si="2168"/>
        <v>0</v>
      </c>
      <c r="R3113" s="88">
        <f t="shared" si="2145"/>
        <v>100</v>
      </c>
      <c r="S3113" s="70"/>
    </row>
    <row r="3114" spans="1:19" ht="31.5" customHeight="1" x14ac:dyDescent="0.3">
      <c r="A3114" s="28" t="s">
        <v>308</v>
      </c>
      <c r="B3114" s="28" t="s">
        <v>1419</v>
      </c>
      <c r="C3114" s="18" t="s">
        <v>375</v>
      </c>
      <c r="D3114" s="28"/>
      <c r="E3114" s="29" t="s">
        <v>1211</v>
      </c>
      <c r="F3114" s="24">
        <v>67.3</v>
      </c>
      <c r="G3114" s="24">
        <f t="shared" ref="G3114:Q3115" si="2169">G3115</f>
        <v>0</v>
      </c>
      <c r="H3114" s="24">
        <f t="shared" si="2169"/>
        <v>67.3</v>
      </c>
      <c r="I3114" s="24">
        <f t="shared" si="2169"/>
        <v>67.3</v>
      </c>
      <c r="J3114" s="37">
        <f t="shared" si="2169"/>
        <v>47.3</v>
      </c>
      <c r="K3114" s="24">
        <f t="shared" si="2169"/>
        <v>67.3</v>
      </c>
      <c r="L3114" s="24">
        <f t="shared" si="2169"/>
        <v>47.3</v>
      </c>
      <c r="M3114" s="24">
        <f t="shared" si="2169"/>
        <v>0</v>
      </c>
      <c r="N3114" s="24">
        <f t="shared" si="2169"/>
        <v>0</v>
      </c>
      <c r="O3114" s="30">
        <f t="shared" si="2169"/>
        <v>67.3</v>
      </c>
      <c r="P3114" s="30">
        <f t="shared" si="2169"/>
        <v>67.3</v>
      </c>
      <c r="Q3114" s="30">
        <f t="shared" si="2169"/>
        <v>0</v>
      </c>
      <c r="R3114" s="88">
        <f t="shared" si="2145"/>
        <v>100</v>
      </c>
      <c r="S3114" s="70"/>
    </row>
    <row r="3115" spans="1:19" ht="31.5" customHeight="1" x14ac:dyDescent="0.3">
      <c r="A3115" s="28" t="s">
        <v>308</v>
      </c>
      <c r="B3115" s="28" t="s">
        <v>1419</v>
      </c>
      <c r="C3115" s="18" t="s">
        <v>375</v>
      </c>
      <c r="D3115" s="28" t="s">
        <v>51</v>
      </c>
      <c r="E3115" s="29" t="s">
        <v>663</v>
      </c>
      <c r="F3115" s="24">
        <v>67.3</v>
      </c>
      <c r="G3115" s="24">
        <f t="shared" si="2169"/>
        <v>0</v>
      </c>
      <c r="H3115" s="24">
        <f t="shared" si="2169"/>
        <v>67.3</v>
      </c>
      <c r="I3115" s="24">
        <f t="shared" si="2169"/>
        <v>67.3</v>
      </c>
      <c r="J3115" s="37">
        <f t="shared" si="2169"/>
        <v>47.3</v>
      </c>
      <c r="K3115" s="24">
        <f t="shared" si="2169"/>
        <v>67.3</v>
      </c>
      <c r="L3115" s="24">
        <f t="shared" si="2169"/>
        <v>47.3</v>
      </c>
      <c r="M3115" s="24">
        <f t="shared" si="2169"/>
        <v>0</v>
      </c>
      <c r="N3115" s="24">
        <f t="shared" si="2169"/>
        <v>0</v>
      </c>
      <c r="O3115" s="30">
        <f t="shared" si="2169"/>
        <v>67.3</v>
      </c>
      <c r="P3115" s="30">
        <f t="shared" si="2169"/>
        <v>67.3</v>
      </c>
      <c r="Q3115" s="30">
        <f t="shared" si="2169"/>
        <v>0</v>
      </c>
      <c r="R3115" s="88">
        <f t="shared" si="2145"/>
        <v>100</v>
      </c>
      <c r="S3115" s="70"/>
    </row>
    <row r="3116" spans="1:19" ht="31.5" customHeight="1" x14ac:dyDescent="0.3">
      <c r="A3116" s="28" t="s">
        <v>308</v>
      </c>
      <c r="B3116" s="28" t="s">
        <v>1419</v>
      </c>
      <c r="C3116" s="18" t="s">
        <v>375</v>
      </c>
      <c r="D3116" s="28" t="s">
        <v>52</v>
      </c>
      <c r="E3116" s="29" t="s">
        <v>664</v>
      </c>
      <c r="F3116" s="24">
        <v>67.3</v>
      </c>
      <c r="G3116" s="24"/>
      <c r="H3116" s="24">
        <v>67.3</v>
      </c>
      <c r="I3116" s="24">
        <v>67.3</v>
      </c>
      <c r="J3116" s="37">
        <v>47.3</v>
      </c>
      <c r="K3116" s="24">
        <f>I3116</f>
        <v>67.3</v>
      </c>
      <c r="L3116" s="24">
        <f>J3116</f>
        <v>47.3</v>
      </c>
      <c r="M3116" s="24">
        <v>0</v>
      </c>
      <c r="N3116" s="24">
        <v>0</v>
      </c>
      <c r="O3116" s="30">
        <v>67.3</v>
      </c>
      <c r="P3116" s="30">
        <f>O3116</f>
        <v>67.3</v>
      </c>
      <c r="Q3116" s="30">
        <v>0</v>
      </c>
      <c r="R3116" s="88">
        <f t="shared" si="2145"/>
        <v>100</v>
      </c>
      <c r="S3116" s="70"/>
    </row>
    <row r="3117" spans="1:19" ht="47.25" customHeight="1" x14ac:dyDescent="0.3">
      <c r="A3117" s="28" t="s">
        <v>308</v>
      </c>
      <c r="B3117" s="28" t="s">
        <v>1419</v>
      </c>
      <c r="C3117" s="18" t="s">
        <v>376</v>
      </c>
      <c r="D3117" s="28"/>
      <c r="E3117" s="29" t="s">
        <v>1212</v>
      </c>
      <c r="F3117" s="24">
        <v>213.2</v>
      </c>
      <c r="G3117" s="24">
        <f t="shared" ref="G3117:H3117" si="2170">G3118+G3120</f>
        <v>0</v>
      </c>
      <c r="H3117" s="24">
        <f t="shared" si="2170"/>
        <v>213.2</v>
      </c>
      <c r="I3117" s="24">
        <f t="shared" ref="I3117:Q3117" si="2171">I3118+I3120</f>
        <v>213.2</v>
      </c>
      <c r="J3117" s="37">
        <f t="shared" si="2171"/>
        <v>157.82505</v>
      </c>
      <c r="K3117" s="24">
        <f t="shared" si="2171"/>
        <v>213.2</v>
      </c>
      <c r="L3117" s="24">
        <f t="shared" si="2171"/>
        <v>157.82505</v>
      </c>
      <c r="M3117" s="24">
        <f t="shared" si="2171"/>
        <v>0</v>
      </c>
      <c r="N3117" s="24">
        <f t="shared" si="2171"/>
        <v>0</v>
      </c>
      <c r="O3117" s="30">
        <f t="shared" si="2171"/>
        <v>213.2</v>
      </c>
      <c r="P3117" s="30">
        <f t="shared" si="2171"/>
        <v>213.2</v>
      </c>
      <c r="Q3117" s="30">
        <f t="shared" si="2171"/>
        <v>0</v>
      </c>
      <c r="R3117" s="88">
        <f t="shared" si="2145"/>
        <v>100</v>
      </c>
      <c r="S3117" s="70"/>
    </row>
    <row r="3118" spans="1:19" ht="78.75" customHeight="1" x14ac:dyDescent="0.3">
      <c r="A3118" s="28" t="s">
        <v>308</v>
      </c>
      <c r="B3118" s="28" t="s">
        <v>1419</v>
      </c>
      <c r="C3118" s="18" t="s">
        <v>376</v>
      </c>
      <c r="D3118" s="28" t="s">
        <v>58</v>
      </c>
      <c r="E3118" s="29" t="s">
        <v>660</v>
      </c>
      <c r="F3118" s="24">
        <v>0</v>
      </c>
      <c r="G3118" s="24">
        <f t="shared" ref="G3118:Q3118" si="2172">G3119</f>
        <v>0</v>
      </c>
      <c r="H3118" s="24">
        <f t="shared" si="2172"/>
        <v>0</v>
      </c>
      <c r="I3118" s="24">
        <f t="shared" si="2172"/>
        <v>47.03642</v>
      </c>
      <c r="J3118" s="37">
        <f t="shared" si="2172"/>
        <v>32.465330000000002</v>
      </c>
      <c r="K3118" s="24">
        <f t="shared" si="2172"/>
        <v>47.03642</v>
      </c>
      <c r="L3118" s="24">
        <f t="shared" si="2172"/>
        <v>32.465330000000002</v>
      </c>
      <c r="M3118" s="24">
        <f t="shared" si="2172"/>
        <v>0</v>
      </c>
      <c r="N3118" s="24">
        <f t="shared" si="2172"/>
        <v>0</v>
      </c>
      <c r="O3118" s="30">
        <f t="shared" si="2172"/>
        <v>47.03642</v>
      </c>
      <c r="P3118" s="30">
        <f t="shared" si="2172"/>
        <v>47.03642</v>
      </c>
      <c r="Q3118" s="30">
        <f t="shared" si="2172"/>
        <v>0</v>
      </c>
      <c r="R3118" s="88">
        <f t="shared" si="2145"/>
        <v>100</v>
      </c>
      <c r="S3118" s="70"/>
    </row>
    <row r="3119" spans="1:19" ht="31.5" customHeight="1" x14ac:dyDescent="0.3">
      <c r="A3119" s="28" t="s">
        <v>308</v>
      </c>
      <c r="B3119" s="28" t="s">
        <v>1419</v>
      </c>
      <c r="C3119" s="18" t="s">
        <v>376</v>
      </c>
      <c r="D3119" s="28" t="s">
        <v>68</v>
      </c>
      <c r="E3119" s="29" t="s">
        <v>662</v>
      </c>
      <c r="F3119" s="24">
        <v>0</v>
      </c>
      <c r="G3119" s="24"/>
      <c r="H3119" s="24">
        <v>0</v>
      </c>
      <c r="I3119" s="24">
        <v>47.03642</v>
      </c>
      <c r="J3119" s="37">
        <v>32.465330000000002</v>
      </c>
      <c r="K3119" s="24">
        <f>I3119</f>
        <v>47.03642</v>
      </c>
      <c r="L3119" s="24">
        <f>J3119</f>
        <v>32.465330000000002</v>
      </c>
      <c r="M3119" s="24">
        <v>0</v>
      </c>
      <c r="N3119" s="24">
        <v>0</v>
      </c>
      <c r="O3119" s="30">
        <v>47.03642</v>
      </c>
      <c r="P3119" s="30">
        <f>O3119</f>
        <v>47.03642</v>
      </c>
      <c r="Q3119" s="30">
        <v>0</v>
      </c>
      <c r="R3119" s="88">
        <f t="shared" si="2145"/>
        <v>100</v>
      </c>
      <c r="S3119" s="70"/>
    </row>
    <row r="3120" spans="1:19" ht="31.5" customHeight="1" x14ac:dyDescent="0.3">
      <c r="A3120" s="28" t="s">
        <v>308</v>
      </c>
      <c r="B3120" s="28" t="s">
        <v>1419</v>
      </c>
      <c r="C3120" s="18" t="s">
        <v>376</v>
      </c>
      <c r="D3120" s="28" t="s">
        <v>51</v>
      </c>
      <c r="E3120" s="29" t="s">
        <v>663</v>
      </c>
      <c r="F3120" s="24">
        <v>213.2</v>
      </c>
      <c r="G3120" s="24">
        <f t="shared" ref="G3120:Q3120" si="2173">G3121</f>
        <v>0</v>
      </c>
      <c r="H3120" s="24">
        <f t="shared" si="2173"/>
        <v>213.2</v>
      </c>
      <c r="I3120" s="24">
        <f t="shared" si="2173"/>
        <v>166.16358</v>
      </c>
      <c r="J3120" s="37">
        <f t="shared" si="2173"/>
        <v>125.35972</v>
      </c>
      <c r="K3120" s="24">
        <f t="shared" si="2173"/>
        <v>166.16358</v>
      </c>
      <c r="L3120" s="24">
        <f t="shared" si="2173"/>
        <v>125.35972</v>
      </c>
      <c r="M3120" s="24">
        <f t="shared" si="2173"/>
        <v>0</v>
      </c>
      <c r="N3120" s="24">
        <f t="shared" si="2173"/>
        <v>0</v>
      </c>
      <c r="O3120" s="30">
        <f t="shared" si="2173"/>
        <v>166.16358</v>
      </c>
      <c r="P3120" s="30">
        <f t="shared" si="2173"/>
        <v>166.16358</v>
      </c>
      <c r="Q3120" s="30">
        <f t="shared" si="2173"/>
        <v>0</v>
      </c>
      <c r="R3120" s="88">
        <f t="shared" si="2145"/>
        <v>100</v>
      </c>
      <c r="S3120" s="70"/>
    </row>
    <row r="3121" spans="1:19" ht="31.5" customHeight="1" x14ac:dyDescent="0.3">
      <c r="A3121" s="28" t="s">
        <v>308</v>
      </c>
      <c r="B3121" s="28" t="s">
        <v>1419</v>
      </c>
      <c r="C3121" s="18" t="s">
        <v>376</v>
      </c>
      <c r="D3121" s="28" t="s">
        <v>52</v>
      </c>
      <c r="E3121" s="29" t="s">
        <v>664</v>
      </c>
      <c r="F3121" s="24">
        <v>213.2</v>
      </c>
      <c r="G3121" s="24"/>
      <c r="H3121" s="24">
        <v>213.2</v>
      </c>
      <c r="I3121" s="24">
        <v>166.16358</v>
      </c>
      <c r="J3121" s="37">
        <v>125.35972</v>
      </c>
      <c r="K3121" s="24">
        <f>I3121</f>
        <v>166.16358</v>
      </c>
      <c r="L3121" s="24">
        <f>J3121</f>
        <v>125.35972</v>
      </c>
      <c r="M3121" s="24">
        <v>0</v>
      </c>
      <c r="N3121" s="24">
        <v>0</v>
      </c>
      <c r="O3121" s="30">
        <v>166.16358</v>
      </c>
      <c r="P3121" s="30">
        <f>O3121</f>
        <v>166.16358</v>
      </c>
      <c r="Q3121" s="30">
        <v>0</v>
      </c>
      <c r="R3121" s="88">
        <f t="shared" si="2145"/>
        <v>100</v>
      </c>
      <c r="S3121" s="70"/>
    </row>
    <row r="3122" spans="1:19" s="36" customFormat="1" ht="15.75" customHeight="1" x14ac:dyDescent="0.3">
      <c r="A3122" s="43" t="s">
        <v>308</v>
      </c>
      <c r="B3122" s="43" t="s">
        <v>70</v>
      </c>
      <c r="C3122" s="27"/>
      <c r="D3122" s="43"/>
      <c r="E3122" s="44" t="s">
        <v>621</v>
      </c>
      <c r="F3122" s="22">
        <v>370844.41</v>
      </c>
      <c r="G3122" s="22">
        <f t="shared" ref="G3122:H3122" si="2174">G3123+G3187</f>
        <v>-2594.6729999999998</v>
      </c>
      <c r="H3122" s="22">
        <f t="shared" si="2174"/>
        <v>367596.61300000001</v>
      </c>
      <c r="I3122" s="22">
        <f t="shared" ref="I3122:Q3122" si="2175">I3123+I3187</f>
        <v>411108.20723999996</v>
      </c>
      <c r="J3122" s="76">
        <f t="shared" si="2175"/>
        <v>282240.44819999998</v>
      </c>
      <c r="K3122" s="22">
        <f t="shared" si="2175"/>
        <v>137277.34706</v>
      </c>
      <c r="L3122" s="22">
        <f t="shared" si="2175"/>
        <v>68536.969029999993</v>
      </c>
      <c r="M3122" s="22">
        <f t="shared" si="2175"/>
        <v>0</v>
      </c>
      <c r="N3122" s="22">
        <f t="shared" si="2175"/>
        <v>0</v>
      </c>
      <c r="O3122" s="45">
        <f t="shared" si="2175"/>
        <v>410445.07182000007</v>
      </c>
      <c r="P3122" s="45">
        <f t="shared" si="2175"/>
        <v>137277.34706</v>
      </c>
      <c r="Q3122" s="45">
        <f t="shared" si="2175"/>
        <v>0</v>
      </c>
      <c r="R3122" s="86">
        <f t="shared" si="2145"/>
        <v>99.838695650361274</v>
      </c>
      <c r="S3122" s="70"/>
    </row>
    <row r="3123" spans="1:19" s="49" customFormat="1" ht="15.75" customHeight="1" x14ac:dyDescent="0.3">
      <c r="A3123" s="47" t="s">
        <v>308</v>
      </c>
      <c r="B3123" s="47" t="s">
        <v>1420</v>
      </c>
      <c r="C3123" s="20"/>
      <c r="D3123" s="47"/>
      <c r="E3123" s="48" t="s">
        <v>641</v>
      </c>
      <c r="F3123" s="23">
        <v>370568.11</v>
      </c>
      <c r="G3123" s="23">
        <f t="shared" ref="G3123" si="2176">G3124+G3151+G3168+G3146+G3181</f>
        <v>-2594.6729999999998</v>
      </c>
      <c r="H3123" s="23">
        <f>H3124+H3151+H3168+H3146+H3181+H3160</f>
        <v>367371.42800000001</v>
      </c>
      <c r="I3123" s="23">
        <f>I3124+I3151+I3168+I3146+I3181+I3160</f>
        <v>410813.02223999996</v>
      </c>
      <c r="J3123" s="23">
        <f t="shared" ref="J3123:Q3123" si="2177">J3124+J3151+J3168+J3146+J3181+J3160</f>
        <v>281945.26370000001</v>
      </c>
      <c r="K3123" s="23">
        <f t="shared" si="2177"/>
        <v>137277.34706</v>
      </c>
      <c r="L3123" s="23">
        <f t="shared" si="2177"/>
        <v>68536.969029999993</v>
      </c>
      <c r="M3123" s="23">
        <f t="shared" si="2177"/>
        <v>0</v>
      </c>
      <c r="N3123" s="23">
        <f t="shared" si="2177"/>
        <v>0</v>
      </c>
      <c r="O3123" s="23">
        <f t="shared" si="2177"/>
        <v>410149.8873200001</v>
      </c>
      <c r="P3123" s="23">
        <f t="shared" si="2177"/>
        <v>137277.34706</v>
      </c>
      <c r="Q3123" s="23">
        <f t="shared" si="2177"/>
        <v>0</v>
      </c>
      <c r="R3123" s="87">
        <f t="shared" si="2145"/>
        <v>99.838579868675041</v>
      </c>
      <c r="S3123" s="70"/>
    </row>
    <row r="3124" spans="1:19" ht="31.5" customHeight="1" x14ac:dyDescent="0.3">
      <c r="A3124" s="28" t="s">
        <v>308</v>
      </c>
      <c r="B3124" s="28" t="s">
        <v>1420</v>
      </c>
      <c r="C3124" s="18" t="s">
        <v>263</v>
      </c>
      <c r="D3124" s="28"/>
      <c r="E3124" s="29" t="s">
        <v>1459</v>
      </c>
      <c r="F3124" s="24">
        <v>353710.5</v>
      </c>
      <c r="G3124" s="24">
        <f t="shared" ref="G3124:H3124" si="2178">G3125</f>
        <v>0</v>
      </c>
      <c r="H3124" s="24">
        <f t="shared" si="2178"/>
        <v>353580.31700000004</v>
      </c>
      <c r="I3124" s="24">
        <f>I3125+I3141</f>
        <v>336751.52986999997</v>
      </c>
      <c r="J3124" s="24">
        <f t="shared" ref="J3124:Q3124" si="2179">J3125+J3141</f>
        <v>218206.22876999999</v>
      </c>
      <c r="K3124" s="24">
        <f t="shared" si="2179"/>
        <v>114795.44524</v>
      </c>
      <c r="L3124" s="24">
        <f t="shared" si="2179"/>
        <v>46055.067209999994</v>
      </c>
      <c r="M3124" s="24">
        <f t="shared" si="2179"/>
        <v>0</v>
      </c>
      <c r="N3124" s="24">
        <f t="shared" si="2179"/>
        <v>0</v>
      </c>
      <c r="O3124" s="24">
        <f t="shared" si="2179"/>
        <v>336699.19265000004</v>
      </c>
      <c r="P3124" s="24">
        <f t="shared" si="2179"/>
        <v>114795.44524</v>
      </c>
      <c r="Q3124" s="24">
        <f t="shared" si="2179"/>
        <v>0</v>
      </c>
      <c r="R3124" s="88">
        <f t="shared" si="2145"/>
        <v>99.984458208691692</v>
      </c>
      <c r="S3124" s="70"/>
    </row>
    <row r="3125" spans="1:19" ht="31.5" customHeight="1" x14ac:dyDescent="0.3">
      <c r="A3125" s="28" t="s">
        <v>308</v>
      </c>
      <c r="B3125" s="28" t="s">
        <v>1420</v>
      </c>
      <c r="C3125" s="18" t="s">
        <v>264</v>
      </c>
      <c r="D3125" s="28"/>
      <c r="E3125" s="29" t="s">
        <v>1460</v>
      </c>
      <c r="F3125" s="24">
        <v>353710.5</v>
      </c>
      <c r="G3125" s="24">
        <f t="shared" ref="G3125:H3125" si="2180">G3126+G3133+G3137</f>
        <v>0</v>
      </c>
      <c r="H3125" s="24">
        <f t="shared" si="2180"/>
        <v>353580.31700000004</v>
      </c>
      <c r="I3125" s="24">
        <f t="shared" ref="I3125:Q3125" si="2181">I3126+I3133+I3137</f>
        <v>330070.90482</v>
      </c>
      <c r="J3125" s="37">
        <f t="shared" si="2181"/>
        <v>215422.49643999999</v>
      </c>
      <c r="K3125" s="24">
        <f t="shared" si="2181"/>
        <v>114795.44524</v>
      </c>
      <c r="L3125" s="24">
        <f t="shared" si="2181"/>
        <v>46055.067209999994</v>
      </c>
      <c r="M3125" s="24">
        <f t="shared" si="2181"/>
        <v>0</v>
      </c>
      <c r="N3125" s="24">
        <f t="shared" si="2181"/>
        <v>0</v>
      </c>
      <c r="O3125" s="30">
        <f t="shared" si="2181"/>
        <v>330070.90364000003</v>
      </c>
      <c r="P3125" s="30">
        <f t="shared" si="2181"/>
        <v>114795.44524</v>
      </c>
      <c r="Q3125" s="30">
        <f t="shared" si="2181"/>
        <v>0</v>
      </c>
      <c r="R3125" s="88">
        <f t="shared" si="2145"/>
        <v>99.999999642501066</v>
      </c>
      <c r="S3125" s="70"/>
    </row>
    <row r="3126" spans="1:19" ht="47.25" customHeight="1" x14ac:dyDescent="0.3">
      <c r="A3126" s="28" t="s">
        <v>308</v>
      </c>
      <c r="B3126" s="28" t="s">
        <v>1420</v>
      </c>
      <c r="C3126" s="18" t="s">
        <v>265</v>
      </c>
      <c r="D3126" s="28"/>
      <c r="E3126" s="29" t="s">
        <v>1592</v>
      </c>
      <c r="F3126" s="24">
        <v>199372.1</v>
      </c>
      <c r="G3126" s="24">
        <f t="shared" ref="G3126:H3126" si="2182">G3127+G3130</f>
        <v>0</v>
      </c>
      <c r="H3126" s="24">
        <f t="shared" si="2182"/>
        <v>199241.91700000002</v>
      </c>
      <c r="I3126" s="24">
        <f t="shared" ref="I3126:Q3126" si="2183">I3127+I3130</f>
        <v>201171.91700000002</v>
      </c>
      <c r="J3126" s="37">
        <f t="shared" si="2183"/>
        <v>155263.88665</v>
      </c>
      <c r="K3126" s="24">
        <f t="shared" si="2183"/>
        <v>0</v>
      </c>
      <c r="L3126" s="24">
        <f t="shared" si="2183"/>
        <v>0</v>
      </c>
      <c r="M3126" s="24">
        <f t="shared" si="2183"/>
        <v>0</v>
      </c>
      <c r="N3126" s="24">
        <f t="shared" si="2183"/>
        <v>0</v>
      </c>
      <c r="O3126" s="30">
        <f t="shared" si="2183"/>
        <v>201171.91582000002</v>
      </c>
      <c r="P3126" s="30">
        <f t="shared" si="2183"/>
        <v>0</v>
      </c>
      <c r="Q3126" s="30">
        <f t="shared" si="2183"/>
        <v>0</v>
      </c>
      <c r="R3126" s="88">
        <f t="shared" si="2145"/>
        <v>99.999999413437024</v>
      </c>
      <c r="S3126" s="70"/>
    </row>
    <row r="3127" spans="1:19" ht="15.75" customHeight="1" x14ac:dyDescent="0.3">
      <c r="A3127" s="28" t="s">
        <v>308</v>
      </c>
      <c r="B3127" s="28" t="s">
        <v>1420</v>
      </c>
      <c r="C3127" s="18" t="s">
        <v>257</v>
      </c>
      <c r="D3127" s="28"/>
      <c r="E3127" s="29" t="s">
        <v>815</v>
      </c>
      <c r="F3127" s="24">
        <v>195944.7</v>
      </c>
      <c r="G3127" s="24">
        <f t="shared" ref="G3127:Q3128" si="2184">G3128</f>
        <v>0</v>
      </c>
      <c r="H3127" s="24">
        <f t="shared" si="2184"/>
        <v>195944.7</v>
      </c>
      <c r="I3127" s="24">
        <f t="shared" si="2184"/>
        <v>197874.7</v>
      </c>
      <c r="J3127" s="37">
        <f t="shared" si="2184"/>
        <v>152968.51663</v>
      </c>
      <c r="K3127" s="24">
        <f t="shared" si="2184"/>
        <v>0</v>
      </c>
      <c r="L3127" s="24">
        <f t="shared" si="2184"/>
        <v>0</v>
      </c>
      <c r="M3127" s="24">
        <f t="shared" si="2184"/>
        <v>0</v>
      </c>
      <c r="N3127" s="24">
        <f t="shared" si="2184"/>
        <v>0</v>
      </c>
      <c r="O3127" s="30">
        <f t="shared" si="2184"/>
        <v>197874.69927000001</v>
      </c>
      <c r="P3127" s="30">
        <f t="shared" si="2184"/>
        <v>0</v>
      </c>
      <c r="Q3127" s="30">
        <f t="shared" si="2184"/>
        <v>0</v>
      </c>
      <c r="R3127" s="88">
        <f t="shared" si="2145"/>
        <v>99.999999631079675</v>
      </c>
      <c r="S3127" s="70"/>
    </row>
    <row r="3128" spans="1:19" ht="31.5" customHeight="1" x14ac:dyDescent="0.3">
      <c r="A3128" s="28" t="s">
        <v>308</v>
      </c>
      <c r="B3128" s="28" t="s">
        <v>1420</v>
      </c>
      <c r="C3128" s="18" t="s">
        <v>257</v>
      </c>
      <c r="D3128" s="28" t="s">
        <v>51</v>
      </c>
      <c r="E3128" s="29" t="s">
        <v>663</v>
      </c>
      <c r="F3128" s="24">
        <v>195944.7</v>
      </c>
      <c r="G3128" s="24">
        <f t="shared" si="2184"/>
        <v>0</v>
      </c>
      <c r="H3128" s="24">
        <f t="shared" si="2184"/>
        <v>195944.7</v>
      </c>
      <c r="I3128" s="24">
        <f t="shared" si="2184"/>
        <v>197874.7</v>
      </c>
      <c r="J3128" s="37">
        <f t="shared" si="2184"/>
        <v>152968.51663</v>
      </c>
      <c r="K3128" s="24">
        <f t="shared" si="2184"/>
        <v>0</v>
      </c>
      <c r="L3128" s="24">
        <f t="shared" si="2184"/>
        <v>0</v>
      </c>
      <c r="M3128" s="24">
        <f t="shared" si="2184"/>
        <v>0</v>
      </c>
      <c r="N3128" s="24">
        <f t="shared" si="2184"/>
        <v>0</v>
      </c>
      <c r="O3128" s="30">
        <f t="shared" si="2184"/>
        <v>197874.69927000001</v>
      </c>
      <c r="P3128" s="30">
        <f t="shared" si="2184"/>
        <v>0</v>
      </c>
      <c r="Q3128" s="30">
        <f t="shared" si="2184"/>
        <v>0</v>
      </c>
      <c r="R3128" s="88">
        <f t="shared" si="2145"/>
        <v>99.999999631079675</v>
      </c>
      <c r="S3128" s="70"/>
    </row>
    <row r="3129" spans="1:19" ht="31.5" customHeight="1" x14ac:dyDescent="0.3">
      <c r="A3129" s="28" t="s">
        <v>308</v>
      </c>
      <c r="B3129" s="28" t="s">
        <v>1420</v>
      </c>
      <c r="C3129" s="18" t="s">
        <v>257</v>
      </c>
      <c r="D3129" s="28" t="s">
        <v>52</v>
      </c>
      <c r="E3129" s="29" t="s">
        <v>664</v>
      </c>
      <c r="F3129" s="24">
        <v>195944.7</v>
      </c>
      <c r="G3129" s="24"/>
      <c r="H3129" s="24">
        <v>195944.7</v>
      </c>
      <c r="I3129" s="24">
        <v>197874.7</v>
      </c>
      <c r="J3129" s="37">
        <v>152968.51663</v>
      </c>
      <c r="K3129" s="24">
        <v>0</v>
      </c>
      <c r="L3129" s="24">
        <v>0</v>
      </c>
      <c r="M3129" s="24">
        <v>0</v>
      </c>
      <c r="N3129" s="24">
        <v>0</v>
      </c>
      <c r="O3129" s="30">
        <v>197874.69927000001</v>
      </c>
      <c r="P3129" s="30">
        <v>0</v>
      </c>
      <c r="Q3129" s="30">
        <v>0</v>
      </c>
      <c r="R3129" s="88">
        <f t="shared" si="2145"/>
        <v>99.999999631079675</v>
      </c>
      <c r="S3129" s="70"/>
    </row>
    <row r="3130" spans="1:19" ht="31.5" customHeight="1" x14ac:dyDescent="0.3">
      <c r="A3130" s="28" t="s">
        <v>308</v>
      </c>
      <c r="B3130" s="28" t="s">
        <v>1420</v>
      </c>
      <c r="C3130" s="18" t="s">
        <v>258</v>
      </c>
      <c r="D3130" s="28"/>
      <c r="E3130" s="29" t="s">
        <v>817</v>
      </c>
      <c r="F3130" s="24">
        <v>3427.4</v>
      </c>
      <c r="G3130" s="24">
        <f t="shared" ref="G3130:Q3131" si="2185">G3131</f>
        <v>0</v>
      </c>
      <c r="H3130" s="24">
        <f t="shared" si="2185"/>
        <v>3297.2170000000001</v>
      </c>
      <c r="I3130" s="24">
        <f t="shared" si="2185"/>
        <v>3297.2170000000001</v>
      </c>
      <c r="J3130" s="37">
        <f t="shared" si="2185"/>
        <v>2295.3700199999998</v>
      </c>
      <c r="K3130" s="24">
        <f t="shared" si="2185"/>
        <v>0</v>
      </c>
      <c r="L3130" s="24">
        <f t="shared" si="2185"/>
        <v>0</v>
      </c>
      <c r="M3130" s="24">
        <f t="shared" si="2185"/>
        <v>0</v>
      </c>
      <c r="N3130" s="24">
        <f t="shared" si="2185"/>
        <v>0</v>
      </c>
      <c r="O3130" s="30">
        <f t="shared" si="2185"/>
        <v>3297.2165500000001</v>
      </c>
      <c r="P3130" s="30">
        <f t="shared" si="2185"/>
        <v>0</v>
      </c>
      <c r="Q3130" s="30">
        <f t="shared" si="2185"/>
        <v>0</v>
      </c>
      <c r="R3130" s="88">
        <f t="shared" si="2145"/>
        <v>99.999986352126655</v>
      </c>
    </row>
    <row r="3131" spans="1:19" ht="31.5" customHeight="1" x14ac:dyDescent="0.3">
      <c r="A3131" s="28" t="s">
        <v>308</v>
      </c>
      <c r="B3131" s="28" t="s">
        <v>1420</v>
      </c>
      <c r="C3131" s="18" t="s">
        <v>258</v>
      </c>
      <c r="D3131" s="28" t="s">
        <v>51</v>
      </c>
      <c r="E3131" s="29" t="s">
        <v>663</v>
      </c>
      <c r="F3131" s="24">
        <v>3427.4</v>
      </c>
      <c r="G3131" s="24">
        <f t="shared" si="2185"/>
        <v>0</v>
      </c>
      <c r="H3131" s="24">
        <f t="shared" si="2185"/>
        <v>3297.2170000000001</v>
      </c>
      <c r="I3131" s="24">
        <f t="shared" si="2185"/>
        <v>3297.2170000000001</v>
      </c>
      <c r="J3131" s="37">
        <f t="shared" si="2185"/>
        <v>2295.3700199999998</v>
      </c>
      <c r="K3131" s="24">
        <f t="shared" si="2185"/>
        <v>0</v>
      </c>
      <c r="L3131" s="24">
        <f t="shared" si="2185"/>
        <v>0</v>
      </c>
      <c r="M3131" s="24">
        <f t="shared" si="2185"/>
        <v>0</v>
      </c>
      <c r="N3131" s="24">
        <f t="shared" si="2185"/>
        <v>0</v>
      </c>
      <c r="O3131" s="30">
        <f t="shared" si="2185"/>
        <v>3297.2165500000001</v>
      </c>
      <c r="P3131" s="30">
        <f t="shared" si="2185"/>
        <v>0</v>
      </c>
      <c r="Q3131" s="30">
        <f t="shared" si="2185"/>
        <v>0</v>
      </c>
      <c r="R3131" s="88">
        <f t="shared" si="2145"/>
        <v>99.999986352126655</v>
      </c>
    </row>
    <row r="3132" spans="1:19" ht="31.5" customHeight="1" x14ac:dyDescent="0.3">
      <c r="A3132" s="28" t="s">
        <v>308</v>
      </c>
      <c r="B3132" s="28" t="s">
        <v>1420</v>
      </c>
      <c r="C3132" s="18" t="s">
        <v>258</v>
      </c>
      <c r="D3132" s="28" t="s">
        <v>52</v>
      </c>
      <c r="E3132" s="29" t="s">
        <v>664</v>
      </c>
      <c r="F3132" s="24">
        <v>3427.4</v>
      </c>
      <c r="G3132" s="24"/>
      <c r="H3132" s="24">
        <f>3427.4-130.183</f>
        <v>3297.2170000000001</v>
      </c>
      <c r="I3132" s="24">
        <v>3297.2170000000001</v>
      </c>
      <c r="J3132" s="37">
        <v>2295.3700199999998</v>
      </c>
      <c r="K3132" s="24">
        <v>0</v>
      </c>
      <c r="L3132" s="24">
        <v>0</v>
      </c>
      <c r="M3132" s="24">
        <v>0</v>
      </c>
      <c r="N3132" s="24">
        <v>0</v>
      </c>
      <c r="O3132" s="30">
        <v>3297.2165500000001</v>
      </c>
      <c r="P3132" s="30">
        <v>0</v>
      </c>
      <c r="Q3132" s="30">
        <v>0</v>
      </c>
      <c r="R3132" s="88">
        <f t="shared" si="2145"/>
        <v>99.999986352126655</v>
      </c>
    </row>
    <row r="3133" spans="1:19" ht="63" customHeight="1" x14ac:dyDescent="0.3">
      <c r="A3133" s="28" t="s">
        <v>308</v>
      </c>
      <c r="B3133" s="28" t="s">
        <v>1420</v>
      </c>
      <c r="C3133" s="18" t="s">
        <v>1260</v>
      </c>
      <c r="D3133" s="28"/>
      <c r="E3133" s="29" t="s">
        <v>1444</v>
      </c>
      <c r="F3133" s="24">
        <v>40907.200000000004</v>
      </c>
      <c r="G3133" s="24">
        <f t="shared" ref="G3133:Q3135" si="2186">G3134</f>
        <v>0</v>
      </c>
      <c r="H3133" s="24">
        <f t="shared" si="2186"/>
        <v>40907.199999999997</v>
      </c>
      <c r="I3133" s="24">
        <f t="shared" si="2186"/>
        <v>58858.016340000002</v>
      </c>
      <c r="J3133" s="37">
        <f t="shared" si="2186"/>
        <v>43238.571580000003</v>
      </c>
      <c r="K3133" s="24">
        <f t="shared" si="2186"/>
        <v>44754.473760000001</v>
      </c>
      <c r="L3133" s="24">
        <f t="shared" si="2186"/>
        <v>29135.028999999999</v>
      </c>
      <c r="M3133" s="24">
        <f t="shared" si="2186"/>
        <v>0</v>
      </c>
      <c r="N3133" s="24">
        <f t="shared" si="2186"/>
        <v>0</v>
      </c>
      <c r="O3133" s="30">
        <f t="shared" si="2186"/>
        <v>58858.016340000002</v>
      </c>
      <c r="P3133" s="30">
        <f t="shared" si="2186"/>
        <v>44754.473760000001</v>
      </c>
      <c r="Q3133" s="30">
        <f t="shared" si="2186"/>
        <v>0</v>
      </c>
      <c r="R3133" s="88">
        <f t="shared" si="2145"/>
        <v>100</v>
      </c>
      <c r="S3133" s="70"/>
    </row>
    <row r="3134" spans="1:19" ht="63" customHeight="1" x14ac:dyDescent="0.3">
      <c r="A3134" s="28" t="s">
        <v>308</v>
      </c>
      <c r="B3134" s="28" t="s">
        <v>1420</v>
      </c>
      <c r="C3134" s="18" t="s">
        <v>1445</v>
      </c>
      <c r="D3134" s="28"/>
      <c r="E3134" s="29" t="s">
        <v>819</v>
      </c>
      <c r="F3134" s="24">
        <v>40907.200000000004</v>
      </c>
      <c r="G3134" s="24">
        <f t="shared" si="2186"/>
        <v>0</v>
      </c>
      <c r="H3134" s="24">
        <f t="shared" si="2186"/>
        <v>40907.199999999997</v>
      </c>
      <c r="I3134" s="24">
        <f t="shared" si="2186"/>
        <v>58858.016340000002</v>
      </c>
      <c r="J3134" s="37">
        <f t="shared" si="2186"/>
        <v>43238.571580000003</v>
      </c>
      <c r="K3134" s="24">
        <f t="shared" si="2186"/>
        <v>44754.473760000001</v>
      </c>
      <c r="L3134" s="24">
        <f t="shared" si="2186"/>
        <v>29135.028999999999</v>
      </c>
      <c r="M3134" s="24">
        <f t="shared" si="2186"/>
        <v>0</v>
      </c>
      <c r="N3134" s="24">
        <f t="shared" si="2186"/>
        <v>0</v>
      </c>
      <c r="O3134" s="30">
        <f t="shared" si="2186"/>
        <v>58858.016340000002</v>
      </c>
      <c r="P3134" s="30">
        <f t="shared" si="2186"/>
        <v>44754.473760000001</v>
      </c>
      <c r="Q3134" s="30">
        <f t="shared" si="2186"/>
        <v>0</v>
      </c>
      <c r="R3134" s="88">
        <f t="shared" si="2145"/>
        <v>100</v>
      </c>
      <c r="S3134" s="70"/>
    </row>
    <row r="3135" spans="1:19" ht="31.5" customHeight="1" x14ac:dyDescent="0.3">
      <c r="A3135" s="28" t="s">
        <v>308</v>
      </c>
      <c r="B3135" s="28" t="s">
        <v>1420</v>
      </c>
      <c r="C3135" s="18" t="s">
        <v>1445</v>
      </c>
      <c r="D3135" s="28" t="s">
        <v>51</v>
      </c>
      <c r="E3135" s="29" t="s">
        <v>663</v>
      </c>
      <c r="F3135" s="24">
        <v>40907.200000000004</v>
      </c>
      <c r="G3135" s="24">
        <f t="shared" si="2186"/>
        <v>0</v>
      </c>
      <c r="H3135" s="24">
        <f t="shared" si="2186"/>
        <v>40907.199999999997</v>
      </c>
      <c r="I3135" s="24">
        <f t="shared" si="2186"/>
        <v>58858.016340000002</v>
      </c>
      <c r="J3135" s="37">
        <f t="shared" si="2186"/>
        <v>43238.571580000003</v>
      </c>
      <c r="K3135" s="24">
        <f t="shared" si="2186"/>
        <v>44754.473760000001</v>
      </c>
      <c r="L3135" s="24">
        <f t="shared" si="2186"/>
        <v>29135.028999999999</v>
      </c>
      <c r="M3135" s="24">
        <f t="shared" si="2186"/>
        <v>0</v>
      </c>
      <c r="N3135" s="24">
        <f t="shared" si="2186"/>
        <v>0</v>
      </c>
      <c r="O3135" s="30">
        <f t="shared" si="2186"/>
        <v>58858.016340000002</v>
      </c>
      <c r="P3135" s="30">
        <f t="shared" si="2186"/>
        <v>44754.473760000001</v>
      </c>
      <c r="Q3135" s="30">
        <f t="shared" si="2186"/>
        <v>0</v>
      </c>
      <c r="R3135" s="88">
        <f t="shared" si="2145"/>
        <v>100</v>
      </c>
      <c r="S3135" s="70"/>
    </row>
    <row r="3136" spans="1:19" ht="31.5" customHeight="1" x14ac:dyDescent="0.3">
      <c r="A3136" s="28" t="s">
        <v>308</v>
      </c>
      <c r="B3136" s="28" t="s">
        <v>1420</v>
      </c>
      <c r="C3136" s="18" t="s">
        <v>1445</v>
      </c>
      <c r="D3136" s="28" t="s">
        <v>52</v>
      </c>
      <c r="E3136" s="29" t="s">
        <v>664</v>
      </c>
      <c r="F3136" s="24">
        <v>40907.200000000004</v>
      </c>
      <c r="G3136" s="24"/>
      <c r="H3136" s="24">
        <v>40907.199999999997</v>
      </c>
      <c r="I3136" s="24">
        <v>58858.016340000002</v>
      </c>
      <c r="J3136" s="37">
        <v>43238.571580000003</v>
      </c>
      <c r="K3136" s="24">
        <v>44754.473760000001</v>
      </c>
      <c r="L3136" s="24">
        <v>29135.028999999999</v>
      </c>
      <c r="M3136" s="24">
        <v>0</v>
      </c>
      <c r="N3136" s="24">
        <v>0</v>
      </c>
      <c r="O3136" s="30">
        <v>58858.016340000002</v>
      </c>
      <c r="P3136" s="30">
        <v>44754.473760000001</v>
      </c>
      <c r="Q3136" s="30">
        <v>0</v>
      </c>
      <c r="R3136" s="88">
        <f t="shared" si="2145"/>
        <v>100</v>
      </c>
      <c r="S3136" s="70"/>
    </row>
    <row r="3137" spans="1:19" ht="94.5" customHeight="1" x14ac:dyDescent="0.3">
      <c r="A3137" s="28" t="s">
        <v>308</v>
      </c>
      <c r="B3137" s="28" t="s">
        <v>1420</v>
      </c>
      <c r="C3137" s="18" t="s">
        <v>1440</v>
      </c>
      <c r="D3137" s="28"/>
      <c r="E3137" s="29" t="s">
        <v>1767</v>
      </c>
      <c r="F3137" s="24">
        <v>113431.2</v>
      </c>
      <c r="G3137" s="24">
        <f t="shared" ref="G3137:Q3139" si="2187">G3138</f>
        <v>0</v>
      </c>
      <c r="H3137" s="24">
        <f t="shared" si="2187"/>
        <v>113431.2</v>
      </c>
      <c r="I3137" s="24">
        <f t="shared" si="2187"/>
        <v>70040.971479999993</v>
      </c>
      <c r="J3137" s="37">
        <f t="shared" si="2187"/>
        <v>16920.038209999999</v>
      </c>
      <c r="K3137" s="24">
        <f t="shared" si="2187"/>
        <v>70040.971479999993</v>
      </c>
      <c r="L3137" s="24">
        <f t="shared" si="2187"/>
        <v>16920.038209999999</v>
      </c>
      <c r="M3137" s="24">
        <f t="shared" si="2187"/>
        <v>0</v>
      </c>
      <c r="N3137" s="24">
        <f t="shared" si="2187"/>
        <v>0</v>
      </c>
      <c r="O3137" s="30">
        <f t="shared" si="2187"/>
        <v>70040.971479999993</v>
      </c>
      <c r="P3137" s="30">
        <f t="shared" si="2187"/>
        <v>70040.971479999993</v>
      </c>
      <c r="Q3137" s="30">
        <f t="shared" si="2187"/>
        <v>0</v>
      </c>
      <c r="R3137" s="88">
        <f t="shared" si="2145"/>
        <v>100</v>
      </c>
      <c r="S3137" s="70"/>
    </row>
    <row r="3138" spans="1:19" ht="78.75" customHeight="1" x14ac:dyDescent="0.3">
      <c r="A3138" s="28" t="s">
        <v>308</v>
      </c>
      <c r="B3138" s="28" t="s">
        <v>1420</v>
      </c>
      <c r="C3138" s="18" t="s">
        <v>1442</v>
      </c>
      <c r="D3138" s="28"/>
      <c r="E3138" s="29" t="s">
        <v>1768</v>
      </c>
      <c r="F3138" s="24">
        <v>113431.2</v>
      </c>
      <c r="G3138" s="24">
        <f t="shared" si="2187"/>
        <v>0</v>
      </c>
      <c r="H3138" s="24">
        <f t="shared" si="2187"/>
        <v>113431.2</v>
      </c>
      <c r="I3138" s="24">
        <f t="shared" si="2187"/>
        <v>70040.971479999993</v>
      </c>
      <c r="J3138" s="37">
        <f t="shared" si="2187"/>
        <v>16920.038209999999</v>
      </c>
      <c r="K3138" s="24">
        <f t="shared" si="2187"/>
        <v>70040.971479999993</v>
      </c>
      <c r="L3138" s="24">
        <f t="shared" si="2187"/>
        <v>16920.038209999999</v>
      </c>
      <c r="M3138" s="24">
        <f t="shared" si="2187"/>
        <v>0</v>
      </c>
      <c r="N3138" s="24">
        <f t="shared" si="2187"/>
        <v>0</v>
      </c>
      <c r="O3138" s="30">
        <f t="shared" si="2187"/>
        <v>70040.971479999993</v>
      </c>
      <c r="P3138" s="30">
        <f t="shared" si="2187"/>
        <v>70040.971479999993</v>
      </c>
      <c r="Q3138" s="30">
        <f t="shared" si="2187"/>
        <v>0</v>
      </c>
      <c r="R3138" s="88">
        <f t="shared" si="2145"/>
        <v>100</v>
      </c>
      <c r="S3138" s="70"/>
    </row>
    <row r="3139" spans="1:19" ht="31.5" customHeight="1" x14ac:dyDescent="0.3">
      <c r="A3139" s="28" t="s">
        <v>308</v>
      </c>
      <c r="B3139" s="28" t="s">
        <v>1420</v>
      </c>
      <c r="C3139" s="18" t="s">
        <v>1442</v>
      </c>
      <c r="D3139" s="28" t="s">
        <v>51</v>
      </c>
      <c r="E3139" s="29" t="s">
        <v>663</v>
      </c>
      <c r="F3139" s="24">
        <v>113431.2</v>
      </c>
      <c r="G3139" s="24">
        <f t="shared" si="2187"/>
        <v>0</v>
      </c>
      <c r="H3139" s="24">
        <f t="shared" si="2187"/>
        <v>113431.2</v>
      </c>
      <c r="I3139" s="24">
        <f t="shared" si="2187"/>
        <v>70040.971479999993</v>
      </c>
      <c r="J3139" s="37">
        <f t="shared" si="2187"/>
        <v>16920.038209999999</v>
      </c>
      <c r="K3139" s="24">
        <f t="shared" si="2187"/>
        <v>70040.971479999993</v>
      </c>
      <c r="L3139" s="24">
        <f t="shared" si="2187"/>
        <v>16920.038209999999</v>
      </c>
      <c r="M3139" s="24">
        <f t="shared" si="2187"/>
        <v>0</v>
      </c>
      <c r="N3139" s="24">
        <f t="shared" si="2187"/>
        <v>0</v>
      </c>
      <c r="O3139" s="30">
        <f t="shared" si="2187"/>
        <v>70040.971479999993</v>
      </c>
      <c r="P3139" s="30">
        <f t="shared" si="2187"/>
        <v>70040.971479999993</v>
      </c>
      <c r="Q3139" s="30">
        <f t="shared" si="2187"/>
        <v>0</v>
      </c>
      <c r="R3139" s="88">
        <f t="shared" si="2145"/>
        <v>100</v>
      </c>
      <c r="S3139" s="70"/>
    </row>
    <row r="3140" spans="1:19" ht="31.5" customHeight="1" x14ac:dyDescent="0.3">
      <c r="A3140" s="28" t="s">
        <v>308</v>
      </c>
      <c r="B3140" s="28" t="s">
        <v>1420</v>
      </c>
      <c r="C3140" s="18" t="s">
        <v>1442</v>
      </c>
      <c r="D3140" s="28" t="s">
        <v>52</v>
      </c>
      <c r="E3140" s="29" t="s">
        <v>664</v>
      </c>
      <c r="F3140" s="24">
        <v>113431.2</v>
      </c>
      <c r="G3140" s="24"/>
      <c r="H3140" s="24">
        <v>113431.2</v>
      </c>
      <c r="I3140" s="24">
        <v>70040.971479999993</v>
      </c>
      <c r="J3140" s="37">
        <v>16920.038209999999</v>
      </c>
      <c r="K3140" s="24">
        <f>I3140</f>
        <v>70040.971479999993</v>
      </c>
      <c r="L3140" s="24">
        <f>J3140</f>
        <v>16920.038209999999</v>
      </c>
      <c r="M3140" s="24">
        <v>0</v>
      </c>
      <c r="N3140" s="24">
        <v>0</v>
      </c>
      <c r="O3140" s="30">
        <v>70040.971479999993</v>
      </c>
      <c r="P3140" s="30">
        <f>O3140</f>
        <v>70040.971479999993</v>
      </c>
      <c r="Q3140" s="30">
        <v>0</v>
      </c>
      <c r="R3140" s="88">
        <f t="shared" si="2145"/>
        <v>100</v>
      </c>
      <c r="S3140" s="70"/>
    </row>
    <row r="3141" spans="1:19" ht="47.25" customHeight="1" x14ac:dyDescent="0.3">
      <c r="A3141" s="28" t="s">
        <v>308</v>
      </c>
      <c r="B3141" s="28" t="s">
        <v>1420</v>
      </c>
      <c r="C3141" s="18" t="s">
        <v>1909</v>
      </c>
      <c r="D3141" s="28"/>
      <c r="E3141" s="29" t="s">
        <v>1686</v>
      </c>
      <c r="F3141" s="24"/>
      <c r="G3141" s="24"/>
      <c r="H3141" s="24">
        <f t="shared" ref="H3141:I3144" si="2188">H3142</f>
        <v>0</v>
      </c>
      <c r="I3141" s="24">
        <f t="shared" si="2188"/>
        <v>6680.6250499999996</v>
      </c>
      <c r="J3141" s="24">
        <f t="shared" ref="J3141:Q3144" si="2189">J3142</f>
        <v>2783.7323299999998</v>
      </c>
      <c r="K3141" s="24">
        <f t="shared" si="2189"/>
        <v>0</v>
      </c>
      <c r="L3141" s="24">
        <f t="shared" si="2189"/>
        <v>0</v>
      </c>
      <c r="M3141" s="24">
        <f t="shared" si="2189"/>
        <v>0</v>
      </c>
      <c r="N3141" s="24">
        <f t="shared" si="2189"/>
        <v>0</v>
      </c>
      <c r="O3141" s="24">
        <f t="shared" si="2189"/>
        <v>6628.2890100000004</v>
      </c>
      <c r="P3141" s="24">
        <f t="shared" si="2189"/>
        <v>0</v>
      </c>
      <c r="Q3141" s="24">
        <f t="shared" si="2189"/>
        <v>0</v>
      </c>
      <c r="R3141" s="88">
        <f t="shared" si="2145"/>
        <v>99.21659965035758</v>
      </c>
      <c r="S3141" s="70"/>
    </row>
    <row r="3142" spans="1:19" ht="63" customHeight="1" x14ac:dyDescent="0.3">
      <c r="A3142" s="28" t="s">
        <v>308</v>
      </c>
      <c r="B3142" s="28" t="s">
        <v>1420</v>
      </c>
      <c r="C3142" s="18" t="s">
        <v>1910</v>
      </c>
      <c r="D3142" s="28"/>
      <c r="E3142" s="29" t="s">
        <v>1687</v>
      </c>
      <c r="F3142" s="24"/>
      <c r="G3142" s="24"/>
      <c r="H3142" s="24">
        <f t="shared" si="2188"/>
        <v>0</v>
      </c>
      <c r="I3142" s="24">
        <f t="shared" si="2188"/>
        <v>6680.6250499999996</v>
      </c>
      <c r="J3142" s="24">
        <f t="shared" si="2189"/>
        <v>2783.7323299999998</v>
      </c>
      <c r="K3142" s="24">
        <f t="shared" si="2189"/>
        <v>0</v>
      </c>
      <c r="L3142" s="24">
        <f t="shared" si="2189"/>
        <v>0</v>
      </c>
      <c r="M3142" s="24">
        <f t="shared" si="2189"/>
        <v>0</v>
      </c>
      <c r="N3142" s="24">
        <f t="shared" si="2189"/>
        <v>0</v>
      </c>
      <c r="O3142" s="24">
        <f t="shared" si="2189"/>
        <v>6628.2890100000004</v>
      </c>
      <c r="P3142" s="24">
        <f t="shared" si="2189"/>
        <v>0</v>
      </c>
      <c r="Q3142" s="24">
        <f t="shared" si="2189"/>
        <v>0</v>
      </c>
      <c r="R3142" s="88">
        <f t="shared" si="2145"/>
        <v>99.21659965035758</v>
      </c>
      <c r="S3142" s="70"/>
    </row>
    <row r="3143" spans="1:19" ht="47.25" customHeight="1" x14ac:dyDescent="0.3">
      <c r="A3143" s="28" t="s">
        <v>308</v>
      </c>
      <c r="B3143" s="28" t="s">
        <v>1420</v>
      </c>
      <c r="C3143" s="18" t="s">
        <v>1911</v>
      </c>
      <c r="D3143" s="28"/>
      <c r="E3143" s="29" t="s">
        <v>1912</v>
      </c>
      <c r="F3143" s="24"/>
      <c r="G3143" s="24"/>
      <c r="H3143" s="24">
        <f t="shared" si="2188"/>
        <v>0</v>
      </c>
      <c r="I3143" s="24">
        <f t="shared" si="2188"/>
        <v>6680.6250499999996</v>
      </c>
      <c r="J3143" s="24">
        <f t="shared" si="2189"/>
        <v>2783.7323299999998</v>
      </c>
      <c r="K3143" s="24">
        <f t="shared" si="2189"/>
        <v>0</v>
      </c>
      <c r="L3143" s="24">
        <f t="shared" si="2189"/>
        <v>0</v>
      </c>
      <c r="M3143" s="24">
        <f t="shared" si="2189"/>
        <v>0</v>
      </c>
      <c r="N3143" s="24">
        <f t="shared" si="2189"/>
        <v>0</v>
      </c>
      <c r="O3143" s="24">
        <f t="shared" si="2189"/>
        <v>6628.2890100000004</v>
      </c>
      <c r="P3143" s="24">
        <f t="shared" si="2189"/>
        <v>0</v>
      </c>
      <c r="Q3143" s="24">
        <f t="shared" si="2189"/>
        <v>0</v>
      </c>
      <c r="R3143" s="88">
        <f t="shared" si="2145"/>
        <v>99.21659965035758</v>
      </c>
      <c r="S3143" s="70"/>
    </row>
    <row r="3144" spans="1:19" ht="31.5" customHeight="1" x14ac:dyDescent="0.3">
      <c r="A3144" s="28" t="s">
        <v>308</v>
      </c>
      <c r="B3144" s="28" t="s">
        <v>1420</v>
      </c>
      <c r="C3144" s="18" t="s">
        <v>1911</v>
      </c>
      <c r="D3144" s="28" t="s">
        <v>51</v>
      </c>
      <c r="E3144" s="29" t="s">
        <v>663</v>
      </c>
      <c r="F3144" s="24"/>
      <c r="G3144" s="24"/>
      <c r="H3144" s="24">
        <f t="shared" si="2188"/>
        <v>0</v>
      </c>
      <c r="I3144" s="24">
        <f t="shared" si="2188"/>
        <v>6680.6250499999996</v>
      </c>
      <c r="J3144" s="24">
        <f t="shared" si="2189"/>
        <v>2783.7323299999998</v>
      </c>
      <c r="K3144" s="24">
        <f t="shared" si="2189"/>
        <v>0</v>
      </c>
      <c r="L3144" s="24">
        <f t="shared" si="2189"/>
        <v>0</v>
      </c>
      <c r="M3144" s="24">
        <f t="shared" si="2189"/>
        <v>0</v>
      </c>
      <c r="N3144" s="24">
        <f t="shared" si="2189"/>
        <v>0</v>
      </c>
      <c r="O3144" s="24">
        <f t="shared" si="2189"/>
        <v>6628.2890100000004</v>
      </c>
      <c r="P3144" s="24">
        <f t="shared" si="2189"/>
        <v>0</v>
      </c>
      <c r="Q3144" s="24">
        <f t="shared" si="2189"/>
        <v>0</v>
      </c>
      <c r="R3144" s="88">
        <f t="shared" si="2145"/>
        <v>99.21659965035758</v>
      </c>
      <c r="S3144" s="70"/>
    </row>
    <row r="3145" spans="1:19" ht="31.5" customHeight="1" x14ac:dyDescent="0.3">
      <c r="A3145" s="28" t="s">
        <v>308</v>
      </c>
      <c r="B3145" s="28" t="s">
        <v>1420</v>
      </c>
      <c r="C3145" s="18" t="s">
        <v>1911</v>
      </c>
      <c r="D3145" s="28" t="s">
        <v>52</v>
      </c>
      <c r="E3145" s="29" t="s">
        <v>664</v>
      </c>
      <c r="F3145" s="24"/>
      <c r="G3145" s="24"/>
      <c r="H3145" s="24">
        <v>0</v>
      </c>
      <c r="I3145" s="24">
        <v>6680.6250499999996</v>
      </c>
      <c r="J3145" s="37">
        <v>2783.7323299999998</v>
      </c>
      <c r="K3145" s="37">
        <v>0</v>
      </c>
      <c r="L3145" s="37">
        <v>0</v>
      </c>
      <c r="M3145" s="37">
        <v>0</v>
      </c>
      <c r="N3145" s="37">
        <v>0</v>
      </c>
      <c r="O3145" s="37">
        <v>6628.2890100000004</v>
      </c>
      <c r="P3145" s="37">
        <v>0</v>
      </c>
      <c r="Q3145" s="37">
        <v>0</v>
      </c>
      <c r="R3145" s="88">
        <f t="shared" si="2145"/>
        <v>99.21659965035758</v>
      </c>
      <c r="S3145" s="70"/>
    </row>
    <row r="3146" spans="1:19" ht="31.5" customHeight="1" x14ac:dyDescent="0.3">
      <c r="A3146" s="28" t="s">
        <v>308</v>
      </c>
      <c r="B3146" s="28" t="s">
        <v>1420</v>
      </c>
      <c r="C3146" s="18" t="s">
        <v>266</v>
      </c>
      <c r="D3146" s="28"/>
      <c r="E3146" s="29" t="s">
        <v>1593</v>
      </c>
      <c r="F3146" s="24">
        <v>2583.3000000000002</v>
      </c>
      <c r="G3146" s="24">
        <f t="shared" ref="G3146:Q3149" si="2190">G3147</f>
        <v>0</v>
      </c>
      <c r="H3146" s="24">
        <f t="shared" si="2190"/>
        <v>1900.8009999999999</v>
      </c>
      <c r="I3146" s="24">
        <f t="shared" si="2190"/>
        <v>1900.8009999999999</v>
      </c>
      <c r="J3146" s="37">
        <f t="shared" si="2190"/>
        <v>1497.6288999999999</v>
      </c>
      <c r="K3146" s="24">
        <f t="shared" si="2190"/>
        <v>0</v>
      </c>
      <c r="L3146" s="24">
        <f t="shared" si="2190"/>
        <v>0</v>
      </c>
      <c r="M3146" s="24">
        <f t="shared" si="2190"/>
        <v>0</v>
      </c>
      <c r="N3146" s="24">
        <f t="shared" si="2190"/>
        <v>0</v>
      </c>
      <c r="O3146" s="30">
        <f t="shared" si="2190"/>
        <v>1900.80008</v>
      </c>
      <c r="P3146" s="30">
        <f t="shared" si="2190"/>
        <v>0</v>
      </c>
      <c r="Q3146" s="30">
        <f t="shared" si="2190"/>
        <v>0</v>
      </c>
      <c r="R3146" s="88">
        <f t="shared" si="2145"/>
        <v>99.999951599352073</v>
      </c>
      <c r="S3146" s="70"/>
    </row>
    <row r="3147" spans="1:19" ht="31.5" customHeight="1" x14ac:dyDescent="0.3">
      <c r="A3147" s="28" t="s">
        <v>308</v>
      </c>
      <c r="B3147" s="28" t="s">
        <v>1420</v>
      </c>
      <c r="C3147" s="18" t="s">
        <v>267</v>
      </c>
      <c r="D3147" s="28"/>
      <c r="E3147" s="29" t="s">
        <v>1594</v>
      </c>
      <c r="F3147" s="24">
        <v>2583.3000000000002</v>
      </c>
      <c r="G3147" s="24">
        <f t="shared" si="2190"/>
        <v>0</v>
      </c>
      <c r="H3147" s="24">
        <f t="shared" si="2190"/>
        <v>1900.8009999999999</v>
      </c>
      <c r="I3147" s="24">
        <f t="shared" si="2190"/>
        <v>1900.8009999999999</v>
      </c>
      <c r="J3147" s="37">
        <f t="shared" si="2190"/>
        <v>1497.6288999999999</v>
      </c>
      <c r="K3147" s="24">
        <f t="shared" si="2190"/>
        <v>0</v>
      </c>
      <c r="L3147" s="24">
        <f t="shared" si="2190"/>
        <v>0</v>
      </c>
      <c r="M3147" s="24">
        <f t="shared" si="2190"/>
        <v>0</v>
      </c>
      <c r="N3147" s="24">
        <f t="shared" si="2190"/>
        <v>0</v>
      </c>
      <c r="O3147" s="30">
        <f t="shared" si="2190"/>
        <v>1900.80008</v>
      </c>
      <c r="P3147" s="30">
        <f t="shared" si="2190"/>
        <v>0</v>
      </c>
      <c r="Q3147" s="30">
        <f t="shared" si="2190"/>
        <v>0</v>
      </c>
      <c r="R3147" s="88">
        <f t="shared" si="2145"/>
        <v>99.999951599352073</v>
      </c>
      <c r="S3147" s="70"/>
    </row>
    <row r="3148" spans="1:19" ht="47.25" customHeight="1" x14ac:dyDescent="0.3">
      <c r="A3148" s="28" t="s">
        <v>308</v>
      </c>
      <c r="B3148" s="28" t="s">
        <v>1420</v>
      </c>
      <c r="C3148" s="18" t="s">
        <v>259</v>
      </c>
      <c r="D3148" s="28"/>
      <c r="E3148" s="29" t="s">
        <v>1595</v>
      </c>
      <c r="F3148" s="24">
        <v>2583.3000000000002</v>
      </c>
      <c r="G3148" s="24">
        <f t="shared" si="2190"/>
        <v>0</v>
      </c>
      <c r="H3148" s="24">
        <f t="shared" si="2190"/>
        <v>1900.8009999999999</v>
      </c>
      <c r="I3148" s="24">
        <f t="shared" si="2190"/>
        <v>1900.8009999999999</v>
      </c>
      <c r="J3148" s="37">
        <f t="shared" si="2190"/>
        <v>1497.6288999999999</v>
      </c>
      <c r="K3148" s="24">
        <f t="shared" si="2190"/>
        <v>0</v>
      </c>
      <c r="L3148" s="24">
        <f t="shared" si="2190"/>
        <v>0</v>
      </c>
      <c r="M3148" s="24">
        <f t="shared" si="2190"/>
        <v>0</v>
      </c>
      <c r="N3148" s="24">
        <f t="shared" si="2190"/>
        <v>0</v>
      </c>
      <c r="O3148" s="30">
        <f t="shared" si="2190"/>
        <v>1900.80008</v>
      </c>
      <c r="P3148" s="30">
        <f t="shared" si="2190"/>
        <v>0</v>
      </c>
      <c r="Q3148" s="30">
        <f t="shared" si="2190"/>
        <v>0</v>
      </c>
      <c r="R3148" s="88">
        <f t="shared" si="2145"/>
        <v>99.999951599352073</v>
      </c>
      <c r="S3148" s="70"/>
    </row>
    <row r="3149" spans="1:19" ht="31.5" customHeight="1" x14ac:dyDescent="0.3">
      <c r="A3149" s="28" t="s">
        <v>308</v>
      </c>
      <c r="B3149" s="28" t="s">
        <v>1420</v>
      </c>
      <c r="C3149" s="18" t="s">
        <v>259</v>
      </c>
      <c r="D3149" s="28" t="s">
        <v>51</v>
      </c>
      <c r="E3149" s="29" t="s">
        <v>663</v>
      </c>
      <c r="F3149" s="24">
        <v>2583.3000000000002</v>
      </c>
      <c r="G3149" s="24">
        <f t="shared" si="2190"/>
        <v>0</v>
      </c>
      <c r="H3149" s="24">
        <f t="shared" si="2190"/>
        <v>1900.8009999999999</v>
      </c>
      <c r="I3149" s="24">
        <f t="shared" si="2190"/>
        <v>1900.8009999999999</v>
      </c>
      <c r="J3149" s="37">
        <f t="shared" si="2190"/>
        <v>1497.6288999999999</v>
      </c>
      <c r="K3149" s="24">
        <f t="shared" si="2190"/>
        <v>0</v>
      </c>
      <c r="L3149" s="24">
        <f t="shared" si="2190"/>
        <v>0</v>
      </c>
      <c r="M3149" s="24">
        <f t="shared" si="2190"/>
        <v>0</v>
      </c>
      <c r="N3149" s="24">
        <f t="shared" si="2190"/>
        <v>0</v>
      </c>
      <c r="O3149" s="30">
        <f t="shared" si="2190"/>
        <v>1900.80008</v>
      </c>
      <c r="P3149" s="30">
        <f t="shared" si="2190"/>
        <v>0</v>
      </c>
      <c r="Q3149" s="30">
        <f t="shared" si="2190"/>
        <v>0</v>
      </c>
      <c r="R3149" s="88">
        <f t="shared" ref="R3149:R3212" si="2191">O3149/I3149*100</f>
        <v>99.999951599352073</v>
      </c>
      <c r="S3149" s="70"/>
    </row>
    <row r="3150" spans="1:19" ht="31.5" customHeight="1" x14ac:dyDescent="0.3">
      <c r="A3150" s="28" t="s">
        <v>308</v>
      </c>
      <c r="B3150" s="28" t="s">
        <v>1420</v>
      </c>
      <c r="C3150" s="18" t="s">
        <v>259</v>
      </c>
      <c r="D3150" s="28" t="s">
        <v>52</v>
      </c>
      <c r="E3150" s="29" t="s">
        <v>664</v>
      </c>
      <c r="F3150" s="24">
        <v>2583.3000000000002</v>
      </c>
      <c r="G3150" s="24"/>
      <c r="H3150" s="24">
        <v>1900.8009999999999</v>
      </c>
      <c r="I3150" s="24">
        <v>1900.8009999999999</v>
      </c>
      <c r="J3150" s="37">
        <v>1497.6288999999999</v>
      </c>
      <c r="K3150" s="24">
        <v>0</v>
      </c>
      <c r="L3150" s="24">
        <v>0</v>
      </c>
      <c r="M3150" s="24">
        <v>0</v>
      </c>
      <c r="N3150" s="24">
        <v>0</v>
      </c>
      <c r="O3150" s="30">
        <v>1900.80008</v>
      </c>
      <c r="P3150" s="30">
        <v>0</v>
      </c>
      <c r="Q3150" s="30">
        <v>0</v>
      </c>
      <c r="R3150" s="88">
        <f t="shared" si="2191"/>
        <v>99.999951599352073</v>
      </c>
      <c r="S3150" s="70"/>
    </row>
    <row r="3151" spans="1:19" ht="47.25" customHeight="1" x14ac:dyDescent="0.3">
      <c r="A3151" s="28" t="s">
        <v>308</v>
      </c>
      <c r="B3151" s="28" t="s">
        <v>1420</v>
      </c>
      <c r="C3151" s="18" t="s">
        <v>72</v>
      </c>
      <c r="D3151" s="28"/>
      <c r="E3151" s="29" t="s">
        <v>1785</v>
      </c>
      <c r="F3151" s="24">
        <v>4959.6000000000004</v>
      </c>
      <c r="G3151" s="24">
        <f t="shared" ref="G3151:Q3152" si="2192">G3152</f>
        <v>-2594.6729999999998</v>
      </c>
      <c r="H3151" s="24">
        <f t="shared" si="2192"/>
        <v>2575.6</v>
      </c>
      <c r="I3151" s="24">
        <f t="shared" si="2192"/>
        <v>2575.6</v>
      </c>
      <c r="J3151" s="37">
        <f t="shared" si="2192"/>
        <v>1539.6027200000001</v>
      </c>
      <c r="K3151" s="24">
        <f t="shared" si="2192"/>
        <v>0</v>
      </c>
      <c r="L3151" s="24">
        <f t="shared" si="2192"/>
        <v>0</v>
      </c>
      <c r="M3151" s="24">
        <f t="shared" si="2192"/>
        <v>0</v>
      </c>
      <c r="N3151" s="24">
        <f t="shared" si="2192"/>
        <v>0</v>
      </c>
      <c r="O3151" s="30">
        <f t="shared" si="2192"/>
        <v>2575.5066999999999</v>
      </c>
      <c r="P3151" s="30">
        <f t="shared" si="2192"/>
        <v>0</v>
      </c>
      <c r="Q3151" s="30">
        <f t="shared" si="2192"/>
        <v>0</v>
      </c>
      <c r="R3151" s="88">
        <f t="shared" si="2191"/>
        <v>99.996377543096756</v>
      </c>
      <c r="S3151" s="70"/>
    </row>
    <row r="3152" spans="1:19" ht="47.25" customHeight="1" x14ac:dyDescent="0.3">
      <c r="A3152" s="28" t="s">
        <v>308</v>
      </c>
      <c r="B3152" s="28" t="s">
        <v>1420</v>
      </c>
      <c r="C3152" s="18" t="s">
        <v>73</v>
      </c>
      <c r="D3152" s="28"/>
      <c r="E3152" s="29" t="s">
        <v>1491</v>
      </c>
      <c r="F3152" s="24">
        <v>4959.6000000000004</v>
      </c>
      <c r="G3152" s="24">
        <f t="shared" si="2192"/>
        <v>-2594.6729999999998</v>
      </c>
      <c r="H3152" s="24">
        <f t="shared" si="2192"/>
        <v>2575.6</v>
      </c>
      <c r="I3152" s="24">
        <f t="shared" si="2192"/>
        <v>2575.6</v>
      </c>
      <c r="J3152" s="37">
        <f t="shared" si="2192"/>
        <v>1539.6027200000001</v>
      </c>
      <c r="K3152" s="24">
        <f t="shared" si="2192"/>
        <v>0</v>
      </c>
      <c r="L3152" s="24">
        <f t="shared" si="2192"/>
        <v>0</v>
      </c>
      <c r="M3152" s="24">
        <f t="shared" si="2192"/>
        <v>0</v>
      </c>
      <c r="N3152" s="24">
        <f t="shared" si="2192"/>
        <v>0</v>
      </c>
      <c r="O3152" s="30">
        <f t="shared" si="2192"/>
        <v>2575.5066999999999</v>
      </c>
      <c r="P3152" s="30">
        <f t="shared" si="2192"/>
        <v>0</v>
      </c>
      <c r="Q3152" s="30">
        <f t="shared" si="2192"/>
        <v>0</v>
      </c>
      <c r="R3152" s="88">
        <f t="shared" si="2191"/>
        <v>99.996377543096756</v>
      </c>
      <c r="S3152" s="70"/>
    </row>
    <row r="3153" spans="1:19" ht="63" customHeight="1" x14ac:dyDescent="0.3">
      <c r="A3153" s="28" t="s">
        <v>308</v>
      </c>
      <c r="B3153" s="28" t="s">
        <v>1420</v>
      </c>
      <c r="C3153" s="18" t="s">
        <v>268</v>
      </c>
      <c r="D3153" s="28"/>
      <c r="E3153" s="29" t="s">
        <v>1596</v>
      </c>
      <c r="F3153" s="24">
        <v>4959.6000000000004</v>
      </c>
      <c r="G3153" s="24">
        <f t="shared" ref="G3153:H3153" si="2193">G3154+G3157</f>
        <v>-2594.6729999999998</v>
      </c>
      <c r="H3153" s="24">
        <f t="shared" si="2193"/>
        <v>2575.6</v>
      </c>
      <c r="I3153" s="24">
        <f t="shared" ref="I3153:Q3153" si="2194">I3154+I3157</f>
        <v>2575.6</v>
      </c>
      <c r="J3153" s="37">
        <f t="shared" si="2194"/>
        <v>1539.6027200000001</v>
      </c>
      <c r="K3153" s="24">
        <f t="shared" si="2194"/>
        <v>0</v>
      </c>
      <c r="L3153" s="24">
        <f t="shared" si="2194"/>
        <v>0</v>
      </c>
      <c r="M3153" s="24">
        <f t="shared" si="2194"/>
        <v>0</v>
      </c>
      <c r="N3153" s="24">
        <f t="shared" si="2194"/>
        <v>0</v>
      </c>
      <c r="O3153" s="30">
        <f t="shared" si="2194"/>
        <v>2575.5066999999999</v>
      </c>
      <c r="P3153" s="30">
        <f t="shared" si="2194"/>
        <v>0</v>
      </c>
      <c r="Q3153" s="30">
        <f t="shared" si="2194"/>
        <v>0</v>
      </c>
      <c r="R3153" s="88">
        <f t="shared" si="2191"/>
        <v>99.996377543096756</v>
      </c>
      <c r="S3153" s="70"/>
    </row>
    <row r="3154" spans="1:19" ht="31.5" hidden="1" customHeight="1" x14ac:dyDescent="0.3">
      <c r="A3154" s="28" t="s">
        <v>308</v>
      </c>
      <c r="B3154" s="28" t="s">
        <v>1420</v>
      </c>
      <c r="C3154" s="18" t="s">
        <v>450</v>
      </c>
      <c r="D3154" s="28"/>
      <c r="E3154" s="29" t="s">
        <v>1388</v>
      </c>
      <c r="F3154" s="24">
        <v>1400</v>
      </c>
      <c r="G3154" s="24">
        <f t="shared" ref="G3154:Q3155" si="2195">G3155</f>
        <v>-1400</v>
      </c>
      <c r="H3154" s="24">
        <f t="shared" si="2195"/>
        <v>0</v>
      </c>
      <c r="I3154" s="24">
        <f t="shared" si="2195"/>
        <v>0</v>
      </c>
      <c r="J3154" s="37">
        <f t="shared" si="2195"/>
        <v>0</v>
      </c>
      <c r="K3154" s="24">
        <f t="shared" si="2195"/>
        <v>0</v>
      </c>
      <c r="L3154" s="24">
        <f t="shared" si="2195"/>
        <v>0</v>
      </c>
      <c r="M3154" s="24">
        <f t="shared" si="2195"/>
        <v>0</v>
      </c>
      <c r="N3154" s="24">
        <f t="shared" si="2195"/>
        <v>0</v>
      </c>
      <c r="O3154" s="30">
        <f t="shared" si="2195"/>
        <v>0</v>
      </c>
      <c r="P3154" s="30">
        <f t="shared" si="2195"/>
        <v>0</v>
      </c>
      <c r="Q3154" s="30">
        <f t="shared" si="2195"/>
        <v>0</v>
      </c>
      <c r="R3154" s="30">
        <v>0</v>
      </c>
      <c r="S3154" s="36" t="s">
        <v>2026</v>
      </c>
    </row>
    <row r="3155" spans="1:19" ht="31.5" hidden="1" customHeight="1" x14ac:dyDescent="0.3">
      <c r="A3155" s="28" t="s">
        <v>308</v>
      </c>
      <c r="B3155" s="28" t="s">
        <v>1420</v>
      </c>
      <c r="C3155" s="18" t="s">
        <v>450</v>
      </c>
      <c r="D3155" s="28" t="s">
        <v>51</v>
      </c>
      <c r="E3155" s="29" t="s">
        <v>663</v>
      </c>
      <c r="F3155" s="24">
        <v>1400</v>
      </c>
      <c r="G3155" s="24">
        <f t="shared" si="2195"/>
        <v>-1400</v>
      </c>
      <c r="H3155" s="24">
        <f t="shared" si="2195"/>
        <v>0</v>
      </c>
      <c r="I3155" s="24">
        <f t="shared" si="2195"/>
        <v>0</v>
      </c>
      <c r="J3155" s="37">
        <f t="shared" si="2195"/>
        <v>0</v>
      </c>
      <c r="K3155" s="24">
        <f t="shared" si="2195"/>
        <v>0</v>
      </c>
      <c r="L3155" s="24">
        <f t="shared" si="2195"/>
        <v>0</v>
      </c>
      <c r="M3155" s="24">
        <f t="shared" si="2195"/>
        <v>0</v>
      </c>
      <c r="N3155" s="24">
        <f t="shared" si="2195"/>
        <v>0</v>
      </c>
      <c r="O3155" s="30">
        <f t="shared" si="2195"/>
        <v>0</v>
      </c>
      <c r="P3155" s="30">
        <f t="shared" si="2195"/>
        <v>0</v>
      </c>
      <c r="Q3155" s="30">
        <f t="shared" si="2195"/>
        <v>0</v>
      </c>
      <c r="R3155" s="30">
        <v>0</v>
      </c>
      <c r="S3155" s="36" t="s">
        <v>2026</v>
      </c>
    </row>
    <row r="3156" spans="1:19" ht="31.5" hidden="1" customHeight="1" x14ac:dyDescent="0.3">
      <c r="A3156" s="28" t="s">
        <v>308</v>
      </c>
      <c r="B3156" s="28" t="s">
        <v>1420</v>
      </c>
      <c r="C3156" s="18" t="s">
        <v>450</v>
      </c>
      <c r="D3156" s="28" t="s">
        <v>52</v>
      </c>
      <c r="E3156" s="29" t="s">
        <v>664</v>
      </c>
      <c r="F3156" s="24">
        <v>1400</v>
      </c>
      <c r="G3156" s="24">
        <v>-1400</v>
      </c>
      <c r="H3156" s="24">
        <v>0</v>
      </c>
      <c r="I3156" s="24">
        <v>0</v>
      </c>
      <c r="J3156" s="37">
        <v>0</v>
      </c>
      <c r="K3156" s="24">
        <v>0</v>
      </c>
      <c r="L3156" s="24">
        <v>0</v>
      </c>
      <c r="M3156" s="24">
        <v>0</v>
      </c>
      <c r="N3156" s="24">
        <v>0</v>
      </c>
      <c r="O3156" s="30">
        <v>0</v>
      </c>
      <c r="P3156" s="30">
        <v>0</v>
      </c>
      <c r="Q3156" s="30">
        <v>0</v>
      </c>
      <c r="R3156" s="30">
        <v>0</v>
      </c>
      <c r="S3156" s="36" t="s">
        <v>2026</v>
      </c>
    </row>
    <row r="3157" spans="1:19" ht="15.75" customHeight="1" x14ac:dyDescent="0.3">
      <c r="A3157" s="28" t="s">
        <v>308</v>
      </c>
      <c r="B3157" s="28" t="s">
        <v>1420</v>
      </c>
      <c r="C3157" s="18" t="s">
        <v>260</v>
      </c>
      <c r="D3157" s="28"/>
      <c r="E3157" s="29" t="s">
        <v>865</v>
      </c>
      <c r="F3157" s="24">
        <v>3559.6</v>
      </c>
      <c r="G3157" s="24">
        <f t="shared" ref="G3157:Q3158" si="2196">G3158</f>
        <v>-1194.673</v>
      </c>
      <c r="H3157" s="24">
        <f t="shared" si="2196"/>
        <v>2575.6</v>
      </c>
      <c r="I3157" s="24">
        <f t="shared" si="2196"/>
        <v>2575.6</v>
      </c>
      <c r="J3157" s="37">
        <f t="shared" si="2196"/>
        <v>1539.6027200000001</v>
      </c>
      <c r="K3157" s="24">
        <f t="shared" si="2196"/>
        <v>0</v>
      </c>
      <c r="L3157" s="24">
        <f t="shared" si="2196"/>
        <v>0</v>
      </c>
      <c r="M3157" s="24">
        <f t="shared" si="2196"/>
        <v>0</v>
      </c>
      <c r="N3157" s="24">
        <f t="shared" si="2196"/>
        <v>0</v>
      </c>
      <c r="O3157" s="30">
        <f t="shared" si="2196"/>
        <v>2575.5066999999999</v>
      </c>
      <c r="P3157" s="30">
        <f t="shared" si="2196"/>
        <v>0</v>
      </c>
      <c r="Q3157" s="30">
        <f t="shared" si="2196"/>
        <v>0</v>
      </c>
      <c r="R3157" s="88">
        <f t="shared" si="2191"/>
        <v>99.996377543096756</v>
      </c>
      <c r="S3157" s="70"/>
    </row>
    <row r="3158" spans="1:19" ht="31.5" customHeight="1" x14ac:dyDescent="0.3">
      <c r="A3158" s="28" t="s">
        <v>308</v>
      </c>
      <c r="B3158" s="28" t="s">
        <v>1420</v>
      </c>
      <c r="C3158" s="18" t="s">
        <v>260</v>
      </c>
      <c r="D3158" s="28" t="s">
        <v>51</v>
      </c>
      <c r="E3158" s="29" t="s">
        <v>663</v>
      </c>
      <c r="F3158" s="24">
        <v>3559.6</v>
      </c>
      <c r="G3158" s="24">
        <f t="shared" si="2196"/>
        <v>-1194.673</v>
      </c>
      <c r="H3158" s="24">
        <f t="shared" si="2196"/>
        <v>2575.6</v>
      </c>
      <c r="I3158" s="24">
        <f t="shared" si="2196"/>
        <v>2575.6</v>
      </c>
      <c r="J3158" s="37">
        <f t="shared" si="2196"/>
        <v>1539.6027200000001</v>
      </c>
      <c r="K3158" s="24">
        <f t="shared" si="2196"/>
        <v>0</v>
      </c>
      <c r="L3158" s="24">
        <f t="shared" si="2196"/>
        <v>0</v>
      </c>
      <c r="M3158" s="24">
        <f t="shared" si="2196"/>
        <v>0</v>
      </c>
      <c r="N3158" s="24">
        <f t="shared" si="2196"/>
        <v>0</v>
      </c>
      <c r="O3158" s="30">
        <f t="shared" si="2196"/>
        <v>2575.5066999999999</v>
      </c>
      <c r="P3158" s="30">
        <f t="shared" si="2196"/>
        <v>0</v>
      </c>
      <c r="Q3158" s="30">
        <f t="shared" si="2196"/>
        <v>0</v>
      </c>
      <c r="R3158" s="88">
        <f t="shared" si="2191"/>
        <v>99.996377543096756</v>
      </c>
      <c r="S3158" s="70"/>
    </row>
    <row r="3159" spans="1:19" ht="31.5" customHeight="1" x14ac:dyDescent="0.3">
      <c r="A3159" s="28" t="s">
        <v>308</v>
      </c>
      <c r="B3159" s="28" t="s">
        <v>1420</v>
      </c>
      <c r="C3159" s="18" t="s">
        <v>260</v>
      </c>
      <c r="D3159" s="28" t="s">
        <v>52</v>
      </c>
      <c r="E3159" s="29" t="s">
        <v>664</v>
      </c>
      <c r="F3159" s="24">
        <v>3559.6</v>
      </c>
      <c r="G3159" s="24">
        <v>-1194.673</v>
      </c>
      <c r="H3159" s="24">
        <v>2575.6</v>
      </c>
      <c r="I3159" s="24">
        <v>2575.6</v>
      </c>
      <c r="J3159" s="37">
        <v>1539.6027200000001</v>
      </c>
      <c r="K3159" s="24">
        <v>0</v>
      </c>
      <c r="L3159" s="24">
        <v>0</v>
      </c>
      <c r="M3159" s="24">
        <v>0</v>
      </c>
      <c r="N3159" s="24">
        <v>0</v>
      </c>
      <c r="O3159" s="30">
        <v>2575.5066999999999</v>
      </c>
      <c r="P3159" s="30">
        <v>0</v>
      </c>
      <c r="Q3159" s="30">
        <v>0</v>
      </c>
      <c r="R3159" s="88">
        <f t="shared" si="2191"/>
        <v>99.996377543096756</v>
      </c>
      <c r="S3159" s="70"/>
    </row>
    <row r="3160" spans="1:19" ht="31.5" customHeight="1" x14ac:dyDescent="0.3">
      <c r="A3160" s="28" t="s">
        <v>308</v>
      </c>
      <c r="B3160" s="28" t="s">
        <v>1420</v>
      </c>
      <c r="C3160" s="18" t="s">
        <v>289</v>
      </c>
      <c r="D3160" s="28"/>
      <c r="E3160" s="29" t="s">
        <v>1613</v>
      </c>
      <c r="F3160" s="24"/>
      <c r="G3160" s="24"/>
      <c r="H3160" s="24">
        <f t="shared" ref="H3160:I3162" si="2197">H3161</f>
        <v>0</v>
      </c>
      <c r="I3160" s="24">
        <f t="shared" si="2197"/>
        <v>28102.377280000001</v>
      </c>
      <c r="J3160" s="24">
        <f t="shared" ref="J3160:Q3162" si="2198">J3161</f>
        <v>28102.377280000001</v>
      </c>
      <c r="K3160" s="24">
        <f t="shared" si="2198"/>
        <v>22481.901819999999</v>
      </c>
      <c r="L3160" s="24">
        <f t="shared" si="2198"/>
        <v>22481.901819999999</v>
      </c>
      <c r="M3160" s="24">
        <f t="shared" si="2198"/>
        <v>0</v>
      </c>
      <c r="N3160" s="24">
        <f t="shared" si="2198"/>
        <v>0</v>
      </c>
      <c r="O3160" s="24">
        <f t="shared" si="2198"/>
        <v>28102.377280000001</v>
      </c>
      <c r="P3160" s="24">
        <f t="shared" si="2198"/>
        <v>22481.901819999999</v>
      </c>
      <c r="Q3160" s="24">
        <f t="shared" si="2198"/>
        <v>0</v>
      </c>
      <c r="R3160" s="88">
        <f t="shared" si="2191"/>
        <v>100</v>
      </c>
      <c r="S3160" s="36"/>
    </row>
    <row r="3161" spans="1:19" ht="47.25" customHeight="1" x14ac:dyDescent="0.3">
      <c r="A3161" s="28" t="s">
        <v>308</v>
      </c>
      <c r="B3161" s="28" t="s">
        <v>1420</v>
      </c>
      <c r="C3161" s="18" t="s">
        <v>290</v>
      </c>
      <c r="D3161" s="28"/>
      <c r="E3161" s="29" t="s">
        <v>1614</v>
      </c>
      <c r="F3161" s="24"/>
      <c r="G3161" s="24"/>
      <c r="H3161" s="24">
        <f t="shared" si="2197"/>
        <v>0</v>
      </c>
      <c r="I3161" s="24">
        <f t="shared" si="2197"/>
        <v>28102.377280000001</v>
      </c>
      <c r="J3161" s="24">
        <f t="shared" si="2198"/>
        <v>28102.377280000001</v>
      </c>
      <c r="K3161" s="24">
        <f t="shared" si="2198"/>
        <v>22481.901819999999</v>
      </c>
      <c r="L3161" s="24">
        <f t="shared" si="2198"/>
        <v>22481.901819999999</v>
      </c>
      <c r="M3161" s="24">
        <f t="shared" si="2198"/>
        <v>0</v>
      </c>
      <c r="N3161" s="24">
        <f t="shared" si="2198"/>
        <v>0</v>
      </c>
      <c r="O3161" s="24">
        <f t="shared" si="2198"/>
        <v>28102.377280000001</v>
      </c>
      <c r="P3161" s="24">
        <f t="shared" si="2198"/>
        <v>22481.901819999999</v>
      </c>
      <c r="Q3161" s="24">
        <f t="shared" si="2198"/>
        <v>0</v>
      </c>
      <c r="R3161" s="88">
        <f t="shared" si="2191"/>
        <v>100</v>
      </c>
      <c r="S3161" s="36"/>
    </row>
    <row r="3162" spans="1:19" ht="31.5" customHeight="1" x14ac:dyDescent="0.3">
      <c r="A3162" s="28" t="s">
        <v>308</v>
      </c>
      <c r="B3162" s="28" t="s">
        <v>1420</v>
      </c>
      <c r="C3162" s="18" t="s">
        <v>1446</v>
      </c>
      <c r="D3162" s="28"/>
      <c r="E3162" s="29" t="s">
        <v>1447</v>
      </c>
      <c r="F3162" s="24"/>
      <c r="G3162" s="24"/>
      <c r="H3162" s="24">
        <f t="shared" si="2197"/>
        <v>0</v>
      </c>
      <c r="I3162" s="24">
        <f t="shared" si="2197"/>
        <v>28102.377280000001</v>
      </c>
      <c r="J3162" s="24">
        <f t="shared" si="2198"/>
        <v>28102.377280000001</v>
      </c>
      <c r="K3162" s="24">
        <f t="shared" si="2198"/>
        <v>22481.901819999999</v>
      </c>
      <c r="L3162" s="24">
        <f t="shared" si="2198"/>
        <v>22481.901819999999</v>
      </c>
      <c r="M3162" s="24">
        <f t="shared" si="2198"/>
        <v>0</v>
      </c>
      <c r="N3162" s="24">
        <f t="shared" si="2198"/>
        <v>0</v>
      </c>
      <c r="O3162" s="24">
        <f t="shared" si="2198"/>
        <v>28102.377280000001</v>
      </c>
      <c r="P3162" s="24">
        <f t="shared" si="2198"/>
        <v>22481.901819999999</v>
      </c>
      <c r="Q3162" s="24">
        <f t="shared" si="2198"/>
        <v>0</v>
      </c>
      <c r="R3162" s="88">
        <f t="shared" si="2191"/>
        <v>100</v>
      </c>
      <c r="S3162" s="36"/>
    </row>
    <row r="3163" spans="1:19" ht="31.5" customHeight="1" x14ac:dyDescent="0.3">
      <c r="A3163" s="28" t="s">
        <v>308</v>
      </c>
      <c r="B3163" s="28" t="s">
        <v>1420</v>
      </c>
      <c r="C3163" s="18" t="s">
        <v>1748</v>
      </c>
      <c r="D3163" s="28"/>
      <c r="E3163" s="29" t="s">
        <v>1749</v>
      </c>
      <c r="F3163" s="24"/>
      <c r="G3163" s="24"/>
      <c r="H3163" s="24">
        <f>H3164+H3166</f>
        <v>0</v>
      </c>
      <c r="I3163" s="24">
        <f>I3164+I3166</f>
        <v>28102.377280000001</v>
      </c>
      <c r="J3163" s="24">
        <f t="shared" ref="J3163:Q3163" si="2199">J3164+J3166</f>
        <v>28102.377280000001</v>
      </c>
      <c r="K3163" s="24">
        <f t="shared" si="2199"/>
        <v>22481.901819999999</v>
      </c>
      <c r="L3163" s="24">
        <f t="shared" si="2199"/>
        <v>22481.901819999999</v>
      </c>
      <c r="M3163" s="24">
        <f t="shared" si="2199"/>
        <v>0</v>
      </c>
      <c r="N3163" s="24">
        <f t="shared" si="2199"/>
        <v>0</v>
      </c>
      <c r="O3163" s="24">
        <f t="shared" si="2199"/>
        <v>28102.377280000001</v>
      </c>
      <c r="P3163" s="24">
        <f t="shared" si="2199"/>
        <v>22481.901819999999</v>
      </c>
      <c r="Q3163" s="24">
        <f t="shared" si="2199"/>
        <v>0</v>
      </c>
      <c r="R3163" s="88">
        <f t="shared" si="2191"/>
        <v>100</v>
      </c>
      <c r="S3163" s="36"/>
    </row>
    <row r="3164" spans="1:19" ht="31.5" customHeight="1" x14ac:dyDescent="0.3">
      <c r="A3164" s="28" t="s">
        <v>308</v>
      </c>
      <c r="B3164" s="28" t="s">
        <v>1420</v>
      </c>
      <c r="C3164" s="18" t="s">
        <v>1748</v>
      </c>
      <c r="D3164" s="18" t="s">
        <v>143</v>
      </c>
      <c r="E3164" s="19" t="s">
        <v>673</v>
      </c>
      <c r="F3164" s="24"/>
      <c r="G3164" s="24"/>
      <c r="H3164" s="24">
        <f>H3165</f>
        <v>0</v>
      </c>
      <c r="I3164" s="24">
        <f>I3165</f>
        <v>8280.7937700000002</v>
      </c>
      <c r="J3164" s="24">
        <f t="shared" ref="J3164:Q3164" si="2200">J3165</f>
        <v>8280.7937700000002</v>
      </c>
      <c r="K3164" s="24">
        <f t="shared" si="2200"/>
        <v>6624.6350199999997</v>
      </c>
      <c r="L3164" s="24">
        <f t="shared" si="2200"/>
        <v>6624.6350199999997</v>
      </c>
      <c r="M3164" s="24">
        <f t="shared" si="2200"/>
        <v>0</v>
      </c>
      <c r="N3164" s="24">
        <f t="shared" si="2200"/>
        <v>0</v>
      </c>
      <c r="O3164" s="24">
        <f t="shared" si="2200"/>
        <v>8280.7937700000002</v>
      </c>
      <c r="P3164" s="24">
        <f t="shared" si="2200"/>
        <v>6624.6350199999997</v>
      </c>
      <c r="Q3164" s="24">
        <f t="shared" si="2200"/>
        <v>0</v>
      </c>
      <c r="R3164" s="88">
        <f t="shared" si="2191"/>
        <v>100</v>
      </c>
      <c r="S3164" s="36"/>
    </row>
    <row r="3165" spans="1:19" ht="47.25" customHeight="1" x14ac:dyDescent="0.3">
      <c r="A3165" s="28" t="s">
        <v>308</v>
      </c>
      <c r="B3165" s="28" t="s">
        <v>1420</v>
      </c>
      <c r="C3165" s="18" t="s">
        <v>1748</v>
      </c>
      <c r="D3165" s="18" t="s">
        <v>139</v>
      </c>
      <c r="E3165" s="19" t="s">
        <v>676</v>
      </c>
      <c r="F3165" s="24"/>
      <c r="G3165" s="24"/>
      <c r="H3165" s="24">
        <v>0</v>
      </c>
      <c r="I3165" s="24">
        <v>8280.7937700000002</v>
      </c>
      <c r="J3165" s="24">
        <v>8280.7937700000002</v>
      </c>
      <c r="K3165" s="24">
        <v>6624.6350199999997</v>
      </c>
      <c r="L3165" s="24">
        <v>6624.6350199999997</v>
      </c>
      <c r="M3165" s="24">
        <v>0</v>
      </c>
      <c r="N3165" s="24">
        <v>0</v>
      </c>
      <c r="O3165" s="24">
        <v>8280.7937700000002</v>
      </c>
      <c r="P3165" s="24">
        <v>6624.6350199999997</v>
      </c>
      <c r="Q3165" s="24">
        <v>0</v>
      </c>
      <c r="R3165" s="88">
        <f t="shared" si="2191"/>
        <v>100</v>
      </c>
      <c r="S3165" s="36"/>
    </row>
    <row r="3166" spans="1:19" ht="15.75" customHeight="1" x14ac:dyDescent="0.3">
      <c r="A3166" s="28" t="s">
        <v>308</v>
      </c>
      <c r="B3166" s="28" t="s">
        <v>1420</v>
      </c>
      <c r="C3166" s="18" t="s">
        <v>1748</v>
      </c>
      <c r="D3166" s="28" t="s">
        <v>53</v>
      </c>
      <c r="E3166" s="29" t="s">
        <v>679</v>
      </c>
      <c r="F3166" s="24"/>
      <c r="G3166" s="24"/>
      <c r="H3166" s="24">
        <f>H3167</f>
        <v>0</v>
      </c>
      <c r="I3166" s="24">
        <f>I3167</f>
        <v>19821.58351</v>
      </c>
      <c r="J3166" s="24">
        <f t="shared" ref="J3166:Q3166" si="2201">J3167</f>
        <v>19821.58351</v>
      </c>
      <c r="K3166" s="24">
        <f t="shared" si="2201"/>
        <v>15857.266799999999</v>
      </c>
      <c r="L3166" s="24">
        <f t="shared" si="2201"/>
        <v>15857.266799999999</v>
      </c>
      <c r="M3166" s="24">
        <f t="shared" si="2201"/>
        <v>0</v>
      </c>
      <c r="N3166" s="24">
        <f t="shared" si="2201"/>
        <v>0</v>
      </c>
      <c r="O3166" s="24">
        <f t="shared" si="2201"/>
        <v>19821.58351</v>
      </c>
      <c r="P3166" s="24">
        <f t="shared" si="2201"/>
        <v>15857.266799999999</v>
      </c>
      <c r="Q3166" s="24">
        <f t="shared" si="2201"/>
        <v>0</v>
      </c>
      <c r="R3166" s="88">
        <f t="shared" si="2191"/>
        <v>100</v>
      </c>
      <c r="S3166" s="36"/>
    </row>
    <row r="3167" spans="1:19" ht="63" customHeight="1" x14ac:dyDescent="0.3">
      <c r="A3167" s="28" t="s">
        <v>308</v>
      </c>
      <c r="B3167" s="28" t="s">
        <v>1420</v>
      </c>
      <c r="C3167" s="18" t="s">
        <v>1748</v>
      </c>
      <c r="D3167" s="28" t="s">
        <v>262</v>
      </c>
      <c r="E3167" s="29" t="s">
        <v>680</v>
      </c>
      <c r="F3167" s="24"/>
      <c r="G3167" s="24"/>
      <c r="H3167" s="24">
        <v>0</v>
      </c>
      <c r="I3167" s="24">
        <v>19821.58351</v>
      </c>
      <c r="J3167" s="37">
        <v>19821.58351</v>
      </c>
      <c r="K3167" s="24">
        <v>15857.266799999999</v>
      </c>
      <c r="L3167" s="24">
        <v>15857.266799999999</v>
      </c>
      <c r="M3167" s="24">
        <v>0</v>
      </c>
      <c r="N3167" s="24">
        <v>0</v>
      </c>
      <c r="O3167" s="24">
        <v>19821.58351</v>
      </c>
      <c r="P3167" s="24">
        <v>15857.266799999999</v>
      </c>
      <c r="Q3167" s="24">
        <v>0</v>
      </c>
      <c r="R3167" s="88">
        <f t="shared" si="2191"/>
        <v>100</v>
      </c>
      <c r="S3167" s="36"/>
    </row>
    <row r="3168" spans="1:19" ht="31.5" customHeight="1" x14ac:dyDescent="0.3">
      <c r="A3168" s="28" t="s">
        <v>308</v>
      </c>
      <c r="B3168" s="28" t="s">
        <v>1420</v>
      </c>
      <c r="C3168" s="18" t="s">
        <v>269</v>
      </c>
      <c r="D3168" s="28"/>
      <c r="E3168" s="29" t="s">
        <v>1597</v>
      </c>
      <c r="F3168" s="24">
        <v>9236.9</v>
      </c>
      <c r="G3168" s="24">
        <f t="shared" ref="G3168:H3168" si="2202">G3169+G3176</f>
        <v>0</v>
      </c>
      <c r="H3168" s="24">
        <f t="shared" si="2202"/>
        <v>9236.9</v>
      </c>
      <c r="I3168" s="24">
        <f t="shared" ref="I3168:Q3168" si="2203">I3169+I3176</f>
        <v>35786.107000000004</v>
      </c>
      <c r="J3168" s="37">
        <f t="shared" si="2203"/>
        <v>32241.426029999999</v>
      </c>
      <c r="K3168" s="24">
        <f t="shared" si="2203"/>
        <v>0</v>
      </c>
      <c r="L3168" s="24">
        <f t="shared" si="2203"/>
        <v>0</v>
      </c>
      <c r="M3168" s="24">
        <f t="shared" si="2203"/>
        <v>0</v>
      </c>
      <c r="N3168" s="24">
        <f t="shared" si="2203"/>
        <v>0</v>
      </c>
      <c r="O3168" s="30">
        <f t="shared" si="2203"/>
        <v>35786.106830000004</v>
      </c>
      <c r="P3168" s="30">
        <f t="shared" si="2203"/>
        <v>0</v>
      </c>
      <c r="Q3168" s="30">
        <f t="shared" si="2203"/>
        <v>0</v>
      </c>
      <c r="R3168" s="88">
        <f t="shared" si="2191"/>
        <v>99.999999524955314</v>
      </c>
      <c r="S3168" s="36"/>
    </row>
    <row r="3169" spans="1:19" ht="47.25" customHeight="1" x14ac:dyDescent="0.3">
      <c r="A3169" s="28" t="s">
        <v>308</v>
      </c>
      <c r="B3169" s="28" t="s">
        <v>1420</v>
      </c>
      <c r="C3169" s="18" t="s">
        <v>270</v>
      </c>
      <c r="D3169" s="28"/>
      <c r="E3169" s="29" t="s">
        <v>1598</v>
      </c>
      <c r="F3169" s="24">
        <v>9236.9</v>
      </c>
      <c r="G3169" s="24">
        <f t="shared" ref="G3169:Q3174" si="2204">G3170</f>
        <v>0</v>
      </c>
      <c r="H3169" s="24">
        <f t="shared" si="2204"/>
        <v>9236.9</v>
      </c>
      <c r="I3169" s="24">
        <f t="shared" si="2204"/>
        <v>12727</v>
      </c>
      <c r="J3169" s="37">
        <f t="shared" si="2204"/>
        <v>12727</v>
      </c>
      <c r="K3169" s="24">
        <f t="shared" si="2204"/>
        <v>0</v>
      </c>
      <c r="L3169" s="24">
        <f t="shared" si="2204"/>
        <v>0</v>
      </c>
      <c r="M3169" s="24">
        <f t="shared" si="2204"/>
        <v>0</v>
      </c>
      <c r="N3169" s="24">
        <f t="shared" si="2204"/>
        <v>0</v>
      </c>
      <c r="O3169" s="30">
        <f t="shared" si="2204"/>
        <v>12727</v>
      </c>
      <c r="P3169" s="30">
        <f t="shared" si="2204"/>
        <v>0</v>
      </c>
      <c r="Q3169" s="30">
        <f t="shared" si="2204"/>
        <v>0</v>
      </c>
      <c r="R3169" s="88">
        <f t="shared" si="2191"/>
        <v>100</v>
      </c>
      <c r="S3169" s="36"/>
    </row>
    <row r="3170" spans="1:19" ht="47.25" customHeight="1" x14ac:dyDescent="0.3">
      <c r="A3170" s="28" t="s">
        <v>308</v>
      </c>
      <c r="B3170" s="28" t="s">
        <v>1420</v>
      </c>
      <c r="C3170" s="18" t="s">
        <v>271</v>
      </c>
      <c r="D3170" s="28"/>
      <c r="E3170" s="29" t="s">
        <v>1599</v>
      </c>
      <c r="F3170" s="24">
        <v>9236.9</v>
      </c>
      <c r="G3170" s="24">
        <f t="shared" si="2204"/>
        <v>0</v>
      </c>
      <c r="H3170" s="24">
        <f t="shared" si="2204"/>
        <v>9236.9</v>
      </c>
      <c r="I3170" s="24">
        <f t="shared" si="2204"/>
        <v>12727</v>
      </c>
      <c r="J3170" s="37">
        <f t="shared" si="2204"/>
        <v>12727</v>
      </c>
      <c r="K3170" s="24">
        <f t="shared" si="2204"/>
        <v>0</v>
      </c>
      <c r="L3170" s="24">
        <f t="shared" si="2204"/>
        <v>0</v>
      </c>
      <c r="M3170" s="24">
        <f t="shared" si="2204"/>
        <v>0</v>
      </c>
      <c r="N3170" s="24">
        <f t="shared" si="2204"/>
        <v>0</v>
      </c>
      <c r="O3170" s="30">
        <f t="shared" si="2204"/>
        <v>12727</v>
      </c>
      <c r="P3170" s="30">
        <f t="shared" si="2204"/>
        <v>0</v>
      </c>
      <c r="Q3170" s="30">
        <f t="shared" si="2204"/>
        <v>0</v>
      </c>
      <c r="R3170" s="88">
        <f t="shared" si="2191"/>
        <v>100</v>
      </c>
    </row>
    <row r="3171" spans="1:19" ht="31.5" customHeight="1" x14ac:dyDescent="0.3">
      <c r="A3171" s="28" t="s">
        <v>308</v>
      </c>
      <c r="B3171" s="28" t="s">
        <v>1420</v>
      </c>
      <c r="C3171" s="18" t="s">
        <v>261</v>
      </c>
      <c r="D3171" s="28"/>
      <c r="E3171" s="29" t="s">
        <v>1783</v>
      </c>
      <c r="F3171" s="24">
        <v>9236.9</v>
      </c>
      <c r="G3171" s="24">
        <f>G3174</f>
        <v>0</v>
      </c>
      <c r="H3171" s="24">
        <f>H3174+H3172</f>
        <v>9236.9</v>
      </c>
      <c r="I3171" s="24">
        <f>I3174+I3172</f>
        <v>12727</v>
      </c>
      <c r="J3171" s="24">
        <f t="shared" ref="J3171:Q3171" si="2205">J3174+J3172</f>
        <v>12727</v>
      </c>
      <c r="K3171" s="24">
        <f t="shared" si="2205"/>
        <v>0</v>
      </c>
      <c r="L3171" s="24">
        <f t="shared" si="2205"/>
        <v>0</v>
      </c>
      <c r="M3171" s="24">
        <f t="shared" si="2205"/>
        <v>0</v>
      </c>
      <c r="N3171" s="24">
        <f t="shared" si="2205"/>
        <v>0</v>
      </c>
      <c r="O3171" s="24">
        <f t="shared" si="2205"/>
        <v>12727</v>
      </c>
      <c r="P3171" s="24">
        <f t="shared" si="2205"/>
        <v>0</v>
      </c>
      <c r="Q3171" s="24">
        <f t="shared" si="2205"/>
        <v>0</v>
      </c>
      <c r="R3171" s="88">
        <f t="shared" si="2191"/>
        <v>100</v>
      </c>
    </row>
    <row r="3172" spans="1:19" ht="31.5" customHeight="1" x14ac:dyDescent="0.3">
      <c r="A3172" s="28" t="s">
        <v>308</v>
      </c>
      <c r="B3172" s="28" t="s">
        <v>1420</v>
      </c>
      <c r="C3172" s="18" t="s">
        <v>261</v>
      </c>
      <c r="D3172" s="18" t="s">
        <v>143</v>
      </c>
      <c r="E3172" s="19" t="s">
        <v>673</v>
      </c>
      <c r="F3172" s="24"/>
      <c r="G3172" s="24"/>
      <c r="H3172" s="24">
        <f>H3173</f>
        <v>0</v>
      </c>
      <c r="I3172" s="24">
        <f>I3173</f>
        <v>5709</v>
      </c>
      <c r="J3172" s="24">
        <f t="shared" ref="J3172:Q3172" si="2206">J3173</f>
        <v>5709</v>
      </c>
      <c r="K3172" s="24">
        <f t="shared" si="2206"/>
        <v>0</v>
      </c>
      <c r="L3172" s="24">
        <f t="shared" si="2206"/>
        <v>0</v>
      </c>
      <c r="M3172" s="24">
        <f t="shared" si="2206"/>
        <v>0</v>
      </c>
      <c r="N3172" s="24">
        <f t="shared" si="2206"/>
        <v>0</v>
      </c>
      <c r="O3172" s="24">
        <f t="shared" si="2206"/>
        <v>5709</v>
      </c>
      <c r="P3172" s="24">
        <f t="shared" si="2206"/>
        <v>0</v>
      </c>
      <c r="Q3172" s="24">
        <f t="shared" si="2206"/>
        <v>0</v>
      </c>
      <c r="R3172" s="88">
        <f t="shared" si="2191"/>
        <v>100</v>
      </c>
    </row>
    <row r="3173" spans="1:19" ht="47.25" customHeight="1" x14ac:dyDescent="0.3">
      <c r="A3173" s="28" t="s">
        <v>308</v>
      </c>
      <c r="B3173" s="28" t="s">
        <v>1420</v>
      </c>
      <c r="C3173" s="18" t="s">
        <v>261</v>
      </c>
      <c r="D3173" s="18" t="s">
        <v>139</v>
      </c>
      <c r="E3173" s="19" t="s">
        <v>676</v>
      </c>
      <c r="F3173" s="24"/>
      <c r="G3173" s="24"/>
      <c r="H3173" s="24">
        <v>0</v>
      </c>
      <c r="I3173" s="24">
        <v>5709</v>
      </c>
      <c r="J3173" s="37">
        <v>5709</v>
      </c>
      <c r="K3173" s="37">
        <v>0</v>
      </c>
      <c r="L3173" s="37">
        <v>0</v>
      </c>
      <c r="M3173" s="37">
        <v>0</v>
      </c>
      <c r="N3173" s="37">
        <v>0</v>
      </c>
      <c r="O3173" s="37">
        <v>5709</v>
      </c>
      <c r="P3173" s="37">
        <v>0</v>
      </c>
      <c r="Q3173" s="37">
        <v>0</v>
      </c>
      <c r="R3173" s="88">
        <f t="shared" si="2191"/>
        <v>100</v>
      </c>
    </row>
    <row r="3174" spans="1:19" ht="15.75" customHeight="1" x14ac:dyDescent="0.3">
      <c r="A3174" s="28" t="s">
        <v>308</v>
      </c>
      <c r="B3174" s="28" t="s">
        <v>1420</v>
      </c>
      <c r="C3174" s="18" t="s">
        <v>261</v>
      </c>
      <c r="D3174" s="28" t="s">
        <v>53</v>
      </c>
      <c r="E3174" s="29" t="s">
        <v>679</v>
      </c>
      <c r="F3174" s="24">
        <v>9236.9</v>
      </c>
      <c r="G3174" s="24">
        <f t="shared" si="2204"/>
        <v>0</v>
      </c>
      <c r="H3174" s="24">
        <f t="shared" si="2204"/>
        <v>9236.9</v>
      </c>
      <c r="I3174" s="24">
        <f t="shared" si="2204"/>
        <v>7018</v>
      </c>
      <c r="J3174" s="37">
        <f t="shared" si="2204"/>
        <v>7018</v>
      </c>
      <c r="K3174" s="24">
        <f t="shared" si="2204"/>
        <v>0</v>
      </c>
      <c r="L3174" s="24">
        <f t="shared" si="2204"/>
        <v>0</v>
      </c>
      <c r="M3174" s="24">
        <f t="shared" si="2204"/>
        <v>0</v>
      </c>
      <c r="N3174" s="24">
        <f t="shared" si="2204"/>
        <v>0</v>
      </c>
      <c r="O3174" s="30">
        <f t="shared" si="2204"/>
        <v>7018</v>
      </c>
      <c r="P3174" s="30">
        <f t="shared" si="2204"/>
        <v>0</v>
      </c>
      <c r="Q3174" s="30">
        <f t="shared" si="2204"/>
        <v>0</v>
      </c>
      <c r="R3174" s="88">
        <f t="shared" si="2191"/>
        <v>100</v>
      </c>
    </row>
    <row r="3175" spans="1:19" ht="63" customHeight="1" x14ac:dyDescent="0.3">
      <c r="A3175" s="28" t="s">
        <v>308</v>
      </c>
      <c r="B3175" s="28" t="s">
        <v>1420</v>
      </c>
      <c r="C3175" s="18" t="s">
        <v>261</v>
      </c>
      <c r="D3175" s="28" t="s">
        <v>262</v>
      </c>
      <c r="E3175" s="29" t="s">
        <v>680</v>
      </c>
      <c r="F3175" s="24">
        <v>9236.9</v>
      </c>
      <c r="G3175" s="24"/>
      <c r="H3175" s="24">
        <v>9236.9</v>
      </c>
      <c r="I3175" s="24">
        <v>7018</v>
      </c>
      <c r="J3175" s="37">
        <v>7018</v>
      </c>
      <c r="K3175" s="24">
        <v>0</v>
      </c>
      <c r="L3175" s="24">
        <v>0</v>
      </c>
      <c r="M3175" s="24">
        <v>0</v>
      </c>
      <c r="N3175" s="24">
        <v>0</v>
      </c>
      <c r="O3175" s="30">
        <v>7018</v>
      </c>
      <c r="P3175" s="30">
        <v>0</v>
      </c>
      <c r="Q3175" s="30">
        <v>0</v>
      </c>
      <c r="R3175" s="88">
        <f t="shared" si="2191"/>
        <v>100</v>
      </c>
    </row>
    <row r="3176" spans="1:19" ht="47.25" customHeight="1" x14ac:dyDescent="0.3">
      <c r="A3176" s="28" t="s">
        <v>308</v>
      </c>
      <c r="B3176" s="28" t="s">
        <v>1420</v>
      </c>
      <c r="C3176" s="18" t="s">
        <v>367</v>
      </c>
      <c r="D3176" s="28"/>
      <c r="E3176" s="29" t="s">
        <v>1641</v>
      </c>
      <c r="F3176" s="24">
        <v>0</v>
      </c>
      <c r="G3176" s="24">
        <f t="shared" ref="G3176:Q3179" si="2207">G3177</f>
        <v>0</v>
      </c>
      <c r="H3176" s="24">
        <f t="shared" si="2207"/>
        <v>0</v>
      </c>
      <c r="I3176" s="24">
        <f t="shared" si="2207"/>
        <v>23059.107</v>
      </c>
      <c r="J3176" s="37">
        <f t="shared" si="2207"/>
        <v>19514.426029999999</v>
      </c>
      <c r="K3176" s="24">
        <f t="shared" si="2207"/>
        <v>0</v>
      </c>
      <c r="L3176" s="24">
        <f t="shared" si="2207"/>
        <v>0</v>
      </c>
      <c r="M3176" s="24">
        <f t="shared" si="2207"/>
        <v>0</v>
      </c>
      <c r="N3176" s="24">
        <f t="shared" si="2207"/>
        <v>0</v>
      </c>
      <c r="O3176" s="30">
        <f t="shared" si="2207"/>
        <v>23059.106830000001</v>
      </c>
      <c r="P3176" s="30">
        <f t="shared" si="2207"/>
        <v>0</v>
      </c>
      <c r="Q3176" s="30">
        <f t="shared" si="2207"/>
        <v>0</v>
      </c>
      <c r="R3176" s="88">
        <f t="shared" si="2191"/>
        <v>99.999999262764177</v>
      </c>
    </row>
    <row r="3177" spans="1:19" ht="62.4" x14ac:dyDescent="0.3">
      <c r="A3177" s="28" t="s">
        <v>308</v>
      </c>
      <c r="B3177" s="28" t="s">
        <v>1420</v>
      </c>
      <c r="C3177" s="18" t="s">
        <v>1262</v>
      </c>
      <c r="D3177" s="28"/>
      <c r="E3177" s="29" t="s">
        <v>1205</v>
      </c>
      <c r="F3177" s="24">
        <v>0</v>
      </c>
      <c r="G3177" s="24">
        <f t="shared" si="2207"/>
        <v>0</v>
      </c>
      <c r="H3177" s="24">
        <f t="shared" si="2207"/>
        <v>0</v>
      </c>
      <c r="I3177" s="24">
        <f t="shared" si="2207"/>
        <v>23059.107</v>
      </c>
      <c r="J3177" s="37">
        <f t="shared" si="2207"/>
        <v>19514.426029999999</v>
      </c>
      <c r="K3177" s="24">
        <f t="shared" si="2207"/>
        <v>0</v>
      </c>
      <c r="L3177" s="24">
        <f t="shared" si="2207"/>
        <v>0</v>
      </c>
      <c r="M3177" s="24">
        <f t="shared" si="2207"/>
        <v>0</v>
      </c>
      <c r="N3177" s="24">
        <f t="shared" si="2207"/>
        <v>0</v>
      </c>
      <c r="O3177" s="30">
        <f t="shared" si="2207"/>
        <v>23059.106830000001</v>
      </c>
      <c r="P3177" s="30">
        <f t="shared" si="2207"/>
        <v>0</v>
      </c>
      <c r="Q3177" s="30">
        <f t="shared" si="2207"/>
        <v>0</v>
      </c>
      <c r="R3177" s="88">
        <f t="shared" si="2191"/>
        <v>99.999999262764177</v>
      </c>
    </row>
    <row r="3178" spans="1:19" ht="31.5" customHeight="1" x14ac:dyDescent="0.3">
      <c r="A3178" s="28" t="s">
        <v>308</v>
      </c>
      <c r="B3178" s="28" t="s">
        <v>1420</v>
      </c>
      <c r="C3178" s="18" t="s">
        <v>1261</v>
      </c>
      <c r="D3178" s="28"/>
      <c r="E3178" s="29" t="s">
        <v>1266</v>
      </c>
      <c r="F3178" s="24">
        <v>0</v>
      </c>
      <c r="G3178" s="24">
        <f t="shared" si="2207"/>
        <v>0</v>
      </c>
      <c r="H3178" s="24">
        <f t="shared" si="2207"/>
        <v>0</v>
      </c>
      <c r="I3178" s="24">
        <f t="shared" si="2207"/>
        <v>23059.107</v>
      </c>
      <c r="J3178" s="37">
        <f t="shared" si="2207"/>
        <v>19514.426029999999</v>
      </c>
      <c r="K3178" s="24">
        <f t="shared" si="2207"/>
        <v>0</v>
      </c>
      <c r="L3178" s="24">
        <f t="shared" si="2207"/>
        <v>0</v>
      </c>
      <c r="M3178" s="24">
        <f t="shared" si="2207"/>
        <v>0</v>
      </c>
      <c r="N3178" s="24">
        <f t="shared" si="2207"/>
        <v>0</v>
      </c>
      <c r="O3178" s="30">
        <f t="shared" si="2207"/>
        <v>23059.106830000001</v>
      </c>
      <c r="P3178" s="30">
        <f t="shared" si="2207"/>
        <v>0</v>
      </c>
      <c r="Q3178" s="30">
        <f t="shared" si="2207"/>
        <v>0</v>
      </c>
      <c r="R3178" s="88">
        <f t="shared" si="2191"/>
        <v>99.999999262764177</v>
      </c>
    </row>
    <row r="3179" spans="1:19" ht="31.5" customHeight="1" x14ac:dyDescent="0.3">
      <c r="A3179" s="28" t="s">
        <v>308</v>
      </c>
      <c r="B3179" s="28" t="s">
        <v>1420</v>
      </c>
      <c r="C3179" s="18" t="s">
        <v>1261</v>
      </c>
      <c r="D3179" s="28" t="s">
        <v>51</v>
      </c>
      <c r="E3179" s="29" t="s">
        <v>663</v>
      </c>
      <c r="F3179" s="24">
        <v>0</v>
      </c>
      <c r="G3179" s="24">
        <f t="shared" si="2207"/>
        <v>0</v>
      </c>
      <c r="H3179" s="24">
        <f t="shared" si="2207"/>
        <v>0</v>
      </c>
      <c r="I3179" s="24">
        <f t="shared" si="2207"/>
        <v>23059.107</v>
      </c>
      <c r="J3179" s="37">
        <f t="shared" si="2207"/>
        <v>19514.426029999999</v>
      </c>
      <c r="K3179" s="24">
        <f t="shared" si="2207"/>
        <v>0</v>
      </c>
      <c r="L3179" s="24">
        <f t="shared" si="2207"/>
        <v>0</v>
      </c>
      <c r="M3179" s="24">
        <f t="shared" si="2207"/>
        <v>0</v>
      </c>
      <c r="N3179" s="24">
        <f t="shared" si="2207"/>
        <v>0</v>
      </c>
      <c r="O3179" s="30">
        <f t="shared" si="2207"/>
        <v>23059.106830000001</v>
      </c>
      <c r="P3179" s="30">
        <f t="shared" si="2207"/>
        <v>0</v>
      </c>
      <c r="Q3179" s="30">
        <f t="shared" si="2207"/>
        <v>0</v>
      </c>
      <c r="R3179" s="88">
        <f t="shared" si="2191"/>
        <v>99.999999262764177</v>
      </c>
    </row>
    <row r="3180" spans="1:19" ht="31.5" customHeight="1" x14ac:dyDescent="0.3">
      <c r="A3180" s="28" t="s">
        <v>308</v>
      </c>
      <c r="B3180" s="28" t="s">
        <v>1420</v>
      </c>
      <c r="C3180" s="18" t="s">
        <v>1261</v>
      </c>
      <c r="D3180" s="28" t="s">
        <v>52</v>
      </c>
      <c r="E3180" s="29" t="s">
        <v>664</v>
      </c>
      <c r="F3180" s="24">
        <v>0</v>
      </c>
      <c r="G3180" s="24"/>
      <c r="H3180" s="24">
        <v>0</v>
      </c>
      <c r="I3180" s="24">
        <v>23059.107</v>
      </c>
      <c r="J3180" s="37">
        <v>19514.426029999999</v>
      </c>
      <c r="K3180" s="24">
        <v>0</v>
      </c>
      <c r="L3180" s="24">
        <v>0</v>
      </c>
      <c r="M3180" s="24">
        <v>0</v>
      </c>
      <c r="N3180" s="24">
        <v>0</v>
      </c>
      <c r="O3180" s="30">
        <v>23059.106830000001</v>
      </c>
      <c r="P3180" s="30">
        <v>0</v>
      </c>
      <c r="Q3180" s="30">
        <v>0</v>
      </c>
      <c r="R3180" s="88">
        <f t="shared" si="2191"/>
        <v>99.999999262764177</v>
      </c>
    </row>
    <row r="3181" spans="1:19" ht="31.5" customHeight="1" x14ac:dyDescent="0.3">
      <c r="A3181" s="28" t="s">
        <v>308</v>
      </c>
      <c r="B3181" s="28" t="s">
        <v>1420</v>
      </c>
      <c r="C3181" s="18" t="s">
        <v>62</v>
      </c>
      <c r="D3181" s="28"/>
      <c r="E3181" s="29" t="s">
        <v>1196</v>
      </c>
      <c r="F3181" s="24">
        <v>77.81</v>
      </c>
      <c r="G3181" s="24">
        <f t="shared" ref="G3181:Q3181" si="2208">G3182</f>
        <v>0</v>
      </c>
      <c r="H3181" s="24">
        <f t="shared" si="2208"/>
        <v>77.81</v>
      </c>
      <c r="I3181" s="24">
        <f t="shared" si="2208"/>
        <v>5696.6070900000004</v>
      </c>
      <c r="J3181" s="37">
        <f t="shared" si="2208"/>
        <v>358</v>
      </c>
      <c r="K3181" s="24">
        <f t="shared" si="2208"/>
        <v>0</v>
      </c>
      <c r="L3181" s="24">
        <f t="shared" si="2208"/>
        <v>0</v>
      </c>
      <c r="M3181" s="24">
        <f t="shared" si="2208"/>
        <v>0</v>
      </c>
      <c r="N3181" s="24">
        <f t="shared" si="2208"/>
        <v>0</v>
      </c>
      <c r="O3181" s="30">
        <f t="shared" si="2208"/>
        <v>5085.9037799999996</v>
      </c>
      <c r="P3181" s="30">
        <f t="shared" si="2208"/>
        <v>0</v>
      </c>
      <c r="Q3181" s="30">
        <f t="shared" si="2208"/>
        <v>0</v>
      </c>
      <c r="R3181" s="88">
        <f t="shared" si="2191"/>
        <v>89.27952550787559</v>
      </c>
    </row>
    <row r="3182" spans="1:19" ht="47.25" customHeight="1" x14ac:dyDescent="0.3">
      <c r="A3182" s="28" t="s">
        <v>308</v>
      </c>
      <c r="B3182" s="28" t="s">
        <v>1420</v>
      </c>
      <c r="C3182" s="18" t="s">
        <v>527</v>
      </c>
      <c r="D3182" s="28"/>
      <c r="E3182" s="29" t="s">
        <v>114</v>
      </c>
      <c r="F3182" s="24">
        <v>77.81</v>
      </c>
      <c r="G3182" s="24">
        <f t="shared" ref="G3182:H3182" si="2209">G3183+G3185</f>
        <v>0</v>
      </c>
      <c r="H3182" s="24">
        <f t="shared" si="2209"/>
        <v>77.81</v>
      </c>
      <c r="I3182" s="24">
        <f t="shared" ref="I3182:Q3182" si="2210">I3183+I3185</f>
        <v>5696.6070900000004</v>
      </c>
      <c r="J3182" s="37">
        <f t="shared" si="2210"/>
        <v>358</v>
      </c>
      <c r="K3182" s="24">
        <f t="shared" si="2210"/>
        <v>0</v>
      </c>
      <c r="L3182" s="24">
        <f t="shared" si="2210"/>
        <v>0</v>
      </c>
      <c r="M3182" s="24">
        <f t="shared" si="2210"/>
        <v>0</v>
      </c>
      <c r="N3182" s="24">
        <f t="shared" si="2210"/>
        <v>0</v>
      </c>
      <c r="O3182" s="30">
        <f t="shared" si="2210"/>
        <v>5085.9037799999996</v>
      </c>
      <c r="P3182" s="30">
        <f t="shared" si="2210"/>
        <v>0</v>
      </c>
      <c r="Q3182" s="30">
        <f t="shared" si="2210"/>
        <v>0</v>
      </c>
      <c r="R3182" s="88">
        <f t="shared" si="2191"/>
        <v>89.27952550787559</v>
      </c>
    </row>
    <row r="3183" spans="1:19" ht="31.5" customHeight="1" x14ac:dyDescent="0.3">
      <c r="A3183" s="28" t="s">
        <v>308</v>
      </c>
      <c r="B3183" s="28" t="s">
        <v>1420</v>
      </c>
      <c r="C3183" s="18" t="s">
        <v>527</v>
      </c>
      <c r="D3183" s="28" t="s">
        <v>51</v>
      </c>
      <c r="E3183" s="29" t="s">
        <v>663</v>
      </c>
      <c r="F3183" s="24">
        <v>77.81</v>
      </c>
      <c r="G3183" s="24">
        <f t="shared" ref="G3183:Q3183" si="2211">G3184</f>
        <v>0</v>
      </c>
      <c r="H3183" s="24">
        <f t="shared" si="2211"/>
        <v>77.81</v>
      </c>
      <c r="I3183" s="24">
        <f t="shared" si="2211"/>
        <v>5127.9102400000002</v>
      </c>
      <c r="J3183" s="37">
        <f t="shared" si="2211"/>
        <v>358</v>
      </c>
      <c r="K3183" s="24">
        <f t="shared" si="2211"/>
        <v>0</v>
      </c>
      <c r="L3183" s="24">
        <f t="shared" si="2211"/>
        <v>0</v>
      </c>
      <c r="M3183" s="24">
        <f t="shared" si="2211"/>
        <v>0</v>
      </c>
      <c r="N3183" s="24">
        <f t="shared" si="2211"/>
        <v>0</v>
      </c>
      <c r="O3183" s="30">
        <f t="shared" si="2211"/>
        <v>5085.9037799999996</v>
      </c>
      <c r="P3183" s="30">
        <f t="shared" si="2211"/>
        <v>0</v>
      </c>
      <c r="Q3183" s="30">
        <f t="shared" si="2211"/>
        <v>0</v>
      </c>
      <c r="R3183" s="88">
        <f t="shared" si="2191"/>
        <v>99.180826924926819</v>
      </c>
      <c r="S3183" s="36"/>
    </row>
    <row r="3184" spans="1:19" ht="31.5" customHeight="1" x14ac:dyDescent="0.3">
      <c r="A3184" s="28" t="s">
        <v>308</v>
      </c>
      <c r="B3184" s="28" t="s">
        <v>1420</v>
      </c>
      <c r="C3184" s="18" t="s">
        <v>527</v>
      </c>
      <c r="D3184" s="28" t="s">
        <v>52</v>
      </c>
      <c r="E3184" s="29" t="s">
        <v>664</v>
      </c>
      <c r="F3184" s="24">
        <v>77.81</v>
      </c>
      <c r="G3184" s="24"/>
      <c r="H3184" s="24">
        <v>77.81</v>
      </c>
      <c r="I3184" s="24">
        <v>5127.9102400000002</v>
      </c>
      <c r="J3184" s="37">
        <v>358</v>
      </c>
      <c r="K3184" s="24">
        <v>0</v>
      </c>
      <c r="L3184" s="24">
        <v>0</v>
      </c>
      <c r="M3184" s="24">
        <v>0</v>
      </c>
      <c r="N3184" s="24">
        <v>0</v>
      </c>
      <c r="O3184" s="30">
        <v>5085.9037799999996</v>
      </c>
      <c r="P3184" s="30">
        <v>0</v>
      </c>
      <c r="Q3184" s="30">
        <v>0</v>
      </c>
      <c r="R3184" s="88">
        <f t="shared" si="2191"/>
        <v>99.180826924926819</v>
      </c>
      <c r="S3184" s="36"/>
    </row>
    <row r="3185" spans="1:19" ht="15.75" customHeight="1" x14ac:dyDescent="0.3">
      <c r="A3185" s="28" t="s">
        <v>308</v>
      </c>
      <c r="B3185" s="28" t="s">
        <v>1420</v>
      </c>
      <c r="C3185" s="18" t="s">
        <v>527</v>
      </c>
      <c r="D3185" s="28" t="s">
        <v>53</v>
      </c>
      <c r="E3185" s="29" t="s">
        <v>679</v>
      </c>
      <c r="F3185" s="24">
        <v>0</v>
      </c>
      <c r="G3185" s="24">
        <f t="shared" ref="G3185:Q3185" si="2212">G3186</f>
        <v>0</v>
      </c>
      <c r="H3185" s="24">
        <f t="shared" si="2212"/>
        <v>0</v>
      </c>
      <c r="I3185" s="24">
        <f t="shared" si="2212"/>
        <v>568.69685000000004</v>
      </c>
      <c r="J3185" s="37">
        <f t="shared" si="2212"/>
        <v>0</v>
      </c>
      <c r="K3185" s="24">
        <f t="shared" si="2212"/>
        <v>0</v>
      </c>
      <c r="L3185" s="24">
        <f t="shared" si="2212"/>
        <v>0</v>
      </c>
      <c r="M3185" s="24">
        <f t="shared" si="2212"/>
        <v>0</v>
      </c>
      <c r="N3185" s="24">
        <f t="shared" si="2212"/>
        <v>0</v>
      </c>
      <c r="O3185" s="30">
        <f t="shared" si="2212"/>
        <v>0</v>
      </c>
      <c r="P3185" s="30">
        <f t="shared" si="2212"/>
        <v>0</v>
      </c>
      <c r="Q3185" s="30">
        <f t="shared" si="2212"/>
        <v>0</v>
      </c>
      <c r="R3185" s="88">
        <f t="shared" si="2191"/>
        <v>0</v>
      </c>
      <c r="S3185" s="36"/>
    </row>
    <row r="3186" spans="1:19" ht="63" customHeight="1" x14ac:dyDescent="0.3">
      <c r="A3186" s="28" t="s">
        <v>308</v>
      </c>
      <c r="B3186" s="28" t="s">
        <v>1420</v>
      </c>
      <c r="C3186" s="18" t="s">
        <v>527</v>
      </c>
      <c r="D3186" s="28" t="s">
        <v>262</v>
      </c>
      <c r="E3186" s="29" t="s">
        <v>680</v>
      </c>
      <c r="F3186" s="24">
        <v>0</v>
      </c>
      <c r="G3186" s="24"/>
      <c r="H3186" s="24">
        <v>0</v>
      </c>
      <c r="I3186" s="24">
        <v>568.69685000000004</v>
      </c>
      <c r="J3186" s="37">
        <v>0</v>
      </c>
      <c r="K3186" s="24">
        <v>0</v>
      </c>
      <c r="L3186" s="24">
        <v>0</v>
      </c>
      <c r="M3186" s="24">
        <v>0</v>
      </c>
      <c r="N3186" s="24">
        <v>0</v>
      </c>
      <c r="O3186" s="30">
        <v>0</v>
      </c>
      <c r="P3186" s="30">
        <v>0</v>
      </c>
      <c r="Q3186" s="30">
        <v>0</v>
      </c>
      <c r="R3186" s="88">
        <f t="shared" si="2191"/>
        <v>0</v>
      </c>
      <c r="S3186" s="36"/>
    </row>
    <row r="3187" spans="1:19" s="49" customFormat="1" ht="15.75" customHeight="1" x14ac:dyDescent="0.3">
      <c r="A3187" s="47" t="s">
        <v>308</v>
      </c>
      <c r="B3187" s="47" t="s">
        <v>1400</v>
      </c>
      <c r="C3187" s="20"/>
      <c r="D3187" s="47"/>
      <c r="E3187" s="48" t="s">
        <v>642</v>
      </c>
      <c r="F3187" s="23">
        <v>276.3</v>
      </c>
      <c r="G3187" s="23">
        <f t="shared" ref="G3187:Q3191" si="2213">G3188</f>
        <v>0</v>
      </c>
      <c r="H3187" s="23">
        <f>H3188+H3193</f>
        <v>225.185</v>
      </c>
      <c r="I3187" s="23">
        <f>I3188+I3193</f>
        <v>295.185</v>
      </c>
      <c r="J3187" s="23">
        <f t="shared" ref="J3187:Q3187" si="2214">J3188+J3193</f>
        <v>295.18450000000001</v>
      </c>
      <c r="K3187" s="23">
        <f t="shared" si="2214"/>
        <v>0</v>
      </c>
      <c r="L3187" s="23">
        <f t="shared" si="2214"/>
        <v>0</v>
      </c>
      <c r="M3187" s="23">
        <f t="shared" si="2214"/>
        <v>0</v>
      </c>
      <c r="N3187" s="23">
        <f t="shared" si="2214"/>
        <v>0</v>
      </c>
      <c r="O3187" s="23">
        <f t="shared" si="2214"/>
        <v>295.18450000000001</v>
      </c>
      <c r="P3187" s="23">
        <f t="shared" si="2214"/>
        <v>0</v>
      </c>
      <c r="Q3187" s="23">
        <f t="shared" si="2214"/>
        <v>0</v>
      </c>
      <c r="R3187" s="87">
        <f t="shared" si="2191"/>
        <v>99.999830614699263</v>
      </c>
      <c r="S3187" s="55"/>
    </row>
    <row r="3188" spans="1:19" ht="31.5" customHeight="1" x14ac:dyDescent="0.3">
      <c r="A3188" s="28" t="s">
        <v>308</v>
      </c>
      <c r="B3188" s="28" t="s">
        <v>1400</v>
      </c>
      <c r="C3188" s="18" t="s">
        <v>266</v>
      </c>
      <c r="D3188" s="28"/>
      <c r="E3188" s="29" t="s">
        <v>1593</v>
      </c>
      <c r="F3188" s="24">
        <v>276.3</v>
      </c>
      <c r="G3188" s="24">
        <f t="shared" si="2213"/>
        <v>0</v>
      </c>
      <c r="H3188" s="24">
        <f t="shared" si="2213"/>
        <v>225.185</v>
      </c>
      <c r="I3188" s="24">
        <f t="shared" si="2213"/>
        <v>225.185</v>
      </c>
      <c r="J3188" s="37">
        <f t="shared" si="2213"/>
        <v>225.18450000000001</v>
      </c>
      <c r="K3188" s="24">
        <f t="shared" si="2213"/>
        <v>0</v>
      </c>
      <c r="L3188" s="24">
        <f t="shared" si="2213"/>
        <v>0</v>
      </c>
      <c r="M3188" s="24">
        <f t="shared" si="2213"/>
        <v>0</v>
      </c>
      <c r="N3188" s="24">
        <f t="shared" si="2213"/>
        <v>0</v>
      </c>
      <c r="O3188" s="30">
        <f t="shared" si="2213"/>
        <v>225.18450000000001</v>
      </c>
      <c r="P3188" s="30">
        <f t="shared" si="2213"/>
        <v>0</v>
      </c>
      <c r="Q3188" s="30">
        <f t="shared" si="2213"/>
        <v>0</v>
      </c>
      <c r="R3188" s="88">
        <f t="shared" si="2191"/>
        <v>99.999777960343721</v>
      </c>
      <c r="S3188" s="36"/>
    </row>
    <row r="3189" spans="1:19" ht="31.5" customHeight="1" x14ac:dyDescent="0.3">
      <c r="A3189" s="28" t="s">
        <v>308</v>
      </c>
      <c r="B3189" s="28" t="s">
        <v>1400</v>
      </c>
      <c r="C3189" s="18" t="s">
        <v>267</v>
      </c>
      <c r="D3189" s="28"/>
      <c r="E3189" s="29" t="s">
        <v>1594</v>
      </c>
      <c r="F3189" s="24">
        <v>276.3</v>
      </c>
      <c r="G3189" s="24">
        <f t="shared" ref="G3189:O3189" si="2215">G3190</f>
        <v>0</v>
      </c>
      <c r="H3189" s="24">
        <f t="shared" si="2215"/>
        <v>225.185</v>
      </c>
      <c r="I3189" s="24">
        <f t="shared" si="2215"/>
        <v>225.185</v>
      </c>
      <c r="J3189" s="37">
        <f t="shared" si="2215"/>
        <v>225.18450000000001</v>
      </c>
      <c r="K3189" s="24">
        <f t="shared" si="2215"/>
        <v>0</v>
      </c>
      <c r="L3189" s="24">
        <f t="shared" si="2215"/>
        <v>0</v>
      </c>
      <c r="M3189" s="24">
        <f t="shared" si="2215"/>
        <v>0</v>
      </c>
      <c r="N3189" s="24">
        <f t="shared" si="2215"/>
        <v>0</v>
      </c>
      <c r="O3189" s="30">
        <f t="shared" si="2215"/>
        <v>225.18450000000001</v>
      </c>
      <c r="P3189" s="30">
        <f t="shared" si="2213"/>
        <v>0</v>
      </c>
      <c r="Q3189" s="30">
        <f t="shared" si="2213"/>
        <v>0</v>
      </c>
      <c r="R3189" s="88">
        <f t="shared" si="2191"/>
        <v>99.999777960343721</v>
      </c>
      <c r="S3189" s="36"/>
    </row>
    <row r="3190" spans="1:19" ht="47.25" customHeight="1" x14ac:dyDescent="0.3">
      <c r="A3190" s="28" t="s">
        <v>308</v>
      </c>
      <c r="B3190" s="28" t="s">
        <v>1400</v>
      </c>
      <c r="C3190" s="18" t="s">
        <v>274</v>
      </c>
      <c r="D3190" s="28"/>
      <c r="E3190" s="29" t="s">
        <v>1603</v>
      </c>
      <c r="F3190" s="24">
        <v>276.3</v>
      </c>
      <c r="G3190" s="24">
        <f t="shared" ref="G3190:O3190" si="2216">G3191</f>
        <v>0</v>
      </c>
      <c r="H3190" s="24">
        <f t="shared" si="2216"/>
        <v>225.185</v>
      </c>
      <c r="I3190" s="24">
        <f t="shared" si="2216"/>
        <v>225.185</v>
      </c>
      <c r="J3190" s="37">
        <f t="shared" si="2216"/>
        <v>225.18450000000001</v>
      </c>
      <c r="K3190" s="24">
        <f t="shared" si="2216"/>
        <v>0</v>
      </c>
      <c r="L3190" s="24">
        <f t="shared" si="2216"/>
        <v>0</v>
      </c>
      <c r="M3190" s="24">
        <f t="shared" si="2216"/>
        <v>0</v>
      </c>
      <c r="N3190" s="24">
        <f t="shared" si="2216"/>
        <v>0</v>
      </c>
      <c r="O3190" s="30">
        <f t="shared" si="2216"/>
        <v>225.18450000000001</v>
      </c>
      <c r="P3190" s="30">
        <f t="shared" si="2213"/>
        <v>0</v>
      </c>
      <c r="Q3190" s="30">
        <f t="shared" si="2213"/>
        <v>0</v>
      </c>
      <c r="R3190" s="88">
        <f t="shared" si="2191"/>
        <v>99.999777960343721</v>
      </c>
    </row>
    <row r="3191" spans="1:19" ht="31.5" customHeight="1" x14ac:dyDescent="0.3">
      <c r="A3191" s="28" t="s">
        <v>308</v>
      </c>
      <c r="B3191" s="28" t="s">
        <v>1400</v>
      </c>
      <c r="C3191" s="18" t="s">
        <v>274</v>
      </c>
      <c r="D3191" s="28" t="s">
        <v>51</v>
      </c>
      <c r="E3191" s="29" t="s">
        <v>663</v>
      </c>
      <c r="F3191" s="24">
        <v>276.3</v>
      </c>
      <c r="G3191" s="24">
        <f t="shared" ref="G3191:O3191" si="2217">G3192</f>
        <v>0</v>
      </c>
      <c r="H3191" s="24">
        <f t="shared" si="2217"/>
        <v>225.185</v>
      </c>
      <c r="I3191" s="24">
        <f t="shared" si="2217"/>
        <v>225.185</v>
      </c>
      <c r="J3191" s="37">
        <f t="shared" si="2217"/>
        <v>225.18450000000001</v>
      </c>
      <c r="K3191" s="24">
        <f t="shared" si="2217"/>
        <v>0</v>
      </c>
      <c r="L3191" s="24">
        <f t="shared" si="2217"/>
        <v>0</v>
      </c>
      <c r="M3191" s="24">
        <f t="shared" si="2217"/>
        <v>0</v>
      </c>
      <c r="N3191" s="24">
        <f t="shared" si="2217"/>
        <v>0</v>
      </c>
      <c r="O3191" s="30">
        <f t="shared" si="2217"/>
        <v>225.18450000000001</v>
      </c>
      <c r="P3191" s="30">
        <f t="shared" si="2213"/>
        <v>0</v>
      </c>
      <c r="Q3191" s="30">
        <f t="shared" si="2213"/>
        <v>0</v>
      </c>
      <c r="R3191" s="88">
        <f t="shared" si="2191"/>
        <v>99.999777960343721</v>
      </c>
    </row>
    <row r="3192" spans="1:19" ht="31.5" customHeight="1" x14ac:dyDescent="0.3">
      <c r="A3192" s="28" t="s">
        <v>308</v>
      </c>
      <c r="B3192" s="28" t="s">
        <v>1400</v>
      </c>
      <c r="C3192" s="18" t="s">
        <v>274</v>
      </c>
      <c r="D3192" s="28" t="s">
        <v>52</v>
      </c>
      <c r="E3192" s="29" t="s">
        <v>664</v>
      </c>
      <c r="F3192" s="24">
        <v>276.3</v>
      </c>
      <c r="G3192" s="24"/>
      <c r="H3192" s="24">
        <v>225.185</v>
      </c>
      <c r="I3192" s="24">
        <v>225.185</v>
      </c>
      <c r="J3192" s="37">
        <v>225.18450000000001</v>
      </c>
      <c r="K3192" s="24">
        <v>0</v>
      </c>
      <c r="L3192" s="24">
        <v>0</v>
      </c>
      <c r="M3192" s="24">
        <v>0</v>
      </c>
      <c r="N3192" s="24">
        <v>0</v>
      </c>
      <c r="O3192" s="30">
        <v>225.18450000000001</v>
      </c>
      <c r="P3192" s="30">
        <v>0</v>
      </c>
      <c r="Q3192" s="30">
        <v>0</v>
      </c>
      <c r="R3192" s="88">
        <f t="shared" si="2191"/>
        <v>99.999777960343721</v>
      </c>
    </row>
    <row r="3193" spans="1:19" ht="47.25" customHeight="1" x14ac:dyDescent="0.3">
      <c r="A3193" s="28" t="s">
        <v>308</v>
      </c>
      <c r="B3193" s="28" t="s">
        <v>1400</v>
      </c>
      <c r="C3193" s="18" t="s">
        <v>79</v>
      </c>
      <c r="D3193" s="28"/>
      <c r="E3193" s="29" t="s">
        <v>1232</v>
      </c>
      <c r="F3193" s="24"/>
      <c r="G3193" s="24"/>
      <c r="H3193" s="24">
        <f t="shared" ref="H3193:I3196" si="2218">H3194</f>
        <v>0</v>
      </c>
      <c r="I3193" s="24">
        <f t="shared" si="2218"/>
        <v>70</v>
      </c>
      <c r="J3193" s="24">
        <f t="shared" ref="J3193:Q3196" si="2219">J3194</f>
        <v>70</v>
      </c>
      <c r="K3193" s="24">
        <f t="shared" si="2219"/>
        <v>0</v>
      </c>
      <c r="L3193" s="24">
        <f t="shared" si="2219"/>
        <v>0</v>
      </c>
      <c r="M3193" s="24">
        <f t="shared" si="2219"/>
        <v>0</v>
      </c>
      <c r="N3193" s="24">
        <f t="shared" si="2219"/>
        <v>0</v>
      </c>
      <c r="O3193" s="24">
        <f t="shared" si="2219"/>
        <v>70</v>
      </c>
      <c r="P3193" s="24">
        <f t="shared" si="2219"/>
        <v>0</v>
      </c>
      <c r="Q3193" s="24">
        <f t="shared" si="2219"/>
        <v>0</v>
      </c>
      <c r="R3193" s="88">
        <f t="shared" si="2191"/>
        <v>100</v>
      </c>
    </row>
    <row r="3194" spans="1:19" ht="31.5" customHeight="1" x14ac:dyDescent="0.3">
      <c r="A3194" s="28" t="s">
        <v>308</v>
      </c>
      <c r="B3194" s="28" t="s">
        <v>1400</v>
      </c>
      <c r="C3194" s="18" t="s">
        <v>86</v>
      </c>
      <c r="D3194" s="28"/>
      <c r="E3194" s="29" t="s">
        <v>1233</v>
      </c>
      <c r="F3194" s="24"/>
      <c r="G3194" s="24"/>
      <c r="H3194" s="24">
        <f t="shared" si="2218"/>
        <v>0</v>
      </c>
      <c r="I3194" s="24">
        <f t="shared" si="2218"/>
        <v>70</v>
      </c>
      <c r="J3194" s="24">
        <f t="shared" si="2219"/>
        <v>70</v>
      </c>
      <c r="K3194" s="24">
        <f t="shared" si="2219"/>
        <v>0</v>
      </c>
      <c r="L3194" s="24">
        <f t="shared" si="2219"/>
        <v>0</v>
      </c>
      <c r="M3194" s="24">
        <f t="shared" si="2219"/>
        <v>0</v>
      </c>
      <c r="N3194" s="24">
        <f t="shared" si="2219"/>
        <v>0</v>
      </c>
      <c r="O3194" s="24">
        <f t="shared" si="2219"/>
        <v>70</v>
      </c>
      <c r="P3194" s="24">
        <f t="shared" si="2219"/>
        <v>0</v>
      </c>
      <c r="Q3194" s="24">
        <f t="shared" si="2219"/>
        <v>0</v>
      </c>
      <c r="R3194" s="88">
        <f t="shared" si="2191"/>
        <v>100</v>
      </c>
    </row>
    <row r="3195" spans="1:19" ht="31.5" customHeight="1" x14ac:dyDescent="0.3">
      <c r="A3195" s="28" t="s">
        <v>308</v>
      </c>
      <c r="B3195" s="28" t="s">
        <v>1400</v>
      </c>
      <c r="C3195" s="18" t="s">
        <v>87</v>
      </c>
      <c r="D3195" s="28"/>
      <c r="E3195" s="29" t="s">
        <v>1234</v>
      </c>
      <c r="F3195" s="24"/>
      <c r="G3195" s="24"/>
      <c r="H3195" s="24">
        <f t="shared" si="2218"/>
        <v>0</v>
      </c>
      <c r="I3195" s="24">
        <f t="shared" si="2218"/>
        <v>70</v>
      </c>
      <c r="J3195" s="24">
        <f t="shared" si="2219"/>
        <v>70</v>
      </c>
      <c r="K3195" s="24">
        <f t="shared" si="2219"/>
        <v>0</v>
      </c>
      <c r="L3195" s="24">
        <f t="shared" si="2219"/>
        <v>0</v>
      </c>
      <c r="M3195" s="24">
        <f t="shared" si="2219"/>
        <v>0</v>
      </c>
      <c r="N3195" s="24">
        <f t="shared" si="2219"/>
        <v>0</v>
      </c>
      <c r="O3195" s="24">
        <f t="shared" si="2219"/>
        <v>70</v>
      </c>
      <c r="P3195" s="24">
        <f t="shared" si="2219"/>
        <v>0</v>
      </c>
      <c r="Q3195" s="24">
        <f t="shared" si="2219"/>
        <v>0</v>
      </c>
      <c r="R3195" s="88">
        <f t="shared" si="2191"/>
        <v>100</v>
      </c>
    </row>
    <row r="3196" spans="1:19" ht="15.75" customHeight="1" x14ac:dyDescent="0.3">
      <c r="A3196" s="28" t="s">
        <v>308</v>
      </c>
      <c r="B3196" s="28" t="s">
        <v>1400</v>
      </c>
      <c r="C3196" s="18" t="s">
        <v>87</v>
      </c>
      <c r="D3196" s="28" t="s">
        <v>53</v>
      </c>
      <c r="E3196" s="29" t="s">
        <v>679</v>
      </c>
      <c r="F3196" s="24"/>
      <c r="G3196" s="24"/>
      <c r="H3196" s="24">
        <f t="shared" si="2218"/>
        <v>0</v>
      </c>
      <c r="I3196" s="24">
        <f t="shared" si="2218"/>
        <v>70</v>
      </c>
      <c r="J3196" s="24">
        <f t="shared" si="2219"/>
        <v>70</v>
      </c>
      <c r="K3196" s="24">
        <f t="shared" si="2219"/>
        <v>0</v>
      </c>
      <c r="L3196" s="24">
        <f t="shared" si="2219"/>
        <v>0</v>
      </c>
      <c r="M3196" s="24">
        <f t="shared" si="2219"/>
        <v>0</v>
      </c>
      <c r="N3196" s="24">
        <f t="shared" si="2219"/>
        <v>0</v>
      </c>
      <c r="O3196" s="24">
        <f t="shared" si="2219"/>
        <v>70</v>
      </c>
      <c r="P3196" s="24">
        <f t="shared" si="2219"/>
        <v>0</v>
      </c>
      <c r="Q3196" s="24">
        <f t="shared" si="2219"/>
        <v>0</v>
      </c>
      <c r="R3196" s="88">
        <f t="shared" si="2191"/>
        <v>100</v>
      </c>
    </row>
    <row r="3197" spans="1:19" ht="15.75" customHeight="1" x14ac:dyDescent="0.3">
      <c r="A3197" s="28" t="s">
        <v>308</v>
      </c>
      <c r="B3197" s="28" t="s">
        <v>1400</v>
      </c>
      <c r="C3197" s="18" t="s">
        <v>87</v>
      </c>
      <c r="D3197" s="28" t="s">
        <v>54</v>
      </c>
      <c r="E3197" s="29" t="s">
        <v>681</v>
      </c>
      <c r="F3197" s="24"/>
      <c r="G3197" s="24"/>
      <c r="H3197" s="24">
        <v>0</v>
      </c>
      <c r="I3197" s="24">
        <v>70</v>
      </c>
      <c r="J3197" s="37">
        <v>70</v>
      </c>
      <c r="K3197" s="37">
        <v>0</v>
      </c>
      <c r="L3197" s="37">
        <v>0</v>
      </c>
      <c r="M3197" s="37">
        <v>0</v>
      </c>
      <c r="N3197" s="37">
        <v>0</v>
      </c>
      <c r="O3197" s="37">
        <v>70</v>
      </c>
      <c r="P3197" s="37">
        <v>0</v>
      </c>
      <c r="Q3197" s="37">
        <v>0</v>
      </c>
      <c r="R3197" s="88">
        <f t="shared" si="2191"/>
        <v>100</v>
      </c>
    </row>
    <row r="3198" spans="1:19" s="36" customFormat="1" ht="15.75" customHeight="1" x14ac:dyDescent="0.3">
      <c r="A3198" s="43" t="s">
        <v>308</v>
      </c>
      <c r="B3198" s="43" t="s">
        <v>147</v>
      </c>
      <c r="C3198" s="27"/>
      <c r="D3198" s="43"/>
      <c r="E3198" s="44" t="s">
        <v>622</v>
      </c>
      <c r="F3198" s="22">
        <v>27962.797999999999</v>
      </c>
      <c r="G3198" s="22">
        <f t="shared" ref="G3198:H3198" si="2220">G3199+G3206+G3243</f>
        <v>43</v>
      </c>
      <c r="H3198" s="22">
        <f t="shared" si="2220"/>
        <v>26841.329000000002</v>
      </c>
      <c r="I3198" s="22">
        <f t="shared" ref="I3198:Q3198" si="2221">I3199+I3206+I3243</f>
        <v>26245.348000000002</v>
      </c>
      <c r="J3198" s="76">
        <f t="shared" si="2221"/>
        <v>19642.975940000004</v>
      </c>
      <c r="K3198" s="22">
        <f t="shared" si="2221"/>
        <v>0</v>
      </c>
      <c r="L3198" s="22">
        <f t="shared" si="2221"/>
        <v>0</v>
      </c>
      <c r="M3198" s="22">
        <f t="shared" si="2221"/>
        <v>0</v>
      </c>
      <c r="N3198" s="22">
        <f t="shared" si="2221"/>
        <v>0</v>
      </c>
      <c r="O3198" s="45">
        <f t="shared" si="2221"/>
        <v>26206.517</v>
      </c>
      <c r="P3198" s="45">
        <f t="shared" si="2221"/>
        <v>0</v>
      </c>
      <c r="Q3198" s="45">
        <f t="shared" si="2221"/>
        <v>0</v>
      </c>
      <c r="R3198" s="86">
        <f t="shared" si="2191"/>
        <v>99.852046160713883</v>
      </c>
      <c r="S3198" s="70"/>
    </row>
    <row r="3199" spans="1:19" s="49" customFormat="1" ht="15.75" customHeight="1" x14ac:dyDescent="0.3">
      <c r="A3199" s="47" t="s">
        <v>308</v>
      </c>
      <c r="B3199" s="47" t="s">
        <v>1421</v>
      </c>
      <c r="C3199" s="20"/>
      <c r="D3199" s="47"/>
      <c r="E3199" s="48" t="s">
        <v>644</v>
      </c>
      <c r="F3199" s="23">
        <v>360.40300000000002</v>
      </c>
      <c r="G3199" s="23">
        <f t="shared" ref="G3199:Q3204" si="2222">G3200</f>
        <v>43</v>
      </c>
      <c r="H3199" s="23">
        <f t="shared" si="2222"/>
        <v>142.346</v>
      </c>
      <c r="I3199" s="23">
        <f t="shared" si="2222"/>
        <v>142.346</v>
      </c>
      <c r="J3199" s="77">
        <f t="shared" si="2222"/>
        <v>0</v>
      </c>
      <c r="K3199" s="23">
        <f t="shared" si="2222"/>
        <v>0</v>
      </c>
      <c r="L3199" s="23">
        <f t="shared" si="2222"/>
        <v>0</v>
      </c>
      <c r="M3199" s="23">
        <f t="shared" si="2222"/>
        <v>0</v>
      </c>
      <c r="N3199" s="23">
        <f t="shared" si="2222"/>
        <v>0</v>
      </c>
      <c r="O3199" s="51">
        <f t="shared" si="2222"/>
        <v>142.34528</v>
      </c>
      <c r="P3199" s="51">
        <f t="shared" si="2222"/>
        <v>0</v>
      </c>
      <c r="Q3199" s="51">
        <f t="shared" si="2222"/>
        <v>0</v>
      </c>
      <c r="R3199" s="87">
        <f t="shared" si="2191"/>
        <v>99.999494190212573</v>
      </c>
    </row>
    <row r="3200" spans="1:19" ht="31.5" customHeight="1" x14ac:dyDescent="0.3">
      <c r="A3200" s="28" t="s">
        <v>308</v>
      </c>
      <c r="B3200" s="28" t="s">
        <v>1421</v>
      </c>
      <c r="C3200" s="18" t="s">
        <v>269</v>
      </c>
      <c r="D3200" s="28"/>
      <c r="E3200" s="29" t="s">
        <v>1597</v>
      </c>
      <c r="F3200" s="24">
        <v>360.40300000000002</v>
      </c>
      <c r="G3200" s="24">
        <f t="shared" si="2222"/>
        <v>43</v>
      </c>
      <c r="H3200" s="24">
        <f t="shared" si="2222"/>
        <v>142.346</v>
      </c>
      <c r="I3200" s="24">
        <f t="shared" si="2222"/>
        <v>142.346</v>
      </c>
      <c r="J3200" s="37">
        <f t="shared" si="2222"/>
        <v>0</v>
      </c>
      <c r="K3200" s="24">
        <f t="shared" si="2222"/>
        <v>0</v>
      </c>
      <c r="L3200" s="24">
        <f t="shared" si="2222"/>
        <v>0</v>
      </c>
      <c r="M3200" s="24">
        <f t="shared" si="2222"/>
        <v>0</v>
      </c>
      <c r="N3200" s="24">
        <f t="shared" si="2222"/>
        <v>0</v>
      </c>
      <c r="O3200" s="30">
        <f t="shared" si="2222"/>
        <v>142.34528</v>
      </c>
      <c r="P3200" s="30">
        <f t="shared" si="2222"/>
        <v>0</v>
      </c>
      <c r="Q3200" s="30">
        <f t="shared" si="2222"/>
        <v>0</v>
      </c>
      <c r="R3200" s="88">
        <f t="shared" si="2191"/>
        <v>99.999494190212573</v>
      </c>
    </row>
    <row r="3201" spans="1:19" ht="31.5" customHeight="1" x14ac:dyDescent="0.3">
      <c r="A3201" s="28" t="s">
        <v>308</v>
      </c>
      <c r="B3201" s="28" t="s">
        <v>1421</v>
      </c>
      <c r="C3201" s="18" t="s">
        <v>326</v>
      </c>
      <c r="D3201" s="28"/>
      <c r="E3201" s="29" t="s">
        <v>1608</v>
      </c>
      <c r="F3201" s="24">
        <v>360.40300000000002</v>
      </c>
      <c r="G3201" s="24">
        <f t="shared" ref="G3201:O3204" si="2223">G3202</f>
        <v>43</v>
      </c>
      <c r="H3201" s="24">
        <f t="shared" si="2223"/>
        <v>142.346</v>
      </c>
      <c r="I3201" s="24">
        <f t="shared" si="2223"/>
        <v>142.346</v>
      </c>
      <c r="J3201" s="37">
        <f t="shared" si="2223"/>
        <v>0</v>
      </c>
      <c r="K3201" s="24">
        <f t="shared" si="2223"/>
        <v>0</v>
      </c>
      <c r="L3201" s="24">
        <f t="shared" si="2223"/>
        <v>0</v>
      </c>
      <c r="M3201" s="24">
        <f t="shared" si="2223"/>
        <v>0</v>
      </c>
      <c r="N3201" s="24">
        <f t="shared" si="2223"/>
        <v>0</v>
      </c>
      <c r="O3201" s="30">
        <f t="shared" si="2223"/>
        <v>142.34528</v>
      </c>
      <c r="P3201" s="30">
        <f t="shared" si="2222"/>
        <v>0</v>
      </c>
      <c r="Q3201" s="30">
        <f t="shared" si="2222"/>
        <v>0</v>
      </c>
      <c r="R3201" s="88">
        <f t="shared" si="2191"/>
        <v>99.999494190212573</v>
      </c>
    </row>
    <row r="3202" spans="1:19" ht="63" customHeight="1" x14ac:dyDescent="0.3">
      <c r="A3202" s="28" t="s">
        <v>308</v>
      </c>
      <c r="B3202" s="28" t="s">
        <v>1421</v>
      </c>
      <c r="C3202" s="18" t="s">
        <v>327</v>
      </c>
      <c r="D3202" s="28"/>
      <c r="E3202" s="29" t="s">
        <v>1609</v>
      </c>
      <c r="F3202" s="24">
        <v>360.40300000000002</v>
      </c>
      <c r="G3202" s="24">
        <f t="shared" si="2223"/>
        <v>43</v>
      </c>
      <c r="H3202" s="24">
        <f t="shared" si="2223"/>
        <v>142.346</v>
      </c>
      <c r="I3202" s="24">
        <f t="shared" si="2223"/>
        <v>142.346</v>
      </c>
      <c r="J3202" s="37">
        <f t="shared" si="2223"/>
        <v>0</v>
      </c>
      <c r="K3202" s="24">
        <f t="shared" si="2223"/>
        <v>0</v>
      </c>
      <c r="L3202" s="24">
        <f t="shared" si="2223"/>
        <v>0</v>
      </c>
      <c r="M3202" s="24">
        <f t="shared" si="2223"/>
        <v>0</v>
      </c>
      <c r="N3202" s="24">
        <f t="shared" si="2223"/>
        <v>0</v>
      </c>
      <c r="O3202" s="30">
        <f t="shared" si="2223"/>
        <v>142.34528</v>
      </c>
      <c r="P3202" s="30">
        <f t="shared" si="2222"/>
        <v>0</v>
      </c>
      <c r="Q3202" s="30">
        <f t="shared" si="2222"/>
        <v>0</v>
      </c>
      <c r="R3202" s="88">
        <f t="shared" si="2191"/>
        <v>99.999494190212573</v>
      </c>
    </row>
    <row r="3203" spans="1:19" ht="31.5" customHeight="1" x14ac:dyDescent="0.3">
      <c r="A3203" s="28" t="s">
        <v>308</v>
      </c>
      <c r="B3203" s="28" t="s">
        <v>1421</v>
      </c>
      <c r="C3203" s="18" t="s">
        <v>1349</v>
      </c>
      <c r="D3203" s="28"/>
      <c r="E3203" s="29" t="s">
        <v>1376</v>
      </c>
      <c r="F3203" s="24">
        <v>360.40300000000002</v>
      </c>
      <c r="G3203" s="24">
        <f t="shared" si="2223"/>
        <v>43</v>
      </c>
      <c r="H3203" s="24">
        <f t="shared" si="2223"/>
        <v>142.346</v>
      </c>
      <c r="I3203" s="24">
        <f t="shared" si="2223"/>
        <v>142.346</v>
      </c>
      <c r="J3203" s="37">
        <f t="shared" si="2223"/>
        <v>0</v>
      </c>
      <c r="K3203" s="24">
        <f t="shared" si="2223"/>
        <v>0</v>
      </c>
      <c r="L3203" s="24">
        <f t="shared" si="2223"/>
        <v>0</v>
      </c>
      <c r="M3203" s="24">
        <f t="shared" si="2223"/>
        <v>0</v>
      </c>
      <c r="N3203" s="24">
        <f t="shared" si="2223"/>
        <v>0</v>
      </c>
      <c r="O3203" s="30">
        <f t="shared" si="2223"/>
        <v>142.34528</v>
      </c>
      <c r="P3203" s="30">
        <f t="shared" si="2222"/>
        <v>0</v>
      </c>
      <c r="Q3203" s="30">
        <f t="shared" si="2222"/>
        <v>0</v>
      </c>
      <c r="R3203" s="88">
        <f t="shared" si="2191"/>
        <v>99.999494190212573</v>
      </c>
    </row>
    <row r="3204" spans="1:19" ht="31.5" customHeight="1" x14ac:dyDescent="0.3">
      <c r="A3204" s="28" t="s">
        <v>308</v>
      </c>
      <c r="B3204" s="28" t="s">
        <v>1421</v>
      </c>
      <c r="C3204" s="18" t="s">
        <v>1349</v>
      </c>
      <c r="D3204" s="28" t="s">
        <v>51</v>
      </c>
      <c r="E3204" s="29" t="s">
        <v>663</v>
      </c>
      <c r="F3204" s="24">
        <v>360.40300000000002</v>
      </c>
      <c r="G3204" s="24">
        <f t="shared" si="2223"/>
        <v>43</v>
      </c>
      <c r="H3204" s="24">
        <f t="shared" si="2223"/>
        <v>142.346</v>
      </c>
      <c r="I3204" s="24">
        <f t="shared" si="2223"/>
        <v>142.346</v>
      </c>
      <c r="J3204" s="37">
        <f t="shared" si="2223"/>
        <v>0</v>
      </c>
      <c r="K3204" s="24">
        <f t="shared" si="2223"/>
        <v>0</v>
      </c>
      <c r="L3204" s="24">
        <f t="shared" si="2223"/>
        <v>0</v>
      </c>
      <c r="M3204" s="24">
        <f t="shared" si="2223"/>
        <v>0</v>
      </c>
      <c r="N3204" s="24">
        <f t="shared" si="2223"/>
        <v>0</v>
      </c>
      <c r="O3204" s="30">
        <f t="shared" si="2223"/>
        <v>142.34528</v>
      </c>
      <c r="P3204" s="30">
        <f t="shared" si="2222"/>
        <v>0</v>
      </c>
      <c r="Q3204" s="30">
        <f t="shared" si="2222"/>
        <v>0</v>
      </c>
      <c r="R3204" s="88">
        <f t="shared" si="2191"/>
        <v>99.999494190212573</v>
      </c>
    </row>
    <row r="3205" spans="1:19" ht="31.5" customHeight="1" x14ac:dyDescent="0.3">
      <c r="A3205" s="28" t="s">
        <v>308</v>
      </c>
      <c r="B3205" s="28" t="s">
        <v>1421</v>
      </c>
      <c r="C3205" s="18" t="s">
        <v>1349</v>
      </c>
      <c r="D3205" s="28" t="s">
        <v>52</v>
      </c>
      <c r="E3205" s="29" t="s">
        <v>664</v>
      </c>
      <c r="F3205" s="24">
        <v>360.40300000000002</v>
      </c>
      <c r="G3205" s="24">
        <v>43</v>
      </c>
      <c r="H3205" s="24">
        <v>142.346</v>
      </c>
      <c r="I3205" s="24">
        <v>142.346</v>
      </c>
      <c r="J3205" s="37">
        <v>0</v>
      </c>
      <c r="K3205" s="24">
        <v>0</v>
      </c>
      <c r="L3205" s="24">
        <v>0</v>
      </c>
      <c r="M3205" s="24">
        <v>0</v>
      </c>
      <c r="N3205" s="24">
        <v>0</v>
      </c>
      <c r="O3205" s="30">
        <v>142.34528</v>
      </c>
      <c r="P3205" s="30">
        <v>0</v>
      </c>
      <c r="Q3205" s="30">
        <v>0</v>
      </c>
      <c r="R3205" s="88">
        <f t="shared" si="2191"/>
        <v>99.999494190212573</v>
      </c>
    </row>
    <row r="3206" spans="1:19" s="49" customFormat="1" ht="15.75" customHeight="1" x14ac:dyDescent="0.3">
      <c r="A3206" s="47" t="s">
        <v>308</v>
      </c>
      <c r="B3206" s="47" t="s">
        <v>1422</v>
      </c>
      <c r="C3206" s="20"/>
      <c r="D3206" s="47"/>
      <c r="E3206" s="48" t="s">
        <v>645</v>
      </c>
      <c r="F3206" s="23">
        <v>17804.695</v>
      </c>
      <c r="G3206" s="23">
        <f t="shared" ref="G3206:H3206" si="2224">G3207+G3213+G3221+G3227+G3237</f>
        <v>0</v>
      </c>
      <c r="H3206" s="23">
        <f t="shared" si="2224"/>
        <v>17072.264999999999</v>
      </c>
      <c r="I3206" s="23">
        <f t="shared" ref="I3206:Q3206" si="2225">I3207+I3213+I3221+I3227+I3237</f>
        <v>16613.234</v>
      </c>
      <c r="J3206" s="77">
        <f t="shared" si="2225"/>
        <v>12712.199110000001</v>
      </c>
      <c r="K3206" s="23">
        <f t="shared" si="2225"/>
        <v>0</v>
      </c>
      <c r="L3206" s="23">
        <f t="shared" si="2225"/>
        <v>0</v>
      </c>
      <c r="M3206" s="23">
        <f t="shared" si="2225"/>
        <v>0</v>
      </c>
      <c r="N3206" s="23">
        <f t="shared" si="2225"/>
        <v>0</v>
      </c>
      <c r="O3206" s="51">
        <f t="shared" si="2225"/>
        <v>16574.9908</v>
      </c>
      <c r="P3206" s="51">
        <f t="shared" si="2225"/>
        <v>0</v>
      </c>
      <c r="Q3206" s="51">
        <f t="shared" si="2225"/>
        <v>0</v>
      </c>
      <c r="R3206" s="87">
        <f t="shared" si="2191"/>
        <v>99.769802796974986</v>
      </c>
      <c r="S3206" s="70"/>
    </row>
    <row r="3207" spans="1:19" ht="31.5" customHeight="1" x14ac:dyDescent="0.3">
      <c r="A3207" s="28" t="s">
        <v>308</v>
      </c>
      <c r="B3207" s="28" t="s">
        <v>1422</v>
      </c>
      <c r="C3207" s="18" t="s">
        <v>277</v>
      </c>
      <c r="D3207" s="28"/>
      <c r="E3207" s="29" t="s">
        <v>1600</v>
      </c>
      <c r="F3207" s="24">
        <v>1305.5999999999999</v>
      </c>
      <c r="G3207" s="24">
        <f t="shared" ref="G3207:N3211" si="2226">G3208</f>
        <v>0</v>
      </c>
      <c r="H3207" s="24">
        <f t="shared" si="2226"/>
        <v>957.11300000000006</v>
      </c>
      <c r="I3207" s="24">
        <f t="shared" si="2226"/>
        <v>957.11300000000006</v>
      </c>
      <c r="J3207" s="37">
        <f t="shared" si="2226"/>
        <v>957.11300000000006</v>
      </c>
      <c r="K3207" s="24">
        <f t="shared" si="2226"/>
        <v>0</v>
      </c>
      <c r="L3207" s="24">
        <f t="shared" si="2226"/>
        <v>0</v>
      </c>
      <c r="M3207" s="24">
        <f t="shared" si="2226"/>
        <v>0</v>
      </c>
      <c r="N3207" s="24">
        <f t="shared" si="2226"/>
        <v>0</v>
      </c>
      <c r="O3207" s="30">
        <f t="shared" ref="O3207:Q3211" si="2227">O3208</f>
        <v>957.11300000000006</v>
      </c>
      <c r="P3207" s="30">
        <f t="shared" si="2227"/>
        <v>0</v>
      </c>
      <c r="Q3207" s="30">
        <f t="shared" si="2227"/>
        <v>0</v>
      </c>
      <c r="R3207" s="88">
        <f t="shared" si="2191"/>
        <v>100</v>
      </c>
      <c r="S3207" s="70"/>
    </row>
    <row r="3208" spans="1:19" ht="15.75" customHeight="1" x14ac:dyDescent="0.3">
      <c r="A3208" s="28" t="s">
        <v>308</v>
      </c>
      <c r="B3208" s="28" t="s">
        <v>1422</v>
      </c>
      <c r="C3208" s="18" t="s">
        <v>279</v>
      </c>
      <c r="D3208" s="28"/>
      <c r="E3208" s="29" t="s">
        <v>1601</v>
      </c>
      <c r="F3208" s="24">
        <v>1305.5999999999999</v>
      </c>
      <c r="G3208" s="24">
        <f t="shared" si="2226"/>
        <v>0</v>
      </c>
      <c r="H3208" s="24">
        <f t="shared" si="2226"/>
        <v>957.11300000000006</v>
      </c>
      <c r="I3208" s="24">
        <f t="shared" si="2226"/>
        <v>957.11300000000006</v>
      </c>
      <c r="J3208" s="37">
        <f t="shared" si="2226"/>
        <v>957.11300000000006</v>
      </c>
      <c r="K3208" s="24">
        <f t="shared" si="2226"/>
        <v>0</v>
      </c>
      <c r="L3208" s="24">
        <f t="shared" si="2226"/>
        <v>0</v>
      </c>
      <c r="M3208" s="24">
        <f t="shared" si="2226"/>
        <v>0</v>
      </c>
      <c r="N3208" s="24">
        <f t="shared" si="2226"/>
        <v>0</v>
      </c>
      <c r="O3208" s="30">
        <f t="shared" si="2227"/>
        <v>957.11300000000006</v>
      </c>
      <c r="P3208" s="30">
        <f t="shared" si="2227"/>
        <v>0</v>
      </c>
      <c r="Q3208" s="30">
        <f t="shared" si="2227"/>
        <v>0</v>
      </c>
      <c r="R3208" s="88">
        <f t="shared" si="2191"/>
        <v>100</v>
      </c>
      <c r="S3208" s="70"/>
    </row>
    <row r="3209" spans="1:19" ht="31.5" customHeight="1" x14ac:dyDescent="0.3">
      <c r="A3209" s="28" t="s">
        <v>308</v>
      </c>
      <c r="B3209" s="28" t="s">
        <v>1422</v>
      </c>
      <c r="C3209" s="18" t="s">
        <v>288</v>
      </c>
      <c r="D3209" s="28"/>
      <c r="E3209" s="29" t="s">
        <v>1610</v>
      </c>
      <c r="F3209" s="24">
        <v>1305.5999999999999</v>
      </c>
      <c r="G3209" s="24">
        <f t="shared" si="2226"/>
        <v>0</v>
      </c>
      <c r="H3209" s="24">
        <f t="shared" si="2226"/>
        <v>957.11300000000006</v>
      </c>
      <c r="I3209" s="24">
        <f t="shared" si="2226"/>
        <v>957.11300000000006</v>
      </c>
      <c r="J3209" s="37">
        <f t="shared" si="2226"/>
        <v>957.11300000000006</v>
      </c>
      <c r="K3209" s="24">
        <f t="shared" si="2226"/>
        <v>0</v>
      </c>
      <c r="L3209" s="24">
        <f t="shared" si="2226"/>
        <v>0</v>
      </c>
      <c r="M3209" s="24">
        <f t="shared" si="2226"/>
        <v>0</v>
      </c>
      <c r="N3209" s="24">
        <f t="shared" si="2226"/>
        <v>0</v>
      </c>
      <c r="O3209" s="30">
        <f t="shared" si="2227"/>
        <v>957.11300000000006</v>
      </c>
      <c r="P3209" s="30">
        <f t="shared" si="2227"/>
        <v>0</v>
      </c>
      <c r="Q3209" s="30">
        <f t="shared" si="2227"/>
        <v>0</v>
      </c>
      <c r="R3209" s="88">
        <f t="shared" si="2191"/>
        <v>100</v>
      </c>
      <c r="S3209" s="70"/>
    </row>
    <row r="3210" spans="1:19" ht="31.5" customHeight="1" x14ac:dyDescent="0.3">
      <c r="A3210" s="28" t="s">
        <v>308</v>
      </c>
      <c r="B3210" s="28" t="s">
        <v>1422</v>
      </c>
      <c r="C3210" s="18" t="s">
        <v>283</v>
      </c>
      <c r="D3210" s="28"/>
      <c r="E3210" s="29" t="s">
        <v>804</v>
      </c>
      <c r="F3210" s="24">
        <v>1305.5999999999999</v>
      </c>
      <c r="G3210" s="24">
        <f t="shared" si="2226"/>
        <v>0</v>
      </c>
      <c r="H3210" s="24">
        <f t="shared" si="2226"/>
        <v>957.11300000000006</v>
      </c>
      <c r="I3210" s="24">
        <f t="shared" si="2226"/>
        <v>957.11300000000006</v>
      </c>
      <c r="J3210" s="37">
        <f t="shared" si="2226"/>
        <v>957.11300000000006</v>
      </c>
      <c r="K3210" s="24">
        <f t="shared" si="2226"/>
        <v>0</v>
      </c>
      <c r="L3210" s="24">
        <f t="shared" si="2226"/>
        <v>0</v>
      </c>
      <c r="M3210" s="24">
        <f t="shared" si="2226"/>
        <v>0</v>
      </c>
      <c r="N3210" s="24">
        <f t="shared" si="2226"/>
        <v>0</v>
      </c>
      <c r="O3210" s="30">
        <f t="shared" si="2227"/>
        <v>957.11300000000006</v>
      </c>
      <c r="P3210" s="30">
        <f t="shared" si="2227"/>
        <v>0</v>
      </c>
      <c r="Q3210" s="30">
        <f t="shared" si="2227"/>
        <v>0</v>
      </c>
      <c r="R3210" s="88">
        <f t="shared" si="2191"/>
        <v>100</v>
      </c>
      <c r="S3210" s="70"/>
    </row>
    <row r="3211" spans="1:19" ht="31.5" customHeight="1" x14ac:dyDescent="0.3">
      <c r="A3211" s="28" t="s">
        <v>308</v>
      </c>
      <c r="B3211" s="28" t="s">
        <v>1422</v>
      </c>
      <c r="C3211" s="18" t="s">
        <v>283</v>
      </c>
      <c r="D3211" s="28" t="s">
        <v>51</v>
      </c>
      <c r="E3211" s="29" t="s">
        <v>663</v>
      </c>
      <c r="F3211" s="24">
        <v>1305.5999999999999</v>
      </c>
      <c r="G3211" s="24">
        <f t="shared" si="2226"/>
        <v>0</v>
      </c>
      <c r="H3211" s="24">
        <f t="shared" si="2226"/>
        <v>957.11300000000006</v>
      </c>
      <c r="I3211" s="24">
        <f t="shared" si="2226"/>
        <v>957.11300000000006</v>
      </c>
      <c r="J3211" s="37">
        <f t="shared" si="2226"/>
        <v>957.11300000000006</v>
      </c>
      <c r="K3211" s="24">
        <f t="shared" si="2226"/>
        <v>0</v>
      </c>
      <c r="L3211" s="24">
        <f t="shared" si="2226"/>
        <v>0</v>
      </c>
      <c r="M3211" s="24">
        <f t="shared" si="2226"/>
        <v>0</v>
      </c>
      <c r="N3211" s="24">
        <f t="shared" si="2226"/>
        <v>0</v>
      </c>
      <c r="O3211" s="30">
        <f t="shared" si="2227"/>
        <v>957.11300000000006</v>
      </c>
      <c r="P3211" s="30">
        <f t="shared" si="2227"/>
        <v>0</v>
      </c>
      <c r="Q3211" s="30">
        <f t="shared" si="2227"/>
        <v>0</v>
      </c>
      <c r="R3211" s="88">
        <f t="shared" si="2191"/>
        <v>100</v>
      </c>
      <c r="S3211" s="70"/>
    </row>
    <row r="3212" spans="1:19" ht="31.5" customHeight="1" x14ac:dyDescent="0.3">
      <c r="A3212" s="28" t="s">
        <v>308</v>
      </c>
      <c r="B3212" s="28" t="s">
        <v>1422</v>
      </c>
      <c r="C3212" s="18" t="s">
        <v>283</v>
      </c>
      <c r="D3212" s="28" t="s">
        <v>52</v>
      </c>
      <c r="E3212" s="29" t="s">
        <v>664</v>
      </c>
      <c r="F3212" s="24">
        <v>1305.5999999999999</v>
      </c>
      <c r="G3212" s="24"/>
      <c r="H3212" s="24">
        <v>957.11300000000006</v>
      </c>
      <c r="I3212" s="24">
        <v>957.11300000000006</v>
      </c>
      <c r="J3212" s="37">
        <v>957.11300000000006</v>
      </c>
      <c r="K3212" s="24">
        <v>0</v>
      </c>
      <c r="L3212" s="24">
        <v>0</v>
      </c>
      <c r="M3212" s="24">
        <v>0</v>
      </c>
      <c r="N3212" s="24">
        <v>0</v>
      </c>
      <c r="O3212" s="30">
        <v>957.11300000000006</v>
      </c>
      <c r="P3212" s="30">
        <v>0</v>
      </c>
      <c r="Q3212" s="30">
        <v>0</v>
      </c>
      <c r="R3212" s="88">
        <f t="shared" si="2191"/>
        <v>100</v>
      </c>
      <c r="S3212" s="70"/>
    </row>
    <row r="3213" spans="1:19" ht="31.5" customHeight="1" x14ac:dyDescent="0.3">
      <c r="A3213" s="28" t="s">
        <v>308</v>
      </c>
      <c r="B3213" s="28" t="s">
        <v>1422</v>
      </c>
      <c r="C3213" s="18" t="s">
        <v>266</v>
      </c>
      <c r="D3213" s="28"/>
      <c r="E3213" s="29" t="s">
        <v>1593</v>
      </c>
      <c r="F3213" s="24">
        <v>10043.200000000001</v>
      </c>
      <c r="G3213" s="24">
        <f t="shared" ref="G3213:N3213" si="2228">G3214</f>
        <v>0</v>
      </c>
      <c r="H3213" s="24">
        <f t="shared" si="2228"/>
        <v>9986.1</v>
      </c>
      <c r="I3213" s="24">
        <f t="shared" si="2228"/>
        <v>9986.1</v>
      </c>
      <c r="J3213" s="37">
        <f t="shared" si="2228"/>
        <v>8416.3725100000011</v>
      </c>
      <c r="K3213" s="24">
        <f t="shared" si="2228"/>
        <v>0</v>
      </c>
      <c r="L3213" s="24">
        <f t="shared" si="2228"/>
        <v>0</v>
      </c>
      <c r="M3213" s="24">
        <f t="shared" si="2228"/>
        <v>0</v>
      </c>
      <c r="N3213" s="24">
        <f t="shared" si="2228"/>
        <v>0</v>
      </c>
      <c r="O3213" s="30">
        <f t="shared" ref="O3213:Q3219" si="2229">O3214</f>
        <v>9982.6379799999995</v>
      </c>
      <c r="P3213" s="30">
        <f t="shared" si="2229"/>
        <v>0</v>
      </c>
      <c r="Q3213" s="30">
        <f t="shared" si="2229"/>
        <v>0</v>
      </c>
      <c r="R3213" s="88">
        <f t="shared" ref="R3213:R3276" si="2230">O3213/I3213*100</f>
        <v>99.965331610939202</v>
      </c>
      <c r="S3213" s="70"/>
    </row>
    <row r="3214" spans="1:19" ht="31.5" customHeight="1" x14ac:dyDescent="0.3">
      <c r="A3214" s="28" t="s">
        <v>308</v>
      </c>
      <c r="B3214" s="28" t="s">
        <v>1422</v>
      </c>
      <c r="C3214" s="18" t="s">
        <v>267</v>
      </c>
      <c r="D3214" s="28"/>
      <c r="E3214" s="29" t="s">
        <v>1594</v>
      </c>
      <c r="F3214" s="24">
        <v>10043.200000000001</v>
      </c>
      <c r="G3214" s="24">
        <f t="shared" ref="G3214:H3214" si="2231">G3215+G3218</f>
        <v>0</v>
      </c>
      <c r="H3214" s="24">
        <f t="shared" si="2231"/>
        <v>9986.1</v>
      </c>
      <c r="I3214" s="24">
        <f t="shared" ref="I3214:Q3214" si="2232">I3215+I3218</f>
        <v>9986.1</v>
      </c>
      <c r="J3214" s="37">
        <f t="shared" si="2232"/>
        <v>8416.3725100000011</v>
      </c>
      <c r="K3214" s="24">
        <f t="shared" si="2232"/>
        <v>0</v>
      </c>
      <c r="L3214" s="24">
        <f t="shared" si="2232"/>
        <v>0</v>
      </c>
      <c r="M3214" s="24">
        <f t="shared" si="2232"/>
        <v>0</v>
      </c>
      <c r="N3214" s="24">
        <f t="shared" si="2232"/>
        <v>0</v>
      </c>
      <c r="O3214" s="30">
        <f t="shared" si="2232"/>
        <v>9982.6379799999995</v>
      </c>
      <c r="P3214" s="30">
        <f t="shared" si="2232"/>
        <v>0</v>
      </c>
      <c r="Q3214" s="30">
        <f t="shared" si="2232"/>
        <v>0</v>
      </c>
      <c r="R3214" s="88">
        <f t="shared" si="2230"/>
        <v>99.965331610939202</v>
      </c>
      <c r="S3214" s="70"/>
    </row>
    <row r="3215" spans="1:19" ht="31.5" customHeight="1" x14ac:dyDescent="0.3">
      <c r="A3215" s="28" t="s">
        <v>308</v>
      </c>
      <c r="B3215" s="28" t="s">
        <v>1422</v>
      </c>
      <c r="C3215" s="18" t="s">
        <v>284</v>
      </c>
      <c r="D3215" s="28"/>
      <c r="E3215" s="29" t="s">
        <v>1611</v>
      </c>
      <c r="F3215" s="24">
        <v>6204.7</v>
      </c>
      <c r="G3215" s="24">
        <f t="shared" ref="G3215:Q3215" si="2233">G3216</f>
        <v>0</v>
      </c>
      <c r="H3215" s="24">
        <f t="shared" si="2233"/>
        <v>6204.7</v>
      </c>
      <c r="I3215" s="24">
        <f t="shared" si="2233"/>
        <v>6204.7</v>
      </c>
      <c r="J3215" s="37">
        <f t="shared" si="2233"/>
        <v>5208.1607400000003</v>
      </c>
      <c r="K3215" s="24">
        <f t="shared" si="2233"/>
        <v>0</v>
      </c>
      <c r="L3215" s="24">
        <f t="shared" si="2233"/>
        <v>0</v>
      </c>
      <c r="M3215" s="24">
        <f t="shared" si="2233"/>
        <v>0</v>
      </c>
      <c r="N3215" s="24">
        <f t="shared" si="2233"/>
        <v>0</v>
      </c>
      <c r="O3215" s="30">
        <f t="shared" si="2233"/>
        <v>6201.2379799999999</v>
      </c>
      <c r="P3215" s="30">
        <f t="shared" si="2233"/>
        <v>0</v>
      </c>
      <c r="Q3215" s="30">
        <f t="shared" si="2233"/>
        <v>0</v>
      </c>
      <c r="R3215" s="88">
        <f t="shared" si="2230"/>
        <v>99.944203265266651</v>
      </c>
      <c r="S3215" s="70"/>
    </row>
    <row r="3216" spans="1:19" ht="31.5" customHeight="1" x14ac:dyDescent="0.3">
      <c r="A3216" s="28" t="s">
        <v>308</v>
      </c>
      <c r="B3216" s="28" t="s">
        <v>1422</v>
      </c>
      <c r="C3216" s="18" t="s">
        <v>284</v>
      </c>
      <c r="D3216" s="28" t="s">
        <v>51</v>
      </c>
      <c r="E3216" s="29" t="s">
        <v>663</v>
      </c>
      <c r="F3216" s="24">
        <v>6204.7</v>
      </c>
      <c r="G3216" s="24">
        <f t="shared" ref="G3216:N3216" si="2234">G3217</f>
        <v>0</v>
      </c>
      <c r="H3216" s="24">
        <f t="shared" si="2234"/>
        <v>6204.7</v>
      </c>
      <c r="I3216" s="24">
        <f t="shared" si="2234"/>
        <v>6204.7</v>
      </c>
      <c r="J3216" s="37">
        <f t="shared" si="2234"/>
        <v>5208.1607400000003</v>
      </c>
      <c r="K3216" s="24">
        <f t="shared" si="2234"/>
        <v>0</v>
      </c>
      <c r="L3216" s="24">
        <f t="shared" si="2234"/>
        <v>0</v>
      </c>
      <c r="M3216" s="24">
        <f t="shared" si="2234"/>
        <v>0</v>
      </c>
      <c r="N3216" s="24">
        <f t="shared" si="2234"/>
        <v>0</v>
      </c>
      <c r="O3216" s="30">
        <f t="shared" si="2229"/>
        <v>6201.2379799999999</v>
      </c>
      <c r="P3216" s="30">
        <f t="shared" si="2229"/>
        <v>0</v>
      </c>
      <c r="Q3216" s="30">
        <f t="shared" si="2229"/>
        <v>0</v>
      </c>
      <c r="R3216" s="88">
        <f t="shared" si="2230"/>
        <v>99.944203265266651</v>
      </c>
      <c r="S3216" s="70"/>
    </row>
    <row r="3217" spans="1:19" ht="31.5" customHeight="1" x14ac:dyDescent="0.3">
      <c r="A3217" s="28" t="s">
        <v>308</v>
      </c>
      <c r="B3217" s="28" t="s">
        <v>1422</v>
      </c>
      <c r="C3217" s="18" t="s">
        <v>284</v>
      </c>
      <c r="D3217" s="28" t="s">
        <v>52</v>
      </c>
      <c r="E3217" s="29" t="s">
        <v>664</v>
      </c>
      <c r="F3217" s="24">
        <v>6204.7</v>
      </c>
      <c r="G3217" s="24"/>
      <c r="H3217" s="24">
        <v>6204.7</v>
      </c>
      <c r="I3217" s="24">
        <v>6204.7</v>
      </c>
      <c r="J3217" s="37">
        <v>5208.1607400000003</v>
      </c>
      <c r="K3217" s="24">
        <v>0</v>
      </c>
      <c r="L3217" s="24">
        <v>0</v>
      </c>
      <c r="M3217" s="24">
        <v>0</v>
      </c>
      <c r="N3217" s="24">
        <v>0</v>
      </c>
      <c r="O3217" s="30">
        <v>6201.2379799999999</v>
      </c>
      <c r="P3217" s="30">
        <v>0</v>
      </c>
      <c r="Q3217" s="30">
        <v>0</v>
      </c>
      <c r="R3217" s="88">
        <f t="shared" si="2230"/>
        <v>99.944203265266651</v>
      </c>
      <c r="S3217" s="70"/>
    </row>
    <row r="3218" spans="1:19" ht="31.5" customHeight="1" x14ac:dyDescent="0.3">
      <c r="A3218" s="28" t="s">
        <v>308</v>
      </c>
      <c r="B3218" s="28" t="s">
        <v>1422</v>
      </c>
      <c r="C3218" s="18" t="s">
        <v>285</v>
      </c>
      <c r="D3218" s="28"/>
      <c r="E3218" s="29" t="s">
        <v>1612</v>
      </c>
      <c r="F3218" s="24">
        <v>3838.5</v>
      </c>
      <c r="G3218" s="24">
        <f t="shared" ref="G3218:N3218" si="2235">G3219</f>
        <v>0</v>
      </c>
      <c r="H3218" s="24">
        <f t="shared" si="2235"/>
        <v>3781.4</v>
      </c>
      <c r="I3218" s="24">
        <f t="shared" si="2235"/>
        <v>3781.4</v>
      </c>
      <c r="J3218" s="37">
        <f t="shared" si="2235"/>
        <v>3208.2117699999999</v>
      </c>
      <c r="K3218" s="24">
        <f t="shared" si="2235"/>
        <v>0</v>
      </c>
      <c r="L3218" s="24">
        <f t="shared" si="2235"/>
        <v>0</v>
      </c>
      <c r="M3218" s="24">
        <f t="shared" si="2235"/>
        <v>0</v>
      </c>
      <c r="N3218" s="24">
        <f t="shared" si="2235"/>
        <v>0</v>
      </c>
      <c r="O3218" s="30">
        <f t="shared" si="2229"/>
        <v>3781.4</v>
      </c>
      <c r="P3218" s="30">
        <f t="shared" si="2229"/>
        <v>0</v>
      </c>
      <c r="Q3218" s="30">
        <f t="shared" si="2229"/>
        <v>0</v>
      </c>
      <c r="R3218" s="88">
        <f t="shared" si="2230"/>
        <v>100</v>
      </c>
      <c r="S3218" s="70"/>
    </row>
    <row r="3219" spans="1:19" ht="31.5" customHeight="1" x14ac:dyDescent="0.3">
      <c r="A3219" s="28" t="s">
        <v>308</v>
      </c>
      <c r="B3219" s="28" t="s">
        <v>1422</v>
      </c>
      <c r="C3219" s="18" t="s">
        <v>285</v>
      </c>
      <c r="D3219" s="28" t="s">
        <v>51</v>
      </c>
      <c r="E3219" s="29" t="s">
        <v>663</v>
      </c>
      <c r="F3219" s="24">
        <v>3838.5</v>
      </c>
      <c r="G3219" s="24">
        <f t="shared" ref="G3219:O3219" si="2236">G3220</f>
        <v>0</v>
      </c>
      <c r="H3219" s="24">
        <f t="shared" si="2236"/>
        <v>3781.4</v>
      </c>
      <c r="I3219" s="24">
        <f t="shared" si="2236"/>
        <v>3781.4</v>
      </c>
      <c r="J3219" s="37">
        <f t="shared" si="2236"/>
        <v>3208.2117699999999</v>
      </c>
      <c r="K3219" s="24">
        <f t="shared" si="2236"/>
        <v>0</v>
      </c>
      <c r="L3219" s="24">
        <f t="shared" si="2236"/>
        <v>0</v>
      </c>
      <c r="M3219" s="24">
        <f t="shared" si="2236"/>
        <v>0</v>
      </c>
      <c r="N3219" s="24">
        <f t="shared" si="2236"/>
        <v>0</v>
      </c>
      <c r="O3219" s="30">
        <f t="shared" si="2236"/>
        <v>3781.4</v>
      </c>
      <c r="P3219" s="30">
        <f t="shared" si="2229"/>
        <v>0</v>
      </c>
      <c r="Q3219" s="30">
        <f t="shared" si="2229"/>
        <v>0</v>
      </c>
      <c r="R3219" s="88">
        <f t="shared" si="2230"/>
        <v>100</v>
      </c>
      <c r="S3219" s="70"/>
    </row>
    <row r="3220" spans="1:19" ht="31.5" customHeight="1" x14ac:dyDescent="0.3">
      <c r="A3220" s="28" t="s">
        <v>308</v>
      </c>
      <c r="B3220" s="28" t="s">
        <v>1422</v>
      </c>
      <c r="C3220" s="18" t="s">
        <v>285</v>
      </c>
      <c r="D3220" s="28" t="s">
        <v>52</v>
      </c>
      <c r="E3220" s="29" t="s">
        <v>664</v>
      </c>
      <c r="F3220" s="24">
        <v>3838.5</v>
      </c>
      <c r="G3220" s="24"/>
      <c r="H3220" s="24">
        <f>3838.5-57.1</f>
        <v>3781.4</v>
      </c>
      <c r="I3220" s="24">
        <v>3781.4</v>
      </c>
      <c r="J3220" s="37">
        <v>3208.2117699999999</v>
      </c>
      <c r="K3220" s="24">
        <v>0</v>
      </c>
      <c r="L3220" s="24">
        <v>0</v>
      </c>
      <c r="M3220" s="24">
        <v>0</v>
      </c>
      <c r="N3220" s="24">
        <v>0</v>
      </c>
      <c r="O3220" s="30">
        <v>3781.4</v>
      </c>
      <c r="P3220" s="30">
        <v>0</v>
      </c>
      <c r="Q3220" s="30">
        <v>0</v>
      </c>
      <c r="R3220" s="88">
        <f t="shared" si="2230"/>
        <v>100</v>
      </c>
      <c r="S3220" s="70"/>
    </row>
    <row r="3221" spans="1:19" s="49" customFormat="1" ht="31.5" hidden="1" customHeight="1" x14ac:dyDescent="0.3">
      <c r="A3221" s="28" t="s">
        <v>308</v>
      </c>
      <c r="B3221" s="28" t="s">
        <v>1422</v>
      </c>
      <c r="C3221" s="18" t="s">
        <v>289</v>
      </c>
      <c r="D3221" s="28"/>
      <c r="E3221" s="29" t="s">
        <v>1613</v>
      </c>
      <c r="F3221" s="24">
        <v>2200.1999999999998</v>
      </c>
      <c r="G3221" s="24">
        <f t="shared" ref="G3221:Q3225" si="2237">G3222</f>
        <v>0</v>
      </c>
      <c r="H3221" s="24">
        <f t="shared" si="2237"/>
        <v>2200.1999999999998</v>
      </c>
      <c r="I3221" s="24">
        <f t="shared" si="2237"/>
        <v>0</v>
      </c>
      <c r="J3221" s="37">
        <f t="shared" si="2237"/>
        <v>0</v>
      </c>
      <c r="K3221" s="24">
        <f t="shared" si="2237"/>
        <v>0</v>
      </c>
      <c r="L3221" s="24">
        <f t="shared" si="2237"/>
        <v>0</v>
      </c>
      <c r="M3221" s="24">
        <f t="shared" si="2237"/>
        <v>0</v>
      </c>
      <c r="N3221" s="24">
        <f t="shared" si="2237"/>
        <v>0</v>
      </c>
      <c r="O3221" s="51">
        <f t="shared" si="2237"/>
        <v>0</v>
      </c>
      <c r="P3221" s="51">
        <f t="shared" si="2237"/>
        <v>0</v>
      </c>
      <c r="Q3221" s="51">
        <f t="shared" si="2237"/>
        <v>0</v>
      </c>
      <c r="R3221" s="30">
        <v>0</v>
      </c>
      <c r="S3221" s="36" t="s">
        <v>2026</v>
      </c>
    </row>
    <row r="3222" spans="1:19" s="49" customFormat="1" ht="47.25" hidden="1" customHeight="1" x14ac:dyDescent="0.3">
      <c r="A3222" s="28" t="s">
        <v>308</v>
      </c>
      <c r="B3222" s="28" t="s">
        <v>1422</v>
      </c>
      <c r="C3222" s="18" t="s">
        <v>290</v>
      </c>
      <c r="D3222" s="28"/>
      <c r="E3222" s="29" t="s">
        <v>1614</v>
      </c>
      <c r="F3222" s="24">
        <v>2200.1999999999998</v>
      </c>
      <c r="G3222" s="24">
        <f t="shared" si="2237"/>
        <v>0</v>
      </c>
      <c r="H3222" s="24">
        <f t="shared" si="2237"/>
        <v>2200.1999999999998</v>
      </c>
      <c r="I3222" s="24">
        <f t="shared" si="2237"/>
        <v>0</v>
      </c>
      <c r="J3222" s="37">
        <f t="shared" si="2237"/>
        <v>0</v>
      </c>
      <c r="K3222" s="24">
        <f t="shared" si="2237"/>
        <v>0</v>
      </c>
      <c r="L3222" s="24">
        <f t="shared" si="2237"/>
        <v>0</v>
      </c>
      <c r="M3222" s="24">
        <f t="shared" si="2237"/>
        <v>0</v>
      </c>
      <c r="N3222" s="24">
        <f t="shared" si="2237"/>
        <v>0</v>
      </c>
      <c r="O3222" s="51">
        <f t="shared" si="2237"/>
        <v>0</v>
      </c>
      <c r="P3222" s="51">
        <f t="shared" si="2237"/>
        <v>0</v>
      </c>
      <c r="Q3222" s="51">
        <f t="shared" si="2237"/>
        <v>0</v>
      </c>
      <c r="R3222" s="30">
        <v>0</v>
      </c>
      <c r="S3222" s="36" t="s">
        <v>2026</v>
      </c>
    </row>
    <row r="3223" spans="1:19" s="49" customFormat="1" ht="31.5" hidden="1" customHeight="1" x14ac:dyDescent="0.3">
      <c r="A3223" s="28" t="s">
        <v>308</v>
      </c>
      <c r="B3223" s="28" t="s">
        <v>1422</v>
      </c>
      <c r="C3223" s="18" t="s">
        <v>1446</v>
      </c>
      <c r="D3223" s="28"/>
      <c r="E3223" s="29" t="s">
        <v>1447</v>
      </c>
      <c r="F3223" s="24">
        <v>2200.1999999999998</v>
      </c>
      <c r="G3223" s="24">
        <f t="shared" si="2237"/>
        <v>0</v>
      </c>
      <c r="H3223" s="24">
        <f t="shared" si="2237"/>
        <v>2200.1999999999998</v>
      </c>
      <c r="I3223" s="24">
        <f t="shared" si="2237"/>
        <v>0</v>
      </c>
      <c r="J3223" s="37">
        <f t="shared" si="2237"/>
        <v>0</v>
      </c>
      <c r="K3223" s="24">
        <f t="shared" si="2237"/>
        <v>0</v>
      </c>
      <c r="L3223" s="24">
        <f t="shared" si="2237"/>
        <v>0</v>
      </c>
      <c r="M3223" s="24">
        <f t="shared" si="2237"/>
        <v>0</v>
      </c>
      <c r="N3223" s="24">
        <f t="shared" si="2237"/>
        <v>0</v>
      </c>
      <c r="O3223" s="51">
        <f t="shared" si="2237"/>
        <v>0</v>
      </c>
      <c r="P3223" s="51">
        <f t="shared" si="2237"/>
        <v>0</v>
      </c>
      <c r="Q3223" s="51">
        <f t="shared" si="2237"/>
        <v>0</v>
      </c>
      <c r="R3223" s="30">
        <v>0</v>
      </c>
      <c r="S3223" s="36" t="s">
        <v>2026</v>
      </c>
    </row>
    <row r="3224" spans="1:19" s="49" customFormat="1" ht="31.5" hidden="1" customHeight="1" x14ac:dyDescent="0.3">
      <c r="A3224" s="28" t="s">
        <v>308</v>
      </c>
      <c r="B3224" s="28" t="s">
        <v>1422</v>
      </c>
      <c r="C3224" s="18" t="s">
        <v>1748</v>
      </c>
      <c r="D3224" s="28"/>
      <c r="E3224" s="29" t="s">
        <v>1749</v>
      </c>
      <c r="F3224" s="24">
        <v>2200.1999999999998</v>
      </c>
      <c r="G3224" s="24">
        <f t="shared" si="2237"/>
        <v>0</v>
      </c>
      <c r="H3224" s="24">
        <f t="shared" si="2237"/>
        <v>2200.1999999999998</v>
      </c>
      <c r="I3224" s="24">
        <f t="shared" si="2237"/>
        <v>0</v>
      </c>
      <c r="J3224" s="37">
        <f t="shared" si="2237"/>
        <v>0</v>
      </c>
      <c r="K3224" s="23">
        <f t="shared" si="2237"/>
        <v>0</v>
      </c>
      <c r="L3224" s="23">
        <f t="shared" si="2237"/>
        <v>0</v>
      </c>
      <c r="M3224" s="23">
        <f t="shared" si="2237"/>
        <v>0</v>
      </c>
      <c r="N3224" s="23">
        <f t="shared" si="2237"/>
        <v>0</v>
      </c>
      <c r="O3224" s="51">
        <f t="shared" si="2237"/>
        <v>0</v>
      </c>
      <c r="P3224" s="51">
        <f t="shared" si="2237"/>
        <v>0</v>
      </c>
      <c r="Q3224" s="51">
        <f t="shared" si="2237"/>
        <v>0</v>
      </c>
      <c r="R3224" s="30">
        <v>0</v>
      </c>
      <c r="S3224" s="36" t="s">
        <v>2026</v>
      </c>
    </row>
    <row r="3225" spans="1:19" s="49" customFormat="1" ht="15.75" hidden="1" customHeight="1" x14ac:dyDescent="0.3">
      <c r="A3225" s="28" t="s">
        <v>308</v>
      </c>
      <c r="B3225" s="28" t="s">
        <v>1422</v>
      </c>
      <c r="C3225" s="18" t="s">
        <v>1748</v>
      </c>
      <c r="D3225" s="28" t="s">
        <v>53</v>
      </c>
      <c r="E3225" s="29" t="s">
        <v>679</v>
      </c>
      <c r="F3225" s="24">
        <v>2200.1999999999998</v>
      </c>
      <c r="G3225" s="24">
        <f t="shared" si="2237"/>
        <v>0</v>
      </c>
      <c r="H3225" s="24">
        <f t="shared" si="2237"/>
        <v>2200.1999999999998</v>
      </c>
      <c r="I3225" s="24">
        <f t="shared" si="2237"/>
        <v>0</v>
      </c>
      <c r="J3225" s="37">
        <f t="shared" si="2237"/>
        <v>0</v>
      </c>
      <c r="K3225" s="23">
        <f t="shared" si="2237"/>
        <v>0</v>
      </c>
      <c r="L3225" s="23">
        <f t="shared" si="2237"/>
        <v>0</v>
      </c>
      <c r="M3225" s="23">
        <f t="shared" si="2237"/>
        <v>0</v>
      </c>
      <c r="N3225" s="23">
        <f t="shared" si="2237"/>
        <v>0</v>
      </c>
      <c r="O3225" s="51">
        <f t="shared" si="2237"/>
        <v>0</v>
      </c>
      <c r="P3225" s="51">
        <f t="shared" si="2237"/>
        <v>0</v>
      </c>
      <c r="Q3225" s="51">
        <f t="shared" si="2237"/>
        <v>0</v>
      </c>
      <c r="R3225" s="30">
        <v>0</v>
      </c>
      <c r="S3225" s="36" t="s">
        <v>2026</v>
      </c>
    </row>
    <row r="3226" spans="1:19" s="49" customFormat="1" ht="63" hidden="1" customHeight="1" x14ac:dyDescent="0.3">
      <c r="A3226" s="28" t="s">
        <v>308</v>
      </c>
      <c r="B3226" s="28" t="s">
        <v>1422</v>
      </c>
      <c r="C3226" s="18" t="s">
        <v>1748</v>
      </c>
      <c r="D3226" s="28" t="s">
        <v>262</v>
      </c>
      <c r="E3226" s="29" t="s">
        <v>680</v>
      </c>
      <c r="F3226" s="24">
        <v>2200.1999999999998</v>
      </c>
      <c r="G3226" s="24"/>
      <c r="H3226" s="24">
        <v>2200.1999999999998</v>
      </c>
      <c r="I3226" s="24">
        <v>0</v>
      </c>
      <c r="J3226" s="37">
        <v>0</v>
      </c>
      <c r="K3226" s="24">
        <v>0</v>
      </c>
      <c r="L3226" s="24">
        <v>0</v>
      </c>
      <c r="M3226" s="24">
        <v>0</v>
      </c>
      <c r="N3226" s="24">
        <v>0</v>
      </c>
      <c r="O3226" s="30">
        <v>0</v>
      </c>
      <c r="P3226" s="30">
        <v>0</v>
      </c>
      <c r="Q3226" s="30">
        <v>0</v>
      </c>
      <c r="R3226" s="30">
        <v>0</v>
      </c>
      <c r="S3226" s="36" t="s">
        <v>2026</v>
      </c>
    </row>
    <row r="3227" spans="1:19" ht="31.5" customHeight="1" x14ac:dyDescent="0.3">
      <c r="A3227" s="28" t="s">
        <v>308</v>
      </c>
      <c r="B3227" s="28" t="s">
        <v>1422</v>
      </c>
      <c r="C3227" s="18" t="s">
        <v>269</v>
      </c>
      <c r="D3227" s="28"/>
      <c r="E3227" s="29" t="s">
        <v>1597</v>
      </c>
      <c r="F3227" s="24">
        <v>3954.4</v>
      </c>
      <c r="G3227" s="24">
        <f t="shared" ref="G3227:Q3227" si="2238">G3228</f>
        <v>0</v>
      </c>
      <c r="H3227" s="24">
        <f t="shared" si="2238"/>
        <v>3627.5570000000002</v>
      </c>
      <c r="I3227" s="24">
        <f t="shared" si="2238"/>
        <v>5104.9310000000005</v>
      </c>
      <c r="J3227" s="37">
        <f t="shared" si="2238"/>
        <v>3045.7136</v>
      </c>
      <c r="K3227" s="24">
        <f t="shared" si="2238"/>
        <v>0</v>
      </c>
      <c r="L3227" s="24">
        <f t="shared" si="2238"/>
        <v>0</v>
      </c>
      <c r="M3227" s="24">
        <f t="shared" si="2238"/>
        <v>0</v>
      </c>
      <c r="N3227" s="24">
        <f t="shared" si="2238"/>
        <v>0</v>
      </c>
      <c r="O3227" s="30">
        <f t="shared" si="2238"/>
        <v>5104.9302600000001</v>
      </c>
      <c r="P3227" s="30">
        <f t="shared" si="2238"/>
        <v>0</v>
      </c>
      <c r="Q3227" s="30">
        <f t="shared" si="2238"/>
        <v>0</v>
      </c>
      <c r="R3227" s="88">
        <f t="shared" si="2230"/>
        <v>99.999985504211509</v>
      </c>
      <c r="S3227" s="70"/>
    </row>
    <row r="3228" spans="1:19" ht="31.5" customHeight="1" x14ac:dyDescent="0.3">
      <c r="A3228" s="28" t="s">
        <v>308</v>
      </c>
      <c r="B3228" s="28" t="s">
        <v>1422</v>
      </c>
      <c r="C3228" s="18" t="s">
        <v>292</v>
      </c>
      <c r="D3228" s="28"/>
      <c r="E3228" s="29" t="s">
        <v>1616</v>
      </c>
      <c r="F3228" s="24">
        <v>3954.4</v>
      </c>
      <c r="G3228" s="24">
        <f t="shared" ref="G3228:H3228" si="2239">G3229+G3233</f>
        <v>0</v>
      </c>
      <c r="H3228" s="24">
        <f t="shared" si="2239"/>
        <v>3627.5570000000002</v>
      </c>
      <c r="I3228" s="24">
        <f t="shared" ref="I3228:Q3228" si="2240">I3229+I3233</f>
        <v>5104.9310000000005</v>
      </c>
      <c r="J3228" s="37">
        <f t="shared" si="2240"/>
        <v>3045.7136</v>
      </c>
      <c r="K3228" s="24">
        <f t="shared" si="2240"/>
        <v>0</v>
      </c>
      <c r="L3228" s="24">
        <f t="shared" si="2240"/>
        <v>0</v>
      </c>
      <c r="M3228" s="24">
        <f t="shared" si="2240"/>
        <v>0</v>
      </c>
      <c r="N3228" s="24">
        <f t="shared" si="2240"/>
        <v>0</v>
      </c>
      <c r="O3228" s="30">
        <f t="shared" si="2240"/>
        <v>5104.9302600000001</v>
      </c>
      <c r="P3228" s="30">
        <f t="shared" si="2240"/>
        <v>0</v>
      </c>
      <c r="Q3228" s="30">
        <f t="shared" si="2240"/>
        <v>0</v>
      </c>
      <c r="R3228" s="88">
        <f t="shared" si="2230"/>
        <v>99.999985504211509</v>
      </c>
      <c r="S3228" s="70"/>
    </row>
    <row r="3229" spans="1:19" ht="47.25" customHeight="1" x14ac:dyDescent="0.3">
      <c r="A3229" s="28" t="s">
        <v>308</v>
      </c>
      <c r="B3229" s="28" t="s">
        <v>1422</v>
      </c>
      <c r="C3229" s="18" t="s">
        <v>293</v>
      </c>
      <c r="D3229" s="28"/>
      <c r="E3229" s="29" t="s">
        <v>1617</v>
      </c>
      <c r="F3229" s="24">
        <v>2971.8</v>
      </c>
      <c r="G3229" s="24">
        <f t="shared" ref="G3229:Q3231" si="2241">G3230</f>
        <v>0</v>
      </c>
      <c r="H3229" s="24">
        <f t="shared" si="2241"/>
        <v>2971.8</v>
      </c>
      <c r="I3229" s="24">
        <f t="shared" si="2241"/>
        <v>2971.8</v>
      </c>
      <c r="J3229" s="37">
        <f t="shared" si="2241"/>
        <v>2425.8384700000001</v>
      </c>
      <c r="K3229" s="24">
        <f t="shared" si="2241"/>
        <v>0</v>
      </c>
      <c r="L3229" s="24">
        <f t="shared" si="2241"/>
        <v>0</v>
      </c>
      <c r="M3229" s="24">
        <f t="shared" si="2241"/>
        <v>0</v>
      </c>
      <c r="N3229" s="24">
        <f t="shared" si="2241"/>
        <v>0</v>
      </c>
      <c r="O3229" s="30">
        <f t="shared" si="2241"/>
        <v>2971.8</v>
      </c>
      <c r="P3229" s="30">
        <f t="shared" si="2241"/>
        <v>0</v>
      </c>
      <c r="Q3229" s="30">
        <f t="shared" si="2241"/>
        <v>0</v>
      </c>
      <c r="R3229" s="88">
        <f t="shared" si="2230"/>
        <v>100</v>
      </c>
      <c r="S3229" s="70"/>
    </row>
    <row r="3230" spans="1:19" ht="31.5" customHeight="1" x14ac:dyDescent="0.3">
      <c r="A3230" s="28" t="s">
        <v>308</v>
      </c>
      <c r="B3230" s="28" t="s">
        <v>1422</v>
      </c>
      <c r="C3230" s="18" t="s">
        <v>287</v>
      </c>
      <c r="D3230" s="28"/>
      <c r="E3230" s="29" t="s">
        <v>1158</v>
      </c>
      <c r="F3230" s="24">
        <v>2971.8</v>
      </c>
      <c r="G3230" s="24">
        <f t="shared" si="2241"/>
        <v>0</v>
      </c>
      <c r="H3230" s="24">
        <f t="shared" si="2241"/>
        <v>2971.8</v>
      </c>
      <c r="I3230" s="24">
        <f t="shared" si="2241"/>
        <v>2971.8</v>
      </c>
      <c r="J3230" s="37">
        <f t="shared" si="2241"/>
        <v>2425.8384700000001</v>
      </c>
      <c r="K3230" s="24">
        <f t="shared" si="2241"/>
        <v>0</v>
      </c>
      <c r="L3230" s="24">
        <f t="shared" si="2241"/>
        <v>0</v>
      </c>
      <c r="M3230" s="24">
        <f t="shared" si="2241"/>
        <v>0</v>
      </c>
      <c r="N3230" s="24">
        <f t="shared" si="2241"/>
        <v>0</v>
      </c>
      <c r="O3230" s="30">
        <f t="shared" si="2241"/>
        <v>2971.8</v>
      </c>
      <c r="P3230" s="30">
        <f t="shared" si="2241"/>
        <v>0</v>
      </c>
      <c r="Q3230" s="30">
        <f t="shared" si="2241"/>
        <v>0</v>
      </c>
      <c r="R3230" s="88">
        <f t="shared" si="2230"/>
        <v>100</v>
      </c>
      <c r="S3230" s="70"/>
    </row>
    <row r="3231" spans="1:19" ht="31.5" customHeight="1" x14ac:dyDescent="0.3">
      <c r="A3231" s="28" t="s">
        <v>308</v>
      </c>
      <c r="B3231" s="28" t="s">
        <v>1422</v>
      </c>
      <c r="C3231" s="18" t="s">
        <v>287</v>
      </c>
      <c r="D3231" s="28" t="s">
        <v>51</v>
      </c>
      <c r="E3231" s="29" t="s">
        <v>663</v>
      </c>
      <c r="F3231" s="24">
        <v>2971.8</v>
      </c>
      <c r="G3231" s="24">
        <f t="shared" si="2241"/>
        <v>0</v>
      </c>
      <c r="H3231" s="24">
        <f t="shared" si="2241"/>
        <v>2971.8</v>
      </c>
      <c r="I3231" s="24">
        <f t="shared" si="2241"/>
        <v>2971.8</v>
      </c>
      <c r="J3231" s="37">
        <f t="shared" si="2241"/>
        <v>2425.8384700000001</v>
      </c>
      <c r="K3231" s="24">
        <f t="shared" si="2241"/>
        <v>0</v>
      </c>
      <c r="L3231" s="24">
        <f t="shared" si="2241"/>
        <v>0</v>
      </c>
      <c r="M3231" s="24">
        <f t="shared" si="2241"/>
        <v>0</v>
      </c>
      <c r="N3231" s="24">
        <f t="shared" si="2241"/>
        <v>0</v>
      </c>
      <c r="O3231" s="30">
        <f t="shared" si="2241"/>
        <v>2971.8</v>
      </c>
      <c r="P3231" s="30">
        <f t="shared" si="2241"/>
        <v>0</v>
      </c>
      <c r="Q3231" s="30">
        <f t="shared" si="2241"/>
        <v>0</v>
      </c>
      <c r="R3231" s="88">
        <f t="shared" si="2230"/>
        <v>100</v>
      </c>
      <c r="S3231" s="70"/>
    </row>
    <row r="3232" spans="1:19" ht="31.5" customHeight="1" x14ac:dyDescent="0.3">
      <c r="A3232" s="28" t="s">
        <v>308</v>
      </c>
      <c r="B3232" s="28" t="s">
        <v>1422</v>
      </c>
      <c r="C3232" s="18" t="s">
        <v>287</v>
      </c>
      <c r="D3232" s="28" t="s">
        <v>52</v>
      </c>
      <c r="E3232" s="29" t="s">
        <v>664</v>
      </c>
      <c r="F3232" s="24">
        <v>2971.8</v>
      </c>
      <c r="G3232" s="24"/>
      <c r="H3232" s="24">
        <v>2971.8</v>
      </c>
      <c r="I3232" s="24">
        <v>2971.8</v>
      </c>
      <c r="J3232" s="37">
        <v>2425.8384700000001</v>
      </c>
      <c r="K3232" s="24">
        <v>0</v>
      </c>
      <c r="L3232" s="24">
        <v>0</v>
      </c>
      <c r="M3232" s="24">
        <v>0</v>
      </c>
      <c r="N3232" s="24">
        <v>0</v>
      </c>
      <c r="O3232" s="30">
        <v>2971.8</v>
      </c>
      <c r="P3232" s="30">
        <v>0</v>
      </c>
      <c r="Q3232" s="30">
        <v>0</v>
      </c>
      <c r="R3232" s="88">
        <f t="shared" si="2230"/>
        <v>100</v>
      </c>
      <c r="S3232" s="70"/>
    </row>
    <row r="3233" spans="1:19" ht="47.25" customHeight="1" x14ac:dyDescent="0.3">
      <c r="A3233" s="28" t="s">
        <v>308</v>
      </c>
      <c r="B3233" s="28" t="s">
        <v>1422</v>
      </c>
      <c r="C3233" s="18" t="s">
        <v>1352</v>
      </c>
      <c r="D3233" s="28"/>
      <c r="E3233" s="29" t="s">
        <v>1639</v>
      </c>
      <c r="F3233" s="24">
        <v>982.6</v>
      </c>
      <c r="G3233" s="24">
        <f t="shared" ref="G3233:Q3234" si="2242">G3234</f>
        <v>0</v>
      </c>
      <c r="H3233" s="24">
        <f t="shared" si="2242"/>
        <v>655.75700000000006</v>
      </c>
      <c r="I3233" s="24">
        <f t="shared" si="2242"/>
        <v>2133.1309999999999</v>
      </c>
      <c r="J3233" s="37">
        <f t="shared" si="2242"/>
        <v>619.87513000000001</v>
      </c>
      <c r="K3233" s="24">
        <f t="shared" si="2242"/>
        <v>0</v>
      </c>
      <c r="L3233" s="24">
        <f t="shared" si="2242"/>
        <v>0</v>
      </c>
      <c r="M3233" s="24">
        <f t="shared" si="2242"/>
        <v>0</v>
      </c>
      <c r="N3233" s="24">
        <f t="shared" si="2242"/>
        <v>0</v>
      </c>
      <c r="O3233" s="30">
        <f t="shared" si="2242"/>
        <v>2133.1302599999999</v>
      </c>
      <c r="P3233" s="30">
        <f t="shared" si="2242"/>
        <v>0</v>
      </c>
      <c r="Q3233" s="30">
        <f t="shared" si="2242"/>
        <v>0</v>
      </c>
      <c r="R3233" s="88">
        <f t="shared" si="2230"/>
        <v>99.999965309209799</v>
      </c>
      <c r="S3233" s="70"/>
    </row>
    <row r="3234" spans="1:19" ht="63" customHeight="1" x14ac:dyDescent="0.3">
      <c r="A3234" s="28" t="s">
        <v>308</v>
      </c>
      <c r="B3234" s="28" t="s">
        <v>1422</v>
      </c>
      <c r="C3234" s="18" t="s">
        <v>1353</v>
      </c>
      <c r="D3234" s="28"/>
      <c r="E3234" s="29" t="s">
        <v>1391</v>
      </c>
      <c r="F3234" s="24">
        <v>982.6</v>
      </c>
      <c r="G3234" s="24">
        <f t="shared" si="2242"/>
        <v>0</v>
      </c>
      <c r="H3234" s="24">
        <f t="shared" si="2242"/>
        <v>655.75700000000006</v>
      </c>
      <c r="I3234" s="24">
        <f t="shared" si="2242"/>
        <v>2133.1309999999999</v>
      </c>
      <c r="J3234" s="37">
        <f t="shared" si="2242"/>
        <v>619.87513000000001</v>
      </c>
      <c r="K3234" s="24">
        <f t="shared" si="2242"/>
        <v>0</v>
      </c>
      <c r="L3234" s="24">
        <f t="shared" si="2242"/>
        <v>0</v>
      </c>
      <c r="M3234" s="24">
        <f t="shared" si="2242"/>
        <v>0</v>
      </c>
      <c r="N3234" s="24">
        <f t="shared" si="2242"/>
        <v>0</v>
      </c>
      <c r="O3234" s="30">
        <f t="shared" si="2242"/>
        <v>2133.1302599999999</v>
      </c>
      <c r="P3234" s="30">
        <f t="shared" si="2242"/>
        <v>0</v>
      </c>
      <c r="Q3234" s="30">
        <f t="shared" si="2242"/>
        <v>0</v>
      </c>
      <c r="R3234" s="88">
        <f t="shared" si="2230"/>
        <v>99.999965309209799</v>
      </c>
      <c r="S3234" s="70"/>
    </row>
    <row r="3235" spans="1:19" ht="31.5" customHeight="1" x14ac:dyDescent="0.3">
      <c r="A3235" s="28" t="s">
        <v>308</v>
      </c>
      <c r="B3235" s="28" t="s">
        <v>1422</v>
      </c>
      <c r="C3235" s="18" t="s">
        <v>1353</v>
      </c>
      <c r="D3235" s="28" t="s">
        <v>51</v>
      </c>
      <c r="E3235" s="29" t="s">
        <v>663</v>
      </c>
      <c r="F3235" s="24">
        <v>982.6</v>
      </c>
      <c r="G3235" s="24">
        <f t="shared" ref="G3235:N3235" si="2243">G3236</f>
        <v>0</v>
      </c>
      <c r="H3235" s="24">
        <f t="shared" si="2243"/>
        <v>655.75700000000006</v>
      </c>
      <c r="I3235" s="24">
        <f t="shared" si="2243"/>
        <v>2133.1309999999999</v>
      </c>
      <c r="J3235" s="37">
        <f t="shared" si="2243"/>
        <v>619.87513000000001</v>
      </c>
      <c r="K3235" s="24">
        <f t="shared" si="2243"/>
        <v>0</v>
      </c>
      <c r="L3235" s="24">
        <f t="shared" si="2243"/>
        <v>0</v>
      </c>
      <c r="M3235" s="24">
        <f t="shared" si="2243"/>
        <v>0</v>
      </c>
      <c r="N3235" s="24">
        <f t="shared" si="2243"/>
        <v>0</v>
      </c>
      <c r="O3235" s="30">
        <f>O3236</f>
        <v>2133.1302599999999</v>
      </c>
      <c r="P3235" s="30">
        <f>P3236</f>
        <v>0</v>
      </c>
      <c r="Q3235" s="30">
        <f>Q3236</f>
        <v>0</v>
      </c>
      <c r="R3235" s="88">
        <f t="shared" si="2230"/>
        <v>99.999965309209799</v>
      </c>
      <c r="S3235" s="70"/>
    </row>
    <row r="3236" spans="1:19" ht="31.5" customHeight="1" x14ac:dyDescent="0.3">
      <c r="A3236" s="28" t="s">
        <v>308</v>
      </c>
      <c r="B3236" s="28" t="s">
        <v>1422</v>
      </c>
      <c r="C3236" s="18" t="s">
        <v>1353</v>
      </c>
      <c r="D3236" s="28" t="s">
        <v>52</v>
      </c>
      <c r="E3236" s="29" t="s">
        <v>664</v>
      </c>
      <c r="F3236" s="24">
        <v>982.6</v>
      </c>
      <c r="G3236" s="24"/>
      <c r="H3236" s="24">
        <f>982.6-326.843</f>
        <v>655.75700000000006</v>
      </c>
      <c r="I3236" s="24">
        <v>2133.1309999999999</v>
      </c>
      <c r="J3236" s="37">
        <v>619.87513000000001</v>
      </c>
      <c r="K3236" s="24">
        <v>0</v>
      </c>
      <c r="L3236" s="24">
        <v>0</v>
      </c>
      <c r="M3236" s="24">
        <v>0</v>
      </c>
      <c r="N3236" s="24">
        <v>0</v>
      </c>
      <c r="O3236" s="30">
        <v>2133.1302599999999</v>
      </c>
      <c r="P3236" s="30">
        <v>0</v>
      </c>
      <c r="Q3236" s="30">
        <v>0</v>
      </c>
      <c r="R3236" s="88">
        <f t="shared" si="2230"/>
        <v>99.999965309209799</v>
      </c>
      <c r="S3236" s="70"/>
    </row>
    <row r="3237" spans="1:19" ht="31.5" customHeight="1" x14ac:dyDescent="0.3">
      <c r="A3237" s="28" t="s">
        <v>308</v>
      </c>
      <c r="B3237" s="28" t="s">
        <v>1422</v>
      </c>
      <c r="C3237" s="18" t="s">
        <v>62</v>
      </c>
      <c r="D3237" s="28"/>
      <c r="E3237" s="29" t="s">
        <v>1196</v>
      </c>
      <c r="F3237" s="24">
        <v>301.29500000000002</v>
      </c>
      <c r="G3237" s="24">
        <f t="shared" ref="G3237:Q3237" si="2244">G3238</f>
        <v>0</v>
      </c>
      <c r="H3237" s="24">
        <f t="shared" si="2244"/>
        <v>301.29500000000002</v>
      </c>
      <c r="I3237" s="24">
        <f t="shared" si="2244"/>
        <v>565.08999999999992</v>
      </c>
      <c r="J3237" s="37">
        <f t="shared" si="2244"/>
        <v>293</v>
      </c>
      <c r="K3237" s="24">
        <f t="shared" si="2244"/>
        <v>0</v>
      </c>
      <c r="L3237" s="24">
        <f t="shared" si="2244"/>
        <v>0</v>
      </c>
      <c r="M3237" s="24">
        <f t="shared" si="2244"/>
        <v>0</v>
      </c>
      <c r="N3237" s="24">
        <f t="shared" si="2244"/>
        <v>0</v>
      </c>
      <c r="O3237" s="30">
        <f t="shared" si="2244"/>
        <v>530.30955999999992</v>
      </c>
      <c r="P3237" s="30">
        <f t="shared" si="2244"/>
        <v>0</v>
      </c>
      <c r="Q3237" s="30">
        <f t="shared" si="2244"/>
        <v>0</v>
      </c>
      <c r="R3237" s="88">
        <f t="shared" si="2230"/>
        <v>93.845150330035921</v>
      </c>
      <c r="S3237" s="70"/>
    </row>
    <row r="3238" spans="1:19" ht="47.25" customHeight="1" x14ac:dyDescent="0.3">
      <c r="A3238" s="28" t="s">
        <v>308</v>
      </c>
      <c r="B3238" s="28" t="s">
        <v>1422</v>
      </c>
      <c r="C3238" s="18" t="s">
        <v>527</v>
      </c>
      <c r="D3238" s="28"/>
      <c r="E3238" s="29" t="s">
        <v>114</v>
      </c>
      <c r="F3238" s="24">
        <v>301.29500000000002</v>
      </c>
      <c r="G3238" s="24">
        <f t="shared" ref="G3238:H3238" si="2245">G3239+G3241</f>
        <v>0</v>
      </c>
      <c r="H3238" s="24">
        <f t="shared" si="2245"/>
        <v>301.29500000000002</v>
      </c>
      <c r="I3238" s="24">
        <f t="shared" ref="I3238:Q3238" si="2246">I3239+I3241</f>
        <v>565.08999999999992</v>
      </c>
      <c r="J3238" s="37">
        <f t="shared" si="2246"/>
        <v>293</v>
      </c>
      <c r="K3238" s="24">
        <f t="shared" si="2246"/>
        <v>0</v>
      </c>
      <c r="L3238" s="24">
        <f t="shared" si="2246"/>
        <v>0</v>
      </c>
      <c r="M3238" s="24">
        <f t="shared" si="2246"/>
        <v>0</v>
      </c>
      <c r="N3238" s="24">
        <f t="shared" si="2246"/>
        <v>0</v>
      </c>
      <c r="O3238" s="30">
        <f t="shared" si="2246"/>
        <v>530.30955999999992</v>
      </c>
      <c r="P3238" s="30">
        <f t="shared" si="2246"/>
        <v>0</v>
      </c>
      <c r="Q3238" s="30">
        <f t="shared" si="2246"/>
        <v>0</v>
      </c>
      <c r="R3238" s="88">
        <f t="shared" si="2230"/>
        <v>93.845150330035921</v>
      </c>
      <c r="S3238" s="70"/>
    </row>
    <row r="3239" spans="1:19" ht="31.5" customHeight="1" x14ac:dyDescent="0.3">
      <c r="A3239" s="28" t="s">
        <v>308</v>
      </c>
      <c r="B3239" s="28" t="s">
        <v>1422</v>
      </c>
      <c r="C3239" s="18" t="s">
        <v>527</v>
      </c>
      <c r="D3239" s="28" t="s">
        <v>51</v>
      </c>
      <c r="E3239" s="29" t="s">
        <v>663</v>
      </c>
      <c r="F3239" s="24">
        <v>271.29500000000002</v>
      </c>
      <c r="G3239" s="24">
        <f t="shared" ref="G3239:Q3239" si="2247">G3240</f>
        <v>0</v>
      </c>
      <c r="H3239" s="24">
        <f t="shared" si="2247"/>
        <v>271.29500000000002</v>
      </c>
      <c r="I3239" s="24">
        <f t="shared" si="2247"/>
        <v>390.09</v>
      </c>
      <c r="J3239" s="37">
        <f t="shared" si="2247"/>
        <v>293</v>
      </c>
      <c r="K3239" s="24">
        <f t="shared" si="2247"/>
        <v>0</v>
      </c>
      <c r="L3239" s="24">
        <f t="shared" si="2247"/>
        <v>0</v>
      </c>
      <c r="M3239" s="24">
        <f t="shared" si="2247"/>
        <v>0</v>
      </c>
      <c r="N3239" s="24">
        <f t="shared" si="2247"/>
        <v>0</v>
      </c>
      <c r="O3239" s="30">
        <f t="shared" si="2247"/>
        <v>355.30955999999998</v>
      </c>
      <c r="P3239" s="30">
        <f t="shared" si="2247"/>
        <v>0</v>
      </c>
      <c r="Q3239" s="30">
        <f t="shared" si="2247"/>
        <v>0</v>
      </c>
      <c r="R3239" s="88">
        <f t="shared" si="2230"/>
        <v>91.083996000922866</v>
      </c>
      <c r="S3239" s="70"/>
    </row>
    <row r="3240" spans="1:19" ht="31.5" customHeight="1" x14ac:dyDescent="0.3">
      <c r="A3240" s="28" t="s">
        <v>308</v>
      </c>
      <c r="B3240" s="28" t="s">
        <v>1422</v>
      </c>
      <c r="C3240" s="18" t="s">
        <v>527</v>
      </c>
      <c r="D3240" s="28" t="s">
        <v>52</v>
      </c>
      <c r="E3240" s="29" t="s">
        <v>664</v>
      </c>
      <c r="F3240" s="24">
        <v>271.29500000000002</v>
      </c>
      <c r="G3240" s="24"/>
      <c r="H3240" s="24">
        <v>271.29500000000002</v>
      </c>
      <c r="I3240" s="24">
        <v>390.09</v>
      </c>
      <c r="J3240" s="37">
        <v>293</v>
      </c>
      <c r="K3240" s="24">
        <v>0</v>
      </c>
      <c r="L3240" s="24">
        <v>0</v>
      </c>
      <c r="M3240" s="24">
        <v>0</v>
      </c>
      <c r="N3240" s="24">
        <v>0</v>
      </c>
      <c r="O3240" s="30">
        <v>355.30955999999998</v>
      </c>
      <c r="P3240" s="30">
        <v>0</v>
      </c>
      <c r="Q3240" s="30">
        <v>0</v>
      </c>
      <c r="R3240" s="88">
        <f t="shared" si="2230"/>
        <v>91.083996000922866</v>
      </c>
      <c r="S3240" s="70"/>
    </row>
    <row r="3241" spans="1:19" ht="15.75" customHeight="1" x14ac:dyDescent="0.3">
      <c r="A3241" s="28" t="s">
        <v>308</v>
      </c>
      <c r="B3241" s="28" t="s">
        <v>1422</v>
      </c>
      <c r="C3241" s="18" t="s">
        <v>527</v>
      </c>
      <c r="D3241" s="28" t="s">
        <v>53</v>
      </c>
      <c r="E3241" s="29" t="s">
        <v>679</v>
      </c>
      <c r="F3241" s="24">
        <v>30</v>
      </c>
      <c r="G3241" s="24">
        <f t="shared" ref="G3241:Q3241" si="2248">G3242</f>
        <v>0</v>
      </c>
      <c r="H3241" s="24">
        <f t="shared" si="2248"/>
        <v>30</v>
      </c>
      <c r="I3241" s="24">
        <f t="shared" si="2248"/>
        <v>175</v>
      </c>
      <c r="J3241" s="37">
        <f t="shared" si="2248"/>
        <v>0</v>
      </c>
      <c r="K3241" s="24">
        <f t="shared" si="2248"/>
        <v>0</v>
      </c>
      <c r="L3241" s="24">
        <f t="shared" si="2248"/>
        <v>0</v>
      </c>
      <c r="M3241" s="24">
        <f t="shared" si="2248"/>
        <v>0</v>
      </c>
      <c r="N3241" s="24">
        <f t="shared" si="2248"/>
        <v>0</v>
      </c>
      <c r="O3241" s="30">
        <f t="shared" si="2248"/>
        <v>175</v>
      </c>
      <c r="P3241" s="30">
        <f t="shared" si="2248"/>
        <v>0</v>
      </c>
      <c r="Q3241" s="30">
        <f t="shared" si="2248"/>
        <v>0</v>
      </c>
      <c r="R3241" s="88">
        <f t="shared" si="2230"/>
        <v>100</v>
      </c>
    </row>
    <row r="3242" spans="1:19" ht="63" customHeight="1" x14ac:dyDescent="0.3">
      <c r="A3242" s="28" t="s">
        <v>308</v>
      </c>
      <c r="B3242" s="28" t="s">
        <v>1422</v>
      </c>
      <c r="C3242" s="18" t="s">
        <v>527</v>
      </c>
      <c r="D3242" s="28" t="s">
        <v>262</v>
      </c>
      <c r="E3242" s="29" t="s">
        <v>680</v>
      </c>
      <c r="F3242" s="24">
        <v>30</v>
      </c>
      <c r="G3242" s="24"/>
      <c r="H3242" s="24">
        <v>30</v>
      </c>
      <c r="I3242" s="24">
        <v>175</v>
      </c>
      <c r="J3242" s="37">
        <v>0</v>
      </c>
      <c r="K3242" s="24">
        <v>0</v>
      </c>
      <c r="L3242" s="24">
        <v>0</v>
      </c>
      <c r="M3242" s="24">
        <v>0</v>
      </c>
      <c r="N3242" s="24">
        <v>0</v>
      </c>
      <c r="O3242" s="30">
        <v>175</v>
      </c>
      <c r="P3242" s="30">
        <v>0</v>
      </c>
      <c r="Q3242" s="30">
        <v>0</v>
      </c>
      <c r="R3242" s="88">
        <f t="shared" si="2230"/>
        <v>100</v>
      </c>
    </row>
    <row r="3243" spans="1:19" s="49" customFormat="1" ht="31.5" customHeight="1" x14ac:dyDescent="0.3">
      <c r="A3243" s="47" t="s">
        <v>308</v>
      </c>
      <c r="B3243" s="47" t="s">
        <v>1423</v>
      </c>
      <c r="C3243" s="20"/>
      <c r="D3243" s="47"/>
      <c r="E3243" s="48" t="s">
        <v>646</v>
      </c>
      <c r="F3243" s="23">
        <v>9797.7000000000007</v>
      </c>
      <c r="G3243" s="23">
        <f t="shared" ref="G3243:Q3246" si="2249">G3244</f>
        <v>0</v>
      </c>
      <c r="H3243" s="23">
        <f t="shared" si="2249"/>
        <v>9626.7180000000008</v>
      </c>
      <c r="I3243" s="23">
        <f t="shared" si="2249"/>
        <v>9489.768</v>
      </c>
      <c r="J3243" s="77">
        <f t="shared" si="2249"/>
        <v>6930.7768300000007</v>
      </c>
      <c r="K3243" s="23">
        <f t="shared" si="2249"/>
        <v>0</v>
      </c>
      <c r="L3243" s="23">
        <f t="shared" si="2249"/>
        <v>0</v>
      </c>
      <c r="M3243" s="23">
        <f t="shared" si="2249"/>
        <v>0</v>
      </c>
      <c r="N3243" s="23">
        <f t="shared" si="2249"/>
        <v>0</v>
      </c>
      <c r="O3243" s="51">
        <f t="shared" si="2249"/>
        <v>9489.1809200000007</v>
      </c>
      <c r="P3243" s="51">
        <f t="shared" si="2249"/>
        <v>0</v>
      </c>
      <c r="Q3243" s="51">
        <f t="shared" si="2249"/>
        <v>0</v>
      </c>
      <c r="R3243" s="87">
        <f t="shared" si="2230"/>
        <v>99.993813547391269</v>
      </c>
      <c r="S3243" s="70"/>
    </row>
    <row r="3244" spans="1:19" ht="31.5" customHeight="1" x14ac:dyDescent="0.3">
      <c r="A3244" s="28" t="s">
        <v>308</v>
      </c>
      <c r="B3244" s="28" t="s">
        <v>1423</v>
      </c>
      <c r="C3244" s="18" t="s">
        <v>263</v>
      </c>
      <c r="D3244" s="28"/>
      <c r="E3244" s="29" t="s">
        <v>1459</v>
      </c>
      <c r="F3244" s="24">
        <v>9797.7000000000007</v>
      </c>
      <c r="G3244" s="24">
        <f t="shared" si="2249"/>
        <v>0</v>
      </c>
      <c r="H3244" s="24">
        <f t="shared" si="2249"/>
        <v>9626.7180000000008</v>
      </c>
      <c r="I3244" s="24">
        <f t="shared" si="2249"/>
        <v>9489.768</v>
      </c>
      <c r="J3244" s="37">
        <f t="shared" si="2249"/>
        <v>6930.7768300000007</v>
      </c>
      <c r="K3244" s="24">
        <f t="shared" si="2249"/>
        <v>0</v>
      </c>
      <c r="L3244" s="24">
        <f t="shared" si="2249"/>
        <v>0</v>
      </c>
      <c r="M3244" s="24">
        <f t="shared" si="2249"/>
        <v>0</v>
      </c>
      <c r="N3244" s="24">
        <f t="shared" si="2249"/>
        <v>0</v>
      </c>
      <c r="O3244" s="30">
        <f t="shared" si="2249"/>
        <v>9489.1809200000007</v>
      </c>
      <c r="P3244" s="30">
        <f t="shared" si="2249"/>
        <v>0</v>
      </c>
      <c r="Q3244" s="30">
        <f t="shared" si="2249"/>
        <v>0</v>
      </c>
      <c r="R3244" s="88">
        <f t="shared" si="2230"/>
        <v>99.993813547391269</v>
      </c>
      <c r="S3244" s="70"/>
    </row>
    <row r="3245" spans="1:19" ht="31.5" customHeight="1" x14ac:dyDescent="0.3">
      <c r="A3245" s="28" t="s">
        <v>308</v>
      </c>
      <c r="B3245" s="28" t="s">
        <v>1423</v>
      </c>
      <c r="C3245" s="18" t="s">
        <v>295</v>
      </c>
      <c r="D3245" s="28"/>
      <c r="E3245" s="29" t="s">
        <v>1618</v>
      </c>
      <c r="F3245" s="24">
        <v>9797.7000000000007</v>
      </c>
      <c r="G3245" s="24">
        <f t="shared" si="2249"/>
        <v>0</v>
      </c>
      <c r="H3245" s="24">
        <f t="shared" si="2249"/>
        <v>9626.7180000000008</v>
      </c>
      <c r="I3245" s="24">
        <f t="shared" si="2249"/>
        <v>9489.768</v>
      </c>
      <c r="J3245" s="37">
        <f t="shared" si="2249"/>
        <v>6930.7768300000007</v>
      </c>
      <c r="K3245" s="24">
        <f t="shared" si="2249"/>
        <v>0</v>
      </c>
      <c r="L3245" s="24">
        <f t="shared" si="2249"/>
        <v>0</v>
      </c>
      <c r="M3245" s="24">
        <f t="shared" si="2249"/>
        <v>0</v>
      </c>
      <c r="N3245" s="24">
        <f t="shared" si="2249"/>
        <v>0</v>
      </c>
      <c r="O3245" s="30">
        <f t="shared" si="2249"/>
        <v>9489.1809200000007</v>
      </c>
      <c r="P3245" s="30">
        <f t="shared" si="2249"/>
        <v>0</v>
      </c>
      <c r="Q3245" s="30">
        <f t="shared" si="2249"/>
        <v>0</v>
      </c>
      <c r="R3245" s="88">
        <f t="shared" si="2230"/>
        <v>99.993813547391269</v>
      </c>
      <c r="S3245" s="70"/>
    </row>
    <row r="3246" spans="1:19" ht="31.5" customHeight="1" x14ac:dyDescent="0.3">
      <c r="A3246" s="28" t="s">
        <v>308</v>
      </c>
      <c r="B3246" s="28" t="s">
        <v>1423</v>
      </c>
      <c r="C3246" s="18" t="s">
        <v>296</v>
      </c>
      <c r="D3246" s="28"/>
      <c r="E3246" s="29" t="s">
        <v>1619</v>
      </c>
      <c r="F3246" s="24">
        <v>9797.7000000000007</v>
      </c>
      <c r="G3246" s="24">
        <f t="shared" si="2249"/>
        <v>0</v>
      </c>
      <c r="H3246" s="24">
        <f t="shared" si="2249"/>
        <v>9626.7180000000008</v>
      </c>
      <c r="I3246" s="24">
        <f t="shared" si="2249"/>
        <v>9489.768</v>
      </c>
      <c r="J3246" s="37">
        <f t="shared" si="2249"/>
        <v>6930.7768300000007</v>
      </c>
      <c r="K3246" s="24">
        <f t="shared" si="2249"/>
        <v>0</v>
      </c>
      <c r="L3246" s="24">
        <f t="shared" si="2249"/>
        <v>0</v>
      </c>
      <c r="M3246" s="24">
        <f t="shared" si="2249"/>
        <v>0</v>
      </c>
      <c r="N3246" s="24">
        <f t="shared" si="2249"/>
        <v>0</v>
      </c>
      <c r="O3246" s="30">
        <f t="shared" si="2249"/>
        <v>9489.1809200000007</v>
      </c>
      <c r="P3246" s="30">
        <f t="shared" si="2249"/>
        <v>0</v>
      </c>
      <c r="Q3246" s="30">
        <f t="shared" si="2249"/>
        <v>0</v>
      </c>
      <c r="R3246" s="88">
        <f t="shared" si="2230"/>
        <v>99.993813547391269</v>
      </c>
      <c r="S3246" s="70"/>
    </row>
    <row r="3247" spans="1:19" ht="47.25" customHeight="1" x14ac:dyDescent="0.3">
      <c r="A3247" s="28" t="s">
        <v>308</v>
      </c>
      <c r="B3247" s="28" t="s">
        <v>1423</v>
      </c>
      <c r="C3247" s="18" t="s">
        <v>294</v>
      </c>
      <c r="D3247" s="28"/>
      <c r="E3247" s="29" t="s">
        <v>710</v>
      </c>
      <c r="F3247" s="24">
        <v>9797.7000000000007</v>
      </c>
      <c r="G3247" s="24">
        <f t="shared" ref="G3247:H3247" si="2250">G3248+G3250</f>
        <v>0</v>
      </c>
      <c r="H3247" s="24">
        <f t="shared" si="2250"/>
        <v>9626.7180000000008</v>
      </c>
      <c r="I3247" s="24">
        <f t="shared" ref="I3247:Q3247" si="2251">I3248+I3250</f>
        <v>9489.768</v>
      </c>
      <c r="J3247" s="37">
        <f t="shared" si="2251"/>
        <v>6930.7768300000007</v>
      </c>
      <c r="K3247" s="24">
        <f t="shared" si="2251"/>
        <v>0</v>
      </c>
      <c r="L3247" s="24">
        <f t="shared" si="2251"/>
        <v>0</v>
      </c>
      <c r="M3247" s="24">
        <f t="shared" si="2251"/>
        <v>0</v>
      </c>
      <c r="N3247" s="24">
        <f t="shared" si="2251"/>
        <v>0</v>
      </c>
      <c r="O3247" s="30">
        <f t="shared" si="2251"/>
        <v>9489.1809200000007</v>
      </c>
      <c r="P3247" s="30">
        <f t="shared" si="2251"/>
        <v>0</v>
      </c>
      <c r="Q3247" s="30">
        <f t="shared" si="2251"/>
        <v>0</v>
      </c>
      <c r="R3247" s="88">
        <f t="shared" si="2230"/>
        <v>99.993813547391269</v>
      </c>
      <c r="S3247" s="70"/>
    </row>
    <row r="3248" spans="1:19" ht="78" x14ac:dyDescent="0.3">
      <c r="A3248" s="28" t="s">
        <v>308</v>
      </c>
      <c r="B3248" s="28" t="s">
        <v>1423</v>
      </c>
      <c r="C3248" s="18" t="s">
        <v>294</v>
      </c>
      <c r="D3248" s="28" t="s">
        <v>58</v>
      </c>
      <c r="E3248" s="29" t="s">
        <v>660</v>
      </c>
      <c r="F3248" s="24">
        <v>8070.8</v>
      </c>
      <c r="G3248" s="24">
        <f t="shared" ref="G3248:Q3248" si="2252">G3249</f>
        <v>0</v>
      </c>
      <c r="H3248" s="24">
        <f t="shared" si="2252"/>
        <v>8070.8</v>
      </c>
      <c r="I3248" s="24">
        <f t="shared" si="2252"/>
        <v>8044.5062900000003</v>
      </c>
      <c r="J3248" s="37">
        <f t="shared" si="2252"/>
        <v>5816.2969700000003</v>
      </c>
      <c r="K3248" s="24">
        <f t="shared" si="2252"/>
        <v>0</v>
      </c>
      <c r="L3248" s="24">
        <f t="shared" si="2252"/>
        <v>0</v>
      </c>
      <c r="M3248" s="24">
        <f t="shared" si="2252"/>
        <v>0</v>
      </c>
      <c r="N3248" s="24">
        <f t="shared" si="2252"/>
        <v>0</v>
      </c>
      <c r="O3248" s="30">
        <f t="shared" si="2252"/>
        <v>8043.91921</v>
      </c>
      <c r="P3248" s="30">
        <f t="shared" si="2252"/>
        <v>0</v>
      </c>
      <c r="Q3248" s="30">
        <f t="shared" si="2252"/>
        <v>0</v>
      </c>
      <c r="R3248" s="88">
        <f t="shared" si="2230"/>
        <v>99.992702100305024</v>
      </c>
      <c r="S3248" s="70"/>
    </row>
    <row r="3249" spans="1:19" ht="15.75" customHeight="1" x14ac:dyDescent="0.3">
      <c r="A3249" s="28" t="s">
        <v>308</v>
      </c>
      <c r="B3249" s="28" t="s">
        <v>1423</v>
      </c>
      <c r="C3249" s="18" t="s">
        <v>294</v>
      </c>
      <c r="D3249" s="28" t="s">
        <v>59</v>
      </c>
      <c r="E3249" s="29" t="s">
        <v>661</v>
      </c>
      <c r="F3249" s="24">
        <v>8070.8</v>
      </c>
      <c r="G3249" s="24"/>
      <c r="H3249" s="24">
        <v>8070.8</v>
      </c>
      <c r="I3249" s="24">
        <v>8044.5062900000003</v>
      </c>
      <c r="J3249" s="37">
        <v>5816.2969700000003</v>
      </c>
      <c r="K3249" s="24">
        <v>0</v>
      </c>
      <c r="L3249" s="24">
        <v>0</v>
      </c>
      <c r="M3249" s="24">
        <v>0</v>
      </c>
      <c r="N3249" s="24">
        <v>0</v>
      </c>
      <c r="O3249" s="30">
        <v>8043.91921</v>
      </c>
      <c r="P3249" s="30">
        <v>0</v>
      </c>
      <c r="Q3249" s="30">
        <v>0</v>
      </c>
      <c r="R3249" s="88">
        <f t="shared" si="2230"/>
        <v>99.992702100305024</v>
      </c>
      <c r="S3249" s="70"/>
    </row>
    <row r="3250" spans="1:19" ht="31.5" customHeight="1" x14ac:dyDescent="0.3">
      <c r="A3250" s="28" t="s">
        <v>308</v>
      </c>
      <c r="B3250" s="28" t="s">
        <v>1423</v>
      </c>
      <c r="C3250" s="18" t="s">
        <v>294</v>
      </c>
      <c r="D3250" s="28" t="s">
        <v>51</v>
      </c>
      <c r="E3250" s="29" t="s">
        <v>663</v>
      </c>
      <c r="F3250" s="24">
        <v>1726.9</v>
      </c>
      <c r="G3250" s="24">
        <f t="shared" ref="G3250:Q3250" si="2253">G3251</f>
        <v>0</v>
      </c>
      <c r="H3250" s="24">
        <f t="shared" si="2253"/>
        <v>1555.9179999999999</v>
      </c>
      <c r="I3250" s="24">
        <f t="shared" si="2253"/>
        <v>1445.26171</v>
      </c>
      <c r="J3250" s="37">
        <f t="shared" si="2253"/>
        <v>1114.4798599999999</v>
      </c>
      <c r="K3250" s="24">
        <f t="shared" si="2253"/>
        <v>0</v>
      </c>
      <c r="L3250" s="24">
        <f t="shared" si="2253"/>
        <v>0</v>
      </c>
      <c r="M3250" s="24">
        <f t="shared" si="2253"/>
        <v>0</v>
      </c>
      <c r="N3250" s="24">
        <f t="shared" si="2253"/>
        <v>0</v>
      </c>
      <c r="O3250" s="30">
        <f t="shared" si="2253"/>
        <v>1445.26171</v>
      </c>
      <c r="P3250" s="30">
        <f t="shared" si="2253"/>
        <v>0</v>
      </c>
      <c r="Q3250" s="30">
        <f t="shared" si="2253"/>
        <v>0</v>
      </c>
      <c r="R3250" s="88">
        <f t="shared" si="2230"/>
        <v>100</v>
      </c>
      <c r="S3250" s="70"/>
    </row>
    <row r="3251" spans="1:19" ht="31.5" customHeight="1" x14ac:dyDescent="0.3">
      <c r="A3251" s="28" t="s">
        <v>308</v>
      </c>
      <c r="B3251" s="28" t="s">
        <v>1423</v>
      </c>
      <c r="C3251" s="18" t="s">
        <v>294</v>
      </c>
      <c r="D3251" s="28" t="s">
        <v>52</v>
      </c>
      <c r="E3251" s="29" t="s">
        <v>664</v>
      </c>
      <c r="F3251" s="24">
        <v>1726.9</v>
      </c>
      <c r="G3251" s="24"/>
      <c r="H3251" s="24">
        <v>1555.9179999999999</v>
      </c>
      <c r="I3251" s="24">
        <v>1445.26171</v>
      </c>
      <c r="J3251" s="37">
        <v>1114.4798599999999</v>
      </c>
      <c r="K3251" s="24">
        <v>0</v>
      </c>
      <c r="L3251" s="24">
        <v>0</v>
      </c>
      <c r="M3251" s="24">
        <v>0</v>
      </c>
      <c r="N3251" s="24">
        <v>0</v>
      </c>
      <c r="O3251" s="30">
        <v>1445.26171</v>
      </c>
      <c r="P3251" s="30">
        <v>0</v>
      </c>
      <c r="Q3251" s="30">
        <v>0</v>
      </c>
      <c r="R3251" s="88">
        <f t="shared" si="2230"/>
        <v>100</v>
      </c>
      <c r="S3251" s="70"/>
    </row>
    <row r="3252" spans="1:19" s="36" customFormat="1" ht="15.75" customHeight="1" x14ac:dyDescent="0.3">
      <c r="A3252" s="43" t="s">
        <v>308</v>
      </c>
      <c r="B3252" s="43" t="s">
        <v>77</v>
      </c>
      <c r="C3252" s="27"/>
      <c r="D3252" s="43"/>
      <c r="E3252" s="44" t="s">
        <v>623</v>
      </c>
      <c r="F3252" s="22">
        <v>917.6</v>
      </c>
      <c r="G3252" s="22">
        <f t="shared" ref="G3252:N3254" si="2254">G3253</f>
        <v>0</v>
      </c>
      <c r="H3252" s="22">
        <f t="shared" si="2254"/>
        <v>540.19400000000007</v>
      </c>
      <c r="I3252" s="22">
        <f t="shared" si="2254"/>
        <v>680.19407000000001</v>
      </c>
      <c r="J3252" s="76">
        <f t="shared" si="2254"/>
        <v>50</v>
      </c>
      <c r="K3252" s="22">
        <f t="shared" si="2254"/>
        <v>140</v>
      </c>
      <c r="L3252" s="22">
        <f t="shared" si="2254"/>
        <v>0</v>
      </c>
      <c r="M3252" s="22">
        <f t="shared" si="2254"/>
        <v>0</v>
      </c>
      <c r="N3252" s="22">
        <f t="shared" si="2254"/>
        <v>0</v>
      </c>
      <c r="O3252" s="45">
        <f t="shared" ref="O3252:Q3258" si="2255">O3253</f>
        <v>680.19399999999996</v>
      </c>
      <c r="P3252" s="45">
        <f t="shared" si="2255"/>
        <v>140</v>
      </c>
      <c r="Q3252" s="45">
        <f t="shared" si="2255"/>
        <v>0</v>
      </c>
      <c r="R3252" s="86">
        <f t="shared" si="2230"/>
        <v>99.999989708819413</v>
      </c>
    </row>
    <row r="3253" spans="1:19" s="49" customFormat="1" ht="31.5" customHeight="1" x14ac:dyDescent="0.3">
      <c r="A3253" s="47" t="s">
        <v>308</v>
      </c>
      <c r="B3253" s="47" t="s">
        <v>1402</v>
      </c>
      <c r="C3253" s="20"/>
      <c r="D3253" s="47"/>
      <c r="E3253" s="48" t="s">
        <v>647</v>
      </c>
      <c r="F3253" s="23">
        <v>917.6</v>
      </c>
      <c r="G3253" s="23">
        <f t="shared" si="2254"/>
        <v>0</v>
      </c>
      <c r="H3253" s="23">
        <f t="shared" si="2254"/>
        <v>540.19400000000007</v>
      </c>
      <c r="I3253" s="23">
        <f t="shared" si="2254"/>
        <v>680.19407000000001</v>
      </c>
      <c r="J3253" s="77">
        <f t="shared" si="2254"/>
        <v>50</v>
      </c>
      <c r="K3253" s="23">
        <f t="shared" si="2254"/>
        <v>140</v>
      </c>
      <c r="L3253" s="23">
        <f t="shared" si="2254"/>
        <v>0</v>
      </c>
      <c r="M3253" s="23">
        <f t="shared" si="2254"/>
        <v>0</v>
      </c>
      <c r="N3253" s="23">
        <f t="shared" si="2254"/>
        <v>0</v>
      </c>
      <c r="O3253" s="51">
        <f t="shared" si="2255"/>
        <v>680.19399999999996</v>
      </c>
      <c r="P3253" s="51">
        <f t="shared" si="2255"/>
        <v>140</v>
      </c>
      <c r="Q3253" s="51">
        <f t="shared" si="2255"/>
        <v>0</v>
      </c>
      <c r="R3253" s="87">
        <f t="shared" si="2230"/>
        <v>99.999989708819413</v>
      </c>
    </row>
    <row r="3254" spans="1:19" ht="31.5" customHeight="1" x14ac:dyDescent="0.3">
      <c r="A3254" s="28" t="s">
        <v>308</v>
      </c>
      <c r="B3254" s="28" t="s">
        <v>1402</v>
      </c>
      <c r="C3254" s="18" t="s">
        <v>112</v>
      </c>
      <c r="D3254" s="28"/>
      <c r="E3254" s="29" t="s">
        <v>1504</v>
      </c>
      <c r="F3254" s="24">
        <v>917.6</v>
      </c>
      <c r="G3254" s="24">
        <f t="shared" si="2254"/>
        <v>0</v>
      </c>
      <c r="H3254" s="24">
        <f t="shared" si="2254"/>
        <v>540.19400000000007</v>
      </c>
      <c r="I3254" s="24">
        <f t="shared" si="2254"/>
        <v>680.19407000000001</v>
      </c>
      <c r="J3254" s="37">
        <f t="shared" si="2254"/>
        <v>50</v>
      </c>
      <c r="K3254" s="24">
        <f t="shared" si="2254"/>
        <v>140</v>
      </c>
      <c r="L3254" s="24">
        <f t="shared" si="2254"/>
        <v>0</v>
      </c>
      <c r="M3254" s="24">
        <f t="shared" si="2254"/>
        <v>0</v>
      </c>
      <c r="N3254" s="24">
        <f t="shared" si="2254"/>
        <v>0</v>
      </c>
      <c r="O3254" s="30">
        <f t="shared" si="2255"/>
        <v>680.19399999999996</v>
      </c>
      <c r="P3254" s="30">
        <f t="shared" si="2255"/>
        <v>140</v>
      </c>
      <c r="Q3254" s="30">
        <f t="shared" si="2255"/>
        <v>0</v>
      </c>
      <c r="R3254" s="88">
        <f t="shared" si="2230"/>
        <v>99.999989708819413</v>
      </c>
    </row>
    <row r="3255" spans="1:19" ht="31.5" customHeight="1" x14ac:dyDescent="0.3">
      <c r="A3255" s="28" t="s">
        <v>308</v>
      </c>
      <c r="B3255" s="28" t="s">
        <v>1402</v>
      </c>
      <c r="C3255" s="18" t="s">
        <v>131</v>
      </c>
      <c r="D3255" s="28"/>
      <c r="E3255" s="29" t="s">
        <v>1505</v>
      </c>
      <c r="F3255" s="24">
        <v>917.6</v>
      </c>
      <c r="G3255" s="24">
        <f t="shared" ref="G3255:H3255" si="2256">G3256+G3267+G3260</f>
        <v>0</v>
      </c>
      <c r="H3255" s="24">
        <f t="shared" si="2256"/>
        <v>540.19400000000007</v>
      </c>
      <c r="I3255" s="24">
        <f t="shared" ref="I3255:Q3255" si="2257">I3256+I3267+I3260</f>
        <v>680.19407000000001</v>
      </c>
      <c r="J3255" s="37">
        <f t="shared" si="2257"/>
        <v>50</v>
      </c>
      <c r="K3255" s="24">
        <f t="shared" si="2257"/>
        <v>140</v>
      </c>
      <c r="L3255" s="24">
        <f t="shared" si="2257"/>
        <v>0</v>
      </c>
      <c r="M3255" s="24">
        <f t="shared" si="2257"/>
        <v>0</v>
      </c>
      <c r="N3255" s="24">
        <f t="shared" si="2257"/>
        <v>0</v>
      </c>
      <c r="O3255" s="30">
        <f t="shared" si="2257"/>
        <v>680.19399999999996</v>
      </c>
      <c r="P3255" s="30">
        <f t="shared" si="2257"/>
        <v>140</v>
      </c>
      <c r="Q3255" s="30">
        <f t="shared" si="2257"/>
        <v>0</v>
      </c>
      <c r="R3255" s="88">
        <f t="shared" si="2230"/>
        <v>99.999989708819413</v>
      </c>
    </row>
    <row r="3256" spans="1:19" ht="47.25" hidden="1" customHeight="1" x14ac:dyDescent="0.3">
      <c r="A3256" s="28" t="s">
        <v>308</v>
      </c>
      <c r="B3256" s="28" t="s">
        <v>1402</v>
      </c>
      <c r="C3256" s="18" t="s">
        <v>132</v>
      </c>
      <c r="D3256" s="28"/>
      <c r="E3256" s="29" t="s">
        <v>1506</v>
      </c>
      <c r="F3256" s="24">
        <v>0</v>
      </c>
      <c r="G3256" s="24">
        <f t="shared" ref="G3256:N3258" si="2258">G3257</f>
        <v>0</v>
      </c>
      <c r="H3256" s="24">
        <f t="shared" si="2258"/>
        <v>0</v>
      </c>
      <c r="I3256" s="24">
        <f t="shared" si="2258"/>
        <v>0</v>
      </c>
      <c r="J3256" s="37">
        <f t="shared" si="2258"/>
        <v>0</v>
      </c>
      <c r="K3256" s="24">
        <f t="shared" si="2258"/>
        <v>0</v>
      </c>
      <c r="L3256" s="24">
        <f t="shared" si="2258"/>
        <v>0</v>
      </c>
      <c r="M3256" s="24">
        <f t="shared" si="2258"/>
        <v>0</v>
      </c>
      <c r="N3256" s="24">
        <f t="shared" si="2258"/>
        <v>0</v>
      </c>
      <c r="O3256" s="30">
        <f t="shared" si="2255"/>
        <v>0</v>
      </c>
      <c r="P3256" s="30">
        <f t="shared" si="2255"/>
        <v>0</v>
      </c>
      <c r="Q3256" s="30">
        <f t="shared" si="2255"/>
        <v>0</v>
      </c>
      <c r="R3256" s="30">
        <v>0</v>
      </c>
      <c r="S3256" s="36" t="s">
        <v>2026</v>
      </c>
    </row>
    <row r="3257" spans="1:19" ht="31.5" hidden="1" customHeight="1" x14ac:dyDescent="0.3">
      <c r="A3257" s="28" t="s">
        <v>308</v>
      </c>
      <c r="B3257" s="28" t="s">
        <v>1402</v>
      </c>
      <c r="C3257" s="18" t="s">
        <v>137</v>
      </c>
      <c r="D3257" s="28"/>
      <c r="E3257" s="29" t="s">
        <v>885</v>
      </c>
      <c r="F3257" s="24">
        <v>0</v>
      </c>
      <c r="G3257" s="24">
        <f t="shared" si="2258"/>
        <v>0</v>
      </c>
      <c r="H3257" s="24">
        <f t="shared" si="2258"/>
        <v>0</v>
      </c>
      <c r="I3257" s="24">
        <f t="shared" si="2258"/>
        <v>0</v>
      </c>
      <c r="J3257" s="37">
        <f t="shared" si="2258"/>
        <v>0</v>
      </c>
      <c r="K3257" s="24">
        <f t="shared" si="2258"/>
        <v>0</v>
      </c>
      <c r="L3257" s="24">
        <f t="shared" si="2258"/>
        <v>0</v>
      </c>
      <c r="M3257" s="24">
        <f t="shared" si="2258"/>
        <v>0</v>
      </c>
      <c r="N3257" s="24">
        <f t="shared" si="2258"/>
        <v>0</v>
      </c>
      <c r="O3257" s="30">
        <f t="shared" si="2255"/>
        <v>0</v>
      </c>
      <c r="P3257" s="30">
        <f t="shared" si="2255"/>
        <v>0</v>
      </c>
      <c r="Q3257" s="30">
        <f t="shared" si="2255"/>
        <v>0</v>
      </c>
      <c r="R3257" s="30">
        <v>0</v>
      </c>
      <c r="S3257" s="36" t="s">
        <v>2026</v>
      </c>
    </row>
    <row r="3258" spans="1:19" ht="31.5" hidden="1" customHeight="1" x14ac:dyDescent="0.3">
      <c r="A3258" s="28" t="s">
        <v>308</v>
      </c>
      <c r="B3258" s="28" t="s">
        <v>1402</v>
      </c>
      <c r="C3258" s="18" t="s">
        <v>137</v>
      </c>
      <c r="D3258" s="28" t="s">
        <v>51</v>
      </c>
      <c r="E3258" s="29" t="s">
        <v>663</v>
      </c>
      <c r="F3258" s="24">
        <v>0</v>
      </c>
      <c r="G3258" s="24">
        <f t="shared" si="2258"/>
        <v>0</v>
      </c>
      <c r="H3258" s="24">
        <f t="shared" si="2258"/>
        <v>0</v>
      </c>
      <c r="I3258" s="24">
        <f t="shared" si="2258"/>
        <v>0</v>
      </c>
      <c r="J3258" s="37">
        <f t="shared" si="2258"/>
        <v>0</v>
      </c>
      <c r="K3258" s="24">
        <f t="shared" si="2258"/>
        <v>0</v>
      </c>
      <c r="L3258" s="24">
        <f t="shared" si="2258"/>
        <v>0</v>
      </c>
      <c r="M3258" s="24">
        <f t="shared" si="2258"/>
        <v>0</v>
      </c>
      <c r="N3258" s="24">
        <f t="shared" si="2258"/>
        <v>0</v>
      </c>
      <c r="O3258" s="30">
        <f t="shared" si="2255"/>
        <v>0</v>
      </c>
      <c r="P3258" s="30">
        <f t="shared" si="2255"/>
        <v>0</v>
      </c>
      <c r="Q3258" s="30">
        <f t="shared" si="2255"/>
        <v>0</v>
      </c>
      <c r="R3258" s="30">
        <v>0</v>
      </c>
      <c r="S3258" s="36" t="s">
        <v>2026</v>
      </c>
    </row>
    <row r="3259" spans="1:19" ht="31.5" hidden="1" customHeight="1" x14ac:dyDescent="0.3">
      <c r="A3259" s="28" t="s">
        <v>308</v>
      </c>
      <c r="B3259" s="28" t="s">
        <v>1402</v>
      </c>
      <c r="C3259" s="18" t="s">
        <v>137</v>
      </c>
      <c r="D3259" s="28" t="s">
        <v>52</v>
      </c>
      <c r="E3259" s="29" t="s">
        <v>664</v>
      </c>
      <c r="F3259" s="24">
        <v>0</v>
      </c>
      <c r="G3259" s="24"/>
      <c r="H3259" s="24">
        <v>0</v>
      </c>
      <c r="I3259" s="24">
        <v>0</v>
      </c>
      <c r="J3259" s="37">
        <v>0</v>
      </c>
      <c r="K3259" s="24">
        <v>0</v>
      </c>
      <c r="L3259" s="24">
        <v>0</v>
      </c>
      <c r="M3259" s="24">
        <v>0</v>
      </c>
      <c r="N3259" s="24">
        <v>0</v>
      </c>
      <c r="O3259" s="30">
        <v>0</v>
      </c>
      <c r="P3259" s="30">
        <v>0</v>
      </c>
      <c r="Q3259" s="30">
        <v>0</v>
      </c>
      <c r="R3259" s="30">
        <v>0</v>
      </c>
      <c r="S3259" s="36" t="s">
        <v>2026</v>
      </c>
    </row>
    <row r="3260" spans="1:19" ht="31.5" customHeight="1" x14ac:dyDescent="0.3">
      <c r="A3260" s="28" t="s">
        <v>308</v>
      </c>
      <c r="B3260" s="28" t="s">
        <v>1402</v>
      </c>
      <c r="C3260" s="18" t="s">
        <v>145</v>
      </c>
      <c r="D3260" s="28"/>
      <c r="E3260" s="29" t="s">
        <v>1513</v>
      </c>
      <c r="F3260" s="24">
        <v>50</v>
      </c>
      <c r="G3260" s="24">
        <f t="shared" ref="G3260:Q3262" si="2259">G3261</f>
        <v>0</v>
      </c>
      <c r="H3260" s="24">
        <f>H3261+H3264</f>
        <v>50</v>
      </c>
      <c r="I3260" s="24">
        <f>I3261+I3264</f>
        <v>190</v>
      </c>
      <c r="J3260" s="24">
        <f t="shared" ref="J3260:Q3260" si="2260">J3261+J3264</f>
        <v>50</v>
      </c>
      <c r="K3260" s="24">
        <f t="shared" si="2260"/>
        <v>140</v>
      </c>
      <c r="L3260" s="24">
        <f t="shared" si="2260"/>
        <v>0</v>
      </c>
      <c r="M3260" s="24">
        <f t="shared" si="2260"/>
        <v>0</v>
      </c>
      <c r="N3260" s="24">
        <f t="shared" si="2260"/>
        <v>0</v>
      </c>
      <c r="O3260" s="24">
        <f t="shared" si="2260"/>
        <v>190</v>
      </c>
      <c r="P3260" s="24">
        <f t="shared" si="2260"/>
        <v>140</v>
      </c>
      <c r="Q3260" s="24">
        <f t="shared" si="2260"/>
        <v>0</v>
      </c>
      <c r="R3260" s="88">
        <f t="shared" si="2230"/>
        <v>100</v>
      </c>
    </row>
    <row r="3261" spans="1:19" ht="31.5" hidden="1" customHeight="1" x14ac:dyDescent="0.3">
      <c r="A3261" s="28" t="s">
        <v>308</v>
      </c>
      <c r="B3261" s="28" t="s">
        <v>1402</v>
      </c>
      <c r="C3261" s="18" t="s">
        <v>141</v>
      </c>
      <c r="D3261" s="28"/>
      <c r="E3261" s="29" t="s">
        <v>892</v>
      </c>
      <c r="F3261" s="24">
        <v>50</v>
      </c>
      <c r="G3261" s="24">
        <f t="shared" si="2259"/>
        <v>0</v>
      </c>
      <c r="H3261" s="24">
        <f t="shared" si="2259"/>
        <v>50</v>
      </c>
      <c r="I3261" s="24">
        <f t="shared" si="2259"/>
        <v>0</v>
      </c>
      <c r="J3261" s="37">
        <f t="shared" si="2259"/>
        <v>0</v>
      </c>
      <c r="K3261" s="24">
        <f t="shared" si="2259"/>
        <v>0</v>
      </c>
      <c r="L3261" s="24">
        <f t="shared" si="2259"/>
        <v>0</v>
      </c>
      <c r="M3261" s="24">
        <f t="shared" si="2259"/>
        <v>0</v>
      </c>
      <c r="N3261" s="24">
        <f t="shared" si="2259"/>
        <v>0</v>
      </c>
      <c r="O3261" s="30">
        <f t="shared" si="2259"/>
        <v>0</v>
      </c>
      <c r="P3261" s="30">
        <f t="shared" si="2259"/>
        <v>0</v>
      </c>
      <c r="Q3261" s="30">
        <f t="shared" si="2259"/>
        <v>0</v>
      </c>
      <c r="R3261" s="30">
        <v>0</v>
      </c>
      <c r="S3261" s="36" t="s">
        <v>2026</v>
      </c>
    </row>
    <row r="3262" spans="1:19" ht="31.5" hidden="1" customHeight="1" x14ac:dyDescent="0.3">
      <c r="A3262" s="28" t="s">
        <v>308</v>
      </c>
      <c r="B3262" s="28" t="s">
        <v>1402</v>
      </c>
      <c r="C3262" s="18" t="s">
        <v>141</v>
      </c>
      <c r="D3262" s="28" t="s">
        <v>51</v>
      </c>
      <c r="E3262" s="29" t="s">
        <v>663</v>
      </c>
      <c r="F3262" s="24">
        <v>50</v>
      </c>
      <c r="G3262" s="24">
        <f t="shared" si="2259"/>
        <v>0</v>
      </c>
      <c r="H3262" s="24">
        <f t="shared" si="2259"/>
        <v>50</v>
      </c>
      <c r="I3262" s="24">
        <f t="shared" si="2259"/>
        <v>0</v>
      </c>
      <c r="J3262" s="37">
        <f t="shared" si="2259"/>
        <v>0</v>
      </c>
      <c r="K3262" s="24">
        <f t="shared" si="2259"/>
        <v>0</v>
      </c>
      <c r="L3262" s="24">
        <f t="shared" si="2259"/>
        <v>0</v>
      </c>
      <c r="M3262" s="24">
        <f t="shared" si="2259"/>
        <v>0</v>
      </c>
      <c r="N3262" s="24">
        <f t="shared" si="2259"/>
        <v>0</v>
      </c>
      <c r="O3262" s="30">
        <f t="shared" si="2259"/>
        <v>0</v>
      </c>
      <c r="P3262" s="30">
        <f t="shared" si="2259"/>
        <v>0</v>
      </c>
      <c r="Q3262" s="30">
        <f t="shared" si="2259"/>
        <v>0</v>
      </c>
      <c r="R3262" s="30">
        <v>0</v>
      </c>
      <c r="S3262" s="36" t="s">
        <v>2026</v>
      </c>
    </row>
    <row r="3263" spans="1:19" ht="31.5" hidden="1" customHeight="1" x14ac:dyDescent="0.3">
      <c r="A3263" s="28" t="s">
        <v>308</v>
      </c>
      <c r="B3263" s="28" t="s">
        <v>1402</v>
      </c>
      <c r="C3263" s="18" t="s">
        <v>141</v>
      </c>
      <c r="D3263" s="28" t="s">
        <v>52</v>
      </c>
      <c r="E3263" s="29" t="s">
        <v>664</v>
      </c>
      <c r="F3263" s="24">
        <v>50</v>
      </c>
      <c r="G3263" s="24"/>
      <c r="H3263" s="24">
        <v>50</v>
      </c>
      <c r="I3263" s="24">
        <v>0</v>
      </c>
      <c r="J3263" s="37">
        <v>0</v>
      </c>
      <c r="K3263" s="24">
        <v>0</v>
      </c>
      <c r="L3263" s="24">
        <v>0</v>
      </c>
      <c r="M3263" s="24">
        <v>0</v>
      </c>
      <c r="N3263" s="24">
        <v>0</v>
      </c>
      <c r="O3263" s="30">
        <v>0</v>
      </c>
      <c r="P3263" s="30">
        <v>0</v>
      </c>
      <c r="Q3263" s="30">
        <v>0</v>
      </c>
      <c r="R3263" s="30">
        <v>0</v>
      </c>
      <c r="S3263" s="36" t="s">
        <v>2026</v>
      </c>
    </row>
    <row r="3264" spans="1:19" ht="63" customHeight="1" x14ac:dyDescent="0.3">
      <c r="A3264" s="28" t="s">
        <v>308</v>
      </c>
      <c r="B3264" s="28" t="s">
        <v>1402</v>
      </c>
      <c r="C3264" s="18" t="s">
        <v>2014</v>
      </c>
      <c r="D3264" s="28"/>
      <c r="E3264" s="29" t="s">
        <v>2015</v>
      </c>
      <c r="F3264" s="24"/>
      <c r="G3264" s="24"/>
      <c r="H3264" s="24">
        <f>H3265</f>
        <v>0</v>
      </c>
      <c r="I3264" s="24">
        <f>I3265</f>
        <v>190</v>
      </c>
      <c r="J3264" s="24">
        <f t="shared" ref="J3264:Q3265" si="2261">J3265</f>
        <v>50</v>
      </c>
      <c r="K3264" s="24">
        <f t="shared" si="2261"/>
        <v>140</v>
      </c>
      <c r="L3264" s="24">
        <f t="shared" si="2261"/>
        <v>0</v>
      </c>
      <c r="M3264" s="24">
        <f t="shared" si="2261"/>
        <v>0</v>
      </c>
      <c r="N3264" s="24">
        <f t="shared" si="2261"/>
        <v>0</v>
      </c>
      <c r="O3264" s="24">
        <f t="shared" si="2261"/>
        <v>190</v>
      </c>
      <c r="P3264" s="24">
        <f t="shared" si="2261"/>
        <v>140</v>
      </c>
      <c r="Q3264" s="24">
        <f t="shared" si="2261"/>
        <v>0</v>
      </c>
      <c r="R3264" s="88">
        <f t="shared" si="2230"/>
        <v>100</v>
      </c>
    </row>
    <row r="3265" spans="1:18" ht="31.5" customHeight="1" x14ac:dyDescent="0.3">
      <c r="A3265" s="28" t="s">
        <v>308</v>
      </c>
      <c r="B3265" s="28" t="s">
        <v>1402</v>
      </c>
      <c r="C3265" s="18" t="s">
        <v>2014</v>
      </c>
      <c r="D3265" s="28" t="s">
        <v>51</v>
      </c>
      <c r="E3265" s="29" t="s">
        <v>663</v>
      </c>
      <c r="F3265" s="24"/>
      <c r="G3265" s="24"/>
      <c r="H3265" s="24">
        <f>H3266</f>
        <v>0</v>
      </c>
      <c r="I3265" s="24">
        <f>I3266</f>
        <v>190</v>
      </c>
      <c r="J3265" s="24">
        <f t="shared" si="2261"/>
        <v>50</v>
      </c>
      <c r="K3265" s="24">
        <f t="shared" si="2261"/>
        <v>140</v>
      </c>
      <c r="L3265" s="24">
        <f t="shared" si="2261"/>
        <v>0</v>
      </c>
      <c r="M3265" s="24">
        <f t="shared" si="2261"/>
        <v>0</v>
      </c>
      <c r="N3265" s="24">
        <f t="shared" si="2261"/>
        <v>0</v>
      </c>
      <c r="O3265" s="24">
        <f t="shared" si="2261"/>
        <v>190</v>
      </c>
      <c r="P3265" s="24">
        <f t="shared" si="2261"/>
        <v>140</v>
      </c>
      <c r="Q3265" s="24">
        <f t="shared" si="2261"/>
        <v>0</v>
      </c>
      <c r="R3265" s="88">
        <f t="shared" si="2230"/>
        <v>100</v>
      </c>
    </row>
    <row r="3266" spans="1:18" ht="31.5" customHeight="1" x14ac:dyDescent="0.3">
      <c r="A3266" s="28" t="s">
        <v>308</v>
      </c>
      <c r="B3266" s="28" t="s">
        <v>1402</v>
      </c>
      <c r="C3266" s="18" t="s">
        <v>2014</v>
      </c>
      <c r="D3266" s="28" t="s">
        <v>52</v>
      </c>
      <c r="E3266" s="29" t="s">
        <v>664</v>
      </c>
      <c r="F3266" s="24"/>
      <c r="G3266" s="24"/>
      <c r="H3266" s="24">
        <v>0</v>
      </c>
      <c r="I3266" s="24">
        <v>190</v>
      </c>
      <c r="J3266" s="37">
        <v>50</v>
      </c>
      <c r="K3266" s="24">
        <v>140</v>
      </c>
      <c r="L3266" s="24">
        <v>0</v>
      </c>
      <c r="M3266" s="24">
        <v>0</v>
      </c>
      <c r="N3266" s="24">
        <v>0</v>
      </c>
      <c r="O3266" s="24">
        <v>190</v>
      </c>
      <c r="P3266" s="24">
        <v>140</v>
      </c>
      <c r="Q3266" s="24">
        <v>0</v>
      </c>
      <c r="R3266" s="88">
        <f t="shared" si="2230"/>
        <v>100</v>
      </c>
    </row>
    <row r="3267" spans="1:18" ht="31.5" customHeight="1" x14ac:dyDescent="0.3">
      <c r="A3267" s="28" t="s">
        <v>308</v>
      </c>
      <c r="B3267" s="28" t="s">
        <v>1402</v>
      </c>
      <c r="C3267" s="18" t="s">
        <v>298</v>
      </c>
      <c r="D3267" s="28"/>
      <c r="E3267" s="29" t="s">
        <v>1620</v>
      </c>
      <c r="F3267" s="24">
        <v>867.6</v>
      </c>
      <c r="G3267" s="24">
        <f t="shared" ref="G3267:N3269" si="2262">G3268</f>
        <v>0</v>
      </c>
      <c r="H3267" s="24">
        <f t="shared" si="2262"/>
        <v>490.19400000000007</v>
      </c>
      <c r="I3267" s="24">
        <f t="shared" si="2262"/>
        <v>490.19407000000001</v>
      </c>
      <c r="J3267" s="37">
        <f t="shared" si="2262"/>
        <v>0</v>
      </c>
      <c r="K3267" s="24">
        <f t="shared" si="2262"/>
        <v>0</v>
      </c>
      <c r="L3267" s="24">
        <f t="shared" si="2262"/>
        <v>0</v>
      </c>
      <c r="M3267" s="24">
        <f t="shared" si="2262"/>
        <v>0</v>
      </c>
      <c r="N3267" s="24">
        <f t="shared" si="2262"/>
        <v>0</v>
      </c>
      <c r="O3267" s="30">
        <f t="shared" ref="O3267:Q3269" si="2263">O3268</f>
        <v>490.19400000000002</v>
      </c>
      <c r="P3267" s="30">
        <f t="shared" si="2263"/>
        <v>0</v>
      </c>
      <c r="Q3267" s="30">
        <f t="shared" si="2263"/>
        <v>0</v>
      </c>
      <c r="R3267" s="88">
        <f t="shared" si="2230"/>
        <v>99.999985719941492</v>
      </c>
    </row>
    <row r="3268" spans="1:18" ht="15.75" customHeight="1" x14ac:dyDescent="0.3">
      <c r="A3268" s="28" t="s">
        <v>308</v>
      </c>
      <c r="B3268" s="28" t="s">
        <v>1402</v>
      </c>
      <c r="C3268" s="18" t="s">
        <v>297</v>
      </c>
      <c r="D3268" s="28"/>
      <c r="E3268" s="29" t="s">
        <v>894</v>
      </c>
      <c r="F3268" s="24">
        <v>867.6</v>
      </c>
      <c r="G3268" s="24">
        <f t="shared" si="2262"/>
        <v>0</v>
      </c>
      <c r="H3268" s="24">
        <f t="shared" si="2262"/>
        <v>490.19400000000007</v>
      </c>
      <c r="I3268" s="24">
        <f t="shared" si="2262"/>
        <v>490.19407000000001</v>
      </c>
      <c r="J3268" s="37">
        <f t="shared" si="2262"/>
        <v>0</v>
      </c>
      <c r="K3268" s="24">
        <f t="shared" si="2262"/>
        <v>0</v>
      </c>
      <c r="L3268" s="24">
        <f t="shared" si="2262"/>
        <v>0</v>
      </c>
      <c r="M3268" s="24">
        <f t="shared" si="2262"/>
        <v>0</v>
      </c>
      <c r="N3268" s="24">
        <f t="shared" si="2262"/>
        <v>0</v>
      </c>
      <c r="O3268" s="30">
        <f t="shared" si="2263"/>
        <v>490.19400000000002</v>
      </c>
      <c r="P3268" s="30">
        <f t="shared" si="2263"/>
        <v>0</v>
      </c>
      <c r="Q3268" s="30">
        <f t="shared" si="2263"/>
        <v>0</v>
      </c>
      <c r="R3268" s="88">
        <f t="shared" si="2230"/>
        <v>99.999985719941492</v>
      </c>
    </row>
    <row r="3269" spans="1:18" ht="31.5" customHeight="1" x14ac:dyDescent="0.3">
      <c r="A3269" s="28" t="s">
        <v>308</v>
      </c>
      <c r="B3269" s="28" t="s">
        <v>1402</v>
      </c>
      <c r="C3269" s="18" t="s">
        <v>297</v>
      </c>
      <c r="D3269" s="28" t="s">
        <v>51</v>
      </c>
      <c r="E3269" s="29" t="s">
        <v>663</v>
      </c>
      <c r="F3269" s="24">
        <v>867.6</v>
      </c>
      <c r="G3269" s="24">
        <f t="shared" si="2262"/>
        <v>0</v>
      </c>
      <c r="H3269" s="24">
        <f t="shared" si="2262"/>
        <v>490.19400000000007</v>
      </c>
      <c r="I3269" s="24">
        <f t="shared" si="2262"/>
        <v>490.19407000000001</v>
      </c>
      <c r="J3269" s="37">
        <f t="shared" si="2262"/>
        <v>0</v>
      </c>
      <c r="K3269" s="24">
        <f t="shared" si="2262"/>
        <v>0</v>
      </c>
      <c r="L3269" s="24">
        <f t="shared" si="2262"/>
        <v>0</v>
      </c>
      <c r="M3269" s="24">
        <f t="shared" si="2262"/>
        <v>0</v>
      </c>
      <c r="N3269" s="24">
        <f t="shared" si="2262"/>
        <v>0</v>
      </c>
      <c r="O3269" s="30">
        <f t="shared" si="2263"/>
        <v>490.19400000000002</v>
      </c>
      <c r="P3269" s="30">
        <f t="shared" si="2263"/>
        <v>0</v>
      </c>
      <c r="Q3269" s="30">
        <f t="shared" si="2263"/>
        <v>0</v>
      </c>
      <c r="R3269" s="88">
        <f t="shared" si="2230"/>
        <v>99.999985719941492</v>
      </c>
    </row>
    <row r="3270" spans="1:18" ht="31.5" customHeight="1" x14ac:dyDescent="0.3">
      <c r="A3270" s="28" t="s">
        <v>308</v>
      </c>
      <c r="B3270" s="28" t="s">
        <v>1402</v>
      </c>
      <c r="C3270" s="18" t="s">
        <v>297</v>
      </c>
      <c r="D3270" s="28" t="s">
        <v>52</v>
      </c>
      <c r="E3270" s="29" t="s">
        <v>664</v>
      </c>
      <c r="F3270" s="24">
        <v>867.6</v>
      </c>
      <c r="G3270" s="24"/>
      <c r="H3270" s="24">
        <f>867.6-223.468-153.938</f>
        <v>490.19400000000007</v>
      </c>
      <c r="I3270" s="24">
        <v>490.19407000000001</v>
      </c>
      <c r="J3270" s="37">
        <v>0</v>
      </c>
      <c r="K3270" s="24">
        <v>0</v>
      </c>
      <c r="L3270" s="24">
        <v>0</v>
      </c>
      <c r="M3270" s="24">
        <v>0</v>
      </c>
      <c r="N3270" s="24">
        <v>0</v>
      </c>
      <c r="O3270" s="30">
        <v>490.19400000000002</v>
      </c>
      <c r="P3270" s="30">
        <v>0</v>
      </c>
      <c r="Q3270" s="30">
        <v>0</v>
      </c>
      <c r="R3270" s="88">
        <f t="shared" si="2230"/>
        <v>99.999985719941492</v>
      </c>
    </row>
    <row r="3271" spans="1:18" s="36" customFormat="1" ht="15.75" customHeight="1" x14ac:dyDescent="0.3">
      <c r="A3271" s="43" t="s">
        <v>308</v>
      </c>
      <c r="B3271" s="43" t="s">
        <v>111</v>
      </c>
      <c r="C3271" s="27"/>
      <c r="D3271" s="43"/>
      <c r="E3271" s="44" t="s">
        <v>624</v>
      </c>
      <c r="F3271" s="22">
        <v>2459.1</v>
      </c>
      <c r="G3271" s="22">
        <f t="shared" ref="G3271:N3271" si="2264">G3272</f>
        <v>0</v>
      </c>
      <c r="H3271" s="22">
        <f t="shared" si="2264"/>
        <v>2459.1</v>
      </c>
      <c r="I3271" s="22">
        <f t="shared" si="2264"/>
        <v>2459.1</v>
      </c>
      <c r="J3271" s="76">
        <f t="shared" si="2264"/>
        <v>2459.1</v>
      </c>
      <c r="K3271" s="22">
        <f t="shared" si="2264"/>
        <v>0</v>
      </c>
      <c r="L3271" s="22">
        <f t="shared" si="2264"/>
        <v>0</v>
      </c>
      <c r="M3271" s="22">
        <f t="shared" si="2264"/>
        <v>0</v>
      </c>
      <c r="N3271" s="22">
        <f t="shared" si="2264"/>
        <v>0</v>
      </c>
      <c r="O3271" s="45">
        <f>O3272</f>
        <v>2459.1</v>
      </c>
      <c r="P3271" s="45">
        <f>P3272</f>
        <v>0</v>
      </c>
      <c r="Q3271" s="45">
        <f>Q3272</f>
        <v>0</v>
      </c>
      <c r="R3271" s="86">
        <f t="shared" si="2230"/>
        <v>100</v>
      </c>
    </row>
    <row r="3272" spans="1:18" s="49" customFormat="1" ht="15.75" customHeight="1" x14ac:dyDescent="0.3">
      <c r="A3272" s="47" t="s">
        <v>308</v>
      </c>
      <c r="B3272" s="47" t="s">
        <v>1406</v>
      </c>
      <c r="C3272" s="20"/>
      <c r="D3272" s="47"/>
      <c r="E3272" s="48" t="s">
        <v>650</v>
      </c>
      <c r="F3272" s="23">
        <v>2459.1</v>
      </c>
      <c r="G3272" s="23">
        <f t="shared" ref="G3272:H3272" si="2265">G3273+G3279</f>
        <v>0</v>
      </c>
      <c r="H3272" s="23">
        <f t="shared" si="2265"/>
        <v>2459.1</v>
      </c>
      <c r="I3272" s="23">
        <f t="shared" ref="I3272:Q3272" si="2266">I3273+I3279</f>
        <v>2459.1</v>
      </c>
      <c r="J3272" s="77">
        <f t="shared" si="2266"/>
        <v>2459.1</v>
      </c>
      <c r="K3272" s="23">
        <f t="shared" si="2266"/>
        <v>0</v>
      </c>
      <c r="L3272" s="23">
        <f t="shared" si="2266"/>
        <v>0</v>
      </c>
      <c r="M3272" s="23">
        <f t="shared" si="2266"/>
        <v>0</v>
      </c>
      <c r="N3272" s="23">
        <f t="shared" si="2266"/>
        <v>0</v>
      </c>
      <c r="O3272" s="51">
        <f t="shared" si="2266"/>
        <v>2459.1</v>
      </c>
      <c r="P3272" s="51">
        <f t="shared" si="2266"/>
        <v>0</v>
      </c>
      <c r="Q3272" s="51">
        <f t="shared" si="2266"/>
        <v>0</v>
      </c>
      <c r="R3272" s="87">
        <f t="shared" si="2230"/>
        <v>100</v>
      </c>
    </row>
    <row r="3273" spans="1:18" ht="15.75" customHeight="1" x14ac:dyDescent="0.3">
      <c r="A3273" s="28" t="s">
        <v>308</v>
      </c>
      <c r="B3273" s="28" t="s">
        <v>1406</v>
      </c>
      <c r="C3273" s="18" t="s">
        <v>187</v>
      </c>
      <c r="D3273" s="28"/>
      <c r="E3273" s="29" t="s">
        <v>1529</v>
      </c>
      <c r="F3273" s="24">
        <v>2259.1</v>
      </c>
      <c r="G3273" s="24">
        <f t="shared" ref="G3273:N3277" si="2267">G3274</f>
        <v>0</v>
      </c>
      <c r="H3273" s="24">
        <f t="shared" si="2267"/>
        <v>2259.1</v>
      </c>
      <c r="I3273" s="24">
        <f t="shared" si="2267"/>
        <v>2259.1</v>
      </c>
      <c r="J3273" s="37">
        <f t="shared" si="2267"/>
        <v>2259.1</v>
      </c>
      <c r="K3273" s="24">
        <f t="shared" si="2267"/>
        <v>0</v>
      </c>
      <c r="L3273" s="24">
        <f t="shared" si="2267"/>
        <v>0</v>
      </c>
      <c r="M3273" s="24">
        <f t="shared" si="2267"/>
        <v>0</v>
      </c>
      <c r="N3273" s="24">
        <f t="shared" si="2267"/>
        <v>0</v>
      </c>
      <c r="O3273" s="30">
        <f t="shared" ref="O3273:Q3277" si="2268">O3274</f>
        <v>2259.1</v>
      </c>
      <c r="P3273" s="30">
        <f t="shared" si="2268"/>
        <v>0</v>
      </c>
      <c r="Q3273" s="30">
        <f t="shared" si="2268"/>
        <v>0</v>
      </c>
      <c r="R3273" s="88">
        <f t="shared" si="2230"/>
        <v>100</v>
      </c>
    </row>
    <row r="3274" spans="1:18" ht="47.25" customHeight="1" x14ac:dyDescent="0.3">
      <c r="A3274" s="28" t="s">
        <v>308</v>
      </c>
      <c r="B3274" s="28" t="s">
        <v>1406</v>
      </c>
      <c r="C3274" s="18" t="s">
        <v>191</v>
      </c>
      <c r="D3274" s="28"/>
      <c r="E3274" s="29" t="s">
        <v>1532</v>
      </c>
      <c r="F3274" s="24">
        <v>2259.1</v>
      </c>
      <c r="G3274" s="24">
        <f t="shared" si="2267"/>
        <v>0</v>
      </c>
      <c r="H3274" s="24">
        <f t="shared" si="2267"/>
        <v>2259.1</v>
      </c>
      <c r="I3274" s="24">
        <f t="shared" si="2267"/>
        <v>2259.1</v>
      </c>
      <c r="J3274" s="37">
        <f t="shared" si="2267"/>
        <v>2259.1</v>
      </c>
      <c r="K3274" s="24">
        <f t="shared" si="2267"/>
        <v>0</v>
      </c>
      <c r="L3274" s="24">
        <f t="shared" si="2267"/>
        <v>0</v>
      </c>
      <c r="M3274" s="24">
        <f t="shared" si="2267"/>
        <v>0</v>
      </c>
      <c r="N3274" s="24">
        <f t="shared" si="2267"/>
        <v>0</v>
      </c>
      <c r="O3274" s="30">
        <f t="shared" si="2268"/>
        <v>2259.1</v>
      </c>
      <c r="P3274" s="30">
        <f t="shared" si="2268"/>
        <v>0</v>
      </c>
      <c r="Q3274" s="30">
        <f t="shared" si="2268"/>
        <v>0</v>
      </c>
      <c r="R3274" s="88">
        <f t="shared" si="2230"/>
        <v>100</v>
      </c>
    </row>
    <row r="3275" spans="1:18" ht="31.5" customHeight="1" x14ac:dyDescent="0.3">
      <c r="A3275" s="28" t="s">
        <v>308</v>
      </c>
      <c r="B3275" s="28" t="s">
        <v>1406</v>
      </c>
      <c r="C3275" s="18" t="s">
        <v>192</v>
      </c>
      <c r="D3275" s="28"/>
      <c r="E3275" s="29" t="s">
        <v>1533</v>
      </c>
      <c r="F3275" s="24">
        <v>2259.1</v>
      </c>
      <c r="G3275" s="24">
        <f t="shared" si="2267"/>
        <v>0</v>
      </c>
      <c r="H3275" s="24">
        <f t="shared" si="2267"/>
        <v>2259.1</v>
      </c>
      <c r="I3275" s="24">
        <f t="shared" si="2267"/>
        <v>2259.1</v>
      </c>
      <c r="J3275" s="37">
        <f t="shared" si="2267"/>
        <v>2259.1</v>
      </c>
      <c r="K3275" s="24">
        <f t="shared" si="2267"/>
        <v>0</v>
      </c>
      <c r="L3275" s="24">
        <f t="shared" si="2267"/>
        <v>0</v>
      </c>
      <c r="M3275" s="24">
        <f t="shared" si="2267"/>
        <v>0</v>
      </c>
      <c r="N3275" s="24">
        <f t="shared" si="2267"/>
        <v>0</v>
      </c>
      <c r="O3275" s="30">
        <f t="shared" si="2268"/>
        <v>2259.1</v>
      </c>
      <c r="P3275" s="30">
        <f t="shared" si="2268"/>
        <v>0</v>
      </c>
      <c r="Q3275" s="30">
        <f t="shared" si="2268"/>
        <v>0</v>
      </c>
      <c r="R3275" s="88">
        <f t="shared" si="2230"/>
        <v>100</v>
      </c>
    </row>
    <row r="3276" spans="1:18" ht="63" customHeight="1" x14ac:dyDescent="0.3">
      <c r="A3276" s="28" t="s">
        <v>308</v>
      </c>
      <c r="B3276" s="28" t="s">
        <v>1406</v>
      </c>
      <c r="C3276" s="18" t="s">
        <v>299</v>
      </c>
      <c r="D3276" s="28"/>
      <c r="E3276" s="29" t="s">
        <v>767</v>
      </c>
      <c r="F3276" s="24">
        <v>2259.1</v>
      </c>
      <c r="G3276" s="24">
        <f t="shared" si="2267"/>
        <v>0</v>
      </c>
      <c r="H3276" s="24">
        <f t="shared" si="2267"/>
        <v>2259.1</v>
      </c>
      <c r="I3276" s="24">
        <f t="shared" si="2267"/>
        <v>2259.1</v>
      </c>
      <c r="J3276" s="37">
        <f t="shared" si="2267"/>
        <v>2259.1</v>
      </c>
      <c r="K3276" s="24">
        <f t="shared" si="2267"/>
        <v>0</v>
      </c>
      <c r="L3276" s="24">
        <f t="shared" si="2267"/>
        <v>0</v>
      </c>
      <c r="M3276" s="24">
        <f t="shared" si="2267"/>
        <v>0</v>
      </c>
      <c r="N3276" s="24">
        <f t="shared" si="2267"/>
        <v>0</v>
      </c>
      <c r="O3276" s="30">
        <f t="shared" si="2268"/>
        <v>2259.1</v>
      </c>
      <c r="P3276" s="30">
        <f t="shared" si="2268"/>
        <v>0</v>
      </c>
      <c r="Q3276" s="30">
        <f t="shared" si="2268"/>
        <v>0</v>
      </c>
      <c r="R3276" s="88">
        <f t="shared" si="2230"/>
        <v>100</v>
      </c>
    </row>
    <row r="3277" spans="1:18" ht="31.5" customHeight="1" x14ac:dyDescent="0.3">
      <c r="A3277" s="28" t="s">
        <v>308</v>
      </c>
      <c r="B3277" s="28" t="s">
        <v>1406</v>
      </c>
      <c r="C3277" s="18" t="s">
        <v>299</v>
      </c>
      <c r="D3277" s="28" t="s">
        <v>143</v>
      </c>
      <c r="E3277" s="29" t="s">
        <v>673</v>
      </c>
      <c r="F3277" s="24">
        <v>2259.1</v>
      </c>
      <c r="G3277" s="24">
        <f t="shared" si="2267"/>
        <v>0</v>
      </c>
      <c r="H3277" s="24">
        <f t="shared" si="2267"/>
        <v>2259.1</v>
      </c>
      <c r="I3277" s="24">
        <f t="shared" si="2267"/>
        <v>2259.1</v>
      </c>
      <c r="J3277" s="37">
        <f t="shared" si="2267"/>
        <v>2259.1</v>
      </c>
      <c r="K3277" s="24">
        <f t="shared" si="2267"/>
        <v>0</v>
      </c>
      <c r="L3277" s="24">
        <f t="shared" si="2267"/>
        <v>0</v>
      </c>
      <c r="M3277" s="24">
        <f t="shared" si="2267"/>
        <v>0</v>
      </c>
      <c r="N3277" s="24">
        <f t="shared" si="2267"/>
        <v>0</v>
      </c>
      <c r="O3277" s="30">
        <f t="shared" si="2268"/>
        <v>2259.1</v>
      </c>
      <c r="P3277" s="30">
        <f t="shared" si="2268"/>
        <v>0</v>
      </c>
      <c r="Q3277" s="30">
        <f t="shared" si="2268"/>
        <v>0</v>
      </c>
      <c r="R3277" s="88">
        <f t="shared" ref="R3277:R3340" si="2269">O3277/I3277*100</f>
        <v>100</v>
      </c>
    </row>
    <row r="3278" spans="1:18" ht="47.25" customHeight="1" x14ac:dyDescent="0.3">
      <c r="A3278" s="28" t="s">
        <v>308</v>
      </c>
      <c r="B3278" s="28" t="s">
        <v>1406</v>
      </c>
      <c r="C3278" s="18" t="s">
        <v>299</v>
      </c>
      <c r="D3278" s="28" t="s">
        <v>139</v>
      </c>
      <c r="E3278" s="29" t="s">
        <v>676</v>
      </c>
      <c r="F3278" s="24">
        <v>2259.1</v>
      </c>
      <c r="G3278" s="24"/>
      <c r="H3278" s="24">
        <v>2259.1</v>
      </c>
      <c r="I3278" s="24">
        <v>2259.1</v>
      </c>
      <c r="J3278" s="37">
        <v>2259.1</v>
      </c>
      <c r="K3278" s="24">
        <v>0</v>
      </c>
      <c r="L3278" s="24">
        <v>0</v>
      </c>
      <c r="M3278" s="24">
        <v>0</v>
      </c>
      <c r="N3278" s="24">
        <v>0</v>
      </c>
      <c r="O3278" s="30">
        <v>2259.1</v>
      </c>
      <c r="P3278" s="30">
        <v>0</v>
      </c>
      <c r="Q3278" s="30">
        <v>0</v>
      </c>
      <c r="R3278" s="88">
        <f t="shared" si="2269"/>
        <v>100</v>
      </c>
    </row>
    <row r="3279" spans="1:18" ht="47.25" customHeight="1" x14ac:dyDescent="0.3">
      <c r="A3279" s="28" t="s">
        <v>308</v>
      </c>
      <c r="B3279" s="28" t="s">
        <v>1406</v>
      </c>
      <c r="C3279" s="18" t="s">
        <v>167</v>
      </c>
      <c r="D3279" s="28"/>
      <c r="E3279" s="29" t="s">
        <v>1520</v>
      </c>
      <c r="F3279" s="24">
        <v>200</v>
      </c>
      <c r="G3279" s="24">
        <f t="shared" ref="G3279:N3283" si="2270">G3280</f>
        <v>0</v>
      </c>
      <c r="H3279" s="24">
        <f t="shared" si="2270"/>
        <v>200</v>
      </c>
      <c r="I3279" s="24">
        <f t="shared" si="2270"/>
        <v>200</v>
      </c>
      <c r="J3279" s="37">
        <f t="shared" si="2270"/>
        <v>200</v>
      </c>
      <c r="K3279" s="24">
        <f t="shared" si="2270"/>
        <v>0</v>
      </c>
      <c r="L3279" s="24">
        <f t="shared" si="2270"/>
        <v>0</v>
      </c>
      <c r="M3279" s="24">
        <f t="shared" si="2270"/>
        <v>0</v>
      </c>
      <c r="N3279" s="24">
        <f t="shared" si="2270"/>
        <v>0</v>
      </c>
      <c r="O3279" s="30">
        <f t="shared" ref="O3279:Q3283" si="2271">O3280</f>
        <v>200</v>
      </c>
      <c r="P3279" s="30">
        <f t="shared" si="2271"/>
        <v>0</v>
      </c>
      <c r="Q3279" s="30">
        <f t="shared" si="2271"/>
        <v>0</v>
      </c>
      <c r="R3279" s="88">
        <f t="shared" si="2269"/>
        <v>100</v>
      </c>
    </row>
    <row r="3280" spans="1:18" ht="31.5" customHeight="1" x14ac:dyDescent="0.3">
      <c r="A3280" s="28" t="s">
        <v>308</v>
      </c>
      <c r="B3280" s="28" t="s">
        <v>1406</v>
      </c>
      <c r="C3280" s="18" t="s">
        <v>193</v>
      </c>
      <c r="D3280" s="28"/>
      <c r="E3280" s="29" t="s">
        <v>1534</v>
      </c>
      <c r="F3280" s="24">
        <v>200</v>
      </c>
      <c r="G3280" s="24">
        <f t="shared" si="2270"/>
        <v>0</v>
      </c>
      <c r="H3280" s="24">
        <f t="shared" si="2270"/>
        <v>200</v>
      </c>
      <c r="I3280" s="24">
        <f t="shared" si="2270"/>
        <v>200</v>
      </c>
      <c r="J3280" s="37">
        <f t="shared" si="2270"/>
        <v>200</v>
      </c>
      <c r="K3280" s="24">
        <f t="shared" si="2270"/>
        <v>0</v>
      </c>
      <c r="L3280" s="24">
        <f t="shared" si="2270"/>
        <v>0</v>
      </c>
      <c r="M3280" s="24">
        <f t="shared" si="2270"/>
        <v>0</v>
      </c>
      <c r="N3280" s="24">
        <f t="shared" si="2270"/>
        <v>0</v>
      </c>
      <c r="O3280" s="30">
        <f t="shared" si="2271"/>
        <v>200</v>
      </c>
      <c r="P3280" s="30">
        <f t="shared" si="2271"/>
        <v>0</v>
      </c>
      <c r="Q3280" s="30">
        <f t="shared" si="2271"/>
        <v>0</v>
      </c>
      <c r="R3280" s="88">
        <f t="shared" si="2269"/>
        <v>100</v>
      </c>
    </row>
    <row r="3281" spans="1:19" ht="47.25" customHeight="1" x14ac:dyDescent="0.3">
      <c r="A3281" s="28" t="s">
        <v>308</v>
      </c>
      <c r="B3281" s="28" t="s">
        <v>1406</v>
      </c>
      <c r="C3281" s="18" t="s">
        <v>301</v>
      </c>
      <c r="D3281" s="28"/>
      <c r="E3281" s="29" t="s">
        <v>1621</v>
      </c>
      <c r="F3281" s="24">
        <v>200</v>
      </c>
      <c r="G3281" s="24">
        <f t="shared" si="2270"/>
        <v>0</v>
      </c>
      <c r="H3281" s="24">
        <f t="shared" si="2270"/>
        <v>200</v>
      </c>
      <c r="I3281" s="24">
        <f t="shared" si="2270"/>
        <v>200</v>
      </c>
      <c r="J3281" s="37">
        <f t="shared" si="2270"/>
        <v>200</v>
      </c>
      <c r="K3281" s="24">
        <f t="shared" si="2270"/>
        <v>0</v>
      </c>
      <c r="L3281" s="24">
        <f t="shared" si="2270"/>
        <v>0</v>
      </c>
      <c r="M3281" s="24">
        <f t="shared" si="2270"/>
        <v>0</v>
      </c>
      <c r="N3281" s="24">
        <f t="shared" si="2270"/>
        <v>0</v>
      </c>
      <c r="O3281" s="30">
        <f t="shared" si="2271"/>
        <v>200</v>
      </c>
      <c r="P3281" s="30">
        <f t="shared" si="2271"/>
        <v>0</v>
      </c>
      <c r="Q3281" s="30">
        <f t="shared" si="2271"/>
        <v>0</v>
      </c>
      <c r="R3281" s="88">
        <f t="shared" si="2269"/>
        <v>100</v>
      </c>
    </row>
    <row r="3282" spans="1:19" ht="31.5" customHeight="1" x14ac:dyDescent="0.3">
      <c r="A3282" s="28" t="s">
        <v>308</v>
      </c>
      <c r="B3282" s="28" t="s">
        <v>1406</v>
      </c>
      <c r="C3282" s="18" t="s">
        <v>300</v>
      </c>
      <c r="D3282" s="28"/>
      <c r="E3282" s="29" t="s">
        <v>792</v>
      </c>
      <c r="F3282" s="24">
        <v>200</v>
      </c>
      <c r="G3282" s="24">
        <f t="shared" si="2270"/>
        <v>0</v>
      </c>
      <c r="H3282" s="24">
        <f t="shared" si="2270"/>
        <v>200</v>
      </c>
      <c r="I3282" s="24">
        <f t="shared" si="2270"/>
        <v>200</v>
      </c>
      <c r="J3282" s="37">
        <f t="shared" si="2270"/>
        <v>200</v>
      </c>
      <c r="K3282" s="24">
        <f t="shared" si="2270"/>
        <v>0</v>
      </c>
      <c r="L3282" s="24">
        <f t="shared" si="2270"/>
        <v>0</v>
      </c>
      <c r="M3282" s="24">
        <f t="shared" si="2270"/>
        <v>0</v>
      </c>
      <c r="N3282" s="24">
        <f t="shared" si="2270"/>
        <v>0</v>
      </c>
      <c r="O3282" s="30">
        <f t="shared" si="2271"/>
        <v>200</v>
      </c>
      <c r="P3282" s="30">
        <f t="shared" si="2271"/>
        <v>0</v>
      </c>
      <c r="Q3282" s="30">
        <f t="shared" si="2271"/>
        <v>0</v>
      </c>
      <c r="R3282" s="88">
        <f t="shared" si="2269"/>
        <v>100</v>
      </c>
    </row>
    <row r="3283" spans="1:19" ht="31.5" customHeight="1" x14ac:dyDescent="0.3">
      <c r="A3283" s="28" t="s">
        <v>308</v>
      </c>
      <c r="B3283" s="28" t="s">
        <v>1406</v>
      </c>
      <c r="C3283" s="18" t="s">
        <v>300</v>
      </c>
      <c r="D3283" s="28" t="s">
        <v>51</v>
      </c>
      <c r="E3283" s="29" t="s">
        <v>663</v>
      </c>
      <c r="F3283" s="24">
        <v>200</v>
      </c>
      <c r="G3283" s="24">
        <f t="shared" si="2270"/>
        <v>0</v>
      </c>
      <c r="H3283" s="24">
        <f t="shared" si="2270"/>
        <v>200</v>
      </c>
      <c r="I3283" s="24">
        <f t="shared" si="2270"/>
        <v>200</v>
      </c>
      <c r="J3283" s="37">
        <f t="shared" si="2270"/>
        <v>200</v>
      </c>
      <c r="K3283" s="24">
        <f t="shared" si="2270"/>
        <v>0</v>
      </c>
      <c r="L3283" s="24">
        <f t="shared" si="2270"/>
        <v>0</v>
      </c>
      <c r="M3283" s="24">
        <f t="shared" si="2270"/>
        <v>0</v>
      </c>
      <c r="N3283" s="24">
        <f t="shared" si="2270"/>
        <v>0</v>
      </c>
      <c r="O3283" s="30">
        <f t="shared" si="2271"/>
        <v>200</v>
      </c>
      <c r="P3283" s="30">
        <f t="shared" si="2271"/>
        <v>0</v>
      </c>
      <c r="Q3283" s="30">
        <f t="shared" si="2271"/>
        <v>0</v>
      </c>
      <c r="R3283" s="88">
        <f t="shared" si="2269"/>
        <v>100</v>
      </c>
    </row>
    <row r="3284" spans="1:19" ht="31.5" customHeight="1" x14ac:dyDescent="0.3">
      <c r="A3284" s="28" t="s">
        <v>308</v>
      </c>
      <c r="B3284" s="28" t="s">
        <v>1406</v>
      </c>
      <c r="C3284" s="18" t="s">
        <v>300</v>
      </c>
      <c r="D3284" s="28" t="s">
        <v>52</v>
      </c>
      <c r="E3284" s="29" t="s">
        <v>664</v>
      </c>
      <c r="F3284" s="24">
        <v>200</v>
      </c>
      <c r="G3284" s="24"/>
      <c r="H3284" s="24">
        <v>200</v>
      </c>
      <c r="I3284" s="24">
        <v>200</v>
      </c>
      <c r="J3284" s="37">
        <v>200</v>
      </c>
      <c r="K3284" s="24">
        <v>0</v>
      </c>
      <c r="L3284" s="24">
        <v>0</v>
      </c>
      <c r="M3284" s="24">
        <v>0</v>
      </c>
      <c r="N3284" s="24">
        <v>0</v>
      </c>
      <c r="O3284" s="30">
        <v>200</v>
      </c>
      <c r="P3284" s="30">
        <v>0</v>
      </c>
      <c r="Q3284" s="30">
        <v>0</v>
      </c>
      <c r="R3284" s="88">
        <f t="shared" si="2269"/>
        <v>100</v>
      </c>
    </row>
    <row r="3285" spans="1:19" s="36" customFormat="1" ht="15.75" customHeight="1" x14ac:dyDescent="0.3">
      <c r="A3285" s="43" t="s">
        <v>308</v>
      </c>
      <c r="B3285" s="43" t="s">
        <v>71</v>
      </c>
      <c r="C3285" s="27"/>
      <c r="D3285" s="43"/>
      <c r="E3285" s="44" t="s">
        <v>625</v>
      </c>
      <c r="F3285" s="22">
        <v>1742.3</v>
      </c>
      <c r="G3285" s="22">
        <f t="shared" ref="G3285:N3291" si="2272">G3286</f>
        <v>0</v>
      </c>
      <c r="H3285" s="22">
        <f t="shared" si="2272"/>
        <v>1413.8</v>
      </c>
      <c r="I3285" s="22">
        <f t="shared" si="2272"/>
        <v>2783.8</v>
      </c>
      <c r="J3285" s="76">
        <f t="shared" si="2272"/>
        <v>1460.8</v>
      </c>
      <c r="K3285" s="22">
        <f t="shared" si="2272"/>
        <v>0</v>
      </c>
      <c r="L3285" s="22">
        <f t="shared" si="2272"/>
        <v>0</v>
      </c>
      <c r="M3285" s="22">
        <f t="shared" si="2272"/>
        <v>0</v>
      </c>
      <c r="N3285" s="22">
        <f t="shared" si="2272"/>
        <v>0</v>
      </c>
      <c r="O3285" s="45">
        <f t="shared" ref="O3285:Q3291" si="2273">O3286</f>
        <v>2783.8</v>
      </c>
      <c r="P3285" s="45">
        <f t="shared" si="2273"/>
        <v>0</v>
      </c>
      <c r="Q3285" s="45">
        <f t="shared" si="2273"/>
        <v>0</v>
      </c>
      <c r="R3285" s="86">
        <f t="shared" si="2269"/>
        <v>100</v>
      </c>
      <c r="S3285" s="70"/>
    </row>
    <row r="3286" spans="1:19" s="49" customFormat="1" ht="15.75" customHeight="1" x14ac:dyDescent="0.3">
      <c r="A3286" s="47" t="s">
        <v>308</v>
      </c>
      <c r="B3286" s="47" t="s">
        <v>1408</v>
      </c>
      <c r="C3286" s="20"/>
      <c r="D3286" s="47"/>
      <c r="E3286" s="48" t="s">
        <v>652</v>
      </c>
      <c r="F3286" s="23">
        <v>1742.3</v>
      </c>
      <c r="G3286" s="23">
        <f t="shared" ref="G3286:H3286" si="2274">G3287+G3293</f>
        <v>0</v>
      </c>
      <c r="H3286" s="23">
        <f t="shared" si="2274"/>
        <v>1413.8</v>
      </c>
      <c r="I3286" s="23">
        <f t="shared" ref="I3286:Q3286" si="2275">I3287+I3293</f>
        <v>2783.8</v>
      </c>
      <c r="J3286" s="77">
        <f t="shared" si="2275"/>
        <v>1460.8</v>
      </c>
      <c r="K3286" s="23">
        <f t="shared" si="2275"/>
        <v>0</v>
      </c>
      <c r="L3286" s="23">
        <f t="shared" si="2275"/>
        <v>0</v>
      </c>
      <c r="M3286" s="23">
        <f t="shared" si="2275"/>
        <v>0</v>
      </c>
      <c r="N3286" s="23">
        <f t="shared" si="2275"/>
        <v>0</v>
      </c>
      <c r="O3286" s="51">
        <f t="shared" si="2275"/>
        <v>2783.8</v>
      </c>
      <c r="P3286" s="51">
        <f t="shared" si="2275"/>
        <v>0</v>
      </c>
      <c r="Q3286" s="51">
        <f t="shared" si="2275"/>
        <v>0</v>
      </c>
      <c r="R3286" s="87">
        <f t="shared" si="2269"/>
        <v>100</v>
      </c>
      <c r="S3286" s="70"/>
    </row>
    <row r="3287" spans="1:19" ht="15.75" customHeight="1" x14ac:dyDescent="0.3">
      <c r="A3287" s="28" t="s">
        <v>308</v>
      </c>
      <c r="B3287" s="28" t="s">
        <v>1408</v>
      </c>
      <c r="C3287" s="18" t="s">
        <v>162</v>
      </c>
      <c r="D3287" s="28"/>
      <c r="E3287" s="29" t="s">
        <v>1515</v>
      </c>
      <c r="F3287" s="24">
        <v>1742.3</v>
      </c>
      <c r="G3287" s="24">
        <f t="shared" si="2272"/>
        <v>0</v>
      </c>
      <c r="H3287" s="24">
        <f t="shared" si="2272"/>
        <v>1413.8</v>
      </c>
      <c r="I3287" s="24">
        <f t="shared" si="2272"/>
        <v>1413.8</v>
      </c>
      <c r="J3287" s="37">
        <f t="shared" si="2272"/>
        <v>998.8</v>
      </c>
      <c r="K3287" s="24">
        <f t="shared" si="2272"/>
        <v>0</v>
      </c>
      <c r="L3287" s="24">
        <f t="shared" si="2272"/>
        <v>0</v>
      </c>
      <c r="M3287" s="24">
        <f t="shared" si="2272"/>
        <v>0</v>
      </c>
      <c r="N3287" s="24">
        <f t="shared" si="2272"/>
        <v>0</v>
      </c>
      <c r="O3287" s="30">
        <f t="shared" si="2273"/>
        <v>1413.8</v>
      </c>
      <c r="P3287" s="30">
        <f t="shared" si="2273"/>
        <v>0</v>
      </c>
      <c r="Q3287" s="30">
        <f t="shared" si="2273"/>
        <v>0</v>
      </c>
      <c r="R3287" s="88">
        <f t="shared" si="2269"/>
        <v>100</v>
      </c>
      <c r="S3287" s="70"/>
    </row>
    <row r="3288" spans="1:19" ht="31.5" customHeight="1" x14ac:dyDescent="0.3">
      <c r="A3288" s="28" t="s">
        <v>308</v>
      </c>
      <c r="B3288" s="28" t="s">
        <v>1408</v>
      </c>
      <c r="C3288" s="18" t="s">
        <v>214</v>
      </c>
      <c r="D3288" s="28"/>
      <c r="E3288" s="29" t="s">
        <v>1536</v>
      </c>
      <c r="F3288" s="24">
        <v>1742.3</v>
      </c>
      <c r="G3288" s="24">
        <f t="shared" si="2272"/>
        <v>0</v>
      </c>
      <c r="H3288" s="24">
        <f t="shared" si="2272"/>
        <v>1413.8</v>
      </c>
      <c r="I3288" s="24">
        <f t="shared" si="2272"/>
        <v>1413.8</v>
      </c>
      <c r="J3288" s="37">
        <f t="shared" si="2272"/>
        <v>998.8</v>
      </c>
      <c r="K3288" s="24">
        <f t="shared" si="2272"/>
        <v>0</v>
      </c>
      <c r="L3288" s="24">
        <f t="shared" si="2272"/>
        <v>0</v>
      </c>
      <c r="M3288" s="24">
        <f t="shared" si="2272"/>
        <v>0</v>
      </c>
      <c r="N3288" s="24">
        <f t="shared" si="2272"/>
        <v>0</v>
      </c>
      <c r="O3288" s="30">
        <f t="shared" si="2273"/>
        <v>1413.8</v>
      </c>
      <c r="P3288" s="30">
        <f t="shared" si="2273"/>
        <v>0</v>
      </c>
      <c r="Q3288" s="30">
        <f t="shared" si="2273"/>
        <v>0</v>
      </c>
      <c r="R3288" s="88">
        <f t="shared" si="2269"/>
        <v>100</v>
      </c>
      <c r="S3288" s="70"/>
    </row>
    <row r="3289" spans="1:19" ht="31.5" customHeight="1" x14ac:dyDescent="0.3">
      <c r="A3289" s="28" t="s">
        <v>308</v>
      </c>
      <c r="B3289" s="28" t="s">
        <v>1408</v>
      </c>
      <c r="C3289" s="18" t="s">
        <v>215</v>
      </c>
      <c r="D3289" s="28"/>
      <c r="E3289" s="29" t="s">
        <v>1537</v>
      </c>
      <c r="F3289" s="24">
        <v>1742.3</v>
      </c>
      <c r="G3289" s="24">
        <f t="shared" si="2272"/>
        <v>0</v>
      </c>
      <c r="H3289" s="24">
        <f t="shared" si="2272"/>
        <v>1413.8</v>
      </c>
      <c r="I3289" s="24">
        <f t="shared" si="2272"/>
        <v>1413.8</v>
      </c>
      <c r="J3289" s="37">
        <f t="shared" si="2272"/>
        <v>998.8</v>
      </c>
      <c r="K3289" s="24">
        <f t="shared" si="2272"/>
        <v>0</v>
      </c>
      <c r="L3289" s="24">
        <f t="shared" si="2272"/>
        <v>0</v>
      </c>
      <c r="M3289" s="24">
        <f t="shared" si="2272"/>
        <v>0</v>
      </c>
      <c r="N3289" s="24">
        <f t="shared" si="2272"/>
        <v>0</v>
      </c>
      <c r="O3289" s="30">
        <f t="shared" si="2273"/>
        <v>1413.8</v>
      </c>
      <c r="P3289" s="30">
        <f t="shared" si="2273"/>
        <v>0</v>
      </c>
      <c r="Q3289" s="30">
        <f t="shared" si="2273"/>
        <v>0</v>
      </c>
      <c r="R3289" s="88">
        <f t="shared" si="2269"/>
        <v>100</v>
      </c>
      <c r="S3289" s="70"/>
    </row>
    <row r="3290" spans="1:19" ht="47.25" customHeight="1" x14ac:dyDescent="0.3">
      <c r="A3290" s="28" t="s">
        <v>308</v>
      </c>
      <c r="B3290" s="28" t="s">
        <v>1408</v>
      </c>
      <c r="C3290" s="18" t="s">
        <v>202</v>
      </c>
      <c r="D3290" s="28"/>
      <c r="E3290" s="29" t="s">
        <v>735</v>
      </c>
      <c r="F3290" s="24">
        <v>1742.3</v>
      </c>
      <c r="G3290" s="24">
        <f t="shared" si="2272"/>
        <v>0</v>
      </c>
      <c r="H3290" s="24">
        <f t="shared" si="2272"/>
        <v>1413.8</v>
      </c>
      <c r="I3290" s="24">
        <f t="shared" si="2272"/>
        <v>1413.8</v>
      </c>
      <c r="J3290" s="37">
        <f t="shared" si="2272"/>
        <v>998.8</v>
      </c>
      <c r="K3290" s="24">
        <f t="shared" si="2272"/>
        <v>0</v>
      </c>
      <c r="L3290" s="24">
        <f t="shared" si="2272"/>
        <v>0</v>
      </c>
      <c r="M3290" s="24">
        <f t="shared" si="2272"/>
        <v>0</v>
      </c>
      <c r="N3290" s="24">
        <f t="shared" si="2272"/>
        <v>0</v>
      </c>
      <c r="O3290" s="30">
        <f t="shared" si="2273"/>
        <v>1413.8</v>
      </c>
      <c r="P3290" s="30">
        <f t="shared" si="2273"/>
        <v>0</v>
      </c>
      <c r="Q3290" s="30">
        <f t="shared" si="2273"/>
        <v>0</v>
      </c>
      <c r="R3290" s="88">
        <f t="shared" si="2269"/>
        <v>100</v>
      </c>
      <c r="S3290" s="70"/>
    </row>
    <row r="3291" spans="1:19" ht="31.5" customHeight="1" x14ac:dyDescent="0.3">
      <c r="A3291" s="28" t="s">
        <v>308</v>
      </c>
      <c r="B3291" s="28" t="s">
        <v>1408</v>
      </c>
      <c r="C3291" s="18" t="s">
        <v>202</v>
      </c>
      <c r="D3291" s="28" t="s">
        <v>51</v>
      </c>
      <c r="E3291" s="29" t="s">
        <v>663</v>
      </c>
      <c r="F3291" s="24">
        <v>1742.3</v>
      </c>
      <c r="G3291" s="24">
        <f t="shared" si="2272"/>
        <v>0</v>
      </c>
      <c r="H3291" s="24">
        <f t="shared" si="2272"/>
        <v>1413.8</v>
      </c>
      <c r="I3291" s="24">
        <f t="shared" si="2272"/>
        <v>1413.8</v>
      </c>
      <c r="J3291" s="37">
        <f t="shared" si="2272"/>
        <v>998.8</v>
      </c>
      <c r="K3291" s="24">
        <f t="shared" si="2272"/>
        <v>0</v>
      </c>
      <c r="L3291" s="24">
        <f t="shared" si="2272"/>
        <v>0</v>
      </c>
      <c r="M3291" s="24">
        <f t="shared" si="2272"/>
        <v>0</v>
      </c>
      <c r="N3291" s="24">
        <f t="shared" si="2272"/>
        <v>0</v>
      </c>
      <c r="O3291" s="30">
        <f t="shared" si="2273"/>
        <v>1413.8</v>
      </c>
      <c r="P3291" s="30">
        <f t="shared" si="2273"/>
        <v>0</v>
      </c>
      <c r="Q3291" s="30">
        <f t="shared" si="2273"/>
        <v>0</v>
      </c>
      <c r="R3291" s="88">
        <f t="shared" si="2269"/>
        <v>100</v>
      </c>
      <c r="S3291" s="70"/>
    </row>
    <row r="3292" spans="1:19" ht="31.5" customHeight="1" x14ac:dyDescent="0.3">
      <c r="A3292" s="28" t="s">
        <v>308</v>
      </c>
      <c r="B3292" s="28" t="s">
        <v>1408</v>
      </c>
      <c r="C3292" s="18" t="s">
        <v>202</v>
      </c>
      <c r="D3292" s="28" t="s">
        <v>52</v>
      </c>
      <c r="E3292" s="29" t="s">
        <v>664</v>
      </c>
      <c r="F3292" s="24">
        <v>1742.3</v>
      </c>
      <c r="G3292" s="24"/>
      <c r="H3292" s="24">
        <v>1413.8</v>
      </c>
      <c r="I3292" s="24">
        <v>1413.8</v>
      </c>
      <c r="J3292" s="37">
        <v>998.8</v>
      </c>
      <c r="K3292" s="24">
        <v>0</v>
      </c>
      <c r="L3292" s="24">
        <v>0</v>
      </c>
      <c r="M3292" s="24">
        <v>0</v>
      </c>
      <c r="N3292" s="24">
        <v>0</v>
      </c>
      <c r="O3292" s="30">
        <v>1413.8</v>
      </c>
      <c r="P3292" s="30">
        <v>0</v>
      </c>
      <c r="Q3292" s="30">
        <v>0</v>
      </c>
      <c r="R3292" s="88">
        <f t="shared" si="2269"/>
        <v>100</v>
      </c>
      <c r="S3292" s="70"/>
    </row>
    <row r="3293" spans="1:19" ht="31.5" customHeight="1" x14ac:dyDescent="0.3">
      <c r="A3293" s="28" t="s">
        <v>308</v>
      </c>
      <c r="B3293" s="28" t="s">
        <v>1408</v>
      </c>
      <c r="C3293" s="28" t="s">
        <v>62</v>
      </c>
      <c r="D3293" s="28"/>
      <c r="E3293" s="29" t="s">
        <v>1196</v>
      </c>
      <c r="F3293" s="24">
        <v>0</v>
      </c>
      <c r="G3293" s="24">
        <f t="shared" ref="G3293:N3295" si="2276">G3294</f>
        <v>0</v>
      </c>
      <c r="H3293" s="24">
        <f t="shared" si="2276"/>
        <v>0</v>
      </c>
      <c r="I3293" s="24">
        <f t="shared" si="2276"/>
        <v>1370</v>
      </c>
      <c r="J3293" s="37">
        <f t="shared" si="2276"/>
        <v>462</v>
      </c>
      <c r="K3293" s="24">
        <f t="shared" si="2276"/>
        <v>0</v>
      </c>
      <c r="L3293" s="24">
        <f t="shared" si="2276"/>
        <v>0</v>
      </c>
      <c r="M3293" s="24">
        <f t="shared" si="2276"/>
        <v>0</v>
      </c>
      <c r="N3293" s="24">
        <f t="shared" si="2276"/>
        <v>0</v>
      </c>
      <c r="O3293" s="30">
        <f t="shared" ref="O3293:Q3295" si="2277">O3294</f>
        <v>1370</v>
      </c>
      <c r="P3293" s="30">
        <f t="shared" si="2277"/>
        <v>0</v>
      </c>
      <c r="Q3293" s="30">
        <f t="shared" si="2277"/>
        <v>0</v>
      </c>
      <c r="R3293" s="88">
        <f t="shared" si="2269"/>
        <v>100</v>
      </c>
      <c r="S3293" s="70"/>
    </row>
    <row r="3294" spans="1:19" ht="47.25" customHeight="1" x14ac:dyDescent="0.3">
      <c r="A3294" s="28" t="s">
        <v>308</v>
      </c>
      <c r="B3294" s="28" t="s">
        <v>1408</v>
      </c>
      <c r="C3294" s="28" t="s">
        <v>527</v>
      </c>
      <c r="D3294" s="28"/>
      <c r="E3294" s="29" t="s">
        <v>114</v>
      </c>
      <c r="F3294" s="24">
        <v>0</v>
      </c>
      <c r="G3294" s="24">
        <f t="shared" ref="G3294:H3294" si="2278">G3295+G3297</f>
        <v>0</v>
      </c>
      <c r="H3294" s="24">
        <f t="shared" si="2278"/>
        <v>0</v>
      </c>
      <c r="I3294" s="24">
        <f t="shared" ref="I3294:Q3294" si="2279">I3295+I3297</f>
        <v>1370</v>
      </c>
      <c r="J3294" s="37">
        <f t="shared" si="2279"/>
        <v>462</v>
      </c>
      <c r="K3294" s="24">
        <f t="shared" si="2279"/>
        <v>0</v>
      </c>
      <c r="L3294" s="24">
        <f t="shared" si="2279"/>
        <v>0</v>
      </c>
      <c r="M3294" s="24">
        <f t="shared" si="2279"/>
        <v>0</v>
      </c>
      <c r="N3294" s="24">
        <f t="shared" si="2279"/>
        <v>0</v>
      </c>
      <c r="O3294" s="30">
        <f t="shared" si="2279"/>
        <v>1370</v>
      </c>
      <c r="P3294" s="30">
        <f t="shared" si="2279"/>
        <v>0</v>
      </c>
      <c r="Q3294" s="30">
        <f t="shared" si="2279"/>
        <v>0</v>
      </c>
      <c r="R3294" s="88">
        <f t="shared" si="2269"/>
        <v>100</v>
      </c>
      <c r="S3294" s="70"/>
    </row>
    <row r="3295" spans="1:19" ht="31.5" customHeight="1" x14ac:dyDescent="0.3">
      <c r="A3295" s="28" t="s">
        <v>308</v>
      </c>
      <c r="B3295" s="28" t="s">
        <v>1408</v>
      </c>
      <c r="C3295" s="28" t="s">
        <v>527</v>
      </c>
      <c r="D3295" s="28" t="s">
        <v>51</v>
      </c>
      <c r="E3295" s="29" t="s">
        <v>663</v>
      </c>
      <c r="F3295" s="24">
        <v>0</v>
      </c>
      <c r="G3295" s="24">
        <f t="shared" si="2276"/>
        <v>0</v>
      </c>
      <c r="H3295" s="24">
        <f t="shared" si="2276"/>
        <v>0</v>
      </c>
      <c r="I3295" s="24">
        <f t="shared" si="2276"/>
        <v>300</v>
      </c>
      <c r="J3295" s="37">
        <f t="shared" si="2276"/>
        <v>0</v>
      </c>
      <c r="K3295" s="24">
        <f t="shared" si="2276"/>
        <v>0</v>
      </c>
      <c r="L3295" s="24">
        <f t="shared" si="2276"/>
        <v>0</v>
      </c>
      <c r="M3295" s="24">
        <f t="shared" si="2276"/>
        <v>0</v>
      </c>
      <c r="N3295" s="24">
        <f t="shared" si="2276"/>
        <v>0</v>
      </c>
      <c r="O3295" s="30">
        <f t="shared" si="2277"/>
        <v>300</v>
      </c>
      <c r="P3295" s="30">
        <f t="shared" si="2277"/>
        <v>0</v>
      </c>
      <c r="Q3295" s="30">
        <f t="shared" si="2277"/>
        <v>0</v>
      </c>
      <c r="R3295" s="88">
        <f t="shared" si="2269"/>
        <v>100</v>
      </c>
    </row>
    <row r="3296" spans="1:19" ht="31.5" customHeight="1" x14ac:dyDescent="0.3">
      <c r="A3296" s="28" t="s">
        <v>308</v>
      </c>
      <c r="B3296" s="28" t="s">
        <v>1408</v>
      </c>
      <c r="C3296" s="28" t="s">
        <v>527</v>
      </c>
      <c r="D3296" s="28" t="s">
        <v>52</v>
      </c>
      <c r="E3296" s="29" t="s">
        <v>664</v>
      </c>
      <c r="F3296" s="24">
        <v>0</v>
      </c>
      <c r="G3296" s="24"/>
      <c r="H3296" s="24">
        <v>0</v>
      </c>
      <c r="I3296" s="24">
        <v>300</v>
      </c>
      <c r="J3296" s="37">
        <v>0</v>
      </c>
      <c r="K3296" s="24">
        <v>0</v>
      </c>
      <c r="L3296" s="24">
        <v>0</v>
      </c>
      <c r="M3296" s="24">
        <v>0</v>
      </c>
      <c r="N3296" s="24">
        <v>0</v>
      </c>
      <c r="O3296" s="30">
        <v>300</v>
      </c>
      <c r="P3296" s="30">
        <v>0</v>
      </c>
      <c r="Q3296" s="30">
        <v>0</v>
      </c>
      <c r="R3296" s="88">
        <f t="shared" si="2269"/>
        <v>100</v>
      </c>
    </row>
    <row r="3297" spans="1:19" ht="31.5" customHeight="1" x14ac:dyDescent="0.3">
      <c r="A3297" s="28" t="s">
        <v>308</v>
      </c>
      <c r="B3297" s="28" t="s">
        <v>1408</v>
      </c>
      <c r="C3297" s="28" t="s">
        <v>527</v>
      </c>
      <c r="D3297" s="28" t="s">
        <v>143</v>
      </c>
      <c r="E3297" s="29" t="s">
        <v>673</v>
      </c>
      <c r="F3297" s="24">
        <v>0</v>
      </c>
      <c r="G3297" s="24">
        <f t="shared" ref="G3297:Q3297" si="2280">G3298</f>
        <v>0</v>
      </c>
      <c r="H3297" s="24">
        <f t="shared" si="2280"/>
        <v>0</v>
      </c>
      <c r="I3297" s="24">
        <f t="shared" si="2280"/>
        <v>1070</v>
      </c>
      <c r="J3297" s="37">
        <f t="shared" si="2280"/>
        <v>462</v>
      </c>
      <c r="K3297" s="24">
        <f t="shared" si="2280"/>
        <v>0</v>
      </c>
      <c r="L3297" s="24">
        <f t="shared" si="2280"/>
        <v>0</v>
      </c>
      <c r="M3297" s="24">
        <f t="shared" si="2280"/>
        <v>0</v>
      </c>
      <c r="N3297" s="24">
        <f t="shared" si="2280"/>
        <v>0</v>
      </c>
      <c r="O3297" s="30">
        <f t="shared" si="2280"/>
        <v>1070</v>
      </c>
      <c r="P3297" s="30">
        <f t="shared" si="2280"/>
        <v>0</v>
      </c>
      <c r="Q3297" s="30">
        <f t="shared" si="2280"/>
        <v>0</v>
      </c>
      <c r="R3297" s="88">
        <f t="shared" si="2269"/>
        <v>100</v>
      </c>
      <c r="S3297" s="70"/>
    </row>
    <row r="3298" spans="1:19" ht="47.25" customHeight="1" x14ac:dyDescent="0.3">
      <c r="A3298" s="28" t="s">
        <v>308</v>
      </c>
      <c r="B3298" s="28" t="s">
        <v>1408</v>
      </c>
      <c r="C3298" s="28" t="s">
        <v>527</v>
      </c>
      <c r="D3298" s="28" t="s">
        <v>139</v>
      </c>
      <c r="E3298" s="29" t="s">
        <v>676</v>
      </c>
      <c r="F3298" s="24">
        <v>0</v>
      </c>
      <c r="G3298" s="24"/>
      <c r="H3298" s="24">
        <v>0</v>
      </c>
      <c r="I3298" s="24">
        <v>1070</v>
      </c>
      <c r="J3298" s="37">
        <v>462</v>
      </c>
      <c r="K3298" s="24">
        <v>0</v>
      </c>
      <c r="L3298" s="24">
        <v>0</v>
      </c>
      <c r="M3298" s="24">
        <v>0</v>
      </c>
      <c r="N3298" s="24">
        <v>0</v>
      </c>
      <c r="O3298" s="30">
        <v>1070</v>
      </c>
      <c r="P3298" s="30">
        <v>0</v>
      </c>
      <c r="Q3298" s="30">
        <v>0</v>
      </c>
      <c r="R3298" s="88">
        <f t="shared" si="2269"/>
        <v>100</v>
      </c>
      <c r="S3298" s="70"/>
    </row>
    <row r="3299" spans="1:19" s="36" customFormat="1" ht="15.75" customHeight="1" x14ac:dyDescent="0.3">
      <c r="A3299" s="43" t="s">
        <v>308</v>
      </c>
      <c r="B3299" s="43" t="s">
        <v>78</v>
      </c>
      <c r="C3299" s="27"/>
      <c r="D3299" s="43"/>
      <c r="E3299" s="44" t="s">
        <v>1325</v>
      </c>
      <c r="F3299" s="22">
        <v>1017.7</v>
      </c>
      <c r="G3299" s="22">
        <f t="shared" ref="G3299:N3305" si="2281">G3300</f>
        <v>0</v>
      </c>
      <c r="H3299" s="22">
        <f t="shared" si="2281"/>
        <v>1017.7</v>
      </c>
      <c r="I3299" s="22">
        <f t="shared" si="2281"/>
        <v>873.76199999999994</v>
      </c>
      <c r="J3299" s="76">
        <f t="shared" si="2281"/>
        <v>335.9</v>
      </c>
      <c r="K3299" s="22">
        <f t="shared" si="2281"/>
        <v>0</v>
      </c>
      <c r="L3299" s="22">
        <f t="shared" si="2281"/>
        <v>0</v>
      </c>
      <c r="M3299" s="22">
        <f t="shared" si="2281"/>
        <v>0</v>
      </c>
      <c r="N3299" s="22">
        <f t="shared" si="2281"/>
        <v>0</v>
      </c>
      <c r="O3299" s="45">
        <f t="shared" ref="O3299:Q3305" si="2282">O3300</f>
        <v>821.8</v>
      </c>
      <c r="P3299" s="45">
        <f t="shared" si="2282"/>
        <v>0</v>
      </c>
      <c r="Q3299" s="45">
        <f t="shared" si="2282"/>
        <v>0</v>
      </c>
      <c r="R3299" s="86">
        <f t="shared" si="2269"/>
        <v>94.053071660246161</v>
      </c>
      <c r="S3299" s="70"/>
    </row>
    <row r="3300" spans="1:19" s="49" customFormat="1" ht="15.75" customHeight="1" x14ac:dyDescent="0.3">
      <c r="A3300" s="47" t="s">
        <v>308</v>
      </c>
      <c r="B3300" s="47" t="s">
        <v>1395</v>
      </c>
      <c r="C3300" s="20"/>
      <c r="D3300" s="47"/>
      <c r="E3300" s="48" t="s">
        <v>1019</v>
      </c>
      <c r="F3300" s="23">
        <v>1017.7</v>
      </c>
      <c r="G3300" s="23">
        <f t="shared" ref="G3300:H3300" si="2283">G3301+G3307</f>
        <v>0</v>
      </c>
      <c r="H3300" s="23">
        <f t="shared" si="2283"/>
        <v>1017.7</v>
      </c>
      <c r="I3300" s="23">
        <f t="shared" ref="I3300:Q3300" si="2284">I3301+I3307</f>
        <v>873.76199999999994</v>
      </c>
      <c r="J3300" s="77">
        <f t="shared" si="2284"/>
        <v>335.9</v>
      </c>
      <c r="K3300" s="23">
        <f t="shared" si="2284"/>
        <v>0</v>
      </c>
      <c r="L3300" s="23">
        <f t="shared" si="2284"/>
        <v>0</v>
      </c>
      <c r="M3300" s="23">
        <f t="shared" si="2284"/>
        <v>0</v>
      </c>
      <c r="N3300" s="23">
        <f t="shared" si="2284"/>
        <v>0</v>
      </c>
      <c r="O3300" s="51">
        <f t="shared" si="2284"/>
        <v>821.8</v>
      </c>
      <c r="P3300" s="51">
        <f t="shared" si="2284"/>
        <v>0</v>
      </c>
      <c r="Q3300" s="51">
        <f t="shared" si="2284"/>
        <v>0</v>
      </c>
      <c r="R3300" s="87">
        <f t="shared" si="2269"/>
        <v>94.053071660246161</v>
      </c>
      <c r="S3300" s="70"/>
    </row>
    <row r="3301" spans="1:19" ht="31.5" customHeight="1" x14ac:dyDescent="0.3">
      <c r="A3301" s="28" t="s">
        <v>308</v>
      </c>
      <c r="B3301" s="28" t="s">
        <v>1395</v>
      </c>
      <c r="C3301" s="18" t="s">
        <v>902</v>
      </c>
      <c r="D3301" s="28"/>
      <c r="E3301" s="29" t="s">
        <v>1580</v>
      </c>
      <c r="F3301" s="24">
        <v>1017.7</v>
      </c>
      <c r="G3301" s="24">
        <f t="shared" si="2281"/>
        <v>0</v>
      </c>
      <c r="H3301" s="24">
        <f t="shared" si="2281"/>
        <v>1017.7</v>
      </c>
      <c r="I3301" s="24">
        <f t="shared" si="2281"/>
        <v>863.76199999999994</v>
      </c>
      <c r="J3301" s="37">
        <f t="shared" si="2281"/>
        <v>325.89999999999998</v>
      </c>
      <c r="K3301" s="24">
        <f t="shared" si="2281"/>
        <v>0</v>
      </c>
      <c r="L3301" s="24">
        <f t="shared" si="2281"/>
        <v>0</v>
      </c>
      <c r="M3301" s="24">
        <f t="shared" si="2281"/>
        <v>0</v>
      </c>
      <c r="N3301" s="24">
        <f t="shared" si="2281"/>
        <v>0</v>
      </c>
      <c r="O3301" s="30">
        <f t="shared" si="2282"/>
        <v>811.8</v>
      </c>
      <c r="P3301" s="30">
        <f t="shared" si="2282"/>
        <v>0</v>
      </c>
      <c r="Q3301" s="30">
        <f t="shared" si="2282"/>
        <v>0</v>
      </c>
      <c r="R3301" s="88">
        <f t="shared" si="2269"/>
        <v>93.98422250573654</v>
      </c>
      <c r="S3301" s="70"/>
    </row>
    <row r="3302" spans="1:19" ht="31.5" customHeight="1" x14ac:dyDescent="0.3">
      <c r="A3302" s="28" t="s">
        <v>308</v>
      </c>
      <c r="B3302" s="28" t="s">
        <v>1395</v>
      </c>
      <c r="C3302" s="18" t="s">
        <v>906</v>
      </c>
      <c r="D3302" s="28"/>
      <c r="E3302" s="29" t="s">
        <v>1622</v>
      </c>
      <c r="F3302" s="24">
        <v>1017.7</v>
      </c>
      <c r="G3302" s="24">
        <f t="shared" si="2281"/>
        <v>0</v>
      </c>
      <c r="H3302" s="24">
        <f t="shared" si="2281"/>
        <v>1017.7</v>
      </c>
      <c r="I3302" s="24">
        <f t="shared" si="2281"/>
        <v>863.76199999999994</v>
      </c>
      <c r="J3302" s="37">
        <f t="shared" si="2281"/>
        <v>325.89999999999998</v>
      </c>
      <c r="K3302" s="24">
        <f t="shared" si="2281"/>
        <v>0</v>
      </c>
      <c r="L3302" s="24">
        <f t="shared" si="2281"/>
        <v>0</v>
      </c>
      <c r="M3302" s="24">
        <f t="shared" si="2281"/>
        <v>0</v>
      </c>
      <c r="N3302" s="24">
        <f t="shared" si="2281"/>
        <v>0</v>
      </c>
      <c r="O3302" s="30">
        <f t="shared" si="2282"/>
        <v>811.8</v>
      </c>
      <c r="P3302" s="30">
        <f t="shared" si="2282"/>
        <v>0</v>
      </c>
      <c r="Q3302" s="30">
        <f t="shared" si="2282"/>
        <v>0</v>
      </c>
      <c r="R3302" s="88">
        <f t="shared" si="2269"/>
        <v>93.98422250573654</v>
      </c>
      <c r="S3302" s="70"/>
    </row>
    <row r="3303" spans="1:19" ht="63" customHeight="1" x14ac:dyDescent="0.3">
      <c r="A3303" s="28" t="s">
        <v>308</v>
      </c>
      <c r="B3303" s="28" t="s">
        <v>1395</v>
      </c>
      <c r="C3303" s="18" t="s">
        <v>907</v>
      </c>
      <c r="D3303" s="28"/>
      <c r="E3303" s="29" t="s">
        <v>1623</v>
      </c>
      <c r="F3303" s="24">
        <v>1017.7</v>
      </c>
      <c r="G3303" s="24">
        <f t="shared" si="2281"/>
        <v>0</v>
      </c>
      <c r="H3303" s="24">
        <f t="shared" si="2281"/>
        <v>1017.7</v>
      </c>
      <c r="I3303" s="24">
        <f t="shared" si="2281"/>
        <v>863.76199999999994</v>
      </c>
      <c r="J3303" s="37">
        <f t="shared" si="2281"/>
        <v>325.89999999999998</v>
      </c>
      <c r="K3303" s="24">
        <f t="shared" si="2281"/>
        <v>0</v>
      </c>
      <c r="L3303" s="24">
        <f t="shared" si="2281"/>
        <v>0</v>
      </c>
      <c r="M3303" s="24">
        <f t="shared" si="2281"/>
        <v>0</v>
      </c>
      <c r="N3303" s="24">
        <f t="shared" si="2281"/>
        <v>0</v>
      </c>
      <c r="O3303" s="30">
        <f t="shared" si="2282"/>
        <v>811.8</v>
      </c>
      <c r="P3303" s="30">
        <f t="shared" si="2282"/>
        <v>0</v>
      </c>
      <c r="Q3303" s="30">
        <f t="shared" si="2282"/>
        <v>0</v>
      </c>
      <c r="R3303" s="88">
        <f t="shared" si="2269"/>
        <v>93.98422250573654</v>
      </c>
      <c r="S3303" s="70"/>
    </row>
    <row r="3304" spans="1:19" ht="31.5" customHeight="1" x14ac:dyDescent="0.3">
      <c r="A3304" s="28" t="s">
        <v>308</v>
      </c>
      <c r="B3304" s="28" t="s">
        <v>1395</v>
      </c>
      <c r="C3304" s="18" t="s">
        <v>905</v>
      </c>
      <c r="D3304" s="28"/>
      <c r="E3304" s="29" t="s">
        <v>1039</v>
      </c>
      <c r="F3304" s="24">
        <v>1017.7</v>
      </c>
      <c r="G3304" s="24">
        <f t="shared" si="2281"/>
        <v>0</v>
      </c>
      <c r="H3304" s="24">
        <f t="shared" si="2281"/>
        <v>1017.7</v>
      </c>
      <c r="I3304" s="24">
        <f t="shared" si="2281"/>
        <v>863.76199999999994</v>
      </c>
      <c r="J3304" s="37">
        <f t="shared" si="2281"/>
        <v>325.89999999999998</v>
      </c>
      <c r="K3304" s="24">
        <f t="shared" si="2281"/>
        <v>0</v>
      </c>
      <c r="L3304" s="24">
        <f t="shared" si="2281"/>
        <v>0</v>
      </c>
      <c r="M3304" s="24">
        <f t="shared" si="2281"/>
        <v>0</v>
      </c>
      <c r="N3304" s="24">
        <f t="shared" si="2281"/>
        <v>0</v>
      </c>
      <c r="O3304" s="30">
        <f t="shared" si="2282"/>
        <v>811.8</v>
      </c>
      <c r="P3304" s="30">
        <f t="shared" si="2282"/>
        <v>0</v>
      </c>
      <c r="Q3304" s="30">
        <f t="shared" si="2282"/>
        <v>0</v>
      </c>
      <c r="R3304" s="88">
        <f t="shared" si="2269"/>
        <v>93.98422250573654</v>
      </c>
      <c r="S3304" s="70"/>
    </row>
    <row r="3305" spans="1:19" ht="31.5" customHeight="1" x14ac:dyDescent="0.3">
      <c r="A3305" s="28" t="s">
        <v>308</v>
      </c>
      <c r="B3305" s="28" t="s">
        <v>1395</v>
      </c>
      <c r="C3305" s="18" t="s">
        <v>905</v>
      </c>
      <c r="D3305" s="28" t="s">
        <v>51</v>
      </c>
      <c r="E3305" s="29" t="s">
        <v>663</v>
      </c>
      <c r="F3305" s="24">
        <v>1017.7</v>
      </c>
      <c r="G3305" s="24">
        <f t="shared" si="2281"/>
        <v>0</v>
      </c>
      <c r="H3305" s="24">
        <f t="shared" si="2281"/>
        <v>1017.7</v>
      </c>
      <c r="I3305" s="24">
        <f t="shared" si="2281"/>
        <v>863.76199999999994</v>
      </c>
      <c r="J3305" s="37">
        <f t="shared" si="2281"/>
        <v>325.89999999999998</v>
      </c>
      <c r="K3305" s="24">
        <f t="shared" si="2281"/>
        <v>0</v>
      </c>
      <c r="L3305" s="24">
        <f t="shared" si="2281"/>
        <v>0</v>
      </c>
      <c r="M3305" s="24">
        <f t="shared" si="2281"/>
        <v>0</v>
      </c>
      <c r="N3305" s="24">
        <f t="shared" si="2281"/>
        <v>0</v>
      </c>
      <c r="O3305" s="30">
        <f t="shared" si="2282"/>
        <v>811.8</v>
      </c>
      <c r="P3305" s="30">
        <f t="shared" si="2282"/>
        <v>0</v>
      </c>
      <c r="Q3305" s="30">
        <f t="shared" si="2282"/>
        <v>0</v>
      </c>
      <c r="R3305" s="88">
        <f t="shared" si="2269"/>
        <v>93.98422250573654</v>
      </c>
      <c r="S3305" s="70"/>
    </row>
    <row r="3306" spans="1:19" ht="31.5" customHeight="1" x14ac:dyDescent="0.3">
      <c r="A3306" s="28" t="s">
        <v>308</v>
      </c>
      <c r="B3306" s="28" t="s">
        <v>1395</v>
      </c>
      <c r="C3306" s="18" t="s">
        <v>905</v>
      </c>
      <c r="D3306" s="28" t="s">
        <v>52</v>
      </c>
      <c r="E3306" s="29" t="s">
        <v>664</v>
      </c>
      <c r="F3306" s="24">
        <v>1017.7</v>
      </c>
      <c r="G3306" s="24"/>
      <c r="H3306" s="24">
        <v>1017.7</v>
      </c>
      <c r="I3306" s="24">
        <v>863.76199999999994</v>
      </c>
      <c r="J3306" s="37">
        <v>325.89999999999998</v>
      </c>
      <c r="K3306" s="24">
        <v>0</v>
      </c>
      <c r="L3306" s="24">
        <v>0</v>
      </c>
      <c r="M3306" s="24">
        <v>0</v>
      </c>
      <c r="N3306" s="24">
        <v>0</v>
      </c>
      <c r="O3306" s="30">
        <v>811.8</v>
      </c>
      <c r="P3306" s="30">
        <v>0</v>
      </c>
      <c r="Q3306" s="30">
        <v>0</v>
      </c>
      <c r="R3306" s="88">
        <f t="shared" si="2269"/>
        <v>93.98422250573654</v>
      </c>
      <c r="S3306" s="70"/>
    </row>
    <row r="3307" spans="1:19" ht="31.5" customHeight="1" x14ac:dyDescent="0.3">
      <c r="A3307" s="28" t="s">
        <v>308</v>
      </c>
      <c r="B3307" s="28" t="s">
        <v>1395</v>
      </c>
      <c r="C3307" s="28" t="s">
        <v>62</v>
      </c>
      <c r="D3307" s="28"/>
      <c r="E3307" s="29" t="s">
        <v>1196</v>
      </c>
      <c r="F3307" s="24">
        <v>0</v>
      </c>
      <c r="G3307" s="24">
        <f t="shared" ref="G3307:N3309" si="2285">G3308</f>
        <v>0</v>
      </c>
      <c r="H3307" s="24">
        <f t="shared" si="2285"/>
        <v>0</v>
      </c>
      <c r="I3307" s="24">
        <f t="shared" si="2285"/>
        <v>10</v>
      </c>
      <c r="J3307" s="37">
        <f t="shared" si="2285"/>
        <v>10</v>
      </c>
      <c r="K3307" s="24">
        <f t="shared" si="2285"/>
        <v>0</v>
      </c>
      <c r="L3307" s="24">
        <f t="shared" si="2285"/>
        <v>0</v>
      </c>
      <c r="M3307" s="24">
        <f t="shared" si="2285"/>
        <v>0</v>
      </c>
      <c r="N3307" s="24">
        <f t="shared" si="2285"/>
        <v>0</v>
      </c>
      <c r="O3307" s="30">
        <f t="shared" ref="O3307:Q3309" si="2286">O3308</f>
        <v>10</v>
      </c>
      <c r="P3307" s="30">
        <f t="shared" si="2286"/>
        <v>0</v>
      </c>
      <c r="Q3307" s="30">
        <f t="shared" si="2286"/>
        <v>0</v>
      </c>
      <c r="R3307" s="88">
        <f t="shared" si="2269"/>
        <v>100</v>
      </c>
      <c r="S3307" s="70"/>
    </row>
    <row r="3308" spans="1:19" ht="47.25" customHeight="1" x14ac:dyDescent="0.3">
      <c r="A3308" s="28" t="s">
        <v>308</v>
      </c>
      <c r="B3308" s="28" t="s">
        <v>1395</v>
      </c>
      <c r="C3308" s="28" t="s">
        <v>527</v>
      </c>
      <c r="D3308" s="28"/>
      <c r="E3308" s="29" t="s">
        <v>114</v>
      </c>
      <c r="F3308" s="24">
        <v>0</v>
      </c>
      <c r="G3308" s="24">
        <f t="shared" si="2285"/>
        <v>0</v>
      </c>
      <c r="H3308" s="24">
        <f t="shared" si="2285"/>
        <v>0</v>
      </c>
      <c r="I3308" s="24">
        <f t="shared" si="2285"/>
        <v>10</v>
      </c>
      <c r="J3308" s="37">
        <f t="shared" si="2285"/>
        <v>10</v>
      </c>
      <c r="K3308" s="24">
        <f t="shared" si="2285"/>
        <v>0</v>
      </c>
      <c r="L3308" s="24">
        <f t="shared" si="2285"/>
        <v>0</v>
      </c>
      <c r="M3308" s="24">
        <f t="shared" si="2285"/>
        <v>0</v>
      </c>
      <c r="N3308" s="24">
        <f t="shared" si="2285"/>
        <v>0</v>
      </c>
      <c r="O3308" s="30">
        <f t="shared" si="2286"/>
        <v>10</v>
      </c>
      <c r="P3308" s="30">
        <f t="shared" si="2286"/>
        <v>0</v>
      </c>
      <c r="Q3308" s="30">
        <f t="shared" si="2286"/>
        <v>0</v>
      </c>
      <c r="R3308" s="88">
        <f t="shared" si="2269"/>
        <v>100</v>
      </c>
      <c r="S3308" s="70"/>
    </row>
    <row r="3309" spans="1:19" ht="31.5" customHeight="1" x14ac:dyDescent="0.3">
      <c r="A3309" s="28" t="s">
        <v>308</v>
      </c>
      <c r="B3309" s="28" t="s">
        <v>1395</v>
      </c>
      <c r="C3309" s="28" t="s">
        <v>527</v>
      </c>
      <c r="D3309" s="28" t="s">
        <v>143</v>
      </c>
      <c r="E3309" s="29" t="s">
        <v>673</v>
      </c>
      <c r="F3309" s="24">
        <v>0</v>
      </c>
      <c r="G3309" s="24">
        <f t="shared" si="2285"/>
        <v>0</v>
      </c>
      <c r="H3309" s="24">
        <f t="shared" si="2285"/>
        <v>0</v>
      </c>
      <c r="I3309" s="24">
        <f t="shared" si="2285"/>
        <v>10</v>
      </c>
      <c r="J3309" s="37">
        <f t="shared" si="2285"/>
        <v>10</v>
      </c>
      <c r="K3309" s="24">
        <f t="shared" si="2285"/>
        <v>0</v>
      </c>
      <c r="L3309" s="24">
        <f t="shared" si="2285"/>
        <v>0</v>
      </c>
      <c r="M3309" s="24">
        <f t="shared" si="2285"/>
        <v>0</v>
      </c>
      <c r="N3309" s="24">
        <f t="shared" si="2285"/>
        <v>0</v>
      </c>
      <c r="O3309" s="30">
        <f t="shared" si="2286"/>
        <v>10</v>
      </c>
      <c r="P3309" s="30">
        <f t="shared" si="2286"/>
        <v>0</v>
      </c>
      <c r="Q3309" s="30">
        <f t="shared" si="2286"/>
        <v>0</v>
      </c>
      <c r="R3309" s="88">
        <f t="shared" si="2269"/>
        <v>100</v>
      </c>
      <c r="S3309" s="70"/>
    </row>
    <row r="3310" spans="1:19" ht="47.25" customHeight="1" x14ac:dyDescent="0.3">
      <c r="A3310" s="28" t="s">
        <v>308</v>
      </c>
      <c r="B3310" s="28" t="s">
        <v>1395</v>
      </c>
      <c r="C3310" s="28" t="s">
        <v>527</v>
      </c>
      <c r="D3310" s="28" t="s">
        <v>139</v>
      </c>
      <c r="E3310" s="29" t="s">
        <v>676</v>
      </c>
      <c r="F3310" s="24">
        <v>0</v>
      </c>
      <c r="G3310" s="24"/>
      <c r="H3310" s="24">
        <v>0</v>
      </c>
      <c r="I3310" s="24">
        <v>10</v>
      </c>
      <c r="J3310" s="37">
        <v>10</v>
      </c>
      <c r="K3310" s="24">
        <v>0</v>
      </c>
      <c r="L3310" s="24">
        <v>0</v>
      </c>
      <c r="M3310" s="24">
        <v>0</v>
      </c>
      <c r="N3310" s="24">
        <v>0</v>
      </c>
      <c r="O3310" s="30">
        <v>10</v>
      </c>
      <c r="P3310" s="30">
        <v>0</v>
      </c>
      <c r="Q3310" s="30">
        <v>0</v>
      </c>
      <c r="R3310" s="88">
        <f t="shared" si="2269"/>
        <v>100</v>
      </c>
      <c r="S3310" s="70"/>
    </row>
    <row r="3311" spans="1:19" s="36" customFormat="1" ht="31.5" customHeight="1" x14ac:dyDescent="0.3">
      <c r="A3311" s="43" t="s">
        <v>309</v>
      </c>
      <c r="B3311" s="43" t="s">
        <v>1396</v>
      </c>
      <c r="C3311" s="27"/>
      <c r="D3311" s="43"/>
      <c r="E3311" s="44" t="s">
        <v>605</v>
      </c>
      <c r="F3311" s="22">
        <v>103726.69999999998</v>
      </c>
      <c r="G3311" s="22">
        <f t="shared" ref="G3311:H3311" si="2287">G3312+G3363+G3385+G3445+G3500+G3515+G3523+G3535+G3542</f>
        <v>41.072000000000003</v>
      </c>
      <c r="H3311" s="22">
        <f t="shared" si="2287"/>
        <v>101867.742</v>
      </c>
      <c r="I3311" s="22">
        <f t="shared" ref="I3311:Q3311" si="2288">I3312+I3363+I3385+I3445+I3500+I3515+I3523+I3535+I3542</f>
        <v>107268.14895</v>
      </c>
      <c r="J3311" s="22">
        <f t="shared" si="2288"/>
        <v>74630.469219999999</v>
      </c>
      <c r="K3311" s="22">
        <f t="shared" si="2288"/>
        <v>31309.187590000001</v>
      </c>
      <c r="L3311" s="22">
        <f t="shared" si="2288"/>
        <v>21177.771280000001</v>
      </c>
      <c r="M3311" s="22">
        <f t="shared" si="2288"/>
        <v>0</v>
      </c>
      <c r="N3311" s="22">
        <f t="shared" si="2288"/>
        <v>0</v>
      </c>
      <c r="O3311" s="45">
        <f t="shared" si="2288"/>
        <v>107097.08624999999</v>
      </c>
      <c r="P3311" s="45">
        <f t="shared" si="2288"/>
        <v>31305.68865</v>
      </c>
      <c r="Q3311" s="45">
        <f t="shared" si="2288"/>
        <v>0</v>
      </c>
      <c r="R3311" s="86">
        <f t="shared" si="2269"/>
        <v>99.840527965034852</v>
      </c>
      <c r="S3311" s="70"/>
    </row>
    <row r="3312" spans="1:19" s="36" customFormat="1" ht="15.75" customHeight="1" x14ac:dyDescent="0.3">
      <c r="A3312" s="43" t="s">
        <v>309</v>
      </c>
      <c r="B3312" s="43" t="s">
        <v>45</v>
      </c>
      <c r="C3312" s="27"/>
      <c r="D3312" s="43"/>
      <c r="E3312" s="44" t="s">
        <v>619</v>
      </c>
      <c r="F3312" s="22">
        <v>17044.699999999997</v>
      </c>
      <c r="G3312" s="22">
        <f t="shared" ref="G3312:H3312" si="2289">G3313+G3334</f>
        <v>50</v>
      </c>
      <c r="H3312" s="22">
        <f t="shared" si="2289"/>
        <v>16911.066999999999</v>
      </c>
      <c r="I3312" s="22">
        <f t="shared" ref="I3312:Q3312" si="2290">I3313+I3334</f>
        <v>16595.067300000002</v>
      </c>
      <c r="J3312" s="22">
        <f t="shared" si="2290"/>
        <v>10709.118330000001</v>
      </c>
      <c r="K3312" s="22">
        <f t="shared" si="2290"/>
        <v>579.70000000000005</v>
      </c>
      <c r="L3312" s="22">
        <f t="shared" si="2290"/>
        <v>361.36228</v>
      </c>
      <c r="M3312" s="22">
        <f t="shared" si="2290"/>
        <v>0</v>
      </c>
      <c r="N3312" s="22">
        <f t="shared" si="2290"/>
        <v>0</v>
      </c>
      <c r="O3312" s="45">
        <f t="shared" si="2290"/>
        <v>16471.586179999998</v>
      </c>
      <c r="P3312" s="45">
        <f t="shared" si="2290"/>
        <v>576.2010600000001</v>
      </c>
      <c r="Q3312" s="45">
        <f t="shared" si="2290"/>
        <v>0</v>
      </c>
      <c r="R3312" s="86">
        <f t="shared" si="2269"/>
        <v>99.25591672653232</v>
      </c>
      <c r="S3312" s="70"/>
    </row>
    <row r="3313" spans="1:19" s="49" customFormat="1" ht="63" customHeight="1" x14ac:dyDescent="0.3">
      <c r="A3313" s="47" t="s">
        <v>309</v>
      </c>
      <c r="B3313" s="47" t="s">
        <v>1417</v>
      </c>
      <c r="C3313" s="20"/>
      <c r="D3313" s="47"/>
      <c r="E3313" s="48" t="s">
        <v>631</v>
      </c>
      <c r="F3313" s="23">
        <v>15214.599999999999</v>
      </c>
      <c r="G3313" s="23">
        <f t="shared" ref="G3313:H3313" si="2291">G3314+G3322</f>
        <v>0</v>
      </c>
      <c r="H3313" s="23">
        <f t="shared" si="2291"/>
        <v>15030.966999999999</v>
      </c>
      <c r="I3313" s="23">
        <f t="shared" ref="I3313:Q3313" si="2292">I3314+I3322</f>
        <v>14714.967300000002</v>
      </c>
      <c r="J3313" s="23">
        <f t="shared" si="2292"/>
        <v>9425.1216100000001</v>
      </c>
      <c r="K3313" s="23">
        <f t="shared" si="2292"/>
        <v>579.70000000000005</v>
      </c>
      <c r="L3313" s="23">
        <f t="shared" si="2292"/>
        <v>361.36228</v>
      </c>
      <c r="M3313" s="23">
        <f t="shared" si="2292"/>
        <v>0</v>
      </c>
      <c r="N3313" s="23">
        <f t="shared" si="2292"/>
        <v>0</v>
      </c>
      <c r="O3313" s="51">
        <f t="shared" si="2292"/>
        <v>14687.17058</v>
      </c>
      <c r="P3313" s="51">
        <f t="shared" si="2292"/>
        <v>576.2010600000001</v>
      </c>
      <c r="Q3313" s="51">
        <f t="shared" si="2292"/>
        <v>0</v>
      </c>
      <c r="R3313" s="87">
        <f t="shared" si="2269"/>
        <v>99.811099002578132</v>
      </c>
      <c r="S3313" s="70"/>
    </row>
    <row r="3314" spans="1:19" ht="47.25" customHeight="1" x14ac:dyDescent="0.3">
      <c r="A3314" s="28" t="s">
        <v>309</v>
      </c>
      <c r="B3314" s="28" t="s">
        <v>1417</v>
      </c>
      <c r="C3314" s="18" t="s">
        <v>167</v>
      </c>
      <c r="D3314" s="28"/>
      <c r="E3314" s="29" t="s">
        <v>1520</v>
      </c>
      <c r="F3314" s="24">
        <v>546.80000000000007</v>
      </c>
      <c r="G3314" s="24">
        <f t="shared" ref="G3314:Q3316" si="2293">G3315</f>
        <v>0</v>
      </c>
      <c r="H3314" s="24">
        <f t="shared" si="2293"/>
        <v>546.80000000000007</v>
      </c>
      <c r="I3314" s="24">
        <f t="shared" si="2293"/>
        <v>579.70000000000005</v>
      </c>
      <c r="J3314" s="37">
        <f t="shared" si="2293"/>
        <v>361.36228</v>
      </c>
      <c r="K3314" s="24">
        <f t="shared" si="2293"/>
        <v>579.70000000000005</v>
      </c>
      <c r="L3314" s="24">
        <f t="shared" si="2293"/>
        <v>361.36228</v>
      </c>
      <c r="M3314" s="24">
        <f t="shared" si="2293"/>
        <v>0</v>
      </c>
      <c r="N3314" s="24">
        <f t="shared" si="2293"/>
        <v>0</v>
      </c>
      <c r="O3314" s="30">
        <f t="shared" si="2293"/>
        <v>576.2010600000001</v>
      </c>
      <c r="P3314" s="30">
        <f t="shared" si="2293"/>
        <v>576.2010600000001</v>
      </c>
      <c r="Q3314" s="30">
        <f t="shared" si="2293"/>
        <v>0</v>
      </c>
      <c r="R3314" s="88">
        <f t="shared" si="2269"/>
        <v>99.396422287390038</v>
      </c>
      <c r="S3314" s="70"/>
    </row>
    <row r="3315" spans="1:19" ht="31.5" customHeight="1" x14ac:dyDescent="0.3">
      <c r="A3315" s="28" t="s">
        <v>309</v>
      </c>
      <c r="B3315" s="28" t="s">
        <v>1417</v>
      </c>
      <c r="C3315" s="18" t="s">
        <v>230</v>
      </c>
      <c r="D3315" s="28"/>
      <c r="E3315" s="29" t="s">
        <v>1572</v>
      </c>
      <c r="F3315" s="24">
        <v>546.80000000000007</v>
      </c>
      <c r="G3315" s="24">
        <f t="shared" si="2293"/>
        <v>0</v>
      </c>
      <c r="H3315" s="24">
        <f t="shared" si="2293"/>
        <v>546.80000000000007</v>
      </c>
      <c r="I3315" s="24">
        <f t="shared" si="2293"/>
        <v>579.70000000000005</v>
      </c>
      <c r="J3315" s="37">
        <f t="shared" si="2293"/>
        <v>361.36228</v>
      </c>
      <c r="K3315" s="24">
        <f t="shared" si="2293"/>
        <v>579.70000000000005</v>
      </c>
      <c r="L3315" s="24">
        <f t="shared" si="2293"/>
        <v>361.36228</v>
      </c>
      <c r="M3315" s="24">
        <f t="shared" si="2293"/>
        <v>0</v>
      </c>
      <c r="N3315" s="24">
        <f t="shared" si="2293"/>
        <v>0</v>
      </c>
      <c r="O3315" s="30">
        <f t="shared" si="2293"/>
        <v>576.2010600000001</v>
      </c>
      <c r="P3315" s="30">
        <f t="shared" si="2293"/>
        <v>576.2010600000001</v>
      </c>
      <c r="Q3315" s="30">
        <f t="shared" si="2293"/>
        <v>0</v>
      </c>
      <c r="R3315" s="88">
        <f t="shared" si="2269"/>
        <v>99.396422287390038</v>
      </c>
      <c r="S3315" s="70"/>
    </row>
    <row r="3316" spans="1:19" ht="63" customHeight="1" x14ac:dyDescent="0.3">
      <c r="A3316" s="28" t="s">
        <v>309</v>
      </c>
      <c r="B3316" s="28" t="s">
        <v>1417</v>
      </c>
      <c r="C3316" s="18" t="s">
        <v>239</v>
      </c>
      <c r="D3316" s="28"/>
      <c r="E3316" s="29" t="s">
        <v>1818</v>
      </c>
      <c r="F3316" s="24">
        <v>546.80000000000007</v>
      </c>
      <c r="G3316" s="24">
        <f t="shared" si="2293"/>
        <v>0</v>
      </c>
      <c r="H3316" s="24">
        <f t="shared" si="2293"/>
        <v>546.80000000000007</v>
      </c>
      <c r="I3316" s="24">
        <f t="shared" si="2293"/>
        <v>579.70000000000005</v>
      </c>
      <c r="J3316" s="37">
        <f t="shared" si="2293"/>
        <v>361.36228</v>
      </c>
      <c r="K3316" s="24">
        <f t="shared" si="2293"/>
        <v>579.70000000000005</v>
      </c>
      <c r="L3316" s="24">
        <f t="shared" si="2293"/>
        <v>361.36228</v>
      </c>
      <c r="M3316" s="24">
        <f t="shared" si="2293"/>
        <v>0</v>
      </c>
      <c r="N3316" s="24">
        <f t="shared" si="2293"/>
        <v>0</v>
      </c>
      <c r="O3316" s="30">
        <f t="shared" si="2293"/>
        <v>576.2010600000001</v>
      </c>
      <c r="P3316" s="30">
        <f t="shared" si="2293"/>
        <v>576.2010600000001</v>
      </c>
      <c r="Q3316" s="30">
        <f t="shared" si="2293"/>
        <v>0</v>
      </c>
      <c r="R3316" s="88">
        <f t="shared" si="2269"/>
        <v>99.396422287390038</v>
      </c>
      <c r="S3316" s="70"/>
    </row>
    <row r="3317" spans="1:19" ht="31.5" customHeight="1" x14ac:dyDescent="0.3">
      <c r="A3317" s="28" t="s">
        <v>309</v>
      </c>
      <c r="B3317" s="28" t="s">
        <v>1417</v>
      </c>
      <c r="C3317" s="18" t="s">
        <v>236</v>
      </c>
      <c r="D3317" s="28"/>
      <c r="E3317" s="29" t="s">
        <v>785</v>
      </c>
      <c r="F3317" s="24">
        <v>546.80000000000007</v>
      </c>
      <c r="G3317" s="24">
        <f t="shared" ref="G3317:H3317" si="2294">G3318+G3320</f>
        <v>0</v>
      </c>
      <c r="H3317" s="24">
        <f t="shared" si="2294"/>
        <v>546.80000000000007</v>
      </c>
      <c r="I3317" s="24">
        <f t="shared" ref="I3317:Q3317" si="2295">I3318+I3320</f>
        <v>579.70000000000005</v>
      </c>
      <c r="J3317" s="37">
        <f t="shared" si="2295"/>
        <v>361.36228</v>
      </c>
      <c r="K3317" s="24">
        <f t="shared" si="2295"/>
        <v>579.70000000000005</v>
      </c>
      <c r="L3317" s="24">
        <f t="shared" si="2295"/>
        <v>361.36228</v>
      </c>
      <c r="M3317" s="24">
        <f t="shared" si="2295"/>
        <v>0</v>
      </c>
      <c r="N3317" s="24">
        <f t="shared" si="2295"/>
        <v>0</v>
      </c>
      <c r="O3317" s="30">
        <f t="shared" si="2295"/>
        <v>576.2010600000001</v>
      </c>
      <c r="P3317" s="30">
        <f t="shared" si="2295"/>
        <v>576.2010600000001</v>
      </c>
      <c r="Q3317" s="30">
        <f t="shared" si="2295"/>
        <v>0</v>
      </c>
      <c r="R3317" s="88">
        <f t="shared" si="2269"/>
        <v>99.396422287390038</v>
      </c>
      <c r="S3317" s="70"/>
    </row>
    <row r="3318" spans="1:19" ht="78.75" customHeight="1" x14ac:dyDescent="0.3">
      <c r="A3318" s="28" t="s">
        <v>309</v>
      </c>
      <c r="B3318" s="28" t="s">
        <v>1417</v>
      </c>
      <c r="C3318" s="18" t="s">
        <v>236</v>
      </c>
      <c r="D3318" s="28" t="s">
        <v>58</v>
      </c>
      <c r="E3318" s="29" t="s">
        <v>660</v>
      </c>
      <c r="F3318" s="24">
        <v>519.20000000000005</v>
      </c>
      <c r="G3318" s="24">
        <f t="shared" ref="G3318:Q3318" si="2296">G3319</f>
        <v>0</v>
      </c>
      <c r="H3318" s="24">
        <f t="shared" si="2296"/>
        <v>519.20000000000005</v>
      </c>
      <c r="I3318" s="24">
        <f t="shared" si="2296"/>
        <v>552.79060000000004</v>
      </c>
      <c r="J3318" s="37">
        <f t="shared" si="2296"/>
        <v>344.11200000000002</v>
      </c>
      <c r="K3318" s="24">
        <f t="shared" si="2296"/>
        <v>552.79060000000004</v>
      </c>
      <c r="L3318" s="24">
        <f t="shared" si="2296"/>
        <v>344.11200000000002</v>
      </c>
      <c r="M3318" s="24">
        <f t="shared" si="2296"/>
        <v>0</v>
      </c>
      <c r="N3318" s="24">
        <f t="shared" si="2296"/>
        <v>0</v>
      </c>
      <c r="O3318" s="30">
        <f t="shared" si="2296"/>
        <v>551.34157000000005</v>
      </c>
      <c r="P3318" s="30">
        <f t="shared" si="2296"/>
        <v>551.34157000000005</v>
      </c>
      <c r="Q3318" s="30">
        <f t="shared" si="2296"/>
        <v>0</v>
      </c>
      <c r="R3318" s="88">
        <f t="shared" si="2269"/>
        <v>99.737869999960211</v>
      </c>
      <c r="S3318" s="70"/>
    </row>
    <row r="3319" spans="1:19" ht="31.5" customHeight="1" x14ac:dyDescent="0.3">
      <c r="A3319" s="28" t="s">
        <v>309</v>
      </c>
      <c r="B3319" s="28" t="s">
        <v>1417</v>
      </c>
      <c r="C3319" s="18" t="s">
        <v>236</v>
      </c>
      <c r="D3319" s="28" t="s">
        <v>68</v>
      </c>
      <c r="E3319" s="29" t="s">
        <v>662</v>
      </c>
      <c r="F3319" s="24">
        <v>519.20000000000005</v>
      </c>
      <c r="G3319" s="24"/>
      <c r="H3319" s="24">
        <v>519.20000000000005</v>
      </c>
      <c r="I3319" s="24">
        <v>552.79060000000004</v>
      </c>
      <c r="J3319" s="37">
        <v>344.11200000000002</v>
      </c>
      <c r="K3319" s="24">
        <f>I3319</f>
        <v>552.79060000000004</v>
      </c>
      <c r="L3319" s="24">
        <f>J3319</f>
        <v>344.11200000000002</v>
      </c>
      <c r="M3319" s="24">
        <v>0</v>
      </c>
      <c r="N3319" s="24">
        <v>0</v>
      </c>
      <c r="O3319" s="30">
        <v>551.34157000000005</v>
      </c>
      <c r="P3319" s="30">
        <f>O3319</f>
        <v>551.34157000000005</v>
      </c>
      <c r="Q3319" s="30">
        <v>0</v>
      </c>
      <c r="R3319" s="88">
        <f t="shared" si="2269"/>
        <v>99.737869999960211</v>
      </c>
      <c r="S3319" s="70"/>
    </row>
    <row r="3320" spans="1:19" ht="31.5" customHeight="1" x14ac:dyDescent="0.3">
      <c r="A3320" s="28" t="s">
        <v>309</v>
      </c>
      <c r="B3320" s="28" t="s">
        <v>1417</v>
      </c>
      <c r="C3320" s="18" t="s">
        <v>236</v>
      </c>
      <c r="D3320" s="28" t="s">
        <v>51</v>
      </c>
      <c r="E3320" s="29" t="s">
        <v>663</v>
      </c>
      <c r="F3320" s="24">
        <v>27.6</v>
      </c>
      <c r="G3320" s="24">
        <f t="shared" ref="G3320:Q3320" si="2297">G3321</f>
        <v>0</v>
      </c>
      <c r="H3320" s="24">
        <f t="shared" si="2297"/>
        <v>27.6</v>
      </c>
      <c r="I3320" s="24">
        <f t="shared" si="2297"/>
        <v>26.909400000000002</v>
      </c>
      <c r="J3320" s="37">
        <f t="shared" si="2297"/>
        <v>17.25028</v>
      </c>
      <c r="K3320" s="24">
        <f t="shared" si="2297"/>
        <v>26.909400000000002</v>
      </c>
      <c r="L3320" s="24">
        <f t="shared" si="2297"/>
        <v>17.25028</v>
      </c>
      <c r="M3320" s="24">
        <f t="shared" si="2297"/>
        <v>0</v>
      </c>
      <c r="N3320" s="24">
        <f t="shared" si="2297"/>
        <v>0</v>
      </c>
      <c r="O3320" s="30">
        <f t="shared" si="2297"/>
        <v>24.859490000000001</v>
      </c>
      <c r="P3320" s="30">
        <f t="shared" si="2297"/>
        <v>24.859490000000001</v>
      </c>
      <c r="Q3320" s="30">
        <f t="shared" si="2297"/>
        <v>0</v>
      </c>
      <c r="R3320" s="88">
        <f t="shared" si="2269"/>
        <v>92.382178718217418</v>
      </c>
      <c r="S3320" s="70"/>
    </row>
    <row r="3321" spans="1:19" ht="31.5" customHeight="1" x14ac:dyDescent="0.3">
      <c r="A3321" s="28" t="s">
        <v>309</v>
      </c>
      <c r="B3321" s="28" t="s">
        <v>1417</v>
      </c>
      <c r="C3321" s="18" t="s">
        <v>236</v>
      </c>
      <c r="D3321" s="28" t="s">
        <v>52</v>
      </c>
      <c r="E3321" s="29" t="s">
        <v>664</v>
      </c>
      <c r="F3321" s="24">
        <v>27.6</v>
      </c>
      <c r="G3321" s="24"/>
      <c r="H3321" s="24">
        <v>27.6</v>
      </c>
      <c r="I3321" s="24">
        <v>26.909400000000002</v>
      </c>
      <c r="J3321" s="37">
        <v>17.25028</v>
      </c>
      <c r="K3321" s="24">
        <f>I3321</f>
        <v>26.909400000000002</v>
      </c>
      <c r="L3321" s="24">
        <f>J3321</f>
        <v>17.25028</v>
      </c>
      <c r="M3321" s="24">
        <v>0</v>
      </c>
      <c r="N3321" s="24">
        <v>0</v>
      </c>
      <c r="O3321" s="30">
        <v>24.859490000000001</v>
      </c>
      <c r="P3321" s="30">
        <f>O3321</f>
        <v>24.859490000000001</v>
      </c>
      <c r="Q3321" s="30">
        <v>0</v>
      </c>
      <c r="R3321" s="88">
        <f t="shared" si="2269"/>
        <v>92.382178718217418</v>
      </c>
      <c r="S3321" s="70"/>
    </row>
    <row r="3322" spans="1:19" ht="31.5" customHeight="1" x14ac:dyDescent="0.3">
      <c r="A3322" s="28" t="s">
        <v>309</v>
      </c>
      <c r="B3322" s="28" t="s">
        <v>1417</v>
      </c>
      <c r="C3322" s="18" t="s">
        <v>65</v>
      </c>
      <c r="D3322" s="28"/>
      <c r="E3322" s="29" t="s">
        <v>1228</v>
      </c>
      <c r="F3322" s="24">
        <v>14667.8</v>
      </c>
      <c r="G3322" s="24">
        <f t="shared" ref="G3322:Q3322" si="2298">G3323</f>
        <v>0</v>
      </c>
      <c r="H3322" s="24">
        <f t="shared" si="2298"/>
        <v>14484.166999999999</v>
      </c>
      <c r="I3322" s="24">
        <f t="shared" si="2298"/>
        <v>14135.267300000001</v>
      </c>
      <c r="J3322" s="37">
        <f t="shared" si="2298"/>
        <v>9063.7593300000008</v>
      </c>
      <c r="K3322" s="24">
        <f t="shared" si="2298"/>
        <v>0</v>
      </c>
      <c r="L3322" s="24">
        <f t="shared" si="2298"/>
        <v>0</v>
      </c>
      <c r="M3322" s="24">
        <f t="shared" si="2298"/>
        <v>0</v>
      </c>
      <c r="N3322" s="24">
        <f t="shared" si="2298"/>
        <v>0</v>
      </c>
      <c r="O3322" s="30">
        <f t="shared" si="2298"/>
        <v>14110.969520000001</v>
      </c>
      <c r="P3322" s="30">
        <f t="shared" si="2298"/>
        <v>0</v>
      </c>
      <c r="Q3322" s="30">
        <f t="shared" si="2298"/>
        <v>0</v>
      </c>
      <c r="R3322" s="88">
        <f t="shared" si="2269"/>
        <v>99.828105266888016</v>
      </c>
      <c r="S3322" s="70"/>
    </row>
    <row r="3323" spans="1:19" ht="31.5" customHeight="1" x14ac:dyDescent="0.3">
      <c r="A3323" s="28" t="s">
        <v>309</v>
      </c>
      <c r="B3323" s="28" t="s">
        <v>1417</v>
      </c>
      <c r="C3323" s="18" t="s">
        <v>240</v>
      </c>
      <c r="D3323" s="28"/>
      <c r="E3323" s="29" t="s">
        <v>1230</v>
      </c>
      <c r="F3323" s="24">
        <v>14667.8</v>
      </c>
      <c r="G3323" s="24">
        <f t="shared" ref="G3323:H3323" si="2299">G3324+G3327</f>
        <v>0</v>
      </c>
      <c r="H3323" s="24">
        <f t="shared" si="2299"/>
        <v>14484.166999999999</v>
      </c>
      <c r="I3323" s="24">
        <f t="shared" ref="I3323:Q3323" si="2300">I3324+I3327</f>
        <v>14135.267300000001</v>
      </c>
      <c r="J3323" s="37">
        <f t="shared" si="2300"/>
        <v>9063.7593300000008</v>
      </c>
      <c r="K3323" s="24">
        <f t="shared" si="2300"/>
        <v>0</v>
      </c>
      <c r="L3323" s="24">
        <f t="shared" si="2300"/>
        <v>0</v>
      </c>
      <c r="M3323" s="24">
        <f t="shared" si="2300"/>
        <v>0</v>
      </c>
      <c r="N3323" s="24">
        <f t="shared" si="2300"/>
        <v>0</v>
      </c>
      <c r="O3323" s="30">
        <f t="shared" si="2300"/>
        <v>14110.969520000001</v>
      </c>
      <c r="P3323" s="30">
        <f t="shared" si="2300"/>
        <v>0</v>
      </c>
      <c r="Q3323" s="30">
        <f t="shared" si="2300"/>
        <v>0</v>
      </c>
      <c r="R3323" s="88">
        <f t="shared" si="2269"/>
        <v>99.828105266888016</v>
      </c>
      <c r="S3323" s="70"/>
    </row>
    <row r="3324" spans="1:19" ht="31.5" customHeight="1" x14ac:dyDescent="0.3">
      <c r="A3324" s="28" t="s">
        <v>309</v>
      </c>
      <c r="B3324" s="28" t="s">
        <v>1417</v>
      </c>
      <c r="C3324" s="18" t="s">
        <v>237</v>
      </c>
      <c r="D3324" s="28"/>
      <c r="E3324" s="29" t="s">
        <v>1221</v>
      </c>
      <c r="F3324" s="24">
        <v>12829.8</v>
      </c>
      <c r="G3324" s="24">
        <f t="shared" ref="G3324:Q3325" si="2301">G3325</f>
        <v>0</v>
      </c>
      <c r="H3324" s="24">
        <f t="shared" si="2301"/>
        <v>12829.8</v>
      </c>
      <c r="I3324" s="24">
        <f t="shared" si="2301"/>
        <v>12610.638000000001</v>
      </c>
      <c r="J3324" s="37">
        <f t="shared" si="2301"/>
        <v>7955.3313600000001</v>
      </c>
      <c r="K3324" s="24">
        <f t="shared" si="2301"/>
        <v>0</v>
      </c>
      <c r="L3324" s="24">
        <f t="shared" si="2301"/>
        <v>0</v>
      </c>
      <c r="M3324" s="24">
        <f t="shared" si="2301"/>
        <v>0</v>
      </c>
      <c r="N3324" s="24">
        <f t="shared" si="2301"/>
        <v>0</v>
      </c>
      <c r="O3324" s="30">
        <f t="shared" si="2301"/>
        <v>12609.12586</v>
      </c>
      <c r="P3324" s="30">
        <f t="shared" si="2301"/>
        <v>0</v>
      </c>
      <c r="Q3324" s="30">
        <f t="shared" si="2301"/>
        <v>0</v>
      </c>
      <c r="R3324" s="88">
        <f t="shared" si="2269"/>
        <v>99.988009012708162</v>
      </c>
      <c r="S3324" s="70"/>
    </row>
    <row r="3325" spans="1:19" ht="78" x14ac:dyDescent="0.3">
      <c r="A3325" s="28" t="s">
        <v>309</v>
      </c>
      <c r="B3325" s="28" t="s">
        <v>1417</v>
      </c>
      <c r="C3325" s="18" t="s">
        <v>237</v>
      </c>
      <c r="D3325" s="28" t="s">
        <v>58</v>
      </c>
      <c r="E3325" s="29" t="s">
        <v>660</v>
      </c>
      <c r="F3325" s="24">
        <v>12829.8</v>
      </c>
      <c r="G3325" s="24">
        <f t="shared" si="2301"/>
        <v>0</v>
      </c>
      <c r="H3325" s="24">
        <f t="shared" si="2301"/>
        <v>12829.8</v>
      </c>
      <c r="I3325" s="24">
        <f t="shared" si="2301"/>
        <v>12610.638000000001</v>
      </c>
      <c r="J3325" s="37">
        <f t="shared" si="2301"/>
        <v>7955.3313600000001</v>
      </c>
      <c r="K3325" s="24">
        <f t="shared" si="2301"/>
        <v>0</v>
      </c>
      <c r="L3325" s="24">
        <f t="shared" si="2301"/>
        <v>0</v>
      </c>
      <c r="M3325" s="24">
        <f t="shared" si="2301"/>
        <v>0</v>
      </c>
      <c r="N3325" s="24">
        <f t="shared" si="2301"/>
        <v>0</v>
      </c>
      <c r="O3325" s="30">
        <f t="shared" si="2301"/>
        <v>12609.12586</v>
      </c>
      <c r="P3325" s="30">
        <f t="shared" si="2301"/>
        <v>0</v>
      </c>
      <c r="Q3325" s="30">
        <f t="shared" si="2301"/>
        <v>0</v>
      </c>
      <c r="R3325" s="88">
        <f t="shared" si="2269"/>
        <v>99.988009012708162</v>
      </c>
      <c r="S3325" s="70"/>
    </row>
    <row r="3326" spans="1:19" ht="31.5" customHeight="1" x14ac:dyDescent="0.3">
      <c r="A3326" s="28" t="s">
        <v>309</v>
      </c>
      <c r="B3326" s="28" t="s">
        <v>1417</v>
      </c>
      <c r="C3326" s="18" t="s">
        <v>237</v>
      </c>
      <c r="D3326" s="28" t="s">
        <v>68</v>
      </c>
      <c r="E3326" s="29" t="s">
        <v>662</v>
      </c>
      <c r="F3326" s="24">
        <v>12829.8</v>
      </c>
      <c r="G3326" s="24"/>
      <c r="H3326" s="24">
        <v>12829.8</v>
      </c>
      <c r="I3326" s="24">
        <v>12610.638000000001</v>
      </c>
      <c r="J3326" s="37">
        <v>7955.3313600000001</v>
      </c>
      <c r="K3326" s="24">
        <v>0</v>
      </c>
      <c r="L3326" s="24">
        <v>0</v>
      </c>
      <c r="M3326" s="24">
        <v>0</v>
      </c>
      <c r="N3326" s="24">
        <v>0</v>
      </c>
      <c r="O3326" s="30">
        <v>12609.12586</v>
      </c>
      <c r="P3326" s="30">
        <v>0</v>
      </c>
      <c r="Q3326" s="30">
        <v>0</v>
      </c>
      <c r="R3326" s="88">
        <f t="shared" si="2269"/>
        <v>99.988009012708162</v>
      </c>
      <c r="S3326" s="70"/>
    </row>
    <row r="3327" spans="1:19" ht="31.5" customHeight="1" x14ac:dyDescent="0.3">
      <c r="A3327" s="28" t="s">
        <v>309</v>
      </c>
      <c r="B3327" s="28" t="s">
        <v>1417</v>
      </c>
      <c r="C3327" s="18" t="s">
        <v>238</v>
      </c>
      <c r="D3327" s="28"/>
      <c r="E3327" s="29" t="s">
        <v>1222</v>
      </c>
      <c r="F3327" s="24">
        <v>1838</v>
      </c>
      <c r="G3327" s="24">
        <f t="shared" ref="G3327:H3327" si="2302">G3328+G3330+G3332</f>
        <v>0</v>
      </c>
      <c r="H3327" s="24">
        <f t="shared" si="2302"/>
        <v>1654.367</v>
      </c>
      <c r="I3327" s="24">
        <f t="shared" ref="I3327:Q3327" si="2303">I3328+I3330+I3332</f>
        <v>1524.6293000000001</v>
      </c>
      <c r="J3327" s="37">
        <f t="shared" si="2303"/>
        <v>1108.42797</v>
      </c>
      <c r="K3327" s="24">
        <f t="shared" si="2303"/>
        <v>0</v>
      </c>
      <c r="L3327" s="24">
        <f t="shared" si="2303"/>
        <v>0</v>
      </c>
      <c r="M3327" s="24">
        <f t="shared" si="2303"/>
        <v>0</v>
      </c>
      <c r="N3327" s="24">
        <f t="shared" si="2303"/>
        <v>0</v>
      </c>
      <c r="O3327" s="30">
        <f t="shared" si="2303"/>
        <v>1501.84366</v>
      </c>
      <c r="P3327" s="30">
        <f t="shared" si="2303"/>
        <v>0</v>
      </c>
      <c r="Q3327" s="30">
        <f t="shared" si="2303"/>
        <v>0</v>
      </c>
      <c r="R3327" s="88">
        <f t="shared" si="2269"/>
        <v>98.505496385252471</v>
      </c>
      <c r="S3327" s="70"/>
    </row>
    <row r="3328" spans="1:19" ht="78.75" customHeight="1" x14ac:dyDescent="0.3">
      <c r="A3328" s="28" t="s">
        <v>309</v>
      </c>
      <c r="B3328" s="28" t="s">
        <v>1417</v>
      </c>
      <c r="C3328" s="18" t="s">
        <v>238</v>
      </c>
      <c r="D3328" s="28" t="s">
        <v>58</v>
      </c>
      <c r="E3328" s="29" t="s">
        <v>660</v>
      </c>
      <c r="F3328" s="24">
        <v>0</v>
      </c>
      <c r="G3328" s="24">
        <f t="shared" ref="G3328:Q3328" si="2304">G3329</f>
        <v>0</v>
      </c>
      <c r="H3328" s="24">
        <f t="shared" si="2304"/>
        <v>0</v>
      </c>
      <c r="I3328" s="24">
        <f t="shared" si="2304"/>
        <v>0.81962999999999997</v>
      </c>
      <c r="J3328" s="37">
        <f t="shared" si="2304"/>
        <v>0.58982999999999997</v>
      </c>
      <c r="K3328" s="24">
        <f t="shared" si="2304"/>
        <v>0</v>
      </c>
      <c r="L3328" s="24">
        <f t="shared" si="2304"/>
        <v>0</v>
      </c>
      <c r="M3328" s="24">
        <f t="shared" si="2304"/>
        <v>0</v>
      </c>
      <c r="N3328" s="24">
        <f t="shared" si="2304"/>
        <v>0</v>
      </c>
      <c r="O3328" s="30">
        <f t="shared" si="2304"/>
        <v>0.81982999999999995</v>
      </c>
      <c r="P3328" s="30">
        <f t="shared" si="2304"/>
        <v>0</v>
      </c>
      <c r="Q3328" s="30">
        <f t="shared" si="2304"/>
        <v>0</v>
      </c>
      <c r="R3328" s="88">
        <f t="shared" si="2269"/>
        <v>100.02440125422447</v>
      </c>
      <c r="S3328" s="70"/>
    </row>
    <row r="3329" spans="1:19" ht="31.5" customHeight="1" x14ac:dyDescent="0.3">
      <c r="A3329" s="28" t="s">
        <v>309</v>
      </c>
      <c r="B3329" s="28" t="s">
        <v>1417</v>
      </c>
      <c r="C3329" s="18" t="s">
        <v>238</v>
      </c>
      <c r="D3329" s="28" t="s">
        <v>68</v>
      </c>
      <c r="E3329" s="29" t="s">
        <v>662</v>
      </c>
      <c r="F3329" s="24">
        <v>0</v>
      </c>
      <c r="G3329" s="24"/>
      <c r="H3329" s="24">
        <v>0</v>
      </c>
      <c r="I3329" s="24">
        <v>0.81962999999999997</v>
      </c>
      <c r="J3329" s="37">
        <v>0.58982999999999997</v>
      </c>
      <c r="K3329" s="24">
        <v>0</v>
      </c>
      <c r="L3329" s="24">
        <v>0</v>
      </c>
      <c r="M3329" s="24">
        <v>0</v>
      </c>
      <c r="N3329" s="24">
        <v>0</v>
      </c>
      <c r="O3329" s="30">
        <v>0.81982999999999995</v>
      </c>
      <c r="P3329" s="30">
        <v>0</v>
      </c>
      <c r="Q3329" s="30">
        <v>0</v>
      </c>
      <c r="R3329" s="88">
        <f t="shared" si="2269"/>
        <v>100.02440125422447</v>
      </c>
      <c r="S3329" s="70"/>
    </row>
    <row r="3330" spans="1:19" ht="31.5" customHeight="1" x14ac:dyDescent="0.3">
      <c r="A3330" s="28" t="s">
        <v>309</v>
      </c>
      <c r="B3330" s="28" t="s">
        <v>1417</v>
      </c>
      <c r="C3330" s="18" t="s">
        <v>238</v>
      </c>
      <c r="D3330" s="28" t="s">
        <v>51</v>
      </c>
      <c r="E3330" s="29" t="s">
        <v>663</v>
      </c>
      <c r="F3330" s="24">
        <v>1838</v>
      </c>
      <c r="G3330" s="24">
        <f t="shared" ref="G3330:Q3330" si="2305">G3331</f>
        <v>0</v>
      </c>
      <c r="H3330" s="24">
        <f t="shared" si="2305"/>
        <v>1654.367</v>
      </c>
      <c r="I3330" s="24">
        <f t="shared" si="2305"/>
        <v>1517.67867</v>
      </c>
      <c r="J3330" s="37">
        <f t="shared" si="2305"/>
        <v>1103.85814</v>
      </c>
      <c r="K3330" s="24">
        <f t="shared" si="2305"/>
        <v>0</v>
      </c>
      <c r="L3330" s="24">
        <f t="shared" si="2305"/>
        <v>0</v>
      </c>
      <c r="M3330" s="24">
        <f t="shared" si="2305"/>
        <v>0</v>
      </c>
      <c r="N3330" s="24">
        <f t="shared" si="2305"/>
        <v>0</v>
      </c>
      <c r="O3330" s="30">
        <f t="shared" si="2305"/>
        <v>1494.8998300000001</v>
      </c>
      <c r="P3330" s="30">
        <f t="shared" si="2305"/>
        <v>0</v>
      </c>
      <c r="Q3330" s="30">
        <f t="shared" si="2305"/>
        <v>0</v>
      </c>
      <c r="R3330" s="88">
        <f t="shared" si="2269"/>
        <v>98.499099944522513</v>
      </c>
      <c r="S3330" s="70"/>
    </row>
    <row r="3331" spans="1:19" ht="31.5" customHeight="1" x14ac:dyDescent="0.3">
      <c r="A3331" s="28" t="s">
        <v>309</v>
      </c>
      <c r="B3331" s="28" t="s">
        <v>1417</v>
      </c>
      <c r="C3331" s="18" t="s">
        <v>238</v>
      </c>
      <c r="D3331" s="28" t="s">
        <v>52</v>
      </c>
      <c r="E3331" s="29" t="s">
        <v>664</v>
      </c>
      <c r="F3331" s="24">
        <v>1838</v>
      </c>
      <c r="G3331" s="24"/>
      <c r="H3331" s="24">
        <v>1654.367</v>
      </c>
      <c r="I3331" s="24">
        <v>1517.67867</v>
      </c>
      <c r="J3331" s="37">
        <v>1103.85814</v>
      </c>
      <c r="K3331" s="24">
        <v>0</v>
      </c>
      <c r="L3331" s="24">
        <v>0</v>
      </c>
      <c r="M3331" s="24">
        <v>0</v>
      </c>
      <c r="N3331" s="24">
        <v>0</v>
      </c>
      <c r="O3331" s="30">
        <v>1494.8998300000001</v>
      </c>
      <c r="P3331" s="30">
        <v>0</v>
      </c>
      <c r="Q3331" s="30">
        <v>0</v>
      </c>
      <c r="R3331" s="88">
        <f t="shared" si="2269"/>
        <v>98.499099944522513</v>
      </c>
      <c r="S3331" s="70"/>
    </row>
    <row r="3332" spans="1:19" ht="15.75" customHeight="1" x14ac:dyDescent="0.3">
      <c r="A3332" s="28" t="s">
        <v>309</v>
      </c>
      <c r="B3332" s="28" t="s">
        <v>1417</v>
      </c>
      <c r="C3332" s="18" t="s">
        <v>238</v>
      </c>
      <c r="D3332" s="28" t="s">
        <v>53</v>
      </c>
      <c r="E3332" s="29" t="s">
        <v>679</v>
      </c>
      <c r="F3332" s="24">
        <v>0</v>
      </c>
      <c r="G3332" s="24">
        <f t="shared" ref="G3332:Q3332" si="2306">G3333</f>
        <v>0</v>
      </c>
      <c r="H3332" s="24">
        <f t="shared" si="2306"/>
        <v>0</v>
      </c>
      <c r="I3332" s="24">
        <f t="shared" si="2306"/>
        <v>6.1310000000000002</v>
      </c>
      <c r="J3332" s="37">
        <f t="shared" si="2306"/>
        <v>3.98</v>
      </c>
      <c r="K3332" s="24">
        <f t="shared" si="2306"/>
        <v>0</v>
      </c>
      <c r="L3332" s="24">
        <f t="shared" si="2306"/>
        <v>0</v>
      </c>
      <c r="M3332" s="24">
        <f t="shared" si="2306"/>
        <v>0</v>
      </c>
      <c r="N3332" s="24">
        <f t="shared" si="2306"/>
        <v>0</v>
      </c>
      <c r="O3332" s="30">
        <f t="shared" si="2306"/>
        <v>6.1239999999999997</v>
      </c>
      <c r="P3332" s="30">
        <f t="shared" si="2306"/>
        <v>0</v>
      </c>
      <c r="Q3332" s="30">
        <f t="shared" si="2306"/>
        <v>0</v>
      </c>
      <c r="R3332" s="88">
        <f t="shared" si="2269"/>
        <v>99.885826129505787</v>
      </c>
      <c r="S3332" s="70"/>
    </row>
    <row r="3333" spans="1:19" ht="15.75" customHeight="1" x14ac:dyDescent="0.3">
      <c r="A3333" s="28" t="s">
        <v>309</v>
      </c>
      <c r="B3333" s="28" t="s">
        <v>1417</v>
      </c>
      <c r="C3333" s="18" t="s">
        <v>238</v>
      </c>
      <c r="D3333" s="28" t="s">
        <v>60</v>
      </c>
      <c r="E3333" s="29" t="s">
        <v>682</v>
      </c>
      <c r="F3333" s="24">
        <v>0</v>
      </c>
      <c r="G3333" s="24"/>
      <c r="H3333" s="24">
        <v>0</v>
      </c>
      <c r="I3333" s="24">
        <v>6.1310000000000002</v>
      </c>
      <c r="J3333" s="37">
        <v>3.98</v>
      </c>
      <c r="K3333" s="24">
        <v>0</v>
      </c>
      <c r="L3333" s="24">
        <v>0</v>
      </c>
      <c r="M3333" s="24">
        <v>0</v>
      </c>
      <c r="N3333" s="24">
        <v>0</v>
      </c>
      <c r="O3333" s="30">
        <v>6.1239999999999997</v>
      </c>
      <c r="P3333" s="30">
        <v>0</v>
      </c>
      <c r="Q3333" s="30">
        <v>0</v>
      </c>
      <c r="R3333" s="88">
        <f t="shared" si="2269"/>
        <v>99.885826129505787</v>
      </c>
      <c r="S3333" s="70"/>
    </row>
    <row r="3334" spans="1:19" s="49" customFormat="1" ht="15.75" customHeight="1" x14ac:dyDescent="0.3">
      <c r="A3334" s="47" t="s">
        <v>309</v>
      </c>
      <c r="B3334" s="47" t="s">
        <v>1393</v>
      </c>
      <c r="C3334" s="20"/>
      <c r="D3334" s="47"/>
      <c r="E3334" s="48" t="s">
        <v>635</v>
      </c>
      <c r="F3334" s="23">
        <v>1830.1000000000001</v>
      </c>
      <c r="G3334" s="23">
        <f t="shared" ref="G3334:Q3334" si="2307">G3335</f>
        <v>50</v>
      </c>
      <c r="H3334" s="23">
        <f t="shared" si="2307"/>
        <v>1880.1000000000001</v>
      </c>
      <c r="I3334" s="23">
        <f t="shared" si="2307"/>
        <v>1880.1000000000001</v>
      </c>
      <c r="J3334" s="77">
        <f t="shared" si="2307"/>
        <v>1283.9967200000001</v>
      </c>
      <c r="K3334" s="23">
        <f t="shared" si="2307"/>
        <v>0</v>
      </c>
      <c r="L3334" s="23">
        <f t="shared" si="2307"/>
        <v>0</v>
      </c>
      <c r="M3334" s="23">
        <f t="shared" si="2307"/>
        <v>0</v>
      </c>
      <c r="N3334" s="23">
        <f t="shared" si="2307"/>
        <v>0</v>
      </c>
      <c r="O3334" s="51">
        <f t="shared" si="2307"/>
        <v>1784.4156</v>
      </c>
      <c r="P3334" s="51">
        <f t="shared" si="2307"/>
        <v>0</v>
      </c>
      <c r="Q3334" s="51">
        <f t="shared" si="2307"/>
        <v>0</v>
      </c>
      <c r="R3334" s="87">
        <f t="shared" si="2269"/>
        <v>94.910674964097652</v>
      </c>
      <c r="S3334" s="70"/>
    </row>
    <row r="3335" spans="1:19" ht="15.75" customHeight="1" x14ac:dyDescent="0.3">
      <c r="A3335" s="28" t="s">
        <v>309</v>
      </c>
      <c r="B3335" s="28" t="s">
        <v>1393</v>
      </c>
      <c r="C3335" s="18" t="s">
        <v>181</v>
      </c>
      <c r="D3335" s="28"/>
      <c r="E3335" s="29" t="s">
        <v>1523</v>
      </c>
      <c r="F3335" s="24">
        <v>1830.1000000000001</v>
      </c>
      <c r="G3335" s="24">
        <f t="shared" ref="G3335:H3335" si="2308">G3336+G3355</f>
        <v>50</v>
      </c>
      <c r="H3335" s="24">
        <f t="shared" si="2308"/>
        <v>1880.1000000000001</v>
      </c>
      <c r="I3335" s="24">
        <f t="shared" ref="I3335:Q3335" si="2309">I3336+I3355</f>
        <v>1880.1000000000001</v>
      </c>
      <c r="J3335" s="37">
        <f t="shared" si="2309"/>
        <v>1283.9967200000001</v>
      </c>
      <c r="K3335" s="24">
        <f t="shared" si="2309"/>
        <v>0</v>
      </c>
      <c r="L3335" s="24">
        <f t="shared" si="2309"/>
        <v>0</v>
      </c>
      <c r="M3335" s="24">
        <f t="shared" si="2309"/>
        <v>0</v>
      </c>
      <c r="N3335" s="24">
        <f t="shared" si="2309"/>
        <v>0</v>
      </c>
      <c r="O3335" s="30">
        <f t="shared" si="2309"/>
        <v>1784.4156</v>
      </c>
      <c r="P3335" s="30">
        <f t="shared" si="2309"/>
        <v>0</v>
      </c>
      <c r="Q3335" s="30">
        <f t="shared" si="2309"/>
        <v>0</v>
      </c>
      <c r="R3335" s="88">
        <f t="shared" si="2269"/>
        <v>94.910674964097652</v>
      </c>
      <c r="S3335" s="70"/>
    </row>
    <row r="3336" spans="1:19" ht="31.5" customHeight="1" x14ac:dyDescent="0.3">
      <c r="A3336" s="28" t="s">
        <v>309</v>
      </c>
      <c r="B3336" s="28" t="s">
        <v>1393</v>
      </c>
      <c r="C3336" s="18" t="s">
        <v>247</v>
      </c>
      <c r="D3336" s="28"/>
      <c r="E3336" s="29" t="s">
        <v>1584</v>
      </c>
      <c r="F3336" s="24">
        <v>1710.1000000000001</v>
      </c>
      <c r="G3336" s="24">
        <f t="shared" ref="G3336:H3336" si="2310">G3337+G3344+G3351</f>
        <v>50</v>
      </c>
      <c r="H3336" s="24">
        <f t="shared" si="2310"/>
        <v>1760.1000000000001</v>
      </c>
      <c r="I3336" s="24">
        <f t="shared" ref="I3336:Q3336" si="2311">I3337+I3344+I3351</f>
        <v>1760.1000000000001</v>
      </c>
      <c r="J3336" s="37">
        <f t="shared" si="2311"/>
        <v>1199.9967200000001</v>
      </c>
      <c r="K3336" s="24">
        <f t="shared" si="2311"/>
        <v>0</v>
      </c>
      <c r="L3336" s="24">
        <f t="shared" si="2311"/>
        <v>0</v>
      </c>
      <c r="M3336" s="24">
        <f t="shared" si="2311"/>
        <v>0</v>
      </c>
      <c r="N3336" s="24">
        <f t="shared" si="2311"/>
        <v>0</v>
      </c>
      <c r="O3336" s="30">
        <f t="shared" si="2311"/>
        <v>1664.4156</v>
      </c>
      <c r="P3336" s="30">
        <f t="shared" si="2311"/>
        <v>0</v>
      </c>
      <c r="Q3336" s="30">
        <f t="shared" si="2311"/>
        <v>0</v>
      </c>
      <c r="R3336" s="88">
        <f t="shared" si="2269"/>
        <v>94.563695244588374</v>
      </c>
      <c r="S3336" s="70"/>
    </row>
    <row r="3337" spans="1:19" ht="63" customHeight="1" x14ac:dyDescent="0.3">
      <c r="A3337" s="28" t="s">
        <v>309</v>
      </c>
      <c r="B3337" s="28" t="s">
        <v>1393</v>
      </c>
      <c r="C3337" s="18" t="s">
        <v>248</v>
      </c>
      <c r="D3337" s="28"/>
      <c r="E3337" s="29" t="s">
        <v>1585</v>
      </c>
      <c r="F3337" s="24">
        <v>161.19999999999999</v>
      </c>
      <c r="G3337" s="24">
        <f t="shared" ref="G3337:H3337" si="2312">G3338+G3341</f>
        <v>50</v>
      </c>
      <c r="H3337" s="24">
        <f t="shared" si="2312"/>
        <v>211.2</v>
      </c>
      <c r="I3337" s="24">
        <f t="shared" ref="I3337:Q3337" si="2313">I3338+I3341</f>
        <v>211.2</v>
      </c>
      <c r="J3337" s="37">
        <f t="shared" si="2313"/>
        <v>178.9</v>
      </c>
      <c r="K3337" s="24">
        <f t="shared" si="2313"/>
        <v>0</v>
      </c>
      <c r="L3337" s="24">
        <f t="shared" si="2313"/>
        <v>0</v>
      </c>
      <c r="M3337" s="24">
        <f t="shared" si="2313"/>
        <v>0</v>
      </c>
      <c r="N3337" s="24">
        <f t="shared" si="2313"/>
        <v>0</v>
      </c>
      <c r="O3337" s="30">
        <f t="shared" si="2313"/>
        <v>211.2</v>
      </c>
      <c r="P3337" s="30">
        <f t="shared" si="2313"/>
        <v>0</v>
      </c>
      <c r="Q3337" s="30">
        <f t="shared" si="2313"/>
        <v>0</v>
      </c>
      <c r="R3337" s="88">
        <f t="shared" si="2269"/>
        <v>100</v>
      </c>
      <c r="S3337" s="70"/>
    </row>
    <row r="3338" spans="1:19" ht="47.25" customHeight="1" x14ac:dyDescent="0.3">
      <c r="A3338" s="28" t="s">
        <v>309</v>
      </c>
      <c r="B3338" s="28" t="s">
        <v>1393</v>
      </c>
      <c r="C3338" s="18" t="s">
        <v>242</v>
      </c>
      <c r="D3338" s="28"/>
      <c r="E3338" s="29" t="s">
        <v>688</v>
      </c>
      <c r="F3338" s="24">
        <v>129.19999999999999</v>
      </c>
      <c r="G3338" s="24">
        <f t="shared" ref="G3338:Q3339" si="2314">G3339</f>
        <v>50</v>
      </c>
      <c r="H3338" s="24">
        <f t="shared" si="2314"/>
        <v>179.2</v>
      </c>
      <c r="I3338" s="24">
        <f t="shared" si="2314"/>
        <v>179.2</v>
      </c>
      <c r="J3338" s="37">
        <f t="shared" si="2314"/>
        <v>146.9</v>
      </c>
      <c r="K3338" s="24">
        <f t="shared" si="2314"/>
        <v>0</v>
      </c>
      <c r="L3338" s="24">
        <f t="shared" si="2314"/>
        <v>0</v>
      </c>
      <c r="M3338" s="24">
        <f t="shared" si="2314"/>
        <v>0</v>
      </c>
      <c r="N3338" s="24">
        <f t="shared" si="2314"/>
        <v>0</v>
      </c>
      <c r="O3338" s="30">
        <f t="shared" si="2314"/>
        <v>179.2</v>
      </c>
      <c r="P3338" s="30">
        <f t="shared" si="2314"/>
        <v>0</v>
      </c>
      <c r="Q3338" s="30">
        <f t="shared" si="2314"/>
        <v>0</v>
      </c>
      <c r="R3338" s="88">
        <f t="shared" si="2269"/>
        <v>100</v>
      </c>
      <c r="S3338" s="70"/>
    </row>
    <row r="3339" spans="1:19" ht="31.5" customHeight="1" x14ac:dyDescent="0.3">
      <c r="A3339" s="28" t="s">
        <v>309</v>
      </c>
      <c r="B3339" s="28" t="s">
        <v>1393</v>
      </c>
      <c r="C3339" s="18" t="s">
        <v>242</v>
      </c>
      <c r="D3339" s="28" t="s">
        <v>143</v>
      </c>
      <c r="E3339" s="29" t="s">
        <v>673</v>
      </c>
      <c r="F3339" s="24">
        <v>129.19999999999999</v>
      </c>
      <c r="G3339" s="24">
        <f t="shared" si="2314"/>
        <v>50</v>
      </c>
      <c r="H3339" s="24">
        <f t="shared" si="2314"/>
        <v>179.2</v>
      </c>
      <c r="I3339" s="24">
        <f t="shared" si="2314"/>
        <v>179.2</v>
      </c>
      <c r="J3339" s="37">
        <f t="shared" si="2314"/>
        <v>146.9</v>
      </c>
      <c r="K3339" s="24">
        <f t="shared" si="2314"/>
        <v>0</v>
      </c>
      <c r="L3339" s="24">
        <f t="shared" si="2314"/>
        <v>0</v>
      </c>
      <c r="M3339" s="24">
        <f t="shared" si="2314"/>
        <v>0</v>
      </c>
      <c r="N3339" s="24">
        <f t="shared" si="2314"/>
        <v>0</v>
      </c>
      <c r="O3339" s="30">
        <f t="shared" si="2314"/>
        <v>179.2</v>
      </c>
      <c r="P3339" s="30">
        <f t="shared" si="2314"/>
        <v>0</v>
      </c>
      <c r="Q3339" s="30">
        <f t="shared" si="2314"/>
        <v>0</v>
      </c>
      <c r="R3339" s="88">
        <f t="shared" si="2269"/>
        <v>100</v>
      </c>
      <c r="S3339" s="70"/>
    </row>
    <row r="3340" spans="1:19" ht="47.25" customHeight="1" x14ac:dyDescent="0.3">
      <c r="A3340" s="28" t="s">
        <v>309</v>
      </c>
      <c r="B3340" s="28" t="s">
        <v>1393</v>
      </c>
      <c r="C3340" s="18" t="s">
        <v>242</v>
      </c>
      <c r="D3340" s="28" t="s">
        <v>139</v>
      </c>
      <c r="E3340" s="29" t="s">
        <v>676</v>
      </c>
      <c r="F3340" s="24">
        <v>129.19999999999999</v>
      </c>
      <c r="G3340" s="24">
        <v>50</v>
      </c>
      <c r="H3340" s="24">
        <v>179.2</v>
      </c>
      <c r="I3340" s="24">
        <v>179.2</v>
      </c>
      <c r="J3340" s="37">
        <v>146.9</v>
      </c>
      <c r="K3340" s="24">
        <v>0</v>
      </c>
      <c r="L3340" s="24">
        <v>0</v>
      </c>
      <c r="M3340" s="24">
        <v>0</v>
      </c>
      <c r="N3340" s="24">
        <v>0</v>
      </c>
      <c r="O3340" s="30">
        <v>179.2</v>
      </c>
      <c r="P3340" s="30">
        <v>0</v>
      </c>
      <c r="Q3340" s="30">
        <v>0</v>
      </c>
      <c r="R3340" s="88">
        <f t="shared" si="2269"/>
        <v>100</v>
      </c>
      <c r="S3340" s="70"/>
    </row>
    <row r="3341" spans="1:19" ht="63" customHeight="1" x14ac:dyDescent="0.3">
      <c r="A3341" s="28" t="s">
        <v>309</v>
      </c>
      <c r="B3341" s="28" t="s">
        <v>1393</v>
      </c>
      <c r="C3341" s="18" t="s">
        <v>243</v>
      </c>
      <c r="D3341" s="28"/>
      <c r="E3341" s="29" t="s">
        <v>689</v>
      </c>
      <c r="F3341" s="24">
        <v>32</v>
      </c>
      <c r="G3341" s="24">
        <f t="shared" ref="G3341:Q3346" si="2315">G3342</f>
        <v>0</v>
      </c>
      <c r="H3341" s="24">
        <f t="shared" si="2315"/>
        <v>32</v>
      </c>
      <c r="I3341" s="24">
        <f t="shared" si="2315"/>
        <v>32</v>
      </c>
      <c r="J3341" s="37">
        <f t="shared" si="2315"/>
        <v>32</v>
      </c>
      <c r="K3341" s="24">
        <f t="shared" si="2315"/>
        <v>0</v>
      </c>
      <c r="L3341" s="24">
        <f t="shared" si="2315"/>
        <v>0</v>
      </c>
      <c r="M3341" s="24">
        <f t="shared" si="2315"/>
        <v>0</v>
      </c>
      <c r="N3341" s="24">
        <f t="shared" si="2315"/>
        <v>0</v>
      </c>
      <c r="O3341" s="30">
        <f t="shared" si="2315"/>
        <v>32</v>
      </c>
      <c r="P3341" s="30">
        <f t="shared" si="2315"/>
        <v>0</v>
      </c>
      <c r="Q3341" s="30">
        <f t="shared" si="2315"/>
        <v>0</v>
      </c>
      <c r="R3341" s="88">
        <f t="shared" ref="R3341:R3404" si="2316">O3341/I3341*100</f>
        <v>100</v>
      </c>
    </row>
    <row r="3342" spans="1:19" ht="31.5" customHeight="1" x14ac:dyDescent="0.3">
      <c r="A3342" s="28" t="s">
        <v>309</v>
      </c>
      <c r="B3342" s="28" t="s">
        <v>1393</v>
      </c>
      <c r="C3342" s="18" t="s">
        <v>243</v>
      </c>
      <c r="D3342" s="28" t="s">
        <v>143</v>
      </c>
      <c r="E3342" s="29" t="s">
        <v>673</v>
      </c>
      <c r="F3342" s="24">
        <v>32</v>
      </c>
      <c r="G3342" s="24">
        <f t="shared" ref="G3342:N3342" si="2317">G3343</f>
        <v>0</v>
      </c>
      <c r="H3342" s="24">
        <f t="shared" si="2317"/>
        <v>32</v>
      </c>
      <c r="I3342" s="24">
        <f t="shared" si="2317"/>
        <v>32</v>
      </c>
      <c r="J3342" s="37">
        <f t="shared" si="2317"/>
        <v>32</v>
      </c>
      <c r="K3342" s="24">
        <f t="shared" si="2317"/>
        <v>0</v>
      </c>
      <c r="L3342" s="24">
        <f t="shared" si="2317"/>
        <v>0</v>
      </c>
      <c r="M3342" s="24">
        <f t="shared" si="2317"/>
        <v>0</v>
      </c>
      <c r="N3342" s="24">
        <f t="shared" si="2317"/>
        <v>0</v>
      </c>
      <c r="O3342" s="30">
        <f t="shared" ref="O3342:O3346" si="2318">O3343</f>
        <v>32</v>
      </c>
      <c r="P3342" s="30">
        <f t="shared" si="2315"/>
        <v>0</v>
      </c>
      <c r="Q3342" s="30">
        <f t="shared" si="2315"/>
        <v>0</v>
      </c>
      <c r="R3342" s="88">
        <f t="shared" si="2316"/>
        <v>100</v>
      </c>
    </row>
    <row r="3343" spans="1:19" ht="47.25" customHeight="1" x14ac:dyDescent="0.3">
      <c r="A3343" s="28" t="s">
        <v>309</v>
      </c>
      <c r="B3343" s="28" t="s">
        <v>1393</v>
      </c>
      <c r="C3343" s="18" t="s">
        <v>243</v>
      </c>
      <c r="D3343" s="28" t="s">
        <v>139</v>
      </c>
      <c r="E3343" s="29" t="s">
        <v>676</v>
      </c>
      <c r="F3343" s="24">
        <v>32</v>
      </c>
      <c r="G3343" s="24"/>
      <c r="H3343" s="24">
        <v>32</v>
      </c>
      <c r="I3343" s="24">
        <v>32</v>
      </c>
      <c r="J3343" s="37">
        <v>32</v>
      </c>
      <c r="K3343" s="24">
        <v>0</v>
      </c>
      <c r="L3343" s="24">
        <v>0</v>
      </c>
      <c r="M3343" s="24">
        <v>0</v>
      </c>
      <c r="N3343" s="24">
        <v>0</v>
      </c>
      <c r="O3343" s="30">
        <v>32</v>
      </c>
      <c r="P3343" s="30">
        <v>0</v>
      </c>
      <c r="Q3343" s="30">
        <v>0</v>
      </c>
      <c r="R3343" s="88">
        <f t="shared" si="2316"/>
        <v>100</v>
      </c>
    </row>
    <row r="3344" spans="1:19" ht="63" customHeight="1" x14ac:dyDescent="0.3">
      <c r="A3344" s="28" t="s">
        <v>309</v>
      </c>
      <c r="B3344" s="28" t="s">
        <v>1393</v>
      </c>
      <c r="C3344" s="18" t="s">
        <v>249</v>
      </c>
      <c r="D3344" s="28"/>
      <c r="E3344" s="29" t="s">
        <v>1586</v>
      </c>
      <c r="F3344" s="24">
        <v>520</v>
      </c>
      <c r="G3344" s="24">
        <f t="shared" ref="G3344:H3344" si="2319">G3345+G3348</f>
        <v>0</v>
      </c>
      <c r="H3344" s="24">
        <f t="shared" si="2319"/>
        <v>520</v>
      </c>
      <c r="I3344" s="24">
        <f t="shared" ref="I3344:Q3344" si="2320">I3345+I3348</f>
        <v>520</v>
      </c>
      <c r="J3344" s="37">
        <f t="shared" si="2320"/>
        <v>367.5</v>
      </c>
      <c r="K3344" s="24">
        <f t="shared" si="2320"/>
        <v>0</v>
      </c>
      <c r="L3344" s="24">
        <f t="shared" si="2320"/>
        <v>0</v>
      </c>
      <c r="M3344" s="24">
        <f t="shared" si="2320"/>
        <v>0</v>
      </c>
      <c r="N3344" s="24">
        <f t="shared" si="2320"/>
        <v>0</v>
      </c>
      <c r="O3344" s="30">
        <f t="shared" si="2320"/>
        <v>520</v>
      </c>
      <c r="P3344" s="30">
        <f t="shared" si="2320"/>
        <v>0</v>
      </c>
      <c r="Q3344" s="30">
        <f t="shared" si="2320"/>
        <v>0</v>
      </c>
      <c r="R3344" s="88">
        <f t="shared" si="2316"/>
        <v>100</v>
      </c>
      <c r="S3344" s="70"/>
    </row>
    <row r="3345" spans="1:19" ht="31.5" customHeight="1" x14ac:dyDescent="0.3">
      <c r="A3345" s="28" t="s">
        <v>309</v>
      </c>
      <c r="B3345" s="28" t="s">
        <v>1393</v>
      </c>
      <c r="C3345" s="18" t="s">
        <v>244</v>
      </c>
      <c r="D3345" s="28"/>
      <c r="E3345" s="29" t="s">
        <v>692</v>
      </c>
      <c r="F3345" s="24">
        <v>490</v>
      </c>
      <c r="G3345" s="24">
        <f t="shared" ref="G3345:N3346" si="2321">G3346</f>
        <v>0</v>
      </c>
      <c r="H3345" s="24">
        <f t="shared" si="2321"/>
        <v>490</v>
      </c>
      <c r="I3345" s="24">
        <f t="shared" si="2321"/>
        <v>490</v>
      </c>
      <c r="J3345" s="37">
        <f t="shared" si="2321"/>
        <v>367.5</v>
      </c>
      <c r="K3345" s="24">
        <f t="shared" si="2321"/>
        <v>0</v>
      </c>
      <c r="L3345" s="24">
        <f t="shared" si="2321"/>
        <v>0</v>
      </c>
      <c r="M3345" s="24">
        <f t="shared" si="2321"/>
        <v>0</v>
      </c>
      <c r="N3345" s="24">
        <f t="shared" si="2321"/>
        <v>0</v>
      </c>
      <c r="O3345" s="30">
        <f t="shared" si="2318"/>
        <v>490</v>
      </c>
      <c r="P3345" s="30">
        <f t="shared" si="2315"/>
        <v>0</v>
      </c>
      <c r="Q3345" s="30">
        <f t="shared" si="2315"/>
        <v>0</v>
      </c>
      <c r="R3345" s="88">
        <f t="shared" si="2316"/>
        <v>100</v>
      </c>
      <c r="S3345" s="70"/>
    </row>
    <row r="3346" spans="1:19" ht="31.5" customHeight="1" x14ac:dyDescent="0.3">
      <c r="A3346" s="28" t="s">
        <v>309</v>
      </c>
      <c r="B3346" s="28" t="s">
        <v>1393</v>
      </c>
      <c r="C3346" s="18" t="s">
        <v>244</v>
      </c>
      <c r="D3346" s="28" t="s">
        <v>143</v>
      </c>
      <c r="E3346" s="29" t="s">
        <v>673</v>
      </c>
      <c r="F3346" s="24">
        <v>490</v>
      </c>
      <c r="G3346" s="24">
        <f t="shared" si="2321"/>
        <v>0</v>
      </c>
      <c r="H3346" s="24">
        <f t="shared" si="2321"/>
        <v>490</v>
      </c>
      <c r="I3346" s="24">
        <f t="shared" si="2321"/>
        <v>490</v>
      </c>
      <c r="J3346" s="37">
        <f t="shared" si="2321"/>
        <v>367.5</v>
      </c>
      <c r="K3346" s="24">
        <f t="shared" si="2321"/>
        <v>0</v>
      </c>
      <c r="L3346" s="24">
        <f t="shared" si="2321"/>
        <v>0</v>
      </c>
      <c r="M3346" s="24">
        <f t="shared" si="2321"/>
        <v>0</v>
      </c>
      <c r="N3346" s="24">
        <f t="shared" si="2321"/>
        <v>0</v>
      </c>
      <c r="O3346" s="30">
        <f t="shared" si="2318"/>
        <v>490</v>
      </c>
      <c r="P3346" s="30">
        <f t="shared" si="2315"/>
        <v>0</v>
      </c>
      <c r="Q3346" s="30">
        <f t="shared" si="2315"/>
        <v>0</v>
      </c>
      <c r="R3346" s="88">
        <f t="shared" si="2316"/>
        <v>100</v>
      </c>
      <c r="S3346" s="70"/>
    </row>
    <row r="3347" spans="1:19" ht="47.25" customHeight="1" x14ac:dyDescent="0.3">
      <c r="A3347" s="28" t="s">
        <v>309</v>
      </c>
      <c r="B3347" s="28" t="s">
        <v>1393</v>
      </c>
      <c r="C3347" s="18" t="s">
        <v>244</v>
      </c>
      <c r="D3347" s="28" t="s">
        <v>139</v>
      </c>
      <c r="E3347" s="29" t="s">
        <v>676</v>
      </c>
      <c r="F3347" s="24">
        <v>490</v>
      </c>
      <c r="G3347" s="24"/>
      <c r="H3347" s="24">
        <v>490</v>
      </c>
      <c r="I3347" s="24">
        <v>490</v>
      </c>
      <c r="J3347" s="37">
        <v>367.5</v>
      </c>
      <c r="K3347" s="24">
        <v>0</v>
      </c>
      <c r="L3347" s="24">
        <v>0</v>
      </c>
      <c r="M3347" s="24">
        <v>0</v>
      </c>
      <c r="N3347" s="24">
        <v>0</v>
      </c>
      <c r="O3347" s="30">
        <v>490</v>
      </c>
      <c r="P3347" s="30">
        <v>0</v>
      </c>
      <c r="Q3347" s="30">
        <v>0</v>
      </c>
      <c r="R3347" s="88">
        <f t="shared" si="2316"/>
        <v>100</v>
      </c>
      <c r="S3347" s="70"/>
    </row>
    <row r="3348" spans="1:19" ht="31.5" customHeight="1" x14ac:dyDescent="0.3">
      <c r="A3348" s="28" t="s">
        <v>309</v>
      </c>
      <c r="B3348" s="28" t="s">
        <v>1393</v>
      </c>
      <c r="C3348" s="18" t="s">
        <v>245</v>
      </c>
      <c r="D3348" s="28"/>
      <c r="E3348" s="29" t="s">
        <v>1387</v>
      </c>
      <c r="F3348" s="24">
        <v>30</v>
      </c>
      <c r="G3348" s="24">
        <f t="shared" ref="G3348:N3349" si="2322">G3349</f>
        <v>0</v>
      </c>
      <c r="H3348" s="24">
        <f t="shared" si="2322"/>
        <v>30</v>
      </c>
      <c r="I3348" s="24">
        <f t="shared" si="2322"/>
        <v>30</v>
      </c>
      <c r="J3348" s="37">
        <f t="shared" si="2322"/>
        <v>0</v>
      </c>
      <c r="K3348" s="24">
        <f t="shared" si="2322"/>
        <v>0</v>
      </c>
      <c r="L3348" s="24">
        <f t="shared" si="2322"/>
        <v>0</v>
      </c>
      <c r="M3348" s="24">
        <f t="shared" si="2322"/>
        <v>0</v>
      </c>
      <c r="N3348" s="24">
        <f t="shared" si="2322"/>
        <v>0</v>
      </c>
      <c r="O3348" s="30">
        <f t="shared" ref="O3348:Q3349" si="2323">O3349</f>
        <v>30</v>
      </c>
      <c r="P3348" s="30">
        <f t="shared" si="2323"/>
        <v>0</v>
      </c>
      <c r="Q3348" s="30">
        <f t="shared" si="2323"/>
        <v>0</v>
      </c>
      <c r="R3348" s="88">
        <f t="shared" si="2316"/>
        <v>100</v>
      </c>
    </row>
    <row r="3349" spans="1:19" ht="31.5" customHeight="1" x14ac:dyDescent="0.3">
      <c r="A3349" s="28" t="s">
        <v>309</v>
      </c>
      <c r="B3349" s="28" t="s">
        <v>1393</v>
      </c>
      <c r="C3349" s="18" t="s">
        <v>245</v>
      </c>
      <c r="D3349" s="28" t="s">
        <v>143</v>
      </c>
      <c r="E3349" s="29" t="s">
        <v>673</v>
      </c>
      <c r="F3349" s="24">
        <v>30</v>
      </c>
      <c r="G3349" s="24">
        <f t="shared" si="2322"/>
        <v>0</v>
      </c>
      <c r="H3349" s="24">
        <f t="shared" si="2322"/>
        <v>30</v>
      </c>
      <c r="I3349" s="24">
        <f t="shared" si="2322"/>
        <v>30</v>
      </c>
      <c r="J3349" s="37">
        <f t="shared" si="2322"/>
        <v>0</v>
      </c>
      <c r="K3349" s="24">
        <f t="shared" si="2322"/>
        <v>0</v>
      </c>
      <c r="L3349" s="24">
        <f t="shared" si="2322"/>
        <v>0</v>
      </c>
      <c r="M3349" s="24">
        <f t="shared" si="2322"/>
        <v>0</v>
      </c>
      <c r="N3349" s="24">
        <f t="shared" si="2322"/>
        <v>0</v>
      </c>
      <c r="O3349" s="30">
        <f t="shared" si="2323"/>
        <v>30</v>
      </c>
      <c r="P3349" s="30">
        <f t="shared" si="2323"/>
        <v>0</v>
      </c>
      <c r="Q3349" s="30">
        <f t="shared" si="2323"/>
        <v>0</v>
      </c>
      <c r="R3349" s="88">
        <f t="shared" si="2316"/>
        <v>100</v>
      </c>
    </row>
    <row r="3350" spans="1:19" ht="47.25" customHeight="1" x14ac:dyDescent="0.3">
      <c r="A3350" s="28" t="s">
        <v>309</v>
      </c>
      <c r="B3350" s="28" t="s">
        <v>1393</v>
      </c>
      <c r="C3350" s="18" t="s">
        <v>245</v>
      </c>
      <c r="D3350" s="28" t="s">
        <v>139</v>
      </c>
      <c r="E3350" s="29" t="s">
        <v>676</v>
      </c>
      <c r="F3350" s="24">
        <v>30</v>
      </c>
      <c r="G3350" s="24"/>
      <c r="H3350" s="24">
        <v>30</v>
      </c>
      <c r="I3350" s="24">
        <v>30</v>
      </c>
      <c r="J3350" s="37">
        <v>0</v>
      </c>
      <c r="K3350" s="24">
        <v>0</v>
      </c>
      <c r="L3350" s="24">
        <v>0</v>
      </c>
      <c r="M3350" s="24">
        <v>0</v>
      </c>
      <c r="N3350" s="24">
        <v>0</v>
      </c>
      <c r="O3350" s="30">
        <v>30</v>
      </c>
      <c r="P3350" s="30">
        <v>0</v>
      </c>
      <c r="Q3350" s="30">
        <v>0</v>
      </c>
      <c r="R3350" s="88">
        <f t="shared" si="2316"/>
        <v>100</v>
      </c>
    </row>
    <row r="3351" spans="1:19" ht="47.25" customHeight="1" x14ac:dyDescent="0.3">
      <c r="A3351" s="28" t="s">
        <v>309</v>
      </c>
      <c r="B3351" s="28" t="s">
        <v>1393</v>
      </c>
      <c r="C3351" s="18" t="s">
        <v>250</v>
      </c>
      <c r="D3351" s="28"/>
      <c r="E3351" s="29" t="s">
        <v>1587</v>
      </c>
      <c r="F3351" s="24">
        <v>1028.9000000000001</v>
      </c>
      <c r="G3351" s="24">
        <f t="shared" ref="G3351:N3351" si="2324">G3352</f>
        <v>0</v>
      </c>
      <c r="H3351" s="24">
        <f t="shared" si="2324"/>
        <v>1028.9000000000001</v>
      </c>
      <c r="I3351" s="24">
        <f t="shared" si="2324"/>
        <v>1028.9000000000001</v>
      </c>
      <c r="J3351" s="37">
        <f t="shared" si="2324"/>
        <v>653.59672</v>
      </c>
      <c r="K3351" s="24">
        <f t="shared" si="2324"/>
        <v>0</v>
      </c>
      <c r="L3351" s="24">
        <f t="shared" si="2324"/>
        <v>0</v>
      </c>
      <c r="M3351" s="24">
        <f t="shared" si="2324"/>
        <v>0</v>
      </c>
      <c r="N3351" s="24">
        <f t="shared" si="2324"/>
        <v>0</v>
      </c>
      <c r="O3351" s="30">
        <f>O3352</f>
        <v>933.21559999999999</v>
      </c>
      <c r="P3351" s="30">
        <f>P3352</f>
        <v>0</v>
      </c>
      <c r="Q3351" s="30">
        <f>Q3352</f>
        <v>0</v>
      </c>
      <c r="R3351" s="88">
        <f t="shared" si="2316"/>
        <v>90.700320730877621</v>
      </c>
      <c r="S3351" s="70"/>
    </row>
    <row r="3352" spans="1:19" ht="31.5" customHeight="1" x14ac:dyDescent="0.3">
      <c r="A3352" s="28" t="s">
        <v>309</v>
      </c>
      <c r="B3352" s="28" t="s">
        <v>1393</v>
      </c>
      <c r="C3352" s="18" t="s">
        <v>246</v>
      </c>
      <c r="D3352" s="28"/>
      <c r="E3352" s="29" t="s">
        <v>694</v>
      </c>
      <c r="F3352" s="24">
        <v>1028.9000000000001</v>
      </c>
      <c r="G3352" s="24">
        <f t="shared" ref="G3352:Q3353" si="2325">G3353</f>
        <v>0</v>
      </c>
      <c r="H3352" s="24">
        <f t="shared" si="2325"/>
        <v>1028.9000000000001</v>
      </c>
      <c r="I3352" s="24">
        <f t="shared" si="2325"/>
        <v>1028.9000000000001</v>
      </c>
      <c r="J3352" s="37">
        <f t="shared" si="2325"/>
        <v>653.59672</v>
      </c>
      <c r="K3352" s="24">
        <f t="shared" si="2325"/>
        <v>0</v>
      </c>
      <c r="L3352" s="24">
        <f t="shared" si="2325"/>
        <v>0</v>
      </c>
      <c r="M3352" s="24">
        <f t="shared" si="2325"/>
        <v>0</v>
      </c>
      <c r="N3352" s="24">
        <f t="shared" si="2325"/>
        <v>0</v>
      </c>
      <c r="O3352" s="30">
        <f t="shared" si="2325"/>
        <v>933.21559999999999</v>
      </c>
      <c r="P3352" s="30">
        <f t="shared" si="2325"/>
        <v>0</v>
      </c>
      <c r="Q3352" s="30">
        <f t="shared" si="2325"/>
        <v>0</v>
      </c>
      <c r="R3352" s="88">
        <f t="shared" si="2316"/>
        <v>90.700320730877621</v>
      </c>
      <c r="S3352" s="70"/>
    </row>
    <row r="3353" spans="1:19" ht="31.5" customHeight="1" x14ac:dyDescent="0.3">
      <c r="A3353" s="28" t="s">
        <v>309</v>
      </c>
      <c r="B3353" s="28" t="s">
        <v>1393</v>
      </c>
      <c r="C3353" s="18" t="s">
        <v>246</v>
      </c>
      <c r="D3353" s="28" t="s">
        <v>51</v>
      </c>
      <c r="E3353" s="29" t="s">
        <v>663</v>
      </c>
      <c r="F3353" s="24">
        <v>1028.9000000000001</v>
      </c>
      <c r="G3353" s="24">
        <f t="shared" si="2325"/>
        <v>0</v>
      </c>
      <c r="H3353" s="24">
        <f t="shared" si="2325"/>
        <v>1028.9000000000001</v>
      </c>
      <c r="I3353" s="24">
        <f t="shared" si="2325"/>
        <v>1028.9000000000001</v>
      </c>
      <c r="J3353" s="37">
        <f t="shared" si="2325"/>
        <v>653.59672</v>
      </c>
      <c r="K3353" s="24">
        <f t="shared" si="2325"/>
        <v>0</v>
      </c>
      <c r="L3353" s="24">
        <f t="shared" si="2325"/>
        <v>0</v>
      </c>
      <c r="M3353" s="24">
        <f t="shared" si="2325"/>
        <v>0</v>
      </c>
      <c r="N3353" s="24">
        <f t="shared" si="2325"/>
        <v>0</v>
      </c>
      <c r="O3353" s="30">
        <f t="shared" si="2325"/>
        <v>933.21559999999999</v>
      </c>
      <c r="P3353" s="30">
        <f t="shared" si="2325"/>
        <v>0</v>
      </c>
      <c r="Q3353" s="30">
        <f t="shared" si="2325"/>
        <v>0</v>
      </c>
      <c r="R3353" s="88">
        <f t="shared" si="2316"/>
        <v>90.700320730877621</v>
      </c>
      <c r="S3353" s="70"/>
    </row>
    <row r="3354" spans="1:19" ht="31.5" customHeight="1" x14ac:dyDescent="0.3">
      <c r="A3354" s="28" t="s">
        <v>309</v>
      </c>
      <c r="B3354" s="28" t="s">
        <v>1393</v>
      </c>
      <c r="C3354" s="18" t="s">
        <v>246</v>
      </c>
      <c r="D3354" s="28" t="s">
        <v>52</v>
      </c>
      <c r="E3354" s="29" t="s">
        <v>664</v>
      </c>
      <c r="F3354" s="24">
        <v>1028.9000000000001</v>
      </c>
      <c r="G3354" s="24"/>
      <c r="H3354" s="24">
        <f>1028.489+0.411</f>
        <v>1028.9000000000001</v>
      </c>
      <c r="I3354" s="24">
        <f>1028.489+0.411</f>
        <v>1028.9000000000001</v>
      </c>
      <c r="J3354" s="37">
        <v>653.59672</v>
      </c>
      <c r="K3354" s="24">
        <v>0</v>
      </c>
      <c r="L3354" s="24">
        <v>0</v>
      </c>
      <c r="M3354" s="24">
        <v>0</v>
      </c>
      <c r="N3354" s="24">
        <v>0</v>
      </c>
      <c r="O3354" s="30">
        <v>933.21559999999999</v>
      </c>
      <c r="P3354" s="30">
        <v>0</v>
      </c>
      <c r="Q3354" s="30">
        <v>0</v>
      </c>
      <c r="R3354" s="88">
        <f t="shared" si="2316"/>
        <v>90.700320730877621</v>
      </c>
      <c r="S3354" s="70"/>
    </row>
    <row r="3355" spans="1:19" ht="31.5" customHeight="1" x14ac:dyDescent="0.3">
      <c r="A3355" s="28" t="s">
        <v>309</v>
      </c>
      <c r="B3355" s="28" t="s">
        <v>1393</v>
      </c>
      <c r="C3355" s="18" t="s">
        <v>182</v>
      </c>
      <c r="D3355" s="28"/>
      <c r="E3355" s="29" t="s">
        <v>1524</v>
      </c>
      <c r="F3355" s="24">
        <v>120</v>
      </c>
      <c r="G3355" s="24">
        <f t="shared" ref="G3355:N3355" si="2326">G3356</f>
        <v>0</v>
      </c>
      <c r="H3355" s="24">
        <f t="shared" si="2326"/>
        <v>120</v>
      </c>
      <c r="I3355" s="24">
        <f t="shared" si="2326"/>
        <v>120</v>
      </c>
      <c r="J3355" s="37">
        <f t="shared" si="2326"/>
        <v>84</v>
      </c>
      <c r="K3355" s="24">
        <f t="shared" si="2326"/>
        <v>0</v>
      </c>
      <c r="L3355" s="24">
        <f t="shared" si="2326"/>
        <v>0</v>
      </c>
      <c r="M3355" s="24">
        <f t="shared" si="2326"/>
        <v>0</v>
      </c>
      <c r="N3355" s="24">
        <f t="shared" si="2326"/>
        <v>0</v>
      </c>
      <c r="O3355" s="30">
        <f>O3356</f>
        <v>120</v>
      </c>
      <c r="P3355" s="30">
        <f>P3356</f>
        <v>0</v>
      </c>
      <c r="Q3355" s="30">
        <f>Q3356</f>
        <v>0</v>
      </c>
      <c r="R3355" s="88">
        <f t="shared" si="2316"/>
        <v>100</v>
      </c>
      <c r="S3355" s="70"/>
    </row>
    <row r="3356" spans="1:19" ht="63" customHeight="1" x14ac:dyDescent="0.3">
      <c r="A3356" s="28" t="s">
        <v>309</v>
      </c>
      <c r="B3356" s="28" t="s">
        <v>1393</v>
      </c>
      <c r="C3356" s="18" t="s">
        <v>183</v>
      </c>
      <c r="D3356" s="28"/>
      <c r="E3356" s="29" t="s">
        <v>1525</v>
      </c>
      <c r="F3356" s="24">
        <v>120</v>
      </c>
      <c r="G3356" s="24">
        <f t="shared" ref="G3356:H3356" si="2327">G3357+G3360</f>
        <v>0</v>
      </c>
      <c r="H3356" s="24">
        <f t="shared" si="2327"/>
        <v>120</v>
      </c>
      <c r="I3356" s="24">
        <f t="shared" ref="I3356:Q3356" si="2328">I3357+I3360</f>
        <v>120</v>
      </c>
      <c r="J3356" s="37">
        <f t="shared" si="2328"/>
        <v>84</v>
      </c>
      <c r="K3356" s="24">
        <f t="shared" si="2328"/>
        <v>0</v>
      </c>
      <c r="L3356" s="24">
        <f t="shared" si="2328"/>
        <v>0</v>
      </c>
      <c r="M3356" s="24">
        <f t="shared" si="2328"/>
        <v>0</v>
      </c>
      <c r="N3356" s="24">
        <f t="shared" si="2328"/>
        <v>0</v>
      </c>
      <c r="O3356" s="30">
        <f t="shared" si="2328"/>
        <v>120</v>
      </c>
      <c r="P3356" s="30">
        <f t="shared" si="2328"/>
        <v>0</v>
      </c>
      <c r="Q3356" s="30">
        <f t="shared" si="2328"/>
        <v>0</v>
      </c>
      <c r="R3356" s="88">
        <f t="shared" si="2316"/>
        <v>100</v>
      </c>
      <c r="S3356" s="70"/>
    </row>
    <row r="3357" spans="1:19" ht="78.75" customHeight="1" x14ac:dyDescent="0.3">
      <c r="A3357" s="28" t="s">
        <v>309</v>
      </c>
      <c r="B3357" s="28" t="s">
        <v>1393</v>
      </c>
      <c r="C3357" s="18" t="s">
        <v>198</v>
      </c>
      <c r="D3357" s="28"/>
      <c r="E3357" s="29" t="s">
        <v>697</v>
      </c>
      <c r="F3357" s="24">
        <v>25</v>
      </c>
      <c r="G3357" s="24">
        <f t="shared" ref="G3357:Q3358" si="2329">G3358</f>
        <v>0</v>
      </c>
      <c r="H3357" s="24">
        <f t="shared" si="2329"/>
        <v>25</v>
      </c>
      <c r="I3357" s="24">
        <f t="shared" si="2329"/>
        <v>25</v>
      </c>
      <c r="J3357" s="37">
        <f t="shared" si="2329"/>
        <v>25</v>
      </c>
      <c r="K3357" s="24">
        <f t="shared" si="2329"/>
        <v>0</v>
      </c>
      <c r="L3357" s="24">
        <f t="shared" si="2329"/>
        <v>0</v>
      </c>
      <c r="M3357" s="24">
        <f t="shared" si="2329"/>
        <v>0</v>
      </c>
      <c r="N3357" s="24">
        <f t="shared" si="2329"/>
        <v>0</v>
      </c>
      <c r="O3357" s="30">
        <f t="shared" si="2329"/>
        <v>25</v>
      </c>
      <c r="P3357" s="30">
        <f t="shared" si="2329"/>
        <v>0</v>
      </c>
      <c r="Q3357" s="30">
        <f t="shared" si="2329"/>
        <v>0</v>
      </c>
      <c r="R3357" s="88">
        <f t="shared" si="2316"/>
        <v>100</v>
      </c>
    </row>
    <row r="3358" spans="1:19" ht="31.5" customHeight="1" x14ac:dyDescent="0.3">
      <c r="A3358" s="28" t="s">
        <v>309</v>
      </c>
      <c r="B3358" s="28" t="s">
        <v>1393</v>
      </c>
      <c r="C3358" s="18" t="s">
        <v>198</v>
      </c>
      <c r="D3358" s="28" t="s">
        <v>143</v>
      </c>
      <c r="E3358" s="29" t="s">
        <v>673</v>
      </c>
      <c r="F3358" s="24">
        <v>25</v>
      </c>
      <c r="G3358" s="24">
        <f t="shared" si="2329"/>
        <v>0</v>
      </c>
      <c r="H3358" s="24">
        <f t="shared" si="2329"/>
        <v>25</v>
      </c>
      <c r="I3358" s="24">
        <f t="shared" si="2329"/>
        <v>25</v>
      </c>
      <c r="J3358" s="37">
        <f t="shared" si="2329"/>
        <v>25</v>
      </c>
      <c r="K3358" s="24">
        <f t="shared" si="2329"/>
        <v>0</v>
      </c>
      <c r="L3358" s="24">
        <f t="shared" si="2329"/>
        <v>0</v>
      </c>
      <c r="M3358" s="24">
        <f t="shared" si="2329"/>
        <v>0</v>
      </c>
      <c r="N3358" s="24">
        <f t="shared" si="2329"/>
        <v>0</v>
      </c>
      <c r="O3358" s="30">
        <f t="shared" si="2329"/>
        <v>25</v>
      </c>
      <c r="P3358" s="30">
        <f t="shared" si="2329"/>
        <v>0</v>
      </c>
      <c r="Q3358" s="30">
        <f t="shared" si="2329"/>
        <v>0</v>
      </c>
      <c r="R3358" s="88">
        <f t="shared" si="2316"/>
        <v>100</v>
      </c>
    </row>
    <row r="3359" spans="1:19" ht="47.25" customHeight="1" x14ac:dyDescent="0.3">
      <c r="A3359" s="28" t="s">
        <v>309</v>
      </c>
      <c r="B3359" s="28" t="s">
        <v>1393</v>
      </c>
      <c r="C3359" s="18" t="s">
        <v>198</v>
      </c>
      <c r="D3359" s="28" t="s">
        <v>139</v>
      </c>
      <c r="E3359" s="29" t="s">
        <v>676</v>
      </c>
      <c r="F3359" s="24">
        <v>25</v>
      </c>
      <c r="G3359" s="24"/>
      <c r="H3359" s="24">
        <v>25</v>
      </c>
      <c r="I3359" s="24">
        <v>25</v>
      </c>
      <c r="J3359" s="37">
        <v>25</v>
      </c>
      <c r="K3359" s="24">
        <v>0</v>
      </c>
      <c r="L3359" s="24">
        <v>0</v>
      </c>
      <c r="M3359" s="24">
        <v>0</v>
      </c>
      <c r="N3359" s="24">
        <v>0</v>
      </c>
      <c r="O3359" s="30">
        <v>25</v>
      </c>
      <c r="P3359" s="30">
        <v>0</v>
      </c>
      <c r="Q3359" s="30">
        <v>0</v>
      </c>
      <c r="R3359" s="88">
        <f t="shared" si="2316"/>
        <v>100</v>
      </c>
    </row>
    <row r="3360" spans="1:19" ht="63" customHeight="1" x14ac:dyDescent="0.3">
      <c r="A3360" s="28" t="s">
        <v>309</v>
      </c>
      <c r="B3360" s="28" t="s">
        <v>1393</v>
      </c>
      <c r="C3360" s="18" t="s">
        <v>170</v>
      </c>
      <c r="D3360" s="28"/>
      <c r="E3360" s="29" t="s">
        <v>698</v>
      </c>
      <c r="F3360" s="24">
        <v>95</v>
      </c>
      <c r="G3360" s="24">
        <f t="shared" ref="G3360:Q3361" si="2330">G3361</f>
        <v>0</v>
      </c>
      <c r="H3360" s="24">
        <f t="shared" si="2330"/>
        <v>95</v>
      </c>
      <c r="I3360" s="24">
        <f t="shared" si="2330"/>
        <v>95</v>
      </c>
      <c r="J3360" s="37">
        <f t="shared" si="2330"/>
        <v>59</v>
      </c>
      <c r="K3360" s="24">
        <f t="shared" si="2330"/>
        <v>0</v>
      </c>
      <c r="L3360" s="24">
        <f t="shared" si="2330"/>
        <v>0</v>
      </c>
      <c r="M3360" s="24">
        <f t="shared" si="2330"/>
        <v>0</v>
      </c>
      <c r="N3360" s="24">
        <f t="shared" si="2330"/>
        <v>0</v>
      </c>
      <c r="O3360" s="30">
        <f t="shared" si="2330"/>
        <v>95</v>
      </c>
      <c r="P3360" s="30">
        <f t="shared" si="2330"/>
        <v>0</v>
      </c>
      <c r="Q3360" s="30">
        <f t="shared" si="2330"/>
        <v>0</v>
      </c>
      <c r="R3360" s="88">
        <f t="shared" si="2316"/>
        <v>100</v>
      </c>
      <c r="S3360" s="70"/>
    </row>
    <row r="3361" spans="1:19" ht="31.5" customHeight="1" x14ac:dyDescent="0.3">
      <c r="A3361" s="28" t="s">
        <v>309</v>
      </c>
      <c r="B3361" s="28" t="s">
        <v>1393</v>
      </c>
      <c r="C3361" s="18" t="s">
        <v>170</v>
      </c>
      <c r="D3361" s="28" t="s">
        <v>143</v>
      </c>
      <c r="E3361" s="29" t="s">
        <v>673</v>
      </c>
      <c r="F3361" s="24">
        <v>95</v>
      </c>
      <c r="G3361" s="24">
        <f t="shared" si="2330"/>
        <v>0</v>
      </c>
      <c r="H3361" s="24">
        <f t="shared" si="2330"/>
        <v>95</v>
      </c>
      <c r="I3361" s="24">
        <f t="shared" si="2330"/>
        <v>95</v>
      </c>
      <c r="J3361" s="37">
        <f t="shared" si="2330"/>
        <v>59</v>
      </c>
      <c r="K3361" s="24">
        <f t="shared" si="2330"/>
        <v>0</v>
      </c>
      <c r="L3361" s="24">
        <f t="shared" si="2330"/>
        <v>0</v>
      </c>
      <c r="M3361" s="24">
        <f t="shared" si="2330"/>
        <v>0</v>
      </c>
      <c r="N3361" s="24">
        <f t="shared" si="2330"/>
        <v>0</v>
      </c>
      <c r="O3361" s="30">
        <f t="shared" si="2330"/>
        <v>95</v>
      </c>
      <c r="P3361" s="30">
        <f t="shared" si="2330"/>
        <v>0</v>
      </c>
      <c r="Q3361" s="30">
        <f t="shared" si="2330"/>
        <v>0</v>
      </c>
      <c r="R3361" s="88">
        <f t="shared" si="2316"/>
        <v>100</v>
      </c>
      <c r="S3361" s="70"/>
    </row>
    <row r="3362" spans="1:19" ht="47.25" customHeight="1" x14ac:dyDescent="0.3">
      <c r="A3362" s="28" t="s">
        <v>309</v>
      </c>
      <c r="B3362" s="28" t="s">
        <v>1393</v>
      </c>
      <c r="C3362" s="18" t="s">
        <v>170</v>
      </c>
      <c r="D3362" s="28" t="s">
        <v>139</v>
      </c>
      <c r="E3362" s="29" t="s">
        <v>676</v>
      </c>
      <c r="F3362" s="24">
        <v>95</v>
      </c>
      <c r="G3362" s="24"/>
      <c r="H3362" s="24">
        <v>95</v>
      </c>
      <c r="I3362" s="24">
        <v>95</v>
      </c>
      <c r="J3362" s="37">
        <v>59</v>
      </c>
      <c r="K3362" s="24">
        <v>0</v>
      </c>
      <c r="L3362" s="24">
        <v>0</v>
      </c>
      <c r="M3362" s="24">
        <v>0</v>
      </c>
      <c r="N3362" s="24">
        <v>0</v>
      </c>
      <c r="O3362" s="30">
        <v>95</v>
      </c>
      <c r="P3362" s="30">
        <v>0</v>
      </c>
      <c r="Q3362" s="30">
        <v>0</v>
      </c>
      <c r="R3362" s="88">
        <f t="shared" si="2316"/>
        <v>100</v>
      </c>
      <c r="S3362" s="70"/>
    </row>
    <row r="3363" spans="1:19" s="36" customFormat="1" ht="31.5" customHeight="1" x14ac:dyDescent="0.3">
      <c r="A3363" s="43" t="s">
        <v>309</v>
      </c>
      <c r="B3363" s="43" t="s">
        <v>130</v>
      </c>
      <c r="C3363" s="27"/>
      <c r="D3363" s="43"/>
      <c r="E3363" s="44" t="s">
        <v>620</v>
      </c>
      <c r="F3363" s="22">
        <v>68.199999999999989</v>
      </c>
      <c r="G3363" s="22">
        <f t="shared" ref="G3363:H3363" si="2331">G3364+G3371</f>
        <v>0</v>
      </c>
      <c r="H3363" s="22">
        <f t="shared" si="2331"/>
        <v>45.189999999999991</v>
      </c>
      <c r="I3363" s="22">
        <f t="shared" ref="I3363:Q3363" si="2332">I3364+I3371</f>
        <v>45.19</v>
      </c>
      <c r="J3363" s="76">
        <f t="shared" si="2332"/>
        <v>25.801270000000002</v>
      </c>
      <c r="K3363" s="22">
        <f t="shared" si="2332"/>
        <v>6.3</v>
      </c>
      <c r="L3363" s="22">
        <f t="shared" si="2332"/>
        <v>4.7249999999999996</v>
      </c>
      <c r="M3363" s="22">
        <f t="shared" si="2332"/>
        <v>0</v>
      </c>
      <c r="N3363" s="22">
        <f t="shared" si="2332"/>
        <v>0</v>
      </c>
      <c r="O3363" s="45">
        <f t="shared" si="2332"/>
        <v>45.19</v>
      </c>
      <c r="P3363" s="45">
        <f t="shared" si="2332"/>
        <v>6.3</v>
      </c>
      <c r="Q3363" s="45">
        <f t="shared" si="2332"/>
        <v>0</v>
      </c>
      <c r="R3363" s="86">
        <f t="shared" si="2316"/>
        <v>100</v>
      </c>
      <c r="S3363" s="70"/>
    </row>
    <row r="3364" spans="1:19" s="49" customFormat="1" ht="47.25" customHeight="1" x14ac:dyDescent="0.3">
      <c r="A3364" s="47" t="s">
        <v>309</v>
      </c>
      <c r="B3364" s="47" t="s">
        <v>1418</v>
      </c>
      <c r="C3364" s="20"/>
      <c r="D3364" s="47"/>
      <c r="E3364" s="48" t="s">
        <v>636</v>
      </c>
      <c r="F3364" s="23">
        <v>4.5999999999999996</v>
      </c>
      <c r="G3364" s="23">
        <f t="shared" ref="G3364:N3369" si="2333">G3365</f>
        <v>0</v>
      </c>
      <c r="H3364" s="23">
        <f t="shared" si="2333"/>
        <v>4.5999999999999996</v>
      </c>
      <c r="I3364" s="23">
        <f t="shared" si="2333"/>
        <v>4.5999999999999996</v>
      </c>
      <c r="J3364" s="77">
        <f t="shared" si="2333"/>
        <v>0</v>
      </c>
      <c r="K3364" s="23">
        <f t="shared" si="2333"/>
        <v>0</v>
      </c>
      <c r="L3364" s="23">
        <f t="shared" si="2333"/>
        <v>0</v>
      </c>
      <c r="M3364" s="23">
        <f t="shared" si="2333"/>
        <v>0</v>
      </c>
      <c r="N3364" s="23">
        <f t="shared" si="2333"/>
        <v>0</v>
      </c>
      <c r="O3364" s="51">
        <f t="shared" ref="O3364:Q3369" si="2334">O3365</f>
        <v>4.5999999999999996</v>
      </c>
      <c r="P3364" s="51">
        <f t="shared" si="2334"/>
        <v>0</v>
      </c>
      <c r="Q3364" s="51">
        <f t="shared" si="2334"/>
        <v>0</v>
      </c>
      <c r="R3364" s="87">
        <f t="shared" si="2316"/>
        <v>100</v>
      </c>
    </row>
    <row r="3365" spans="1:19" ht="15.75" customHeight="1" x14ac:dyDescent="0.3">
      <c r="A3365" s="28" t="s">
        <v>309</v>
      </c>
      <c r="B3365" s="28" t="s">
        <v>1418</v>
      </c>
      <c r="C3365" s="18" t="s">
        <v>184</v>
      </c>
      <c r="D3365" s="28"/>
      <c r="E3365" s="29" t="s">
        <v>1526</v>
      </c>
      <c r="F3365" s="24">
        <v>4.5999999999999996</v>
      </c>
      <c r="G3365" s="24">
        <f t="shared" si="2333"/>
        <v>0</v>
      </c>
      <c r="H3365" s="24">
        <f t="shared" si="2333"/>
        <v>4.5999999999999996</v>
      </c>
      <c r="I3365" s="24">
        <f t="shared" si="2333"/>
        <v>4.5999999999999996</v>
      </c>
      <c r="J3365" s="37">
        <f t="shared" si="2333"/>
        <v>0</v>
      </c>
      <c r="K3365" s="24">
        <f t="shared" si="2333"/>
        <v>0</v>
      </c>
      <c r="L3365" s="24">
        <f t="shared" si="2333"/>
        <v>0</v>
      </c>
      <c r="M3365" s="24">
        <f t="shared" si="2333"/>
        <v>0</v>
      </c>
      <c r="N3365" s="24">
        <f t="shared" si="2333"/>
        <v>0</v>
      </c>
      <c r="O3365" s="30">
        <f t="shared" si="2334"/>
        <v>4.5999999999999996</v>
      </c>
      <c r="P3365" s="30">
        <f t="shared" si="2334"/>
        <v>0</v>
      </c>
      <c r="Q3365" s="30">
        <f t="shared" si="2334"/>
        <v>0</v>
      </c>
      <c r="R3365" s="88">
        <f t="shared" si="2316"/>
        <v>100</v>
      </c>
    </row>
    <row r="3366" spans="1:19" ht="63" customHeight="1" x14ac:dyDescent="0.3">
      <c r="A3366" s="28" t="s">
        <v>309</v>
      </c>
      <c r="B3366" s="28" t="s">
        <v>1418</v>
      </c>
      <c r="C3366" s="18" t="s">
        <v>252</v>
      </c>
      <c r="D3366" s="28"/>
      <c r="E3366" s="29" t="s">
        <v>1588</v>
      </c>
      <c r="F3366" s="24">
        <v>4.5999999999999996</v>
      </c>
      <c r="G3366" s="24">
        <f t="shared" si="2333"/>
        <v>0</v>
      </c>
      <c r="H3366" s="24">
        <f t="shared" si="2333"/>
        <v>4.5999999999999996</v>
      </c>
      <c r="I3366" s="24">
        <f t="shared" si="2333"/>
        <v>4.5999999999999996</v>
      </c>
      <c r="J3366" s="37">
        <f t="shared" si="2333"/>
        <v>0</v>
      </c>
      <c r="K3366" s="24">
        <v>0</v>
      </c>
      <c r="L3366" s="24">
        <v>0</v>
      </c>
      <c r="M3366" s="24">
        <f t="shared" si="2333"/>
        <v>0</v>
      </c>
      <c r="N3366" s="24">
        <f t="shared" si="2333"/>
        <v>0</v>
      </c>
      <c r="O3366" s="30">
        <f t="shared" si="2334"/>
        <v>4.5999999999999996</v>
      </c>
      <c r="P3366" s="30">
        <v>0</v>
      </c>
      <c r="Q3366" s="30">
        <f t="shared" si="2334"/>
        <v>0</v>
      </c>
      <c r="R3366" s="88">
        <f t="shared" si="2316"/>
        <v>100</v>
      </c>
    </row>
    <row r="3367" spans="1:19" ht="47.25" customHeight="1" x14ac:dyDescent="0.3">
      <c r="A3367" s="28" t="s">
        <v>309</v>
      </c>
      <c r="B3367" s="28" t="s">
        <v>1418</v>
      </c>
      <c r="C3367" s="18" t="s">
        <v>253</v>
      </c>
      <c r="D3367" s="28"/>
      <c r="E3367" s="29" t="s">
        <v>1589</v>
      </c>
      <c r="F3367" s="24">
        <v>4.5999999999999996</v>
      </c>
      <c r="G3367" s="24">
        <f t="shared" si="2333"/>
        <v>0</v>
      </c>
      <c r="H3367" s="24">
        <f t="shared" si="2333"/>
        <v>4.5999999999999996</v>
      </c>
      <c r="I3367" s="24">
        <f t="shared" si="2333"/>
        <v>4.5999999999999996</v>
      </c>
      <c r="J3367" s="37">
        <f t="shared" si="2333"/>
        <v>0</v>
      </c>
      <c r="K3367" s="24">
        <f t="shared" si="2333"/>
        <v>0</v>
      </c>
      <c r="L3367" s="24">
        <f t="shared" si="2333"/>
        <v>0</v>
      </c>
      <c r="M3367" s="24">
        <f t="shared" si="2333"/>
        <v>0</v>
      </c>
      <c r="N3367" s="24">
        <f t="shared" si="2333"/>
        <v>0</v>
      </c>
      <c r="O3367" s="30">
        <f t="shared" si="2334"/>
        <v>4.5999999999999996</v>
      </c>
      <c r="P3367" s="30">
        <f t="shared" si="2334"/>
        <v>0</v>
      </c>
      <c r="Q3367" s="30">
        <f t="shared" si="2334"/>
        <v>0</v>
      </c>
      <c r="R3367" s="88">
        <f t="shared" si="2316"/>
        <v>100</v>
      </c>
    </row>
    <row r="3368" spans="1:19" ht="31.5" customHeight="1" x14ac:dyDescent="0.3">
      <c r="A3368" s="28" t="s">
        <v>309</v>
      </c>
      <c r="B3368" s="28" t="s">
        <v>1418</v>
      </c>
      <c r="C3368" s="18" t="s">
        <v>251</v>
      </c>
      <c r="D3368" s="28"/>
      <c r="E3368" s="29" t="s">
        <v>718</v>
      </c>
      <c r="F3368" s="24">
        <v>4.5999999999999996</v>
      </c>
      <c r="G3368" s="24">
        <f t="shared" si="2333"/>
        <v>0</v>
      </c>
      <c r="H3368" s="24">
        <f t="shared" si="2333"/>
        <v>4.5999999999999996</v>
      </c>
      <c r="I3368" s="24">
        <f t="shared" si="2333"/>
        <v>4.5999999999999996</v>
      </c>
      <c r="J3368" s="37">
        <f t="shared" si="2333"/>
        <v>0</v>
      </c>
      <c r="K3368" s="24">
        <f t="shared" si="2333"/>
        <v>0</v>
      </c>
      <c r="L3368" s="24">
        <f t="shared" si="2333"/>
        <v>0</v>
      </c>
      <c r="M3368" s="24">
        <f t="shared" si="2333"/>
        <v>0</v>
      </c>
      <c r="N3368" s="24">
        <f t="shared" si="2333"/>
        <v>0</v>
      </c>
      <c r="O3368" s="30">
        <f t="shared" si="2334"/>
        <v>4.5999999999999996</v>
      </c>
      <c r="P3368" s="30">
        <f t="shared" si="2334"/>
        <v>0</v>
      </c>
      <c r="Q3368" s="30">
        <f t="shared" si="2334"/>
        <v>0</v>
      </c>
      <c r="R3368" s="88">
        <f t="shared" si="2316"/>
        <v>100</v>
      </c>
    </row>
    <row r="3369" spans="1:19" ht="31.5" customHeight="1" x14ac:dyDescent="0.3">
      <c r="A3369" s="28" t="s">
        <v>309</v>
      </c>
      <c r="B3369" s="28" t="s">
        <v>1418</v>
      </c>
      <c r="C3369" s="18" t="s">
        <v>251</v>
      </c>
      <c r="D3369" s="28" t="s">
        <v>51</v>
      </c>
      <c r="E3369" s="29" t="s">
        <v>663</v>
      </c>
      <c r="F3369" s="24">
        <v>4.5999999999999996</v>
      </c>
      <c r="G3369" s="24">
        <f t="shared" si="2333"/>
        <v>0</v>
      </c>
      <c r="H3369" s="24">
        <f t="shared" si="2333"/>
        <v>4.5999999999999996</v>
      </c>
      <c r="I3369" s="24">
        <f t="shared" si="2333"/>
        <v>4.5999999999999996</v>
      </c>
      <c r="J3369" s="37">
        <f t="shared" si="2333"/>
        <v>0</v>
      </c>
      <c r="K3369" s="24">
        <f t="shared" si="2333"/>
        <v>0</v>
      </c>
      <c r="L3369" s="24">
        <f t="shared" si="2333"/>
        <v>0</v>
      </c>
      <c r="M3369" s="24">
        <f t="shared" si="2333"/>
        <v>0</v>
      </c>
      <c r="N3369" s="24">
        <f t="shared" si="2333"/>
        <v>0</v>
      </c>
      <c r="O3369" s="30">
        <f t="shared" si="2334"/>
        <v>4.5999999999999996</v>
      </c>
      <c r="P3369" s="30">
        <f t="shared" si="2334"/>
        <v>0</v>
      </c>
      <c r="Q3369" s="30">
        <f t="shared" si="2334"/>
        <v>0</v>
      </c>
      <c r="R3369" s="88">
        <f t="shared" si="2316"/>
        <v>100</v>
      </c>
    </row>
    <row r="3370" spans="1:19" ht="31.5" customHeight="1" x14ac:dyDescent="0.3">
      <c r="A3370" s="28" t="s">
        <v>309</v>
      </c>
      <c r="B3370" s="28" t="s">
        <v>1418</v>
      </c>
      <c r="C3370" s="18" t="s">
        <v>251</v>
      </c>
      <c r="D3370" s="28" t="s">
        <v>52</v>
      </c>
      <c r="E3370" s="29" t="s">
        <v>664</v>
      </c>
      <c r="F3370" s="24">
        <v>4.5999999999999996</v>
      </c>
      <c r="G3370" s="24"/>
      <c r="H3370" s="24">
        <v>4.5999999999999996</v>
      </c>
      <c r="I3370" s="24">
        <v>4.5999999999999996</v>
      </c>
      <c r="J3370" s="37">
        <v>0</v>
      </c>
      <c r="K3370" s="24">
        <v>0</v>
      </c>
      <c r="L3370" s="24">
        <v>0</v>
      </c>
      <c r="M3370" s="24">
        <v>0</v>
      </c>
      <c r="N3370" s="24">
        <v>0</v>
      </c>
      <c r="O3370" s="30">
        <v>4.5999999999999996</v>
      </c>
      <c r="P3370" s="30">
        <v>0</v>
      </c>
      <c r="Q3370" s="30">
        <v>0</v>
      </c>
      <c r="R3370" s="88">
        <f t="shared" si="2316"/>
        <v>100</v>
      </c>
    </row>
    <row r="3371" spans="1:19" s="49" customFormat="1" ht="31.5" customHeight="1" x14ac:dyDescent="0.3">
      <c r="A3371" s="47" t="s">
        <v>309</v>
      </c>
      <c r="B3371" s="47" t="s">
        <v>1419</v>
      </c>
      <c r="C3371" s="20"/>
      <c r="D3371" s="47"/>
      <c r="E3371" s="48" t="s">
        <v>638</v>
      </c>
      <c r="F3371" s="23">
        <v>63.599999999999994</v>
      </c>
      <c r="G3371" s="23">
        <f t="shared" ref="G3371:H3371" si="2335">G3372+G3380</f>
        <v>0</v>
      </c>
      <c r="H3371" s="23">
        <f t="shared" si="2335"/>
        <v>40.589999999999989</v>
      </c>
      <c r="I3371" s="23">
        <f t="shared" ref="I3371:Q3371" si="2336">I3372+I3380</f>
        <v>40.589999999999996</v>
      </c>
      <c r="J3371" s="77">
        <f t="shared" si="2336"/>
        <v>25.801270000000002</v>
      </c>
      <c r="K3371" s="23">
        <f t="shared" si="2336"/>
        <v>6.3</v>
      </c>
      <c r="L3371" s="23">
        <f t="shared" si="2336"/>
        <v>4.7249999999999996</v>
      </c>
      <c r="M3371" s="23">
        <f t="shared" si="2336"/>
        <v>0</v>
      </c>
      <c r="N3371" s="23">
        <f t="shared" si="2336"/>
        <v>0</v>
      </c>
      <c r="O3371" s="51">
        <f t="shared" si="2336"/>
        <v>40.589999999999996</v>
      </c>
      <c r="P3371" s="51">
        <f t="shared" si="2336"/>
        <v>6.3</v>
      </c>
      <c r="Q3371" s="51">
        <f t="shared" si="2336"/>
        <v>0</v>
      </c>
      <c r="R3371" s="87">
        <f t="shared" si="2316"/>
        <v>100</v>
      </c>
      <c r="S3371" s="70"/>
    </row>
    <row r="3372" spans="1:19" ht="15.75" customHeight="1" x14ac:dyDescent="0.3">
      <c r="A3372" s="28" t="s">
        <v>309</v>
      </c>
      <c r="B3372" s="28" t="s">
        <v>1419</v>
      </c>
      <c r="C3372" s="18" t="s">
        <v>184</v>
      </c>
      <c r="D3372" s="28"/>
      <c r="E3372" s="29" t="s">
        <v>1526</v>
      </c>
      <c r="F3372" s="24">
        <v>57.3</v>
      </c>
      <c r="G3372" s="24">
        <f t="shared" ref="G3372:N3374" si="2337">G3373</f>
        <v>0</v>
      </c>
      <c r="H3372" s="24">
        <f t="shared" si="2337"/>
        <v>34.289999999999992</v>
      </c>
      <c r="I3372" s="24">
        <f t="shared" si="2337"/>
        <v>34.29</v>
      </c>
      <c r="J3372" s="37">
        <f t="shared" si="2337"/>
        <v>21.076270000000001</v>
      </c>
      <c r="K3372" s="24">
        <f t="shared" si="2337"/>
        <v>0</v>
      </c>
      <c r="L3372" s="24">
        <f t="shared" si="2337"/>
        <v>0</v>
      </c>
      <c r="M3372" s="24">
        <f t="shared" si="2337"/>
        <v>0</v>
      </c>
      <c r="N3372" s="24">
        <f t="shared" si="2337"/>
        <v>0</v>
      </c>
      <c r="O3372" s="30">
        <f t="shared" ref="O3372:Q3374" si="2338">O3373</f>
        <v>34.29</v>
      </c>
      <c r="P3372" s="30">
        <f t="shared" si="2338"/>
        <v>0</v>
      </c>
      <c r="Q3372" s="30">
        <f t="shared" si="2338"/>
        <v>0</v>
      </c>
      <c r="R3372" s="88">
        <f t="shared" si="2316"/>
        <v>100</v>
      </c>
      <c r="S3372" s="70"/>
    </row>
    <row r="3373" spans="1:19" ht="31.5" customHeight="1" x14ac:dyDescent="0.3">
      <c r="A3373" s="28" t="s">
        <v>309</v>
      </c>
      <c r="B3373" s="28" t="s">
        <v>1419</v>
      </c>
      <c r="C3373" s="18" t="s">
        <v>255</v>
      </c>
      <c r="D3373" s="28"/>
      <c r="E3373" s="29" t="s">
        <v>1590</v>
      </c>
      <c r="F3373" s="24">
        <v>57.3</v>
      </c>
      <c r="G3373" s="24">
        <f t="shared" si="2337"/>
        <v>0</v>
      </c>
      <c r="H3373" s="24">
        <f t="shared" si="2337"/>
        <v>34.289999999999992</v>
      </c>
      <c r="I3373" s="24">
        <f t="shared" si="2337"/>
        <v>34.29</v>
      </c>
      <c r="J3373" s="37">
        <f t="shared" si="2337"/>
        <v>21.076270000000001</v>
      </c>
      <c r="K3373" s="24">
        <f t="shared" si="2337"/>
        <v>0</v>
      </c>
      <c r="L3373" s="24">
        <f t="shared" si="2337"/>
        <v>0</v>
      </c>
      <c r="M3373" s="24">
        <f t="shared" si="2337"/>
        <v>0</v>
      </c>
      <c r="N3373" s="24">
        <f t="shared" si="2337"/>
        <v>0</v>
      </c>
      <c r="O3373" s="30">
        <f t="shared" si="2338"/>
        <v>34.29</v>
      </c>
      <c r="P3373" s="30">
        <f t="shared" si="2338"/>
        <v>0</v>
      </c>
      <c r="Q3373" s="30">
        <f t="shared" si="2338"/>
        <v>0</v>
      </c>
      <c r="R3373" s="88">
        <f t="shared" si="2316"/>
        <v>100</v>
      </c>
      <c r="S3373" s="70"/>
    </row>
    <row r="3374" spans="1:19" ht="31.5" customHeight="1" x14ac:dyDescent="0.3">
      <c r="A3374" s="28" t="s">
        <v>309</v>
      </c>
      <c r="B3374" s="28" t="s">
        <v>1419</v>
      </c>
      <c r="C3374" s="18" t="s">
        <v>256</v>
      </c>
      <c r="D3374" s="28"/>
      <c r="E3374" s="29" t="s">
        <v>1591</v>
      </c>
      <c r="F3374" s="24">
        <v>57.3</v>
      </c>
      <c r="G3374" s="24">
        <f t="shared" si="2337"/>
        <v>0</v>
      </c>
      <c r="H3374" s="24">
        <f t="shared" si="2337"/>
        <v>34.289999999999992</v>
      </c>
      <c r="I3374" s="24">
        <f t="shared" si="2337"/>
        <v>34.29</v>
      </c>
      <c r="J3374" s="37">
        <f t="shared" si="2337"/>
        <v>21.076270000000001</v>
      </c>
      <c r="K3374" s="24">
        <f t="shared" si="2337"/>
        <v>0</v>
      </c>
      <c r="L3374" s="24">
        <f t="shared" si="2337"/>
        <v>0</v>
      </c>
      <c r="M3374" s="24">
        <f t="shared" si="2337"/>
        <v>0</v>
      </c>
      <c r="N3374" s="24">
        <f t="shared" si="2337"/>
        <v>0</v>
      </c>
      <c r="O3374" s="30">
        <f t="shared" si="2338"/>
        <v>34.29</v>
      </c>
      <c r="P3374" s="30">
        <f t="shared" si="2338"/>
        <v>0</v>
      </c>
      <c r="Q3374" s="30">
        <f t="shared" si="2338"/>
        <v>0</v>
      </c>
      <c r="R3374" s="88">
        <f t="shared" si="2316"/>
        <v>100</v>
      </c>
      <c r="S3374" s="70"/>
    </row>
    <row r="3375" spans="1:19" ht="31.5" customHeight="1" x14ac:dyDescent="0.3">
      <c r="A3375" s="28" t="s">
        <v>309</v>
      </c>
      <c r="B3375" s="28" t="s">
        <v>1419</v>
      </c>
      <c r="C3375" s="18" t="s">
        <v>254</v>
      </c>
      <c r="D3375" s="28"/>
      <c r="E3375" s="29" t="s">
        <v>722</v>
      </c>
      <c r="F3375" s="24">
        <v>57.3</v>
      </c>
      <c r="G3375" s="24">
        <f t="shared" ref="G3375:H3375" si="2339">G3376+G3378</f>
        <v>0</v>
      </c>
      <c r="H3375" s="24">
        <f t="shared" si="2339"/>
        <v>34.289999999999992</v>
      </c>
      <c r="I3375" s="24">
        <f t="shared" ref="I3375:Q3375" si="2340">I3376+I3378</f>
        <v>34.29</v>
      </c>
      <c r="J3375" s="37">
        <f t="shared" si="2340"/>
        <v>21.076270000000001</v>
      </c>
      <c r="K3375" s="24">
        <f t="shared" si="2340"/>
        <v>0</v>
      </c>
      <c r="L3375" s="24">
        <f t="shared" si="2340"/>
        <v>0</v>
      </c>
      <c r="M3375" s="24">
        <f t="shared" si="2340"/>
        <v>0</v>
      </c>
      <c r="N3375" s="24">
        <f t="shared" si="2340"/>
        <v>0</v>
      </c>
      <c r="O3375" s="30">
        <f t="shared" si="2340"/>
        <v>34.29</v>
      </c>
      <c r="P3375" s="30">
        <f t="shared" si="2340"/>
        <v>0</v>
      </c>
      <c r="Q3375" s="30">
        <f t="shared" si="2340"/>
        <v>0</v>
      </c>
      <c r="R3375" s="88">
        <f t="shared" si="2316"/>
        <v>100</v>
      </c>
      <c r="S3375" s="70"/>
    </row>
    <row r="3376" spans="1:19" ht="31.5" customHeight="1" x14ac:dyDescent="0.3">
      <c r="A3376" s="28" t="s">
        <v>309</v>
      </c>
      <c r="B3376" s="28" t="s">
        <v>1419</v>
      </c>
      <c r="C3376" s="18" t="s">
        <v>254</v>
      </c>
      <c r="D3376" s="28" t="s">
        <v>51</v>
      </c>
      <c r="E3376" s="29" t="s">
        <v>663</v>
      </c>
      <c r="F3376" s="24">
        <v>53.3</v>
      </c>
      <c r="G3376" s="24">
        <f t="shared" ref="G3376:N3376" si="2341">G3377</f>
        <v>0</v>
      </c>
      <c r="H3376" s="24">
        <f t="shared" si="2341"/>
        <v>30.289999999999996</v>
      </c>
      <c r="I3376" s="24">
        <f t="shared" si="2341"/>
        <v>30.29</v>
      </c>
      <c r="J3376" s="37">
        <f t="shared" si="2341"/>
        <v>17.70627</v>
      </c>
      <c r="K3376" s="24">
        <f t="shared" si="2341"/>
        <v>0</v>
      </c>
      <c r="L3376" s="24">
        <f t="shared" si="2341"/>
        <v>0</v>
      </c>
      <c r="M3376" s="24">
        <f t="shared" si="2341"/>
        <v>0</v>
      </c>
      <c r="N3376" s="24">
        <f t="shared" si="2341"/>
        <v>0</v>
      </c>
      <c r="O3376" s="30">
        <f t="shared" ref="O3376:Q3378" si="2342">O3377</f>
        <v>30.29</v>
      </c>
      <c r="P3376" s="30">
        <f t="shared" si="2342"/>
        <v>0</v>
      </c>
      <c r="Q3376" s="30">
        <f t="shared" si="2342"/>
        <v>0</v>
      </c>
      <c r="R3376" s="88">
        <f t="shared" si="2316"/>
        <v>100</v>
      </c>
      <c r="S3376" s="70"/>
    </row>
    <row r="3377" spans="1:19" ht="31.5" customHeight="1" x14ac:dyDescent="0.3">
      <c r="A3377" s="28" t="s">
        <v>309</v>
      </c>
      <c r="B3377" s="28" t="s">
        <v>1419</v>
      </c>
      <c r="C3377" s="18" t="s">
        <v>254</v>
      </c>
      <c r="D3377" s="28" t="s">
        <v>52</v>
      </c>
      <c r="E3377" s="29" t="s">
        <v>664</v>
      </c>
      <c r="F3377" s="24">
        <v>53.3</v>
      </c>
      <c r="G3377" s="24"/>
      <c r="H3377" s="24">
        <f>53.3-23.01</f>
        <v>30.289999999999996</v>
      </c>
      <c r="I3377" s="24">
        <v>30.29</v>
      </c>
      <c r="J3377" s="37">
        <v>17.70627</v>
      </c>
      <c r="K3377" s="24">
        <v>0</v>
      </c>
      <c r="L3377" s="24">
        <v>0</v>
      </c>
      <c r="M3377" s="24">
        <v>0</v>
      </c>
      <c r="N3377" s="24">
        <v>0</v>
      </c>
      <c r="O3377" s="30">
        <v>30.29</v>
      </c>
      <c r="P3377" s="30">
        <v>0</v>
      </c>
      <c r="Q3377" s="30">
        <v>0</v>
      </c>
      <c r="R3377" s="88">
        <f t="shared" si="2316"/>
        <v>100</v>
      </c>
      <c r="S3377" s="70"/>
    </row>
    <row r="3378" spans="1:19" ht="15.75" customHeight="1" x14ac:dyDescent="0.3">
      <c r="A3378" s="28" t="s">
        <v>309</v>
      </c>
      <c r="B3378" s="28" t="s">
        <v>1419</v>
      </c>
      <c r="C3378" s="18" t="s">
        <v>254</v>
      </c>
      <c r="D3378" s="28" t="s">
        <v>53</v>
      </c>
      <c r="E3378" s="29" t="s">
        <v>679</v>
      </c>
      <c r="F3378" s="24">
        <v>4</v>
      </c>
      <c r="G3378" s="24">
        <f t="shared" ref="G3378:N3378" si="2343">G3379</f>
        <v>0</v>
      </c>
      <c r="H3378" s="24">
        <f t="shared" si="2343"/>
        <v>4</v>
      </c>
      <c r="I3378" s="24">
        <f t="shared" si="2343"/>
        <v>4</v>
      </c>
      <c r="J3378" s="37">
        <f t="shared" si="2343"/>
        <v>3.37</v>
      </c>
      <c r="K3378" s="24">
        <f t="shared" si="2343"/>
        <v>0</v>
      </c>
      <c r="L3378" s="24">
        <f t="shared" si="2343"/>
        <v>0</v>
      </c>
      <c r="M3378" s="24">
        <f t="shared" si="2343"/>
        <v>0</v>
      </c>
      <c r="N3378" s="24">
        <f t="shared" si="2343"/>
        <v>0</v>
      </c>
      <c r="O3378" s="30">
        <f t="shared" si="2342"/>
        <v>4</v>
      </c>
      <c r="P3378" s="30">
        <f t="shared" si="2342"/>
        <v>0</v>
      </c>
      <c r="Q3378" s="30">
        <f t="shared" si="2342"/>
        <v>0</v>
      </c>
      <c r="R3378" s="88">
        <f t="shared" si="2316"/>
        <v>100</v>
      </c>
      <c r="S3378" s="70"/>
    </row>
    <row r="3379" spans="1:19" ht="15.75" customHeight="1" x14ac:dyDescent="0.3">
      <c r="A3379" s="28" t="s">
        <v>309</v>
      </c>
      <c r="B3379" s="28" t="s">
        <v>1419</v>
      </c>
      <c r="C3379" s="18" t="s">
        <v>254</v>
      </c>
      <c r="D3379" s="28" t="s">
        <v>60</v>
      </c>
      <c r="E3379" s="29" t="s">
        <v>682</v>
      </c>
      <c r="F3379" s="24">
        <v>4</v>
      </c>
      <c r="G3379" s="24"/>
      <c r="H3379" s="24">
        <v>4</v>
      </c>
      <c r="I3379" s="24">
        <v>4</v>
      </c>
      <c r="J3379" s="37">
        <v>3.37</v>
      </c>
      <c r="K3379" s="24">
        <v>0</v>
      </c>
      <c r="L3379" s="24">
        <v>0</v>
      </c>
      <c r="M3379" s="24">
        <v>0</v>
      </c>
      <c r="N3379" s="24">
        <v>0</v>
      </c>
      <c r="O3379" s="30">
        <v>4</v>
      </c>
      <c r="P3379" s="30">
        <v>0</v>
      </c>
      <c r="Q3379" s="30">
        <v>0</v>
      </c>
      <c r="R3379" s="88">
        <f t="shared" si="2316"/>
        <v>100</v>
      </c>
      <c r="S3379" s="70"/>
    </row>
    <row r="3380" spans="1:19" ht="31.5" customHeight="1" x14ac:dyDescent="0.3">
      <c r="A3380" s="28" t="s">
        <v>309</v>
      </c>
      <c r="B3380" s="28" t="s">
        <v>1419</v>
      </c>
      <c r="C3380" s="18" t="s">
        <v>62</v>
      </c>
      <c r="D3380" s="28"/>
      <c r="E3380" s="29" t="s">
        <v>1196</v>
      </c>
      <c r="F3380" s="24">
        <v>6.3</v>
      </c>
      <c r="G3380" s="24">
        <f t="shared" ref="G3380:N3383" si="2344">G3381</f>
        <v>0</v>
      </c>
      <c r="H3380" s="24">
        <f t="shared" si="2344"/>
        <v>6.3</v>
      </c>
      <c r="I3380" s="24">
        <f t="shared" si="2344"/>
        <v>6.3</v>
      </c>
      <c r="J3380" s="37">
        <f t="shared" si="2344"/>
        <v>4.7249999999999996</v>
      </c>
      <c r="K3380" s="24">
        <f t="shared" si="2344"/>
        <v>6.3</v>
      </c>
      <c r="L3380" s="24">
        <f t="shared" si="2344"/>
        <v>4.7249999999999996</v>
      </c>
      <c r="M3380" s="24">
        <f t="shared" si="2344"/>
        <v>0</v>
      </c>
      <c r="N3380" s="24">
        <f t="shared" si="2344"/>
        <v>0</v>
      </c>
      <c r="O3380" s="30">
        <f t="shared" ref="O3380:Q3383" si="2345">O3381</f>
        <v>6.3</v>
      </c>
      <c r="P3380" s="30">
        <f t="shared" si="2345"/>
        <v>6.3</v>
      </c>
      <c r="Q3380" s="30">
        <f t="shared" si="2345"/>
        <v>0</v>
      </c>
      <c r="R3380" s="88">
        <f t="shared" si="2316"/>
        <v>100</v>
      </c>
      <c r="S3380" s="70"/>
    </row>
    <row r="3381" spans="1:19" ht="15.75" customHeight="1" x14ac:dyDescent="0.3">
      <c r="A3381" s="28" t="s">
        <v>309</v>
      </c>
      <c r="B3381" s="28" t="s">
        <v>1419</v>
      </c>
      <c r="C3381" s="18" t="s">
        <v>63</v>
      </c>
      <c r="D3381" s="28"/>
      <c r="E3381" s="29" t="s">
        <v>115</v>
      </c>
      <c r="F3381" s="24">
        <v>6.3</v>
      </c>
      <c r="G3381" s="24">
        <f t="shared" si="2344"/>
        <v>0</v>
      </c>
      <c r="H3381" s="24">
        <f t="shared" si="2344"/>
        <v>6.3</v>
      </c>
      <c r="I3381" s="24">
        <f t="shared" si="2344"/>
        <v>6.3</v>
      </c>
      <c r="J3381" s="37">
        <f t="shared" si="2344"/>
        <v>4.7249999999999996</v>
      </c>
      <c r="K3381" s="24">
        <f t="shared" si="2344"/>
        <v>6.3</v>
      </c>
      <c r="L3381" s="24">
        <f t="shared" si="2344"/>
        <v>4.7249999999999996</v>
      </c>
      <c r="M3381" s="24">
        <f t="shared" si="2344"/>
        <v>0</v>
      </c>
      <c r="N3381" s="24">
        <f t="shared" si="2344"/>
        <v>0</v>
      </c>
      <c r="O3381" s="30">
        <f t="shared" si="2345"/>
        <v>6.3</v>
      </c>
      <c r="P3381" s="30">
        <f t="shared" si="2345"/>
        <v>6.3</v>
      </c>
      <c r="Q3381" s="30">
        <f t="shared" si="2345"/>
        <v>0</v>
      </c>
      <c r="R3381" s="88">
        <f t="shared" si="2316"/>
        <v>100</v>
      </c>
      <c r="S3381" s="70"/>
    </row>
    <row r="3382" spans="1:19" ht="31.5" customHeight="1" x14ac:dyDescent="0.3">
      <c r="A3382" s="28" t="s">
        <v>309</v>
      </c>
      <c r="B3382" s="28" t="s">
        <v>1419</v>
      </c>
      <c r="C3382" s="18" t="s">
        <v>375</v>
      </c>
      <c r="D3382" s="28"/>
      <c r="E3382" s="29" t="s">
        <v>1211</v>
      </c>
      <c r="F3382" s="24">
        <v>6.3</v>
      </c>
      <c r="G3382" s="24">
        <f t="shared" si="2344"/>
        <v>0</v>
      </c>
      <c r="H3382" s="24">
        <f t="shared" si="2344"/>
        <v>6.3</v>
      </c>
      <c r="I3382" s="24">
        <f t="shared" si="2344"/>
        <v>6.3</v>
      </c>
      <c r="J3382" s="37">
        <f t="shared" si="2344"/>
        <v>4.7249999999999996</v>
      </c>
      <c r="K3382" s="24">
        <f t="shared" si="2344"/>
        <v>6.3</v>
      </c>
      <c r="L3382" s="24">
        <f t="shared" si="2344"/>
        <v>4.7249999999999996</v>
      </c>
      <c r="M3382" s="24">
        <f t="shared" si="2344"/>
        <v>0</v>
      </c>
      <c r="N3382" s="24">
        <f t="shared" si="2344"/>
        <v>0</v>
      </c>
      <c r="O3382" s="30">
        <f t="shared" si="2345"/>
        <v>6.3</v>
      </c>
      <c r="P3382" s="30">
        <f t="shared" si="2345"/>
        <v>6.3</v>
      </c>
      <c r="Q3382" s="30">
        <f t="shared" si="2345"/>
        <v>0</v>
      </c>
      <c r="R3382" s="88">
        <f t="shared" si="2316"/>
        <v>100</v>
      </c>
      <c r="S3382" s="70"/>
    </row>
    <row r="3383" spans="1:19" ht="31.5" customHeight="1" x14ac:dyDescent="0.3">
      <c r="A3383" s="28" t="s">
        <v>309</v>
      </c>
      <c r="B3383" s="28" t="s">
        <v>1419</v>
      </c>
      <c r="C3383" s="18" t="s">
        <v>375</v>
      </c>
      <c r="D3383" s="28" t="s">
        <v>51</v>
      </c>
      <c r="E3383" s="29" t="s">
        <v>663</v>
      </c>
      <c r="F3383" s="24">
        <v>6.3</v>
      </c>
      <c r="G3383" s="24">
        <f t="shared" si="2344"/>
        <v>0</v>
      </c>
      <c r="H3383" s="24">
        <f t="shared" si="2344"/>
        <v>6.3</v>
      </c>
      <c r="I3383" s="24">
        <f t="shared" si="2344"/>
        <v>6.3</v>
      </c>
      <c r="J3383" s="37">
        <f t="shared" si="2344"/>
        <v>4.7249999999999996</v>
      </c>
      <c r="K3383" s="24">
        <f t="shared" si="2344"/>
        <v>6.3</v>
      </c>
      <c r="L3383" s="24">
        <f t="shared" si="2344"/>
        <v>4.7249999999999996</v>
      </c>
      <c r="M3383" s="24">
        <f t="shared" si="2344"/>
        <v>0</v>
      </c>
      <c r="N3383" s="24">
        <f t="shared" si="2344"/>
        <v>0</v>
      </c>
      <c r="O3383" s="30">
        <f t="shared" si="2345"/>
        <v>6.3</v>
      </c>
      <c r="P3383" s="30">
        <f t="shared" si="2345"/>
        <v>6.3</v>
      </c>
      <c r="Q3383" s="30">
        <f t="shared" si="2345"/>
        <v>0</v>
      </c>
      <c r="R3383" s="88">
        <f t="shared" si="2316"/>
        <v>100</v>
      </c>
      <c r="S3383" s="70"/>
    </row>
    <row r="3384" spans="1:19" ht="31.5" customHeight="1" x14ac:dyDescent="0.3">
      <c r="A3384" s="28" t="s">
        <v>309</v>
      </c>
      <c r="B3384" s="28" t="s">
        <v>1419</v>
      </c>
      <c r="C3384" s="18" t="s">
        <v>375</v>
      </c>
      <c r="D3384" s="28" t="s">
        <v>52</v>
      </c>
      <c r="E3384" s="29" t="s">
        <v>664</v>
      </c>
      <c r="F3384" s="24">
        <v>6.3</v>
      </c>
      <c r="G3384" s="24"/>
      <c r="H3384" s="24">
        <v>6.3</v>
      </c>
      <c r="I3384" s="24">
        <v>6.3</v>
      </c>
      <c r="J3384" s="37">
        <v>4.7249999999999996</v>
      </c>
      <c r="K3384" s="24">
        <f>I3384</f>
        <v>6.3</v>
      </c>
      <c r="L3384" s="24">
        <f>J3384</f>
        <v>4.7249999999999996</v>
      </c>
      <c r="M3384" s="24">
        <v>0</v>
      </c>
      <c r="N3384" s="24">
        <v>0</v>
      </c>
      <c r="O3384" s="30">
        <v>6.3</v>
      </c>
      <c r="P3384" s="30">
        <f>O3384</f>
        <v>6.3</v>
      </c>
      <c r="Q3384" s="30">
        <v>0</v>
      </c>
      <c r="R3384" s="88">
        <f t="shared" si="2316"/>
        <v>100</v>
      </c>
      <c r="S3384" s="70"/>
    </row>
    <row r="3385" spans="1:19" s="36" customFormat="1" ht="15.75" customHeight="1" x14ac:dyDescent="0.3">
      <c r="A3385" s="43" t="s">
        <v>309</v>
      </c>
      <c r="B3385" s="43" t="s">
        <v>70</v>
      </c>
      <c r="C3385" s="27"/>
      <c r="D3385" s="43"/>
      <c r="E3385" s="44" t="s">
        <v>621</v>
      </c>
      <c r="F3385" s="22">
        <v>73945.8</v>
      </c>
      <c r="G3385" s="22">
        <f t="shared" ref="G3385" si="2346">G3392+G3439</f>
        <v>-30.428000000000001</v>
      </c>
      <c r="H3385" s="22">
        <f>H3392+H3439+H3386</f>
        <v>72883.290000000008</v>
      </c>
      <c r="I3385" s="22">
        <f>I3392+I3439+I3386</f>
        <v>76582.944930000012</v>
      </c>
      <c r="J3385" s="22">
        <f t="shared" ref="J3385:Q3385" si="2347">J3392+J3439+J3386</f>
        <v>55047.937770000004</v>
      </c>
      <c r="K3385" s="22">
        <f t="shared" si="2347"/>
        <v>30523.187590000001</v>
      </c>
      <c r="L3385" s="22">
        <f t="shared" si="2347"/>
        <v>20811.684000000001</v>
      </c>
      <c r="M3385" s="22">
        <f t="shared" si="2347"/>
        <v>0</v>
      </c>
      <c r="N3385" s="22">
        <f t="shared" si="2347"/>
        <v>0</v>
      </c>
      <c r="O3385" s="22">
        <f t="shared" si="2347"/>
        <v>76576.101930000004</v>
      </c>
      <c r="P3385" s="22">
        <f t="shared" si="2347"/>
        <v>30523.187590000001</v>
      </c>
      <c r="Q3385" s="22">
        <f t="shared" si="2347"/>
        <v>0</v>
      </c>
      <c r="R3385" s="86">
        <f t="shared" si="2316"/>
        <v>99.991064590156114</v>
      </c>
      <c r="S3385" s="70"/>
    </row>
    <row r="3386" spans="1:19" s="49" customFormat="1" ht="15.75" hidden="1" customHeight="1" x14ac:dyDescent="0.3">
      <c r="A3386" s="47" t="s">
        <v>309</v>
      </c>
      <c r="B3386" s="47" t="s">
        <v>2004</v>
      </c>
      <c r="C3386" s="20"/>
      <c r="D3386" s="47"/>
      <c r="E3386" s="48" t="s">
        <v>2005</v>
      </c>
      <c r="F3386" s="22"/>
      <c r="G3386" s="22"/>
      <c r="H3386" s="23">
        <f t="shared" ref="H3386:I3390" si="2348">H3387</f>
        <v>0</v>
      </c>
      <c r="I3386" s="23">
        <f t="shared" si="2348"/>
        <v>0</v>
      </c>
      <c r="J3386" s="23">
        <f t="shared" ref="J3386:Q3390" si="2349">J3387</f>
        <v>0</v>
      </c>
      <c r="K3386" s="23">
        <f t="shared" si="2349"/>
        <v>0</v>
      </c>
      <c r="L3386" s="23">
        <f t="shared" si="2349"/>
        <v>0</v>
      </c>
      <c r="M3386" s="23">
        <f t="shared" si="2349"/>
        <v>0</v>
      </c>
      <c r="N3386" s="23">
        <f t="shared" si="2349"/>
        <v>0</v>
      </c>
      <c r="O3386" s="23">
        <f t="shared" si="2349"/>
        <v>0</v>
      </c>
      <c r="P3386" s="23">
        <f t="shared" si="2349"/>
        <v>0</v>
      </c>
      <c r="Q3386" s="23">
        <f t="shared" si="2349"/>
        <v>0</v>
      </c>
      <c r="R3386" s="51">
        <v>0</v>
      </c>
      <c r="S3386" s="36" t="s">
        <v>2026</v>
      </c>
    </row>
    <row r="3387" spans="1:19" ht="31.5" hidden="1" customHeight="1" x14ac:dyDescent="0.3">
      <c r="A3387" s="28" t="s">
        <v>309</v>
      </c>
      <c r="B3387" s="28" t="s">
        <v>2004</v>
      </c>
      <c r="C3387" s="18" t="s">
        <v>62</v>
      </c>
      <c r="D3387" s="28"/>
      <c r="E3387" s="29" t="s">
        <v>1196</v>
      </c>
      <c r="F3387" s="22"/>
      <c r="G3387" s="22"/>
      <c r="H3387" s="24">
        <f t="shared" si="2348"/>
        <v>0</v>
      </c>
      <c r="I3387" s="24">
        <f t="shared" si="2348"/>
        <v>0</v>
      </c>
      <c r="J3387" s="24">
        <f t="shared" si="2349"/>
        <v>0</v>
      </c>
      <c r="K3387" s="24">
        <f t="shared" si="2349"/>
        <v>0</v>
      </c>
      <c r="L3387" s="24">
        <f t="shared" si="2349"/>
        <v>0</v>
      </c>
      <c r="M3387" s="24">
        <f t="shared" si="2349"/>
        <v>0</v>
      </c>
      <c r="N3387" s="24">
        <f t="shared" si="2349"/>
        <v>0</v>
      </c>
      <c r="O3387" s="24">
        <f t="shared" si="2349"/>
        <v>0</v>
      </c>
      <c r="P3387" s="24">
        <f t="shared" si="2349"/>
        <v>0</v>
      </c>
      <c r="Q3387" s="24">
        <f t="shared" si="2349"/>
        <v>0</v>
      </c>
      <c r="R3387" s="30">
        <v>0</v>
      </c>
      <c r="S3387" s="36" t="s">
        <v>2026</v>
      </c>
    </row>
    <row r="3388" spans="1:19" ht="47.25" hidden="1" customHeight="1" x14ac:dyDescent="0.3">
      <c r="A3388" s="28" t="s">
        <v>309</v>
      </c>
      <c r="B3388" s="28" t="s">
        <v>2004</v>
      </c>
      <c r="C3388" s="18" t="s">
        <v>152</v>
      </c>
      <c r="D3388" s="28"/>
      <c r="E3388" s="29" t="s">
        <v>1788</v>
      </c>
      <c r="F3388" s="22"/>
      <c r="G3388" s="22"/>
      <c r="H3388" s="24">
        <f t="shared" si="2348"/>
        <v>0</v>
      </c>
      <c r="I3388" s="24">
        <f t="shared" si="2348"/>
        <v>0</v>
      </c>
      <c r="J3388" s="24">
        <f t="shared" si="2349"/>
        <v>0</v>
      </c>
      <c r="K3388" s="24">
        <f t="shared" si="2349"/>
        <v>0</v>
      </c>
      <c r="L3388" s="24">
        <f t="shared" si="2349"/>
        <v>0</v>
      </c>
      <c r="M3388" s="24">
        <f t="shared" si="2349"/>
        <v>0</v>
      </c>
      <c r="N3388" s="24">
        <f t="shared" si="2349"/>
        <v>0</v>
      </c>
      <c r="O3388" s="24">
        <f t="shared" si="2349"/>
        <v>0</v>
      </c>
      <c r="P3388" s="24">
        <f t="shared" si="2349"/>
        <v>0</v>
      </c>
      <c r="Q3388" s="24">
        <f t="shared" si="2349"/>
        <v>0</v>
      </c>
      <c r="R3388" s="30">
        <v>0</v>
      </c>
      <c r="S3388" s="36" t="s">
        <v>2026</v>
      </c>
    </row>
    <row r="3389" spans="1:19" ht="31.5" hidden="1" customHeight="1" x14ac:dyDescent="0.3">
      <c r="A3389" s="28" t="s">
        <v>309</v>
      </c>
      <c r="B3389" s="28" t="s">
        <v>2004</v>
      </c>
      <c r="C3389" s="18" t="s">
        <v>1822</v>
      </c>
      <c r="D3389" s="28"/>
      <c r="E3389" s="29" t="s">
        <v>1823</v>
      </c>
      <c r="F3389" s="22"/>
      <c r="G3389" s="22"/>
      <c r="H3389" s="24">
        <f t="shared" si="2348"/>
        <v>0</v>
      </c>
      <c r="I3389" s="24">
        <f t="shared" si="2348"/>
        <v>0</v>
      </c>
      <c r="J3389" s="24">
        <f t="shared" si="2349"/>
        <v>0</v>
      </c>
      <c r="K3389" s="24">
        <f t="shared" si="2349"/>
        <v>0</v>
      </c>
      <c r="L3389" s="24">
        <f t="shared" si="2349"/>
        <v>0</v>
      </c>
      <c r="M3389" s="24">
        <f t="shared" si="2349"/>
        <v>0</v>
      </c>
      <c r="N3389" s="24">
        <f t="shared" si="2349"/>
        <v>0</v>
      </c>
      <c r="O3389" s="24">
        <f t="shared" si="2349"/>
        <v>0</v>
      </c>
      <c r="P3389" s="24">
        <f t="shared" si="2349"/>
        <v>0</v>
      </c>
      <c r="Q3389" s="24">
        <f t="shared" si="2349"/>
        <v>0</v>
      </c>
      <c r="R3389" s="30">
        <v>0</v>
      </c>
      <c r="S3389" s="36" t="s">
        <v>2026</v>
      </c>
    </row>
    <row r="3390" spans="1:19" ht="31.5" hidden="1" customHeight="1" x14ac:dyDescent="0.3">
      <c r="A3390" s="28" t="s">
        <v>309</v>
      </c>
      <c r="B3390" s="28" t="s">
        <v>2004</v>
      </c>
      <c r="C3390" s="18" t="s">
        <v>1822</v>
      </c>
      <c r="D3390" s="18" t="s">
        <v>51</v>
      </c>
      <c r="E3390" s="19" t="s">
        <v>663</v>
      </c>
      <c r="F3390" s="22"/>
      <c r="G3390" s="22"/>
      <c r="H3390" s="24">
        <f t="shared" si="2348"/>
        <v>0</v>
      </c>
      <c r="I3390" s="24">
        <f t="shared" si="2348"/>
        <v>0</v>
      </c>
      <c r="J3390" s="24">
        <f t="shared" si="2349"/>
        <v>0</v>
      </c>
      <c r="K3390" s="24">
        <f t="shared" si="2349"/>
        <v>0</v>
      </c>
      <c r="L3390" s="24">
        <f t="shared" si="2349"/>
        <v>0</v>
      </c>
      <c r="M3390" s="24">
        <f t="shared" si="2349"/>
        <v>0</v>
      </c>
      <c r="N3390" s="24">
        <f t="shared" si="2349"/>
        <v>0</v>
      </c>
      <c r="O3390" s="24">
        <f t="shared" si="2349"/>
        <v>0</v>
      </c>
      <c r="P3390" s="24">
        <f t="shared" si="2349"/>
        <v>0</v>
      </c>
      <c r="Q3390" s="24">
        <f t="shared" si="2349"/>
        <v>0</v>
      </c>
      <c r="R3390" s="30">
        <v>0</v>
      </c>
      <c r="S3390" s="36" t="s">
        <v>2026</v>
      </c>
    </row>
    <row r="3391" spans="1:19" ht="31.5" hidden="1" customHeight="1" x14ac:dyDescent="0.3">
      <c r="A3391" s="28" t="s">
        <v>309</v>
      </c>
      <c r="B3391" s="28" t="s">
        <v>2004</v>
      </c>
      <c r="C3391" s="18" t="s">
        <v>1822</v>
      </c>
      <c r="D3391" s="18" t="s">
        <v>52</v>
      </c>
      <c r="E3391" s="19" t="s">
        <v>664</v>
      </c>
      <c r="F3391" s="22"/>
      <c r="G3391" s="22"/>
      <c r="H3391" s="24">
        <v>0</v>
      </c>
      <c r="I3391" s="24">
        <v>0</v>
      </c>
      <c r="J3391" s="37">
        <v>0</v>
      </c>
      <c r="K3391" s="24">
        <v>0</v>
      </c>
      <c r="L3391" s="24">
        <v>0</v>
      </c>
      <c r="M3391" s="24">
        <v>0</v>
      </c>
      <c r="N3391" s="24">
        <v>0</v>
      </c>
      <c r="O3391" s="24">
        <v>0</v>
      </c>
      <c r="P3391" s="24">
        <v>0</v>
      </c>
      <c r="Q3391" s="24">
        <v>0</v>
      </c>
      <c r="R3391" s="30">
        <v>0</v>
      </c>
      <c r="S3391" s="36" t="s">
        <v>2026</v>
      </c>
    </row>
    <row r="3392" spans="1:19" s="49" customFormat="1" ht="15.75" customHeight="1" x14ac:dyDescent="0.3">
      <c r="A3392" s="47" t="s">
        <v>309</v>
      </c>
      <c r="B3392" s="47" t="s">
        <v>1420</v>
      </c>
      <c r="C3392" s="20"/>
      <c r="D3392" s="47"/>
      <c r="E3392" s="48" t="s">
        <v>641</v>
      </c>
      <c r="F3392" s="23">
        <v>73888.5</v>
      </c>
      <c r="G3392" s="23">
        <f t="shared" ref="G3392:H3392" si="2350">G3393+G3411+G3416+G3422+G3435</f>
        <v>-30.428000000000001</v>
      </c>
      <c r="H3392" s="23">
        <f t="shared" si="2350"/>
        <v>72825.990000000005</v>
      </c>
      <c r="I3392" s="23">
        <f t="shared" ref="I3392:Q3392" si="2351">I3393+I3411+I3416+I3422+I3435</f>
        <v>76525.644930000009</v>
      </c>
      <c r="J3392" s="77">
        <f t="shared" si="2351"/>
        <v>54990.637770000001</v>
      </c>
      <c r="K3392" s="23">
        <f t="shared" si="2351"/>
        <v>30523.187590000001</v>
      </c>
      <c r="L3392" s="23">
        <f t="shared" si="2351"/>
        <v>20811.684000000001</v>
      </c>
      <c r="M3392" s="23">
        <f t="shared" si="2351"/>
        <v>0</v>
      </c>
      <c r="N3392" s="23">
        <f t="shared" si="2351"/>
        <v>0</v>
      </c>
      <c r="O3392" s="51">
        <f t="shared" si="2351"/>
        <v>76518.801930000001</v>
      </c>
      <c r="P3392" s="51">
        <f t="shared" si="2351"/>
        <v>30523.187590000001</v>
      </c>
      <c r="Q3392" s="51">
        <f t="shared" si="2351"/>
        <v>0</v>
      </c>
      <c r="R3392" s="87">
        <f t="shared" si="2316"/>
        <v>99.991057899601799</v>
      </c>
      <c r="S3392" s="70"/>
    </row>
    <row r="3393" spans="1:19" ht="31.5" customHeight="1" x14ac:dyDescent="0.3">
      <c r="A3393" s="28" t="s">
        <v>309</v>
      </c>
      <c r="B3393" s="28" t="s">
        <v>1420</v>
      </c>
      <c r="C3393" s="18" t="s">
        <v>263</v>
      </c>
      <c r="D3393" s="28"/>
      <c r="E3393" s="29" t="s">
        <v>1459</v>
      </c>
      <c r="F3393" s="24">
        <v>73248</v>
      </c>
      <c r="G3393" s="24">
        <f t="shared" ref="G3393:H3393" si="2352">G3394</f>
        <v>0</v>
      </c>
      <c r="H3393" s="24">
        <f t="shared" si="2352"/>
        <v>72219.804999999993</v>
      </c>
      <c r="I3393" s="24">
        <f>I3394+I3406</f>
        <v>72312.459929999997</v>
      </c>
      <c r="J3393" s="24">
        <f t="shared" ref="J3393:Q3393" si="2353">J3394+J3406</f>
        <v>50918.464690000001</v>
      </c>
      <c r="K3393" s="24">
        <f t="shared" si="2353"/>
        <v>30523.187590000001</v>
      </c>
      <c r="L3393" s="24">
        <f t="shared" si="2353"/>
        <v>20811.684000000001</v>
      </c>
      <c r="M3393" s="24">
        <f t="shared" si="2353"/>
        <v>0</v>
      </c>
      <c r="N3393" s="24">
        <f t="shared" si="2353"/>
        <v>0</v>
      </c>
      <c r="O3393" s="24">
        <f t="shared" si="2353"/>
        <v>72306.263059999997</v>
      </c>
      <c r="P3393" s="24">
        <f t="shared" si="2353"/>
        <v>30523.187590000001</v>
      </c>
      <c r="Q3393" s="24">
        <f t="shared" si="2353"/>
        <v>0</v>
      </c>
      <c r="R3393" s="88">
        <f t="shared" si="2316"/>
        <v>99.991430425674906</v>
      </c>
      <c r="S3393" s="70"/>
    </row>
    <row r="3394" spans="1:19" ht="31.5" customHeight="1" x14ac:dyDescent="0.3">
      <c r="A3394" s="28" t="s">
        <v>309</v>
      </c>
      <c r="B3394" s="28" t="s">
        <v>1420</v>
      </c>
      <c r="C3394" s="18" t="s">
        <v>264</v>
      </c>
      <c r="D3394" s="28"/>
      <c r="E3394" s="29" t="s">
        <v>1460</v>
      </c>
      <c r="F3394" s="24">
        <v>73248</v>
      </c>
      <c r="G3394" s="24">
        <f t="shared" ref="G3394:H3394" si="2354">G3395+G3402</f>
        <v>0</v>
      </c>
      <c r="H3394" s="24">
        <f t="shared" si="2354"/>
        <v>72219.804999999993</v>
      </c>
      <c r="I3394" s="24">
        <f t="shared" ref="I3394:Q3394" si="2355">I3395+I3402</f>
        <v>70844.686090000003</v>
      </c>
      <c r="J3394" s="37">
        <f t="shared" si="2355"/>
        <v>50560.466180000003</v>
      </c>
      <c r="K3394" s="24">
        <f t="shared" si="2355"/>
        <v>30523.187590000001</v>
      </c>
      <c r="L3394" s="24">
        <f t="shared" si="2355"/>
        <v>20811.684000000001</v>
      </c>
      <c r="M3394" s="24">
        <f t="shared" si="2355"/>
        <v>0</v>
      </c>
      <c r="N3394" s="24">
        <f t="shared" si="2355"/>
        <v>0</v>
      </c>
      <c r="O3394" s="30">
        <f t="shared" si="2355"/>
        <v>70844.686090000003</v>
      </c>
      <c r="P3394" s="30">
        <f t="shared" si="2355"/>
        <v>30523.187590000001</v>
      </c>
      <c r="Q3394" s="30">
        <f t="shared" si="2355"/>
        <v>0</v>
      </c>
      <c r="R3394" s="88">
        <f t="shared" si="2316"/>
        <v>100</v>
      </c>
      <c r="S3394" s="70"/>
    </row>
    <row r="3395" spans="1:19" ht="47.25" customHeight="1" x14ac:dyDescent="0.3">
      <c r="A3395" s="28" t="s">
        <v>309</v>
      </c>
      <c r="B3395" s="28" t="s">
        <v>1420</v>
      </c>
      <c r="C3395" s="18" t="s">
        <v>265</v>
      </c>
      <c r="D3395" s="28"/>
      <c r="E3395" s="29" t="s">
        <v>1592</v>
      </c>
      <c r="F3395" s="24">
        <v>32340.799999999999</v>
      </c>
      <c r="G3395" s="24">
        <f t="shared" ref="G3395:H3395" si="2356">G3396+G3399</f>
        <v>0</v>
      </c>
      <c r="H3395" s="24">
        <f t="shared" si="2356"/>
        <v>31312.605</v>
      </c>
      <c r="I3395" s="24">
        <f t="shared" ref="I3395:Q3395" si="2357">I3396+I3399</f>
        <v>33358.243999999999</v>
      </c>
      <c r="J3395" s="37">
        <f t="shared" si="2357"/>
        <v>22785.527679999999</v>
      </c>
      <c r="K3395" s="24">
        <f t="shared" si="2357"/>
        <v>0</v>
      </c>
      <c r="L3395" s="24">
        <f t="shared" si="2357"/>
        <v>0</v>
      </c>
      <c r="M3395" s="24">
        <f t="shared" si="2357"/>
        <v>0</v>
      </c>
      <c r="N3395" s="24">
        <f t="shared" si="2357"/>
        <v>0</v>
      </c>
      <c r="O3395" s="30">
        <f t="shared" si="2357"/>
        <v>33358.243999999999</v>
      </c>
      <c r="P3395" s="30">
        <f t="shared" si="2357"/>
        <v>0</v>
      </c>
      <c r="Q3395" s="30">
        <f t="shared" si="2357"/>
        <v>0</v>
      </c>
      <c r="R3395" s="88">
        <f t="shared" si="2316"/>
        <v>100</v>
      </c>
      <c r="S3395" s="70"/>
    </row>
    <row r="3396" spans="1:19" ht="15.75" customHeight="1" x14ac:dyDescent="0.3">
      <c r="A3396" s="28" t="s">
        <v>309</v>
      </c>
      <c r="B3396" s="28" t="s">
        <v>1420</v>
      </c>
      <c r="C3396" s="18" t="s">
        <v>257</v>
      </c>
      <c r="D3396" s="28"/>
      <c r="E3396" s="29" t="s">
        <v>815</v>
      </c>
      <c r="F3396" s="24">
        <v>31309.200000000001</v>
      </c>
      <c r="G3396" s="24">
        <f t="shared" ref="G3396:Q3397" si="2358">G3397</f>
        <v>0</v>
      </c>
      <c r="H3396" s="24">
        <f t="shared" si="2358"/>
        <v>30502.798999999999</v>
      </c>
      <c r="I3396" s="24">
        <f t="shared" si="2358"/>
        <v>32548.437999999998</v>
      </c>
      <c r="J3396" s="37">
        <f t="shared" si="2358"/>
        <v>21975.721679999999</v>
      </c>
      <c r="K3396" s="24">
        <f t="shared" si="2358"/>
        <v>0</v>
      </c>
      <c r="L3396" s="24">
        <f t="shared" si="2358"/>
        <v>0</v>
      </c>
      <c r="M3396" s="24">
        <f t="shared" si="2358"/>
        <v>0</v>
      </c>
      <c r="N3396" s="24">
        <f t="shared" si="2358"/>
        <v>0</v>
      </c>
      <c r="O3396" s="30">
        <f t="shared" si="2358"/>
        <v>32548.437999999998</v>
      </c>
      <c r="P3396" s="30">
        <f t="shared" si="2358"/>
        <v>0</v>
      </c>
      <c r="Q3396" s="30">
        <f t="shared" si="2358"/>
        <v>0</v>
      </c>
      <c r="R3396" s="88">
        <f t="shared" si="2316"/>
        <v>100</v>
      </c>
      <c r="S3396" s="70"/>
    </row>
    <row r="3397" spans="1:19" ht="31.5" customHeight="1" x14ac:dyDescent="0.3">
      <c r="A3397" s="28" t="s">
        <v>309</v>
      </c>
      <c r="B3397" s="28" t="s">
        <v>1420</v>
      </c>
      <c r="C3397" s="18" t="s">
        <v>257</v>
      </c>
      <c r="D3397" s="28" t="s">
        <v>51</v>
      </c>
      <c r="E3397" s="29" t="s">
        <v>663</v>
      </c>
      <c r="F3397" s="24">
        <v>31309.200000000001</v>
      </c>
      <c r="G3397" s="24">
        <f t="shared" si="2358"/>
        <v>0</v>
      </c>
      <c r="H3397" s="24">
        <f t="shared" si="2358"/>
        <v>30502.798999999999</v>
      </c>
      <c r="I3397" s="24">
        <f t="shared" si="2358"/>
        <v>32548.437999999998</v>
      </c>
      <c r="J3397" s="37">
        <f t="shared" si="2358"/>
        <v>21975.721679999999</v>
      </c>
      <c r="K3397" s="24">
        <f t="shared" si="2358"/>
        <v>0</v>
      </c>
      <c r="L3397" s="24">
        <f t="shared" si="2358"/>
        <v>0</v>
      </c>
      <c r="M3397" s="24">
        <f t="shared" si="2358"/>
        <v>0</v>
      </c>
      <c r="N3397" s="24">
        <f t="shared" si="2358"/>
        <v>0</v>
      </c>
      <c r="O3397" s="30">
        <f t="shared" si="2358"/>
        <v>32548.437999999998</v>
      </c>
      <c r="P3397" s="30">
        <f t="shared" si="2358"/>
        <v>0</v>
      </c>
      <c r="Q3397" s="30">
        <f t="shared" si="2358"/>
        <v>0</v>
      </c>
      <c r="R3397" s="88">
        <f t="shared" si="2316"/>
        <v>100</v>
      </c>
      <c r="S3397" s="70"/>
    </row>
    <row r="3398" spans="1:19" ht="31.5" customHeight="1" x14ac:dyDescent="0.3">
      <c r="A3398" s="28" t="s">
        <v>309</v>
      </c>
      <c r="B3398" s="28" t="s">
        <v>1420</v>
      </c>
      <c r="C3398" s="18" t="s">
        <v>257</v>
      </c>
      <c r="D3398" s="28" t="s">
        <v>52</v>
      </c>
      <c r="E3398" s="29" t="s">
        <v>664</v>
      </c>
      <c r="F3398" s="24">
        <v>31309.200000000001</v>
      </c>
      <c r="G3398" s="24"/>
      <c r="H3398" s="24">
        <f>31309.2-806.401</f>
        <v>30502.798999999999</v>
      </c>
      <c r="I3398" s="24">
        <v>32548.437999999998</v>
      </c>
      <c r="J3398" s="37">
        <v>21975.721679999999</v>
      </c>
      <c r="K3398" s="24">
        <v>0</v>
      </c>
      <c r="L3398" s="24">
        <v>0</v>
      </c>
      <c r="M3398" s="24">
        <v>0</v>
      </c>
      <c r="N3398" s="24">
        <v>0</v>
      </c>
      <c r="O3398" s="30">
        <v>32548.437999999998</v>
      </c>
      <c r="P3398" s="30">
        <v>0</v>
      </c>
      <c r="Q3398" s="30">
        <v>0</v>
      </c>
      <c r="R3398" s="88">
        <f t="shared" si="2316"/>
        <v>100</v>
      </c>
      <c r="S3398" s="70"/>
    </row>
    <row r="3399" spans="1:19" ht="31.5" customHeight="1" x14ac:dyDescent="0.3">
      <c r="A3399" s="28" t="s">
        <v>309</v>
      </c>
      <c r="B3399" s="28" t="s">
        <v>1420</v>
      </c>
      <c r="C3399" s="18" t="s">
        <v>258</v>
      </c>
      <c r="D3399" s="28"/>
      <c r="E3399" s="29" t="s">
        <v>817</v>
      </c>
      <c r="F3399" s="24">
        <v>1031.5999999999999</v>
      </c>
      <c r="G3399" s="24">
        <f t="shared" ref="G3399:Q3400" si="2359">G3400</f>
        <v>0</v>
      </c>
      <c r="H3399" s="24">
        <f t="shared" si="2359"/>
        <v>809.80600000000004</v>
      </c>
      <c r="I3399" s="24">
        <f t="shared" si="2359"/>
        <v>809.80600000000004</v>
      </c>
      <c r="J3399" s="37">
        <f t="shared" si="2359"/>
        <v>809.80600000000004</v>
      </c>
      <c r="K3399" s="24">
        <f t="shared" si="2359"/>
        <v>0</v>
      </c>
      <c r="L3399" s="24">
        <f t="shared" si="2359"/>
        <v>0</v>
      </c>
      <c r="M3399" s="24">
        <f t="shared" si="2359"/>
        <v>0</v>
      </c>
      <c r="N3399" s="24">
        <f t="shared" si="2359"/>
        <v>0</v>
      </c>
      <c r="O3399" s="30">
        <f t="shared" si="2359"/>
        <v>809.80600000000004</v>
      </c>
      <c r="P3399" s="30">
        <f t="shared" si="2359"/>
        <v>0</v>
      </c>
      <c r="Q3399" s="30">
        <f t="shared" si="2359"/>
        <v>0</v>
      </c>
      <c r="R3399" s="88">
        <f t="shared" si="2316"/>
        <v>100</v>
      </c>
      <c r="S3399" s="70"/>
    </row>
    <row r="3400" spans="1:19" ht="31.5" customHeight="1" x14ac:dyDescent="0.3">
      <c r="A3400" s="28" t="s">
        <v>309</v>
      </c>
      <c r="B3400" s="28" t="s">
        <v>1420</v>
      </c>
      <c r="C3400" s="18" t="s">
        <v>258</v>
      </c>
      <c r="D3400" s="28" t="s">
        <v>51</v>
      </c>
      <c r="E3400" s="29" t="s">
        <v>663</v>
      </c>
      <c r="F3400" s="24">
        <v>1031.5999999999999</v>
      </c>
      <c r="G3400" s="24">
        <f t="shared" si="2359"/>
        <v>0</v>
      </c>
      <c r="H3400" s="24">
        <f t="shared" si="2359"/>
        <v>809.80600000000004</v>
      </c>
      <c r="I3400" s="24">
        <f t="shared" si="2359"/>
        <v>809.80600000000004</v>
      </c>
      <c r="J3400" s="37">
        <f t="shared" si="2359"/>
        <v>809.80600000000004</v>
      </c>
      <c r="K3400" s="24">
        <f t="shared" si="2359"/>
        <v>0</v>
      </c>
      <c r="L3400" s="24">
        <f t="shared" si="2359"/>
        <v>0</v>
      </c>
      <c r="M3400" s="24">
        <f t="shared" si="2359"/>
        <v>0</v>
      </c>
      <c r="N3400" s="24">
        <f t="shared" si="2359"/>
        <v>0</v>
      </c>
      <c r="O3400" s="30">
        <f t="shared" si="2359"/>
        <v>809.80600000000004</v>
      </c>
      <c r="P3400" s="30">
        <f t="shared" si="2359"/>
        <v>0</v>
      </c>
      <c r="Q3400" s="30">
        <f t="shared" si="2359"/>
        <v>0</v>
      </c>
      <c r="R3400" s="88">
        <f t="shared" si="2316"/>
        <v>100</v>
      </c>
      <c r="S3400" s="70"/>
    </row>
    <row r="3401" spans="1:19" ht="31.5" customHeight="1" x14ac:dyDescent="0.3">
      <c r="A3401" s="28" t="s">
        <v>309</v>
      </c>
      <c r="B3401" s="28" t="s">
        <v>1420</v>
      </c>
      <c r="C3401" s="18" t="s">
        <v>258</v>
      </c>
      <c r="D3401" s="28" t="s">
        <v>52</v>
      </c>
      <c r="E3401" s="29" t="s">
        <v>664</v>
      </c>
      <c r="F3401" s="24">
        <v>1031.5999999999999</v>
      </c>
      <c r="G3401" s="24"/>
      <c r="H3401" s="24">
        <v>809.80600000000004</v>
      </c>
      <c r="I3401" s="24">
        <v>809.80600000000004</v>
      </c>
      <c r="J3401" s="37">
        <v>809.80600000000004</v>
      </c>
      <c r="K3401" s="24">
        <v>0</v>
      </c>
      <c r="L3401" s="24">
        <v>0</v>
      </c>
      <c r="M3401" s="24">
        <v>0</v>
      </c>
      <c r="N3401" s="24">
        <v>0</v>
      </c>
      <c r="O3401" s="30">
        <v>809.80600000000004</v>
      </c>
      <c r="P3401" s="30">
        <v>0</v>
      </c>
      <c r="Q3401" s="30">
        <v>0</v>
      </c>
      <c r="R3401" s="88">
        <f t="shared" si="2316"/>
        <v>100</v>
      </c>
      <c r="S3401" s="70"/>
    </row>
    <row r="3402" spans="1:19" ht="63" customHeight="1" x14ac:dyDescent="0.3">
      <c r="A3402" s="28" t="s">
        <v>309</v>
      </c>
      <c r="B3402" s="28" t="s">
        <v>1420</v>
      </c>
      <c r="C3402" s="18" t="s">
        <v>1260</v>
      </c>
      <c r="D3402" s="28"/>
      <c r="E3402" s="29" t="s">
        <v>1444</v>
      </c>
      <c r="F3402" s="24">
        <v>40907.200000000004</v>
      </c>
      <c r="G3402" s="24">
        <f t="shared" ref="G3402:Q3404" si="2360">G3403</f>
        <v>0</v>
      </c>
      <c r="H3402" s="24">
        <f t="shared" si="2360"/>
        <v>40907.199999999997</v>
      </c>
      <c r="I3402" s="24">
        <f t="shared" si="2360"/>
        <v>37486.442089999997</v>
      </c>
      <c r="J3402" s="37">
        <f t="shared" si="2360"/>
        <v>27774.9385</v>
      </c>
      <c r="K3402" s="24">
        <f t="shared" si="2360"/>
        <v>30523.187590000001</v>
      </c>
      <c r="L3402" s="24">
        <f t="shared" si="2360"/>
        <v>20811.684000000001</v>
      </c>
      <c r="M3402" s="24">
        <f t="shared" si="2360"/>
        <v>0</v>
      </c>
      <c r="N3402" s="24">
        <f t="shared" si="2360"/>
        <v>0</v>
      </c>
      <c r="O3402" s="30">
        <f t="shared" si="2360"/>
        <v>37486.442089999997</v>
      </c>
      <c r="P3402" s="30">
        <f t="shared" si="2360"/>
        <v>30523.187590000001</v>
      </c>
      <c r="Q3402" s="30">
        <f t="shared" si="2360"/>
        <v>0</v>
      </c>
      <c r="R3402" s="88">
        <f t="shared" si="2316"/>
        <v>100</v>
      </c>
    </row>
    <row r="3403" spans="1:19" ht="63" customHeight="1" x14ac:dyDescent="0.3">
      <c r="A3403" s="28" t="s">
        <v>309</v>
      </c>
      <c r="B3403" s="28" t="s">
        <v>1420</v>
      </c>
      <c r="C3403" s="18" t="s">
        <v>1445</v>
      </c>
      <c r="D3403" s="28"/>
      <c r="E3403" s="29" t="s">
        <v>819</v>
      </c>
      <c r="F3403" s="24">
        <v>40907.200000000004</v>
      </c>
      <c r="G3403" s="24">
        <f t="shared" si="2360"/>
        <v>0</v>
      </c>
      <c r="H3403" s="24">
        <f t="shared" si="2360"/>
        <v>40907.199999999997</v>
      </c>
      <c r="I3403" s="24">
        <f t="shared" si="2360"/>
        <v>37486.442089999997</v>
      </c>
      <c r="J3403" s="37">
        <f t="shared" si="2360"/>
        <v>27774.9385</v>
      </c>
      <c r="K3403" s="24">
        <f t="shared" si="2360"/>
        <v>30523.187590000001</v>
      </c>
      <c r="L3403" s="24">
        <f t="shared" si="2360"/>
        <v>20811.684000000001</v>
      </c>
      <c r="M3403" s="24">
        <f t="shared" si="2360"/>
        <v>0</v>
      </c>
      <c r="N3403" s="24">
        <f t="shared" si="2360"/>
        <v>0</v>
      </c>
      <c r="O3403" s="30">
        <f t="shared" si="2360"/>
        <v>37486.442089999997</v>
      </c>
      <c r="P3403" s="30">
        <f t="shared" si="2360"/>
        <v>30523.187590000001</v>
      </c>
      <c r="Q3403" s="30">
        <f t="shared" si="2360"/>
        <v>0</v>
      </c>
      <c r="R3403" s="88">
        <f t="shared" si="2316"/>
        <v>100</v>
      </c>
    </row>
    <row r="3404" spans="1:19" ht="31.5" customHeight="1" x14ac:dyDescent="0.3">
      <c r="A3404" s="28" t="s">
        <v>309</v>
      </c>
      <c r="B3404" s="28" t="s">
        <v>1420</v>
      </c>
      <c r="C3404" s="18" t="s">
        <v>1445</v>
      </c>
      <c r="D3404" s="28" t="s">
        <v>51</v>
      </c>
      <c r="E3404" s="29" t="s">
        <v>663</v>
      </c>
      <c r="F3404" s="24">
        <v>40907.200000000004</v>
      </c>
      <c r="G3404" s="24">
        <f t="shared" si="2360"/>
        <v>0</v>
      </c>
      <c r="H3404" s="24">
        <f t="shared" si="2360"/>
        <v>40907.199999999997</v>
      </c>
      <c r="I3404" s="24">
        <f t="shared" si="2360"/>
        <v>37486.442089999997</v>
      </c>
      <c r="J3404" s="37">
        <f t="shared" si="2360"/>
        <v>27774.9385</v>
      </c>
      <c r="K3404" s="24">
        <f t="shared" si="2360"/>
        <v>30523.187590000001</v>
      </c>
      <c r="L3404" s="24">
        <f t="shared" si="2360"/>
        <v>20811.684000000001</v>
      </c>
      <c r="M3404" s="24">
        <f t="shared" si="2360"/>
        <v>0</v>
      </c>
      <c r="N3404" s="24">
        <f t="shared" si="2360"/>
        <v>0</v>
      </c>
      <c r="O3404" s="30">
        <f t="shared" si="2360"/>
        <v>37486.442089999997</v>
      </c>
      <c r="P3404" s="30">
        <f t="shared" si="2360"/>
        <v>30523.187590000001</v>
      </c>
      <c r="Q3404" s="30">
        <f t="shared" si="2360"/>
        <v>0</v>
      </c>
      <c r="R3404" s="88">
        <f t="shared" si="2316"/>
        <v>100</v>
      </c>
    </row>
    <row r="3405" spans="1:19" ht="31.5" customHeight="1" x14ac:dyDescent="0.3">
      <c r="A3405" s="28" t="s">
        <v>309</v>
      </c>
      <c r="B3405" s="28" t="s">
        <v>1420</v>
      </c>
      <c r="C3405" s="18" t="s">
        <v>1445</v>
      </c>
      <c r="D3405" s="28" t="s">
        <v>52</v>
      </c>
      <c r="E3405" s="29" t="s">
        <v>664</v>
      </c>
      <c r="F3405" s="24">
        <v>40907.200000000004</v>
      </c>
      <c r="G3405" s="24"/>
      <c r="H3405" s="24">
        <v>40907.199999999997</v>
      </c>
      <c r="I3405" s="24">
        <v>37486.442089999997</v>
      </c>
      <c r="J3405" s="37">
        <v>27774.9385</v>
      </c>
      <c r="K3405" s="24">
        <v>30523.187590000001</v>
      </c>
      <c r="L3405" s="24">
        <v>20811.684000000001</v>
      </c>
      <c r="M3405" s="24">
        <v>0</v>
      </c>
      <c r="N3405" s="24">
        <v>0</v>
      </c>
      <c r="O3405" s="30">
        <v>37486.442089999997</v>
      </c>
      <c r="P3405" s="30">
        <v>30523.187590000001</v>
      </c>
      <c r="Q3405" s="30">
        <v>0</v>
      </c>
      <c r="R3405" s="88">
        <f t="shared" ref="R3405:R3468" si="2361">O3405/I3405*100</f>
        <v>100</v>
      </c>
    </row>
    <row r="3406" spans="1:19" ht="46.8" x14ac:dyDescent="0.3">
      <c r="A3406" s="28" t="s">
        <v>309</v>
      </c>
      <c r="B3406" s="28" t="s">
        <v>1420</v>
      </c>
      <c r="C3406" s="18" t="s">
        <v>1909</v>
      </c>
      <c r="D3406" s="28"/>
      <c r="E3406" s="29" t="s">
        <v>1686</v>
      </c>
      <c r="F3406" s="24"/>
      <c r="G3406" s="24"/>
      <c r="H3406" s="24">
        <f t="shared" ref="H3406:I3409" si="2362">H3407</f>
        <v>0</v>
      </c>
      <c r="I3406" s="24">
        <f t="shared" si="2362"/>
        <v>1467.7738400000001</v>
      </c>
      <c r="J3406" s="24">
        <f t="shared" ref="J3406:Q3409" si="2363">J3407</f>
        <v>357.99851000000001</v>
      </c>
      <c r="K3406" s="24">
        <f t="shared" si="2363"/>
        <v>0</v>
      </c>
      <c r="L3406" s="24">
        <f t="shared" si="2363"/>
        <v>0</v>
      </c>
      <c r="M3406" s="24">
        <f t="shared" si="2363"/>
        <v>0</v>
      </c>
      <c r="N3406" s="24">
        <f t="shared" si="2363"/>
        <v>0</v>
      </c>
      <c r="O3406" s="24">
        <f t="shared" si="2363"/>
        <v>1461.5769700000001</v>
      </c>
      <c r="P3406" s="24">
        <f t="shared" si="2363"/>
        <v>0</v>
      </c>
      <c r="Q3406" s="24">
        <f t="shared" si="2363"/>
        <v>0</v>
      </c>
      <c r="R3406" s="88">
        <f t="shared" si="2361"/>
        <v>99.577804847646007</v>
      </c>
    </row>
    <row r="3407" spans="1:19" ht="62.4" x14ac:dyDescent="0.3">
      <c r="A3407" s="28" t="s">
        <v>309</v>
      </c>
      <c r="B3407" s="28" t="s">
        <v>1420</v>
      </c>
      <c r="C3407" s="18" t="s">
        <v>1910</v>
      </c>
      <c r="D3407" s="28"/>
      <c r="E3407" s="29" t="s">
        <v>1687</v>
      </c>
      <c r="F3407" s="24"/>
      <c r="G3407" s="24"/>
      <c r="H3407" s="24">
        <f t="shared" si="2362"/>
        <v>0</v>
      </c>
      <c r="I3407" s="24">
        <f t="shared" si="2362"/>
        <v>1467.7738400000001</v>
      </c>
      <c r="J3407" s="24">
        <f t="shared" si="2363"/>
        <v>357.99851000000001</v>
      </c>
      <c r="K3407" s="24">
        <f t="shared" si="2363"/>
        <v>0</v>
      </c>
      <c r="L3407" s="24">
        <f t="shared" si="2363"/>
        <v>0</v>
      </c>
      <c r="M3407" s="24">
        <f t="shared" si="2363"/>
        <v>0</v>
      </c>
      <c r="N3407" s="24">
        <f t="shared" si="2363"/>
        <v>0</v>
      </c>
      <c r="O3407" s="24">
        <f t="shared" si="2363"/>
        <v>1461.5769700000001</v>
      </c>
      <c r="P3407" s="24">
        <f t="shared" si="2363"/>
        <v>0</v>
      </c>
      <c r="Q3407" s="24">
        <f t="shared" si="2363"/>
        <v>0</v>
      </c>
      <c r="R3407" s="88">
        <f t="shared" si="2361"/>
        <v>99.577804847646007</v>
      </c>
    </row>
    <row r="3408" spans="1:19" ht="46.8" x14ac:dyDescent="0.3">
      <c r="A3408" s="28" t="s">
        <v>309</v>
      </c>
      <c r="B3408" s="28" t="s">
        <v>1420</v>
      </c>
      <c r="C3408" s="18" t="s">
        <v>1911</v>
      </c>
      <c r="D3408" s="28"/>
      <c r="E3408" s="29" t="s">
        <v>1912</v>
      </c>
      <c r="F3408" s="24"/>
      <c r="G3408" s="24"/>
      <c r="H3408" s="24">
        <f t="shared" si="2362"/>
        <v>0</v>
      </c>
      <c r="I3408" s="24">
        <f t="shared" si="2362"/>
        <v>1467.7738400000001</v>
      </c>
      <c r="J3408" s="24">
        <f t="shared" si="2363"/>
        <v>357.99851000000001</v>
      </c>
      <c r="K3408" s="24">
        <f t="shared" si="2363"/>
        <v>0</v>
      </c>
      <c r="L3408" s="24">
        <f t="shared" si="2363"/>
        <v>0</v>
      </c>
      <c r="M3408" s="24">
        <f t="shared" si="2363"/>
        <v>0</v>
      </c>
      <c r="N3408" s="24">
        <f t="shared" si="2363"/>
        <v>0</v>
      </c>
      <c r="O3408" s="24">
        <f t="shared" si="2363"/>
        <v>1461.5769700000001</v>
      </c>
      <c r="P3408" s="24">
        <f t="shared" si="2363"/>
        <v>0</v>
      </c>
      <c r="Q3408" s="24">
        <f t="shared" si="2363"/>
        <v>0</v>
      </c>
      <c r="R3408" s="88">
        <f t="shared" si="2361"/>
        <v>99.577804847646007</v>
      </c>
    </row>
    <row r="3409" spans="1:19" ht="31.2" x14ac:dyDescent="0.3">
      <c r="A3409" s="28" t="s">
        <v>309</v>
      </c>
      <c r="B3409" s="28" t="s">
        <v>1420</v>
      </c>
      <c r="C3409" s="18" t="s">
        <v>1911</v>
      </c>
      <c r="D3409" s="28" t="s">
        <v>51</v>
      </c>
      <c r="E3409" s="29" t="s">
        <v>663</v>
      </c>
      <c r="F3409" s="24"/>
      <c r="G3409" s="24"/>
      <c r="H3409" s="24">
        <f t="shared" si="2362"/>
        <v>0</v>
      </c>
      <c r="I3409" s="24">
        <f t="shared" si="2362"/>
        <v>1467.7738400000001</v>
      </c>
      <c r="J3409" s="24">
        <f t="shared" si="2363"/>
        <v>357.99851000000001</v>
      </c>
      <c r="K3409" s="24">
        <f t="shared" si="2363"/>
        <v>0</v>
      </c>
      <c r="L3409" s="24">
        <f t="shared" si="2363"/>
        <v>0</v>
      </c>
      <c r="M3409" s="24">
        <f t="shared" si="2363"/>
        <v>0</v>
      </c>
      <c r="N3409" s="24">
        <f t="shared" si="2363"/>
        <v>0</v>
      </c>
      <c r="O3409" s="24">
        <f t="shared" si="2363"/>
        <v>1461.5769700000001</v>
      </c>
      <c r="P3409" s="24">
        <f t="shared" si="2363"/>
        <v>0</v>
      </c>
      <c r="Q3409" s="24">
        <f t="shared" si="2363"/>
        <v>0</v>
      </c>
      <c r="R3409" s="88">
        <f t="shared" si="2361"/>
        <v>99.577804847646007</v>
      </c>
    </row>
    <row r="3410" spans="1:19" ht="31.2" x14ac:dyDescent="0.3">
      <c r="A3410" s="28" t="s">
        <v>309</v>
      </c>
      <c r="B3410" s="28" t="s">
        <v>1420</v>
      </c>
      <c r="C3410" s="18" t="s">
        <v>1911</v>
      </c>
      <c r="D3410" s="28" t="s">
        <v>52</v>
      </c>
      <c r="E3410" s="29" t="s">
        <v>664</v>
      </c>
      <c r="F3410" s="24"/>
      <c r="G3410" s="24"/>
      <c r="H3410" s="24">
        <v>0</v>
      </c>
      <c r="I3410" s="24">
        <v>1467.7738400000001</v>
      </c>
      <c r="J3410" s="37">
        <v>357.99851000000001</v>
      </c>
      <c r="K3410" s="37">
        <v>0</v>
      </c>
      <c r="L3410" s="37">
        <v>0</v>
      </c>
      <c r="M3410" s="37">
        <v>0</v>
      </c>
      <c r="N3410" s="37">
        <v>0</v>
      </c>
      <c r="O3410" s="37">
        <v>1461.5769700000001</v>
      </c>
      <c r="P3410" s="37">
        <v>0</v>
      </c>
      <c r="Q3410" s="37">
        <v>0</v>
      </c>
      <c r="R3410" s="88">
        <f t="shared" si="2361"/>
        <v>99.577804847646007</v>
      </c>
    </row>
    <row r="3411" spans="1:19" ht="31.5" customHeight="1" x14ac:dyDescent="0.3">
      <c r="A3411" s="28" t="s">
        <v>309</v>
      </c>
      <c r="B3411" s="28" t="s">
        <v>1420</v>
      </c>
      <c r="C3411" s="18" t="s">
        <v>266</v>
      </c>
      <c r="D3411" s="28"/>
      <c r="E3411" s="29" t="s">
        <v>1593</v>
      </c>
      <c r="F3411" s="24">
        <v>512.6</v>
      </c>
      <c r="G3411" s="24">
        <f t="shared" ref="G3411:Q3414" si="2364">G3412</f>
        <v>0</v>
      </c>
      <c r="H3411" s="24">
        <f t="shared" si="2364"/>
        <v>512.6</v>
      </c>
      <c r="I3411" s="24">
        <f t="shared" si="2364"/>
        <v>512.6</v>
      </c>
      <c r="J3411" s="37">
        <f t="shared" si="2364"/>
        <v>409.21422000000001</v>
      </c>
      <c r="K3411" s="24">
        <f t="shared" si="2364"/>
        <v>0</v>
      </c>
      <c r="L3411" s="24">
        <f t="shared" si="2364"/>
        <v>0</v>
      </c>
      <c r="M3411" s="24">
        <f t="shared" si="2364"/>
        <v>0</v>
      </c>
      <c r="N3411" s="24">
        <f t="shared" si="2364"/>
        <v>0</v>
      </c>
      <c r="O3411" s="30">
        <f t="shared" si="2364"/>
        <v>512.6</v>
      </c>
      <c r="P3411" s="30">
        <f t="shared" si="2364"/>
        <v>0</v>
      </c>
      <c r="Q3411" s="30">
        <f t="shared" si="2364"/>
        <v>0</v>
      </c>
      <c r="R3411" s="88">
        <f t="shared" si="2361"/>
        <v>100</v>
      </c>
      <c r="S3411" s="70"/>
    </row>
    <row r="3412" spans="1:19" ht="31.5" customHeight="1" x14ac:dyDescent="0.3">
      <c r="A3412" s="28" t="s">
        <v>309</v>
      </c>
      <c r="B3412" s="28" t="s">
        <v>1420</v>
      </c>
      <c r="C3412" s="18" t="s">
        <v>267</v>
      </c>
      <c r="D3412" s="28"/>
      <c r="E3412" s="29" t="s">
        <v>1594</v>
      </c>
      <c r="F3412" s="24">
        <v>512.6</v>
      </c>
      <c r="G3412" s="24">
        <f t="shared" si="2364"/>
        <v>0</v>
      </c>
      <c r="H3412" s="24">
        <f t="shared" si="2364"/>
        <v>512.6</v>
      </c>
      <c r="I3412" s="24">
        <f t="shared" si="2364"/>
        <v>512.6</v>
      </c>
      <c r="J3412" s="37">
        <f t="shared" si="2364"/>
        <v>409.21422000000001</v>
      </c>
      <c r="K3412" s="24">
        <f t="shared" si="2364"/>
        <v>0</v>
      </c>
      <c r="L3412" s="24">
        <f t="shared" si="2364"/>
        <v>0</v>
      </c>
      <c r="M3412" s="24">
        <f t="shared" si="2364"/>
        <v>0</v>
      </c>
      <c r="N3412" s="24">
        <f t="shared" si="2364"/>
        <v>0</v>
      </c>
      <c r="O3412" s="30">
        <f t="shared" si="2364"/>
        <v>512.6</v>
      </c>
      <c r="P3412" s="30">
        <f t="shared" si="2364"/>
        <v>0</v>
      </c>
      <c r="Q3412" s="30">
        <f t="shared" si="2364"/>
        <v>0</v>
      </c>
      <c r="R3412" s="88">
        <f t="shared" si="2361"/>
        <v>100</v>
      </c>
      <c r="S3412" s="70"/>
    </row>
    <row r="3413" spans="1:19" ht="47.25" customHeight="1" x14ac:dyDescent="0.3">
      <c r="A3413" s="28" t="s">
        <v>309</v>
      </c>
      <c r="B3413" s="28" t="s">
        <v>1420</v>
      </c>
      <c r="C3413" s="18" t="s">
        <v>259</v>
      </c>
      <c r="D3413" s="28"/>
      <c r="E3413" s="29" t="s">
        <v>1595</v>
      </c>
      <c r="F3413" s="24">
        <v>512.6</v>
      </c>
      <c r="G3413" s="24">
        <f t="shared" si="2364"/>
        <v>0</v>
      </c>
      <c r="H3413" s="24">
        <f t="shared" si="2364"/>
        <v>512.6</v>
      </c>
      <c r="I3413" s="24">
        <f t="shared" si="2364"/>
        <v>512.6</v>
      </c>
      <c r="J3413" s="37">
        <f t="shared" si="2364"/>
        <v>409.21422000000001</v>
      </c>
      <c r="K3413" s="24">
        <f t="shared" si="2364"/>
        <v>0</v>
      </c>
      <c r="L3413" s="24">
        <f t="shared" si="2364"/>
        <v>0</v>
      </c>
      <c r="M3413" s="24">
        <f t="shared" si="2364"/>
        <v>0</v>
      </c>
      <c r="N3413" s="24">
        <f t="shared" si="2364"/>
        <v>0</v>
      </c>
      <c r="O3413" s="30">
        <f t="shared" si="2364"/>
        <v>512.6</v>
      </c>
      <c r="P3413" s="30">
        <f t="shared" si="2364"/>
        <v>0</v>
      </c>
      <c r="Q3413" s="30">
        <f t="shared" si="2364"/>
        <v>0</v>
      </c>
      <c r="R3413" s="88">
        <f t="shared" si="2361"/>
        <v>100</v>
      </c>
      <c r="S3413" s="70"/>
    </row>
    <row r="3414" spans="1:19" ht="31.5" customHeight="1" x14ac:dyDescent="0.3">
      <c r="A3414" s="28" t="s">
        <v>309</v>
      </c>
      <c r="B3414" s="28" t="s">
        <v>1420</v>
      </c>
      <c r="C3414" s="18" t="s">
        <v>259</v>
      </c>
      <c r="D3414" s="28" t="s">
        <v>51</v>
      </c>
      <c r="E3414" s="29" t="s">
        <v>663</v>
      </c>
      <c r="F3414" s="24">
        <v>512.6</v>
      </c>
      <c r="G3414" s="24">
        <f t="shared" si="2364"/>
        <v>0</v>
      </c>
      <c r="H3414" s="24">
        <f t="shared" si="2364"/>
        <v>512.6</v>
      </c>
      <c r="I3414" s="24">
        <f t="shared" si="2364"/>
        <v>512.6</v>
      </c>
      <c r="J3414" s="37">
        <f t="shared" si="2364"/>
        <v>409.21422000000001</v>
      </c>
      <c r="K3414" s="24">
        <f t="shared" si="2364"/>
        <v>0</v>
      </c>
      <c r="L3414" s="24">
        <f t="shared" si="2364"/>
        <v>0</v>
      </c>
      <c r="M3414" s="24">
        <f t="shared" si="2364"/>
        <v>0</v>
      </c>
      <c r="N3414" s="24">
        <f t="shared" si="2364"/>
        <v>0</v>
      </c>
      <c r="O3414" s="30">
        <f t="shared" si="2364"/>
        <v>512.6</v>
      </c>
      <c r="P3414" s="30">
        <f t="shared" si="2364"/>
        <v>0</v>
      </c>
      <c r="Q3414" s="30">
        <f t="shared" si="2364"/>
        <v>0</v>
      </c>
      <c r="R3414" s="88">
        <f t="shared" si="2361"/>
        <v>100</v>
      </c>
      <c r="S3414" s="70"/>
    </row>
    <row r="3415" spans="1:19" ht="31.5" customHeight="1" x14ac:dyDescent="0.3">
      <c r="A3415" s="28" t="s">
        <v>309</v>
      </c>
      <c r="B3415" s="28" t="s">
        <v>1420</v>
      </c>
      <c r="C3415" s="18" t="s">
        <v>259</v>
      </c>
      <c r="D3415" s="28" t="s">
        <v>52</v>
      </c>
      <c r="E3415" s="29" t="s">
        <v>664</v>
      </c>
      <c r="F3415" s="24">
        <v>512.6</v>
      </c>
      <c r="G3415" s="24"/>
      <c r="H3415" s="24">
        <v>512.6</v>
      </c>
      <c r="I3415" s="24">
        <v>512.6</v>
      </c>
      <c r="J3415" s="37">
        <v>409.21422000000001</v>
      </c>
      <c r="K3415" s="24">
        <v>0</v>
      </c>
      <c r="L3415" s="24">
        <v>0</v>
      </c>
      <c r="M3415" s="24">
        <v>0</v>
      </c>
      <c r="N3415" s="24">
        <v>0</v>
      </c>
      <c r="O3415" s="30">
        <v>512.6</v>
      </c>
      <c r="P3415" s="30">
        <v>0</v>
      </c>
      <c r="Q3415" s="30">
        <v>0</v>
      </c>
      <c r="R3415" s="88">
        <f t="shared" si="2361"/>
        <v>100</v>
      </c>
      <c r="S3415" s="70"/>
    </row>
    <row r="3416" spans="1:19" ht="47.25" customHeight="1" x14ac:dyDescent="0.3">
      <c r="A3416" s="28" t="s">
        <v>309</v>
      </c>
      <c r="B3416" s="28" t="s">
        <v>1420</v>
      </c>
      <c r="C3416" s="18" t="s">
        <v>72</v>
      </c>
      <c r="D3416" s="28"/>
      <c r="E3416" s="29" t="s">
        <v>1785</v>
      </c>
      <c r="F3416" s="24">
        <v>127.9</v>
      </c>
      <c r="G3416" s="24">
        <f t="shared" ref="G3416:Q3420" si="2365">G3417</f>
        <v>-30.428000000000001</v>
      </c>
      <c r="H3416" s="24">
        <f t="shared" si="2365"/>
        <v>93.585000000000008</v>
      </c>
      <c r="I3416" s="24">
        <f t="shared" si="2365"/>
        <v>93.584999999999994</v>
      </c>
      <c r="J3416" s="37">
        <f t="shared" si="2365"/>
        <v>55.958860000000001</v>
      </c>
      <c r="K3416" s="24">
        <f t="shared" si="2365"/>
        <v>0</v>
      </c>
      <c r="L3416" s="24">
        <f t="shared" si="2365"/>
        <v>0</v>
      </c>
      <c r="M3416" s="24">
        <f t="shared" si="2365"/>
        <v>0</v>
      </c>
      <c r="N3416" s="24">
        <f t="shared" si="2365"/>
        <v>0</v>
      </c>
      <c r="O3416" s="30">
        <f t="shared" si="2365"/>
        <v>92.938869999999994</v>
      </c>
      <c r="P3416" s="30">
        <f t="shared" si="2365"/>
        <v>0</v>
      </c>
      <c r="Q3416" s="30">
        <f t="shared" si="2365"/>
        <v>0</v>
      </c>
      <c r="R3416" s="88">
        <f t="shared" si="2361"/>
        <v>99.309579526633541</v>
      </c>
      <c r="S3416" s="70"/>
    </row>
    <row r="3417" spans="1:19" ht="47.25" customHeight="1" x14ac:dyDescent="0.3">
      <c r="A3417" s="28" t="s">
        <v>309</v>
      </c>
      <c r="B3417" s="28" t="s">
        <v>1420</v>
      </c>
      <c r="C3417" s="18" t="s">
        <v>73</v>
      </c>
      <c r="D3417" s="28"/>
      <c r="E3417" s="29" t="s">
        <v>1491</v>
      </c>
      <c r="F3417" s="24">
        <v>127.9</v>
      </c>
      <c r="G3417" s="24">
        <f t="shared" si="2365"/>
        <v>-30.428000000000001</v>
      </c>
      <c r="H3417" s="24">
        <f t="shared" si="2365"/>
        <v>93.585000000000008</v>
      </c>
      <c r="I3417" s="24">
        <f t="shared" si="2365"/>
        <v>93.584999999999994</v>
      </c>
      <c r="J3417" s="37">
        <f t="shared" si="2365"/>
        <v>55.958860000000001</v>
      </c>
      <c r="K3417" s="24">
        <f t="shared" si="2365"/>
        <v>0</v>
      </c>
      <c r="L3417" s="24">
        <f t="shared" si="2365"/>
        <v>0</v>
      </c>
      <c r="M3417" s="24">
        <f t="shared" si="2365"/>
        <v>0</v>
      </c>
      <c r="N3417" s="24">
        <f t="shared" si="2365"/>
        <v>0</v>
      </c>
      <c r="O3417" s="30">
        <f t="shared" si="2365"/>
        <v>92.938869999999994</v>
      </c>
      <c r="P3417" s="30">
        <f t="shared" si="2365"/>
        <v>0</v>
      </c>
      <c r="Q3417" s="30">
        <f t="shared" si="2365"/>
        <v>0</v>
      </c>
      <c r="R3417" s="88">
        <f t="shared" si="2361"/>
        <v>99.309579526633541</v>
      </c>
      <c r="S3417" s="70"/>
    </row>
    <row r="3418" spans="1:19" ht="63" customHeight="1" x14ac:dyDescent="0.3">
      <c r="A3418" s="28" t="s">
        <v>309</v>
      </c>
      <c r="B3418" s="28" t="s">
        <v>1420</v>
      </c>
      <c r="C3418" s="18" t="s">
        <v>268</v>
      </c>
      <c r="D3418" s="28"/>
      <c r="E3418" s="29" t="s">
        <v>1596</v>
      </c>
      <c r="F3418" s="24">
        <v>127.9</v>
      </c>
      <c r="G3418" s="24">
        <f t="shared" ref="G3418:O3418" si="2366">G3419</f>
        <v>-30.428000000000001</v>
      </c>
      <c r="H3418" s="24">
        <f t="shared" si="2366"/>
        <v>93.585000000000008</v>
      </c>
      <c r="I3418" s="24">
        <f t="shared" si="2366"/>
        <v>93.584999999999994</v>
      </c>
      <c r="J3418" s="37">
        <f t="shared" si="2366"/>
        <v>55.958860000000001</v>
      </c>
      <c r="K3418" s="24">
        <f t="shared" si="2366"/>
        <v>0</v>
      </c>
      <c r="L3418" s="24">
        <f t="shared" si="2366"/>
        <v>0</v>
      </c>
      <c r="M3418" s="24">
        <f t="shared" si="2366"/>
        <v>0</v>
      </c>
      <c r="N3418" s="24">
        <f t="shared" si="2366"/>
        <v>0</v>
      </c>
      <c r="O3418" s="30">
        <f t="shared" si="2366"/>
        <v>92.938869999999994</v>
      </c>
      <c r="P3418" s="30">
        <f t="shared" si="2365"/>
        <v>0</v>
      </c>
      <c r="Q3418" s="30">
        <f t="shared" si="2365"/>
        <v>0</v>
      </c>
      <c r="R3418" s="88">
        <f t="shared" si="2361"/>
        <v>99.309579526633541</v>
      </c>
      <c r="S3418" s="70"/>
    </row>
    <row r="3419" spans="1:19" ht="15.75" customHeight="1" x14ac:dyDescent="0.3">
      <c r="A3419" s="28" t="s">
        <v>309</v>
      </c>
      <c r="B3419" s="28" t="s">
        <v>1420</v>
      </c>
      <c r="C3419" s="18" t="s">
        <v>260</v>
      </c>
      <c r="D3419" s="28"/>
      <c r="E3419" s="29" t="s">
        <v>865</v>
      </c>
      <c r="F3419" s="24">
        <v>127.9</v>
      </c>
      <c r="G3419" s="24">
        <f t="shared" ref="G3419:O3420" si="2367">G3420</f>
        <v>-30.428000000000001</v>
      </c>
      <c r="H3419" s="24">
        <f t="shared" si="2367"/>
        <v>93.585000000000008</v>
      </c>
      <c r="I3419" s="24">
        <f t="shared" si="2367"/>
        <v>93.584999999999994</v>
      </c>
      <c r="J3419" s="37">
        <f t="shared" si="2367"/>
        <v>55.958860000000001</v>
      </c>
      <c r="K3419" s="24">
        <f t="shared" si="2367"/>
        <v>0</v>
      </c>
      <c r="L3419" s="24">
        <f t="shared" si="2367"/>
        <v>0</v>
      </c>
      <c r="M3419" s="24">
        <f t="shared" si="2367"/>
        <v>0</v>
      </c>
      <c r="N3419" s="24">
        <f t="shared" si="2367"/>
        <v>0</v>
      </c>
      <c r="O3419" s="30">
        <f t="shared" si="2367"/>
        <v>92.938869999999994</v>
      </c>
      <c r="P3419" s="30">
        <f t="shared" si="2365"/>
        <v>0</v>
      </c>
      <c r="Q3419" s="30">
        <f t="shared" si="2365"/>
        <v>0</v>
      </c>
      <c r="R3419" s="88">
        <f t="shared" si="2361"/>
        <v>99.309579526633541</v>
      </c>
      <c r="S3419" s="70"/>
    </row>
    <row r="3420" spans="1:19" ht="31.5" customHeight="1" x14ac:dyDescent="0.3">
      <c r="A3420" s="28" t="s">
        <v>309</v>
      </c>
      <c r="B3420" s="28" t="s">
        <v>1420</v>
      </c>
      <c r="C3420" s="18" t="s">
        <v>260</v>
      </c>
      <c r="D3420" s="28" t="s">
        <v>51</v>
      </c>
      <c r="E3420" s="29" t="s">
        <v>663</v>
      </c>
      <c r="F3420" s="24">
        <v>127.9</v>
      </c>
      <c r="G3420" s="24">
        <f t="shared" si="2367"/>
        <v>-30.428000000000001</v>
      </c>
      <c r="H3420" s="24">
        <f t="shared" si="2367"/>
        <v>93.585000000000008</v>
      </c>
      <c r="I3420" s="24">
        <f t="shared" si="2367"/>
        <v>93.584999999999994</v>
      </c>
      <c r="J3420" s="37">
        <f t="shared" si="2367"/>
        <v>55.958860000000001</v>
      </c>
      <c r="K3420" s="24">
        <f t="shared" si="2367"/>
        <v>0</v>
      </c>
      <c r="L3420" s="24">
        <f t="shared" si="2367"/>
        <v>0</v>
      </c>
      <c r="M3420" s="24">
        <f t="shared" si="2367"/>
        <v>0</v>
      </c>
      <c r="N3420" s="24">
        <f t="shared" si="2367"/>
        <v>0</v>
      </c>
      <c r="O3420" s="30">
        <f t="shared" si="2367"/>
        <v>92.938869999999994</v>
      </c>
      <c r="P3420" s="30">
        <f t="shared" si="2365"/>
        <v>0</v>
      </c>
      <c r="Q3420" s="30">
        <f t="shared" si="2365"/>
        <v>0</v>
      </c>
      <c r="R3420" s="88">
        <f t="shared" si="2361"/>
        <v>99.309579526633541</v>
      </c>
      <c r="S3420" s="70"/>
    </row>
    <row r="3421" spans="1:19" ht="31.5" customHeight="1" x14ac:dyDescent="0.3">
      <c r="A3421" s="28" t="s">
        <v>309</v>
      </c>
      <c r="B3421" s="28" t="s">
        <v>1420</v>
      </c>
      <c r="C3421" s="18" t="s">
        <v>260</v>
      </c>
      <c r="D3421" s="28" t="s">
        <v>52</v>
      </c>
      <c r="E3421" s="29" t="s">
        <v>664</v>
      </c>
      <c r="F3421" s="24">
        <v>127.9</v>
      </c>
      <c r="G3421" s="24">
        <v>-30.428000000000001</v>
      </c>
      <c r="H3421" s="24">
        <f>127.9-34.315</f>
        <v>93.585000000000008</v>
      </c>
      <c r="I3421" s="24">
        <v>93.584999999999994</v>
      </c>
      <c r="J3421" s="37">
        <v>55.958860000000001</v>
      </c>
      <c r="K3421" s="24">
        <v>0</v>
      </c>
      <c r="L3421" s="24">
        <v>0</v>
      </c>
      <c r="M3421" s="24">
        <v>0</v>
      </c>
      <c r="N3421" s="24">
        <v>0</v>
      </c>
      <c r="O3421" s="30">
        <v>92.938869999999994</v>
      </c>
      <c r="P3421" s="30">
        <v>0</v>
      </c>
      <c r="Q3421" s="30">
        <v>0</v>
      </c>
      <c r="R3421" s="88">
        <f t="shared" si="2361"/>
        <v>99.309579526633541</v>
      </c>
      <c r="S3421" s="70"/>
    </row>
    <row r="3422" spans="1:19" ht="31.5" customHeight="1" x14ac:dyDescent="0.3">
      <c r="A3422" s="28" t="s">
        <v>309</v>
      </c>
      <c r="B3422" s="28" t="s">
        <v>1420</v>
      </c>
      <c r="C3422" s="28" t="s">
        <v>269</v>
      </c>
      <c r="D3422" s="28"/>
      <c r="E3422" s="29" t="s">
        <v>1597</v>
      </c>
      <c r="F3422" s="24">
        <v>0</v>
      </c>
      <c r="G3422" s="24">
        <f>G3430</f>
        <v>0</v>
      </c>
      <c r="H3422" s="24">
        <f>H3430+H3423</f>
        <v>0</v>
      </c>
      <c r="I3422" s="24">
        <f>I3430+I3423</f>
        <v>3607</v>
      </c>
      <c r="J3422" s="24">
        <f t="shared" ref="J3422:Q3422" si="2368">J3430+J3423</f>
        <v>3607</v>
      </c>
      <c r="K3422" s="24">
        <f t="shared" si="2368"/>
        <v>0</v>
      </c>
      <c r="L3422" s="24">
        <f t="shared" si="2368"/>
        <v>0</v>
      </c>
      <c r="M3422" s="24">
        <f t="shared" si="2368"/>
        <v>0</v>
      </c>
      <c r="N3422" s="24">
        <f t="shared" si="2368"/>
        <v>0</v>
      </c>
      <c r="O3422" s="24">
        <f t="shared" si="2368"/>
        <v>3607</v>
      </c>
      <c r="P3422" s="24">
        <f t="shared" si="2368"/>
        <v>0</v>
      </c>
      <c r="Q3422" s="24">
        <f t="shared" si="2368"/>
        <v>0</v>
      </c>
      <c r="R3422" s="88">
        <f t="shared" si="2361"/>
        <v>100</v>
      </c>
    </row>
    <row r="3423" spans="1:19" ht="47.25" customHeight="1" x14ac:dyDescent="0.3">
      <c r="A3423" s="28" t="s">
        <v>309</v>
      </c>
      <c r="B3423" s="28" t="s">
        <v>1420</v>
      </c>
      <c r="C3423" s="18" t="s">
        <v>270</v>
      </c>
      <c r="D3423" s="28"/>
      <c r="E3423" s="29" t="s">
        <v>1598</v>
      </c>
      <c r="F3423" s="24"/>
      <c r="G3423" s="24"/>
      <c r="H3423" s="24">
        <f t="shared" ref="H3423:I3426" si="2369">H3424</f>
        <v>0</v>
      </c>
      <c r="I3423" s="24">
        <f t="shared" si="2369"/>
        <v>1200</v>
      </c>
      <c r="J3423" s="24">
        <f t="shared" ref="J3423:Q3426" si="2370">J3424</f>
        <v>1200</v>
      </c>
      <c r="K3423" s="24">
        <f t="shared" si="2370"/>
        <v>0</v>
      </c>
      <c r="L3423" s="24">
        <f t="shared" si="2370"/>
        <v>0</v>
      </c>
      <c r="M3423" s="24">
        <f t="shared" si="2370"/>
        <v>0</v>
      </c>
      <c r="N3423" s="24">
        <f t="shared" si="2370"/>
        <v>0</v>
      </c>
      <c r="O3423" s="24">
        <f t="shared" si="2370"/>
        <v>1200</v>
      </c>
      <c r="P3423" s="24">
        <f t="shared" si="2370"/>
        <v>0</v>
      </c>
      <c r="Q3423" s="24">
        <f t="shared" si="2370"/>
        <v>0</v>
      </c>
      <c r="R3423" s="88">
        <f t="shared" si="2361"/>
        <v>100</v>
      </c>
    </row>
    <row r="3424" spans="1:19" ht="47.25" customHeight="1" x14ac:dyDescent="0.3">
      <c r="A3424" s="28" t="s">
        <v>309</v>
      </c>
      <c r="B3424" s="28" t="s">
        <v>1420</v>
      </c>
      <c r="C3424" s="18" t="s">
        <v>271</v>
      </c>
      <c r="D3424" s="28"/>
      <c r="E3424" s="29" t="s">
        <v>1599</v>
      </c>
      <c r="F3424" s="24"/>
      <c r="G3424" s="24"/>
      <c r="H3424" s="24">
        <f t="shared" si="2369"/>
        <v>0</v>
      </c>
      <c r="I3424" s="24">
        <f t="shared" si="2369"/>
        <v>1200</v>
      </c>
      <c r="J3424" s="24">
        <f t="shared" si="2370"/>
        <v>1200</v>
      </c>
      <c r="K3424" s="24">
        <f t="shared" si="2370"/>
        <v>0</v>
      </c>
      <c r="L3424" s="24">
        <f t="shared" si="2370"/>
        <v>0</v>
      </c>
      <c r="M3424" s="24">
        <f t="shared" si="2370"/>
        <v>0</v>
      </c>
      <c r="N3424" s="24">
        <f t="shared" si="2370"/>
        <v>0</v>
      </c>
      <c r="O3424" s="24">
        <f t="shared" si="2370"/>
        <v>1200</v>
      </c>
      <c r="P3424" s="24">
        <f t="shared" si="2370"/>
        <v>0</v>
      </c>
      <c r="Q3424" s="24">
        <f t="shared" si="2370"/>
        <v>0</v>
      </c>
      <c r="R3424" s="88">
        <f t="shared" si="2361"/>
        <v>100</v>
      </c>
    </row>
    <row r="3425" spans="1:19" ht="31.5" customHeight="1" x14ac:dyDescent="0.3">
      <c r="A3425" s="28" t="s">
        <v>309</v>
      </c>
      <c r="B3425" s="28" t="s">
        <v>1420</v>
      </c>
      <c r="C3425" s="18" t="s">
        <v>261</v>
      </c>
      <c r="D3425" s="28"/>
      <c r="E3425" s="29" t="s">
        <v>1783</v>
      </c>
      <c r="F3425" s="24"/>
      <c r="G3425" s="24"/>
      <c r="H3425" s="24">
        <f t="shared" si="2369"/>
        <v>0</v>
      </c>
      <c r="I3425" s="24">
        <f>I3426+I3428</f>
        <v>1200</v>
      </c>
      <c r="J3425" s="24">
        <f t="shared" ref="J3425:Q3425" si="2371">J3426+J3428</f>
        <v>1200</v>
      </c>
      <c r="K3425" s="24">
        <f t="shared" si="2371"/>
        <v>0</v>
      </c>
      <c r="L3425" s="24">
        <f t="shared" si="2371"/>
        <v>0</v>
      </c>
      <c r="M3425" s="24">
        <f t="shared" si="2371"/>
        <v>0</v>
      </c>
      <c r="N3425" s="24">
        <f t="shared" si="2371"/>
        <v>0</v>
      </c>
      <c r="O3425" s="24">
        <f t="shared" si="2371"/>
        <v>1200</v>
      </c>
      <c r="P3425" s="24">
        <f t="shared" si="2371"/>
        <v>0</v>
      </c>
      <c r="Q3425" s="24">
        <f t="shared" si="2371"/>
        <v>0</v>
      </c>
      <c r="R3425" s="88">
        <f t="shared" si="2361"/>
        <v>100</v>
      </c>
    </row>
    <row r="3426" spans="1:19" ht="31.5" customHeight="1" x14ac:dyDescent="0.3">
      <c r="A3426" s="28" t="s">
        <v>309</v>
      </c>
      <c r="B3426" s="28" t="s">
        <v>1420</v>
      </c>
      <c r="C3426" s="18" t="s">
        <v>261</v>
      </c>
      <c r="D3426" s="28" t="s">
        <v>143</v>
      </c>
      <c r="E3426" s="29" t="s">
        <v>673</v>
      </c>
      <c r="F3426" s="24"/>
      <c r="G3426" s="24"/>
      <c r="H3426" s="24">
        <f t="shared" si="2369"/>
        <v>0</v>
      </c>
      <c r="I3426" s="24">
        <f t="shared" si="2369"/>
        <v>424.87200000000001</v>
      </c>
      <c r="J3426" s="24">
        <f t="shared" si="2370"/>
        <v>424.87200000000001</v>
      </c>
      <c r="K3426" s="24">
        <f t="shared" si="2370"/>
        <v>0</v>
      </c>
      <c r="L3426" s="24">
        <f t="shared" si="2370"/>
        <v>0</v>
      </c>
      <c r="M3426" s="24">
        <f t="shared" si="2370"/>
        <v>0</v>
      </c>
      <c r="N3426" s="24">
        <f t="shared" si="2370"/>
        <v>0</v>
      </c>
      <c r="O3426" s="24">
        <f t="shared" si="2370"/>
        <v>424.87200000000001</v>
      </c>
      <c r="P3426" s="24">
        <f t="shared" si="2370"/>
        <v>0</v>
      </c>
      <c r="Q3426" s="24">
        <f t="shared" si="2370"/>
        <v>0</v>
      </c>
      <c r="R3426" s="88">
        <f t="shared" si="2361"/>
        <v>100</v>
      </c>
    </row>
    <row r="3427" spans="1:19" ht="47.25" customHeight="1" x14ac:dyDescent="0.3">
      <c r="A3427" s="28" t="s">
        <v>309</v>
      </c>
      <c r="B3427" s="28" t="s">
        <v>1420</v>
      </c>
      <c r="C3427" s="18" t="s">
        <v>261</v>
      </c>
      <c r="D3427" s="28" t="s">
        <v>139</v>
      </c>
      <c r="E3427" s="29" t="s">
        <v>676</v>
      </c>
      <c r="F3427" s="24"/>
      <c r="G3427" s="24"/>
      <c r="H3427" s="24">
        <v>0</v>
      </c>
      <c r="I3427" s="24">
        <v>424.87200000000001</v>
      </c>
      <c r="J3427" s="37">
        <v>424.87200000000001</v>
      </c>
      <c r="K3427" s="37">
        <v>0</v>
      </c>
      <c r="L3427" s="37">
        <v>0</v>
      </c>
      <c r="M3427" s="37">
        <v>0</v>
      </c>
      <c r="N3427" s="37">
        <v>0</v>
      </c>
      <c r="O3427" s="37">
        <v>424.87200000000001</v>
      </c>
      <c r="P3427" s="37">
        <v>0</v>
      </c>
      <c r="Q3427" s="37">
        <v>0</v>
      </c>
      <c r="R3427" s="88">
        <f t="shared" si="2361"/>
        <v>100</v>
      </c>
    </row>
    <row r="3428" spans="1:19" x14ac:dyDescent="0.3">
      <c r="A3428" s="28" t="s">
        <v>309</v>
      </c>
      <c r="B3428" s="28" t="s">
        <v>1420</v>
      </c>
      <c r="C3428" s="18" t="s">
        <v>261</v>
      </c>
      <c r="D3428" s="28" t="s">
        <v>53</v>
      </c>
      <c r="E3428" s="29" t="s">
        <v>679</v>
      </c>
      <c r="F3428" s="24"/>
      <c r="G3428" s="24"/>
      <c r="H3428" s="24">
        <f>H3429</f>
        <v>0</v>
      </c>
      <c r="I3428" s="24">
        <f>I3429</f>
        <v>775.12800000000004</v>
      </c>
      <c r="J3428" s="24">
        <f t="shared" ref="J3428:Q3428" si="2372">J3429</f>
        <v>775.12800000000004</v>
      </c>
      <c r="K3428" s="24">
        <f t="shared" si="2372"/>
        <v>0</v>
      </c>
      <c r="L3428" s="24">
        <f t="shared" si="2372"/>
        <v>0</v>
      </c>
      <c r="M3428" s="24">
        <f t="shared" si="2372"/>
        <v>0</v>
      </c>
      <c r="N3428" s="24">
        <f t="shared" si="2372"/>
        <v>0</v>
      </c>
      <c r="O3428" s="24">
        <f t="shared" si="2372"/>
        <v>775.12800000000004</v>
      </c>
      <c r="P3428" s="24">
        <f t="shared" si="2372"/>
        <v>0</v>
      </c>
      <c r="Q3428" s="24">
        <f t="shared" si="2372"/>
        <v>0</v>
      </c>
      <c r="R3428" s="88">
        <f t="shared" si="2361"/>
        <v>100</v>
      </c>
    </row>
    <row r="3429" spans="1:19" ht="62.4" x14ac:dyDescent="0.3">
      <c r="A3429" s="28" t="s">
        <v>309</v>
      </c>
      <c r="B3429" s="28" t="s">
        <v>1420</v>
      </c>
      <c r="C3429" s="18" t="s">
        <v>261</v>
      </c>
      <c r="D3429" s="28" t="s">
        <v>262</v>
      </c>
      <c r="E3429" s="29" t="s">
        <v>680</v>
      </c>
      <c r="F3429" s="24"/>
      <c r="G3429" s="24"/>
      <c r="H3429" s="24">
        <v>0</v>
      </c>
      <c r="I3429" s="24">
        <v>775.12800000000004</v>
      </c>
      <c r="J3429" s="37">
        <v>775.12800000000004</v>
      </c>
      <c r="K3429" s="37">
        <v>0</v>
      </c>
      <c r="L3429" s="37">
        <v>0</v>
      </c>
      <c r="M3429" s="37">
        <v>0</v>
      </c>
      <c r="N3429" s="37">
        <v>0</v>
      </c>
      <c r="O3429" s="37">
        <v>775.12800000000004</v>
      </c>
      <c r="P3429" s="37">
        <v>0</v>
      </c>
      <c r="Q3429" s="37">
        <v>0</v>
      </c>
      <c r="R3429" s="88">
        <f t="shared" si="2361"/>
        <v>100</v>
      </c>
    </row>
    <row r="3430" spans="1:19" ht="47.25" customHeight="1" x14ac:dyDescent="0.3">
      <c r="A3430" s="28" t="s">
        <v>309</v>
      </c>
      <c r="B3430" s="28" t="s">
        <v>1420</v>
      </c>
      <c r="C3430" s="18" t="s">
        <v>367</v>
      </c>
      <c r="D3430" s="28"/>
      <c r="E3430" s="29" t="s">
        <v>1641</v>
      </c>
      <c r="F3430" s="24">
        <v>0</v>
      </c>
      <c r="G3430" s="24">
        <f t="shared" ref="G3430:Q3433" si="2373">G3431</f>
        <v>0</v>
      </c>
      <c r="H3430" s="24">
        <f t="shared" si="2373"/>
        <v>0</v>
      </c>
      <c r="I3430" s="24">
        <f t="shared" si="2373"/>
        <v>2407</v>
      </c>
      <c r="J3430" s="37">
        <f t="shared" si="2373"/>
        <v>2407</v>
      </c>
      <c r="K3430" s="24">
        <f t="shared" si="2373"/>
        <v>0</v>
      </c>
      <c r="L3430" s="24">
        <f t="shared" si="2373"/>
        <v>0</v>
      </c>
      <c r="M3430" s="24">
        <f t="shared" si="2373"/>
        <v>0</v>
      </c>
      <c r="N3430" s="24">
        <f t="shared" si="2373"/>
        <v>0</v>
      </c>
      <c r="O3430" s="30">
        <f t="shared" si="2373"/>
        <v>2407</v>
      </c>
      <c r="P3430" s="30">
        <f t="shared" si="2373"/>
        <v>0</v>
      </c>
      <c r="Q3430" s="30">
        <f t="shared" si="2373"/>
        <v>0</v>
      </c>
      <c r="R3430" s="88">
        <f t="shared" si="2361"/>
        <v>100</v>
      </c>
    </row>
    <row r="3431" spans="1:19" ht="62.4" x14ac:dyDescent="0.3">
      <c r="A3431" s="28" t="s">
        <v>309</v>
      </c>
      <c r="B3431" s="28" t="s">
        <v>1420</v>
      </c>
      <c r="C3431" s="18" t="s">
        <v>1262</v>
      </c>
      <c r="D3431" s="28"/>
      <c r="E3431" s="29" t="s">
        <v>1205</v>
      </c>
      <c r="F3431" s="24">
        <v>0</v>
      </c>
      <c r="G3431" s="24">
        <f t="shared" si="2373"/>
        <v>0</v>
      </c>
      <c r="H3431" s="24">
        <f t="shared" si="2373"/>
        <v>0</v>
      </c>
      <c r="I3431" s="24">
        <f t="shared" si="2373"/>
        <v>2407</v>
      </c>
      <c r="J3431" s="37">
        <f t="shared" si="2373"/>
        <v>2407</v>
      </c>
      <c r="K3431" s="24">
        <f t="shared" si="2373"/>
        <v>0</v>
      </c>
      <c r="L3431" s="24">
        <f t="shared" si="2373"/>
        <v>0</v>
      </c>
      <c r="M3431" s="24">
        <f t="shared" si="2373"/>
        <v>0</v>
      </c>
      <c r="N3431" s="24">
        <f t="shared" si="2373"/>
        <v>0</v>
      </c>
      <c r="O3431" s="30">
        <f t="shared" si="2373"/>
        <v>2407</v>
      </c>
      <c r="P3431" s="30">
        <f t="shared" si="2373"/>
        <v>0</v>
      </c>
      <c r="Q3431" s="30">
        <f t="shared" si="2373"/>
        <v>0</v>
      </c>
      <c r="R3431" s="88">
        <f t="shared" si="2361"/>
        <v>100</v>
      </c>
    </row>
    <row r="3432" spans="1:19" ht="31.5" customHeight="1" x14ac:dyDescent="0.3">
      <c r="A3432" s="28" t="s">
        <v>309</v>
      </c>
      <c r="B3432" s="28" t="s">
        <v>1420</v>
      </c>
      <c r="C3432" s="18" t="s">
        <v>1261</v>
      </c>
      <c r="D3432" s="28"/>
      <c r="E3432" s="29" t="s">
        <v>1266</v>
      </c>
      <c r="F3432" s="24">
        <v>0</v>
      </c>
      <c r="G3432" s="24">
        <f t="shared" si="2373"/>
        <v>0</v>
      </c>
      <c r="H3432" s="24">
        <f t="shared" si="2373"/>
        <v>0</v>
      </c>
      <c r="I3432" s="24">
        <f t="shared" si="2373"/>
        <v>2407</v>
      </c>
      <c r="J3432" s="37">
        <f t="shared" si="2373"/>
        <v>2407</v>
      </c>
      <c r="K3432" s="24">
        <f t="shared" si="2373"/>
        <v>0</v>
      </c>
      <c r="L3432" s="24">
        <f t="shared" si="2373"/>
        <v>0</v>
      </c>
      <c r="M3432" s="24">
        <f t="shared" si="2373"/>
        <v>0</v>
      </c>
      <c r="N3432" s="24">
        <f t="shared" si="2373"/>
        <v>0</v>
      </c>
      <c r="O3432" s="30">
        <f t="shared" si="2373"/>
        <v>2407</v>
      </c>
      <c r="P3432" s="30">
        <f t="shared" si="2373"/>
        <v>0</v>
      </c>
      <c r="Q3432" s="30">
        <f t="shared" si="2373"/>
        <v>0</v>
      </c>
      <c r="R3432" s="88">
        <f t="shared" si="2361"/>
        <v>100</v>
      </c>
    </row>
    <row r="3433" spans="1:19" ht="31.5" customHeight="1" x14ac:dyDescent="0.3">
      <c r="A3433" s="28" t="s">
        <v>309</v>
      </c>
      <c r="B3433" s="28" t="s">
        <v>1420</v>
      </c>
      <c r="C3433" s="18" t="s">
        <v>1261</v>
      </c>
      <c r="D3433" s="28" t="s">
        <v>51</v>
      </c>
      <c r="E3433" s="29" t="s">
        <v>663</v>
      </c>
      <c r="F3433" s="24">
        <v>0</v>
      </c>
      <c r="G3433" s="24">
        <f t="shared" si="2373"/>
        <v>0</v>
      </c>
      <c r="H3433" s="24">
        <f t="shared" si="2373"/>
        <v>0</v>
      </c>
      <c r="I3433" s="24">
        <f t="shared" si="2373"/>
        <v>2407</v>
      </c>
      <c r="J3433" s="37">
        <f t="shared" si="2373"/>
        <v>2407</v>
      </c>
      <c r="K3433" s="24">
        <f t="shared" si="2373"/>
        <v>0</v>
      </c>
      <c r="L3433" s="24">
        <f t="shared" si="2373"/>
        <v>0</v>
      </c>
      <c r="M3433" s="24">
        <f t="shared" si="2373"/>
        <v>0</v>
      </c>
      <c r="N3433" s="24">
        <f t="shared" si="2373"/>
        <v>0</v>
      </c>
      <c r="O3433" s="30">
        <f t="shared" si="2373"/>
        <v>2407</v>
      </c>
      <c r="P3433" s="30">
        <f t="shared" si="2373"/>
        <v>0</v>
      </c>
      <c r="Q3433" s="30">
        <f t="shared" si="2373"/>
        <v>0</v>
      </c>
      <c r="R3433" s="88">
        <f t="shared" si="2361"/>
        <v>100</v>
      </c>
    </row>
    <row r="3434" spans="1:19" ht="31.5" customHeight="1" x14ac:dyDescent="0.3">
      <c r="A3434" s="28" t="s">
        <v>309</v>
      </c>
      <c r="B3434" s="28" t="s">
        <v>1420</v>
      </c>
      <c r="C3434" s="18" t="s">
        <v>1261</v>
      </c>
      <c r="D3434" s="28" t="s">
        <v>52</v>
      </c>
      <c r="E3434" s="29" t="s">
        <v>664</v>
      </c>
      <c r="F3434" s="24">
        <v>0</v>
      </c>
      <c r="G3434" s="24"/>
      <c r="H3434" s="24">
        <v>0</v>
      </c>
      <c r="I3434" s="24">
        <v>2407</v>
      </c>
      <c r="J3434" s="37">
        <v>2407</v>
      </c>
      <c r="K3434" s="24">
        <v>0</v>
      </c>
      <c r="L3434" s="24">
        <v>0</v>
      </c>
      <c r="M3434" s="24">
        <v>0</v>
      </c>
      <c r="N3434" s="24">
        <v>0</v>
      </c>
      <c r="O3434" s="30">
        <v>2407</v>
      </c>
      <c r="P3434" s="30">
        <v>0</v>
      </c>
      <c r="Q3434" s="30">
        <v>0</v>
      </c>
      <c r="R3434" s="88">
        <f t="shared" si="2361"/>
        <v>100</v>
      </c>
    </row>
    <row r="3435" spans="1:19" ht="31.5" hidden="1" customHeight="1" x14ac:dyDescent="0.3">
      <c r="A3435" s="28" t="s">
        <v>309</v>
      </c>
      <c r="B3435" s="28" t="s">
        <v>1420</v>
      </c>
      <c r="C3435" s="18" t="s">
        <v>62</v>
      </c>
      <c r="D3435" s="28"/>
      <c r="E3435" s="29" t="s">
        <v>1196</v>
      </c>
      <c r="F3435" s="24">
        <v>0</v>
      </c>
      <c r="G3435" s="24">
        <f t="shared" ref="G3435:Q3437" si="2374">G3436</f>
        <v>0</v>
      </c>
      <c r="H3435" s="24">
        <f t="shared" si="2374"/>
        <v>0</v>
      </c>
      <c r="I3435" s="24">
        <f t="shared" si="2374"/>
        <v>0</v>
      </c>
      <c r="J3435" s="37">
        <f t="shared" si="2374"/>
        <v>0</v>
      </c>
      <c r="K3435" s="24">
        <f t="shared" si="2374"/>
        <v>0</v>
      </c>
      <c r="L3435" s="24">
        <f t="shared" si="2374"/>
        <v>0</v>
      </c>
      <c r="M3435" s="24">
        <f t="shared" si="2374"/>
        <v>0</v>
      </c>
      <c r="N3435" s="24">
        <f t="shared" si="2374"/>
        <v>0</v>
      </c>
      <c r="O3435" s="30">
        <f t="shared" si="2374"/>
        <v>0</v>
      </c>
      <c r="P3435" s="30">
        <f t="shared" si="2374"/>
        <v>0</v>
      </c>
      <c r="Q3435" s="30">
        <f t="shared" si="2374"/>
        <v>0</v>
      </c>
      <c r="R3435" s="30">
        <v>0</v>
      </c>
      <c r="S3435" s="36" t="s">
        <v>2026</v>
      </c>
    </row>
    <row r="3436" spans="1:19" ht="47.25" hidden="1" customHeight="1" x14ac:dyDescent="0.3">
      <c r="A3436" s="28" t="s">
        <v>309</v>
      </c>
      <c r="B3436" s="28" t="s">
        <v>1420</v>
      </c>
      <c r="C3436" s="18" t="s">
        <v>527</v>
      </c>
      <c r="D3436" s="28"/>
      <c r="E3436" s="29" t="s">
        <v>114</v>
      </c>
      <c r="F3436" s="24">
        <v>0</v>
      </c>
      <c r="G3436" s="24">
        <f t="shared" si="2374"/>
        <v>0</v>
      </c>
      <c r="H3436" s="24">
        <f t="shared" si="2374"/>
        <v>0</v>
      </c>
      <c r="I3436" s="24">
        <f t="shared" si="2374"/>
        <v>0</v>
      </c>
      <c r="J3436" s="37">
        <f t="shared" si="2374"/>
        <v>0</v>
      </c>
      <c r="K3436" s="24">
        <f t="shared" si="2374"/>
        <v>0</v>
      </c>
      <c r="L3436" s="24">
        <f t="shared" si="2374"/>
        <v>0</v>
      </c>
      <c r="M3436" s="24">
        <f t="shared" si="2374"/>
        <v>0</v>
      </c>
      <c r="N3436" s="24">
        <f t="shared" si="2374"/>
        <v>0</v>
      </c>
      <c r="O3436" s="30">
        <f t="shared" si="2374"/>
        <v>0</v>
      </c>
      <c r="P3436" s="30">
        <f t="shared" si="2374"/>
        <v>0</v>
      </c>
      <c r="Q3436" s="30">
        <f t="shared" si="2374"/>
        <v>0</v>
      </c>
      <c r="R3436" s="30">
        <v>0</v>
      </c>
      <c r="S3436" s="36" t="s">
        <v>2026</v>
      </c>
    </row>
    <row r="3437" spans="1:19" ht="31.5" hidden="1" customHeight="1" x14ac:dyDescent="0.3">
      <c r="A3437" s="28" t="s">
        <v>309</v>
      </c>
      <c r="B3437" s="28" t="s">
        <v>1420</v>
      </c>
      <c r="C3437" s="18" t="s">
        <v>527</v>
      </c>
      <c r="D3437" s="28" t="s">
        <v>51</v>
      </c>
      <c r="E3437" s="29" t="s">
        <v>663</v>
      </c>
      <c r="F3437" s="24">
        <v>0</v>
      </c>
      <c r="G3437" s="24">
        <f t="shared" si="2374"/>
        <v>0</v>
      </c>
      <c r="H3437" s="24">
        <f t="shared" si="2374"/>
        <v>0</v>
      </c>
      <c r="I3437" s="24">
        <f t="shared" si="2374"/>
        <v>0</v>
      </c>
      <c r="J3437" s="37">
        <f t="shared" si="2374"/>
        <v>0</v>
      </c>
      <c r="K3437" s="24">
        <f t="shared" si="2374"/>
        <v>0</v>
      </c>
      <c r="L3437" s="24">
        <f t="shared" si="2374"/>
        <v>0</v>
      </c>
      <c r="M3437" s="24">
        <f t="shared" si="2374"/>
        <v>0</v>
      </c>
      <c r="N3437" s="24">
        <f t="shared" si="2374"/>
        <v>0</v>
      </c>
      <c r="O3437" s="30">
        <f t="shared" si="2374"/>
        <v>0</v>
      </c>
      <c r="P3437" s="30">
        <f t="shared" si="2374"/>
        <v>0</v>
      </c>
      <c r="Q3437" s="30">
        <f t="shared" si="2374"/>
        <v>0</v>
      </c>
      <c r="R3437" s="30">
        <v>0</v>
      </c>
      <c r="S3437" s="36" t="s">
        <v>2026</v>
      </c>
    </row>
    <row r="3438" spans="1:19" ht="31.5" hidden="1" customHeight="1" x14ac:dyDescent="0.3">
      <c r="A3438" s="28" t="s">
        <v>309</v>
      </c>
      <c r="B3438" s="28" t="s">
        <v>1420</v>
      </c>
      <c r="C3438" s="18" t="s">
        <v>527</v>
      </c>
      <c r="D3438" s="28" t="s">
        <v>52</v>
      </c>
      <c r="E3438" s="29" t="s">
        <v>664</v>
      </c>
      <c r="F3438" s="24">
        <v>0</v>
      </c>
      <c r="G3438" s="24"/>
      <c r="H3438" s="24">
        <v>0</v>
      </c>
      <c r="I3438" s="24">
        <v>0</v>
      </c>
      <c r="J3438" s="37">
        <v>0</v>
      </c>
      <c r="K3438" s="24">
        <v>0</v>
      </c>
      <c r="L3438" s="24">
        <v>0</v>
      </c>
      <c r="M3438" s="24">
        <v>0</v>
      </c>
      <c r="N3438" s="24">
        <v>0</v>
      </c>
      <c r="O3438" s="30">
        <v>0</v>
      </c>
      <c r="P3438" s="30">
        <v>0</v>
      </c>
      <c r="Q3438" s="30">
        <v>0</v>
      </c>
      <c r="R3438" s="30">
        <v>0</v>
      </c>
      <c r="S3438" s="36" t="s">
        <v>2026</v>
      </c>
    </row>
    <row r="3439" spans="1:19" s="49" customFormat="1" ht="15.75" customHeight="1" x14ac:dyDescent="0.3">
      <c r="A3439" s="47" t="s">
        <v>309</v>
      </c>
      <c r="B3439" s="47" t="s">
        <v>1400</v>
      </c>
      <c r="C3439" s="20"/>
      <c r="D3439" s="47"/>
      <c r="E3439" s="48" t="s">
        <v>642</v>
      </c>
      <c r="F3439" s="23">
        <v>57.3</v>
      </c>
      <c r="G3439" s="23">
        <f t="shared" ref="G3439:Q3443" si="2375">G3440</f>
        <v>0</v>
      </c>
      <c r="H3439" s="23">
        <f t="shared" si="2375"/>
        <v>57.3</v>
      </c>
      <c r="I3439" s="23">
        <f t="shared" si="2375"/>
        <v>57.3</v>
      </c>
      <c r="J3439" s="77">
        <f t="shared" si="2375"/>
        <v>57.3</v>
      </c>
      <c r="K3439" s="23">
        <f t="shared" si="2375"/>
        <v>0</v>
      </c>
      <c r="L3439" s="23">
        <f t="shared" si="2375"/>
        <v>0</v>
      </c>
      <c r="M3439" s="23">
        <f t="shared" si="2375"/>
        <v>0</v>
      </c>
      <c r="N3439" s="23">
        <f t="shared" si="2375"/>
        <v>0</v>
      </c>
      <c r="O3439" s="51">
        <f t="shared" si="2375"/>
        <v>57.3</v>
      </c>
      <c r="P3439" s="51">
        <f t="shared" si="2375"/>
        <v>0</v>
      </c>
      <c r="Q3439" s="51">
        <f t="shared" si="2375"/>
        <v>0</v>
      </c>
      <c r="R3439" s="87">
        <f t="shared" si="2361"/>
        <v>100</v>
      </c>
    </row>
    <row r="3440" spans="1:19" ht="31.5" customHeight="1" x14ac:dyDescent="0.3">
      <c r="A3440" s="28" t="s">
        <v>309</v>
      </c>
      <c r="B3440" s="28" t="s">
        <v>1400</v>
      </c>
      <c r="C3440" s="18" t="s">
        <v>266</v>
      </c>
      <c r="D3440" s="28"/>
      <c r="E3440" s="29" t="s">
        <v>1593</v>
      </c>
      <c r="F3440" s="24">
        <v>57.3</v>
      </c>
      <c r="G3440" s="24">
        <f t="shared" si="2375"/>
        <v>0</v>
      </c>
      <c r="H3440" s="24">
        <f t="shared" si="2375"/>
        <v>57.3</v>
      </c>
      <c r="I3440" s="24">
        <f t="shared" si="2375"/>
        <v>57.3</v>
      </c>
      <c r="J3440" s="37">
        <f t="shared" si="2375"/>
        <v>57.3</v>
      </c>
      <c r="K3440" s="24">
        <f t="shared" si="2375"/>
        <v>0</v>
      </c>
      <c r="L3440" s="24">
        <f t="shared" si="2375"/>
        <v>0</v>
      </c>
      <c r="M3440" s="24">
        <f t="shared" si="2375"/>
        <v>0</v>
      </c>
      <c r="N3440" s="24">
        <f t="shared" si="2375"/>
        <v>0</v>
      </c>
      <c r="O3440" s="30">
        <f t="shared" si="2375"/>
        <v>57.3</v>
      </c>
      <c r="P3440" s="30">
        <f t="shared" si="2375"/>
        <v>0</v>
      </c>
      <c r="Q3440" s="30">
        <f t="shared" si="2375"/>
        <v>0</v>
      </c>
      <c r="R3440" s="88">
        <f t="shared" si="2361"/>
        <v>100</v>
      </c>
    </row>
    <row r="3441" spans="1:19" ht="31.5" customHeight="1" x14ac:dyDescent="0.3">
      <c r="A3441" s="28" t="s">
        <v>309</v>
      </c>
      <c r="B3441" s="28" t="s">
        <v>1400</v>
      </c>
      <c r="C3441" s="18" t="s">
        <v>267</v>
      </c>
      <c r="D3441" s="28"/>
      <c r="E3441" s="29" t="s">
        <v>1594</v>
      </c>
      <c r="F3441" s="24">
        <v>57.3</v>
      </c>
      <c r="G3441" s="24">
        <f t="shared" si="2375"/>
        <v>0</v>
      </c>
      <c r="H3441" s="24">
        <f t="shared" si="2375"/>
        <v>57.3</v>
      </c>
      <c r="I3441" s="24">
        <f t="shared" si="2375"/>
        <v>57.3</v>
      </c>
      <c r="J3441" s="37">
        <f t="shared" si="2375"/>
        <v>57.3</v>
      </c>
      <c r="K3441" s="24">
        <f t="shared" si="2375"/>
        <v>0</v>
      </c>
      <c r="L3441" s="24">
        <f t="shared" si="2375"/>
        <v>0</v>
      </c>
      <c r="M3441" s="24">
        <f t="shared" si="2375"/>
        <v>0</v>
      </c>
      <c r="N3441" s="24">
        <f t="shared" si="2375"/>
        <v>0</v>
      </c>
      <c r="O3441" s="30">
        <f t="shared" si="2375"/>
        <v>57.3</v>
      </c>
      <c r="P3441" s="30">
        <f t="shared" si="2375"/>
        <v>0</v>
      </c>
      <c r="Q3441" s="30">
        <f t="shared" si="2375"/>
        <v>0</v>
      </c>
      <c r="R3441" s="88">
        <f t="shared" si="2361"/>
        <v>100</v>
      </c>
    </row>
    <row r="3442" spans="1:19" ht="47.25" customHeight="1" x14ac:dyDescent="0.3">
      <c r="A3442" s="28" t="s">
        <v>309</v>
      </c>
      <c r="B3442" s="28" t="s">
        <v>1400</v>
      </c>
      <c r="C3442" s="18" t="s">
        <v>274</v>
      </c>
      <c r="D3442" s="28"/>
      <c r="E3442" s="29" t="s">
        <v>1603</v>
      </c>
      <c r="F3442" s="24">
        <v>57.3</v>
      </c>
      <c r="G3442" s="24">
        <f t="shared" si="2375"/>
        <v>0</v>
      </c>
      <c r="H3442" s="24">
        <f t="shared" si="2375"/>
        <v>57.3</v>
      </c>
      <c r="I3442" s="24">
        <f t="shared" si="2375"/>
        <v>57.3</v>
      </c>
      <c r="J3442" s="37">
        <f t="shared" si="2375"/>
        <v>57.3</v>
      </c>
      <c r="K3442" s="24">
        <f t="shared" si="2375"/>
        <v>0</v>
      </c>
      <c r="L3442" s="24">
        <f t="shared" si="2375"/>
        <v>0</v>
      </c>
      <c r="M3442" s="24">
        <f t="shared" si="2375"/>
        <v>0</v>
      </c>
      <c r="N3442" s="24">
        <f t="shared" si="2375"/>
        <v>0</v>
      </c>
      <c r="O3442" s="30">
        <f t="shared" si="2375"/>
        <v>57.3</v>
      </c>
      <c r="P3442" s="30">
        <f t="shared" si="2375"/>
        <v>0</v>
      </c>
      <c r="Q3442" s="30">
        <f t="shared" si="2375"/>
        <v>0</v>
      </c>
      <c r="R3442" s="88">
        <f t="shared" si="2361"/>
        <v>100</v>
      </c>
    </row>
    <row r="3443" spans="1:19" ht="31.5" customHeight="1" x14ac:dyDescent="0.3">
      <c r="A3443" s="28" t="s">
        <v>309</v>
      </c>
      <c r="B3443" s="28" t="s">
        <v>1400</v>
      </c>
      <c r="C3443" s="18" t="s">
        <v>274</v>
      </c>
      <c r="D3443" s="28" t="s">
        <v>51</v>
      </c>
      <c r="E3443" s="29" t="s">
        <v>663</v>
      </c>
      <c r="F3443" s="24">
        <v>57.3</v>
      </c>
      <c r="G3443" s="24">
        <f t="shared" si="2375"/>
        <v>0</v>
      </c>
      <c r="H3443" s="24">
        <f t="shared" si="2375"/>
        <v>57.3</v>
      </c>
      <c r="I3443" s="24">
        <f t="shared" si="2375"/>
        <v>57.3</v>
      </c>
      <c r="J3443" s="37">
        <f t="shared" si="2375"/>
        <v>57.3</v>
      </c>
      <c r="K3443" s="24">
        <f t="shared" si="2375"/>
        <v>0</v>
      </c>
      <c r="L3443" s="24">
        <f t="shared" si="2375"/>
        <v>0</v>
      </c>
      <c r="M3443" s="24">
        <f t="shared" si="2375"/>
        <v>0</v>
      </c>
      <c r="N3443" s="24">
        <f t="shared" si="2375"/>
        <v>0</v>
      </c>
      <c r="O3443" s="30">
        <f t="shared" si="2375"/>
        <v>57.3</v>
      </c>
      <c r="P3443" s="30">
        <f t="shared" si="2375"/>
        <v>0</v>
      </c>
      <c r="Q3443" s="30">
        <f t="shared" si="2375"/>
        <v>0</v>
      </c>
      <c r="R3443" s="88">
        <f t="shared" si="2361"/>
        <v>100</v>
      </c>
    </row>
    <row r="3444" spans="1:19" ht="31.5" customHeight="1" x14ac:dyDescent="0.3">
      <c r="A3444" s="28" t="s">
        <v>309</v>
      </c>
      <c r="B3444" s="28" t="s">
        <v>1400</v>
      </c>
      <c r="C3444" s="18" t="s">
        <v>274</v>
      </c>
      <c r="D3444" s="28" t="s">
        <v>52</v>
      </c>
      <c r="E3444" s="29" t="s">
        <v>664</v>
      </c>
      <c r="F3444" s="24">
        <v>57.3</v>
      </c>
      <c r="G3444" s="24"/>
      <c r="H3444" s="24">
        <v>57.3</v>
      </c>
      <c r="I3444" s="24">
        <v>57.3</v>
      </c>
      <c r="J3444" s="37">
        <v>57.3</v>
      </c>
      <c r="K3444" s="24">
        <v>0</v>
      </c>
      <c r="L3444" s="24">
        <v>0</v>
      </c>
      <c r="M3444" s="24">
        <v>0</v>
      </c>
      <c r="N3444" s="24">
        <v>0</v>
      </c>
      <c r="O3444" s="30">
        <v>57.3</v>
      </c>
      <c r="P3444" s="30">
        <v>0</v>
      </c>
      <c r="Q3444" s="30">
        <v>0</v>
      </c>
      <c r="R3444" s="88">
        <f t="shared" si="2361"/>
        <v>100</v>
      </c>
    </row>
    <row r="3445" spans="1:19" s="36" customFormat="1" ht="15.75" customHeight="1" x14ac:dyDescent="0.3">
      <c r="A3445" s="43" t="s">
        <v>309</v>
      </c>
      <c r="B3445" s="43" t="s">
        <v>147</v>
      </c>
      <c r="C3445" s="27"/>
      <c r="D3445" s="43"/>
      <c r="E3445" s="44" t="s">
        <v>622</v>
      </c>
      <c r="F3445" s="22">
        <v>9671.4</v>
      </c>
      <c r="G3445" s="22">
        <f>G3453+G3489+G3446</f>
        <v>21.5</v>
      </c>
      <c r="H3445" s="22">
        <f t="shared" ref="H3445" si="2376">H3453+H3489+H3446</f>
        <v>9580.8950000000004</v>
      </c>
      <c r="I3445" s="22">
        <f t="shared" ref="I3445:Q3445" si="2377">I3453+I3489+I3446</f>
        <v>10937.646720000001</v>
      </c>
      <c r="J3445" s="22">
        <f t="shared" si="2377"/>
        <v>7897.5118499999999</v>
      </c>
      <c r="K3445" s="22">
        <f t="shared" si="2377"/>
        <v>0</v>
      </c>
      <c r="L3445" s="22">
        <f t="shared" si="2377"/>
        <v>0</v>
      </c>
      <c r="M3445" s="22">
        <f t="shared" si="2377"/>
        <v>0</v>
      </c>
      <c r="N3445" s="22">
        <f t="shared" si="2377"/>
        <v>0</v>
      </c>
      <c r="O3445" s="22">
        <f t="shared" si="2377"/>
        <v>10903.20614</v>
      </c>
      <c r="P3445" s="22">
        <f t="shared" si="2377"/>
        <v>0</v>
      </c>
      <c r="Q3445" s="22">
        <f t="shared" si="2377"/>
        <v>0</v>
      </c>
      <c r="R3445" s="86">
        <f t="shared" si="2361"/>
        <v>99.6851189210836</v>
      </c>
      <c r="S3445" s="70"/>
    </row>
    <row r="3446" spans="1:19" s="49" customFormat="1" ht="15.75" customHeight="1" x14ac:dyDescent="0.3">
      <c r="A3446" s="47" t="s">
        <v>309</v>
      </c>
      <c r="B3446" s="47" t="s">
        <v>1421</v>
      </c>
      <c r="C3446" s="20"/>
      <c r="D3446" s="47"/>
      <c r="E3446" s="48" t="s">
        <v>644</v>
      </c>
      <c r="F3446" s="23"/>
      <c r="G3446" s="23">
        <f t="shared" ref="G3446:G3451" si="2378">G3447</f>
        <v>21.5</v>
      </c>
      <c r="H3446" s="23">
        <f t="shared" ref="H3446:Q3451" si="2379">H3447</f>
        <v>21.5</v>
      </c>
      <c r="I3446" s="23">
        <f t="shared" si="2379"/>
        <v>21.5</v>
      </c>
      <c r="J3446" s="23">
        <f t="shared" si="2379"/>
        <v>0</v>
      </c>
      <c r="K3446" s="23">
        <f t="shared" si="2379"/>
        <v>0</v>
      </c>
      <c r="L3446" s="23">
        <f t="shared" si="2379"/>
        <v>0</v>
      </c>
      <c r="M3446" s="23">
        <f t="shared" si="2379"/>
        <v>0</v>
      </c>
      <c r="N3446" s="23">
        <f t="shared" si="2379"/>
        <v>0</v>
      </c>
      <c r="O3446" s="23">
        <f t="shared" si="2379"/>
        <v>21.5</v>
      </c>
      <c r="P3446" s="23">
        <f t="shared" si="2379"/>
        <v>0</v>
      </c>
      <c r="Q3446" s="23">
        <f t="shared" si="2379"/>
        <v>0</v>
      </c>
      <c r="R3446" s="87">
        <f t="shared" si="2361"/>
        <v>100</v>
      </c>
    </row>
    <row r="3447" spans="1:19" ht="31.5" customHeight="1" x14ac:dyDescent="0.3">
      <c r="A3447" s="28" t="s">
        <v>309</v>
      </c>
      <c r="B3447" s="28" t="s">
        <v>1421</v>
      </c>
      <c r="C3447" s="18" t="s">
        <v>269</v>
      </c>
      <c r="D3447" s="28"/>
      <c r="E3447" s="29" t="s">
        <v>1597</v>
      </c>
      <c r="F3447" s="24"/>
      <c r="G3447" s="24">
        <f t="shared" si="2378"/>
        <v>21.5</v>
      </c>
      <c r="H3447" s="24">
        <f t="shared" si="2379"/>
        <v>21.5</v>
      </c>
      <c r="I3447" s="24">
        <f t="shared" si="2379"/>
        <v>21.5</v>
      </c>
      <c r="J3447" s="24">
        <f t="shared" si="2379"/>
        <v>0</v>
      </c>
      <c r="K3447" s="24">
        <f t="shared" si="2379"/>
        <v>0</v>
      </c>
      <c r="L3447" s="24">
        <f t="shared" si="2379"/>
        <v>0</v>
      </c>
      <c r="M3447" s="24">
        <f t="shared" si="2379"/>
        <v>0</v>
      </c>
      <c r="N3447" s="24">
        <f t="shared" si="2379"/>
        <v>0</v>
      </c>
      <c r="O3447" s="24">
        <f t="shared" si="2379"/>
        <v>21.5</v>
      </c>
      <c r="P3447" s="24">
        <f t="shared" si="2379"/>
        <v>0</v>
      </c>
      <c r="Q3447" s="24">
        <f t="shared" si="2379"/>
        <v>0</v>
      </c>
      <c r="R3447" s="88">
        <f t="shared" si="2361"/>
        <v>100</v>
      </c>
    </row>
    <row r="3448" spans="1:19" ht="31.5" customHeight="1" x14ac:dyDescent="0.3">
      <c r="A3448" s="28" t="s">
        <v>309</v>
      </c>
      <c r="B3448" s="28" t="s">
        <v>1421</v>
      </c>
      <c r="C3448" s="18" t="s">
        <v>326</v>
      </c>
      <c r="D3448" s="28"/>
      <c r="E3448" s="29" t="s">
        <v>1608</v>
      </c>
      <c r="F3448" s="24"/>
      <c r="G3448" s="24">
        <f t="shared" si="2378"/>
        <v>21.5</v>
      </c>
      <c r="H3448" s="24">
        <f t="shared" si="2379"/>
        <v>21.5</v>
      </c>
      <c r="I3448" s="24">
        <f t="shared" si="2379"/>
        <v>21.5</v>
      </c>
      <c r="J3448" s="24">
        <f t="shared" si="2379"/>
        <v>0</v>
      </c>
      <c r="K3448" s="24">
        <f t="shared" si="2379"/>
        <v>0</v>
      </c>
      <c r="L3448" s="24">
        <f t="shared" si="2379"/>
        <v>0</v>
      </c>
      <c r="M3448" s="24">
        <f t="shared" si="2379"/>
        <v>0</v>
      </c>
      <c r="N3448" s="24">
        <f t="shared" si="2379"/>
        <v>0</v>
      </c>
      <c r="O3448" s="24">
        <f t="shared" si="2379"/>
        <v>21.5</v>
      </c>
      <c r="P3448" s="24">
        <f t="shared" si="2379"/>
        <v>0</v>
      </c>
      <c r="Q3448" s="24">
        <f t="shared" si="2379"/>
        <v>0</v>
      </c>
      <c r="R3448" s="88">
        <f t="shared" si="2361"/>
        <v>100</v>
      </c>
    </row>
    <row r="3449" spans="1:19" ht="63" customHeight="1" x14ac:dyDescent="0.3">
      <c r="A3449" s="28" t="s">
        <v>309</v>
      </c>
      <c r="B3449" s="28" t="s">
        <v>1421</v>
      </c>
      <c r="C3449" s="18" t="s">
        <v>327</v>
      </c>
      <c r="D3449" s="28"/>
      <c r="E3449" s="29" t="s">
        <v>1609</v>
      </c>
      <c r="F3449" s="24"/>
      <c r="G3449" s="24">
        <f t="shared" si="2378"/>
        <v>21.5</v>
      </c>
      <c r="H3449" s="24">
        <f t="shared" si="2379"/>
        <v>21.5</v>
      </c>
      <c r="I3449" s="24">
        <f t="shared" si="2379"/>
        <v>21.5</v>
      </c>
      <c r="J3449" s="24">
        <f t="shared" si="2379"/>
        <v>0</v>
      </c>
      <c r="K3449" s="24">
        <f t="shared" si="2379"/>
        <v>0</v>
      </c>
      <c r="L3449" s="24">
        <f t="shared" si="2379"/>
        <v>0</v>
      </c>
      <c r="M3449" s="24">
        <f t="shared" si="2379"/>
        <v>0</v>
      </c>
      <c r="N3449" s="24">
        <f t="shared" si="2379"/>
        <v>0</v>
      </c>
      <c r="O3449" s="24">
        <f t="shared" si="2379"/>
        <v>21.5</v>
      </c>
      <c r="P3449" s="24">
        <f t="shared" si="2379"/>
        <v>0</v>
      </c>
      <c r="Q3449" s="24">
        <f t="shared" si="2379"/>
        <v>0</v>
      </c>
      <c r="R3449" s="88">
        <f t="shared" si="2361"/>
        <v>100</v>
      </c>
    </row>
    <row r="3450" spans="1:19" ht="31.5" customHeight="1" x14ac:dyDescent="0.3">
      <c r="A3450" s="28" t="s">
        <v>309</v>
      </c>
      <c r="B3450" s="28" t="s">
        <v>1421</v>
      </c>
      <c r="C3450" s="18" t="s">
        <v>1349</v>
      </c>
      <c r="D3450" s="28"/>
      <c r="E3450" s="29" t="s">
        <v>1376</v>
      </c>
      <c r="F3450" s="24"/>
      <c r="G3450" s="24">
        <f t="shared" si="2378"/>
        <v>21.5</v>
      </c>
      <c r="H3450" s="24">
        <f t="shared" si="2379"/>
        <v>21.5</v>
      </c>
      <c r="I3450" s="24">
        <f t="shared" si="2379"/>
        <v>21.5</v>
      </c>
      <c r="J3450" s="24">
        <f t="shared" si="2379"/>
        <v>0</v>
      </c>
      <c r="K3450" s="24">
        <f t="shared" si="2379"/>
        <v>0</v>
      </c>
      <c r="L3450" s="24">
        <f t="shared" si="2379"/>
        <v>0</v>
      </c>
      <c r="M3450" s="24">
        <f t="shared" si="2379"/>
        <v>0</v>
      </c>
      <c r="N3450" s="24">
        <f t="shared" si="2379"/>
        <v>0</v>
      </c>
      <c r="O3450" s="24">
        <f t="shared" si="2379"/>
        <v>21.5</v>
      </c>
      <c r="P3450" s="24">
        <f t="shared" si="2379"/>
        <v>0</v>
      </c>
      <c r="Q3450" s="24">
        <f t="shared" si="2379"/>
        <v>0</v>
      </c>
      <c r="R3450" s="88">
        <f t="shared" si="2361"/>
        <v>100</v>
      </c>
    </row>
    <row r="3451" spans="1:19" ht="31.5" customHeight="1" x14ac:dyDescent="0.3">
      <c r="A3451" s="28" t="s">
        <v>309</v>
      </c>
      <c r="B3451" s="28" t="s">
        <v>1421</v>
      </c>
      <c r="C3451" s="18" t="s">
        <v>1349</v>
      </c>
      <c r="D3451" s="28" t="s">
        <v>51</v>
      </c>
      <c r="E3451" s="29" t="s">
        <v>663</v>
      </c>
      <c r="F3451" s="24"/>
      <c r="G3451" s="24">
        <f t="shared" si="2378"/>
        <v>21.5</v>
      </c>
      <c r="H3451" s="24">
        <f t="shared" si="2379"/>
        <v>21.5</v>
      </c>
      <c r="I3451" s="24">
        <f t="shared" si="2379"/>
        <v>21.5</v>
      </c>
      <c r="J3451" s="24">
        <f t="shared" si="2379"/>
        <v>0</v>
      </c>
      <c r="K3451" s="24">
        <f t="shared" si="2379"/>
        <v>0</v>
      </c>
      <c r="L3451" s="24">
        <f t="shared" si="2379"/>
        <v>0</v>
      </c>
      <c r="M3451" s="24">
        <f t="shared" si="2379"/>
        <v>0</v>
      </c>
      <c r="N3451" s="24">
        <f t="shared" si="2379"/>
        <v>0</v>
      </c>
      <c r="O3451" s="24">
        <f t="shared" si="2379"/>
        <v>21.5</v>
      </c>
      <c r="P3451" s="24">
        <f t="shared" si="2379"/>
        <v>0</v>
      </c>
      <c r="Q3451" s="24">
        <f t="shared" si="2379"/>
        <v>0</v>
      </c>
      <c r="R3451" s="88">
        <f t="shared" si="2361"/>
        <v>100</v>
      </c>
    </row>
    <row r="3452" spans="1:19" ht="31.5" customHeight="1" x14ac:dyDescent="0.3">
      <c r="A3452" s="28" t="s">
        <v>309</v>
      </c>
      <c r="B3452" s="28" t="s">
        <v>1421</v>
      </c>
      <c r="C3452" s="18" t="s">
        <v>1349</v>
      </c>
      <c r="D3452" s="28" t="s">
        <v>52</v>
      </c>
      <c r="E3452" s="29" t="s">
        <v>664</v>
      </c>
      <c r="F3452" s="24"/>
      <c r="G3452" s="24">
        <v>21.5</v>
      </c>
      <c r="H3452" s="24">
        <v>21.5</v>
      </c>
      <c r="I3452" s="24">
        <v>21.5</v>
      </c>
      <c r="J3452" s="37">
        <v>0</v>
      </c>
      <c r="K3452" s="37">
        <v>0</v>
      </c>
      <c r="L3452" s="37">
        <v>0</v>
      </c>
      <c r="M3452" s="37">
        <v>0</v>
      </c>
      <c r="N3452" s="37">
        <v>0</v>
      </c>
      <c r="O3452" s="37">
        <v>21.5</v>
      </c>
      <c r="P3452" s="37">
        <v>0</v>
      </c>
      <c r="Q3452" s="37">
        <v>0</v>
      </c>
      <c r="R3452" s="88">
        <f t="shared" si="2361"/>
        <v>100</v>
      </c>
    </row>
    <row r="3453" spans="1:19" s="49" customFormat="1" ht="15.75" customHeight="1" x14ac:dyDescent="0.3">
      <c r="A3453" s="47" t="s">
        <v>309</v>
      </c>
      <c r="B3453" s="47" t="s">
        <v>1422</v>
      </c>
      <c r="C3453" s="20"/>
      <c r="D3453" s="47"/>
      <c r="E3453" s="48" t="s">
        <v>645</v>
      </c>
      <c r="F3453" s="23">
        <v>3905.6</v>
      </c>
      <c r="G3453" s="23">
        <f t="shared" ref="G3453:H3453" si="2380">G3454+G3460+G3470+G3485</f>
        <v>0</v>
      </c>
      <c r="H3453" s="23">
        <f t="shared" si="2380"/>
        <v>3902.7579999999998</v>
      </c>
      <c r="I3453" s="23">
        <f t="shared" ref="I3453:Q3453" si="2381">I3454+I3460+I3470+I3485</f>
        <v>5386.9637199999997</v>
      </c>
      <c r="J3453" s="77">
        <f t="shared" si="2381"/>
        <v>4099.3763099999996</v>
      </c>
      <c r="K3453" s="23">
        <f t="shared" si="2381"/>
        <v>0</v>
      </c>
      <c r="L3453" s="23">
        <f t="shared" si="2381"/>
        <v>0</v>
      </c>
      <c r="M3453" s="23">
        <f t="shared" si="2381"/>
        <v>0</v>
      </c>
      <c r="N3453" s="23">
        <f t="shared" si="2381"/>
        <v>0</v>
      </c>
      <c r="O3453" s="51">
        <f t="shared" si="2381"/>
        <v>5386.8471600000003</v>
      </c>
      <c r="P3453" s="51">
        <f t="shared" si="2381"/>
        <v>0</v>
      </c>
      <c r="Q3453" s="51">
        <f t="shared" si="2381"/>
        <v>0</v>
      </c>
      <c r="R3453" s="87">
        <f t="shared" si="2361"/>
        <v>99.997836257935674</v>
      </c>
      <c r="S3453" s="70"/>
    </row>
    <row r="3454" spans="1:19" ht="31.5" customHeight="1" x14ac:dyDescent="0.3">
      <c r="A3454" s="28" t="s">
        <v>309</v>
      </c>
      <c r="B3454" s="28" t="s">
        <v>1422</v>
      </c>
      <c r="C3454" s="18" t="s">
        <v>277</v>
      </c>
      <c r="D3454" s="28"/>
      <c r="E3454" s="29" t="s">
        <v>1600</v>
      </c>
      <c r="F3454" s="24">
        <v>765.1</v>
      </c>
      <c r="G3454" s="24">
        <f t="shared" ref="G3454:N3458" si="2382">G3455</f>
        <v>0</v>
      </c>
      <c r="H3454" s="24">
        <f t="shared" si="2382"/>
        <v>722.5</v>
      </c>
      <c r="I3454" s="24">
        <f t="shared" si="2382"/>
        <v>722.5</v>
      </c>
      <c r="J3454" s="37">
        <f t="shared" si="2382"/>
        <v>704.08146999999997</v>
      </c>
      <c r="K3454" s="24">
        <f t="shared" si="2382"/>
        <v>0</v>
      </c>
      <c r="L3454" s="24">
        <f t="shared" si="2382"/>
        <v>0</v>
      </c>
      <c r="M3454" s="24">
        <f t="shared" si="2382"/>
        <v>0</v>
      </c>
      <c r="N3454" s="24">
        <f t="shared" si="2382"/>
        <v>0</v>
      </c>
      <c r="O3454" s="30">
        <f t="shared" ref="O3454:Q3458" si="2383">O3455</f>
        <v>722.49940000000004</v>
      </c>
      <c r="P3454" s="30">
        <f t="shared" si="2383"/>
        <v>0</v>
      </c>
      <c r="Q3454" s="30">
        <f t="shared" si="2383"/>
        <v>0</v>
      </c>
      <c r="R3454" s="88">
        <f t="shared" si="2361"/>
        <v>99.999916955017312</v>
      </c>
      <c r="S3454" s="70"/>
    </row>
    <row r="3455" spans="1:19" ht="15.75" customHeight="1" x14ac:dyDescent="0.3">
      <c r="A3455" s="28" t="s">
        <v>309</v>
      </c>
      <c r="B3455" s="28" t="s">
        <v>1422</v>
      </c>
      <c r="C3455" s="18" t="s">
        <v>279</v>
      </c>
      <c r="D3455" s="28"/>
      <c r="E3455" s="29" t="s">
        <v>1601</v>
      </c>
      <c r="F3455" s="24">
        <v>765.1</v>
      </c>
      <c r="G3455" s="24">
        <f t="shared" si="2382"/>
        <v>0</v>
      </c>
      <c r="H3455" s="24">
        <f t="shared" si="2382"/>
        <v>722.5</v>
      </c>
      <c r="I3455" s="24">
        <f t="shared" si="2382"/>
        <v>722.5</v>
      </c>
      <c r="J3455" s="37">
        <f t="shared" si="2382"/>
        <v>704.08146999999997</v>
      </c>
      <c r="K3455" s="24">
        <f t="shared" si="2382"/>
        <v>0</v>
      </c>
      <c r="L3455" s="24">
        <f t="shared" si="2382"/>
        <v>0</v>
      </c>
      <c r="M3455" s="24">
        <f t="shared" si="2382"/>
        <v>0</v>
      </c>
      <c r="N3455" s="24">
        <f t="shared" si="2382"/>
        <v>0</v>
      </c>
      <c r="O3455" s="30">
        <f t="shared" si="2383"/>
        <v>722.49940000000004</v>
      </c>
      <c r="P3455" s="30">
        <f t="shared" si="2383"/>
        <v>0</v>
      </c>
      <c r="Q3455" s="30">
        <f t="shared" si="2383"/>
        <v>0</v>
      </c>
      <c r="R3455" s="88">
        <f t="shared" si="2361"/>
        <v>99.999916955017312</v>
      </c>
      <c r="S3455" s="70"/>
    </row>
    <row r="3456" spans="1:19" ht="31.5" customHeight="1" x14ac:dyDescent="0.3">
      <c r="A3456" s="28" t="s">
        <v>309</v>
      </c>
      <c r="B3456" s="28" t="s">
        <v>1422</v>
      </c>
      <c r="C3456" s="18" t="s">
        <v>288</v>
      </c>
      <c r="D3456" s="28"/>
      <c r="E3456" s="29" t="s">
        <v>1610</v>
      </c>
      <c r="F3456" s="24">
        <v>765.1</v>
      </c>
      <c r="G3456" s="24">
        <f t="shared" si="2382"/>
        <v>0</v>
      </c>
      <c r="H3456" s="24">
        <f t="shared" si="2382"/>
        <v>722.5</v>
      </c>
      <c r="I3456" s="24">
        <f t="shared" si="2382"/>
        <v>722.5</v>
      </c>
      <c r="J3456" s="37">
        <f t="shared" si="2382"/>
        <v>704.08146999999997</v>
      </c>
      <c r="K3456" s="24">
        <f t="shared" si="2382"/>
        <v>0</v>
      </c>
      <c r="L3456" s="24">
        <f t="shared" si="2382"/>
        <v>0</v>
      </c>
      <c r="M3456" s="24">
        <f t="shared" si="2382"/>
        <v>0</v>
      </c>
      <c r="N3456" s="24">
        <f t="shared" si="2382"/>
        <v>0</v>
      </c>
      <c r="O3456" s="30">
        <f t="shared" si="2383"/>
        <v>722.49940000000004</v>
      </c>
      <c r="P3456" s="30">
        <f t="shared" si="2383"/>
        <v>0</v>
      </c>
      <c r="Q3456" s="30">
        <f t="shared" si="2383"/>
        <v>0</v>
      </c>
      <c r="R3456" s="88">
        <f t="shared" si="2361"/>
        <v>99.999916955017312</v>
      </c>
      <c r="S3456" s="70"/>
    </row>
    <row r="3457" spans="1:19" ht="31.5" customHeight="1" x14ac:dyDescent="0.3">
      <c r="A3457" s="28" t="s">
        <v>309</v>
      </c>
      <c r="B3457" s="28" t="s">
        <v>1422</v>
      </c>
      <c r="C3457" s="18" t="s">
        <v>283</v>
      </c>
      <c r="D3457" s="28"/>
      <c r="E3457" s="29" t="s">
        <v>804</v>
      </c>
      <c r="F3457" s="24">
        <v>765.1</v>
      </c>
      <c r="G3457" s="24">
        <f t="shared" si="2382"/>
        <v>0</v>
      </c>
      <c r="H3457" s="24">
        <f t="shared" si="2382"/>
        <v>722.5</v>
      </c>
      <c r="I3457" s="24">
        <f t="shared" si="2382"/>
        <v>722.5</v>
      </c>
      <c r="J3457" s="37">
        <f t="shared" si="2382"/>
        <v>704.08146999999997</v>
      </c>
      <c r="K3457" s="24">
        <f t="shared" si="2382"/>
        <v>0</v>
      </c>
      <c r="L3457" s="24">
        <f t="shared" si="2382"/>
        <v>0</v>
      </c>
      <c r="M3457" s="24">
        <f t="shared" si="2382"/>
        <v>0</v>
      </c>
      <c r="N3457" s="24">
        <f t="shared" si="2382"/>
        <v>0</v>
      </c>
      <c r="O3457" s="30">
        <f t="shared" si="2383"/>
        <v>722.49940000000004</v>
      </c>
      <c r="P3457" s="30">
        <f t="shared" si="2383"/>
        <v>0</v>
      </c>
      <c r="Q3457" s="30">
        <f t="shared" si="2383"/>
        <v>0</v>
      </c>
      <c r="R3457" s="88">
        <f t="shared" si="2361"/>
        <v>99.999916955017312</v>
      </c>
      <c r="S3457" s="70"/>
    </row>
    <row r="3458" spans="1:19" ht="31.5" customHeight="1" x14ac:dyDescent="0.3">
      <c r="A3458" s="28" t="s">
        <v>309</v>
      </c>
      <c r="B3458" s="28" t="s">
        <v>1422</v>
      </c>
      <c r="C3458" s="18" t="s">
        <v>283</v>
      </c>
      <c r="D3458" s="28" t="s">
        <v>51</v>
      </c>
      <c r="E3458" s="29" t="s">
        <v>663</v>
      </c>
      <c r="F3458" s="24">
        <v>765.1</v>
      </c>
      <c r="G3458" s="24">
        <f t="shared" si="2382"/>
        <v>0</v>
      </c>
      <c r="H3458" s="24">
        <f t="shared" si="2382"/>
        <v>722.5</v>
      </c>
      <c r="I3458" s="24">
        <f t="shared" si="2382"/>
        <v>722.5</v>
      </c>
      <c r="J3458" s="37">
        <f t="shared" si="2382"/>
        <v>704.08146999999997</v>
      </c>
      <c r="K3458" s="24">
        <f t="shared" si="2382"/>
        <v>0</v>
      </c>
      <c r="L3458" s="24">
        <f t="shared" si="2382"/>
        <v>0</v>
      </c>
      <c r="M3458" s="24">
        <f t="shared" si="2382"/>
        <v>0</v>
      </c>
      <c r="N3458" s="24">
        <f t="shared" si="2382"/>
        <v>0</v>
      </c>
      <c r="O3458" s="30">
        <f t="shared" si="2383"/>
        <v>722.49940000000004</v>
      </c>
      <c r="P3458" s="30">
        <f t="shared" si="2383"/>
        <v>0</v>
      </c>
      <c r="Q3458" s="30">
        <f t="shared" si="2383"/>
        <v>0</v>
      </c>
      <c r="R3458" s="88">
        <f t="shared" si="2361"/>
        <v>99.999916955017312</v>
      </c>
      <c r="S3458" s="70"/>
    </row>
    <row r="3459" spans="1:19" ht="31.5" customHeight="1" x14ac:dyDescent="0.3">
      <c r="A3459" s="28" t="s">
        <v>309</v>
      </c>
      <c r="B3459" s="28" t="s">
        <v>1422</v>
      </c>
      <c r="C3459" s="18" t="s">
        <v>283</v>
      </c>
      <c r="D3459" s="28" t="s">
        <v>52</v>
      </c>
      <c r="E3459" s="29" t="s">
        <v>664</v>
      </c>
      <c r="F3459" s="24">
        <v>765.1</v>
      </c>
      <c r="G3459" s="24"/>
      <c r="H3459" s="24">
        <f>765.1-42.6</f>
        <v>722.5</v>
      </c>
      <c r="I3459" s="24">
        <v>722.5</v>
      </c>
      <c r="J3459" s="37">
        <v>704.08146999999997</v>
      </c>
      <c r="K3459" s="24">
        <v>0</v>
      </c>
      <c r="L3459" s="24">
        <v>0</v>
      </c>
      <c r="M3459" s="24">
        <v>0</v>
      </c>
      <c r="N3459" s="24">
        <v>0</v>
      </c>
      <c r="O3459" s="30">
        <v>722.49940000000004</v>
      </c>
      <c r="P3459" s="30">
        <v>0</v>
      </c>
      <c r="Q3459" s="30">
        <v>0</v>
      </c>
      <c r="R3459" s="88">
        <f t="shared" si="2361"/>
        <v>99.999916955017312</v>
      </c>
      <c r="S3459" s="70"/>
    </row>
    <row r="3460" spans="1:19" ht="31.5" customHeight="1" x14ac:dyDescent="0.3">
      <c r="A3460" s="28" t="s">
        <v>309</v>
      </c>
      <c r="B3460" s="28" t="s">
        <v>1422</v>
      </c>
      <c r="C3460" s="18" t="s">
        <v>266</v>
      </c>
      <c r="D3460" s="28"/>
      <c r="E3460" s="29" t="s">
        <v>1593</v>
      </c>
      <c r="F3460" s="24">
        <v>2755</v>
      </c>
      <c r="G3460" s="24">
        <f t="shared" ref="G3460:N3460" si="2384">G3461</f>
        <v>0</v>
      </c>
      <c r="H3460" s="24">
        <f t="shared" si="2384"/>
        <v>2755</v>
      </c>
      <c r="I3460" s="24">
        <f t="shared" si="2384"/>
        <v>2755</v>
      </c>
      <c r="J3460" s="37">
        <f t="shared" si="2384"/>
        <v>1685.6642399999998</v>
      </c>
      <c r="K3460" s="24">
        <f t="shared" si="2384"/>
        <v>0</v>
      </c>
      <c r="L3460" s="24">
        <f t="shared" si="2384"/>
        <v>0</v>
      </c>
      <c r="M3460" s="24">
        <f t="shared" si="2384"/>
        <v>0</v>
      </c>
      <c r="N3460" s="24">
        <f t="shared" si="2384"/>
        <v>0</v>
      </c>
      <c r="O3460" s="30">
        <f>O3461</f>
        <v>2754.8847599999999</v>
      </c>
      <c r="P3460" s="30">
        <f>P3461</f>
        <v>0</v>
      </c>
      <c r="Q3460" s="30">
        <f>Q3461</f>
        <v>0</v>
      </c>
      <c r="R3460" s="88">
        <f t="shared" si="2361"/>
        <v>99.995817059891095</v>
      </c>
      <c r="S3460" s="70"/>
    </row>
    <row r="3461" spans="1:19" ht="31.5" customHeight="1" x14ac:dyDescent="0.3">
      <c r="A3461" s="28" t="s">
        <v>309</v>
      </c>
      <c r="B3461" s="28" t="s">
        <v>1422</v>
      </c>
      <c r="C3461" s="18" t="s">
        <v>267</v>
      </c>
      <c r="D3461" s="28"/>
      <c r="E3461" s="29" t="s">
        <v>1594</v>
      </c>
      <c r="F3461" s="24">
        <v>2755</v>
      </c>
      <c r="G3461" s="24">
        <f t="shared" ref="G3461:H3461" si="2385">G3462+G3467</f>
        <v>0</v>
      </c>
      <c r="H3461" s="24">
        <f t="shared" si="2385"/>
        <v>2755</v>
      </c>
      <c r="I3461" s="24">
        <f t="shared" ref="I3461:Q3461" si="2386">I3462+I3467</f>
        <v>2755</v>
      </c>
      <c r="J3461" s="37">
        <f t="shared" si="2386"/>
        <v>1685.6642399999998</v>
      </c>
      <c r="K3461" s="24">
        <f t="shared" si="2386"/>
        <v>0</v>
      </c>
      <c r="L3461" s="24">
        <f t="shared" si="2386"/>
        <v>0</v>
      </c>
      <c r="M3461" s="24">
        <f t="shared" si="2386"/>
        <v>0</v>
      </c>
      <c r="N3461" s="24">
        <f t="shared" si="2386"/>
        <v>0</v>
      </c>
      <c r="O3461" s="30">
        <f t="shared" si="2386"/>
        <v>2754.8847599999999</v>
      </c>
      <c r="P3461" s="30">
        <f t="shared" si="2386"/>
        <v>0</v>
      </c>
      <c r="Q3461" s="30">
        <f t="shared" si="2386"/>
        <v>0</v>
      </c>
      <c r="R3461" s="88">
        <f t="shared" si="2361"/>
        <v>99.995817059891095</v>
      </c>
      <c r="S3461" s="70"/>
    </row>
    <row r="3462" spans="1:19" ht="31.5" customHeight="1" x14ac:dyDescent="0.3">
      <c r="A3462" s="28" t="s">
        <v>309</v>
      </c>
      <c r="B3462" s="28" t="s">
        <v>1422</v>
      </c>
      <c r="C3462" s="18" t="s">
        <v>284</v>
      </c>
      <c r="D3462" s="28"/>
      <c r="E3462" s="29" t="s">
        <v>1611</v>
      </c>
      <c r="F3462" s="24">
        <v>743.5</v>
      </c>
      <c r="G3462" s="24">
        <f t="shared" ref="G3462:H3462" si="2387">G3463+G3465</f>
        <v>0</v>
      </c>
      <c r="H3462" s="24">
        <f t="shared" si="2387"/>
        <v>743.5</v>
      </c>
      <c r="I3462" s="24">
        <f t="shared" ref="I3462:Q3462" si="2388">I3463+I3465</f>
        <v>743.5</v>
      </c>
      <c r="J3462" s="37">
        <f t="shared" si="2388"/>
        <v>414.68833999999998</v>
      </c>
      <c r="K3462" s="24">
        <f t="shared" si="2388"/>
        <v>0</v>
      </c>
      <c r="L3462" s="24">
        <f t="shared" si="2388"/>
        <v>0</v>
      </c>
      <c r="M3462" s="24">
        <f t="shared" si="2388"/>
        <v>0</v>
      </c>
      <c r="N3462" s="24">
        <f t="shared" si="2388"/>
        <v>0</v>
      </c>
      <c r="O3462" s="30">
        <f t="shared" si="2388"/>
        <v>743.38476000000003</v>
      </c>
      <c r="P3462" s="30">
        <f t="shared" si="2388"/>
        <v>0</v>
      </c>
      <c r="Q3462" s="30">
        <f t="shared" si="2388"/>
        <v>0</v>
      </c>
      <c r="R3462" s="88">
        <f t="shared" si="2361"/>
        <v>99.984500336247478</v>
      </c>
      <c r="S3462" s="70"/>
    </row>
    <row r="3463" spans="1:19" ht="31.5" customHeight="1" x14ac:dyDescent="0.3">
      <c r="A3463" s="28" t="s">
        <v>309</v>
      </c>
      <c r="B3463" s="28" t="s">
        <v>1422</v>
      </c>
      <c r="C3463" s="18" t="s">
        <v>284</v>
      </c>
      <c r="D3463" s="28" t="s">
        <v>51</v>
      </c>
      <c r="E3463" s="29" t="s">
        <v>663</v>
      </c>
      <c r="F3463" s="24">
        <v>742.7</v>
      </c>
      <c r="G3463" s="24">
        <f t="shared" ref="G3463:N3463" si="2389">G3464</f>
        <v>0</v>
      </c>
      <c r="H3463" s="24">
        <f t="shared" si="2389"/>
        <v>742.7</v>
      </c>
      <c r="I3463" s="24">
        <f t="shared" si="2389"/>
        <v>742.7</v>
      </c>
      <c r="J3463" s="37">
        <f t="shared" si="2389"/>
        <v>414.18034</v>
      </c>
      <c r="K3463" s="24">
        <f t="shared" si="2389"/>
        <v>0</v>
      </c>
      <c r="L3463" s="24">
        <f t="shared" si="2389"/>
        <v>0</v>
      </c>
      <c r="M3463" s="24">
        <f t="shared" si="2389"/>
        <v>0</v>
      </c>
      <c r="N3463" s="24">
        <f t="shared" si="2389"/>
        <v>0</v>
      </c>
      <c r="O3463" s="30">
        <f>O3464</f>
        <v>742.62576000000001</v>
      </c>
      <c r="P3463" s="30">
        <f>P3464</f>
        <v>0</v>
      </c>
      <c r="Q3463" s="30">
        <f>Q3464</f>
        <v>0</v>
      </c>
      <c r="R3463" s="88">
        <f t="shared" si="2361"/>
        <v>99.990004039316005</v>
      </c>
      <c r="S3463" s="70"/>
    </row>
    <row r="3464" spans="1:19" ht="31.5" customHeight="1" x14ac:dyDescent="0.3">
      <c r="A3464" s="28" t="s">
        <v>309</v>
      </c>
      <c r="B3464" s="28" t="s">
        <v>1422</v>
      </c>
      <c r="C3464" s="18" t="s">
        <v>284</v>
      </c>
      <c r="D3464" s="28" t="s">
        <v>52</v>
      </c>
      <c r="E3464" s="29" t="s">
        <v>664</v>
      </c>
      <c r="F3464" s="24">
        <v>742.7</v>
      </c>
      <c r="G3464" s="24"/>
      <c r="H3464" s="24">
        <v>742.7</v>
      </c>
      <c r="I3464" s="24">
        <v>742.7</v>
      </c>
      <c r="J3464" s="37">
        <v>414.18034</v>
      </c>
      <c r="K3464" s="24">
        <v>0</v>
      </c>
      <c r="L3464" s="24">
        <v>0</v>
      </c>
      <c r="M3464" s="24">
        <v>0</v>
      </c>
      <c r="N3464" s="24">
        <v>0</v>
      </c>
      <c r="O3464" s="30">
        <v>742.62576000000001</v>
      </c>
      <c r="P3464" s="30">
        <v>0</v>
      </c>
      <c r="Q3464" s="30">
        <v>0</v>
      </c>
      <c r="R3464" s="88">
        <f t="shared" si="2361"/>
        <v>99.990004039316005</v>
      </c>
      <c r="S3464" s="70"/>
    </row>
    <row r="3465" spans="1:19" ht="15.75" customHeight="1" x14ac:dyDescent="0.3">
      <c r="A3465" s="28" t="s">
        <v>309</v>
      </c>
      <c r="B3465" s="28" t="s">
        <v>1422</v>
      </c>
      <c r="C3465" s="18" t="s">
        <v>284</v>
      </c>
      <c r="D3465" s="28" t="s">
        <v>53</v>
      </c>
      <c r="E3465" s="29" t="s">
        <v>679</v>
      </c>
      <c r="F3465" s="24">
        <v>0.8</v>
      </c>
      <c r="G3465" s="24">
        <f t="shared" ref="G3465:N3465" si="2390">G3466</f>
        <v>0</v>
      </c>
      <c r="H3465" s="24">
        <f t="shared" si="2390"/>
        <v>0.8</v>
      </c>
      <c r="I3465" s="24">
        <f t="shared" si="2390"/>
        <v>0.8</v>
      </c>
      <c r="J3465" s="37">
        <f t="shared" si="2390"/>
        <v>0.50800000000000001</v>
      </c>
      <c r="K3465" s="24">
        <f t="shared" si="2390"/>
        <v>0</v>
      </c>
      <c r="L3465" s="24">
        <f t="shared" si="2390"/>
        <v>0</v>
      </c>
      <c r="M3465" s="24">
        <f t="shared" si="2390"/>
        <v>0</v>
      </c>
      <c r="N3465" s="24">
        <f t="shared" si="2390"/>
        <v>0</v>
      </c>
      <c r="O3465" s="30">
        <f>O3466</f>
        <v>0.75900000000000001</v>
      </c>
      <c r="P3465" s="30">
        <f>P3466</f>
        <v>0</v>
      </c>
      <c r="Q3465" s="30">
        <f>Q3466</f>
        <v>0</v>
      </c>
      <c r="R3465" s="88">
        <f t="shared" si="2361"/>
        <v>94.875</v>
      </c>
      <c r="S3465" s="70"/>
    </row>
    <row r="3466" spans="1:19" ht="15.75" customHeight="1" x14ac:dyDescent="0.3">
      <c r="A3466" s="28" t="s">
        <v>309</v>
      </c>
      <c r="B3466" s="28" t="s">
        <v>1422</v>
      </c>
      <c r="C3466" s="18" t="s">
        <v>284</v>
      </c>
      <c r="D3466" s="28" t="s">
        <v>60</v>
      </c>
      <c r="E3466" s="29" t="s">
        <v>682</v>
      </c>
      <c r="F3466" s="24">
        <v>0.8</v>
      </c>
      <c r="G3466" s="24"/>
      <c r="H3466" s="24">
        <v>0.8</v>
      </c>
      <c r="I3466" s="24">
        <v>0.8</v>
      </c>
      <c r="J3466" s="37">
        <v>0.50800000000000001</v>
      </c>
      <c r="K3466" s="24">
        <v>0</v>
      </c>
      <c r="L3466" s="24">
        <v>0</v>
      </c>
      <c r="M3466" s="24">
        <v>0</v>
      </c>
      <c r="N3466" s="24">
        <v>0</v>
      </c>
      <c r="O3466" s="30">
        <v>0.75900000000000001</v>
      </c>
      <c r="P3466" s="30">
        <v>0</v>
      </c>
      <c r="Q3466" s="30">
        <v>0</v>
      </c>
      <c r="R3466" s="88">
        <f t="shared" si="2361"/>
        <v>94.875</v>
      </c>
      <c r="S3466" s="70"/>
    </row>
    <row r="3467" spans="1:19" ht="31.5" customHeight="1" x14ac:dyDescent="0.3">
      <c r="A3467" s="28" t="s">
        <v>309</v>
      </c>
      <c r="B3467" s="28" t="s">
        <v>1422</v>
      </c>
      <c r="C3467" s="18" t="s">
        <v>285</v>
      </c>
      <c r="D3467" s="28"/>
      <c r="E3467" s="29" t="s">
        <v>1612</v>
      </c>
      <c r="F3467" s="24">
        <v>2011.5</v>
      </c>
      <c r="G3467" s="24">
        <f t="shared" ref="G3467:Q3468" si="2391">G3468</f>
        <v>0</v>
      </c>
      <c r="H3467" s="24">
        <f t="shared" si="2391"/>
        <v>2011.5</v>
      </c>
      <c r="I3467" s="24">
        <f t="shared" si="2391"/>
        <v>2011.5</v>
      </c>
      <c r="J3467" s="37">
        <f t="shared" si="2391"/>
        <v>1270.9758999999999</v>
      </c>
      <c r="K3467" s="24">
        <f t="shared" si="2391"/>
        <v>0</v>
      </c>
      <c r="L3467" s="24">
        <f t="shared" si="2391"/>
        <v>0</v>
      </c>
      <c r="M3467" s="24">
        <f t="shared" si="2391"/>
        <v>0</v>
      </c>
      <c r="N3467" s="24">
        <f t="shared" si="2391"/>
        <v>0</v>
      </c>
      <c r="O3467" s="30">
        <f t="shared" si="2391"/>
        <v>2011.5</v>
      </c>
      <c r="P3467" s="30">
        <f t="shared" si="2391"/>
        <v>0</v>
      </c>
      <c r="Q3467" s="30">
        <f t="shared" si="2391"/>
        <v>0</v>
      </c>
      <c r="R3467" s="88">
        <f t="shared" si="2361"/>
        <v>100</v>
      </c>
      <c r="S3467" s="70"/>
    </row>
    <row r="3468" spans="1:19" ht="31.5" customHeight="1" x14ac:dyDescent="0.3">
      <c r="A3468" s="28" t="s">
        <v>309</v>
      </c>
      <c r="B3468" s="28" t="s">
        <v>1422</v>
      </c>
      <c r="C3468" s="18" t="s">
        <v>285</v>
      </c>
      <c r="D3468" s="28" t="s">
        <v>51</v>
      </c>
      <c r="E3468" s="29" t="s">
        <v>663</v>
      </c>
      <c r="F3468" s="24">
        <v>2011.5</v>
      </c>
      <c r="G3468" s="24">
        <f t="shared" si="2391"/>
        <v>0</v>
      </c>
      <c r="H3468" s="24">
        <f t="shared" si="2391"/>
        <v>2011.5</v>
      </c>
      <c r="I3468" s="24">
        <f t="shared" si="2391"/>
        <v>2011.5</v>
      </c>
      <c r="J3468" s="37">
        <f t="shared" si="2391"/>
        <v>1270.9758999999999</v>
      </c>
      <c r="K3468" s="24">
        <f t="shared" si="2391"/>
        <v>0</v>
      </c>
      <c r="L3468" s="24">
        <f t="shared" si="2391"/>
        <v>0</v>
      </c>
      <c r="M3468" s="24">
        <f t="shared" si="2391"/>
        <v>0</v>
      </c>
      <c r="N3468" s="24">
        <f t="shared" si="2391"/>
        <v>0</v>
      </c>
      <c r="O3468" s="30">
        <f t="shared" si="2391"/>
        <v>2011.5</v>
      </c>
      <c r="P3468" s="30">
        <f t="shared" si="2391"/>
        <v>0</v>
      </c>
      <c r="Q3468" s="30">
        <f t="shared" si="2391"/>
        <v>0</v>
      </c>
      <c r="R3468" s="88">
        <f t="shared" si="2361"/>
        <v>100</v>
      </c>
      <c r="S3468" s="70"/>
    </row>
    <row r="3469" spans="1:19" ht="31.5" customHeight="1" x14ac:dyDescent="0.3">
      <c r="A3469" s="28" t="s">
        <v>309</v>
      </c>
      <c r="B3469" s="28" t="s">
        <v>1422</v>
      </c>
      <c r="C3469" s="18" t="s">
        <v>285</v>
      </c>
      <c r="D3469" s="28" t="s">
        <v>52</v>
      </c>
      <c r="E3469" s="29" t="s">
        <v>664</v>
      </c>
      <c r="F3469" s="24">
        <v>2011.5</v>
      </c>
      <c r="G3469" s="24"/>
      <c r="H3469" s="24">
        <v>2011.5</v>
      </c>
      <c r="I3469" s="24">
        <v>2011.5</v>
      </c>
      <c r="J3469" s="37">
        <v>1270.9758999999999</v>
      </c>
      <c r="K3469" s="24">
        <v>0</v>
      </c>
      <c r="L3469" s="24">
        <v>0</v>
      </c>
      <c r="M3469" s="24">
        <v>0</v>
      </c>
      <c r="N3469" s="24">
        <v>0</v>
      </c>
      <c r="O3469" s="30">
        <v>2011.5</v>
      </c>
      <c r="P3469" s="30">
        <v>0</v>
      </c>
      <c r="Q3469" s="30">
        <v>0</v>
      </c>
      <c r="R3469" s="88">
        <f t="shared" ref="R3469:R3532" si="2392">O3469/I3469*100</f>
        <v>100</v>
      </c>
      <c r="S3469" s="70"/>
    </row>
    <row r="3470" spans="1:19" ht="31.5" customHeight="1" x14ac:dyDescent="0.3">
      <c r="A3470" s="28" t="s">
        <v>309</v>
      </c>
      <c r="B3470" s="28" t="s">
        <v>1422</v>
      </c>
      <c r="C3470" s="18" t="s">
        <v>269</v>
      </c>
      <c r="D3470" s="28"/>
      <c r="E3470" s="29" t="s">
        <v>1597</v>
      </c>
      <c r="F3470" s="24">
        <v>383</v>
      </c>
      <c r="G3470" s="24">
        <f t="shared" ref="G3470:H3470" si="2393">G3471+G3480</f>
        <v>0</v>
      </c>
      <c r="H3470" s="24">
        <f t="shared" si="2393"/>
        <v>422.75799999999998</v>
      </c>
      <c r="I3470" s="24">
        <f t="shared" ref="I3470:Q3470" si="2394">I3471+I3480</f>
        <v>1406.96372</v>
      </c>
      <c r="J3470" s="37">
        <f t="shared" si="2394"/>
        <v>1207.1306</v>
      </c>
      <c r="K3470" s="24">
        <f t="shared" si="2394"/>
        <v>0</v>
      </c>
      <c r="L3470" s="24">
        <f t="shared" si="2394"/>
        <v>0</v>
      </c>
      <c r="M3470" s="24">
        <f t="shared" si="2394"/>
        <v>0</v>
      </c>
      <c r="N3470" s="24">
        <f t="shared" si="2394"/>
        <v>0</v>
      </c>
      <c r="O3470" s="30">
        <f t="shared" si="2394"/>
        <v>1406.963</v>
      </c>
      <c r="P3470" s="30">
        <f t="shared" si="2394"/>
        <v>0</v>
      </c>
      <c r="Q3470" s="30">
        <f t="shared" si="2394"/>
        <v>0</v>
      </c>
      <c r="R3470" s="88">
        <f t="shared" si="2392"/>
        <v>99.999948825972567</v>
      </c>
      <c r="S3470" s="70"/>
    </row>
    <row r="3471" spans="1:19" ht="31.5" customHeight="1" x14ac:dyDescent="0.3">
      <c r="A3471" s="28" t="s">
        <v>309</v>
      </c>
      <c r="B3471" s="28" t="s">
        <v>1422</v>
      </c>
      <c r="C3471" s="18" t="s">
        <v>292</v>
      </c>
      <c r="D3471" s="28"/>
      <c r="E3471" s="35" t="s">
        <v>1616</v>
      </c>
      <c r="F3471" s="24">
        <v>383</v>
      </c>
      <c r="G3471" s="24">
        <f t="shared" ref="G3471:H3471" si="2395">G3472+G3476</f>
        <v>0</v>
      </c>
      <c r="H3471" s="24">
        <f t="shared" si="2395"/>
        <v>422.75799999999998</v>
      </c>
      <c r="I3471" s="24">
        <f t="shared" ref="I3471:Q3471" si="2396">I3472+I3476</f>
        <v>751.06299999999999</v>
      </c>
      <c r="J3471" s="37">
        <f t="shared" si="2396"/>
        <v>551.22987999999998</v>
      </c>
      <c r="K3471" s="24">
        <f t="shared" si="2396"/>
        <v>0</v>
      </c>
      <c r="L3471" s="24">
        <f t="shared" si="2396"/>
        <v>0</v>
      </c>
      <c r="M3471" s="24">
        <f t="shared" si="2396"/>
        <v>0</v>
      </c>
      <c r="N3471" s="24">
        <f t="shared" si="2396"/>
        <v>0</v>
      </c>
      <c r="O3471" s="30">
        <f t="shared" si="2396"/>
        <v>751.06299999999999</v>
      </c>
      <c r="P3471" s="30">
        <f t="shared" si="2396"/>
        <v>0</v>
      </c>
      <c r="Q3471" s="30">
        <f t="shared" si="2396"/>
        <v>0</v>
      </c>
      <c r="R3471" s="88">
        <f t="shared" si="2392"/>
        <v>100</v>
      </c>
      <c r="S3471" s="70"/>
    </row>
    <row r="3472" spans="1:19" ht="47.25" customHeight="1" x14ac:dyDescent="0.3">
      <c r="A3472" s="28" t="s">
        <v>309</v>
      </c>
      <c r="B3472" s="28" t="s">
        <v>1422</v>
      </c>
      <c r="C3472" s="18" t="s">
        <v>293</v>
      </c>
      <c r="D3472" s="28"/>
      <c r="E3472" s="29" t="s">
        <v>1617</v>
      </c>
      <c r="F3472" s="24">
        <v>176.1</v>
      </c>
      <c r="G3472" s="24">
        <f t="shared" ref="G3472:Q3474" si="2397">G3473</f>
        <v>0</v>
      </c>
      <c r="H3472" s="24">
        <f t="shared" si="2397"/>
        <v>176.1</v>
      </c>
      <c r="I3472" s="24">
        <f t="shared" si="2397"/>
        <v>176.1</v>
      </c>
      <c r="J3472" s="37">
        <f t="shared" si="2397"/>
        <v>88.05</v>
      </c>
      <c r="K3472" s="24">
        <f t="shared" si="2397"/>
        <v>0</v>
      </c>
      <c r="L3472" s="24">
        <f t="shared" si="2397"/>
        <v>0</v>
      </c>
      <c r="M3472" s="24">
        <f t="shared" si="2397"/>
        <v>0</v>
      </c>
      <c r="N3472" s="24">
        <f t="shared" si="2397"/>
        <v>0</v>
      </c>
      <c r="O3472" s="30">
        <f t="shared" si="2397"/>
        <v>176.1</v>
      </c>
      <c r="P3472" s="30">
        <f t="shared" si="2397"/>
        <v>0</v>
      </c>
      <c r="Q3472" s="30">
        <f t="shared" si="2397"/>
        <v>0</v>
      </c>
      <c r="R3472" s="88">
        <f t="shared" si="2392"/>
        <v>100</v>
      </c>
    </row>
    <row r="3473" spans="1:19" ht="31.5" customHeight="1" x14ac:dyDescent="0.3">
      <c r="A3473" s="28" t="s">
        <v>309</v>
      </c>
      <c r="B3473" s="28" t="s">
        <v>1422</v>
      </c>
      <c r="C3473" s="18" t="s">
        <v>287</v>
      </c>
      <c r="D3473" s="28"/>
      <c r="E3473" s="29" t="s">
        <v>1158</v>
      </c>
      <c r="F3473" s="24">
        <v>176.1</v>
      </c>
      <c r="G3473" s="24">
        <f t="shared" si="2397"/>
        <v>0</v>
      </c>
      <c r="H3473" s="24">
        <f t="shared" si="2397"/>
        <v>176.1</v>
      </c>
      <c r="I3473" s="24">
        <f t="shared" si="2397"/>
        <v>176.1</v>
      </c>
      <c r="J3473" s="37">
        <f t="shared" si="2397"/>
        <v>88.05</v>
      </c>
      <c r="K3473" s="24">
        <f t="shared" si="2397"/>
        <v>0</v>
      </c>
      <c r="L3473" s="24">
        <f t="shared" si="2397"/>
        <v>0</v>
      </c>
      <c r="M3473" s="24">
        <f t="shared" si="2397"/>
        <v>0</v>
      </c>
      <c r="N3473" s="24">
        <f t="shared" si="2397"/>
        <v>0</v>
      </c>
      <c r="O3473" s="30">
        <f t="shared" si="2397"/>
        <v>176.1</v>
      </c>
      <c r="P3473" s="30">
        <f t="shared" si="2397"/>
        <v>0</v>
      </c>
      <c r="Q3473" s="30">
        <f t="shared" si="2397"/>
        <v>0</v>
      </c>
      <c r="R3473" s="88">
        <f t="shared" si="2392"/>
        <v>100</v>
      </c>
    </row>
    <row r="3474" spans="1:19" ht="31.5" customHeight="1" x14ac:dyDescent="0.3">
      <c r="A3474" s="28" t="s">
        <v>309</v>
      </c>
      <c r="B3474" s="28" t="s">
        <v>1422</v>
      </c>
      <c r="C3474" s="18" t="s">
        <v>287</v>
      </c>
      <c r="D3474" s="28" t="s">
        <v>51</v>
      </c>
      <c r="E3474" s="29" t="s">
        <v>663</v>
      </c>
      <c r="F3474" s="24">
        <v>176.1</v>
      </c>
      <c r="G3474" s="24">
        <f t="shared" si="2397"/>
        <v>0</v>
      </c>
      <c r="H3474" s="24">
        <f t="shared" si="2397"/>
        <v>176.1</v>
      </c>
      <c r="I3474" s="24">
        <f t="shared" si="2397"/>
        <v>176.1</v>
      </c>
      <c r="J3474" s="37">
        <f t="shared" si="2397"/>
        <v>88.05</v>
      </c>
      <c r="K3474" s="24">
        <f t="shared" si="2397"/>
        <v>0</v>
      </c>
      <c r="L3474" s="24">
        <f t="shared" si="2397"/>
        <v>0</v>
      </c>
      <c r="M3474" s="24">
        <f t="shared" si="2397"/>
        <v>0</v>
      </c>
      <c r="N3474" s="24">
        <f t="shared" si="2397"/>
        <v>0</v>
      </c>
      <c r="O3474" s="30">
        <f t="shared" si="2397"/>
        <v>176.1</v>
      </c>
      <c r="P3474" s="30">
        <f t="shared" si="2397"/>
        <v>0</v>
      </c>
      <c r="Q3474" s="30">
        <f t="shared" si="2397"/>
        <v>0</v>
      </c>
      <c r="R3474" s="88">
        <f t="shared" si="2392"/>
        <v>100</v>
      </c>
    </row>
    <row r="3475" spans="1:19" ht="31.5" customHeight="1" x14ac:dyDescent="0.3">
      <c r="A3475" s="28" t="s">
        <v>309</v>
      </c>
      <c r="B3475" s="28" t="s">
        <v>1422</v>
      </c>
      <c r="C3475" s="18" t="s">
        <v>287</v>
      </c>
      <c r="D3475" s="28" t="s">
        <v>52</v>
      </c>
      <c r="E3475" s="29" t="s">
        <v>664</v>
      </c>
      <c r="F3475" s="24">
        <v>176.1</v>
      </c>
      <c r="G3475" s="24"/>
      <c r="H3475" s="24">
        <v>176.1</v>
      </c>
      <c r="I3475" s="24">
        <v>176.1</v>
      </c>
      <c r="J3475" s="37">
        <v>88.05</v>
      </c>
      <c r="K3475" s="24">
        <v>0</v>
      </c>
      <c r="L3475" s="24">
        <v>0</v>
      </c>
      <c r="M3475" s="24">
        <v>0</v>
      </c>
      <c r="N3475" s="24">
        <v>0</v>
      </c>
      <c r="O3475" s="30">
        <v>176.1</v>
      </c>
      <c r="P3475" s="30">
        <v>0</v>
      </c>
      <c r="Q3475" s="30">
        <v>0</v>
      </c>
      <c r="R3475" s="88">
        <f t="shared" si="2392"/>
        <v>100</v>
      </c>
    </row>
    <row r="3476" spans="1:19" ht="47.25" customHeight="1" x14ac:dyDescent="0.3">
      <c r="A3476" s="28" t="s">
        <v>309</v>
      </c>
      <c r="B3476" s="28" t="s">
        <v>1422</v>
      </c>
      <c r="C3476" s="18" t="s">
        <v>1352</v>
      </c>
      <c r="D3476" s="28"/>
      <c r="E3476" s="29" t="s">
        <v>1639</v>
      </c>
      <c r="F3476" s="24">
        <v>206.9</v>
      </c>
      <c r="G3476" s="24">
        <f t="shared" ref="G3476:Q3478" si="2398">G3477</f>
        <v>0</v>
      </c>
      <c r="H3476" s="24">
        <f t="shared" si="2398"/>
        <v>246.65799999999999</v>
      </c>
      <c r="I3476" s="24">
        <f t="shared" si="2398"/>
        <v>574.96299999999997</v>
      </c>
      <c r="J3476" s="37">
        <f t="shared" si="2398"/>
        <v>463.17988000000003</v>
      </c>
      <c r="K3476" s="24">
        <f t="shared" si="2398"/>
        <v>0</v>
      </c>
      <c r="L3476" s="24">
        <f t="shared" si="2398"/>
        <v>0</v>
      </c>
      <c r="M3476" s="24">
        <f t="shared" si="2398"/>
        <v>0</v>
      </c>
      <c r="N3476" s="24">
        <f t="shared" si="2398"/>
        <v>0</v>
      </c>
      <c r="O3476" s="30">
        <f t="shared" si="2398"/>
        <v>574.96299999999997</v>
      </c>
      <c r="P3476" s="30">
        <f t="shared" si="2398"/>
        <v>0</v>
      </c>
      <c r="Q3476" s="30">
        <f t="shared" si="2398"/>
        <v>0</v>
      </c>
      <c r="R3476" s="88">
        <f t="shared" si="2392"/>
        <v>100</v>
      </c>
      <c r="S3476" s="70"/>
    </row>
    <row r="3477" spans="1:19" ht="63" customHeight="1" x14ac:dyDescent="0.3">
      <c r="A3477" s="28" t="s">
        <v>309</v>
      </c>
      <c r="B3477" s="28" t="s">
        <v>1422</v>
      </c>
      <c r="C3477" s="18" t="s">
        <v>1353</v>
      </c>
      <c r="D3477" s="28"/>
      <c r="E3477" s="29" t="s">
        <v>1391</v>
      </c>
      <c r="F3477" s="24">
        <v>206.9</v>
      </c>
      <c r="G3477" s="24">
        <f t="shared" si="2398"/>
        <v>0</v>
      </c>
      <c r="H3477" s="24">
        <f t="shared" si="2398"/>
        <v>246.65799999999999</v>
      </c>
      <c r="I3477" s="24">
        <f t="shared" si="2398"/>
        <v>574.96299999999997</v>
      </c>
      <c r="J3477" s="37">
        <f t="shared" si="2398"/>
        <v>463.17988000000003</v>
      </c>
      <c r="K3477" s="24">
        <f t="shared" si="2398"/>
        <v>0</v>
      </c>
      <c r="L3477" s="24">
        <f t="shared" si="2398"/>
        <v>0</v>
      </c>
      <c r="M3477" s="24">
        <f t="shared" si="2398"/>
        <v>0</v>
      </c>
      <c r="N3477" s="24">
        <f t="shared" si="2398"/>
        <v>0</v>
      </c>
      <c r="O3477" s="30">
        <f t="shared" si="2398"/>
        <v>574.96299999999997</v>
      </c>
      <c r="P3477" s="30">
        <f t="shared" si="2398"/>
        <v>0</v>
      </c>
      <c r="Q3477" s="30">
        <f t="shared" si="2398"/>
        <v>0</v>
      </c>
      <c r="R3477" s="88">
        <f t="shared" si="2392"/>
        <v>100</v>
      </c>
      <c r="S3477" s="70"/>
    </row>
    <row r="3478" spans="1:19" ht="31.5" customHeight="1" x14ac:dyDescent="0.3">
      <c r="A3478" s="28" t="s">
        <v>309</v>
      </c>
      <c r="B3478" s="28" t="s">
        <v>1422</v>
      </c>
      <c r="C3478" s="18" t="s">
        <v>1353</v>
      </c>
      <c r="D3478" s="28" t="s">
        <v>51</v>
      </c>
      <c r="E3478" s="29" t="s">
        <v>663</v>
      </c>
      <c r="F3478" s="24">
        <v>206.9</v>
      </c>
      <c r="G3478" s="24">
        <f t="shared" si="2398"/>
        <v>0</v>
      </c>
      <c r="H3478" s="24">
        <f t="shared" si="2398"/>
        <v>246.65799999999999</v>
      </c>
      <c r="I3478" s="24">
        <f t="shared" si="2398"/>
        <v>574.96299999999997</v>
      </c>
      <c r="J3478" s="37">
        <f t="shared" si="2398"/>
        <v>463.17988000000003</v>
      </c>
      <c r="K3478" s="24">
        <f t="shared" si="2398"/>
        <v>0</v>
      </c>
      <c r="L3478" s="24">
        <f t="shared" si="2398"/>
        <v>0</v>
      </c>
      <c r="M3478" s="24">
        <f t="shared" si="2398"/>
        <v>0</v>
      </c>
      <c r="N3478" s="24">
        <f t="shared" si="2398"/>
        <v>0</v>
      </c>
      <c r="O3478" s="30">
        <f t="shared" si="2398"/>
        <v>574.96299999999997</v>
      </c>
      <c r="P3478" s="30">
        <f t="shared" si="2398"/>
        <v>0</v>
      </c>
      <c r="Q3478" s="30">
        <f t="shared" si="2398"/>
        <v>0</v>
      </c>
      <c r="R3478" s="88">
        <f t="shared" si="2392"/>
        <v>100</v>
      </c>
      <c r="S3478" s="70"/>
    </row>
    <row r="3479" spans="1:19" ht="31.5" customHeight="1" x14ac:dyDescent="0.3">
      <c r="A3479" s="28" t="s">
        <v>309</v>
      </c>
      <c r="B3479" s="28" t="s">
        <v>1422</v>
      </c>
      <c r="C3479" s="18" t="s">
        <v>1353</v>
      </c>
      <c r="D3479" s="28" t="s">
        <v>52</v>
      </c>
      <c r="E3479" s="29" t="s">
        <v>664</v>
      </c>
      <c r="F3479" s="24">
        <v>206.9</v>
      </c>
      <c r="G3479" s="24"/>
      <c r="H3479" s="24">
        <v>246.65799999999999</v>
      </c>
      <c r="I3479" s="24">
        <v>574.96299999999997</v>
      </c>
      <c r="J3479" s="37">
        <v>463.17988000000003</v>
      </c>
      <c r="K3479" s="24">
        <v>0</v>
      </c>
      <c r="L3479" s="24">
        <v>0</v>
      </c>
      <c r="M3479" s="24">
        <v>0</v>
      </c>
      <c r="N3479" s="24">
        <v>0</v>
      </c>
      <c r="O3479" s="30">
        <v>574.96299999999997</v>
      </c>
      <c r="P3479" s="30">
        <v>0</v>
      </c>
      <c r="Q3479" s="30">
        <v>0</v>
      </c>
      <c r="R3479" s="88">
        <f t="shared" si="2392"/>
        <v>100</v>
      </c>
      <c r="S3479" s="70"/>
    </row>
    <row r="3480" spans="1:19" ht="47.25" customHeight="1" x14ac:dyDescent="0.3">
      <c r="A3480" s="28" t="s">
        <v>309</v>
      </c>
      <c r="B3480" s="28" t="s">
        <v>1422</v>
      </c>
      <c r="C3480" s="18" t="s">
        <v>367</v>
      </c>
      <c r="D3480" s="28"/>
      <c r="E3480" s="29" t="s">
        <v>1641</v>
      </c>
      <c r="F3480" s="24">
        <v>0</v>
      </c>
      <c r="G3480" s="24">
        <f t="shared" ref="G3480:N3480" si="2399">G3481</f>
        <v>0</v>
      </c>
      <c r="H3480" s="24">
        <f t="shared" si="2399"/>
        <v>0</v>
      </c>
      <c r="I3480" s="24">
        <f t="shared" si="2399"/>
        <v>655.90071999999998</v>
      </c>
      <c r="J3480" s="37">
        <f t="shared" si="2399"/>
        <v>655.90071999999998</v>
      </c>
      <c r="K3480" s="24">
        <f t="shared" si="2399"/>
        <v>0</v>
      </c>
      <c r="L3480" s="24">
        <f t="shared" si="2399"/>
        <v>0</v>
      </c>
      <c r="M3480" s="24">
        <f t="shared" si="2399"/>
        <v>0</v>
      </c>
      <c r="N3480" s="24">
        <f t="shared" si="2399"/>
        <v>0</v>
      </c>
      <c r="O3480" s="30">
        <f>O3481</f>
        <v>655.9</v>
      </c>
      <c r="P3480" s="30">
        <f>P3481</f>
        <v>0</v>
      </c>
      <c r="Q3480" s="30">
        <f>Q3481</f>
        <v>0</v>
      </c>
      <c r="R3480" s="88">
        <f t="shared" si="2392"/>
        <v>99.999890227289285</v>
      </c>
    </row>
    <row r="3481" spans="1:19" ht="62.4" x14ac:dyDescent="0.3">
      <c r="A3481" s="28" t="s">
        <v>309</v>
      </c>
      <c r="B3481" s="28" t="s">
        <v>1422</v>
      </c>
      <c r="C3481" s="18" t="s">
        <v>1262</v>
      </c>
      <c r="D3481" s="28"/>
      <c r="E3481" s="29" t="s">
        <v>1205</v>
      </c>
      <c r="F3481" s="24">
        <v>0</v>
      </c>
      <c r="G3481" s="24">
        <f t="shared" ref="G3481:Q3483" si="2400">G3482</f>
        <v>0</v>
      </c>
      <c r="H3481" s="24">
        <f t="shared" si="2400"/>
        <v>0</v>
      </c>
      <c r="I3481" s="24">
        <f t="shared" si="2400"/>
        <v>655.90071999999998</v>
      </c>
      <c r="J3481" s="37">
        <f t="shared" si="2400"/>
        <v>655.90071999999998</v>
      </c>
      <c r="K3481" s="24">
        <f t="shared" si="2400"/>
        <v>0</v>
      </c>
      <c r="L3481" s="24">
        <f t="shared" si="2400"/>
        <v>0</v>
      </c>
      <c r="M3481" s="24">
        <f t="shared" si="2400"/>
        <v>0</v>
      </c>
      <c r="N3481" s="24">
        <f t="shared" si="2400"/>
        <v>0</v>
      </c>
      <c r="O3481" s="30">
        <f t="shared" si="2400"/>
        <v>655.9</v>
      </c>
      <c r="P3481" s="30">
        <f t="shared" si="2400"/>
        <v>0</v>
      </c>
      <c r="Q3481" s="30">
        <f t="shared" si="2400"/>
        <v>0</v>
      </c>
      <c r="R3481" s="88">
        <f t="shared" si="2392"/>
        <v>99.999890227289285</v>
      </c>
    </row>
    <row r="3482" spans="1:19" ht="31.5" customHeight="1" x14ac:dyDescent="0.3">
      <c r="A3482" s="28" t="s">
        <v>309</v>
      </c>
      <c r="B3482" s="28" t="s">
        <v>1422</v>
      </c>
      <c r="C3482" s="18" t="s">
        <v>1261</v>
      </c>
      <c r="D3482" s="28"/>
      <c r="E3482" s="29" t="s">
        <v>1266</v>
      </c>
      <c r="F3482" s="24">
        <v>0</v>
      </c>
      <c r="G3482" s="24">
        <f t="shared" si="2400"/>
        <v>0</v>
      </c>
      <c r="H3482" s="24">
        <f t="shared" si="2400"/>
        <v>0</v>
      </c>
      <c r="I3482" s="24">
        <f t="shared" si="2400"/>
        <v>655.90071999999998</v>
      </c>
      <c r="J3482" s="37">
        <f t="shared" si="2400"/>
        <v>655.90071999999998</v>
      </c>
      <c r="K3482" s="24">
        <f t="shared" si="2400"/>
        <v>0</v>
      </c>
      <c r="L3482" s="24">
        <f t="shared" si="2400"/>
        <v>0</v>
      </c>
      <c r="M3482" s="24">
        <f t="shared" si="2400"/>
        <v>0</v>
      </c>
      <c r="N3482" s="24">
        <f t="shared" si="2400"/>
        <v>0</v>
      </c>
      <c r="O3482" s="30">
        <f t="shared" si="2400"/>
        <v>655.9</v>
      </c>
      <c r="P3482" s="30">
        <f t="shared" si="2400"/>
        <v>0</v>
      </c>
      <c r="Q3482" s="30">
        <f t="shared" si="2400"/>
        <v>0</v>
      </c>
      <c r="R3482" s="88">
        <f t="shared" si="2392"/>
        <v>99.999890227289285</v>
      </c>
    </row>
    <row r="3483" spans="1:19" ht="31.5" customHeight="1" x14ac:dyDescent="0.3">
      <c r="A3483" s="28" t="s">
        <v>309</v>
      </c>
      <c r="B3483" s="28" t="s">
        <v>1422</v>
      </c>
      <c r="C3483" s="18" t="s">
        <v>1261</v>
      </c>
      <c r="D3483" s="28" t="s">
        <v>51</v>
      </c>
      <c r="E3483" s="29" t="s">
        <v>663</v>
      </c>
      <c r="F3483" s="24">
        <v>0</v>
      </c>
      <c r="G3483" s="24">
        <f t="shared" si="2400"/>
        <v>0</v>
      </c>
      <c r="H3483" s="24">
        <f t="shared" si="2400"/>
        <v>0</v>
      </c>
      <c r="I3483" s="24">
        <f t="shared" si="2400"/>
        <v>655.90071999999998</v>
      </c>
      <c r="J3483" s="37">
        <f t="shared" si="2400"/>
        <v>655.90071999999998</v>
      </c>
      <c r="K3483" s="24">
        <f t="shared" si="2400"/>
        <v>0</v>
      </c>
      <c r="L3483" s="24">
        <f t="shared" si="2400"/>
        <v>0</v>
      </c>
      <c r="M3483" s="24">
        <f t="shared" si="2400"/>
        <v>0</v>
      </c>
      <c r="N3483" s="24">
        <f t="shared" si="2400"/>
        <v>0</v>
      </c>
      <c r="O3483" s="30">
        <f t="shared" si="2400"/>
        <v>655.9</v>
      </c>
      <c r="P3483" s="30">
        <f t="shared" si="2400"/>
        <v>0</v>
      </c>
      <c r="Q3483" s="30">
        <f t="shared" si="2400"/>
        <v>0</v>
      </c>
      <c r="R3483" s="88">
        <f t="shared" si="2392"/>
        <v>99.999890227289285</v>
      </c>
    </row>
    <row r="3484" spans="1:19" ht="31.5" customHeight="1" x14ac:dyDescent="0.3">
      <c r="A3484" s="28" t="s">
        <v>309</v>
      </c>
      <c r="B3484" s="28" t="s">
        <v>1422</v>
      </c>
      <c r="C3484" s="18" t="s">
        <v>1261</v>
      </c>
      <c r="D3484" s="28" t="s">
        <v>52</v>
      </c>
      <c r="E3484" s="29" t="s">
        <v>664</v>
      </c>
      <c r="F3484" s="24">
        <v>0</v>
      </c>
      <c r="G3484" s="24"/>
      <c r="H3484" s="24">
        <v>0</v>
      </c>
      <c r="I3484" s="24">
        <v>655.90071999999998</v>
      </c>
      <c r="J3484" s="37">
        <v>655.90071999999998</v>
      </c>
      <c r="K3484" s="24">
        <v>0</v>
      </c>
      <c r="L3484" s="24">
        <v>0</v>
      </c>
      <c r="M3484" s="24">
        <v>0</v>
      </c>
      <c r="N3484" s="24">
        <v>0</v>
      </c>
      <c r="O3484" s="30">
        <v>655.9</v>
      </c>
      <c r="P3484" s="30">
        <v>0</v>
      </c>
      <c r="Q3484" s="30">
        <v>0</v>
      </c>
      <c r="R3484" s="88">
        <f t="shared" si="2392"/>
        <v>99.999890227289285</v>
      </c>
    </row>
    <row r="3485" spans="1:19" ht="31.5" customHeight="1" x14ac:dyDescent="0.3">
      <c r="A3485" s="28" t="s">
        <v>309</v>
      </c>
      <c r="B3485" s="28" t="s">
        <v>1422</v>
      </c>
      <c r="C3485" s="18" t="s">
        <v>62</v>
      </c>
      <c r="D3485" s="28"/>
      <c r="E3485" s="29" t="s">
        <v>1196</v>
      </c>
      <c r="F3485" s="24">
        <v>2.5</v>
      </c>
      <c r="G3485" s="24">
        <f t="shared" ref="G3485:Q3487" si="2401">G3486</f>
        <v>0</v>
      </c>
      <c r="H3485" s="24">
        <f t="shared" si="2401"/>
        <v>2.5</v>
      </c>
      <c r="I3485" s="24">
        <f t="shared" si="2401"/>
        <v>502.5</v>
      </c>
      <c r="J3485" s="37">
        <f t="shared" si="2401"/>
        <v>502.5</v>
      </c>
      <c r="K3485" s="24">
        <f t="shared" si="2401"/>
        <v>0</v>
      </c>
      <c r="L3485" s="24">
        <f t="shared" si="2401"/>
        <v>0</v>
      </c>
      <c r="M3485" s="24">
        <f t="shared" si="2401"/>
        <v>0</v>
      </c>
      <c r="N3485" s="24">
        <f t="shared" si="2401"/>
        <v>0</v>
      </c>
      <c r="O3485" s="30">
        <f t="shared" si="2401"/>
        <v>502.5</v>
      </c>
      <c r="P3485" s="30">
        <f t="shared" si="2401"/>
        <v>0</v>
      </c>
      <c r="Q3485" s="30">
        <f t="shared" si="2401"/>
        <v>0</v>
      </c>
      <c r="R3485" s="88">
        <f t="shared" si="2392"/>
        <v>100</v>
      </c>
      <c r="S3485" s="70"/>
    </row>
    <row r="3486" spans="1:19" ht="47.25" customHeight="1" x14ac:dyDescent="0.3">
      <c r="A3486" s="28" t="s">
        <v>309</v>
      </c>
      <c r="B3486" s="28" t="s">
        <v>1422</v>
      </c>
      <c r="C3486" s="18" t="s">
        <v>527</v>
      </c>
      <c r="D3486" s="28"/>
      <c r="E3486" s="29" t="s">
        <v>114</v>
      </c>
      <c r="F3486" s="24">
        <v>2.5</v>
      </c>
      <c r="G3486" s="24">
        <f t="shared" si="2401"/>
        <v>0</v>
      </c>
      <c r="H3486" s="24">
        <f t="shared" si="2401"/>
        <v>2.5</v>
      </c>
      <c r="I3486" s="24">
        <f t="shared" si="2401"/>
        <v>502.5</v>
      </c>
      <c r="J3486" s="37">
        <f t="shared" si="2401"/>
        <v>502.5</v>
      </c>
      <c r="K3486" s="24">
        <f t="shared" si="2401"/>
        <v>0</v>
      </c>
      <c r="L3486" s="24">
        <f t="shared" si="2401"/>
        <v>0</v>
      </c>
      <c r="M3486" s="24">
        <f t="shared" si="2401"/>
        <v>0</v>
      </c>
      <c r="N3486" s="24">
        <f t="shared" si="2401"/>
        <v>0</v>
      </c>
      <c r="O3486" s="30">
        <f t="shared" si="2401"/>
        <v>502.5</v>
      </c>
      <c r="P3486" s="30">
        <f t="shared" si="2401"/>
        <v>0</v>
      </c>
      <c r="Q3486" s="30">
        <f t="shared" si="2401"/>
        <v>0</v>
      </c>
      <c r="R3486" s="88">
        <f t="shared" si="2392"/>
        <v>100</v>
      </c>
      <c r="S3486" s="70"/>
    </row>
    <row r="3487" spans="1:19" ht="31.5" customHeight="1" x14ac:dyDescent="0.3">
      <c r="A3487" s="28" t="s">
        <v>309</v>
      </c>
      <c r="B3487" s="28" t="s">
        <v>1422</v>
      </c>
      <c r="C3487" s="18" t="s">
        <v>527</v>
      </c>
      <c r="D3487" s="28" t="s">
        <v>51</v>
      </c>
      <c r="E3487" s="29" t="s">
        <v>663</v>
      </c>
      <c r="F3487" s="24">
        <v>2.5</v>
      </c>
      <c r="G3487" s="24">
        <f t="shared" si="2401"/>
        <v>0</v>
      </c>
      <c r="H3487" s="24">
        <f t="shared" si="2401"/>
        <v>2.5</v>
      </c>
      <c r="I3487" s="24">
        <f t="shared" si="2401"/>
        <v>502.5</v>
      </c>
      <c r="J3487" s="37">
        <f t="shared" si="2401"/>
        <v>502.5</v>
      </c>
      <c r="K3487" s="24">
        <f t="shared" si="2401"/>
        <v>0</v>
      </c>
      <c r="L3487" s="24">
        <f t="shared" si="2401"/>
        <v>0</v>
      </c>
      <c r="M3487" s="24">
        <f t="shared" si="2401"/>
        <v>0</v>
      </c>
      <c r="N3487" s="24">
        <f t="shared" si="2401"/>
        <v>0</v>
      </c>
      <c r="O3487" s="30">
        <f t="shared" si="2401"/>
        <v>502.5</v>
      </c>
      <c r="P3487" s="30">
        <f t="shared" si="2401"/>
        <v>0</v>
      </c>
      <c r="Q3487" s="30">
        <f t="shared" si="2401"/>
        <v>0</v>
      </c>
      <c r="R3487" s="88">
        <f t="shared" si="2392"/>
        <v>100</v>
      </c>
      <c r="S3487" s="70"/>
    </row>
    <row r="3488" spans="1:19" ht="31.5" customHeight="1" x14ac:dyDescent="0.3">
      <c r="A3488" s="28" t="s">
        <v>309</v>
      </c>
      <c r="B3488" s="28" t="s">
        <v>1422</v>
      </c>
      <c r="C3488" s="18" t="s">
        <v>527</v>
      </c>
      <c r="D3488" s="28" t="s">
        <v>52</v>
      </c>
      <c r="E3488" s="29" t="s">
        <v>664</v>
      </c>
      <c r="F3488" s="24">
        <v>2.5</v>
      </c>
      <c r="G3488" s="24"/>
      <c r="H3488" s="24">
        <v>2.5</v>
      </c>
      <c r="I3488" s="24">
        <v>502.5</v>
      </c>
      <c r="J3488" s="37">
        <v>502.5</v>
      </c>
      <c r="K3488" s="24">
        <v>0</v>
      </c>
      <c r="L3488" s="24">
        <v>0</v>
      </c>
      <c r="M3488" s="24">
        <v>0</v>
      </c>
      <c r="N3488" s="24">
        <v>0</v>
      </c>
      <c r="O3488" s="30">
        <v>502.5</v>
      </c>
      <c r="P3488" s="30">
        <v>0</v>
      </c>
      <c r="Q3488" s="30">
        <v>0</v>
      </c>
      <c r="R3488" s="88">
        <f t="shared" si="2392"/>
        <v>100</v>
      </c>
      <c r="S3488" s="70"/>
    </row>
    <row r="3489" spans="1:19" s="49" customFormat="1" ht="31.5" customHeight="1" x14ac:dyDescent="0.3">
      <c r="A3489" s="47" t="s">
        <v>309</v>
      </c>
      <c r="B3489" s="47" t="s">
        <v>1423</v>
      </c>
      <c r="C3489" s="20"/>
      <c r="D3489" s="47"/>
      <c r="E3489" s="48" t="s">
        <v>646</v>
      </c>
      <c r="F3489" s="23">
        <v>5765.7999999999993</v>
      </c>
      <c r="G3489" s="23">
        <f t="shared" ref="G3489:Q3492" si="2402">G3490</f>
        <v>0</v>
      </c>
      <c r="H3489" s="23">
        <f t="shared" si="2402"/>
        <v>5656.6369999999997</v>
      </c>
      <c r="I3489" s="23">
        <f t="shared" si="2402"/>
        <v>5529.183</v>
      </c>
      <c r="J3489" s="77">
        <f t="shared" si="2402"/>
        <v>3798.1355400000002</v>
      </c>
      <c r="K3489" s="23">
        <f t="shared" si="2402"/>
        <v>0</v>
      </c>
      <c r="L3489" s="23">
        <f t="shared" si="2402"/>
        <v>0</v>
      </c>
      <c r="M3489" s="23">
        <f t="shared" si="2402"/>
        <v>0</v>
      </c>
      <c r="N3489" s="23">
        <f t="shared" si="2402"/>
        <v>0</v>
      </c>
      <c r="O3489" s="51">
        <f t="shared" si="2402"/>
        <v>5494.85898</v>
      </c>
      <c r="P3489" s="51">
        <f t="shared" si="2402"/>
        <v>0</v>
      </c>
      <c r="Q3489" s="51">
        <f t="shared" si="2402"/>
        <v>0</v>
      </c>
      <c r="R3489" s="87">
        <f t="shared" si="2392"/>
        <v>99.379220763718621</v>
      </c>
      <c r="S3489" s="70"/>
    </row>
    <row r="3490" spans="1:19" ht="31.5" customHeight="1" x14ac:dyDescent="0.3">
      <c r="A3490" s="28" t="s">
        <v>309</v>
      </c>
      <c r="B3490" s="28" t="s">
        <v>1423</v>
      </c>
      <c r="C3490" s="18" t="s">
        <v>263</v>
      </c>
      <c r="D3490" s="28"/>
      <c r="E3490" s="29" t="s">
        <v>1459</v>
      </c>
      <c r="F3490" s="24">
        <v>5765.7999999999993</v>
      </c>
      <c r="G3490" s="24">
        <f t="shared" si="2402"/>
        <v>0</v>
      </c>
      <c r="H3490" s="24">
        <f t="shared" si="2402"/>
        <v>5656.6369999999997</v>
      </c>
      <c r="I3490" s="24">
        <f t="shared" si="2402"/>
        <v>5529.183</v>
      </c>
      <c r="J3490" s="37">
        <f t="shared" si="2402"/>
        <v>3798.1355400000002</v>
      </c>
      <c r="K3490" s="24">
        <f t="shared" si="2402"/>
        <v>0</v>
      </c>
      <c r="L3490" s="24">
        <f t="shared" si="2402"/>
        <v>0</v>
      </c>
      <c r="M3490" s="24">
        <f t="shared" si="2402"/>
        <v>0</v>
      </c>
      <c r="N3490" s="24">
        <f t="shared" si="2402"/>
        <v>0</v>
      </c>
      <c r="O3490" s="30">
        <f t="shared" si="2402"/>
        <v>5494.85898</v>
      </c>
      <c r="P3490" s="30">
        <f t="shared" si="2402"/>
        <v>0</v>
      </c>
      <c r="Q3490" s="30">
        <f t="shared" si="2402"/>
        <v>0</v>
      </c>
      <c r="R3490" s="88">
        <f t="shared" si="2392"/>
        <v>99.379220763718621</v>
      </c>
      <c r="S3490" s="70"/>
    </row>
    <row r="3491" spans="1:19" ht="31.5" customHeight="1" x14ac:dyDescent="0.3">
      <c r="A3491" s="28" t="s">
        <v>309</v>
      </c>
      <c r="B3491" s="28" t="s">
        <v>1423</v>
      </c>
      <c r="C3491" s="18" t="s">
        <v>295</v>
      </c>
      <c r="D3491" s="28"/>
      <c r="E3491" s="29" t="s">
        <v>1618</v>
      </c>
      <c r="F3491" s="24">
        <v>5765.7999999999993</v>
      </c>
      <c r="G3491" s="24">
        <f t="shared" ref="G3491:O3492" si="2403">G3492</f>
        <v>0</v>
      </c>
      <c r="H3491" s="24">
        <f t="shared" si="2403"/>
        <v>5656.6369999999997</v>
      </c>
      <c r="I3491" s="24">
        <f t="shared" si="2403"/>
        <v>5529.183</v>
      </c>
      <c r="J3491" s="37">
        <f t="shared" si="2403"/>
        <v>3798.1355400000002</v>
      </c>
      <c r="K3491" s="24">
        <f t="shared" si="2403"/>
        <v>0</v>
      </c>
      <c r="L3491" s="24">
        <f t="shared" si="2403"/>
        <v>0</v>
      </c>
      <c r="M3491" s="24">
        <f t="shared" si="2403"/>
        <v>0</v>
      </c>
      <c r="N3491" s="24">
        <f t="shared" si="2403"/>
        <v>0</v>
      </c>
      <c r="O3491" s="30">
        <f t="shared" si="2403"/>
        <v>5494.85898</v>
      </c>
      <c r="P3491" s="30">
        <f t="shared" si="2402"/>
        <v>0</v>
      </c>
      <c r="Q3491" s="30">
        <f t="shared" si="2402"/>
        <v>0</v>
      </c>
      <c r="R3491" s="88">
        <f t="shared" si="2392"/>
        <v>99.379220763718621</v>
      </c>
      <c r="S3491" s="70"/>
    </row>
    <row r="3492" spans="1:19" ht="31.5" customHeight="1" x14ac:dyDescent="0.3">
      <c r="A3492" s="28" t="s">
        <v>309</v>
      </c>
      <c r="B3492" s="28" t="s">
        <v>1423</v>
      </c>
      <c r="C3492" s="18" t="s">
        <v>296</v>
      </c>
      <c r="D3492" s="28"/>
      <c r="E3492" s="29" t="s">
        <v>1619</v>
      </c>
      <c r="F3492" s="24">
        <v>5765.7999999999993</v>
      </c>
      <c r="G3492" s="24">
        <f t="shared" si="2403"/>
        <v>0</v>
      </c>
      <c r="H3492" s="24">
        <f t="shared" si="2403"/>
        <v>5656.6369999999997</v>
      </c>
      <c r="I3492" s="24">
        <f t="shared" si="2403"/>
        <v>5529.183</v>
      </c>
      <c r="J3492" s="37">
        <f t="shared" si="2403"/>
        <v>3798.1355400000002</v>
      </c>
      <c r="K3492" s="24">
        <f t="shared" si="2403"/>
        <v>0</v>
      </c>
      <c r="L3492" s="24">
        <f t="shared" si="2403"/>
        <v>0</v>
      </c>
      <c r="M3492" s="24">
        <f t="shared" si="2403"/>
        <v>0</v>
      </c>
      <c r="N3492" s="24">
        <f t="shared" si="2403"/>
        <v>0</v>
      </c>
      <c r="O3492" s="30">
        <f t="shared" si="2403"/>
        <v>5494.85898</v>
      </c>
      <c r="P3492" s="30">
        <f t="shared" si="2402"/>
        <v>0</v>
      </c>
      <c r="Q3492" s="30">
        <f t="shared" si="2402"/>
        <v>0</v>
      </c>
      <c r="R3492" s="88">
        <f t="shared" si="2392"/>
        <v>99.379220763718621</v>
      </c>
      <c r="S3492" s="70"/>
    </row>
    <row r="3493" spans="1:19" ht="47.25" customHeight="1" x14ac:dyDescent="0.3">
      <c r="A3493" s="28" t="s">
        <v>309</v>
      </c>
      <c r="B3493" s="28" t="s">
        <v>1423</v>
      </c>
      <c r="C3493" s="18" t="s">
        <v>294</v>
      </c>
      <c r="D3493" s="28"/>
      <c r="E3493" s="29" t="s">
        <v>710</v>
      </c>
      <c r="F3493" s="24">
        <v>5765.7999999999993</v>
      </c>
      <c r="G3493" s="24">
        <f t="shared" ref="G3493:H3493" si="2404">G3494+G3496+G3498</f>
        <v>0</v>
      </c>
      <c r="H3493" s="24">
        <f t="shared" si="2404"/>
        <v>5656.6369999999997</v>
      </c>
      <c r="I3493" s="24">
        <f t="shared" ref="I3493:Q3493" si="2405">I3494+I3496+I3498</f>
        <v>5529.183</v>
      </c>
      <c r="J3493" s="37">
        <f t="shared" si="2405"/>
        <v>3798.1355400000002</v>
      </c>
      <c r="K3493" s="24">
        <f t="shared" si="2405"/>
        <v>0</v>
      </c>
      <c r="L3493" s="24">
        <f t="shared" si="2405"/>
        <v>0</v>
      </c>
      <c r="M3493" s="24">
        <f t="shared" si="2405"/>
        <v>0</v>
      </c>
      <c r="N3493" s="24">
        <f t="shared" si="2405"/>
        <v>0</v>
      </c>
      <c r="O3493" s="30">
        <f t="shared" si="2405"/>
        <v>5494.85898</v>
      </c>
      <c r="P3493" s="30">
        <f t="shared" si="2405"/>
        <v>0</v>
      </c>
      <c r="Q3493" s="30">
        <f t="shared" si="2405"/>
        <v>0</v>
      </c>
      <c r="R3493" s="88">
        <f t="shared" si="2392"/>
        <v>99.379220763718621</v>
      </c>
      <c r="S3493" s="70"/>
    </row>
    <row r="3494" spans="1:19" ht="78.75" customHeight="1" x14ac:dyDescent="0.3">
      <c r="A3494" s="28" t="s">
        <v>309</v>
      </c>
      <c r="B3494" s="28" t="s">
        <v>1423</v>
      </c>
      <c r="C3494" s="18" t="s">
        <v>294</v>
      </c>
      <c r="D3494" s="28" t="s">
        <v>58</v>
      </c>
      <c r="E3494" s="29" t="s">
        <v>660</v>
      </c>
      <c r="F3494" s="24">
        <v>4653.2</v>
      </c>
      <c r="G3494" s="24">
        <f t="shared" ref="G3494:Q3494" si="2406">G3495</f>
        <v>0</v>
      </c>
      <c r="H3494" s="24">
        <f t="shared" si="2406"/>
        <v>4653.2</v>
      </c>
      <c r="I3494" s="24">
        <f t="shared" si="2406"/>
        <v>4549.8046000000004</v>
      </c>
      <c r="J3494" s="37">
        <f t="shared" si="2406"/>
        <v>3146.2175000000002</v>
      </c>
      <c r="K3494" s="24">
        <f t="shared" si="2406"/>
        <v>0</v>
      </c>
      <c r="L3494" s="24">
        <f t="shared" si="2406"/>
        <v>0</v>
      </c>
      <c r="M3494" s="24">
        <f t="shared" si="2406"/>
        <v>0</v>
      </c>
      <c r="N3494" s="24">
        <f t="shared" si="2406"/>
        <v>0</v>
      </c>
      <c r="O3494" s="30">
        <f t="shared" si="2406"/>
        <v>4536.7891099999997</v>
      </c>
      <c r="P3494" s="30">
        <f t="shared" si="2406"/>
        <v>0</v>
      </c>
      <c r="Q3494" s="30">
        <f t="shared" si="2406"/>
        <v>0</v>
      </c>
      <c r="R3494" s="88">
        <f t="shared" si="2392"/>
        <v>99.713932989561783</v>
      </c>
      <c r="S3494" s="70"/>
    </row>
    <row r="3495" spans="1:19" ht="15.75" customHeight="1" x14ac:dyDescent="0.3">
      <c r="A3495" s="28" t="s">
        <v>309</v>
      </c>
      <c r="B3495" s="28" t="s">
        <v>1423</v>
      </c>
      <c r="C3495" s="18" t="s">
        <v>294</v>
      </c>
      <c r="D3495" s="28" t="s">
        <v>59</v>
      </c>
      <c r="E3495" s="29" t="s">
        <v>661</v>
      </c>
      <c r="F3495" s="24">
        <v>4653.2</v>
      </c>
      <c r="G3495" s="24"/>
      <c r="H3495" s="24">
        <v>4653.2</v>
      </c>
      <c r="I3495" s="24">
        <v>4549.8046000000004</v>
      </c>
      <c r="J3495" s="37">
        <v>3146.2175000000002</v>
      </c>
      <c r="K3495" s="24">
        <v>0</v>
      </c>
      <c r="L3495" s="24">
        <v>0</v>
      </c>
      <c r="M3495" s="24">
        <v>0</v>
      </c>
      <c r="N3495" s="24">
        <v>0</v>
      </c>
      <c r="O3495" s="30">
        <v>4536.7891099999997</v>
      </c>
      <c r="P3495" s="30">
        <v>0</v>
      </c>
      <c r="Q3495" s="30">
        <v>0</v>
      </c>
      <c r="R3495" s="88">
        <f t="shared" si="2392"/>
        <v>99.713932989561783</v>
      </c>
      <c r="S3495" s="70"/>
    </row>
    <row r="3496" spans="1:19" ht="31.5" customHeight="1" x14ac:dyDescent="0.3">
      <c r="A3496" s="28" t="s">
        <v>309</v>
      </c>
      <c r="B3496" s="28" t="s">
        <v>1423</v>
      </c>
      <c r="C3496" s="18" t="s">
        <v>294</v>
      </c>
      <c r="D3496" s="28" t="s">
        <v>51</v>
      </c>
      <c r="E3496" s="29" t="s">
        <v>663</v>
      </c>
      <c r="F3496" s="24">
        <v>1109.3999999999999</v>
      </c>
      <c r="G3496" s="24">
        <f t="shared" ref="G3496:Q3496" si="2407">G3497</f>
        <v>0</v>
      </c>
      <c r="H3496" s="24">
        <f t="shared" si="2407"/>
        <v>1000.237</v>
      </c>
      <c r="I3496" s="24">
        <f t="shared" si="2407"/>
        <v>976.17840000000001</v>
      </c>
      <c r="J3496" s="37">
        <f t="shared" si="2407"/>
        <v>651.91804000000002</v>
      </c>
      <c r="K3496" s="24">
        <f t="shared" si="2407"/>
        <v>0</v>
      </c>
      <c r="L3496" s="24">
        <f t="shared" si="2407"/>
        <v>0</v>
      </c>
      <c r="M3496" s="24">
        <f t="shared" si="2407"/>
        <v>0</v>
      </c>
      <c r="N3496" s="24">
        <f t="shared" si="2407"/>
        <v>0</v>
      </c>
      <c r="O3496" s="30">
        <f t="shared" si="2407"/>
        <v>958.06987000000004</v>
      </c>
      <c r="P3496" s="30">
        <f t="shared" si="2407"/>
        <v>0</v>
      </c>
      <c r="Q3496" s="30">
        <f t="shared" si="2407"/>
        <v>0</v>
      </c>
      <c r="R3496" s="88">
        <f t="shared" si="2392"/>
        <v>98.144956905418113</v>
      </c>
      <c r="S3496" s="70"/>
    </row>
    <row r="3497" spans="1:19" ht="31.5" customHeight="1" x14ac:dyDescent="0.3">
      <c r="A3497" s="28" t="s">
        <v>309</v>
      </c>
      <c r="B3497" s="28" t="s">
        <v>1423</v>
      </c>
      <c r="C3497" s="18" t="s">
        <v>294</v>
      </c>
      <c r="D3497" s="28" t="s">
        <v>52</v>
      </c>
      <c r="E3497" s="29" t="s">
        <v>664</v>
      </c>
      <c r="F3497" s="24">
        <v>1109.3999999999999</v>
      </c>
      <c r="G3497" s="24"/>
      <c r="H3497" s="24">
        <v>1000.237</v>
      </c>
      <c r="I3497" s="24">
        <v>976.17840000000001</v>
      </c>
      <c r="J3497" s="37">
        <v>651.91804000000002</v>
      </c>
      <c r="K3497" s="24">
        <v>0</v>
      </c>
      <c r="L3497" s="24">
        <v>0</v>
      </c>
      <c r="M3497" s="24">
        <v>0</v>
      </c>
      <c r="N3497" s="24">
        <v>0</v>
      </c>
      <c r="O3497" s="30">
        <v>958.06987000000004</v>
      </c>
      <c r="P3497" s="30">
        <v>0</v>
      </c>
      <c r="Q3497" s="30">
        <v>0</v>
      </c>
      <c r="R3497" s="88">
        <f t="shared" si="2392"/>
        <v>98.144956905418113</v>
      </c>
      <c r="S3497" s="70"/>
    </row>
    <row r="3498" spans="1:19" ht="15.75" customHeight="1" x14ac:dyDescent="0.3">
      <c r="A3498" s="28" t="s">
        <v>309</v>
      </c>
      <c r="B3498" s="28" t="s">
        <v>1423</v>
      </c>
      <c r="C3498" s="18" t="s">
        <v>294</v>
      </c>
      <c r="D3498" s="28" t="s">
        <v>53</v>
      </c>
      <c r="E3498" s="29" t="s">
        <v>679</v>
      </c>
      <c r="F3498" s="24">
        <v>3.2</v>
      </c>
      <c r="G3498" s="24">
        <f t="shared" ref="G3498:Q3498" si="2408">G3499</f>
        <v>0</v>
      </c>
      <c r="H3498" s="24">
        <f t="shared" si="2408"/>
        <v>3.2</v>
      </c>
      <c r="I3498" s="24">
        <f t="shared" si="2408"/>
        <v>3.2</v>
      </c>
      <c r="J3498" s="37">
        <f t="shared" si="2408"/>
        <v>0</v>
      </c>
      <c r="K3498" s="24">
        <f t="shared" si="2408"/>
        <v>0</v>
      </c>
      <c r="L3498" s="24">
        <f t="shared" si="2408"/>
        <v>0</v>
      </c>
      <c r="M3498" s="24">
        <f t="shared" si="2408"/>
        <v>0</v>
      </c>
      <c r="N3498" s="24">
        <f t="shared" si="2408"/>
        <v>0</v>
      </c>
      <c r="O3498" s="30">
        <f t="shared" si="2408"/>
        <v>0</v>
      </c>
      <c r="P3498" s="30">
        <f t="shared" si="2408"/>
        <v>0</v>
      </c>
      <c r="Q3498" s="30">
        <f t="shared" si="2408"/>
        <v>0</v>
      </c>
      <c r="R3498" s="88">
        <f t="shared" si="2392"/>
        <v>0</v>
      </c>
    </row>
    <row r="3499" spans="1:19" ht="15.75" customHeight="1" x14ac:dyDescent="0.3">
      <c r="A3499" s="28" t="s">
        <v>309</v>
      </c>
      <c r="B3499" s="28" t="s">
        <v>1423</v>
      </c>
      <c r="C3499" s="18" t="s">
        <v>294</v>
      </c>
      <c r="D3499" s="28" t="s">
        <v>60</v>
      </c>
      <c r="E3499" s="29" t="s">
        <v>682</v>
      </c>
      <c r="F3499" s="24">
        <v>3.2</v>
      </c>
      <c r="G3499" s="24"/>
      <c r="H3499" s="24">
        <v>3.2</v>
      </c>
      <c r="I3499" s="24">
        <v>3.2</v>
      </c>
      <c r="J3499" s="37">
        <v>0</v>
      </c>
      <c r="K3499" s="24">
        <v>0</v>
      </c>
      <c r="L3499" s="24">
        <v>0</v>
      </c>
      <c r="M3499" s="24">
        <v>0</v>
      </c>
      <c r="N3499" s="24">
        <v>0</v>
      </c>
      <c r="O3499" s="30">
        <v>0</v>
      </c>
      <c r="P3499" s="30">
        <v>0</v>
      </c>
      <c r="Q3499" s="30">
        <v>0</v>
      </c>
      <c r="R3499" s="88">
        <f t="shared" si="2392"/>
        <v>0</v>
      </c>
    </row>
    <row r="3500" spans="1:19" s="36" customFormat="1" ht="15.75" customHeight="1" x14ac:dyDescent="0.3">
      <c r="A3500" s="43" t="s">
        <v>309</v>
      </c>
      <c r="B3500" s="43" t="s">
        <v>77</v>
      </c>
      <c r="C3500" s="27"/>
      <c r="D3500" s="43"/>
      <c r="E3500" s="44" t="s">
        <v>623</v>
      </c>
      <c r="F3500" s="22">
        <v>1251.2</v>
      </c>
      <c r="G3500" s="22">
        <f t="shared" ref="G3500:N3502" si="2409">G3501</f>
        <v>0</v>
      </c>
      <c r="H3500" s="22">
        <f t="shared" si="2409"/>
        <v>1077.2</v>
      </c>
      <c r="I3500" s="22">
        <f t="shared" si="2409"/>
        <v>1277.2</v>
      </c>
      <c r="J3500" s="76">
        <f t="shared" si="2409"/>
        <v>50</v>
      </c>
      <c r="K3500" s="22">
        <f t="shared" si="2409"/>
        <v>200</v>
      </c>
      <c r="L3500" s="22">
        <f t="shared" si="2409"/>
        <v>0</v>
      </c>
      <c r="M3500" s="22">
        <f t="shared" si="2409"/>
        <v>0</v>
      </c>
      <c r="N3500" s="22">
        <f t="shared" si="2409"/>
        <v>0</v>
      </c>
      <c r="O3500" s="45">
        <f t="shared" ref="O3500:Q3502" si="2410">O3501</f>
        <v>1277.0260000000001</v>
      </c>
      <c r="P3500" s="45">
        <f t="shared" si="2410"/>
        <v>200</v>
      </c>
      <c r="Q3500" s="45">
        <f t="shared" si="2410"/>
        <v>0</v>
      </c>
      <c r="R3500" s="86">
        <f t="shared" si="2392"/>
        <v>99.986376448481053</v>
      </c>
      <c r="S3500" s="70"/>
    </row>
    <row r="3501" spans="1:19" s="49" customFormat="1" ht="31.5" customHeight="1" x14ac:dyDescent="0.3">
      <c r="A3501" s="47" t="s">
        <v>309</v>
      </c>
      <c r="B3501" s="47" t="s">
        <v>1402</v>
      </c>
      <c r="C3501" s="20"/>
      <c r="D3501" s="47"/>
      <c r="E3501" s="48" t="s">
        <v>647</v>
      </c>
      <c r="F3501" s="23">
        <v>1251.2</v>
      </c>
      <c r="G3501" s="23">
        <f t="shared" si="2409"/>
        <v>0</v>
      </c>
      <c r="H3501" s="23">
        <f t="shared" si="2409"/>
        <v>1077.2</v>
      </c>
      <c r="I3501" s="23">
        <f t="shared" si="2409"/>
        <v>1277.2</v>
      </c>
      <c r="J3501" s="77">
        <f t="shared" si="2409"/>
        <v>50</v>
      </c>
      <c r="K3501" s="23">
        <f t="shared" si="2409"/>
        <v>200</v>
      </c>
      <c r="L3501" s="23">
        <f t="shared" si="2409"/>
        <v>0</v>
      </c>
      <c r="M3501" s="23">
        <f t="shared" si="2409"/>
        <v>0</v>
      </c>
      <c r="N3501" s="23">
        <f t="shared" si="2409"/>
        <v>0</v>
      </c>
      <c r="O3501" s="51">
        <f t="shared" si="2410"/>
        <v>1277.0260000000001</v>
      </c>
      <c r="P3501" s="51">
        <f t="shared" si="2410"/>
        <v>200</v>
      </c>
      <c r="Q3501" s="51">
        <f t="shared" si="2410"/>
        <v>0</v>
      </c>
      <c r="R3501" s="87">
        <f t="shared" si="2392"/>
        <v>99.986376448481053</v>
      </c>
      <c r="S3501" s="70"/>
    </row>
    <row r="3502" spans="1:19" ht="31.5" customHeight="1" x14ac:dyDescent="0.3">
      <c r="A3502" s="28" t="s">
        <v>309</v>
      </c>
      <c r="B3502" s="28" t="s">
        <v>1402</v>
      </c>
      <c r="C3502" s="18" t="s">
        <v>112</v>
      </c>
      <c r="D3502" s="28"/>
      <c r="E3502" s="29" t="s">
        <v>1504</v>
      </c>
      <c r="F3502" s="24">
        <v>1251.2</v>
      </c>
      <c r="G3502" s="24">
        <f t="shared" si="2409"/>
        <v>0</v>
      </c>
      <c r="H3502" s="24">
        <f t="shared" si="2409"/>
        <v>1077.2</v>
      </c>
      <c r="I3502" s="24">
        <f t="shared" si="2409"/>
        <v>1277.2</v>
      </c>
      <c r="J3502" s="37">
        <f t="shared" si="2409"/>
        <v>50</v>
      </c>
      <c r="K3502" s="24">
        <f t="shared" si="2409"/>
        <v>200</v>
      </c>
      <c r="L3502" s="24">
        <f t="shared" si="2409"/>
        <v>0</v>
      </c>
      <c r="M3502" s="24">
        <f t="shared" si="2409"/>
        <v>0</v>
      </c>
      <c r="N3502" s="24">
        <f t="shared" si="2409"/>
        <v>0</v>
      </c>
      <c r="O3502" s="30">
        <f t="shared" si="2410"/>
        <v>1277.0260000000001</v>
      </c>
      <c r="P3502" s="30">
        <f t="shared" si="2410"/>
        <v>200</v>
      </c>
      <c r="Q3502" s="30">
        <f t="shared" si="2410"/>
        <v>0</v>
      </c>
      <c r="R3502" s="88">
        <f t="shared" si="2392"/>
        <v>99.986376448481053</v>
      </c>
      <c r="S3502" s="70"/>
    </row>
    <row r="3503" spans="1:19" ht="31.5" customHeight="1" x14ac:dyDescent="0.3">
      <c r="A3503" s="28" t="s">
        <v>309</v>
      </c>
      <c r="B3503" s="28" t="s">
        <v>1402</v>
      </c>
      <c r="C3503" s="18" t="s">
        <v>131</v>
      </c>
      <c r="D3503" s="28"/>
      <c r="E3503" s="29" t="s">
        <v>1505</v>
      </c>
      <c r="F3503" s="24">
        <v>1251.2</v>
      </c>
      <c r="G3503" s="24">
        <f t="shared" ref="G3503:H3503" si="2411">G3511+G3504</f>
        <v>0</v>
      </c>
      <c r="H3503" s="24">
        <f t="shared" si="2411"/>
        <v>1077.2</v>
      </c>
      <c r="I3503" s="24">
        <f t="shared" ref="I3503:Q3503" si="2412">I3511+I3504</f>
        <v>1277.2</v>
      </c>
      <c r="J3503" s="37">
        <f t="shared" si="2412"/>
        <v>50</v>
      </c>
      <c r="K3503" s="24">
        <f t="shared" si="2412"/>
        <v>200</v>
      </c>
      <c r="L3503" s="24">
        <f t="shared" si="2412"/>
        <v>0</v>
      </c>
      <c r="M3503" s="24">
        <f t="shared" si="2412"/>
        <v>0</v>
      </c>
      <c r="N3503" s="24">
        <f t="shared" si="2412"/>
        <v>0</v>
      </c>
      <c r="O3503" s="30">
        <f t="shared" si="2412"/>
        <v>1277.0260000000001</v>
      </c>
      <c r="P3503" s="30">
        <f t="shared" si="2412"/>
        <v>200</v>
      </c>
      <c r="Q3503" s="30">
        <f t="shared" si="2412"/>
        <v>0</v>
      </c>
      <c r="R3503" s="88">
        <f t="shared" si="2392"/>
        <v>99.986376448481053</v>
      </c>
      <c r="S3503" s="70"/>
    </row>
    <row r="3504" spans="1:19" ht="31.5" customHeight="1" x14ac:dyDescent="0.3">
      <c r="A3504" s="28" t="s">
        <v>309</v>
      </c>
      <c r="B3504" s="28" t="s">
        <v>1402</v>
      </c>
      <c r="C3504" s="18" t="s">
        <v>145</v>
      </c>
      <c r="D3504" s="28"/>
      <c r="E3504" s="29" t="s">
        <v>1513</v>
      </c>
      <c r="F3504" s="24">
        <v>50</v>
      </c>
      <c r="G3504" s="24">
        <f t="shared" ref="G3504" si="2413">G3505</f>
        <v>0</v>
      </c>
      <c r="H3504" s="24">
        <f>H3505+H3508</f>
        <v>50</v>
      </c>
      <c r="I3504" s="24">
        <f>I3505+I3508</f>
        <v>250</v>
      </c>
      <c r="J3504" s="24">
        <f t="shared" ref="J3504:Q3504" si="2414">J3505+J3508</f>
        <v>50</v>
      </c>
      <c r="K3504" s="24">
        <f t="shared" si="2414"/>
        <v>200</v>
      </c>
      <c r="L3504" s="24">
        <f t="shared" si="2414"/>
        <v>0</v>
      </c>
      <c r="M3504" s="24">
        <f t="shared" si="2414"/>
        <v>0</v>
      </c>
      <c r="N3504" s="24">
        <f t="shared" si="2414"/>
        <v>0</v>
      </c>
      <c r="O3504" s="24">
        <f t="shared" si="2414"/>
        <v>250</v>
      </c>
      <c r="P3504" s="24">
        <f t="shared" si="2414"/>
        <v>200</v>
      </c>
      <c r="Q3504" s="24">
        <f t="shared" si="2414"/>
        <v>0</v>
      </c>
      <c r="R3504" s="88">
        <f t="shared" si="2392"/>
        <v>100</v>
      </c>
      <c r="S3504" s="70"/>
    </row>
    <row r="3505" spans="1:19" ht="31.5" hidden="1" customHeight="1" x14ac:dyDescent="0.3">
      <c r="A3505" s="28" t="s">
        <v>309</v>
      </c>
      <c r="B3505" s="28" t="s">
        <v>1402</v>
      </c>
      <c r="C3505" s="18" t="s">
        <v>141</v>
      </c>
      <c r="D3505" s="28"/>
      <c r="E3505" s="29" t="s">
        <v>892</v>
      </c>
      <c r="F3505" s="24">
        <v>50</v>
      </c>
      <c r="G3505" s="24">
        <f t="shared" ref="G3505:Q3506" si="2415">G3506</f>
        <v>0</v>
      </c>
      <c r="H3505" s="24">
        <f t="shared" si="2415"/>
        <v>50</v>
      </c>
      <c r="I3505" s="24">
        <f t="shared" si="2415"/>
        <v>0</v>
      </c>
      <c r="J3505" s="37">
        <f t="shared" si="2415"/>
        <v>0</v>
      </c>
      <c r="K3505" s="24">
        <f t="shared" si="2415"/>
        <v>0</v>
      </c>
      <c r="L3505" s="24">
        <f t="shared" si="2415"/>
        <v>0</v>
      </c>
      <c r="M3505" s="24">
        <f t="shared" si="2415"/>
        <v>0</v>
      </c>
      <c r="N3505" s="24">
        <f t="shared" si="2415"/>
        <v>0</v>
      </c>
      <c r="O3505" s="30">
        <f t="shared" si="2415"/>
        <v>0</v>
      </c>
      <c r="P3505" s="30">
        <f t="shared" si="2415"/>
        <v>0</v>
      </c>
      <c r="Q3505" s="30">
        <f t="shared" si="2415"/>
        <v>0</v>
      </c>
      <c r="R3505" s="30">
        <v>0</v>
      </c>
      <c r="S3505" s="36" t="s">
        <v>2026</v>
      </c>
    </row>
    <row r="3506" spans="1:19" ht="31.5" hidden="1" customHeight="1" x14ac:dyDescent="0.3">
      <c r="A3506" s="28" t="s">
        <v>309</v>
      </c>
      <c r="B3506" s="28" t="s">
        <v>1402</v>
      </c>
      <c r="C3506" s="18" t="s">
        <v>141</v>
      </c>
      <c r="D3506" s="28" t="s">
        <v>51</v>
      </c>
      <c r="E3506" s="29" t="s">
        <v>663</v>
      </c>
      <c r="F3506" s="24">
        <v>50</v>
      </c>
      <c r="G3506" s="24">
        <f t="shared" si="2415"/>
        <v>0</v>
      </c>
      <c r="H3506" s="24">
        <f t="shared" si="2415"/>
        <v>50</v>
      </c>
      <c r="I3506" s="24">
        <f t="shared" si="2415"/>
        <v>0</v>
      </c>
      <c r="J3506" s="37">
        <f t="shared" si="2415"/>
        <v>0</v>
      </c>
      <c r="K3506" s="24">
        <f t="shared" si="2415"/>
        <v>0</v>
      </c>
      <c r="L3506" s="24">
        <f t="shared" si="2415"/>
        <v>0</v>
      </c>
      <c r="M3506" s="24">
        <f t="shared" si="2415"/>
        <v>0</v>
      </c>
      <c r="N3506" s="24">
        <f t="shared" si="2415"/>
        <v>0</v>
      </c>
      <c r="O3506" s="30">
        <f t="shared" si="2415"/>
        <v>0</v>
      </c>
      <c r="P3506" s="30">
        <f t="shared" si="2415"/>
        <v>0</v>
      </c>
      <c r="Q3506" s="30">
        <f t="shared" si="2415"/>
        <v>0</v>
      </c>
      <c r="R3506" s="30">
        <v>0</v>
      </c>
      <c r="S3506" s="36" t="s">
        <v>2026</v>
      </c>
    </row>
    <row r="3507" spans="1:19" ht="31.5" hidden="1" customHeight="1" x14ac:dyDescent="0.3">
      <c r="A3507" s="28" t="s">
        <v>309</v>
      </c>
      <c r="B3507" s="28" t="s">
        <v>1402</v>
      </c>
      <c r="C3507" s="18" t="s">
        <v>141</v>
      </c>
      <c r="D3507" s="28" t="s">
        <v>52</v>
      </c>
      <c r="E3507" s="29" t="s">
        <v>664</v>
      </c>
      <c r="F3507" s="24">
        <v>50</v>
      </c>
      <c r="G3507" s="24"/>
      <c r="H3507" s="24">
        <v>50</v>
      </c>
      <c r="I3507" s="24">
        <v>0</v>
      </c>
      <c r="J3507" s="37">
        <v>0</v>
      </c>
      <c r="K3507" s="24">
        <v>0</v>
      </c>
      <c r="L3507" s="24">
        <v>0</v>
      </c>
      <c r="M3507" s="24">
        <v>0</v>
      </c>
      <c r="N3507" s="24">
        <v>0</v>
      </c>
      <c r="O3507" s="30">
        <v>0</v>
      </c>
      <c r="P3507" s="30">
        <v>0</v>
      </c>
      <c r="Q3507" s="30">
        <v>0</v>
      </c>
      <c r="R3507" s="30">
        <v>0</v>
      </c>
      <c r="S3507" s="36" t="s">
        <v>2026</v>
      </c>
    </row>
    <row r="3508" spans="1:19" ht="63" customHeight="1" x14ac:dyDescent="0.3">
      <c r="A3508" s="28" t="s">
        <v>309</v>
      </c>
      <c r="B3508" s="28" t="s">
        <v>1402</v>
      </c>
      <c r="C3508" s="18" t="s">
        <v>2014</v>
      </c>
      <c r="D3508" s="28"/>
      <c r="E3508" s="29" t="s">
        <v>2015</v>
      </c>
      <c r="F3508" s="24"/>
      <c r="G3508" s="24"/>
      <c r="H3508" s="24">
        <f>H3509</f>
        <v>0</v>
      </c>
      <c r="I3508" s="24">
        <f>I3509</f>
        <v>250</v>
      </c>
      <c r="J3508" s="24">
        <f t="shared" ref="J3508:Q3509" si="2416">J3509</f>
        <v>50</v>
      </c>
      <c r="K3508" s="24">
        <f t="shared" si="2416"/>
        <v>200</v>
      </c>
      <c r="L3508" s="24">
        <f t="shared" si="2416"/>
        <v>0</v>
      </c>
      <c r="M3508" s="24">
        <f t="shared" si="2416"/>
        <v>0</v>
      </c>
      <c r="N3508" s="24">
        <f t="shared" si="2416"/>
        <v>0</v>
      </c>
      <c r="O3508" s="24">
        <f t="shared" si="2416"/>
        <v>250</v>
      </c>
      <c r="P3508" s="24">
        <f t="shared" si="2416"/>
        <v>200</v>
      </c>
      <c r="Q3508" s="24">
        <f t="shared" si="2416"/>
        <v>0</v>
      </c>
      <c r="R3508" s="88">
        <f t="shared" si="2392"/>
        <v>100</v>
      </c>
    </row>
    <row r="3509" spans="1:19" ht="31.5" customHeight="1" x14ac:dyDescent="0.3">
      <c r="A3509" s="28" t="s">
        <v>309</v>
      </c>
      <c r="B3509" s="28" t="s">
        <v>1402</v>
      </c>
      <c r="C3509" s="18" t="s">
        <v>2014</v>
      </c>
      <c r="D3509" s="28" t="s">
        <v>51</v>
      </c>
      <c r="E3509" s="29" t="s">
        <v>663</v>
      </c>
      <c r="F3509" s="24"/>
      <c r="G3509" s="24"/>
      <c r="H3509" s="24">
        <f>H3510</f>
        <v>0</v>
      </c>
      <c r="I3509" s="24">
        <f>I3510</f>
        <v>250</v>
      </c>
      <c r="J3509" s="24">
        <f t="shared" si="2416"/>
        <v>50</v>
      </c>
      <c r="K3509" s="24">
        <f t="shared" si="2416"/>
        <v>200</v>
      </c>
      <c r="L3509" s="24">
        <f t="shared" si="2416"/>
        <v>0</v>
      </c>
      <c r="M3509" s="24">
        <f t="shared" si="2416"/>
        <v>0</v>
      </c>
      <c r="N3509" s="24">
        <f t="shared" si="2416"/>
        <v>0</v>
      </c>
      <c r="O3509" s="24">
        <f t="shared" si="2416"/>
        <v>250</v>
      </c>
      <c r="P3509" s="24">
        <f t="shared" si="2416"/>
        <v>200</v>
      </c>
      <c r="Q3509" s="24">
        <f t="shared" si="2416"/>
        <v>0</v>
      </c>
      <c r="R3509" s="88">
        <f t="shared" si="2392"/>
        <v>100</v>
      </c>
    </row>
    <row r="3510" spans="1:19" ht="31.5" customHeight="1" x14ac:dyDescent="0.3">
      <c r="A3510" s="28" t="s">
        <v>309</v>
      </c>
      <c r="B3510" s="28" t="s">
        <v>1402</v>
      </c>
      <c r="C3510" s="18" t="s">
        <v>2014</v>
      </c>
      <c r="D3510" s="28" t="s">
        <v>52</v>
      </c>
      <c r="E3510" s="29" t="s">
        <v>664</v>
      </c>
      <c r="F3510" s="24"/>
      <c r="G3510" s="24"/>
      <c r="H3510" s="24">
        <v>0</v>
      </c>
      <c r="I3510" s="24">
        <v>250</v>
      </c>
      <c r="J3510" s="37">
        <v>50</v>
      </c>
      <c r="K3510" s="24">
        <v>200</v>
      </c>
      <c r="L3510" s="24">
        <v>0</v>
      </c>
      <c r="M3510" s="24">
        <v>0</v>
      </c>
      <c r="N3510" s="24">
        <v>0</v>
      </c>
      <c r="O3510" s="24">
        <v>250</v>
      </c>
      <c r="P3510" s="24">
        <v>200</v>
      </c>
      <c r="Q3510" s="24">
        <v>0</v>
      </c>
      <c r="R3510" s="88">
        <f t="shared" si="2392"/>
        <v>100</v>
      </c>
    </row>
    <row r="3511" spans="1:19" ht="31.5" customHeight="1" x14ac:dyDescent="0.3">
      <c r="A3511" s="28" t="s">
        <v>309</v>
      </c>
      <c r="B3511" s="28" t="s">
        <v>1402</v>
      </c>
      <c r="C3511" s="18" t="s">
        <v>298</v>
      </c>
      <c r="D3511" s="28"/>
      <c r="E3511" s="29" t="s">
        <v>1620</v>
      </c>
      <c r="F3511" s="24">
        <v>1201.2</v>
      </c>
      <c r="G3511" s="24">
        <f t="shared" ref="G3511:N3513" si="2417">G3512</f>
        <v>0</v>
      </c>
      <c r="H3511" s="24">
        <f t="shared" si="2417"/>
        <v>1027.2</v>
      </c>
      <c r="I3511" s="24">
        <f t="shared" si="2417"/>
        <v>1027.2</v>
      </c>
      <c r="J3511" s="37">
        <f t="shared" si="2417"/>
        <v>0</v>
      </c>
      <c r="K3511" s="24">
        <f t="shared" si="2417"/>
        <v>0</v>
      </c>
      <c r="L3511" s="24">
        <f t="shared" si="2417"/>
        <v>0</v>
      </c>
      <c r="M3511" s="24">
        <f t="shared" si="2417"/>
        <v>0</v>
      </c>
      <c r="N3511" s="24">
        <f t="shared" si="2417"/>
        <v>0</v>
      </c>
      <c r="O3511" s="30">
        <f t="shared" ref="O3511:Q3513" si="2418">O3512</f>
        <v>1027.0260000000001</v>
      </c>
      <c r="P3511" s="30">
        <f t="shared" si="2418"/>
        <v>0</v>
      </c>
      <c r="Q3511" s="30">
        <f t="shared" si="2418"/>
        <v>0</v>
      </c>
      <c r="R3511" s="88">
        <f t="shared" si="2392"/>
        <v>99.983060747663558</v>
      </c>
    </row>
    <row r="3512" spans="1:19" ht="15.75" customHeight="1" x14ac:dyDescent="0.3">
      <c r="A3512" s="28" t="s">
        <v>309</v>
      </c>
      <c r="B3512" s="28" t="s">
        <v>1402</v>
      </c>
      <c r="C3512" s="18" t="s">
        <v>297</v>
      </c>
      <c r="D3512" s="28"/>
      <c r="E3512" s="29" t="s">
        <v>894</v>
      </c>
      <c r="F3512" s="24">
        <v>1201.2</v>
      </c>
      <c r="G3512" s="24">
        <f t="shared" si="2417"/>
        <v>0</v>
      </c>
      <c r="H3512" s="24">
        <f t="shared" si="2417"/>
        <v>1027.2</v>
      </c>
      <c r="I3512" s="24">
        <f t="shared" si="2417"/>
        <v>1027.2</v>
      </c>
      <c r="J3512" s="37">
        <f t="shared" si="2417"/>
        <v>0</v>
      </c>
      <c r="K3512" s="24">
        <f t="shared" si="2417"/>
        <v>0</v>
      </c>
      <c r="L3512" s="24">
        <f t="shared" si="2417"/>
        <v>0</v>
      </c>
      <c r="M3512" s="24">
        <f t="shared" si="2417"/>
        <v>0</v>
      </c>
      <c r="N3512" s="24">
        <f t="shared" si="2417"/>
        <v>0</v>
      </c>
      <c r="O3512" s="30">
        <f t="shared" si="2418"/>
        <v>1027.0260000000001</v>
      </c>
      <c r="P3512" s="30">
        <f t="shared" si="2418"/>
        <v>0</v>
      </c>
      <c r="Q3512" s="30">
        <f t="shared" si="2418"/>
        <v>0</v>
      </c>
      <c r="R3512" s="88">
        <f t="shared" si="2392"/>
        <v>99.983060747663558</v>
      </c>
    </row>
    <row r="3513" spans="1:19" ht="31.5" customHeight="1" x14ac:dyDescent="0.3">
      <c r="A3513" s="28" t="s">
        <v>309</v>
      </c>
      <c r="B3513" s="28" t="s">
        <v>1402</v>
      </c>
      <c r="C3513" s="18" t="s">
        <v>297</v>
      </c>
      <c r="D3513" s="28" t="s">
        <v>51</v>
      </c>
      <c r="E3513" s="29" t="s">
        <v>663</v>
      </c>
      <c r="F3513" s="24">
        <v>1201.2</v>
      </c>
      <c r="G3513" s="24">
        <f t="shared" si="2417"/>
        <v>0</v>
      </c>
      <c r="H3513" s="24">
        <f t="shared" si="2417"/>
        <v>1027.2</v>
      </c>
      <c r="I3513" s="24">
        <f t="shared" si="2417"/>
        <v>1027.2</v>
      </c>
      <c r="J3513" s="37">
        <f t="shared" si="2417"/>
        <v>0</v>
      </c>
      <c r="K3513" s="24">
        <f t="shared" si="2417"/>
        <v>0</v>
      </c>
      <c r="L3513" s="24">
        <f t="shared" si="2417"/>
        <v>0</v>
      </c>
      <c r="M3513" s="24">
        <f t="shared" si="2417"/>
        <v>0</v>
      </c>
      <c r="N3513" s="24">
        <f t="shared" si="2417"/>
        <v>0</v>
      </c>
      <c r="O3513" s="30">
        <f t="shared" si="2418"/>
        <v>1027.0260000000001</v>
      </c>
      <c r="P3513" s="30">
        <f t="shared" si="2418"/>
        <v>0</v>
      </c>
      <c r="Q3513" s="30">
        <f t="shared" si="2418"/>
        <v>0</v>
      </c>
      <c r="R3513" s="88">
        <f t="shared" si="2392"/>
        <v>99.983060747663558</v>
      </c>
    </row>
    <row r="3514" spans="1:19" ht="31.5" customHeight="1" x14ac:dyDescent="0.3">
      <c r="A3514" s="28" t="s">
        <v>309</v>
      </c>
      <c r="B3514" s="28" t="s">
        <v>1402</v>
      </c>
      <c r="C3514" s="18" t="s">
        <v>297</v>
      </c>
      <c r="D3514" s="28" t="s">
        <v>52</v>
      </c>
      <c r="E3514" s="29" t="s">
        <v>664</v>
      </c>
      <c r="F3514" s="24">
        <v>1201.2</v>
      </c>
      <c r="G3514" s="24"/>
      <c r="H3514" s="24">
        <f>1201.2-174</f>
        <v>1027.2</v>
      </c>
      <c r="I3514" s="24">
        <v>1027.2</v>
      </c>
      <c r="J3514" s="37">
        <v>0</v>
      </c>
      <c r="K3514" s="24">
        <v>0</v>
      </c>
      <c r="L3514" s="24">
        <v>0</v>
      </c>
      <c r="M3514" s="24">
        <v>0</v>
      </c>
      <c r="N3514" s="24">
        <v>0</v>
      </c>
      <c r="O3514" s="30">
        <v>1027.0260000000001</v>
      </c>
      <c r="P3514" s="30">
        <v>0</v>
      </c>
      <c r="Q3514" s="30">
        <v>0</v>
      </c>
      <c r="R3514" s="88">
        <f t="shared" si="2392"/>
        <v>99.983060747663558</v>
      </c>
    </row>
    <row r="3515" spans="1:19" s="36" customFormat="1" ht="15.75" customHeight="1" x14ac:dyDescent="0.3">
      <c r="A3515" s="43" t="s">
        <v>309</v>
      </c>
      <c r="B3515" s="43" t="s">
        <v>111</v>
      </c>
      <c r="C3515" s="27"/>
      <c r="D3515" s="43"/>
      <c r="E3515" s="44" t="s">
        <v>624</v>
      </c>
      <c r="F3515" s="22">
        <v>209.2</v>
      </c>
      <c r="G3515" s="22">
        <f t="shared" ref="G3515:N3521" si="2419">G3516</f>
        <v>0</v>
      </c>
      <c r="H3515" s="22">
        <f t="shared" si="2419"/>
        <v>209.2</v>
      </c>
      <c r="I3515" s="22">
        <f t="shared" si="2419"/>
        <v>209.2</v>
      </c>
      <c r="J3515" s="76">
        <f t="shared" si="2419"/>
        <v>209.2</v>
      </c>
      <c r="K3515" s="22">
        <f t="shared" si="2419"/>
        <v>0</v>
      </c>
      <c r="L3515" s="22">
        <f t="shared" si="2419"/>
        <v>0</v>
      </c>
      <c r="M3515" s="22">
        <f t="shared" si="2419"/>
        <v>0</v>
      </c>
      <c r="N3515" s="22">
        <f t="shared" si="2419"/>
        <v>0</v>
      </c>
      <c r="O3515" s="45">
        <f t="shared" ref="O3515:Q3521" si="2420">O3516</f>
        <v>209.17599999999999</v>
      </c>
      <c r="P3515" s="45">
        <f t="shared" si="2420"/>
        <v>0</v>
      </c>
      <c r="Q3515" s="45">
        <f t="shared" si="2420"/>
        <v>0</v>
      </c>
      <c r="R3515" s="86">
        <f t="shared" si="2392"/>
        <v>99.988527724665389</v>
      </c>
    </row>
    <row r="3516" spans="1:19" s="49" customFormat="1" ht="15.75" customHeight="1" x14ac:dyDescent="0.3">
      <c r="A3516" s="47" t="s">
        <v>309</v>
      </c>
      <c r="B3516" s="47" t="s">
        <v>1406</v>
      </c>
      <c r="C3516" s="20"/>
      <c r="D3516" s="47"/>
      <c r="E3516" s="48" t="s">
        <v>650</v>
      </c>
      <c r="F3516" s="23">
        <v>209.2</v>
      </c>
      <c r="G3516" s="23">
        <f t="shared" si="2419"/>
        <v>0</v>
      </c>
      <c r="H3516" s="23">
        <f t="shared" si="2419"/>
        <v>209.2</v>
      </c>
      <c r="I3516" s="23">
        <f t="shared" si="2419"/>
        <v>209.2</v>
      </c>
      <c r="J3516" s="77">
        <f t="shared" si="2419"/>
        <v>209.2</v>
      </c>
      <c r="K3516" s="23">
        <f t="shared" si="2419"/>
        <v>0</v>
      </c>
      <c r="L3516" s="23">
        <f t="shared" si="2419"/>
        <v>0</v>
      </c>
      <c r="M3516" s="23">
        <f t="shared" si="2419"/>
        <v>0</v>
      </c>
      <c r="N3516" s="23">
        <f t="shared" si="2419"/>
        <v>0</v>
      </c>
      <c r="O3516" s="51">
        <f t="shared" si="2420"/>
        <v>209.17599999999999</v>
      </c>
      <c r="P3516" s="51">
        <f t="shared" si="2420"/>
        <v>0</v>
      </c>
      <c r="Q3516" s="51">
        <f t="shared" si="2420"/>
        <v>0</v>
      </c>
      <c r="R3516" s="87">
        <f t="shared" si="2392"/>
        <v>99.988527724665389</v>
      </c>
    </row>
    <row r="3517" spans="1:19" ht="15.75" customHeight="1" x14ac:dyDescent="0.3">
      <c r="A3517" s="28" t="s">
        <v>309</v>
      </c>
      <c r="B3517" s="28" t="s">
        <v>1406</v>
      </c>
      <c r="C3517" s="18" t="s">
        <v>187</v>
      </c>
      <c r="D3517" s="28"/>
      <c r="E3517" s="29" t="s">
        <v>1529</v>
      </c>
      <c r="F3517" s="24">
        <v>209.2</v>
      </c>
      <c r="G3517" s="24">
        <f t="shared" si="2419"/>
        <v>0</v>
      </c>
      <c r="H3517" s="24">
        <f t="shared" si="2419"/>
        <v>209.2</v>
      </c>
      <c r="I3517" s="24">
        <f t="shared" si="2419"/>
        <v>209.2</v>
      </c>
      <c r="J3517" s="37">
        <f t="shared" si="2419"/>
        <v>209.2</v>
      </c>
      <c r="K3517" s="24">
        <f t="shared" si="2419"/>
        <v>0</v>
      </c>
      <c r="L3517" s="24">
        <f t="shared" si="2419"/>
        <v>0</v>
      </c>
      <c r="M3517" s="24">
        <f t="shared" si="2419"/>
        <v>0</v>
      </c>
      <c r="N3517" s="24">
        <f t="shared" si="2419"/>
        <v>0</v>
      </c>
      <c r="O3517" s="30">
        <f t="shared" si="2420"/>
        <v>209.17599999999999</v>
      </c>
      <c r="P3517" s="30">
        <f t="shared" si="2420"/>
        <v>0</v>
      </c>
      <c r="Q3517" s="30">
        <f t="shared" si="2420"/>
        <v>0</v>
      </c>
      <c r="R3517" s="88">
        <f t="shared" si="2392"/>
        <v>99.988527724665389</v>
      </c>
    </row>
    <row r="3518" spans="1:19" ht="47.25" customHeight="1" x14ac:dyDescent="0.3">
      <c r="A3518" s="28" t="s">
        <v>309</v>
      </c>
      <c r="B3518" s="28" t="s">
        <v>1406</v>
      </c>
      <c r="C3518" s="18" t="s">
        <v>191</v>
      </c>
      <c r="D3518" s="28"/>
      <c r="E3518" s="29" t="s">
        <v>1532</v>
      </c>
      <c r="F3518" s="24">
        <v>209.2</v>
      </c>
      <c r="G3518" s="24">
        <f t="shared" si="2419"/>
        <v>0</v>
      </c>
      <c r="H3518" s="24">
        <f t="shared" si="2419"/>
        <v>209.2</v>
      </c>
      <c r="I3518" s="24">
        <f t="shared" si="2419"/>
        <v>209.2</v>
      </c>
      <c r="J3518" s="37">
        <f t="shared" si="2419"/>
        <v>209.2</v>
      </c>
      <c r="K3518" s="24">
        <f t="shared" si="2419"/>
        <v>0</v>
      </c>
      <c r="L3518" s="24">
        <f t="shared" si="2419"/>
        <v>0</v>
      </c>
      <c r="M3518" s="24">
        <f t="shared" si="2419"/>
        <v>0</v>
      </c>
      <c r="N3518" s="24">
        <f t="shared" si="2419"/>
        <v>0</v>
      </c>
      <c r="O3518" s="30">
        <f t="shared" si="2420"/>
        <v>209.17599999999999</v>
      </c>
      <c r="P3518" s="30">
        <f t="shared" si="2420"/>
        <v>0</v>
      </c>
      <c r="Q3518" s="30">
        <f t="shared" si="2420"/>
        <v>0</v>
      </c>
      <c r="R3518" s="88">
        <f t="shared" si="2392"/>
        <v>99.988527724665389</v>
      </c>
    </row>
    <row r="3519" spans="1:19" ht="31.5" customHeight="1" x14ac:dyDescent="0.3">
      <c r="A3519" s="28" t="s">
        <v>309</v>
      </c>
      <c r="B3519" s="28" t="s">
        <v>1406</v>
      </c>
      <c r="C3519" s="18" t="s">
        <v>192</v>
      </c>
      <c r="D3519" s="28"/>
      <c r="E3519" s="29" t="s">
        <v>1533</v>
      </c>
      <c r="F3519" s="24">
        <v>209.2</v>
      </c>
      <c r="G3519" s="24">
        <f t="shared" si="2419"/>
        <v>0</v>
      </c>
      <c r="H3519" s="24">
        <f t="shared" si="2419"/>
        <v>209.2</v>
      </c>
      <c r="I3519" s="24">
        <f t="shared" si="2419"/>
        <v>209.2</v>
      </c>
      <c r="J3519" s="37">
        <f t="shared" si="2419"/>
        <v>209.2</v>
      </c>
      <c r="K3519" s="24">
        <f t="shared" si="2419"/>
        <v>0</v>
      </c>
      <c r="L3519" s="24">
        <f t="shared" si="2419"/>
        <v>0</v>
      </c>
      <c r="M3519" s="24">
        <f t="shared" si="2419"/>
        <v>0</v>
      </c>
      <c r="N3519" s="24">
        <f t="shared" si="2419"/>
        <v>0</v>
      </c>
      <c r="O3519" s="30">
        <f t="shared" si="2420"/>
        <v>209.17599999999999</v>
      </c>
      <c r="P3519" s="30">
        <f t="shared" si="2420"/>
        <v>0</v>
      </c>
      <c r="Q3519" s="30">
        <f t="shared" si="2420"/>
        <v>0</v>
      </c>
      <c r="R3519" s="88">
        <f t="shared" si="2392"/>
        <v>99.988527724665389</v>
      </c>
    </row>
    <row r="3520" spans="1:19" ht="63" customHeight="1" x14ac:dyDescent="0.3">
      <c r="A3520" s="28" t="s">
        <v>309</v>
      </c>
      <c r="B3520" s="28" t="s">
        <v>1406</v>
      </c>
      <c r="C3520" s="18" t="s">
        <v>299</v>
      </c>
      <c r="D3520" s="28"/>
      <c r="E3520" s="29" t="s">
        <v>767</v>
      </c>
      <c r="F3520" s="24">
        <v>209.2</v>
      </c>
      <c r="G3520" s="24">
        <f t="shared" si="2419"/>
        <v>0</v>
      </c>
      <c r="H3520" s="24">
        <f t="shared" si="2419"/>
        <v>209.2</v>
      </c>
      <c r="I3520" s="24">
        <f t="shared" si="2419"/>
        <v>209.2</v>
      </c>
      <c r="J3520" s="37">
        <f t="shared" si="2419"/>
        <v>209.2</v>
      </c>
      <c r="K3520" s="24">
        <f t="shared" si="2419"/>
        <v>0</v>
      </c>
      <c r="L3520" s="24">
        <f t="shared" si="2419"/>
        <v>0</v>
      </c>
      <c r="M3520" s="24">
        <f t="shared" si="2419"/>
        <v>0</v>
      </c>
      <c r="N3520" s="24">
        <f t="shared" si="2419"/>
        <v>0</v>
      </c>
      <c r="O3520" s="30">
        <f t="shared" si="2420"/>
        <v>209.17599999999999</v>
      </c>
      <c r="P3520" s="30">
        <f t="shared" si="2420"/>
        <v>0</v>
      </c>
      <c r="Q3520" s="30">
        <f t="shared" si="2420"/>
        <v>0</v>
      </c>
      <c r="R3520" s="88">
        <f t="shared" si="2392"/>
        <v>99.988527724665389</v>
      </c>
    </row>
    <row r="3521" spans="1:19" ht="31.5" customHeight="1" x14ac:dyDescent="0.3">
      <c r="A3521" s="28" t="s">
        <v>309</v>
      </c>
      <c r="B3521" s="28" t="s">
        <v>1406</v>
      </c>
      <c r="C3521" s="18" t="s">
        <v>299</v>
      </c>
      <c r="D3521" s="28" t="s">
        <v>143</v>
      </c>
      <c r="E3521" s="29" t="s">
        <v>673</v>
      </c>
      <c r="F3521" s="24">
        <v>209.2</v>
      </c>
      <c r="G3521" s="24">
        <f t="shared" si="2419"/>
        <v>0</v>
      </c>
      <c r="H3521" s="24">
        <f t="shared" si="2419"/>
        <v>209.2</v>
      </c>
      <c r="I3521" s="24">
        <f t="shared" si="2419"/>
        <v>209.2</v>
      </c>
      <c r="J3521" s="37">
        <f t="shared" si="2419"/>
        <v>209.2</v>
      </c>
      <c r="K3521" s="24">
        <f t="shared" si="2419"/>
        <v>0</v>
      </c>
      <c r="L3521" s="24">
        <f t="shared" si="2419"/>
        <v>0</v>
      </c>
      <c r="M3521" s="24">
        <f t="shared" si="2419"/>
        <v>0</v>
      </c>
      <c r="N3521" s="24">
        <f t="shared" si="2419"/>
        <v>0</v>
      </c>
      <c r="O3521" s="30">
        <f t="shared" si="2420"/>
        <v>209.17599999999999</v>
      </c>
      <c r="P3521" s="30">
        <f t="shared" si="2420"/>
        <v>0</v>
      </c>
      <c r="Q3521" s="30">
        <f t="shared" si="2420"/>
        <v>0</v>
      </c>
      <c r="R3521" s="88">
        <f t="shared" si="2392"/>
        <v>99.988527724665389</v>
      </c>
    </row>
    <row r="3522" spans="1:19" ht="47.25" customHeight="1" x14ac:dyDescent="0.3">
      <c r="A3522" s="28" t="s">
        <v>309</v>
      </c>
      <c r="B3522" s="28" t="s">
        <v>1406</v>
      </c>
      <c r="C3522" s="18" t="s">
        <v>299</v>
      </c>
      <c r="D3522" s="28" t="s">
        <v>139</v>
      </c>
      <c r="E3522" s="29" t="s">
        <v>676</v>
      </c>
      <c r="F3522" s="24">
        <v>209.2</v>
      </c>
      <c r="G3522" s="24"/>
      <c r="H3522" s="24">
        <v>209.2</v>
      </c>
      <c r="I3522" s="24">
        <v>209.2</v>
      </c>
      <c r="J3522" s="37">
        <v>209.2</v>
      </c>
      <c r="K3522" s="24">
        <v>0</v>
      </c>
      <c r="L3522" s="24">
        <v>0</v>
      </c>
      <c r="M3522" s="24">
        <v>0</v>
      </c>
      <c r="N3522" s="24">
        <v>0</v>
      </c>
      <c r="O3522" s="30">
        <v>209.17599999999999</v>
      </c>
      <c r="P3522" s="30">
        <v>0</v>
      </c>
      <c r="Q3522" s="30">
        <v>0</v>
      </c>
      <c r="R3522" s="88">
        <f t="shared" si="2392"/>
        <v>99.988527724665389</v>
      </c>
    </row>
    <row r="3523" spans="1:19" s="36" customFormat="1" ht="15.75" customHeight="1" x14ac:dyDescent="0.3">
      <c r="A3523" s="43" t="s">
        <v>309</v>
      </c>
      <c r="B3523" s="43" t="s">
        <v>71</v>
      </c>
      <c r="C3523" s="27"/>
      <c r="D3523" s="43"/>
      <c r="E3523" s="44" t="s">
        <v>625</v>
      </c>
      <c r="F3523" s="22">
        <v>1071.5</v>
      </c>
      <c r="G3523" s="22">
        <f t="shared" ref="G3523:N3529" si="2421">G3524</f>
        <v>0</v>
      </c>
      <c r="H3523" s="22">
        <f t="shared" si="2421"/>
        <v>1071.5</v>
      </c>
      <c r="I3523" s="22">
        <f t="shared" si="2421"/>
        <v>1506.5</v>
      </c>
      <c r="J3523" s="76">
        <f t="shared" si="2421"/>
        <v>550</v>
      </c>
      <c r="K3523" s="22">
        <f t="shared" si="2421"/>
        <v>0</v>
      </c>
      <c r="L3523" s="22">
        <f t="shared" si="2421"/>
        <v>0</v>
      </c>
      <c r="M3523" s="22">
        <f t="shared" si="2421"/>
        <v>0</v>
      </c>
      <c r="N3523" s="22">
        <f t="shared" si="2421"/>
        <v>0</v>
      </c>
      <c r="O3523" s="45">
        <f t="shared" ref="O3523:Q3529" si="2422">O3524</f>
        <v>1500.4</v>
      </c>
      <c r="P3523" s="45">
        <f t="shared" si="2422"/>
        <v>0</v>
      </c>
      <c r="Q3523" s="45">
        <f t="shared" si="2422"/>
        <v>0</v>
      </c>
      <c r="R3523" s="86">
        <f t="shared" si="2392"/>
        <v>99.595087952207109</v>
      </c>
      <c r="S3523" s="70"/>
    </row>
    <row r="3524" spans="1:19" s="49" customFormat="1" ht="15.75" customHeight="1" x14ac:dyDescent="0.3">
      <c r="A3524" s="47" t="s">
        <v>309</v>
      </c>
      <c r="B3524" s="47" t="s">
        <v>1408</v>
      </c>
      <c r="C3524" s="20"/>
      <c r="D3524" s="47"/>
      <c r="E3524" s="48" t="s">
        <v>652</v>
      </c>
      <c r="F3524" s="23">
        <v>1071.5</v>
      </c>
      <c r="G3524" s="23">
        <f t="shared" ref="G3524:H3524" si="2423">G3525+G3531</f>
        <v>0</v>
      </c>
      <c r="H3524" s="23">
        <f t="shared" si="2423"/>
        <v>1071.5</v>
      </c>
      <c r="I3524" s="23">
        <f t="shared" ref="I3524:Q3524" si="2424">I3525+I3531</f>
        <v>1506.5</v>
      </c>
      <c r="J3524" s="77">
        <f t="shared" si="2424"/>
        <v>550</v>
      </c>
      <c r="K3524" s="23">
        <f t="shared" si="2424"/>
        <v>0</v>
      </c>
      <c r="L3524" s="23">
        <f t="shared" si="2424"/>
        <v>0</v>
      </c>
      <c r="M3524" s="23">
        <f t="shared" si="2424"/>
        <v>0</v>
      </c>
      <c r="N3524" s="23">
        <f t="shared" si="2424"/>
        <v>0</v>
      </c>
      <c r="O3524" s="51">
        <f t="shared" si="2424"/>
        <v>1500.4</v>
      </c>
      <c r="P3524" s="51">
        <f t="shared" si="2424"/>
        <v>0</v>
      </c>
      <c r="Q3524" s="51">
        <f t="shared" si="2424"/>
        <v>0</v>
      </c>
      <c r="R3524" s="87">
        <f t="shared" si="2392"/>
        <v>99.595087952207109</v>
      </c>
      <c r="S3524" s="70"/>
    </row>
    <row r="3525" spans="1:19" ht="15.75" customHeight="1" x14ac:dyDescent="0.3">
      <c r="A3525" s="28" t="s">
        <v>309</v>
      </c>
      <c r="B3525" s="28" t="s">
        <v>1408</v>
      </c>
      <c r="C3525" s="18" t="s">
        <v>162</v>
      </c>
      <c r="D3525" s="28"/>
      <c r="E3525" s="29" t="s">
        <v>1515</v>
      </c>
      <c r="F3525" s="24">
        <v>1071.5</v>
      </c>
      <c r="G3525" s="24">
        <f t="shared" si="2421"/>
        <v>0</v>
      </c>
      <c r="H3525" s="24">
        <f t="shared" si="2421"/>
        <v>1071.5</v>
      </c>
      <c r="I3525" s="24">
        <f t="shared" si="2421"/>
        <v>1071.5</v>
      </c>
      <c r="J3525" s="37">
        <f t="shared" si="2421"/>
        <v>320</v>
      </c>
      <c r="K3525" s="24">
        <f t="shared" si="2421"/>
        <v>0</v>
      </c>
      <c r="L3525" s="24">
        <f t="shared" si="2421"/>
        <v>0</v>
      </c>
      <c r="M3525" s="24">
        <f t="shared" si="2421"/>
        <v>0</v>
      </c>
      <c r="N3525" s="24">
        <f t="shared" si="2421"/>
        <v>0</v>
      </c>
      <c r="O3525" s="30">
        <f t="shared" si="2422"/>
        <v>1065.4000000000001</v>
      </c>
      <c r="P3525" s="30">
        <f t="shared" si="2422"/>
        <v>0</v>
      </c>
      <c r="Q3525" s="30">
        <f t="shared" si="2422"/>
        <v>0</v>
      </c>
      <c r="R3525" s="88">
        <f t="shared" si="2392"/>
        <v>99.430704619692037</v>
      </c>
      <c r="S3525" s="70"/>
    </row>
    <row r="3526" spans="1:19" ht="31.5" customHeight="1" x14ac:dyDescent="0.3">
      <c r="A3526" s="28" t="s">
        <v>309</v>
      </c>
      <c r="B3526" s="28" t="s">
        <v>1408</v>
      </c>
      <c r="C3526" s="18" t="s">
        <v>214</v>
      </c>
      <c r="D3526" s="28"/>
      <c r="E3526" s="29" t="s">
        <v>1536</v>
      </c>
      <c r="F3526" s="24">
        <v>1071.5</v>
      </c>
      <c r="G3526" s="24">
        <f t="shared" si="2421"/>
        <v>0</v>
      </c>
      <c r="H3526" s="24">
        <f t="shared" si="2421"/>
        <v>1071.5</v>
      </c>
      <c r="I3526" s="24">
        <f t="shared" si="2421"/>
        <v>1071.5</v>
      </c>
      <c r="J3526" s="37">
        <f t="shared" si="2421"/>
        <v>320</v>
      </c>
      <c r="K3526" s="24">
        <f t="shared" si="2421"/>
        <v>0</v>
      </c>
      <c r="L3526" s="24">
        <f t="shared" si="2421"/>
        <v>0</v>
      </c>
      <c r="M3526" s="24">
        <f t="shared" si="2421"/>
        <v>0</v>
      </c>
      <c r="N3526" s="24">
        <f t="shared" si="2421"/>
        <v>0</v>
      </c>
      <c r="O3526" s="30">
        <f t="shared" si="2422"/>
        <v>1065.4000000000001</v>
      </c>
      <c r="P3526" s="30">
        <f t="shared" si="2422"/>
        <v>0</v>
      </c>
      <c r="Q3526" s="30">
        <f t="shared" si="2422"/>
        <v>0</v>
      </c>
      <c r="R3526" s="88">
        <f t="shared" si="2392"/>
        <v>99.430704619692037</v>
      </c>
      <c r="S3526" s="70"/>
    </row>
    <row r="3527" spans="1:19" ht="31.5" customHeight="1" x14ac:dyDescent="0.3">
      <c r="A3527" s="28" t="s">
        <v>309</v>
      </c>
      <c r="B3527" s="28" t="s">
        <v>1408</v>
      </c>
      <c r="C3527" s="18" t="s">
        <v>215</v>
      </c>
      <c r="D3527" s="28"/>
      <c r="E3527" s="29" t="s">
        <v>1537</v>
      </c>
      <c r="F3527" s="24">
        <v>1071.5</v>
      </c>
      <c r="G3527" s="24">
        <f t="shared" si="2421"/>
        <v>0</v>
      </c>
      <c r="H3527" s="24">
        <f t="shared" si="2421"/>
        <v>1071.5</v>
      </c>
      <c r="I3527" s="24">
        <f t="shared" si="2421"/>
        <v>1071.5</v>
      </c>
      <c r="J3527" s="37">
        <f t="shared" si="2421"/>
        <v>320</v>
      </c>
      <c r="K3527" s="24">
        <f t="shared" si="2421"/>
        <v>0</v>
      </c>
      <c r="L3527" s="24">
        <f t="shared" si="2421"/>
        <v>0</v>
      </c>
      <c r="M3527" s="24">
        <f t="shared" si="2421"/>
        <v>0</v>
      </c>
      <c r="N3527" s="24">
        <f t="shared" si="2421"/>
        <v>0</v>
      </c>
      <c r="O3527" s="30">
        <f t="shared" si="2422"/>
        <v>1065.4000000000001</v>
      </c>
      <c r="P3527" s="30">
        <f t="shared" si="2422"/>
        <v>0</v>
      </c>
      <c r="Q3527" s="30">
        <f t="shared" si="2422"/>
        <v>0</v>
      </c>
      <c r="R3527" s="88">
        <f t="shared" si="2392"/>
        <v>99.430704619692037</v>
      </c>
      <c r="S3527" s="70"/>
    </row>
    <row r="3528" spans="1:19" ht="47.25" customHeight="1" x14ac:dyDescent="0.3">
      <c r="A3528" s="28" t="s">
        <v>309</v>
      </c>
      <c r="B3528" s="28" t="s">
        <v>1408</v>
      </c>
      <c r="C3528" s="18" t="s">
        <v>202</v>
      </c>
      <c r="D3528" s="28"/>
      <c r="E3528" s="29" t="s">
        <v>735</v>
      </c>
      <c r="F3528" s="24">
        <v>1071.5</v>
      </c>
      <c r="G3528" s="24">
        <f t="shared" si="2421"/>
        <v>0</v>
      </c>
      <c r="H3528" s="24">
        <f t="shared" si="2421"/>
        <v>1071.5</v>
      </c>
      <c r="I3528" s="24">
        <f t="shared" si="2421"/>
        <v>1071.5</v>
      </c>
      <c r="J3528" s="37">
        <f t="shared" si="2421"/>
        <v>320</v>
      </c>
      <c r="K3528" s="24">
        <f t="shared" si="2421"/>
        <v>0</v>
      </c>
      <c r="L3528" s="24">
        <f t="shared" si="2421"/>
        <v>0</v>
      </c>
      <c r="M3528" s="24">
        <f t="shared" si="2421"/>
        <v>0</v>
      </c>
      <c r="N3528" s="24">
        <f t="shared" si="2421"/>
        <v>0</v>
      </c>
      <c r="O3528" s="30">
        <f t="shared" si="2422"/>
        <v>1065.4000000000001</v>
      </c>
      <c r="P3528" s="30">
        <f t="shared" si="2422"/>
        <v>0</v>
      </c>
      <c r="Q3528" s="30">
        <f t="shared" si="2422"/>
        <v>0</v>
      </c>
      <c r="R3528" s="88">
        <f t="shared" si="2392"/>
        <v>99.430704619692037</v>
      </c>
      <c r="S3528" s="70"/>
    </row>
    <row r="3529" spans="1:19" ht="31.5" customHeight="1" x14ac:dyDescent="0.3">
      <c r="A3529" s="28" t="s">
        <v>309</v>
      </c>
      <c r="B3529" s="28" t="s">
        <v>1408</v>
      </c>
      <c r="C3529" s="18" t="s">
        <v>202</v>
      </c>
      <c r="D3529" s="28" t="s">
        <v>51</v>
      </c>
      <c r="E3529" s="29" t="s">
        <v>663</v>
      </c>
      <c r="F3529" s="24">
        <v>1071.5</v>
      </c>
      <c r="G3529" s="24">
        <f t="shared" si="2421"/>
        <v>0</v>
      </c>
      <c r="H3529" s="24">
        <f t="shared" si="2421"/>
        <v>1071.5</v>
      </c>
      <c r="I3529" s="24">
        <f t="shared" si="2421"/>
        <v>1071.5</v>
      </c>
      <c r="J3529" s="37">
        <f t="shared" si="2421"/>
        <v>320</v>
      </c>
      <c r="K3529" s="24">
        <f t="shared" si="2421"/>
        <v>0</v>
      </c>
      <c r="L3529" s="24">
        <f t="shared" si="2421"/>
        <v>0</v>
      </c>
      <c r="M3529" s="24">
        <f t="shared" si="2421"/>
        <v>0</v>
      </c>
      <c r="N3529" s="24">
        <f t="shared" si="2421"/>
        <v>0</v>
      </c>
      <c r="O3529" s="30">
        <f t="shared" si="2422"/>
        <v>1065.4000000000001</v>
      </c>
      <c r="P3529" s="30">
        <f t="shared" si="2422"/>
        <v>0</v>
      </c>
      <c r="Q3529" s="30">
        <f t="shared" si="2422"/>
        <v>0</v>
      </c>
      <c r="R3529" s="88">
        <f t="shared" si="2392"/>
        <v>99.430704619692037</v>
      </c>
      <c r="S3529" s="70"/>
    </row>
    <row r="3530" spans="1:19" ht="31.5" customHeight="1" x14ac:dyDescent="0.3">
      <c r="A3530" s="28" t="s">
        <v>309</v>
      </c>
      <c r="B3530" s="28" t="s">
        <v>1408</v>
      </c>
      <c r="C3530" s="18" t="s">
        <v>202</v>
      </c>
      <c r="D3530" s="28" t="s">
        <v>52</v>
      </c>
      <c r="E3530" s="29" t="s">
        <v>664</v>
      </c>
      <c r="F3530" s="24">
        <v>1071.5</v>
      </c>
      <c r="G3530" s="24"/>
      <c r="H3530" s="24">
        <v>1071.5</v>
      </c>
      <c r="I3530" s="24">
        <v>1071.5</v>
      </c>
      <c r="J3530" s="37">
        <v>320</v>
      </c>
      <c r="K3530" s="24">
        <v>0</v>
      </c>
      <c r="L3530" s="24">
        <v>0</v>
      </c>
      <c r="M3530" s="24">
        <v>0</v>
      </c>
      <c r="N3530" s="24">
        <v>0</v>
      </c>
      <c r="O3530" s="30">
        <v>1065.4000000000001</v>
      </c>
      <c r="P3530" s="30">
        <v>0</v>
      </c>
      <c r="Q3530" s="30">
        <v>0</v>
      </c>
      <c r="R3530" s="88">
        <f t="shared" si="2392"/>
        <v>99.430704619692037</v>
      </c>
      <c r="S3530" s="70"/>
    </row>
    <row r="3531" spans="1:19" ht="31.5" customHeight="1" x14ac:dyDescent="0.3">
      <c r="A3531" s="28" t="s">
        <v>309</v>
      </c>
      <c r="B3531" s="28" t="s">
        <v>1408</v>
      </c>
      <c r="C3531" s="28" t="s">
        <v>62</v>
      </c>
      <c r="D3531" s="28"/>
      <c r="E3531" s="29" t="s">
        <v>1196</v>
      </c>
      <c r="F3531" s="24">
        <v>0</v>
      </c>
      <c r="G3531" s="24">
        <f t="shared" ref="G3531:N3533" si="2425">G3532</f>
        <v>0</v>
      </c>
      <c r="H3531" s="24">
        <f t="shared" si="2425"/>
        <v>0</v>
      </c>
      <c r="I3531" s="24">
        <f t="shared" si="2425"/>
        <v>435</v>
      </c>
      <c r="J3531" s="37">
        <f t="shared" si="2425"/>
        <v>230</v>
      </c>
      <c r="K3531" s="24">
        <f t="shared" si="2425"/>
        <v>0</v>
      </c>
      <c r="L3531" s="24">
        <f t="shared" si="2425"/>
        <v>0</v>
      </c>
      <c r="M3531" s="24">
        <f t="shared" si="2425"/>
        <v>0</v>
      </c>
      <c r="N3531" s="24">
        <f t="shared" si="2425"/>
        <v>0</v>
      </c>
      <c r="O3531" s="30">
        <f t="shared" ref="O3531:Q3533" si="2426">O3532</f>
        <v>435</v>
      </c>
      <c r="P3531" s="30">
        <f t="shared" si="2426"/>
        <v>0</v>
      </c>
      <c r="Q3531" s="30">
        <f t="shared" si="2426"/>
        <v>0</v>
      </c>
      <c r="R3531" s="88">
        <f t="shared" si="2392"/>
        <v>100</v>
      </c>
      <c r="S3531" s="70"/>
    </row>
    <row r="3532" spans="1:19" ht="47.25" customHeight="1" x14ac:dyDescent="0.3">
      <c r="A3532" s="28" t="s">
        <v>309</v>
      </c>
      <c r="B3532" s="28" t="s">
        <v>1408</v>
      </c>
      <c r="C3532" s="28" t="s">
        <v>527</v>
      </c>
      <c r="D3532" s="28"/>
      <c r="E3532" s="29" t="s">
        <v>114</v>
      </c>
      <c r="F3532" s="24">
        <v>0</v>
      </c>
      <c r="G3532" s="24">
        <f t="shared" si="2425"/>
        <v>0</v>
      </c>
      <c r="H3532" s="24">
        <f t="shared" si="2425"/>
        <v>0</v>
      </c>
      <c r="I3532" s="24">
        <f t="shared" si="2425"/>
        <v>435</v>
      </c>
      <c r="J3532" s="37">
        <f t="shared" si="2425"/>
        <v>230</v>
      </c>
      <c r="K3532" s="24">
        <f t="shared" si="2425"/>
        <v>0</v>
      </c>
      <c r="L3532" s="24">
        <f t="shared" si="2425"/>
        <v>0</v>
      </c>
      <c r="M3532" s="24">
        <f t="shared" si="2425"/>
        <v>0</v>
      </c>
      <c r="N3532" s="24">
        <f t="shared" si="2425"/>
        <v>0</v>
      </c>
      <c r="O3532" s="30">
        <f t="shared" si="2426"/>
        <v>435</v>
      </c>
      <c r="P3532" s="30">
        <f t="shared" si="2426"/>
        <v>0</v>
      </c>
      <c r="Q3532" s="30">
        <f t="shared" si="2426"/>
        <v>0</v>
      </c>
      <c r="R3532" s="88">
        <f t="shared" si="2392"/>
        <v>100</v>
      </c>
      <c r="S3532" s="70"/>
    </row>
    <row r="3533" spans="1:19" ht="31.5" customHeight="1" x14ac:dyDescent="0.3">
      <c r="A3533" s="28" t="s">
        <v>309</v>
      </c>
      <c r="B3533" s="28" t="s">
        <v>1408</v>
      </c>
      <c r="C3533" s="28" t="s">
        <v>527</v>
      </c>
      <c r="D3533" s="28" t="s">
        <v>51</v>
      </c>
      <c r="E3533" s="29" t="s">
        <v>663</v>
      </c>
      <c r="F3533" s="24">
        <v>0</v>
      </c>
      <c r="G3533" s="24">
        <f t="shared" si="2425"/>
        <v>0</v>
      </c>
      <c r="H3533" s="24">
        <f t="shared" si="2425"/>
        <v>0</v>
      </c>
      <c r="I3533" s="24">
        <f t="shared" si="2425"/>
        <v>435</v>
      </c>
      <c r="J3533" s="37">
        <f t="shared" si="2425"/>
        <v>230</v>
      </c>
      <c r="K3533" s="24">
        <f t="shared" si="2425"/>
        <v>0</v>
      </c>
      <c r="L3533" s="24">
        <f t="shared" si="2425"/>
        <v>0</v>
      </c>
      <c r="M3533" s="24">
        <f t="shared" si="2425"/>
        <v>0</v>
      </c>
      <c r="N3533" s="24">
        <f t="shared" si="2425"/>
        <v>0</v>
      </c>
      <c r="O3533" s="30">
        <f t="shared" si="2426"/>
        <v>435</v>
      </c>
      <c r="P3533" s="30">
        <f t="shared" si="2426"/>
        <v>0</v>
      </c>
      <c r="Q3533" s="30">
        <f t="shared" si="2426"/>
        <v>0</v>
      </c>
      <c r="R3533" s="88">
        <f t="shared" ref="R3533:R3595" si="2427">O3533/I3533*100</f>
        <v>100</v>
      </c>
      <c r="S3533" s="70"/>
    </row>
    <row r="3534" spans="1:19" ht="31.5" customHeight="1" x14ac:dyDescent="0.3">
      <c r="A3534" s="28" t="s">
        <v>309</v>
      </c>
      <c r="B3534" s="28" t="s">
        <v>1408</v>
      </c>
      <c r="C3534" s="28" t="s">
        <v>527</v>
      </c>
      <c r="D3534" s="28" t="s">
        <v>52</v>
      </c>
      <c r="E3534" s="29" t="s">
        <v>664</v>
      </c>
      <c r="F3534" s="24">
        <v>0</v>
      </c>
      <c r="G3534" s="24"/>
      <c r="H3534" s="24">
        <v>0</v>
      </c>
      <c r="I3534" s="24">
        <v>435</v>
      </c>
      <c r="J3534" s="37">
        <v>230</v>
      </c>
      <c r="K3534" s="24">
        <v>0</v>
      </c>
      <c r="L3534" s="24">
        <v>0</v>
      </c>
      <c r="M3534" s="24">
        <v>0</v>
      </c>
      <c r="N3534" s="24">
        <v>0</v>
      </c>
      <c r="O3534" s="30">
        <v>435</v>
      </c>
      <c r="P3534" s="30">
        <v>0</v>
      </c>
      <c r="Q3534" s="30">
        <v>0</v>
      </c>
      <c r="R3534" s="88">
        <f t="shared" si="2427"/>
        <v>100</v>
      </c>
      <c r="S3534" s="70"/>
    </row>
    <row r="3535" spans="1:19" s="36" customFormat="1" ht="15.75" hidden="1" customHeight="1" x14ac:dyDescent="0.3">
      <c r="A3535" s="43" t="s">
        <v>309</v>
      </c>
      <c r="B3535" s="43" t="s">
        <v>148</v>
      </c>
      <c r="C3535" s="27"/>
      <c r="D3535" s="43"/>
      <c r="E3535" s="44" t="s">
        <v>626</v>
      </c>
      <c r="F3535" s="22">
        <v>375.3</v>
      </c>
      <c r="G3535" s="22">
        <f t="shared" ref="G3535:N3540" si="2428">G3536</f>
        <v>0</v>
      </c>
      <c r="H3535" s="22">
        <f t="shared" si="2428"/>
        <v>0</v>
      </c>
      <c r="I3535" s="22">
        <f t="shared" si="2428"/>
        <v>0</v>
      </c>
      <c r="J3535" s="76">
        <f t="shared" si="2428"/>
        <v>0</v>
      </c>
      <c r="K3535" s="22">
        <f t="shared" si="2428"/>
        <v>0</v>
      </c>
      <c r="L3535" s="22">
        <f t="shared" si="2428"/>
        <v>0</v>
      </c>
      <c r="M3535" s="22">
        <f t="shared" si="2428"/>
        <v>0</v>
      </c>
      <c r="N3535" s="22">
        <f t="shared" si="2428"/>
        <v>0</v>
      </c>
      <c r="O3535" s="45">
        <f t="shared" ref="O3535:Q3540" si="2429">O3536</f>
        <v>0</v>
      </c>
      <c r="P3535" s="45">
        <f t="shared" si="2429"/>
        <v>0</v>
      </c>
      <c r="Q3535" s="45">
        <f t="shared" si="2429"/>
        <v>0</v>
      </c>
      <c r="R3535" s="45">
        <v>0</v>
      </c>
      <c r="S3535" s="36" t="s">
        <v>2026</v>
      </c>
    </row>
    <row r="3536" spans="1:19" s="49" customFormat="1" ht="15.75" hidden="1" customHeight="1" x14ac:dyDescent="0.3">
      <c r="A3536" s="47" t="s">
        <v>309</v>
      </c>
      <c r="B3536" s="47" t="s">
        <v>1404</v>
      </c>
      <c r="C3536" s="20"/>
      <c r="D3536" s="47"/>
      <c r="E3536" s="48" t="s">
        <v>654</v>
      </c>
      <c r="F3536" s="23">
        <v>375.3</v>
      </c>
      <c r="G3536" s="23">
        <f t="shared" si="2428"/>
        <v>0</v>
      </c>
      <c r="H3536" s="23">
        <f t="shared" si="2428"/>
        <v>0</v>
      </c>
      <c r="I3536" s="23">
        <f t="shared" si="2428"/>
        <v>0</v>
      </c>
      <c r="J3536" s="77">
        <f t="shared" si="2428"/>
        <v>0</v>
      </c>
      <c r="K3536" s="23">
        <f t="shared" si="2428"/>
        <v>0</v>
      </c>
      <c r="L3536" s="23">
        <f t="shared" si="2428"/>
        <v>0</v>
      </c>
      <c r="M3536" s="23">
        <f t="shared" si="2428"/>
        <v>0</v>
      </c>
      <c r="N3536" s="23">
        <f t="shared" si="2428"/>
        <v>0</v>
      </c>
      <c r="O3536" s="51">
        <f t="shared" si="2429"/>
        <v>0</v>
      </c>
      <c r="P3536" s="51">
        <f t="shared" si="2429"/>
        <v>0</v>
      </c>
      <c r="Q3536" s="51">
        <f t="shared" si="2429"/>
        <v>0</v>
      </c>
      <c r="R3536" s="51">
        <v>0</v>
      </c>
      <c r="S3536" s="36" t="s">
        <v>2026</v>
      </c>
    </row>
    <row r="3537" spans="1:19" ht="31.5" hidden="1" customHeight="1" x14ac:dyDescent="0.3">
      <c r="A3537" s="28" t="s">
        <v>309</v>
      </c>
      <c r="B3537" s="28" t="s">
        <v>1404</v>
      </c>
      <c r="C3537" s="18" t="s">
        <v>62</v>
      </c>
      <c r="D3537" s="28"/>
      <c r="E3537" s="29" t="s">
        <v>1821</v>
      </c>
      <c r="F3537" s="24">
        <v>375.3</v>
      </c>
      <c r="G3537" s="24">
        <f t="shared" si="2428"/>
        <v>0</v>
      </c>
      <c r="H3537" s="24">
        <f t="shared" si="2428"/>
        <v>0</v>
      </c>
      <c r="I3537" s="24">
        <f t="shared" si="2428"/>
        <v>0</v>
      </c>
      <c r="J3537" s="37">
        <f t="shared" si="2428"/>
        <v>0</v>
      </c>
      <c r="K3537" s="24">
        <f t="shared" si="2428"/>
        <v>0</v>
      </c>
      <c r="L3537" s="24">
        <f t="shared" si="2428"/>
        <v>0</v>
      </c>
      <c r="M3537" s="24">
        <f t="shared" si="2428"/>
        <v>0</v>
      </c>
      <c r="N3537" s="24">
        <f t="shared" si="2428"/>
        <v>0</v>
      </c>
      <c r="O3537" s="30">
        <f t="shared" si="2429"/>
        <v>0</v>
      </c>
      <c r="P3537" s="30">
        <f t="shared" si="2429"/>
        <v>0</v>
      </c>
      <c r="Q3537" s="30">
        <f t="shared" si="2429"/>
        <v>0</v>
      </c>
      <c r="R3537" s="30">
        <v>0</v>
      </c>
      <c r="S3537" s="36" t="s">
        <v>2026</v>
      </c>
    </row>
    <row r="3538" spans="1:19" ht="47.25" hidden="1" customHeight="1" x14ac:dyDescent="0.3">
      <c r="A3538" s="28" t="s">
        <v>309</v>
      </c>
      <c r="B3538" s="28" t="s">
        <v>1404</v>
      </c>
      <c r="C3538" s="18" t="s">
        <v>152</v>
      </c>
      <c r="D3538" s="28"/>
      <c r="E3538" s="29" t="s">
        <v>1788</v>
      </c>
      <c r="F3538" s="24">
        <v>375.3</v>
      </c>
      <c r="G3538" s="24">
        <f t="shared" si="2428"/>
        <v>0</v>
      </c>
      <c r="H3538" s="24">
        <f t="shared" si="2428"/>
        <v>0</v>
      </c>
      <c r="I3538" s="24">
        <f t="shared" si="2428"/>
        <v>0</v>
      </c>
      <c r="J3538" s="37">
        <f t="shared" si="2428"/>
        <v>0</v>
      </c>
      <c r="K3538" s="24">
        <f t="shared" si="2428"/>
        <v>0</v>
      </c>
      <c r="L3538" s="24">
        <f t="shared" si="2428"/>
        <v>0</v>
      </c>
      <c r="M3538" s="24">
        <f t="shared" si="2428"/>
        <v>0</v>
      </c>
      <c r="N3538" s="24">
        <f t="shared" si="2428"/>
        <v>0</v>
      </c>
      <c r="O3538" s="30">
        <f t="shared" si="2429"/>
        <v>0</v>
      </c>
      <c r="P3538" s="30">
        <f t="shared" si="2429"/>
        <v>0</v>
      </c>
      <c r="Q3538" s="30">
        <f t="shared" si="2429"/>
        <v>0</v>
      </c>
      <c r="R3538" s="30">
        <v>0</v>
      </c>
      <c r="S3538" s="36" t="s">
        <v>2026</v>
      </c>
    </row>
    <row r="3539" spans="1:19" ht="31.5" hidden="1" customHeight="1" x14ac:dyDescent="0.3">
      <c r="A3539" s="28" t="s">
        <v>309</v>
      </c>
      <c r="B3539" s="28" t="s">
        <v>1404</v>
      </c>
      <c r="C3539" s="18" t="s">
        <v>1822</v>
      </c>
      <c r="D3539" s="28"/>
      <c r="E3539" s="29" t="s">
        <v>1823</v>
      </c>
      <c r="F3539" s="24">
        <v>375.3</v>
      </c>
      <c r="G3539" s="24">
        <f t="shared" si="2428"/>
        <v>0</v>
      </c>
      <c r="H3539" s="24">
        <f t="shared" si="2428"/>
        <v>0</v>
      </c>
      <c r="I3539" s="24">
        <f t="shared" si="2428"/>
        <v>0</v>
      </c>
      <c r="J3539" s="37">
        <f t="shared" si="2428"/>
        <v>0</v>
      </c>
      <c r="K3539" s="24">
        <f t="shared" si="2428"/>
        <v>0</v>
      </c>
      <c r="L3539" s="24">
        <f t="shared" si="2428"/>
        <v>0</v>
      </c>
      <c r="M3539" s="24">
        <f t="shared" si="2428"/>
        <v>0</v>
      </c>
      <c r="N3539" s="24">
        <f t="shared" si="2428"/>
        <v>0</v>
      </c>
      <c r="O3539" s="30">
        <f t="shared" si="2429"/>
        <v>0</v>
      </c>
      <c r="P3539" s="30">
        <f t="shared" si="2429"/>
        <v>0</v>
      </c>
      <c r="Q3539" s="30">
        <f t="shared" si="2429"/>
        <v>0</v>
      </c>
      <c r="R3539" s="30">
        <v>0</v>
      </c>
      <c r="S3539" s="36" t="s">
        <v>2026</v>
      </c>
    </row>
    <row r="3540" spans="1:19" ht="31.5" hidden="1" customHeight="1" x14ac:dyDescent="0.3">
      <c r="A3540" s="28" t="s">
        <v>309</v>
      </c>
      <c r="B3540" s="28" t="s">
        <v>1404</v>
      </c>
      <c r="C3540" s="18" t="s">
        <v>1822</v>
      </c>
      <c r="D3540" s="28" t="s">
        <v>51</v>
      </c>
      <c r="E3540" s="29" t="s">
        <v>663</v>
      </c>
      <c r="F3540" s="24">
        <v>375.3</v>
      </c>
      <c r="G3540" s="24">
        <f t="shared" si="2428"/>
        <v>0</v>
      </c>
      <c r="H3540" s="24">
        <f t="shared" si="2428"/>
        <v>0</v>
      </c>
      <c r="I3540" s="24">
        <f t="shared" si="2428"/>
        <v>0</v>
      </c>
      <c r="J3540" s="37">
        <f t="shared" si="2428"/>
        <v>0</v>
      </c>
      <c r="K3540" s="24">
        <f t="shared" si="2428"/>
        <v>0</v>
      </c>
      <c r="L3540" s="24">
        <f t="shared" si="2428"/>
        <v>0</v>
      </c>
      <c r="M3540" s="24">
        <f t="shared" si="2428"/>
        <v>0</v>
      </c>
      <c r="N3540" s="24">
        <f t="shared" si="2428"/>
        <v>0</v>
      </c>
      <c r="O3540" s="30">
        <f t="shared" si="2429"/>
        <v>0</v>
      </c>
      <c r="P3540" s="30">
        <f t="shared" si="2429"/>
        <v>0</v>
      </c>
      <c r="Q3540" s="30">
        <f t="shared" si="2429"/>
        <v>0</v>
      </c>
      <c r="R3540" s="30">
        <v>0</v>
      </c>
      <c r="S3540" s="36" t="s">
        <v>2026</v>
      </c>
    </row>
    <row r="3541" spans="1:19" ht="31.5" hidden="1" customHeight="1" x14ac:dyDescent="0.3">
      <c r="A3541" s="28" t="s">
        <v>309</v>
      </c>
      <c r="B3541" s="28" t="s">
        <v>1404</v>
      </c>
      <c r="C3541" s="18" t="s">
        <v>1822</v>
      </c>
      <c r="D3541" s="28" t="s">
        <v>52</v>
      </c>
      <c r="E3541" s="29" t="s">
        <v>664</v>
      </c>
      <c r="F3541" s="24">
        <v>375.3</v>
      </c>
      <c r="G3541" s="24"/>
      <c r="H3541" s="24">
        <f>375.3-375.3</f>
        <v>0</v>
      </c>
      <c r="I3541" s="24">
        <v>0</v>
      </c>
      <c r="J3541" s="37">
        <v>0</v>
      </c>
      <c r="K3541" s="24">
        <v>0</v>
      </c>
      <c r="L3541" s="24">
        <v>0</v>
      </c>
      <c r="M3541" s="24">
        <v>0</v>
      </c>
      <c r="N3541" s="24">
        <v>0</v>
      </c>
      <c r="O3541" s="30">
        <v>0</v>
      </c>
      <c r="P3541" s="30">
        <v>0</v>
      </c>
      <c r="Q3541" s="30">
        <v>0</v>
      </c>
      <c r="R3541" s="30">
        <v>0</v>
      </c>
      <c r="S3541" s="36" t="s">
        <v>2026</v>
      </c>
    </row>
    <row r="3542" spans="1:19" s="36" customFormat="1" ht="15.75" customHeight="1" x14ac:dyDescent="0.3">
      <c r="A3542" s="43" t="s">
        <v>309</v>
      </c>
      <c r="B3542" s="43" t="s">
        <v>78</v>
      </c>
      <c r="C3542" s="27"/>
      <c r="D3542" s="43"/>
      <c r="E3542" s="44" t="s">
        <v>1325</v>
      </c>
      <c r="F3542" s="22">
        <v>89.4</v>
      </c>
      <c r="G3542" s="22">
        <f t="shared" ref="G3542:N3548" si="2430">G3543</f>
        <v>0</v>
      </c>
      <c r="H3542" s="22">
        <f t="shared" si="2430"/>
        <v>89.4</v>
      </c>
      <c r="I3542" s="22">
        <f t="shared" si="2430"/>
        <v>114.4</v>
      </c>
      <c r="J3542" s="76">
        <f t="shared" si="2430"/>
        <v>140.9</v>
      </c>
      <c r="K3542" s="22">
        <f t="shared" si="2430"/>
        <v>0</v>
      </c>
      <c r="L3542" s="22">
        <f t="shared" si="2430"/>
        <v>0</v>
      </c>
      <c r="M3542" s="22">
        <f t="shared" si="2430"/>
        <v>0</v>
      </c>
      <c r="N3542" s="22">
        <f t="shared" si="2430"/>
        <v>0</v>
      </c>
      <c r="O3542" s="45">
        <f t="shared" ref="O3542:Q3548" si="2431">O3543</f>
        <v>114.4</v>
      </c>
      <c r="P3542" s="45">
        <f t="shared" si="2431"/>
        <v>0</v>
      </c>
      <c r="Q3542" s="45">
        <f t="shared" si="2431"/>
        <v>0</v>
      </c>
      <c r="R3542" s="86">
        <f t="shared" si="2427"/>
        <v>100</v>
      </c>
      <c r="S3542" s="70"/>
    </row>
    <row r="3543" spans="1:19" s="49" customFormat="1" ht="15.75" customHeight="1" x14ac:dyDescent="0.3">
      <c r="A3543" s="47" t="s">
        <v>309</v>
      </c>
      <c r="B3543" s="47" t="s">
        <v>1395</v>
      </c>
      <c r="C3543" s="20"/>
      <c r="D3543" s="47"/>
      <c r="E3543" s="48" t="s">
        <v>1019</v>
      </c>
      <c r="F3543" s="23">
        <v>89.4</v>
      </c>
      <c r="G3543" s="23">
        <f t="shared" ref="G3543:H3543" si="2432">G3544+G3550</f>
        <v>0</v>
      </c>
      <c r="H3543" s="23">
        <f t="shared" si="2432"/>
        <v>89.4</v>
      </c>
      <c r="I3543" s="23">
        <f t="shared" ref="I3543:Q3543" si="2433">I3544+I3550</f>
        <v>114.4</v>
      </c>
      <c r="J3543" s="77">
        <f t="shared" si="2433"/>
        <v>140.9</v>
      </c>
      <c r="K3543" s="23">
        <f t="shared" si="2433"/>
        <v>0</v>
      </c>
      <c r="L3543" s="23">
        <f t="shared" si="2433"/>
        <v>0</v>
      </c>
      <c r="M3543" s="23">
        <f t="shared" si="2433"/>
        <v>0</v>
      </c>
      <c r="N3543" s="23">
        <f t="shared" si="2433"/>
        <v>0</v>
      </c>
      <c r="O3543" s="51">
        <f t="shared" si="2433"/>
        <v>114.4</v>
      </c>
      <c r="P3543" s="51">
        <f t="shared" si="2433"/>
        <v>0</v>
      </c>
      <c r="Q3543" s="51">
        <f t="shared" si="2433"/>
        <v>0</v>
      </c>
      <c r="R3543" s="87">
        <f t="shared" si="2427"/>
        <v>100</v>
      </c>
      <c r="S3543" s="70"/>
    </row>
    <row r="3544" spans="1:19" ht="31.5" customHeight="1" x14ac:dyDescent="0.3">
      <c r="A3544" s="28" t="s">
        <v>309</v>
      </c>
      <c r="B3544" s="28" t="s">
        <v>1395</v>
      </c>
      <c r="C3544" s="18" t="s">
        <v>902</v>
      </c>
      <c r="D3544" s="28"/>
      <c r="E3544" s="29" t="s">
        <v>1580</v>
      </c>
      <c r="F3544" s="24">
        <v>89.4</v>
      </c>
      <c r="G3544" s="24">
        <f t="shared" si="2430"/>
        <v>0</v>
      </c>
      <c r="H3544" s="24">
        <f t="shared" si="2430"/>
        <v>89.4</v>
      </c>
      <c r="I3544" s="24">
        <f t="shared" si="2430"/>
        <v>89.4</v>
      </c>
      <c r="J3544" s="37">
        <f t="shared" si="2430"/>
        <v>70.900000000000006</v>
      </c>
      <c r="K3544" s="24">
        <f t="shared" si="2430"/>
        <v>0</v>
      </c>
      <c r="L3544" s="24">
        <f t="shared" si="2430"/>
        <v>0</v>
      </c>
      <c r="M3544" s="24">
        <f t="shared" si="2430"/>
        <v>0</v>
      </c>
      <c r="N3544" s="24">
        <f t="shared" si="2430"/>
        <v>0</v>
      </c>
      <c r="O3544" s="30">
        <f t="shared" si="2431"/>
        <v>89.4</v>
      </c>
      <c r="P3544" s="30">
        <f t="shared" si="2431"/>
        <v>0</v>
      </c>
      <c r="Q3544" s="30">
        <f t="shared" si="2431"/>
        <v>0</v>
      </c>
      <c r="R3544" s="88">
        <f t="shared" si="2427"/>
        <v>100</v>
      </c>
      <c r="S3544" s="70"/>
    </row>
    <row r="3545" spans="1:19" ht="31.5" customHeight="1" x14ac:dyDescent="0.3">
      <c r="A3545" s="28" t="s">
        <v>309</v>
      </c>
      <c r="B3545" s="28" t="s">
        <v>1395</v>
      </c>
      <c r="C3545" s="18" t="s">
        <v>906</v>
      </c>
      <c r="D3545" s="28"/>
      <c r="E3545" s="29" t="s">
        <v>1622</v>
      </c>
      <c r="F3545" s="24">
        <v>89.4</v>
      </c>
      <c r="G3545" s="24">
        <f t="shared" si="2430"/>
        <v>0</v>
      </c>
      <c r="H3545" s="24">
        <f t="shared" si="2430"/>
        <v>89.4</v>
      </c>
      <c r="I3545" s="24">
        <f t="shared" si="2430"/>
        <v>89.4</v>
      </c>
      <c r="J3545" s="37">
        <f t="shared" si="2430"/>
        <v>70.900000000000006</v>
      </c>
      <c r="K3545" s="24">
        <f t="shared" si="2430"/>
        <v>0</v>
      </c>
      <c r="L3545" s="24">
        <f t="shared" si="2430"/>
        <v>0</v>
      </c>
      <c r="M3545" s="24">
        <f t="shared" si="2430"/>
        <v>0</v>
      </c>
      <c r="N3545" s="24">
        <f t="shared" si="2430"/>
        <v>0</v>
      </c>
      <c r="O3545" s="30">
        <f t="shared" si="2431"/>
        <v>89.4</v>
      </c>
      <c r="P3545" s="30">
        <f t="shared" si="2431"/>
        <v>0</v>
      </c>
      <c r="Q3545" s="30">
        <f t="shared" si="2431"/>
        <v>0</v>
      </c>
      <c r="R3545" s="88">
        <f t="shared" si="2427"/>
        <v>100</v>
      </c>
      <c r="S3545" s="70"/>
    </row>
    <row r="3546" spans="1:19" ht="63" customHeight="1" x14ac:dyDescent="0.3">
      <c r="A3546" s="28" t="s">
        <v>309</v>
      </c>
      <c r="B3546" s="28" t="s">
        <v>1395</v>
      </c>
      <c r="C3546" s="18" t="s">
        <v>907</v>
      </c>
      <c r="D3546" s="28"/>
      <c r="E3546" s="29" t="s">
        <v>1623</v>
      </c>
      <c r="F3546" s="24">
        <v>89.4</v>
      </c>
      <c r="G3546" s="24">
        <f t="shared" si="2430"/>
        <v>0</v>
      </c>
      <c r="H3546" s="24">
        <f t="shared" si="2430"/>
        <v>89.4</v>
      </c>
      <c r="I3546" s="24">
        <f t="shared" si="2430"/>
        <v>89.4</v>
      </c>
      <c r="J3546" s="37">
        <f t="shared" si="2430"/>
        <v>70.900000000000006</v>
      </c>
      <c r="K3546" s="24">
        <f t="shared" si="2430"/>
        <v>0</v>
      </c>
      <c r="L3546" s="24">
        <f t="shared" si="2430"/>
        <v>0</v>
      </c>
      <c r="M3546" s="24">
        <f t="shared" si="2430"/>
        <v>0</v>
      </c>
      <c r="N3546" s="24">
        <f t="shared" si="2430"/>
        <v>0</v>
      </c>
      <c r="O3546" s="30">
        <f t="shared" si="2431"/>
        <v>89.4</v>
      </c>
      <c r="P3546" s="30">
        <f t="shared" si="2431"/>
        <v>0</v>
      </c>
      <c r="Q3546" s="30">
        <f t="shared" si="2431"/>
        <v>0</v>
      </c>
      <c r="R3546" s="88">
        <f t="shared" si="2427"/>
        <v>100</v>
      </c>
      <c r="S3546" s="70"/>
    </row>
    <row r="3547" spans="1:19" ht="31.5" customHeight="1" x14ac:dyDescent="0.3">
      <c r="A3547" s="28" t="s">
        <v>309</v>
      </c>
      <c r="B3547" s="28" t="s">
        <v>1395</v>
      </c>
      <c r="C3547" s="18" t="s">
        <v>905</v>
      </c>
      <c r="D3547" s="28"/>
      <c r="E3547" s="29" t="s">
        <v>1039</v>
      </c>
      <c r="F3547" s="24">
        <v>89.4</v>
      </c>
      <c r="G3547" s="24">
        <f t="shared" si="2430"/>
        <v>0</v>
      </c>
      <c r="H3547" s="24">
        <f t="shared" si="2430"/>
        <v>89.4</v>
      </c>
      <c r="I3547" s="24">
        <f t="shared" si="2430"/>
        <v>89.4</v>
      </c>
      <c r="J3547" s="37">
        <f t="shared" si="2430"/>
        <v>70.900000000000006</v>
      </c>
      <c r="K3547" s="24">
        <f t="shared" si="2430"/>
        <v>0</v>
      </c>
      <c r="L3547" s="24">
        <f t="shared" si="2430"/>
        <v>0</v>
      </c>
      <c r="M3547" s="24">
        <f t="shared" si="2430"/>
        <v>0</v>
      </c>
      <c r="N3547" s="24">
        <f t="shared" si="2430"/>
        <v>0</v>
      </c>
      <c r="O3547" s="30">
        <f t="shared" si="2431"/>
        <v>89.4</v>
      </c>
      <c r="P3547" s="30">
        <f t="shared" si="2431"/>
        <v>0</v>
      </c>
      <c r="Q3547" s="30">
        <f t="shared" si="2431"/>
        <v>0</v>
      </c>
      <c r="R3547" s="88">
        <f t="shared" si="2427"/>
        <v>100</v>
      </c>
      <c r="S3547" s="70"/>
    </row>
    <row r="3548" spans="1:19" ht="31.5" customHeight="1" x14ac:dyDescent="0.3">
      <c r="A3548" s="28" t="s">
        <v>309</v>
      </c>
      <c r="B3548" s="28" t="s">
        <v>1395</v>
      </c>
      <c r="C3548" s="18" t="s">
        <v>905</v>
      </c>
      <c r="D3548" s="28" t="s">
        <v>51</v>
      </c>
      <c r="E3548" s="29" t="s">
        <v>663</v>
      </c>
      <c r="F3548" s="24">
        <v>89.4</v>
      </c>
      <c r="G3548" s="24">
        <f t="shared" si="2430"/>
        <v>0</v>
      </c>
      <c r="H3548" s="24">
        <f t="shared" si="2430"/>
        <v>89.4</v>
      </c>
      <c r="I3548" s="24">
        <f t="shared" si="2430"/>
        <v>89.4</v>
      </c>
      <c r="J3548" s="37">
        <f t="shared" si="2430"/>
        <v>70.900000000000006</v>
      </c>
      <c r="K3548" s="24">
        <f t="shared" si="2430"/>
        <v>0</v>
      </c>
      <c r="L3548" s="24">
        <f t="shared" si="2430"/>
        <v>0</v>
      </c>
      <c r="M3548" s="24">
        <f t="shared" si="2430"/>
        <v>0</v>
      </c>
      <c r="N3548" s="24">
        <f t="shared" si="2430"/>
        <v>0</v>
      </c>
      <c r="O3548" s="30">
        <f t="shared" si="2431"/>
        <v>89.4</v>
      </c>
      <c r="P3548" s="30">
        <f t="shared" si="2431"/>
        <v>0</v>
      </c>
      <c r="Q3548" s="30">
        <f t="shared" si="2431"/>
        <v>0</v>
      </c>
      <c r="R3548" s="88">
        <f t="shared" si="2427"/>
        <v>100</v>
      </c>
      <c r="S3548" s="70"/>
    </row>
    <row r="3549" spans="1:19" ht="31.5" customHeight="1" x14ac:dyDescent="0.3">
      <c r="A3549" s="28" t="s">
        <v>309</v>
      </c>
      <c r="B3549" s="28" t="s">
        <v>1395</v>
      </c>
      <c r="C3549" s="18" t="s">
        <v>905</v>
      </c>
      <c r="D3549" s="28" t="s">
        <v>52</v>
      </c>
      <c r="E3549" s="29" t="s">
        <v>664</v>
      </c>
      <c r="F3549" s="24">
        <v>89.4</v>
      </c>
      <c r="G3549" s="24"/>
      <c r="H3549" s="24">
        <v>89.4</v>
      </c>
      <c r="I3549" s="24">
        <v>89.4</v>
      </c>
      <c r="J3549" s="37">
        <v>70.900000000000006</v>
      </c>
      <c r="K3549" s="24">
        <v>0</v>
      </c>
      <c r="L3549" s="24">
        <v>0</v>
      </c>
      <c r="M3549" s="24">
        <v>0</v>
      </c>
      <c r="N3549" s="24">
        <v>0</v>
      </c>
      <c r="O3549" s="30">
        <v>89.4</v>
      </c>
      <c r="P3549" s="30">
        <v>0</v>
      </c>
      <c r="Q3549" s="30">
        <v>0</v>
      </c>
      <c r="R3549" s="88">
        <f t="shared" si="2427"/>
        <v>100</v>
      </c>
      <c r="S3549" s="70"/>
    </row>
    <row r="3550" spans="1:19" ht="31.5" customHeight="1" x14ac:dyDescent="0.3">
      <c r="A3550" s="28" t="s">
        <v>309</v>
      </c>
      <c r="B3550" s="28" t="s">
        <v>1395</v>
      </c>
      <c r="C3550" s="28" t="s">
        <v>62</v>
      </c>
      <c r="D3550" s="28"/>
      <c r="E3550" s="29" t="s">
        <v>1196</v>
      </c>
      <c r="F3550" s="24">
        <v>0</v>
      </c>
      <c r="G3550" s="24">
        <f t="shared" ref="G3550:N3552" si="2434">G3551</f>
        <v>0</v>
      </c>
      <c r="H3550" s="24">
        <f t="shared" si="2434"/>
        <v>0</v>
      </c>
      <c r="I3550" s="24">
        <f t="shared" si="2434"/>
        <v>25</v>
      </c>
      <c r="J3550" s="37">
        <f t="shared" si="2434"/>
        <v>70</v>
      </c>
      <c r="K3550" s="24">
        <f t="shared" si="2434"/>
        <v>0</v>
      </c>
      <c r="L3550" s="24">
        <f t="shared" si="2434"/>
        <v>0</v>
      </c>
      <c r="M3550" s="24">
        <f t="shared" si="2434"/>
        <v>0</v>
      </c>
      <c r="N3550" s="24">
        <f t="shared" si="2434"/>
        <v>0</v>
      </c>
      <c r="O3550" s="30">
        <f t="shared" ref="O3550:Q3552" si="2435">O3551</f>
        <v>25</v>
      </c>
      <c r="P3550" s="30">
        <f t="shared" si="2435"/>
        <v>0</v>
      </c>
      <c r="Q3550" s="30">
        <f t="shared" si="2435"/>
        <v>0</v>
      </c>
      <c r="R3550" s="88">
        <f t="shared" si="2427"/>
        <v>100</v>
      </c>
    </row>
    <row r="3551" spans="1:19" ht="47.25" customHeight="1" x14ac:dyDescent="0.3">
      <c r="A3551" s="28" t="s">
        <v>309</v>
      </c>
      <c r="B3551" s="28" t="s">
        <v>1395</v>
      </c>
      <c r="C3551" s="28" t="s">
        <v>527</v>
      </c>
      <c r="D3551" s="28"/>
      <c r="E3551" s="29" t="s">
        <v>114</v>
      </c>
      <c r="F3551" s="24">
        <v>0</v>
      </c>
      <c r="G3551" s="24">
        <f t="shared" si="2434"/>
        <v>0</v>
      </c>
      <c r="H3551" s="24">
        <f t="shared" si="2434"/>
        <v>0</v>
      </c>
      <c r="I3551" s="24">
        <f t="shared" si="2434"/>
        <v>25</v>
      </c>
      <c r="J3551" s="37">
        <f t="shared" si="2434"/>
        <v>70</v>
      </c>
      <c r="K3551" s="24">
        <f t="shared" si="2434"/>
        <v>0</v>
      </c>
      <c r="L3551" s="24">
        <f t="shared" si="2434"/>
        <v>0</v>
      </c>
      <c r="M3551" s="24">
        <f t="shared" si="2434"/>
        <v>0</v>
      </c>
      <c r="N3551" s="24">
        <f t="shared" si="2434"/>
        <v>0</v>
      </c>
      <c r="O3551" s="30">
        <f t="shared" si="2435"/>
        <v>25</v>
      </c>
      <c r="P3551" s="30">
        <f t="shared" si="2435"/>
        <v>0</v>
      </c>
      <c r="Q3551" s="30">
        <f t="shared" si="2435"/>
        <v>0</v>
      </c>
      <c r="R3551" s="88">
        <f t="shared" si="2427"/>
        <v>100</v>
      </c>
    </row>
    <row r="3552" spans="1:19" ht="31.5" customHeight="1" x14ac:dyDescent="0.3">
      <c r="A3552" s="28" t="s">
        <v>309</v>
      </c>
      <c r="B3552" s="28" t="s">
        <v>1395</v>
      </c>
      <c r="C3552" s="28" t="s">
        <v>527</v>
      </c>
      <c r="D3552" s="28" t="s">
        <v>51</v>
      </c>
      <c r="E3552" s="29" t="s">
        <v>663</v>
      </c>
      <c r="F3552" s="24">
        <v>0</v>
      </c>
      <c r="G3552" s="24">
        <f t="shared" si="2434"/>
        <v>0</v>
      </c>
      <c r="H3552" s="24">
        <f t="shared" si="2434"/>
        <v>0</v>
      </c>
      <c r="I3552" s="24">
        <f t="shared" si="2434"/>
        <v>25</v>
      </c>
      <c r="J3552" s="37">
        <f t="shared" si="2434"/>
        <v>70</v>
      </c>
      <c r="K3552" s="24">
        <f t="shared" si="2434"/>
        <v>0</v>
      </c>
      <c r="L3552" s="24">
        <f t="shared" si="2434"/>
        <v>0</v>
      </c>
      <c r="M3552" s="24">
        <f t="shared" si="2434"/>
        <v>0</v>
      </c>
      <c r="N3552" s="24">
        <f t="shared" si="2434"/>
        <v>0</v>
      </c>
      <c r="O3552" s="30">
        <f t="shared" si="2435"/>
        <v>25</v>
      </c>
      <c r="P3552" s="30">
        <f t="shared" si="2435"/>
        <v>0</v>
      </c>
      <c r="Q3552" s="30">
        <f t="shared" si="2435"/>
        <v>0</v>
      </c>
      <c r="R3552" s="88">
        <f t="shared" si="2427"/>
        <v>100</v>
      </c>
    </row>
    <row r="3553" spans="1:19" ht="31.5" customHeight="1" x14ac:dyDescent="0.3">
      <c r="A3553" s="28" t="s">
        <v>309</v>
      </c>
      <c r="B3553" s="28" t="s">
        <v>1395</v>
      </c>
      <c r="C3553" s="28" t="s">
        <v>527</v>
      </c>
      <c r="D3553" s="28" t="s">
        <v>52</v>
      </c>
      <c r="E3553" s="29" t="s">
        <v>664</v>
      </c>
      <c r="F3553" s="24">
        <v>0</v>
      </c>
      <c r="G3553" s="24"/>
      <c r="H3553" s="24">
        <v>0</v>
      </c>
      <c r="I3553" s="24">
        <v>25</v>
      </c>
      <c r="J3553" s="37">
        <v>70</v>
      </c>
      <c r="K3553" s="24">
        <v>0</v>
      </c>
      <c r="L3553" s="24">
        <v>0</v>
      </c>
      <c r="M3553" s="24">
        <v>0</v>
      </c>
      <c r="N3553" s="24">
        <v>0</v>
      </c>
      <c r="O3553" s="30">
        <v>25</v>
      </c>
      <c r="P3553" s="30">
        <v>0</v>
      </c>
      <c r="Q3553" s="30">
        <v>0</v>
      </c>
      <c r="R3553" s="88">
        <f t="shared" si="2427"/>
        <v>100</v>
      </c>
    </row>
    <row r="3554" spans="1:19" s="36" customFormat="1" ht="31.5" customHeight="1" x14ac:dyDescent="0.3">
      <c r="A3554" s="43" t="s">
        <v>310</v>
      </c>
      <c r="B3554" s="43" t="s">
        <v>1396</v>
      </c>
      <c r="C3554" s="27"/>
      <c r="D3554" s="43"/>
      <c r="E3554" s="44" t="s">
        <v>606</v>
      </c>
      <c r="F3554" s="22">
        <v>810026.97</v>
      </c>
      <c r="G3554" s="22">
        <f t="shared" ref="G3554:Q3554" si="2436">G3555+G3563+G3720</f>
        <v>5178.7039999999997</v>
      </c>
      <c r="H3554" s="22">
        <f t="shared" si="2436"/>
        <v>837232.11</v>
      </c>
      <c r="I3554" s="22">
        <f t="shared" si="2436"/>
        <v>499961.91606999998</v>
      </c>
      <c r="J3554" s="76">
        <f t="shared" si="2436"/>
        <v>345253.66264</v>
      </c>
      <c r="K3554" s="22">
        <f t="shared" si="2436"/>
        <v>4106.7569400000002</v>
      </c>
      <c r="L3554" s="22">
        <f t="shared" si="2436"/>
        <v>310.82760000000002</v>
      </c>
      <c r="M3554" s="22">
        <f t="shared" si="2436"/>
        <v>15574.56863</v>
      </c>
      <c r="N3554" s="22">
        <f t="shared" si="2436"/>
        <v>11491.914919999999</v>
      </c>
      <c r="O3554" s="45">
        <f t="shared" si="2436"/>
        <v>473302.01049999997</v>
      </c>
      <c r="P3554" s="45">
        <f t="shared" si="2436"/>
        <v>1777.52278</v>
      </c>
      <c r="Q3554" s="45">
        <f t="shared" si="2436"/>
        <v>14998.656149999999</v>
      </c>
      <c r="R3554" s="86">
        <f t="shared" si="2427"/>
        <v>94.667612729472921</v>
      </c>
      <c r="S3554" s="70"/>
    </row>
    <row r="3555" spans="1:19" s="36" customFormat="1" ht="15.75" hidden="1" customHeight="1" x14ac:dyDescent="0.3">
      <c r="A3555" s="43" t="s">
        <v>310</v>
      </c>
      <c r="B3555" s="43" t="s">
        <v>70</v>
      </c>
      <c r="C3555" s="27"/>
      <c r="D3555" s="43"/>
      <c r="E3555" s="44" t="s">
        <v>621</v>
      </c>
      <c r="F3555" s="22">
        <v>22000</v>
      </c>
      <c r="G3555" s="22">
        <f t="shared" ref="G3555:Q3561" si="2437">G3556</f>
        <v>0</v>
      </c>
      <c r="H3555" s="22">
        <f t="shared" si="2437"/>
        <v>22000</v>
      </c>
      <c r="I3555" s="22">
        <f t="shared" si="2437"/>
        <v>0</v>
      </c>
      <c r="J3555" s="76">
        <f t="shared" si="2437"/>
        <v>0</v>
      </c>
      <c r="K3555" s="22">
        <f t="shared" si="2437"/>
        <v>0</v>
      </c>
      <c r="L3555" s="22">
        <f t="shared" si="2437"/>
        <v>0</v>
      </c>
      <c r="M3555" s="22">
        <f t="shared" si="2437"/>
        <v>0</v>
      </c>
      <c r="N3555" s="22">
        <f t="shared" si="2437"/>
        <v>0</v>
      </c>
      <c r="O3555" s="45">
        <f t="shared" si="2437"/>
        <v>0</v>
      </c>
      <c r="P3555" s="45">
        <f t="shared" si="2437"/>
        <v>0</v>
      </c>
      <c r="Q3555" s="45">
        <f t="shared" si="2437"/>
        <v>0</v>
      </c>
      <c r="R3555" s="45">
        <v>0</v>
      </c>
      <c r="S3555" s="36" t="s">
        <v>2026</v>
      </c>
    </row>
    <row r="3556" spans="1:19" s="49" customFormat="1" ht="15.75" hidden="1" customHeight="1" x14ac:dyDescent="0.3">
      <c r="A3556" s="47" t="s">
        <v>310</v>
      </c>
      <c r="B3556" s="47" t="s">
        <v>1420</v>
      </c>
      <c r="C3556" s="20"/>
      <c r="D3556" s="47"/>
      <c r="E3556" s="48" t="s">
        <v>641</v>
      </c>
      <c r="F3556" s="23">
        <v>22000</v>
      </c>
      <c r="G3556" s="23">
        <f t="shared" ref="G3556:O3559" si="2438">G3557</f>
        <v>0</v>
      </c>
      <c r="H3556" s="23">
        <f t="shared" si="2438"/>
        <v>22000</v>
      </c>
      <c r="I3556" s="23">
        <f t="shared" si="2438"/>
        <v>0</v>
      </c>
      <c r="J3556" s="77">
        <f t="shared" si="2438"/>
        <v>0</v>
      </c>
      <c r="K3556" s="23">
        <f t="shared" si="2438"/>
        <v>0</v>
      </c>
      <c r="L3556" s="23">
        <f t="shared" si="2438"/>
        <v>0</v>
      </c>
      <c r="M3556" s="23">
        <f t="shared" si="2438"/>
        <v>0</v>
      </c>
      <c r="N3556" s="23">
        <f t="shared" si="2438"/>
        <v>0</v>
      </c>
      <c r="O3556" s="51">
        <f t="shared" si="2438"/>
        <v>0</v>
      </c>
      <c r="P3556" s="51">
        <f t="shared" si="2437"/>
        <v>0</v>
      </c>
      <c r="Q3556" s="51">
        <f t="shared" si="2437"/>
        <v>0</v>
      </c>
      <c r="R3556" s="51">
        <v>0</v>
      </c>
      <c r="S3556" s="36" t="s">
        <v>2026</v>
      </c>
    </row>
    <row r="3557" spans="1:19" ht="31.5" hidden="1" customHeight="1" x14ac:dyDescent="0.3">
      <c r="A3557" s="28" t="s">
        <v>310</v>
      </c>
      <c r="B3557" s="28" t="s">
        <v>1420</v>
      </c>
      <c r="C3557" s="18" t="s">
        <v>269</v>
      </c>
      <c r="D3557" s="28"/>
      <c r="E3557" s="29" t="s">
        <v>1597</v>
      </c>
      <c r="F3557" s="24">
        <v>22000</v>
      </c>
      <c r="G3557" s="24">
        <f t="shared" si="2438"/>
        <v>0</v>
      </c>
      <c r="H3557" s="24">
        <f t="shared" si="2438"/>
        <v>22000</v>
      </c>
      <c r="I3557" s="24">
        <f t="shared" si="2438"/>
        <v>0</v>
      </c>
      <c r="J3557" s="37">
        <f t="shared" si="2438"/>
        <v>0</v>
      </c>
      <c r="K3557" s="24">
        <f t="shared" si="2438"/>
        <v>0</v>
      </c>
      <c r="L3557" s="24">
        <f t="shared" si="2438"/>
        <v>0</v>
      </c>
      <c r="M3557" s="24">
        <f t="shared" si="2438"/>
        <v>0</v>
      </c>
      <c r="N3557" s="24">
        <f t="shared" si="2438"/>
        <v>0</v>
      </c>
      <c r="O3557" s="30">
        <f t="shared" si="2438"/>
        <v>0</v>
      </c>
      <c r="P3557" s="30">
        <f t="shared" si="2437"/>
        <v>0</v>
      </c>
      <c r="Q3557" s="30">
        <f t="shared" si="2437"/>
        <v>0</v>
      </c>
      <c r="R3557" s="30">
        <v>0</v>
      </c>
      <c r="S3557" s="36" t="s">
        <v>2026</v>
      </c>
    </row>
    <row r="3558" spans="1:19" ht="47.25" hidden="1" customHeight="1" x14ac:dyDescent="0.3">
      <c r="A3558" s="28" t="s">
        <v>310</v>
      </c>
      <c r="B3558" s="28" t="s">
        <v>1420</v>
      </c>
      <c r="C3558" s="18" t="s">
        <v>270</v>
      </c>
      <c r="D3558" s="28"/>
      <c r="E3558" s="29" t="s">
        <v>1598</v>
      </c>
      <c r="F3558" s="24">
        <v>22000</v>
      </c>
      <c r="G3558" s="24">
        <f t="shared" si="2438"/>
        <v>0</v>
      </c>
      <c r="H3558" s="24">
        <f t="shared" si="2438"/>
        <v>22000</v>
      </c>
      <c r="I3558" s="24">
        <f t="shared" si="2438"/>
        <v>0</v>
      </c>
      <c r="J3558" s="37">
        <f t="shared" si="2438"/>
        <v>0</v>
      </c>
      <c r="K3558" s="24">
        <f t="shared" si="2438"/>
        <v>0</v>
      </c>
      <c r="L3558" s="24">
        <f t="shared" si="2438"/>
        <v>0</v>
      </c>
      <c r="M3558" s="24">
        <f t="shared" si="2438"/>
        <v>0</v>
      </c>
      <c r="N3558" s="24">
        <f t="shared" si="2438"/>
        <v>0</v>
      </c>
      <c r="O3558" s="30">
        <f t="shared" si="2438"/>
        <v>0</v>
      </c>
      <c r="P3558" s="30">
        <f t="shared" si="2437"/>
        <v>0</v>
      </c>
      <c r="Q3558" s="30">
        <f t="shared" si="2437"/>
        <v>0</v>
      </c>
      <c r="R3558" s="30">
        <v>0</v>
      </c>
      <c r="S3558" s="36" t="s">
        <v>2026</v>
      </c>
    </row>
    <row r="3559" spans="1:19" ht="47.25" hidden="1" customHeight="1" x14ac:dyDescent="0.3">
      <c r="A3559" s="28" t="s">
        <v>310</v>
      </c>
      <c r="B3559" s="28" t="s">
        <v>1420</v>
      </c>
      <c r="C3559" s="18" t="s">
        <v>271</v>
      </c>
      <c r="D3559" s="28"/>
      <c r="E3559" s="29" t="s">
        <v>1599</v>
      </c>
      <c r="F3559" s="24">
        <v>22000</v>
      </c>
      <c r="G3559" s="24">
        <f t="shared" si="2438"/>
        <v>0</v>
      </c>
      <c r="H3559" s="24">
        <f t="shared" si="2438"/>
        <v>22000</v>
      </c>
      <c r="I3559" s="24">
        <f t="shared" si="2438"/>
        <v>0</v>
      </c>
      <c r="J3559" s="37">
        <f t="shared" si="2438"/>
        <v>0</v>
      </c>
      <c r="K3559" s="24">
        <f t="shared" si="2438"/>
        <v>0</v>
      </c>
      <c r="L3559" s="24">
        <f t="shared" si="2438"/>
        <v>0</v>
      </c>
      <c r="M3559" s="24">
        <f t="shared" si="2438"/>
        <v>0</v>
      </c>
      <c r="N3559" s="24">
        <f t="shared" si="2438"/>
        <v>0</v>
      </c>
      <c r="O3559" s="30">
        <f t="shared" si="2438"/>
        <v>0</v>
      </c>
      <c r="P3559" s="30">
        <f t="shared" si="2437"/>
        <v>0</v>
      </c>
      <c r="Q3559" s="30">
        <f t="shared" si="2437"/>
        <v>0</v>
      </c>
      <c r="R3559" s="30">
        <v>0</v>
      </c>
      <c r="S3559" s="36" t="s">
        <v>2026</v>
      </c>
    </row>
    <row r="3560" spans="1:19" ht="31.5" hidden="1" customHeight="1" x14ac:dyDescent="0.3">
      <c r="A3560" s="28" t="s">
        <v>310</v>
      </c>
      <c r="B3560" s="28" t="s">
        <v>1420</v>
      </c>
      <c r="C3560" s="18" t="s">
        <v>261</v>
      </c>
      <c r="D3560" s="28"/>
      <c r="E3560" s="29" t="s">
        <v>1783</v>
      </c>
      <c r="F3560" s="24">
        <v>22000</v>
      </c>
      <c r="G3560" s="24">
        <f t="shared" ref="G3560:O3561" si="2439">G3561</f>
        <v>0</v>
      </c>
      <c r="H3560" s="24">
        <f t="shared" si="2439"/>
        <v>22000</v>
      </c>
      <c r="I3560" s="24">
        <f t="shared" si="2439"/>
        <v>0</v>
      </c>
      <c r="J3560" s="37">
        <f t="shared" si="2439"/>
        <v>0</v>
      </c>
      <c r="K3560" s="24">
        <f t="shared" si="2439"/>
        <v>0</v>
      </c>
      <c r="L3560" s="24">
        <f t="shared" si="2439"/>
        <v>0</v>
      </c>
      <c r="M3560" s="24">
        <f t="shared" si="2439"/>
        <v>0</v>
      </c>
      <c r="N3560" s="24">
        <f t="shared" si="2439"/>
        <v>0</v>
      </c>
      <c r="O3560" s="30">
        <f t="shared" si="2439"/>
        <v>0</v>
      </c>
      <c r="P3560" s="30">
        <f t="shared" si="2437"/>
        <v>0</v>
      </c>
      <c r="Q3560" s="30">
        <f t="shared" si="2437"/>
        <v>0</v>
      </c>
      <c r="R3560" s="30">
        <v>0</v>
      </c>
      <c r="S3560" s="36" t="s">
        <v>2026</v>
      </c>
    </row>
    <row r="3561" spans="1:19" ht="15.75" hidden="1" customHeight="1" x14ac:dyDescent="0.3">
      <c r="A3561" s="28" t="s">
        <v>310</v>
      </c>
      <c r="B3561" s="28" t="s">
        <v>1420</v>
      </c>
      <c r="C3561" s="18" t="s">
        <v>261</v>
      </c>
      <c r="D3561" s="28" t="s">
        <v>53</v>
      </c>
      <c r="E3561" s="29" t="s">
        <v>679</v>
      </c>
      <c r="F3561" s="24">
        <v>22000</v>
      </c>
      <c r="G3561" s="24">
        <f t="shared" si="2439"/>
        <v>0</v>
      </c>
      <c r="H3561" s="24">
        <f t="shared" si="2439"/>
        <v>22000</v>
      </c>
      <c r="I3561" s="24">
        <f t="shared" si="2439"/>
        <v>0</v>
      </c>
      <c r="J3561" s="37">
        <f t="shared" si="2439"/>
        <v>0</v>
      </c>
      <c r="K3561" s="24">
        <f t="shared" si="2439"/>
        <v>0</v>
      </c>
      <c r="L3561" s="24">
        <f t="shared" si="2439"/>
        <v>0</v>
      </c>
      <c r="M3561" s="24">
        <f t="shared" si="2439"/>
        <v>0</v>
      </c>
      <c r="N3561" s="24">
        <f t="shared" si="2439"/>
        <v>0</v>
      </c>
      <c r="O3561" s="30">
        <f t="shared" si="2439"/>
        <v>0</v>
      </c>
      <c r="P3561" s="30">
        <f t="shared" si="2437"/>
        <v>0</v>
      </c>
      <c r="Q3561" s="30">
        <f t="shared" si="2437"/>
        <v>0</v>
      </c>
      <c r="R3561" s="30">
        <v>0</v>
      </c>
      <c r="S3561" s="36" t="s">
        <v>2026</v>
      </c>
    </row>
    <row r="3562" spans="1:19" ht="63" hidden="1" customHeight="1" x14ac:dyDescent="0.3">
      <c r="A3562" s="28" t="s">
        <v>310</v>
      </c>
      <c r="B3562" s="28" t="s">
        <v>1420</v>
      </c>
      <c r="C3562" s="18" t="s">
        <v>261</v>
      </c>
      <c r="D3562" s="28" t="s">
        <v>262</v>
      </c>
      <c r="E3562" s="29" t="s">
        <v>680</v>
      </c>
      <c r="F3562" s="24">
        <v>22000</v>
      </c>
      <c r="G3562" s="24"/>
      <c r="H3562" s="24">
        <v>22000</v>
      </c>
      <c r="I3562" s="24">
        <v>0</v>
      </c>
      <c r="J3562" s="37">
        <v>0</v>
      </c>
      <c r="K3562" s="24">
        <v>0</v>
      </c>
      <c r="L3562" s="24">
        <v>0</v>
      </c>
      <c r="M3562" s="24">
        <v>0</v>
      </c>
      <c r="N3562" s="24">
        <v>0</v>
      </c>
      <c r="O3562" s="30">
        <v>0</v>
      </c>
      <c r="P3562" s="30">
        <v>0</v>
      </c>
      <c r="Q3562" s="30">
        <v>0</v>
      </c>
      <c r="R3562" s="30">
        <v>0</v>
      </c>
      <c r="S3562" s="36" t="s">
        <v>2026</v>
      </c>
    </row>
    <row r="3563" spans="1:19" s="36" customFormat="1" ht="15.75" customHeight="1" x14ac:dyDescent="0.3">
      <c r="A3563" s="43" t="s">
        <v>310</v>
      </c>
      <c r="B3563" s="43" t="s">
        <v>147</v>
      </c>
      <c r="C3563" s="27"/>
      <c r="D3563" s="43"/>
      <c r="E3563" s="44" t="s">
        <v>622</v>
      </c>
      <c r="F3563" s="22">
        <v>785312.87</v>
      </c>
      <c r="G3563" s="22">
        <f t="shared" ref="G3563:Q3563" si="2440">G3564+G3602+G3648+G3677</f>
        <v>5178.7039999999997</v>
      </c>
      <c r="H3563" s="22">
        <f t="shared" si="2440"/>
        <v>812518.01</v>
      </c>
      <c r="I3563" s="22">
        <f t="shared" si="2440"/>
        <v>497247.79871</v>
      </c>
      <c r="J3563" s="76">
        <f t="shared" si="2440"/>
        <v>344942.83503999998</v>
      </c>
      <c r="K3563" s="22">
        <f t="shared" si="2440"/>
        <v>1392.63958</v>
      </c>
      <c r="L3563" s="22">
        <f t="shared" si="2440"/>
        <v>0</v>
      </c>
      <c r="M3563" s="22">
        <f t="shared" si="2440"/>
        <v>15574.56863</v>
      </c>
      <c r="N3563" s="22">
        <f t="shared" si="2440"/>
        <v>11491.914919999999</v>
      </c>
      <c r="O3563" s="45">
        <f t="shared" si="2440"/>
        <v>472917.12729999999</v>
      </c>
      <c r="P3563" s="45">
        <f t="shared" si="2440"/>
        <v>1392.63958</v>
      </c>
      <c r="Q3563" s="45">
        <f t="shared" si="2440"/>
        <v>14998.656149999999</v>
      </c>
      <c r="R3563" s="86">
        <f t="shared" si="2427"/>
        <v>95.106932303547538</v>
      </c>
      <c r="S3563" s="70"/>
    </row>
    <row r="3564" spans="1:19" s="49" customFormat="1" ht="15.75" customHeight="1" x14ac:dyDescent="0.3">
      <c r="A3564" s="47" t="s">
        <v>310</v>
      </c>
      <c r="B3564" s="47" t="s">
        <v>1424</v>
      </c>
      <c r="C3564" s="20"/>
      <c r="D3564" s="47"/>
      <c r="E3564" s="48" t="s">
        <v>643</v>
      </c>
      <c r="F3564" s="23">
        <v>261338.59199999998</v>
      </c>
      <c r="G3564" s="23">
        <f t="shared" ref="G3564:Q3564" si="2441">G3565+G3591</f>
        <v>5178.7039999999997</v>
      </c>
      <c r="H3564" s="23">
        <f t="shared" si="2441"/>
        <v>333510.45599999995</v>
      </c>
      <c r="I3564" s="23">
        <f t="shared" si="2441"/>
        <v>345108.42443000001</v>
      </c>
      <c r="J3564" s="77">
        <f t="shared" si="2441"/>
        <v>250220.43786000001</v>
      </c>
      <c r="K3564" s="23">
        <f t="shared" si="2441"/>
        <v>1392.63958</v>
      </c>
      <c r="L3564" s="23">
        <f t="shared" si="2441"/>
        <v>0</v>
      </c>
      <c r="M3564" s="23">
        <f t="shared" si="2441"/>
        <v>0</v>
      </c>
      <c r="N3564" s="23">
        <f t="shared" si="2441"/>
        <v>0</v>
      </c>
      <c r="O3564" s="51">
        <f t="shared" si="2441"/>
        <v>322830.66707000002</v>
      </c>
      <c r="P3564" s="51">
        <f t="shared" si="2441"/>
        <v>1392.63958</v>
      </c>
      <c r="Q3564" s="51">
        <f t="shared" si="2441"/>
        <v>0</v>
      </c>
      <c r="R3564" s="87">
        <f t="shared" si="2427"/>
        <v>93.54470775473095</v>
      </c>
      <c r="S3564" s="70"/>
    </row>
    <row r="3565" spans="1:19" ht="31.5" customHeight="1" x14ac:dyDescent="0.3">
      <c r="A3565" s="28" t="s">
        <v>310</v>
      </c>
      <c r="B3565" s="28" t="s">
        <v>1424</v>
      </c>
      <c r="C3565" s="18" t="s">
        <v>269</v>
      </c>
      <c r="D3565" s="28"/>
      <c r="E3565" s="29" t="s">
        <v>1597</v>
      </c>
      <c r="F3565" s="24">
        <v>203028.696</v>
      </c>
      <c r="G3565" s="24">
        <f t="shared" ref="G3565:N3565" si="2442">G3566</f>
        <v>5178.7039999999997</v>
      </c>
      <c r="H3565" s="24">
        <f t="shared" si="2442"/>
        <v>333510.45599999995</v>
      </c>
      <c r="I3565" s="24">
        <f t="shared" si="2442"/>
        <v>333608.65820000001</v>
      </c>
      <c r="J3565" s="37">
        <f t="shared" si="2442"/>
        <v>150933.62398</v>
      </c>
      <c r="K3565" s="24">
        <f t="shared" si="2442"/>
        <v>1392.63958</v>
      </c>
      <c r="L3565" s="24">
        <f t="shared" si="2442"/>
        <v>0</v>
      </c>
      <c r="M3565" s="24">
        <f t="shared" si="2442"/>
        <v>0</v>
      </c>
      <c r="N3565" s="24">
        <f t="shared" si="2442"/>
        <v>0</v>
      </c>
      <c r="O3565" s="30">
        <f>O3566</f>
        <v>311427.40198000002</v>
      </c>
      <c r="P3565" s="30">
        <f>P3566</f>
        <v>1392.63958</v>
      </c>
      <c r="Q3565" s="30">
        <f>Q3566</f>
        <v>0</v>
      </c>
      <c r="R3565" s="88">
        <f t="shared" si="2427"/>
        <v>93.351114944174441</v>
      </c>
      <c r="S3565" s="70"/>
    </row>
    <row r="3566" spans="1:19" ht="63" customHeight="1" x14ac:dyDescent="0.3">
      <c r="A3566" s="28" t="s">
        <v>310</v>
      </c>
      <c r="B3566" s="28" t="s">
        <v>1424</v>
      </c>
      <c r="C3566" s="18" t="s">
        <v>314</v>
      </c>
      <c r="D3566" s="28"/>
      <c r="E3566" s="29" t="s">
        <v>1625</v>
      </c>
      <c r="F3566" s="24">
        <v>203028.696</v>
      </c>
      <c r="G3566" s="24">
        <f t="shared" ref="G3566" si="2443">G3567+G3571</f>
        <v>5178.7039999999997</v>
      </c>
      <c r="H3566" s="24">
        <f>H3567+H3571+H3580+H3587</f>
        <v>333510.45599999995</v>
      </c>
      <c r="I3566" s="24">
        <f t="shared" ref="I3566:Q3566" si="2444">I3567+I3571+I3580+I3587</f>
        <v>333608.65820000001</v>
      </c>
      <c r="J3566" s="24">
        <f t="shared" si="2444"/>
        <v>150933.62398</v>
      </c>
      <c r="K3566" s="24">
        <f t="shared" si="2444"/>
        <v>1392.63958</v>
      </c>
      <c r="L3566" s="24">
        <f t="shared" si="2444"/>
        <v>0</v>
      </c>
      <c r="M3566" s="24">
        <f t="shared" si="2444"/>
        <v>0</v>
      </c>
      <c r="N3566" s="24">
        <f t="shared" si="2444"/>
        <v>0</v>
      </c>
      <c r="O3566" s="24">
        <f t="shared" si="2444"/>
        <v>311427.40198000002</v>
      </c>
      <c r="P3566" s="24">
        <f t="shared" si="2444"/>
        <v>1392.63958</v>
      </c>
      <c r="Q3566" s="24">
        <f t="shared" si="2444"/>
        <v>0</v>
      </c>
      <c r="R3566" s="88">
        <f t="shared" si="2427"/>
        <v>93.351114944174441</v>
      </c>
      <c r="S3566" s="70"/>
    </row>
    <row r="3567" spans="1:19" ht="78.75" customHeight="1" x14ac:dyDescent="0.3">
      <c r="A3567" s="28" t="s">
        <v>310</v>
      </c>
      <c r="B3567" s="28" t="s">
        <v>1424</v>
      </c>
      <c r="C3567" s="18" t="s">
        <v>315</v>
      </c>
      <c r="D3567" s="28"/>
      <c r="E3567" s="29" t="s">
        <v>1626</v>
      </c>
      <c r="F3567" s="24">
        <v>53584.6</v>
      </c>
      <c r="G3567" s="24">
        <f t="shared" ref="G3567:N3569" si="2445">G3568</f>
        <v>0</v>
      </c>
      <c r="H3567" s="24">
        <f t="shared" si="2445"/>
        <v>48552.120999999999</v>
      </c>
      <c r="I3567" s="24">
        <f t="shared" si="2445"/>
        <v>48552.120999999999</v>
      </c>
      <c r="J3567" s="37">
        <f t="shared" si="2445"/>
        <v>34893</v>
      </c>
      <c r="K3567" s="24">
        <f t="shared" si="2445"/>
        <v>0</v>
      </c>
      <c r="L3567" s="24">
        <f t="shared" si="2445"/>
        <v>0</v>
      </c>
      <c r="M3567" s="24">
        <f t="shared" si="2445"/>
        <v>0</v>
      </c>
      <c r="N3567" s="24">
        <f t="shared" si="2445"/>
        <v>0</v>
      </c>
      <c r="O3567" s="30">
        <f t="shared" ref="O3567:Q3569" si="2446">O3568</f>
        <v>48548.961069999998</v>
      </c>
      <c r="P3567" s="30">
        <f t="shared" si="2446"/>
        <v>0</v>
      </c>
      <c r="Q3567" s="30">
        <f t="shared" si="2446"/>
        <v>0</v>
      </c>
      <c r="R3567" s="88">
        <f t="shared" si="2427"/>
        <v>99.993491674647956</v>
      </c>
      <c r="S3567" s="70"/>
    </row>
    <row r="3568" spans="1:19" ht="47.25" customHeight="1" x14ac:dyDescent="0.3">
      <c r="A3568" s="28" t="s">
        <v>310</v>
      </c>
      <c r="B3568" s="28" t="s">
        <v>1424</v>
      </c>
      <c r="C3568" s="18" t="s">
        <v>311</v>
      </c>
      <c r="D3568" s="28"/>
      <c r="E3568" s="29" t="s">
        <v>1175</v>
      </c>
      <c r="F3568" s="24">
        <v>53584.6</v>
      </c>
      <c r="G3568" s="24">
        <f t="shared" si="2445"/>
        <v>0</v>
      </c>
      <c r="H3568" s="24">
        <f t="shared" si="2445"/>
        <v>48552.120999999999</v>
      </c>
      <c r="I3568" s="24">
        <f t="shared" si="2445"/>
        <v>48552.120999999999</v>
      </c>
      <c r="J3568" s="37">
        <f t="shared" si="2445"/>
        <v>34893</v>
      </c>
      <c r="K3568" s="24">
        <f t="shared" si="2445"/>
        <v>0</v>
      </c>
      <c r="L3568" s="24">
        <f t="shared" si="2445"/>
        <v>0</v>
      </c>
      <c r="M3568" s="24">
        <f t="shared" si="2445"/>
        <v>0</v>
      </c>
      <c r="N3568" s="24">
        <f t="shared" si="2445"/>
        <v>0</v>
      </c>
      <c r="O3568" s="30">
        <f t="shared" si="2446"/>
        <v>48548.961069999998</v>
      </c>
      <c r="P3568" s="30">
        <f t="shared" si="2446"/>
        <v>0</v>
      </c>
      <c r="Q3568" s="30">
        <f t="shared" si="2446"/>
        <v>0</v>
      </c>
      <c r="R3568" s="88">
        <f t="shared" si="2427"/>
        <v>99.993491674647956</v>
      </c>
      <c r="S3568" s="70"/>
    </row>
    <row r="3569" spans="1:19" ht="31.5" customHeight="1" x14ac:dyDescent="0.3">
      <c r="A3569" s="28" t="s">
        <v>310</v>
      </c>
      <c r="B3569" s="28" t="s">
        <v>1424</v>
      </c>
      <c r="C3569" s="18" t="s">
        <v>311</v>
      </c>
      <c r="D3569" s="28" t="s">
        <v>51</v>
      </c>
      <c r="E3569" s="29" t="s">
        <v>663</v>
      </c>
      <c r="F3569" s="24">
        <v>53584.6</v>
      </c>
      <c r="G3569" s="24">
        <f t="shared" si="2445"/>
        <v>0</v>
      </c>
      <c r="H3569" s="24">
        <f t="shared" si="2445"/>
        <v>48552.120999999999</v>
      </c>
      <c r="I3569" s="24">
        <f t="shared" si="2445"/>
        <v>48552.120999999999</v>
      </c>
      <c r="J3569" s="37">
        <f t="shared" si="2445"/>
        <v>34893</v>
      </c>
      <c r="K3569" s="24">
        <f t="shared" si="2445"/>
        <v>0</v>
      </c>
      <c r="L3569" s="24">
        <f t="shared" si="2445"/>
        <v>0</v>
      </c>
      <c r="M3569" s="24">
        <f t="shared" si="2445"/>
        <v>0</v>
      </c>
      <c r="N3569" s="24">
        <f t="shared" si="2445"/>
        <v>0</v>
      </c>
      <c r="O3569" s="30">
        <f t="shared" si="2446"/>
        <v>48548.961069999998</v>
      </c>
      <c r="P3569" s="30">
        <f t="shared" si="2446"/>
        <v>0</v>
      </c>
      <c r="Q3569" s="30">
        <f t="shared" si="2446"/>
        <v>0</v>
      </c>
      <c r="R3569" s="88">
        <f t="shared" si="2427"/>
        <v>99.993491674647956</v>
      </c>
      <c r="S3569" s="70"/>
    </row>
    <row r="3570" spans="1:19" ht="31.5" customHeight="1" x14ac:dyDescent="0.3">
      <c r="A3570" s="28" t="s">
        <v>310</v>
      </c>
      <c r="B3570" s="28" t="s">
        <v>1424</v>
      </c>
      <c r="C3570" s="18" t="s">
        <v>311</v>
      </c>
      <c r="D3570" s="28" t="s">
        <v>52</v>
      </c>
      <c r="E3570" s="29" t="s">
        <v>664</v>
      </c>
      <c r="F3570" s="24">
        <v>53584.6</v>
      </c>
      <c r="G3570" s="24"/>
      <c r="H3570" s="24">
        <f>46026.14+2525.981</f>
        <v>48552.120999999999</v>
      </c>
      <c r="I3570" s="24">
        <v>48552.120999999999</v>
      </c>
      <c r="J3570" s="37">
        <v>34893</v>
      </c>
      <c r="K3570" s="24">
        <v>0</v>
      </c>
      <c r="L3570" s="24">
        <v>0</v>
      </c>
      <c r="M3570" s="24">
        <v>0</v>
      </c>
      <c r="N3570" s="24">
        <v>0</v>
      </c>
      <c r="O3570" s="30">
        <v>48548.961069999998</v>
      </c>
      <c r="P3570" s="30">
        <v>0</v>
      </c>
      <c r="Q3570" s="30">
        <v>0</v>
      </c>
      <c r="R3570" s="88">
        <f t="shared" si="2427"/>
        <v>99.993491674647956</v>
      </c>
      <c r="S3570" s="70"/>
    </row>
    <row r="3571" spans="1:19" ht="47.25" customHeight="1" x14ac:dyDescent="0.3">
      <c r="A3571" s="28" t="s">
        <v>310</v>
      </c>
      <c r="B3571" s="28" t="s">
        <v>1424</v>
      </c>
      <c r="C3571" s="18" t="s">
        <v>316</v>
      </c>
      <c r="D3571" s="28"/>
      <c r="E3571" s="29" t="s">
        <v>1627</v>
      </c>
      <c r="F3571" s="24">
        <v>149444.09599999999</v>
      </c>
      <c r="G3571" s="24">
        <f t="shared" ref="G3571:H3571" si="2447">G3572+G3577</f>
        <v>5178.7039999999997</v>
      </c>
      <c r="H3571" s="24">
        <f t="shared" si="2447"/>
        <v>123083.76</v>
      </c>
      <c r="I3571" s="24">
        <f t="shared" ref="I3571:Q3571" si="2448">I3572+I3577</f>
        <v>123083.75883000001</v>
      </c>
      <c r="J3571" s="37">
        <f t="shared" si="2448"/>
        <v>18456.800729999999</v>
      </c>
      <c r="K3571" s="24">
        <f t="shared" si="2448"/>
        <v>0</v>
      </c>
      <c r="L3571" s="24">
        <f t="shared" si="2448"/>
        <v>0</v>
      </c>
      <c r="M3571" s="24">
        <f t="shared" si="2448"/>
        <v>0</v>
      </c>
      <c r="N3571" s="24">
        <f t="shared" si="2448"/>
        <v>0</v>
      </c>
      <c r="O3571" s="30">
        <f t="shared" si="2448"/>
        <v>108098.57415</v>
      </c>
      <c r="P3571" s="30">
        <f t="shared" si="2448"/>
        <v>0</v>
      </c>
      <c r="Q3571" s="30">
        <f t="shared" si="2448"/>
        <v>0</v>
      </c>
      <c r="R3571" s="88">
        <f t="shared" si="2427"/>
        <v>87.825213641145666</v>
      </c>
      <c r="S3571" s="70"/>
    </row>
    <row r="3572" spans="1:19" ht="47.25" customHeight="1" x14ac:dyDescent="0.3">
      <c r="A3572" s="28" t="s">
        <v>310</v>
      </c>
      <c r="B3572" s="28" t="s">
        <v>1424</v>
      </c>
      <c r="C3572" s="18" t="s">
        <v>312</v>
      </c>
      <c r="D3572" s="28"/>
      <c r="E3572" s="29" t="s">
        <v>1177</v>
      </c>
      <c r="F3572" s="24">
        <v>117905.056</v>
      </c>
      <c r="G3572" s="24">
        <f t="shared" ref="G3572:H3572" si="2449">G3575+G3573</f>
        <v>5178.7039999999997</v>
      </c>
      <c r="H3572" s="24">
        <f t="shared" si="2449"/>
        <v>123083.76</v>
      </c>
      <c r="I3572" s="24">
        <f t="shared" ref="I3572:Q3572" si="2450">I3575+I3573</f>
        <v>123083.75883000001</v>
      </c>
      <c r="J3572" s="37">
        <f t="shared" si="2450"/>
        <v>18456.800729999999</v>
      </c>
      <c r="K3572" s="24">
        <f t="shared" si="2450"/>
        <v>0</v>
      </c>
      <c r="L3572" s="24">
        <f t="shared" si="2450"/>
        <v>0</v>
      </c>
      <c r="M3572" s="24">
        <f t="shared" si="2450"/>
        <v>0</v>
      </c>
      <c r="N3572" s="24">
        <f t="shared" si="2450"/>
        <v>0</v>
      </c>
      <c r="O3572" s="30">
        <f t="shared" si="2450"/>
        <v>108098.57415</v>
      </c>
      <c r="P3572" s="30">
        <f t="shared" si="2450"/>
        <v>0</v>
      </c>
      <c r="Q3572" s="30">
        <f t="shared" si="2450"/>
        <v>0</v>
      </c>
      <c r="R3572" s="88">
        <f t="shared" si="2427"/>
        <v>87.825213641145666</v>
      </c>
      <c r="S3572" s="70"/>
    </row>
    <row r="3573" spans="1:19" ht="31.5" customHeight="1" x14ac:dyDescent="0.3">
      <c r="A3573" s="28" t="s">
        <v>310</v>
      </c>
      <c r="B3573" s="28" t="s">
        <v>1424</v>
      </c>
      <c r="C3573" s="18" t="s">
        <v>312</v>
      </c>
      <c r="D3573" s="28" t="s">
        <v>143</v>
      </c>
      <c r="E3573" s="29" t="s">
        <v>673</v>
      </c>
      <c r="F3573" s="24">
        <v>1956.6690000000001</v>
      </c>
      <c r="G3573" s="24">
        <f t="shared" ref="G3573:Q3573" si="2451">G3574</f>
        <v>0</v>
      </c>
      <c r="H3573" s="24">
        <f t="shared" si="2451"/>
        <v>1956.6690000000001</v>
      </c>
      <c r="I3573" s="24">
        <f t="shared" si="2451"/>
        <v>99931.340909999999</v>
      </c>
      <c r="J3573" s="37">
        <f t="shared" si="2451"/>
        <v>5147.9274599999999</v>
      </c>
      <c r="K3573" s="24">
        <f t="shared" si="2451"/>
        <v>0</v>
      </c>
      <c r="L3573" s="24">
        <f t="shared" si="2451"/>
        <v>0</v>
      </c>
      <c r="M3573" s="24">
        <f t="shared" si="2451"/>
        <v>0</v>
      </c>
      <c r="N3573" s="24">
        <f t="shared" si="2451"/>
        <v>0</v>
      </c>
      <c r="O3573" s="30">
        <f t="shared" si="2451"/>
        <v>85181.656229999993</v>
      </c>
      <c r="P3573" s="30">
        <f t="shared" si="2451"/>
        <v>0</v>
      </c>
      <c r="Q3573" s="30">
        <f t="shared" si="2451"/>
        <v>0</v>
      </c>
      <c r="R3573" s="88">
        <f t="shared" si="2427"/>
        <v>85.240181362838058</v>
      </c>
      <c r="S3573" s="70"/>
    </row>
    <row r="3574" spans="1:19" ht="47.25" customHeight="1" x14ac:dyDescent="0.3">
      <c r="A3574" s="28" t="s">
        <v>310</v>
      </c>
      <c r="B3574" s="28" t="s">
        <v>1424</v>
      </c>
      <c r="C3574" s="18" t="s">
        <v>312</v>
      </c>
      <c r="D3574" s="28" t="s">
        <v>139</v>
      </c>
      <c r="E3574" s="29" t="s">
        <v>676</v>
      </c>
      <c r="F3574" s="24">
        <v>1956.6690000000001</v>
      </c>
      <c r="G3574" s="24"/>
      <c r="H3574" s="24">
        <v>1956.6690000000001</v>
      </c>
      <c r="I3574" s="24">
        <v>99931.340909999999</v>
      </c>
      <c r="J3574" s="37">
        <v>5147.9274599999999</v>
      </c>
      <c r="K3574" s="24">
        <v>0</v>
      </c>
      <c r="L3574" s="24">
        <v>0</v>
      </c>
      <c r="M3574" s="24">
        <v>0</v>
      </c>
      <c r="N3574" s="24">
        <v>0</v>
      </c>
      <c r="O3574" s="30">
        <v>85181.656229999993</v>
      </c>
      <c r="P3574" s="30">
        <v>0</v>
      </c>
      <c r="Q3574" s="30">
        <v>0</v>
      </c>
      <c r="R3574" s="88">
        <f t="shared" si="2427"/>
        <v>85.240181362838058</v>
      </c>
      <c r="S3574" s="70"/>
    </row>
    <row r="3575" spans="1:19" ht="15.75" customHeight="1" x14ac:dyDescent="0.3">
      <c r="A3575" s="28" t="s">
        <v>310</v>
      </c>
      <c r="B3575" s="28" t="s">
        <v>1424</v>
      </c>
      <c r="C3575" s="18" t="s">
        <v>312</v>
      </c>
      <c r="D3575" s="28" t="s">
        <v>53</v>
      </c>
      <c r="E3575" s="29" t="s">
        <v>679</v>
      </c>
      <c r="F3575" s="24">
        <v>115948.387</v>
      </c>
      <c r="G3575" s="24">
        <f t="shared" ref="G3575:N3575" si="2452">G3576</f>
        <v>5178.7039999999997</v>
      </c>
      <c r="H3575" s="24">
        <f t="shared" si="2452"/>
        <v>121127.091</v>
      </c>
      <c r="I3575" s="24">
        <f t="shared" si="2452"/>
        <v>23152.41792</v>
      </c>
      <c r="J3575" s="37">
        <f t="shared" si="2452"/>
        <v>13308.87327</v>
      </c>
      <c r="K3575" s="24">
        <f t="shared" si="2452"/>
        <v>0</v>
      </c>
      <c r="L3575" s="24">
        <f t="shared" si="2452"/>
        <v>0</v>
      </c>
      <c r="M3575" s="24">
        <f t="shared" si="2452"/>
        <v>0</v>
      </c>
      <c r="N3575" s="24">
        <f t="shared" si="2452"/>
        <v>0</v>
      </c>
      <c r="O3575" s="30">
        <f>O3576</f>
        <v>22916.91792</v>
      </c>
      <c r="P3575" s="30">
        <f>P3576</f>
        <v>0</v>
      </c>
      <c r="Q3575" s="30">
        <f>Q3576</f>
        <v>0</v>
      </c>
      <c r="R3575" s="88">
        <f t="shared" si="2427"/>
        <v>98.982827621660348</v>
      </c>
      <c r="S3575" s="70"/>
    </row>
    <row r="3576" spans="1:19" ht="63" customHeight="1" x14ac:dyDescent="0.3">
      <c r="A3576" s="28" t="s">
        <v>310</v>
      </c>
      <c r="B3576" s="28" t="s">
        <v>1424</v>
      </c>
      <c r="C3576" s="18" t="s">
        <v>312</v>
      </c>
      <c r="D3576" s="28" t="s">
        <v>262</v>
      </c>
      <c r="E3576" s="29" t="s">
        <v>680</v>
      </c>
      <c r="F3576" s="24">
        <v>115948.387</v>
      </c>
      <c r="G3576" s="24">
        <v>5178.7039999999997</v>
      </c>
      <c r="H3576" s="24">
        <v>121127.091</v>
      </c>
      <c r="I3576" s="24">
        <v>23152.41792</v>
      </c>
      <c r="J3576" s="37">
        <v>13308.87327</v>
      </c>
      <c r="K3576" s="24">
        <v>0</v>
      </c>
      <c r="L3576" s="24">
        <v>0</v>
      </c>
      <c r="M3576" s="24">
        <v>0</v>
      </c>
      <c r="N3576" s="24">
        <v>0</v>
      </c>
      <c r="O3576" s="30">
        <v>22916.91792</v>
      </c>
      <c r="P3576" s="30">
        <v>0</v>
      </c>
      <c r="Q3576" s="30">
        <v>0</v>
      </c>
      <c r="R3576" s="88">
        <f t="shared" si="2427"/>
        <v>98.982827621660348</v>
      </c>
      <c r="S3576" s="70"/>
    </row>
    <row r="3577" spans="1:19" ht="31.5" hidden="1" customHeight="1" x14ac:dyDescent="0.3">
      <c r="A3577" s="28" t="s">
        <v>310</v>
      </c>
      <c r="B3577" s="28" t="s">
        <v>1424</v>
      </c>
      <c r="C3577" s="18" t="s">
        <v>1743</v>
      </c>
      <c r="D3577" s="28"/>
      <c r="E3577" s="29" t="s">
        <v>1744</v>
      </c>
      <c r="F3577" s="24">
        <v>31539.040000000001</v>
      </c>
      <c r="G3577" s="24">
        <f t="shared" ref="G3577:Q3578" si="2453">G3578</f>
        <v>0</v>
      </c>
      <c r="H3577" s="24">
        <f t="shared" si="2453"/>
        <v>0</v>
      </c>
      <c r="I3577" s="24">
        <f t="shared" si="2453"/>
        <v>0</v>
      </c>
      <c r="J3577" s="37">
        <f t="shared" si="2453"/>
        <v>0</v>
      </c>
      <c r="K3577" s="24">
        <f t="shared" si="2453"/>
        <v>0</v>
      </c>
      <c r="L3577" s="24">
        <f t="shared" si="2453"/>
        <v>0</v>
      </c>
      <c r="M3577" s="24">
        <f t="shared" si="2453"/>
        <v>0</v>
      </c>
      <c r="N3577" s="24">
        <f t="shared" si="2453"/>
        <v>0</v>
      </c>
      <c r="O3577" s="30">
        <f t="shared" si="2453"/>
        <v>0</v>
      </c>
      <c r="P3577" s="30">
        <f t="shared" si="2453"/>
        <v>0</v>
      </c>
      <c r="Q3577" s="30">
        <f t="shared" si="2453"/>
        <v>0</v>
      </c>
      <c r="R3577" s="30">
        <v>0</v>
      </c>
      <c r="S3577" s="26" t="s">
        <v>2026</v>
      </c>
    </row>
    <row r="3578" spans="1:19" ht="31.5" hidden="1" customHeight="1" x14ac:dyDescent="0.3">
      <c r="A3578" s="28" t="s">
        <v>310</v>
      </c>
      <c r="B3578" s="28" t="s">
        <v>1424</v>
      </c>
      <c r="C3578" s="18" t="s">
        <v>1743</v>
      </c>
      <c r="D3578" s="28" t="s">
        <v>143</v>
      </c>
      <c r="E3578" s="29" t="s">
        <v>673</v>
      </c>
      <c r="F3578" s="24">
        <v>31539.040000000001</v>
      </c>
      <c r="G3578" s="24">
        <f t="shared" si="2453"/>
        <v>0</v>
      </c>
      <c r="H3578" s="24">
        <f t="shared" si="2453"/>
        <v>0</v>
      </c>
      <c r="I3578" s="24">
        <f t="shared" si="2453"/>
        <v>0</v>
      </c>
      <c r="J3578" s="37">
        <f t="shared" si="2453"/>
        <v>0</v>
      </c>
      <c r="K3578" s="24">
        <f t="shared" si="2453"/>
        <v>0</v>
      </c>
      <c r="L3578" s="24">
        <f t="shared" si="2453"/>
        <v>0</v>
      </c>
      <c r="M3578" s="24">
        <f t="shared" si="2453"/>
        <v>0</v>
      </c>
      <c r="N3578" s="24">
        <f t="shared" si="2453"/>
        <v>0</v>
      </c>
      <c r="O3578" s="30">
        <f t="shared" si="2453"/>
        <v>0</v>
      </c>
      <c r="P3578" s="30">
        <f t="shared" si="2453"/>
        <v>0</v>
      </c>
      <c r="Q3578" s="30">
        <f t="shared" si="2453"/>
        <v>0</v>
      </c>
      <c r="R3578" s="30">
        <v>0</v>
      </c>
      <c r="S3578" s="26" t="s">
        <v>2026</v>
      </c>
    </row>
    <row r="3579" spans="1:19" ht="47.25" hidden="1" customHeight="1" x14ac:dyDescent="0.3">
      <c r="A3579" s="28" t="s">
        <v>310</v>
      </c>
      <c r="B3579" s="28" t="s">
        <v>1424</v>
      </c>
      <c r="C3579" s="18" t="s">
        <v>1743</v>
      </c>
      <c r="D3579" s="28" t="s">
        <v>139</v>
      </c>
      <c r="E3579" s="29" t="s">
        <v>676</v>
      </c>
      <c r="F3579" s="24">
        <v>31539.040000000001</v>
      </c>
      <c r="G3579" s="24"/>
      <c r="H3579" s="24">
        <f>31539.04-31539.04</f>
        <v>0</v>
      </c>
      <c r="I3579" s="24">
        <v>0</v>
      </c>
      <c r="J3579" s="37">
        <v>0</v>
      </c>
      <c r="K3579" s="24">
        <v>0</v>
      </c>
      <c r="L3579" s="24">
        <v>0</v>
      </c>
      <c r="M3579" s="24">
        <v>0</v>
      </c>
      <c r="N3579" s="24">
        <v>0</v>
      </c>
      <c r="O3579" s="30">
        <v>0</v>
      </c>
      <c r="P3579" s="30">
        <v>0</v>
      </c>
      <c r="Q3579" s="30">
        <v>0</v>
      </c>
      <c r="R3579" s="30">
        <v>0</v>
      </c>
      <c r="S3579" s="26" t="s">
        <v>2026</v>
      </c>
    </row>
    <row r="3580" spans="1:19" ht="47.25" customHeight="1" x14ac:dyDescent="0.3">
      <c r="A3580" s="28" t="s">
        <v>310</v>
      </c>
      <c r="B3580" s="28" t="s">
        <v>1424</v>
      </c>
      <c r="C3580" s="18" t="s">
        <v>2044</v>
      </c>
      <c r="D3580" s="28"/>
      <c r="E3580" s="29" t="s">
        <v>2045</v>
      </c>
      <c r="F3580" s="24"/>
      <c r="G3580" s="24"/>
      <c r="H3580" s="24">
        <f>H3581</f>
        <v>160712.58900000001</v>
      </c>
      <c r="I3580" s="24">
        <f t="shared" ref="I3580:Q3582" si="2454">I3581</f>
        <v>160580.13879</v>
      </c>
      <c r="J3580" s="24">
        <f t="shared" si="2454"/>
        <v>97583.823250000001</v>
      </c>
      <c r="K3580" s="24">
        <f t="shared" si="2454"/>
        <v>0</v>
      </c>
      <c r="L3580" s="24">
        <f t="shared" si="2454"/>
        <v>0</v>
      </c>
      <c r="M3580" s="24">
        <f t="shared" si="2454"/>
        <v>0</v>
      </c>
      <c r="N3580" s="24">
        <f t="shared" si="2454"/>
        <v>0</v>
      </c>
      <c r="O3580" s="24">
        <f t="shared" si="2454"/>
        <v>153387.22717999999</v>
      </c>
      <c r="P3580" s="24">
        <f t="shared" si="2454"/>
        <v>0</v>
      </c>
      <c r="Q3580" s="24">
        <f t="shared" si="2454"/>
        <v>0</v>
      </c>
      <c r="R3580" s="88">
        <f t="shared" si="2427"/>
        <v>95.520671694395148</v>
      </c>
    </row>
    <row r="3581" spans="1:19" ht="47.25" customHeight="1" x14ac:dyDescent="0.3">
      <c r="A3581" s="28" t="s">
        <v>310</v>
      </c>
      <c r="B3581" s="28" t="s">
        <v>1424</v>
      </c>
      <c r="C3581" s="18" t="s">
        <v>2046</v>
      </c>
      <c r="D3581" s="28"/>
      <c r="E3581" s="29" t="s">
        <v>2047</v>
      </c>
      <c r="F3581" s="24"/>
      <c r="G3581" s="24"/>
      <c r="H3581" s="24">
        <f>H3582</f>
        <v>160712.58900000001</v>
      </c>
      <c r="I3581" s="24">
        <f>I3582+I3584</f>
        <v>160580.13879</v>
      </c>
      <c r="J3581" s="24">
        <f t="shared" ref="J3581:Q3581" si="2455">J3582+J3584</f>
        <v>97583.823250000001</v>
      </c>
      <c r="K3581" s="24">
        <f t="shared" si="2455"/>
        <v>0</v>
      </c>
      <c r="L3581" s="24">
        <f t="shared" si="2455"/>
        <v>0</v>
      </c>
      <c r="M3581" s="24">
        <f t="shared" si="2455"/>
        <v>0</v>
      </c>
      <c r="N3581" s="24">
        <f t="shared" si="2455"/>
        <v>0</v>
      </c>
      <c r="O3581" s="24">
        <f t="shared" si="2455"/>
        <v>153387.22717999999</v>
      </c>
      <c r="P3581" s="24">
        <f t="shared" si="2455"/>
        <v>0</v>
      </c>
      <c r="Q3581" s="24">
        <f t="shared" si="2455"/>
        <v>0</v>
      </c>
      <c r="R3581" s="88">
        <f t="shared" si="2427"/>
        <v>95.520671694395148</v>
      </c>
    </row>
    <row r="3582" spans="1:19" ht="31.5" customHeight="1" x14ac:dyDescent="0.3">
      <c r="A3582" s="28" t="s">
        <v>310</v>
      </c>
      <c r="B3582" s="28" t="s">
        <v>1424</v>
      </c>
      <c r="C3582" s="18" t="s">
        <v>2046</v>
      </c>
      <c r="D3582" s="28" t="s">
        <v>51</v>
      </c>
      <c r="E3582" s="29" t="s">
        <v>663</v>
      </c>
      <c r="F3582" s="24"/>
      <c r="G3582" s="24"/>
      <c r="H3582" s="24">
        <f>H3583</f>
        <v>160712.58900000001</v>
      </c>
      <c r="I3582" s="24">
        <f t="shared" si="2454"/>
        <v>127202.4706</v>
      </c>
      <c r="J3582" s="24">
        <f t="shared" si="2454"/>
        <v>89934.639160000006</v>
      </c>
      <c r="K3582" s="24">
        <f t="shared" si="2454"/>
        <v>0</v>
      </c>
      <c r="L3582" s="24">
        <f t="shared" si="2454"/>
        <v>0</v>
      </c>
      <c r="M3582" s="24">
        <f t="shared" si="2454"/>
        <v>0</v>
      </c>
      <c r="N3582" s="24">
        <f t="shared" si="2454"/>
        <v>0</v>
      </c>
      <c r="O3582" s="24">
        <f t="shared" si="2454"/>
        <v>120034.55938999999</v>
      </c>
      <c r="P3582" s="24">
        <f t="shared" si="2454"/>
        <v>0</v>
      </c>
      <c r="Q3582" s="24">
        <f t="shared" si="2454"/>
        <v>0</v>
      </c>
      <c r="R3582" s="88">
        <f t="shared" si="2427"/>
        <v>94.364959126823749</v>
      </c>
    </row>
    <row r="3583" spans="1:19" ht="31.5" customHeight="1" x14ac:dyDescent="0.3">
      <c r="A3583" s="28" t="s">
        <v>310</v>
      </c>
      <c r="B3583" s="28" t="s">
        <v>1424</v>
      </c>
      <c r="C3583" s="18" t="s">
        <v>2046</v>
      </c>
      <c r="D3583" s="28" t="s">
        <v>52</v>
      </c>
      <c r="E3583" s="29" t="s">
        <v>664</v>
      </c>
      <c r="F3583" s="24"/>
      <c r="G3583" s="24"/>
      <c r="H3583" s="24">
        <f>120183.549+40529.04</f>
        <v>160712.58900000001</v>
      </c>
      <c r="I3583" s="24">
        <v>127202.4706</v>
      </c>
      <c r="J3583" s="24">
        <v>89934.639160000006</v>
      </c>
      <c r="K3583" s="24">
        <v>0</v>
      </c>
      <c r="L3583" s="24">
        <v>0</v>
      </c>
      <c r="M3583" s="24">
        <v>0</v>
      </c>
      <c r="N3583" s="24">
        <v>0</v>
      </c>
      <c r="O3583" s="24">
        <v>120034.55938999999</v>
      </c>
      <c r="P3583" s="24">
        <v>0</v>
      </c>
      <c r="Q3583" s="24">
        <v>0</v>
      </c>
      <c r="R3583" s="88">
        <f t="shared" si="2427"/>
        <v>94.364959126823749</v>
      </c>
    </row>
    <row r="3584" spans="1:19" x14ac:dyDescent="0.3">
      <c r="A3584" s="28" t="s">
        <v>310</v>
      </c>
      <c r="B3584" s="28" t="s">
        <v>1424</v>
      </c>
      <c r="C3584" s="18" t="s">
        <v>2046</v>
      </c>
      <c r="D3584" s="28" t="s">
        <v>53</v>
      </c>
      <c r="E3584" s="29" t="s">
        <v>679</v>
      </c>
      <c r="F3584" s="24"/>
      <c r="G3584" s="24"/>
      <c r="H3584" s="24">
        <f>H3585</f>
        <v>0</v>
      </c>
      <c r="I3584" s="24">
        <f>I3585+I3586</f>
        <v>33377.668189999997</v>
      </c>
      <c r="J3584" s="24">
        <f t="shared" ref="J3584:Q3584" si="2456">J3585+J3586</f>
        <v>7649.1840899999997</v>
      </c>
      <c r="K3584" s="24">
        <f t="shared" si="2456"/>
        <v>0</v>
      </c>
      <c r="L3584" s="24">
        <f t="shared" si="2456"/>
        <v>0</v>
      </c>
      <c r="M3584" s="24">
        <f t="shared" si="2456"/>
        <v>0</v>
      </c>
      <c r="N3584" s="24">
        <f t="shared" si="2456"/>
        <v>0</v>
      </c>
      <c r="O3584" s="24">
        <f t="shared" si="2456"/>
        <v>33352.66779</v>
      </c>
      <c r="P3584" s="24">
        <f t="shared" si="2456"/>
        <v>0</v>
      </c>
      <c r="Q3584" s="24">
        <f t="shared" si="2456"/>
        <v>0</v>
      </c>
      <c r="R3584" s="88">
        <f t="shared" si="2427"/>
        <v>99.925098422521046</v>
      </c>
    </row>
    <row r="3585" spans="1:19" x14ac:dyDescent="0.3">
      <c r="A3585" s="28" t="s">
        <v>310</v>
      </c>
      <c r="B3585" s="28" t="s">
        <v>1424</v>
      </c>
      <c r="C3585" s="18" t="s">
        <v>2046</v>
      </c>
      <c r="D3585" s="28" t="s">
        <v>54</v>
      </c>
      <c r="E3585" s="29" t="s">
        <v>681</v>
      </c>
      <c r="F3585" s="24"/>
      <c r="G3585" s="24"/>
      <c r="H3585" s="24">
        <v>0</v>
      </c>
      <c r="I3585" s="24">
        <v>33352.668189999997</v>
      </c>
      <c r="J3585" s="24">
        <v>7649.1840899999997</v>
      </c>
      <c r="K3585" s="24">
        <v>0</v>
      </c>
      <c r="L3585" s="24">
        <v>0</v>
      </c>
      <c r="M3585" s="24">
        <v>0</v>
      </c>
      <c r="N3585" s="24">
        <v>0</v>
      </c>
      <c r="O3585" s="24">
        <v>33352.66779</v>
      </c>
      <c r="P3585" s="24">
        <v>0</v>
      </c>
      <c r="Q3585" s="24">
        <v>0</v>
      </c>
      <c r="R3585" s="88">
        <f t="shared" si="2427"/>
        <v>99.99999880069565</v>
      </c>
    </row>
    <row r="3586" spans="1:19" x14ac:dyDescent="0.3">
      <c r="A3586" s="28" t="s">
        <v>310</v>
      </c>
      <c r="B3586" s="28" t="s">
        <v>1424</v>
      </c>
      <c r="C3586" s="18" t="s">
        <v>2046</v>
      </c>
      <c r="D3586" s="28" t="s">
        <v>60</v>
      </c>
      <c r="E3586" s="29" t="s">
        <v>682</v>
      </c>
      <c r="F3586" s="24"/>
      <c r="G3586" s="24"/>
      <c r="H3586" s="24">
        <v>0</v>
      </c>
      <c r="I3586" s="24">
        <v>25</v>
      </c>
      <c r="J3586" s="24">
        <v>0</v>
      </c>
      <c r="K3586" s="24">
        <v>0</v>
      </c>
      <c r="L3586" s="24">
        <v>0</v>
      </c>
      <c r="M3586" s="24">
        <v>0</v>
      </c>
      <c r="N3586" s="24">
        <v>0</v>
      </c>
      <c r="O3586" s="24">
        <v>0</v>
      </c>
      <c r="P3586" s="24">
        <v>0</v>
      </c>
      <c r="Q3586" s="24">
        <v>0</v>
      </c>
      <c r="R3586" s="88">
        <f t="shared" si="2427"/>
        <v>0</v>
      </c>
    </row>
    <row r="3587" spans="1:19" ht="62.4" x14ac:dyDescent="0.3">
      <c r="A3587" s="28" t="s">
        <v>310</v>
      </c>
      <c r="B3587" s="28" t="s">
        <v>1424</v>
      </c>
      <c r="C3587" s="18" t="s">
        <v>2075</v>
      </c>
      <c r="D3587" s="28"/>
      <c r="E3587" s="29" t="s">
        <v>2076</v>
      </c>
      <c r="F3587" s="24"/>
      <c r="G3587" s="24"/>
      <c r="H3587" s="24">
        <f t="shared" ref="H3587:I3589" si="2457">H3588</f>
        <v>1161.9860000000001</v>
      </c>
      <c r="I3587" s="24">
        <f t="shared" si="2457"/>
        <v>1392.63958</v>
      </c>
      <c r="J3587" s="24">
        <f t="shared" ref="J3587:Q3589" si="2458">J3588</f>
        <v>0</v>
      </c>
      <c r="K3587" s="24">
        <f t="shared" si="2458"/>
        <v>1392.63958</v>
      </c>
      <c r="L3587" s="24">
        <f t="shared" si="2458"/>
        <v>0</v>
      </c>
      <c r="M3587" s="24">
        <f t="shared" si="2458"/>
        <v>0</v>
      </c>
      <c r="N3587" s="24">
        <f t="shared" si="2458"/>
        <v>0</v>
      </c>
      <c r="O3587" s="24">
        <f t="shared" si="2458"/>
        <v>1392.63958</v>
      </c>
      <c r="P3587" s="24">
        <f t="shared" si="2458"/>
        <v>1392.63958</v>
      </c>
      <c r="Q3587" s="24">
        <f t="shared" si="2458"/>
        <v>0</v>
      </c>
      <c r="R3587" s="88">
        <f t="shared" si="2427"/>
        <v>100</v>
      </c>
    </row>
    <row r="3588" spans="1:19" ht="31.2" x14ac:dyDescent="0.3">
      <c r="A3588" s="28" t="s">
        <v>310</v>
      </c>
      <c r="B3588" s="28" t="s">
        <v>1424</v>
      </c>
      <c r="C3588" s="18" t="s">
        <v>2077</v>
      </c>
      <c r="D3588" s="28"/>
      <c r="E3588" s="29" t="s">
        <v>2078</v>
      </c>
      <c r="F3588" s="24"/>
      <c r="G3588" s="24"/>
      <c r="H3588" s="24">
        <f t="shared" si="2457"/>
        <v>1161.9860000000001</v>
      </c>
      <c r="I3588" s="24">
        <f t="shared" si="2457"/>
        <v>1392.63958</v>
      </c>
      <c r="J3588" s="24">
        <f t="shared" si="2458"/>
        <v>0</v>
      </c>
      <c r="K3588" s="24">
        <f t="shared" si="2458"/>
        <v>1392.63958</v>
      </c>
      <c r="L3588" s="24">
        <f t="shared" si="2458"/>
        <v>0</v>
      </c>
      <c r="M3588" s="24">
        <f t="shared" si="2458"/>
        <v>0</v>
      </c>
      <c r="N3588" s="24">
        <f t="shared" si="2458"/>
        <v>0</v>
      </c>
      <c r="O3588" s="24">
        <f t="shared" si="2458"/>
        <v>1392.63958</v>
      </c>
      <c r="P3588" s="24">
        <f t="shared" si="2458"/>
        <v>1392.63958</v>
      </c>
      <c r="Q3588" s="24">
        <f t="shared" si="2458"/>
        <v>0</v>
      </c>
      <c r="R3588" s="88">
        <f t="shared" si="2427"/>
        <v>100</v>
      </c>
    </row>
    <row r="3589" spans="1:19" ht="31.2" x14ac:dyDescent="0.3">
      <c r="A3589" s="28" t="s">
        <v>310</v>
      </c>
      <c r="B3589" s="28" t="s">
        <v>1424</v>
      </c>
      <c r="C3589" s="18" t="s">
        <v>2077</v>
      </c>
      <c r="D3589" s="28" t="s">
        <v>143</v>
      </c>
      <c r="E3589" s="29" t="s">
        <v>673</v>
      </c>
      <c r="F3589" s="24"/>
      <c r="G3589" s="24"/>
      <c r="H3589" s="24">
        <f t="shared" si="2457"/>
        <v>1161.9860000000001</v>
      </c>
      <c r="I3589" s="24">
        <f t="shared" si="2457"/>
        <v>1392.63958</v>
      </c>
      <c r="J3589" s="24">
        <f t="shared" si="2458"/>
        <v>0</v>
      </c>
      <c r="K3589" s="24">
        <f t="shared" si="2458"/>
        <v>1392.63958</v>
      </c>
      <c r="L3589" s="24">
        <f t="shared" si="2458"/>
        <v>0</v>
      </c>
      <c r="M3589" s="24">
        <f t="shared" si="2458"/>
        <v>0</v>
      </c>
      <c r="N3589" s="24">
        <f t="shared" si="2458"/>
        <v>0</v>
      </c>
      <c r="O3589" s="24">
        <f t="shared" si="2458"/>
        <v>1392.63958</v>
      </c>
      <c r="P3589" s="24">
        <f t="shared" si="2458"/>
        <v>1392.63958</v>
      </c>
      <c r="Q3589" s="24">
        <f t="shared" si="2458"/>
        <v>0</v>
      </c>
      <c r="R3589" s="88">
        <f t="shared" si="2427"/>
        <v>100</v>
      </c>
    </row>
    <row r="3590" spans="1:19" ht="46.8" x14ac:dyDescent="0.3">
      <c r="A3590" s="28" t="s">
        <v>310</v>
      </c>
      <c r="B3590" s="28" t="s">
        <v>1424</v>
      </c>
      <c r="C3590" s="18" t="s">
        <v>2077</v>
      </c>
      <c r="D3590" s="28" t="s">
        <v>139</v>
      </c>
      <c r="E3590" s="29" t="s">
        <v>676</v>
      </c>
      <c r="F3590" s="24"/>
      <c r="G3590" s="24"/>
      <c r="H3590" s="24">
        <v>1161.9860000000001</v>
      </c>
      <c r="I3590" s="24">
        <v>1392.63958</v>
      </c>
      <c r="J3590" s="24">
        <v>0</v>
      </c>
      <c r="K3590" s="24">
        <f>I3590</f>
        <v>1392.63958</v>
      </c>
      <c r="L3590" s="24">
        <v>0</v>
      </c>
      <c r="M3590" s="24">
        <v>0</v>
      </c>
      <c r="N3590" s="24">
        <v>0</v>
      </c>
      <c r="O3590" s="24">
        <v>1392.63958</v>
      </c>
      <c r="P3590" s="24">
        <f>O3590</f>
        <v>1392.63958</v>
      </c>
      <c r="Q3590" s="24">
        <v>0</v>
      </c>
      <c r="R3590" s="88">
        <f t="shared" si="2427"/>
        <v>100</v>
      </c>
    </row>
    <row r="3591" spans="1:19" ht="47.25" customHeight="1" x14ac:dyDescent="0.3">
      <c r="A3591" s="28" t="s">
        <v>310</v>
      </c>
      <c r="B3591" s="28" t="s">
        <v>1424</v>
      </c>
      <c r="C3591" s="18" t="s">
        <v>79</v>
      </c>
      <c r="D3591" s="28"/>
      <c r="E3591" s="29" t="s">
        <v>1232</v>
      </c>
      <c r="F3591" s="24">
        <v>58309.896000000001</v>
      </c>
      <c r="G3591" s="24">
        <f>G3596</f>
        <v>0</v>
      </c>
      <c r="H3591" s="24">
        <f>H3596+H3592</f>
        <v>0</v>
      </c>
      <c r="I3591" s="24">
        <f>I3596+I3592</f>
        <v>11499.766229999999</v>
      </c>
      <c r="J3591" s="24">
        <f t="shared" ref="J3591:Q3591" si="2459">J3596+J3592</f>
        <v>99286.813880000002</v>
      </c>
      <c r="K3591" s="24">
        <f t="shared" si="2459"/>
        <v>0</v>
      </c>
      <c r="L3591" s="24">
        <f t="shared" si="2459"/>
        <v>0</v>
      </c>
      <c r="M3591" s="24">
        <f t="shared" si="2459"/>
        <v>0</v>
      </c>
      <c r="N3591" s="24">
        <f t="shared" si="2459"/>
        <v>0</v>
      </c>
      <c r="O3591" s="24">
        <f t="shared" si="2459"/>
        <v>11403.265090000001</v>
      </c>
      <c r="P3591" s="24">
        <f t="shared" si="2459"/>
        <v>0</v>
      </c>
      <c r="Q3591" s="24">
        <f t="shared" si="2459"/>
        <v>0</v>
      </c>
      <c r="R3591" s="88">
        <f t="shared" si="2427"/>
        <v>99.160842593928109</v>
      </c>
      <c r="S3591" s="70"/>
    </row>
    <row r="3592" spans="1:19" ht="15.75" customHeight="1" x14ac:dyDescent="0.3">
      <c r="A3592" s="28" t="s">
        <v>310</v>
      </c>
      <c r="B3592" s="28" t="s">
        <v>1424</v>
      </c>
      <c r="C3592" s="18" t="s">
        <v>80</v>
      </c>
      <c r="D3592" s="28"/>
      <c r="E3592" s="29" t="s">
        <v>1235</v>
      </c>
      <c r="F3592" s="24"/>
      <c r="G3592" s="24"/>
      <c r="H3592" s="24">
        <f t="shared" ref="H3592:I3594" si="2460">H3593</f>
        <v>0</v>
      </c>
      <c r="I3592" s="24">
        <f t="shared" si="2460"/>
        <v>11499.766229999999</v>
      </c>
      <c r="J3592" s="24">
        <f t="shared" ref="J3592:Q3595" si="2461">J3593</f>
        <v>11403.265090000001</v>
      </c>
      <c r="K3592" s="24">
        <f t="shared" si="2461"/>
        <v>0</v>
      </c>
      <c r="L3592" s="24">
        <f t="shared" si="2461"/>
        <v>0</v>
      </c>
      <c r="M3592" s="24">
        <f t="shared" si="2461"/>
        <v>0</v>
      </c>
      <c r="N3592" s="24">
        <f t="shared" si="2461"/>
        <v>0</v>
      </c>
      <c r="O3592" s="24">
        <f t="shared" si="2461"/>
        <v>11403.265090000001</v>
      </c>
      <c r="P3592" s="24">
        <f t="shared" si="2461"/>
        <v>0</v>
      </c>
      <c r="Q3592" s="24">
        <f t="shared" si="2461"/>
        <v>0</v>
      </c>
      <c r="R3592" s="88">
        <f t="shared" si="2427"/>
        <v>99.160842593928109</v>
      </c>
      <c r="S3592" s="70"/>
    </row>
    <row r="3593" spans="1:19" ht="15.75" customHeight="1" x14ac:dyDescent="0.3">
      <c r="A3593" s="28" t="s">
        <v>310</v>
      </c>
      <c r="B3593" s="28" t="s">
        <v>1424</v>
      </c>
      <c r="C3593" s="18" t="s">
        <v>81</v>
      </c>
      <c r="D3593" s="28"/>
      <c r="E3593" s="29" t="s">
        <v>1236</v>
      </c>
      <c r="F3593" s="24"/>
      <c r="G3593" s="24"/>
      <c r="H3593" s="24">
        <f t="shared" si="2460"/>
        <v>0</v>
      </c>
      <c r="I3593" s="24">
        <f t="shared" si="2460"/>
        <v>11499.766229999999</v>
      </c>
      <c r="J3593" s="24">
        <f t="shared" si="2461"/>
        <v>11403.265090000001</v>
      </c>
      <c r="K3593" s="24">
        <f t="shared" si="2461"/>
        <v>0</v>
      </c>
      <c r="L3593" s="24">
        <f t="shared" si="2461"/>
        <v>0</v>
      </c>
      <c r="M3593" s="24">
        <f t="shared" si="2461"/>
        <v>0</v>
      </c>
      <c r="N3593" s="24">
        <f t="shared" si="2461"/>
        <v>0</v>
      </c>
      <c r="O3593" s="24">
        <f t="shared" si="2461"/>
        <v>11403.265090000001</v>
      </c>
      <c r="P3593" s="24">
        <f t="shared" si="2461"/>
        <v>0</v>
      </c>
      <c r="Q3593" s="24">
        <f t="shared" si="2461"/>
        <v>0</v>
      </c>
      <c r="R3593" s="88">
        <f t="shared" si="2427"/>
        <v>99.160842593928109</v>
      </c>
      <c r="S3593" s="70"/>
    </row>
    <row r="3594" spans="1:19" ht="31.5" customHeight="1" x14ac:dyDescent="0.3">
      <c r="A3594" s="28" t="s">
        <v>310</v>
      </c>
      <c r="B3594" s="28" t="s">
        <v>1424</v>
      </c>
      <c r="C3594" s="18" t="s">
        <v>81</v>
      </c>
      <c r="D3594" s="28" t="s">
        <v>51</v>
      </c>
      <c r="E3594" s="29" t="s">
        <v>663</v>
      </c>
      <c r="F3594" s="24"/>
      <c r="G3594" s="24"/>
      <c r="H3594" s="24">
        <f t="shared" si="2460"/>
        <v>0</v>
      </c>
      <c r="I3594" s="24">
        <f t="shared" si="2460"/>
        <v>11499.766229999999</v>
      </c>
      <c r="J3594" s="24">
        <f t="shared" si="2461"/>
        <v>11403.265090000001</v>
      </c>
      <c r="K3594" s="24">
        <f t="shared" si="2461"/>
        <v>0</v>
      </c>
      <c r="L3594" s="24">
        <f t="shared" si="2461"/>
        <v>0</v>
      </c>
      <c r="M3594" s="24">
        <f t="shared" si="2461"/>
        <v>0</v>
      </c>
      <c r="N3594" s="24">
        <f t="shared" si="2461"/>
        <v>0</v>
      </c>
      <c r="O3594" s="24">
        <f t="shared" si="2461"/>
        <v>11403.265090000001</v>
      </c>
      <c r="P3594" s="24">
        <f t="shared" si="2461"/>
        <v>0</v>
      </c>
      <c r="Q3594" s="24">
        <f t="shared" si="2461"/>
        <v>0</v>
      </c>
      <c r="R3594" s="88">
        <f t="shared" si="2427"/>
        <v>99.160842593928109</v>
      </c>
      <c r="S3594" s="70"/>
    </row>
    <row r="3595" spans="1:19" ht="31.5" customHeight="1" x14ac:dyDescent="0.3">
      <c r="A3595" s="28" t="s">
        <v>310</v>
      </c>
      <c r="B3595" s="28" t="s">
        <v>1424</v>
      </c>
      <c r="C3595" s="18" t="s">
        <v>81</v>
      </c>
      <c r="D3595" s="28" t="s">
        <v>52</v>
      </c>
      <c r="E3595" s="29" t="s">
        <v>664</v>
      </c>
      <c r="F3595" s="24"/>
      <c r="G3595" s="24"/>
      <c r="H3595" s="24">
        <v>0</v>
      </c>
      <c r="I3595" s="24">
        <v>11499.766229999999</v>
      </c>
      <c r="J3595" s="37">
        <v>11403.265090000001</v>
      </c>
      <c r="K3595" s="24">
        <f t="shared" si="2461"/>
        <v>0</v>
      </c>
      <c r="L3595" s="24">
        <f t="shared" si="2461"/>
        <v>0</v>
      </c>
      <c r="M3595" s="24">
        <f t="shared" si="2461"/>
        <v>0</v>
      </c>
      <c r="N3595" s="24">
        <f t="shared" si="2461"/>
        <v>0</v>
      </c>
      <c r="O3595" s="30">
        <v>11403.265090000001</v>
      </c>
      <c r="P3595" s="24">
        <f t="shared" si="2461"/>
        <v>0</v>
      </c>
      <c r="Q3595" s="24">
        <f t="shared" si="2461"/>
        <v>0</v>
      </c>
      <c r="R3595" s="88">
        <f t="shared" si="2427"/>
        <v>99.160842593928109</v>
      </c>
      <c r="S3595" s="70"/>
    </row>
    <row r="3596" spans="1:19" ht="15.75" hidden="1" customHeight="1" x14ac:dyDescent="0.3">
      <c r="A3596" s="28" t="s">
        <v>310</v>
      </c>
      <c r="B3596" s="28" t="s">
        <v>1424</v>
      </c>
      <c r="C3596" s="18" t="s">
        <v>317</v>
      </c>
      <c r="D3596" s="28"/>
      <c r="E3596" s="29" t="s">
        <v>1237</v>
      </c>
      <c r="F3596" s="24">
        <v>58309.896000000001</v>
      </c>
      <c r="G3596" s="24">
        <f t="shared" ref="G3596:Q3598" si="2462">G3597</f>
        <v>0</v>
      </c>
      <c r="H3596" s="24">
        <f t="shared" si="2462"/>
        <v>0</v>
      </c>
      <c r="I3596" s="24">
        <f t="shared" si="2462"/>
        <v>0</v>
      </c>
      <c r="J3596" s="37">
        <f t="shared" si="2462"/>
        <v>87883.548790000001</v>
      </c>
      <c r="K3596" s="24">
        <f t="shared" si="2462"/>
        <v>0</v>
      </c>
      <c r="L3596" s="24">
        <f t="shared" si="2462"/>
        <v>0</v>
      </c>
      <c r="M3596" s="24">
        <f t="shared" si="2462"/>
        <v>0</v>
      </c>
      <c r="N3596" s="24">
        <f t="shared" si="2462"/>
        <v>0</v>
      </c>
      <c r="O3596" s="30">
        <f t="shared" si="2462"/>
        <v>0</v>
      </c>
      <c r="P3596" s="30">
        <f t="shared" si="2462"/>
        <v>0</v>
      </c>
      <c r="Q3596" s="30">
        <f t="shared" si="2462"/>
        <v>0</v>
      </c>
      <c r="R3596" s="30">
        <v>0</v>
      </c>
      <c r="S3596" s="70" t="s">
        <v>2026</v>
      </c>
    </row>
    <row r="3597" spans="1:19" ht="31.5" hidden="1" customHeight="1" x14ac:dyDescent="0.3">
      <c r="A3597" s="28" t="s">
        <v>310</v>
      </c>
      <c r="B3597" s="28" t="s">
        <v>1424</v>
      </c>
      <c r="C3597" s="18" t="s">
        <v>313</v>
      </c>
      <c r="D3597" s="28"/>
      <c r="E3597" s="29" t="s">
        <v>1234</v>
      </c>
      <c r="F3597" s="24">
        <v>58309.896000000001</v>
      </c>
      <c r="G3597" s="24">
        <f t="shared" si="2462"/>
        <v>0</v>
      </c>
      <c r="H3597" s="24">
        <f t="shared" si="2462"/>
        <v>0</v>
      </c>
      <c r="I3597" s="24">
        <f>I3598+I3600</f>
        <v>0</v>
      </c>
      <c r="J3597" s="24">
        <f t="shared" ref="J3597:Q3597" si="2463">J3598+J3600</f>
        <v>87883.548790000001</v>
      </c>
      <c r="K3597" s="24">
        <f t="shared" si="2463"/>
        <v>0</v>
      </c>
      <c r="L3597" s="24">
        <f t="shared" si="2463"/>
        <v>0</v>
      </c>
      <c r="M3597" s="24">
        <f t="shared" si="2463"/>
        <v>0</v>
      </c>
      <c r="N3597" s="24">
        <f t="shared" si="2463"/>
        <v>0</v>
      </c>
      <c r="O3597" s="24">
        <f t="shared" si="2463"/>
        <v>0</v>
      </c>
      <c r="P3597" s="24">
        <f t="shared" si="2463"/>
        <v>0</v>
      </c>
      <c r="Q3597" s="24">
        <f t="shared" si="2463"/>
        <v>0</v>
      </c>
      <c r="R3597" s="30">
        <v>0</v>
      </c>
      <c r="S3597" s="70" t="s">
        <v>2026</v>
      </c>
    </row>
    <row r="3598" spans="1:19" ht="31.5" hidden="1" customHeight="1" x14ac:dyDescent="0.3">
      <c r="A3598" s="28" t="s">
        <v>310</v>
      </c>
      <c r="B3598" s="28" t="s">
        <v>1424</v>
      </c>
      <c r="C3598" s="18" t="s">
        <v>313</v>
      </c>
      <c r="D3598" s="28" t="s">
        <v>51</v>
      </c>
      <c r="E3598" s="29" t="s">
        <v>663</v>
      </c>
      <c r="F3598" s="24">
        <v>58309.896000000001</v>
      </c>
      <c r="G3598" s="24">
        <f t="shared" si="2462"/>
        <v>0</v>
      </c>
      <c r="H3598" s="24">
        <f t="shared" si="2462"/>
        <v>0</v>
      </c>
      <c r="I3598" s="24">
        <f t="shared" si="2462"/>
        <v>0</v>
      </c>
      <c r="J3598" s="37">
        <f t="shared" si="2462"/>
        <v>82494.400389999995</v>
      </c>
      <c r="K3598" s="24">
        <f t="shared" si="2462"/>
        <v>0</v>
      </c>
      <c r="L3598" s="24">
        <f t="shared" si="2462"/>
        <v>0</v>
      </c>
      <c r="M3598" s="24">
        <f t="shared" si="2462"/>
        <v>0</v>
      </c>
      <c r="N3598" s="24">
        <f t="shared" si="2462"/>
        <v>0</v>
      </c>
      <c r="O3598" s="30">
        <f t="shared" si="2462"/>
        <v>0</v>
      </c>
      <c r="P3598" s="30">
        <f t="shared" si="2462"/>
        <v>0</v>
      </c>
      <c r="Q3598" s="30">
        <f t="shared" si="2462"/>
        <v>0</v>
      </c>
      <c r="R3598" s="30">
        <v>0</v>
      </c>
      <c r="S3598" s="70" t="s">
        <v>2026</v>
      </c>
    </row>
    <row r="3599" spans="1:19" ht="31.5" hidden="1" customHeight="1" x14ac:dyDescent="0.3">
      <c r="A3599" s="28" t="s">
        <v>310</v>
      </c>
      <c r="B3599" s="28" t="s">
        <v>1424</v>
      </c>
      <c r="C3599" s="18" t="s">
        <v>313</v>
      </c>
      <c r="D3599" s="28" t="s">
        <v>52</v>
      </c>
      <c r="E3599" s="29" t="s">
        <v>664</v>
      </c>
      <c r="F3599" s="24">
        <v>58309.896000000001</v>
      </c>
      <c r="G3599" s="24"/>
      <c r="H3599" s="24">
        <v>0</v>
      </c>
      <c r="I3599" s="24">
        <v>0</v>
      </c>
      <c r="J3599" s="37">
        <v>82494.400389999995</v>
      </c>
      <c r="K3599" s="24">
        <v>0</v>
      </c>
      <c r="L3599" s="24">
        <v>0</v>
      </c>
      <c r="M3599" s="24">
        <v>0</v>
      </c>
      <c r="N3599" s="24">
        <v>0</v>
      </c>
      <c r="O3599" s="30">
        <v>0</v>
      </c>
      <c r="P3599" s="30">
        <v>0</v>
      </c>
      <c r="Q3599" s="30">
        <v>0</v>
      </c>
      <c r="R3599" s="30">
        <v>0</v>
      </c>
      <c r="S3599" s="70" t="s">
        <v>2026</v>
      </c>
    </row>
    <row r="3600" spans="1:19" hidden="1" x14ac:dyDescent="0.3">
      <c r="A3600" s="28" t="s">
        <v>310</v>
      </c>
      <c r="B3600" s="28" t="s">
        <v>1424</v>
      </c>
      <c r="C3600" s="18" t="s">
        <v>313</v>
      </c>
      <c r="D3600" s="28" t="s">
        <v>53</v>
      </c>
      <c r="E3600" s="29" t="s">
        <v>679</v>
      </c>
      <c r="F3600" s="24"/>
      <c r="G3600" s="24"/>
      <c r="H3600" s="24">
        <f>H3601</f>
        <v>0</v>
      </c>
      <c r="I3600" s="24">
        <f>I3601</f>
        <v>0</v>
      </c>
      <c r="J3600" s="24">
        <f t="shared" ref="J3600:Q3600" si="2464">J3601</f>
        <v>5389.1484</v>
      </c>
      <c r="K3600" s="24">
        <f t="shared" si="2464"/>
        <v>0</v>
      </c>
      <c r="L3600" s="24">
        <f t="shared" si="2464"/>
        <v>0</v>
      </c>
      <c r="M3600" s="24">
        <f t="shared" si="2464"/>
        <v>0</v>
      </c>
      <c r="N3600" s="24">
        <f t="shared" si="2464"/>
        <v>0</v>
      </c>
      <c r="O3600" s="24">
        <f t="shared" si="2464"/>
        <v>0</v>
      </c>
      <c r="P3600" s="24">
        <f t="shared" si="2464"/>
        <v>0</v>
      </c>
      <c r="Q3600" s="24">
        <f t="shared" si="2464"/>
        <v>0</v>
      </c>
      <c r="R3600" s="30">
        <v>0</v>
      </c>
      <c r="S3600" s="70" t="s">
        <v>2026</v>
      </c>
    </row>
    <row r="3601" spans="1:19" hidden="1" x14ac:dyDescent="0.3">
      <c r="A3601" s="28" t="s">
        <v>310</v>
      </c>
      <c r="B3601" s="28" t="s">
        <v>1424</v>
      </c>
      <c r="C3601" s="18" t="s">
        <v>313</v>
      </c>
      <c r="D3601" s="28" t="s">
        <v>54</v>
      </c>
      <c r="E3601" s="29" t="s">
        <v>681</v>
      </c>
      <c r="F3601" s="24"/>
      <c r="G3601" s="24"/>
      <c r="H3601" s="24">
        <v>0</v>
      </c>
      <c r="I3601" s="24">
        <v>0</v>
      </c>
      <c r="J3601" s="37">
        <v>5389.1484</v>
      </c>
      <c r="K3601" s="37">
        <v>0</v>
      </c>
      <c r="L3601" s="37">
        <v>0</v>
      </c>
      <c r="M3601" s="37">
        <v>0</v>
      </c>
      <c r="N3601" s="37">
        <v>0</v>
      </c>
      <c r="O3601" s="37">
        <v>0</v>
      </c>
      <c r="P3601" s="37">
        <v>0</v>
      </c>
      <c r="Q3601" s="37">
        <v>0</v>
      </c>
      <c r="R3601" s="30">
        <v>0</v>
      </c>
      <c r="S3601" s="70" t="s">
        <v>2026</v>
      </c>
    </row>
    <row r="3602" spans="1:19" s="49" customFormat="1" ht="15.75" customHeight="1" x14ac:dyDescent="0.3">
      <c r="A3602" s="47" t="s">
        <v>310</v>
      </c>
      <c r="B3602" s="47" t="s">
        <v>1421</v>
      </c>
      <c r="C3602" s="20"/>
      <c r="D3602" s="47"/>
      <c r="E3602" s="48" t="s">
        <v>644</v>
      </c>
      <c r="F3602" s="23">
        <v>83167.261000000013</v>
      </c>
      <c r="G3602" s="23">
        <f t="shared" ref="G3602:Q3602" si="2465">G3603</f>
        <v>0</v>
      </c>
      <c r="H3602" s="23">
        <f t="shared" si="2465"/>
        <v>48526.838000000003</v>
      </c>
      <c r="I3602" s="23">
        <f t="shared" si="2465"/>
        <v>48036.622739999992</v>
      </c>
      <c r="J3602" s="77">
        <f t="shared" si="2465"/>
        <v>26346.004269999998</v>
      </c>
      <c r="K3602" s="23">
        <f t="shared" si="2465"/>
        <v>0</v>
      </c>
      <c r="L3602" s="23">
        <f t="shared" si="2465"/>
        <v>0</v>
      </c>
      <c r="M3602" s="23">
        <f t="shared" si="2465"/>
        <v>15574.56863</v>
      </c>
      <c r="N3602" s="23">
        <f t="shared" si="2465"/>
        <v>11491.914919999999</v>
      </c>
      <c r="O3602" s="51">
        <f t="shared" si="2465"/>
        <v>46196.490749999997</v>
      </c>
      <c r="P3602" s="51">
        <f t="shared" si="2465"/>
        <v>0</v>
      </c>
      <c r="Q3602" s="51">
        <f t="shared" si="2465"/>
        <v>14998.656149999999</v>
      </c>
      <c r="R3602" s="87">
        <f t="shared" ref="R3602:R3655" si="2466">O3602/I3602*100</f>
        <v>96.169314400057274</v>
      </c>
      <c r="S3602" s="70"/>
    </row>
    <row r="3603" spans="1:19" ht="31.5" customHeight="1" x14ac:dyDescent="0.3">
      <c r="A3603" s="28" t="s">
        <v>310</v>
      </c>
      <c r="B3603" s="28" t="s">
        <v>1421</v>
      </c>
      <c r="C3603" s="18" t="s">
        <v>269</v>
      </c>
      <c r="D3603" s="28"/>
      <c r="E3603" s="29" t="s">
        <v>1597</v>
      </c>
      <c r="F3603" s="24">
        <v>83167.261000000013</v>
      </c>
      <c r="G3603" s="24">
        <f t="shared" ref="G3603:Q3603" si="2467">G3604+G3643</f>
        <v>0</v>
      </c>
      <c r="H3603" s="24">
        <f t="shared" si="2467"/>
        <v>48526.838000000003</v>
      </c>
      <c r="I3603" s="24">
        <f t="shared" si="2467"/>
        <v>48036.622739999992</v>
      </c>
      <c r="J3603" s="37">
        <f t="shared" si="2467"/>
        <v>26346.004269999998</v>
      </c>
      <c r="K3603" s="24">
        <f t="shared" si="2467"/>
        <v>0</v>
      </c>
      <c r="L3603" s="24">
        <f t="shared" si="2467"/>
        <v>0</v>
      </c>
      <c r="M3603" s="24">
        <f t="shared" si="2467"/>
        <v>15574.56863</v>
      </c>
      <c r="N3603" s="24">
        <f t="shared" si="2467"/>
        <v>11491.914919999999</v>
      </c>
      <c r="O3603" s="30">
        <f t="shared" si="2467"/>
        <v>46196.490749999997</v>
      </c>
      <c r="P3603" s="30">
        <f t="shared" si="2467"/>
        <v>0</v>
      </c>
      <c r="Q3603" s="30">
        <f t="shared" si="2467"/>
        <v>14998.656149999999</v>
      </c>
      <c r="R3603" s="88">
        <f t="shared" si="2466"/>
        <v>96.169314400057274</v>
      </c>
      <c r="S3603" s="70"/>
    </row>
    <row r="3604" spans="1:19" ht="31.5" customHeight="1" x14ac:dyDescent="0.3">
      <c r="A3604" s="28" t="s">
        <v>310</v>
      </c>
      <c r="B3604" s="28" t="s">
        <v>1421</v>
      </c>
      <c r="C3604" s="18" t="s">
        <v>323</v>
      </c>
      <c r="D3604" s="28"/>
      <c r="E3604" s="29" t="s">
        <v>1628</v>
      </c>
      <c r="F3604" s="24">
        <v>51437.061000000002</v>
      </c>
      <c r="G3604" s="24">
        <f t="shared" ref="G3604" si="2468">G3605+G3621+G3625+G3632</f>
        <v>0</v>
      </c>
      <c r="H3604" s="24">
        <f>H3605+H3621+H3625+H3632+H3639</f>
        <v>21009.866000000002</v>
      </c>
      <c r="I3604" s="24">
        <f>I3605+I3621+I3625+I3632+I3639</f>
        <v>20806.779819999996</v>
      </c>
      <c r="J3604" s="24">
        <f t="shared" ref="J3604:Q3604" si="2469">J3605+J3621+J3625+J3632+J3639</f>
        <v>14223.837619999998</v>
      </c>
      <c r="K3604" s="24">
        <f t="shared" si="2469"/>
        <v>0</v>
      </c>
      <c r="L3604" s="24">
        <f t="shared" si="2469"/>
        <v>0</v>
      </c>
      <c r="M3604" s="24">
        <f t="shared" si="2469"/>
        <v>15574.56863</v>
      </c>
      <c r="N3604" s="24">
        <f t="shared" si="2469"/>
        <v>11491.914919999999</v>
      </c>
      <c r="O3604" s="24">
        <f t="shared" si="2469"/>
        <v>19896.767359999998</v>
      </c>
      <c r="P3604" s="24">
        <f t="shared" si="2469"/>
        <v>0</v>
      </c>
      <c r="Q3604" s="24">
        <f t="shared" si="2469"/>
        <v>14998.656149999999</v>
      </c>
      <c r="R3604" s="88">
        <f t="shared" si="2466"/>
        <v>95.626365694871865</v>
      </c>
      <c r="S3604" s="70"/>
    </row>
    <row r="3605" spans="1:19" ht="47.25" customHeight="1" x14ac:dyDescent="0.3">
      <c r="A3605" s="28" t="s">
        <v>310</v>
      </c>
      <c r="B3605" s="28" t="s">
        <v>1421</v>
      </c>
      <c r="C3605" s="18" t="s">
        <v>364</v>
      </c>
      <c r="D3605" s="28"/>
      <c r="E3605" s="29" t="s">
        <v>1629</v>
      </c>
      <c r="F3605" s="24">
        <v>41551.199999999997</v>
      </c>
      <c r="G3605" s="24">
        <f t="shared" ref="G3605:Q3605" si="2470">G3606+G3609+G3612+G3615+G3618</f>
        <v>0</v>
      </c>
      <c r="H3605" s="24">
        <f t="shared" si="2470"/>
        <v>3034.95</v>
      </c>
      <c r="I3605" s="24">
        <f t="shared" si="2470"/>
        <v>3034.95</v>
      </c>
      <c r="J3605" s="24">
        <f t="shared" si="2470"/>
        <v>0</v>
      </c>
      <c r="K3605" s="24">
        <f t="shared" si="2470"/>
        <v>0</v>
      </c>
      <c r="L3605" s="24">
        <f t="shared" si="2470"/>
        <v>0</v>
      </c>
      <c r="M3605" s="24">
        <f t="shared" si="2470"/>
        <v>3034.95</v>
      </c>
      <c r="N3605" s="24">
        <f t="shared" si="2470"/>
        <v>0</v>
      </c>
      <c r="O3605" s="24">
        <f t="shared" si="2470"/>
        <v>2512.9499999999998</v>
      </c>
      <c r="P3605" s="24">
        <f t="shared" si="2470"/>
        <v>0</v>
      </c>
      <c r="Q3605" s="24">
        <f t="shared" si="2470"/>
        <v>2512.9499999999998</v>
      </c>
      <c r="R3605" s="88">
        <f t="shared" si="2466"/>
        <v>82.800375623980628</v>
      </c>
    </row>
    <row r="3606" spans="1:19" ht="31.5" customHeight="1" x14ac:dyDescent="0.3">
      <c r="A3606" s="28" t="s">
        <v>310</v>
      </c>
      <c r="B3606" s="28" t="s">
        <v>1421</v>
      </c>
      <c r="C3606" s="18" t="s">
        <v>351</v>
      </c>
      <c r="D3606" s="28"/>
      <c r="E3606" s="29" t="s">
        <v>1632</v>
      </c>
      <c r="F3606" s="24">
        <v>2284.5</v>
      </c>
      <c r="G3606" s="24">
        <f t="shared" ref="G3606:Q3607" si="2471">G3607</f>
        <v>0</v>
      </c>
      <c r="H3606" s="24">
        <f t="shared" si="2471"/>
        <v>2512.9499999999998</v>
      </c>
      <c r="I3606" s="24">
        <f t="shared" si="2471"/>
        <v>2512.9499999999998</v>
      </c>
      <c r="J3606" s="37">
        <f t="shared" si="2471"/>
        <v>0</v>
      </c>
      <c r="K3606" s="24">
        <f t="shared" si="2471"/>
        <v>0</v>
      </c>
      <c r="L3606" s="24">
        <f t="shared" si="2471"/>
        <v>0</v>
      </c>
      <c r="M3606" s="24">
        <f t="shared" si="2471"/>
        <v>2512.9499999999998</v>
      </c>
      <c r="N3606" s="24">
        <f t="shared" si="2471"/>
        <v>0</v>
      </c>
      <c r="O3606" s="30">
        <f t="shared" si="2471"/>
        <v>2512.9499999999998</v>
      </c>
      <c r="P3606" s="30">
        <f t="shared" si="2471"/>
        <v>0</v>
      </c>
      <c r="Q3606" s="30">
        <f t="shared" si="2471"/>
        <v>2512.9499999999998</v>
      </c>
      <c r="R3606" s="88">
        <f t="shared" si="2466"/>
        <v>100</v>
      </c>
    </row>
    <row r="3607" spans="1:19" ht="31.5" customHeight="1" x14ac:dyDescent="0.3">
      <c r="A3607" s="28" t="s">
        <v>310</v>
      </c>
      <c r="B3607" s="28" t="s">
        <v>1421</v>
      </c>
      <c r="C3607" s="18" t="s">
        <v>351</v>
      </c>
      <c r="D3607" s="28" t="s">
        <v>345</v>
      </c>
      <c r="E3607" s="29" t="s">
        <v>671</v>
      </c>
      <c r="F3607" s="24">
        <v>2284.5</v>
      </c>
      <c r="G3607" s="24">
        <f t="shared" si="2471"/>
        <v>0</v>
      </c>
      <c r="H3607" s="24">
        <f t="shared" si="2471"/>
        <v>2512.9499999999998</v>
      </c>
      <c r="I3607" s="24">
        <f t="shared" si="2471"/>
        <v>2512.9499999999998</v>
      </c>
      <c r="J3607" s="37">
        <f t="shared" si="2471"/>
        <v>0</v>
      </c>
      <c r="K3607" s="24">
        <f t="shared" si="2471"/>
        <v>0</v>
      </c>
      <c r="L3607" s="24">
        <f t="shared" si="2471"/>
        <v>0</v>
      </c>
      <c r="M3607" s="24">
        <f t="shared" si="2471"/>
        <v>2512.9499999999998</v>
      </c>
      <c r="N3607" s="24">
        <f t="shared" si="2471"/>
        <v>0</v>
      </c>
      <c r="O3607" s="30">
        <f t="shared" si="2471"/>
        <v>2512.9499999999998</v>
      </c>
      <c r="P3607" s="30">
        <f t="shared" si="2471"/>
        <v>0</v>
      </c>
      <c r="Q3607" s="30">
        <f t="shared" si="2471"/>
        <v>2512.9499999999998</v>
      </c>
      <c r="R3607" s="88">
        <f t="shared" si="2466"/>
        <v>100</v>
      </c>
    </row>
    <row r="3608" spans="1:19" ht="15.75" customHeight="1" x14ac:dyDescent="0.3">
      <c r="A3608" s="28" t="s">
        <v>310</v>
      </c>
      <c r="B3608" s="28" t="s">
        <v>1421</v>
      </c>
      <c r="C3608" s="18" t="s">
        <v>351</v>
      </c>
      <c r="D3608" s="28" t="s">
        <v>344</v>
      </c>
      <c r="E3608" s="29" t="s">
        <v>672</v>
      </c>
      <c r="F3608" s="24">
        <v>2284.5</v>
      </c>
      <c r="G3608" s="24"/>
      <c r="H3608" s="24">
        <v>2512.9499999999998</v>
      </c>
      <c r="I3608" s="24">
        <v>2512.9499999999998</v>
      </c>
      <c r="J3608" s="37">
        <v>0</v>
      </c>
      <c r="K3608" s="24">
        <v>0</v>
      </c>
      <c r="L3608" s="24">
        <v>0</v>
      </c>
      <c r="M3608" s="24">
        <f>I3608</f>
        <v>2512.9499999999998</v>
      </c>
      <c r="N3608" s="24">
        <f>J3608</f>
        <v>0</v>
      </c>
      <c r="O3608" s="30">
        <v>2512.9499999999998</v>
      </c>
      <c r="P3608" s="30">
        <v>0</v>
      </c>
      <c r="Q3608" s="30">
        <f>O3608</f>
        <v>2512.9499999999998</v>
      </c>
      <c r="R3608" s="88">
        <f t="shared" si="2466"/>
        <v>100</v>
      </c>
    </row>
    <row r="3609" spans="1:19" ht="47.25" hidden="1" customHeight="1" x14ac:dyDescent="0.3">
      <c r="A3609" s="28" t="s">
        <v>310</v>
      </c>
      <c r="B3609" s="28" t="s">
        <v>1421</v>
      </c>
      <c r="C3609" s="18" t="s">
        <v>353</v>
      </c>
      <c r="D3609" s="28"/>
      <c r="E3609" s="29" t="s">
        <v>1143</v>
      </c>
      <c r="F3609" s="24">
        <v>9847.7000000000007</v>
      </c>
      <c r="G3609" s="24">
        <f t="shared" ref="G3609:Q3610" si="2472">G3610</f>
        <v>0</v>
      </c>
      <c r="H3609" s="24">
        <f t="shared" si="2472"/>
        <v>0</v>
      </c>
      <c r="I3609" s="24">
        <f t="shared" si="2472"/>
        <v>0</v>
      </c>
      <c r="J3609" s="37">
        <f t="shared" si="2472"/>
        <v>0</v>
      </c>
      <c r="K3609" s="24">
        <f t="shared" si="2472"/>
        <v>0</v>
      </c>
      <c r="L3609" s="24">
        <f t="shared" si="2472"/>
        <v>0</v>
      </c>
      <c r="M3609" s="24">
        <f t="shared" si="2472"/>
        <v>0</v>
      </c>
      <c r="N3609" s="24">
        <f t="shared" si="2472"/>
        <v>0</v>
      </c>
      <c r="O3609" s="30">
        <f t="shared" si="2472"/>
        <v>0</v>
      </c>
      <c r="P3609" s="30">
        <f t="shared" si="2472"/>
        <v>0</v>
      </c>
      <c r="Q3609" s="30">
        <f t="shared" si="2472"/>
        <v>0</v>
      </c>
      <c r="R3609" s="30">
        <v>0</v>
      </c>
      <c r="S3609" s="26" t="s">
        <v>2026</v>
      </c>
    </row>
    <row r="3610" spans="1:19" ht="31.5" hidden="1" customHeight="1" x14ac:dyDescent="0.3">
      <c r="A3610" s="28" t="s">
        <v>310</v>
      </c>
      <c r="B3610" s="28" t="s">
        <v>1421</v>
      </c>
      <c r="C3610" s="18" t="s">
        <v>353</v>
      </c>
      <c r="D3610" s="28" t="s">
        <v>345</v>
      </c>
      <c r="E3610" s="29" t="s">
        <v>671</v>
      </c>
      <c r="F3610" s="24">
        <v>9847.7000000000007</v>
      </c>
      <c r="G3610" s="24">
        <f t="shared" si="2472"/>
        <v>0</v>
      </c>
      <c r="H3610" s="24">
        <f t="shared" si="2472"/>
        <v>0</v>
      </c>
      <c r="I3610" s="24">
        <f t="shared" si="2472"/>
        <v>0</v>
      </c>
      <c r="J3610" s="37">
        <f t="shared" si="2472"/>
        <v>0</v>
      </c>
      <c r="K3610" s="24">
        <f t="shared" si="2472"/>
        <v>0</v>
      </c>
      <c r="L3610" s="24">
        <f t="shared" si="2472"/>
        <v>0</v>
      </c>
      <c r="M3610" s="24">
        <f t="shared" si="2472"/>
        <v>0</v>
      </c>
      <c r="N3610" s="24">
        <f t="shared" si="2472"/>
        <v>0</v>
      </c>
      <c r="O3610" s="30">
        <f t="shared" si="2472"/>
        <v>0</v>
      </c>
      <c r="P3610" s="30">
        <f t="shared" si="2472"/>
        <v>0</v>
      </c>
      <c r="Q3610" s="30">
        <f t="shared" si="2472"/>
        <v>0</v>
      </c>
      <c r="R3610" s="30">
        <v>0</v>
      </c>
      <c r="S3610" s="26" t="s">
        <v>2026</v>
      </c>
    </row>
    <row r="3611" spans="1:19" ht="15.75" hidden="1" customHeight="1" x14ac:dyDescent="0.3">
      <c r="A3611" s="28" t="s">
        <v>310</v>
      </c>
      <c r="B3611" s="28" t="s">
        <v>1421</v>
      </c>
      <c r="C3611" s="18" t="s">
        <v>353</v>
      </c>
      <c r="D3611" s="28" t="s">
        <v>344</v>
      </c>
      <c r="E3611" s="29" t="s">
        <v>672</v>
      </c>
      <c r="F3611" s="24">
        <v>9847.7000000000007</v>
      </c>
      <c r="G3611" s="24"/>
      <c r="H3611" s="24">
        <f>9847.7-9847.7</f>
        <v>0</v>
      </c>
      <c r="I3611" s="24">
        <v>0</v>
      </c>
      <c r="J3611" s="37">
        <v>0</v>
      </c>
      <c r="K3611" s="24">
        <v>0</v>
      </c>
      <c r="L3611" s="24">
        <v>0</v>
      </c>
      <c r="M3611" s="24">
        <f>I3611</f>
        <v>0</v>
      </c>
      <c r="N3611" s="24">
        <f>J3611</f>
        <v>0</v>
      </c>
      <c r="O3611" s="30">
        <v>0</v>
      </c>
      <c r="P3611" s="30">
        <v>0</v>
      </c>
      <c r="Q3611" s="30">
        <v>0</v>
      </c>
      <c r="R3611" s="30">
        <v>0</v>
      </c>
      <c r="S3611" s="26" t="s">
        <v>2026</v>
      </c>
    </row>
    <row r="3612" spans="1:19" ht="47.25" customHeight="1" x14ac:dyDescent="0.3">
      <c r="A3612" s="28" t="s">
        <v>310</v>
      </c>
      <c r="B3612" s="28" t="s">
        <v>1421</v>
      </c>
      <c r="C3612" s="18" t="s">
        <v>357</v>
      </c>
      <c r="D3612" s="28"/>
      <c r="E3612" s="29" t="s">
        <v>1297</v>
      </c>
      <c r="F3612" s="24">
        <v>522</v>
      </c>
      <c r="G3612" s="24">
        <f t="shared" ref="G3612:Q3613" si="2473">G3613</f>
        <v>0</v>
      </c>
      <c r="H3612" s="24">
        <f t="shared" si="2473"/>
        <v>522</v>
      </c>
      <c r="I3612" s="24">
        <f t="shared" si="2473"/>
        <v>522</v>
      </c>
      <c r="J3612" s="37">
        <f t="shared" si="2473"/>
        <v>0</v>
      </c>
      <c r="K3612" s="24">
        <f t="shared" si="2473"/>
        <v>0</v>
      </c>
      <c r="L3612" s="24">
        <f t="shared" si="2473"/>
        <v>0</v>
      </c>
      <c r="M3612" s="24">
        <f t="shared" si="2473"/>
        <v>522</v>
      </c>
      <c r="N3612" s="24">
        <f t="shared" si="2473"/>
        <v>0</v>
      </c>
      <c r="O3612" s="30">
        <f t="shared" si="2473"/>
        <v>0</v>
      </c>
      <c r="P3612" s="30">
        <f t="shared" si="2473"/>
        <v>0</v>
      </c>
      <c r="Q3612" s="30">
        <f t="shared" si="2473"/>
        <v>0</v>
      </c>
      <c r="R3612" s="88">
        <f t="shared" si="2466"/>
        <v>0</v>
      </c>
    </row>
    <row r="3613" spans="1:19" ht="31.5" customHeight="1" x14ac:dyDescent="0.3">
      <c r="A3613" s="28" t="s">
        <v>310</v>
      </c>
      <c r="B3613" s="28" t="s">
        <v>1421</v>
      </c>
      <c r="C3613" s="18" t="s">
        <v>357</v>
      </c>
      <c r="D3613" s="28" t="s">
        <v>345</v>
      </c>
      <c r="E3613" s="29" t="s">
        <v>671</v>
      </c>
      <c r="F3613" s="24">
        <v>522</v>
      </c>
      <c r="G3613" s="24">
        <f t="shared" si="2473"/>
        <v>0</v>
      </c>
      <c r="H3613" s="24">
        <f t="shared" si="2473"/>
        <v>522</v>
      </c>
      <c r="I3613" s="24">
        <f t="shared" si="2473"/>
        <v>522</v>
      </c>
      <c r="J3613" s="37">
        <f t="shared" si="2473"/>
        <v>0</v>
      </c>
      <c r="K3613" s="24">
        <f t="shared" si="2473"/>
        <v>0</v>
      </c>
      <c r="L3613" s="24">
        <f t="shared" si="2473"/>
        <v>0</v>
      </c>
      <c r="M3613" s="24">
        <f t="shared" si="2473"/>
        <v>522</v>
      </c>
      <c r="N3613" s="24">
        <f t="shared" si="2473"/>
        <v>0</v>
      </c>
      <c r="O3613" s="30">
        <f t="shared" si="2473"/>
        <v>0</v>
      </c>
      <c r="P3613" s="30">
        <f t="shared" si="2473"/>
        <v>0</v>
      </c>
      <c r="Q3613" s="30">
        <f t="shared" si="2473"/>
        <v>0</v>
      </c>
      <c r="R3613" s="88">
        <f t="shared" si="2466"/>
        <v>0</v>
      </c>
    </row>
    <row r="3614" spans="1:19" ht="15.75" customHeight="1" x14ac:dyDescent="0.3">
      <c r="A3614" s="28" t="s">
        <v>310</v>
      </c>
      <c r="B3614" s="28" t="s">
        <v>1421</v>
      </c>
      <c r="C3614" s="18" t="s">
        <v>357</v>
      </c>
      <c r="D3614" s="28" t="s">
        <v>344</v>
      </c>
      <c r="E3614" s="29" t="s">
        <v>672</v>
      </c>
      <c r="F3614" s="24">
        <v>522</v>
      </c>
      <c r="G3614" s="24"/>
      <c r="H3614" s="24">
        <v>522</v>
      </c>
      <c r="I3614" s="24">
        <v>522</v>
      </c>
      <c r="J3614" s="37">
        <v>0</v>
      </c>
      <c r="K3614" s="24">
        <v>0</v>
      </c>
      <c r="L3614" s="24">
        <v>0</v>
      </c>
      <c r="M3614" s="24">
        <f>I3614</f>
        <v>522</v>
      </c>
      <c r="N3614" s="24">
        <f>J3614</f>
        <v>0</v>
      </c>
      <c r="O3614" s="30">
        <v>0</v>
      </c>
      <c r="P3614" s="30">
        <v>0</v>
      </c>
      <c r="Q3614" s="30">
        <v>0</v>
      </c>
      <c r="R3614" s="88">
        <f t="shared" si="2466"/>
        <v>0</v>
      </c>
    </row>
    <row r="3615" spans="1:19" ht="31.5" hidden="1" customHeight="1" x14ac:dyDescent="0.3">
      <c r="A3615" s="28" t="s">
        <v>310</v>
      </c>
      <c r="B3615" s="28" t="s">
        <v>1421</v>
      </c>
      <c r="C3615" s="18" t="s">
        <v>358</v>
      </c>
      <c r="D3615" s="28"/>
      <c r="E3615" s="29" t="s">
        <v>1146</v>
      </c>
      <c r="F3615" s="24">
        <v>3897</v>
      </c>
      <c r="G3615" s="24">
        <f t="shared" ref="G3615:Q3616" si="2474">G3616</f>
        <v>0</v>
      </c>
      <c r="H3615" s="24">
        <f t="shared" si="2474"/>
        <v>0</v>
      </c>
      <c r="I3615" s="24">
        <f t="shared" si="2474"/>
        <v>0</v>
      </c>
      <c r="J3615" s="37">
        <f t="shared" si="2474"/>
        <v>0</v>
      </c>
      <c r="K3615" s="24">
        <f t="shared" si="2474"/>
        <v>0</v>
      </c>
      <c r="L3615" s="24">
        <f t="shared" si="2474"/>
        <v>0</v>
      </c>
      <c r="M3615" s="24">
        <f t="shared" si="2474"/>
        <v>0</v>
      </c>
      <c r="N3615" s="24">
        <f t="shared" si="2474"/>
        <v>0</v>
      </c>
      <c r="O3615" s="30">
        <f t="shared" si="2474"/>
        <v>0</v>
      </c>
      <c r="P3615" s="30">
        <f t="shared" si="2474"/>
        <v>0</v>
      </c>
      <c r="Q3615" s="30">
        <f t="shared" si="2474"/>
        <v>0</v>
      </c>
      <c r="R3615" s="30">
        <v>0</v>
      </c>
      <c r="S3615" s="26" t="s">
        <v>2026</v>
      </c>
    </row>
    <row r="3616" spans="1:19" ht="31.5" hidden="1" customHeight="1" x14ac:dyDescent="0.3">
      <c r="A3616" s="28" t="s">
        <v>310</v>
      </c>
      <c r="B3616" s="28" t="s">
        <v>1421</v>
      </c>
      <c r="C3616" s="18" t="s">
        <v>358</v>
      </c>
      <c r="D3616" s="28" t="s">
        <v>345</v>
      </c>
      <c r="E3616" s="29" t="s">
        <v>671</v>
      </c>
      <c r="F3616" s="24">
        <v>3897</v>
      </c>
      <c r="G3616" s="24">
        <f t="shared" si="2474"/>
        <v>0</v>
      </c>
      <c r="H3616" s="24">
        <f t="shared" si="2474"/>
        <v>0</v>
      </c>
      <c r="I3616" s="24">
        <f t="shared" si="2474"/>
        <v>0</v>
      </c>
      <c r="J3616" s="37">
        <f t="shared" si="2474"/>
        <v>0</v>
      </c>
      <c r="K3616" s="24">
        <f t="shared" si="2474"/>
        <v>0</v>
      </c>
      <c r="L3616" s="24">
        <f t="shared" si="2474"/>
        <v>0</v>
      </c>
      <c r="M3616" s="24">
        <f t="shared" si="2474"/>
        <v>0</v>
      </c>
      <c r="N3616" s="24">
        <f t="shared" si="2474"/>
        <v>0</v>
      </c>
      <c r="O3616" s="30">
        <f t="shared" si="2474"/>
        <v>0</v>
      </c>
      <c r="P3616" s="30">
        <f t="shared" si="2474"/>
        <v>0</v>
      </c>
      <c r="Q3616" s="30">
        <f t="shared" si="2474"/>
        <v>0</v>
      </c>
      <c r="R3616" s="30">
        <v>0</v>
      </c>
      <c r="S3616" s="26" t="s">
        <v>2026</v>
      </c>
    </row>
    <row r="3617" spans="1:19" ht="15.75" hidden="1" customHeight="1" x14ac:dyDescent="0.3">
      <c r="A3617" s="28" t="s">
        <v>310</v>
      </c>
      <c r="B3617" s="28" t="s">
        <v>1421</v>
      </c>
      <c r="C3617" s="18" t="s">
        <v>358</v>
      </c>
      <c r="D3617" s="28" t="s">
        <v>344</v>
      </c>
      <c r="E3617" s="29" t="s">
        <v>672</v>
      </c>
      <c r="F3617" s="24">
        <v>3897</v>
      </c>
      <c r="G3617" s="24"/>
      <c r="H3617" s="24">
        <v>0</v>
      </c>
      <c r="I3617" s="24">
        <v>0</v>
      </c>
      <c r="J3617" s="37">
        <v>0</v>
      </c>
      <c r="K3617" s="24">
        <v>0</v>
      </c>
      <c r="L3617" s="24">
        <v>0</v>
      </c>
      <c r="M3617" s="24">
        <f>I3617</f>
        <v>0</v>
      </c>
      <c r="N3617" s="24">
        <f>J3617</f>
        <v>0</v>
      </c>
      <c r="O3617" s="30">
        <v>0</v>
      </c>
      <c r="P3617" s="30">
        <v>0</v>
      </c>
      <c r="Q3617" s="30">
        <v>0</v>
      </c>
      <c r="R3617" s="30">
        <v>0</v>
      </c>
      <c r="S3617" s="26" t="s">
        <v>2026</v>
      </c>
    </row>
    <row r="3618" spans="1:19" ht="31.5" hidden="1" customHeight="1" x14ac:dyDescent="0.3">
      <c r="A3618" s="28" t="s">
        <v>310</v>
      </c>
      <c r="B3618" s="28" t="s">
        <v>1421</v>
      </c>
      <c r="C3618" s="18" t="s">
        <v>359</v>
      </c>
      <c r="D3618" s="28"/>
      <c r="E3618" s="29" t="s">
        <v>1824</v>
      </c>
      <c r="F3618" s="24">
        <v>25000</v>
      </c>
      <c r="G3618" s="24">
        <f t="shared" ref="G3618:Q3619" si="2475">G3619</f>
        <v>0</v>
      </c>
      <c r="H3618" s="24">
        <f t="shared" si="2475"/>
        <v>0</v>
      </c>
      <c r="I3618" s="24">
        <f t="shared" si="2475"/>
        <v>0</v>
      </c>
      <c r="J3618" s="37">
        <f t="shared" si="2475"/>
        <v>0</v>
      </c>
      <c r="K3618" s="24">
        <f t="shared" si="2475"/>
        <v>0</v>
      </c>
      <c r="L3618" s="24">
        <f t="shared" si="2475"/>
        <v>0</v>
      </c>
      <c r="M3618" s="24">
        <f t="shared" si="2475"/>
        <v>0</v>
      </c>
      <c r="N3618" s="24">
        <f t="shared" si="2475"/>
        <v>0</v>
      </c>
      <c r="O3618" s="30">
        <f t="shared" si="2475"/>
        <v>0</v>
      </c>
      <c r="P3618" s="30">
        <f t="shared" si="2475"/>
        <v>0</v>
      </c>
      <c r="Q3618" s="30">
        <f t="shared" si="2475"/>
        <v>0</v>
      </c>
      <c r="R3618" s="30">
        <v>0</v>
      </c>
      <c r="S3618" s="26" t="s">
        <v>2026</v>
      </c>
    </row>
    <row r="3619" spans="1:19" ht="31.5" hidden="1" customHeight="1" x14ac:dyDescent="0.3">
      <c r="A3619" s="28" t="s">
        <v>310</v>
      </c>
      <c r="B3619" s="28" t="s">
        <v>1421</v>
      </c>
      <c r="C3619" s="18" t="s">
        <v>359</v>
      </c>
      <c r="D3619" s="28" t="s">
        <v>345</v>
      </c>
      <c r="E3619" s="29" t="s">
        <v>671</v>
      </c>
      <c r="F3619" s="24">
        <v>25000</v>
      </c>
      <c r="G3619" s="24">
        <f t="shared" si="2475"/>
        <v>0</v>
      </c>
      <c r="H3619" s="24">
        <f t="shared" si="2475"/>
        <v>0</v>
      </c>
      <c r="I3619" s="24">
        <f t="shared" si="2475"/>
        <v>0</v>
      </c>
      <c r="J3619" s="37">
        <f t="shared" si="2475"/>
        <v>0</v>
      </c>
      <c r="K3619" s="24">
        <f t="shared" si="2475"/>
        <v>0</v>
      </c>
      <c r="L3619" s="24">
        <f t="shared" si="2475"/>
        <v>0</v>
      </c>
      <c r="M3619" s="24">
        <f t="shared" si="2475"/>
        <v>0</v>
      </c>
      <c r="N3619" s="24">
        <f t="shared" si="2475"/>
        <v>0</v>
      </c>
      <c r="O3619" s="30">
        <f t="shared" si="2475"/>
        <v>0</v>
      </c>
      <c r="P3619" s="30">
        <f t="shared" si="2475"/>
        <v>0</v>
      </c>
      <c r="Q3619" s="30">
        <f t="shared" si="2475"/>
        <v>0</v>
      </c>
      <c r="R3619" s="30">
        <v>0</v>
      </c>
      <c r="S3619" s="26" t="s">
        <v>2026</v>
      </c>
    </row>
    <row r="3620" spans="1:19" ht="15.75" hidden="1" customHeight="1" x14ac:dyDescent="0.3">
      <c r="A3620" s="28" t="s">
        <v>310</v>
      </c>
      <c r="B3620" s="28" t="s">
        <v>1421</v>
      </c>
      <c r="C3620" s="18" t="s">
        <v>359</v>
      </c>
      <c r="D3620" s="28" t="s">
        <v>344</v>
      </c>
      <c r="E3620" s="29" t="s">
        <v>672</v>
      </c>
      <c r="F3620" s="24">
        <v>25000</v>
      </c>
      <c r="G3620" s="24"/>
      <c r="H3620" s="24">
        <v>0</v>
      </c>
      <c r="I3620" s="24">
        <v>0</v>
      </c>
      <c r="J3620" s="37">
        <v>0</v>
      </c>
      <c r="K3620" s="24">
        <v>0</v>
      </c>
      <c r="L3620" s="24">
        <v>0</v>
      </c>
      <c r="M3620" s="24">
        <f>I3620</f>
        <v>0</v>
      </c>
      <c r="N3620" s="24">
        <f>J3620</f>
        <v>0</v>
      </c>
      <c r="O3620" s="30">
        <v>0</v>
      </c>
      <c r="P3620" s="30">
        <v>0</v>
      </c>
      <c r="Q3620" s="30">
        <v>0</v>
      </c>
      <c r="R3620" s="30">
        <v>0</v>
      </c>
      <c r="S3620" s="26" t="s">
        <v>2026</v>
      </c>
    </row>
    <row r="3621" spans="1:19" ht="47.25" customHeight="1" x14ac:dyDescent="0.3">
      <c r="A3621" s="28" t="s">
        <v>310</v>
      </c>
      <c r="B3621" s="28" t="s">
        <v>1421</v>
      </c>
      <c r="C3621" s="18" t="s">
        <v>365</v>
      </c>
      <c r="D3621" s="28"/>
      <c r="E3621" s="29" t="s">
        <v>1633</v>
      </c>
      <c r="F3621" s="24">
        <v>1998.02</v>
      </c>
      <c r="G3621" s="24">
        <f t="shared" ref="G3621:Q3623" si="2476">G3622</f>
        <v>0</v>
      </c>
      <c r="H3621" s="24">
        <f t="shared" si="2476"/>
        <v>985.10299999999995</v>
      </c>
      <c r="I3621" s="24">
        <f t="shared" si="2476"/>
        <v>985.10226999999998</v>
      </c>
      <c r="J3621" s="37">
        <f t="shared" si="2476"/>
        <v>0</v>
      </c>
      <c r="K3621" s="24">
        <f t="shared" si="2476"/>
        <v>0</v>
      </c>
      <c r="L3621" s="24">
        <f t="shared" si="2476"/>
        <v>0</v>
      </c>
      <c r="M3621" s="24">
        <f t="shared" si="2476"/>
        <v>985.10226999999998</v>
      </c>
      <c r="N3621" s="24">
        <f t="shared" si="2476"/>
        <v>0</v>
      </c>
      <c r="O3621" s="30">
        <f t="shared" si="2476"/>
        <v>978.89782000000002</v>
      </c>
      <c r="P3621" s="30">
        <f t="shared" si="2476"/>
        <v>0</v>
      </c>
      <c r="Q3621" s="30">
        <f t="shared" si="2476"/>
        <v>978.89782000000002</v>
      </c>
      <c r="R3621" s="88">
        <f t="shared" si="2466"/>
        <v>99.37017199239628</v>
      </c>
    </row>
    <row r="3622" spans="1:19" ht="31.5" customHeight="1" x14ac:dyDescent="0.3">
      <c r="A3622" s="28" t="s">
        <v>310</v>
      </c>
      <c r="B3622" s="28" t="s">
        <v>1421</v>
      </c>
      <c r="C3622" s="18" t="s">
        <v>361</v>
      </c>
      <c r="D3622" s="28"/>
      <c r="E3622" s="29" t="s">
        <v>1148</v>
      </c>
      <c r="F3622" s="24">
        <v>1998.02</v>
      </c>
      <c r="G3622" s="24">
        <f t="shared" si="2476"/>
        <v>0</v>
      </c>
      <c r="H3622" s="24">
        <f t="shared" si="2476"/>
        <v>985.10299999999995</v>
      </c>
      <c r="I3622" s="24">
        <f t="shared" si="2476"/>
        <v>985.10226999999998</v>
      </c>
      <c r="J3622" s="37">
        <f t="shared" si="2476"/>
        <v>0</v>
      </c>
      <c r="K3622" s="24">
        <f t="shared" si="2476"/>
        <v>0</v>
      </c>
      <c r="L3622" s="24">
        <f t="shared" si="2476"/>
        <v>0</v>
      </c>
      <c r="M3622" s="24">
        <f t="shared" si="2476"/>
        <v>985.10226999999998</v>
      </c>
      <c r="N3622" s="24">
        <f t="shared" si="2476"/>
        <v>0</v>
      </c>
      <c r="O3622" s="30">
        <f t="shared" si="2476"/>
        <v>978.89782000000002</v>
      </c>
      <c r="P3622" s="30">
        <f t="shared" si="2476"/>
        <v>0</v>
      </c>
      <c r="Q3622" s="30">
        <f t="shared" si="2476"/>
        <v>978.89782000000002</v>
      </c>
      <c r="R3622" s="88">
        <f t="shared" si="2466"/>
        <v>99.37017199239628</v>
      </c>
    </row>
    <row r="3623" spans="1:19" ht="31.5" customHeight="1" x14ac:dyDescent="0.3">
      <c r="A3623" s="28" t="s">
        <v>310</v>
      </c>
      <c r="B3623" s="28" t="s">
        <v>1421</v>
      </c>
      <c r="C3623" s="18" t="s">
        <v>361</v>
      </c>
      <c r="D3623" s="28" t="s">
        <v>345</v>
      </c>
      <c r="E3623" s="29" t="s">
        <v>671</v>
      </c>
      <c r="F3623" s="24">
        <v>1998.02</v>
      </c>
      <c r="G3623" s="24">
        <f t="shared" si="2476"/>
        <v>0</v>
      </c>
      <c r="H3623" s="24">
        <f t="shared" si="2476"/>
        <v>985.10299999999995</v>
      </c>
      <c r="I3623" s="24">
        <f t="shared" si="2476"/>
        <v>985.10226999999998</v>
      </c>
      <c r="J3623" s="37">
        <f t="shared" si="2476"/>
        <v>0</v>
      </c>
      <c r="K3623" s="24">
        <f t="shared" si="2476"/>
        <v>0</v>
      </c>
      <c r="L3623" s="24">
        <f t="shared" si="2476"/>
        <v>0</v>
      </c>
      <c r="M3623" s="24">
        <f t="shared" si="2476"/>
        <v>985.10226999999998</v>
      </c>
      <c r="N3623" s="24">
        <f t="shared" si="2476"/>
        <v>0</v>
      </c>
      <c r="O3623" s="30">
        <f t="shared" si="2476"/>
        <v>978.89782000000002</v>
      </c>
      <c r="P3623" s="30">
        <f t="shared" si="2476"/>
        <v>0</v>
      </c>
      <c r="Q3623" s="30">
        <f t="shared" si="2476"/>
        <v>978.89782000000002</v>
      </c>
      <c r="R3623" s="88">
        <f t="shared" si="2466"/>
        <v>99.37017199239628</v>
      </c>
    </row>
    <row r="3624" spans="1:19" ht="15.75" customHeight="1" x14ac:dyDescent="0.3">
      <c r="A3624" s="28" t="s">
        <v>310</v>
      </c>
      <c r="B3624" s="28" t="s">
        <v>1421</v>
      </c>
      <c r="C3624" s="18" t="s">
        <v>361</v>
      </c>
      <c r="D3624" s="28" t="s">
        <v>344</v>
      </c>
      <c r="E3624" s="29" t="s">
        <v>672</v>
      </c>
      <c r="F3624" s="24">
        <v>1998.02</v>
      </c>
      <c r="G3624" s="24"/>
      <c r="H3624" s="24">
        <v>985.10299999999995</v>
      </c>
      <c r="I3624" s="24">
        <v>985.10226999999998</v>
      </c>
      <c r="J3624" s="37">
        <v>0</v>
      </c>
      <c r="K3624" s="24">
        <v>0</v>
      </c>
      <c r="L3624" s="24">
        <v>0</v>
      </c>
      <c r="M3624" s="24">
        <f>I3624</f>
        <v>985.10226999999998</v>
      </c>
      <c r="N3624" s="24">
        <f>J3624</f>
        <v>0</v>
      </c>
      <c r="O3624" s="30">
        <v>978.89782000000002</v>
      </c>
      <c r="P3624" s="30">
        <v>0</v>
      </c>
      <c r="Q3624" s="30">
        <f>O3624</f>
        <v>978.89782000000002</v>
      </c>
      <c r="R3624" s="88">
        <f t="shared" si="2466"/>
        <v>99.37017199239628</v>
      </c>
    </row>
    <row r="3625" spans="1:19" ht="78.75" customHeight="1" x14ac:dyDescent="0.3">
      <c r="A3625" s="28" t="s">
        <v>310</v>
      </c>
      <c r="B3625" s="28" t="s">
        <v>1421</v>
      </c>
      <c r="C3625" s="18" t="s">
        <v>324</v>
      </c>
      <c r="D3625" s="28"/>
      <c r="E3625" s="29" t="s">
        <v>1634</v>
      </c>
      <c r="F3625" s="24">
        <v>5724.7020000000002</v>
      </c>
      <c r="G3625" s="24">
        <f t="shared" ref="G3625:H3625" si="2477">G3626+G3629</f>
        <v>0</v>
      </c>
      <c r="H3625" s="24">
        <f t="shared" si="2477"/>
        <v>4371.25</v>
      </c>
      <c r="I3625" s="24">
        <f t="shared" ref="I3625:Q3625" si="2478">I3626+I3629</f>
        <v>4168.1661899999999</v>
      </c>
      <c r="J3625" s="37">
        <f t="shared" si="2478"/>
        <v>2731.9227000000001</v>
      </c>
      <c r="K3625" s="24">
        <f t="shared" si="2478"/>
        <v>0</v>
      </c>
      <c r="L3625" s="24">
        <f t="shared" si="2478"/>
        <v>0</v>
      </c>
      <c r="M3625" s="24">
        <f t="shared" si="2478"/>
        <v>0</v>
      </c>
      <c r="N3625" s="24">
        <f t="shared" si="2478"/>
        <v>0</v>
      </c>
      <c r="O3625" s="30">
        <f t="shared" si="2478"/>
        <v>3834.0677900000001</v>
      </c>
      <c r="P3625" s="30">
        <f t="shared" si="2478"/>
        <v>0</v>
      </c>
      <c r="Q3625" s="30">
        <f t="shared" si="2478"/>
        <v>0</v>
      </c>
      <c r="R3625" s="88">
        <f t="shared" si="2466"/>
        <v>91.984523054729735</v>
      </c>
      <c r="S3625" s="70"/>
    </row>
    <row r="3626" spans="1:19" ht="63" customHeight="1" x14ac:dyDescent="0.3">
      <c r="A3626" s="28" t="s">
        <v>310</v>
      </c>
      <c r="B3626" s="28" t="s">
        <v>1421</v>
      </c>
      <c r="C3626" s="18" t="s">
        <v>318</v>
      </c>
      <c r="D3626" s="28"/>
      <c r="E3626" s="29" t="s">
        <v>1150</v>
      </c>
      <c r="F3626" s="24">
        <v>2941.402</v>
      </c>
      <c r="G3626" s="24">
        <f t="shared" ref="G3626:Q3627" si="2479">G3627</f>
        <v>0</v>
      </c>
      <c r="H3626" s="24">
        <f t="shared" si="2479"/>
        <v>1587.95</v>
      </c>
      <c r="I3626" s="24">
        <f t="shared" si="2479"/>
        <v>1384.86619</v>
      </c>
      <c r="J3626" s="37">
        <f t="shared" si="2479"/>
        <v>1029.3167000000001</v>
      </c>
      <c r="K3626" s="24">
        <f t="shared" si="2479"/>
        <v>0</v>
      </c>
      <c r="L3626" s="24">
        <f t="shared" si="2479"/>
        <v>0</v>
      </c>
      <c r="M3626" s="24">
        <f t="shared" si="2479"/>
        <v>0</v>
      </c>
      <c r="N3626" s="24">
        <f t="shared" si="2479"/>
        <v>0</v>
      </c>
      <c r="O3626" s="30">
        <f t="shared" si="2479"/>
        <v>1050.7677900000001</v>
      </c>
      <c r="P3626" s="30">
        <f t="shared" si="2479"/>
        <v>0</v>
      </c>
      <c r="Q3626" s="30">
        <f t="shared" si="2479"/>
        <v>0</v>
      </c>
      <c r="R3626" s="88">
        <f t="shared" si="2466"/>
        <v>75.87504103916352</v>
      </c>
      <c r="S3626" s="70"/>
    </row>
    <row r="3627" spans="1:19" ht="31.5" customHeight="1" x14ac:dyDescent="0.3">
      <c r="A3627" s="28" t="s">
        <v>310</v>
      </c>
      <c r="B3627" s="28" t="s">
        <v>1421</v>
      </c>
      <c r="C3627" s="18" t="s">
        <v>318</v>
      </c>
      <c r="D3627" s="28" t="s">
        <v>51</v>
      </c>
      <c r="E3627" s="29" t="s">
        <v>663</v>
      </c>
      <c r="F3627" s="24">
        <v>2941.402</v>
      </c>
      <c r="G3627" s="24">
        <f t="shared" si="2479"/>
        <v>0</v>
      </c>
      <c r="H3627" s="24">
        <f t="shared" si="2479"/>
        <v>1587.95</v>
      </c>
      <c r="I3627" s="24">
        <f t="shared" si="2479"/>
        <v>1384.86619</v>
      </c>
      <c r="J3627" s="37">
        <f t="shared" si="2479"/>
        <v>1029.3167000000001</v>
      </c>
      <c r="K3627" s="24">
        <f t="shared" si="2479"/>
        <v>0</v>
      </c>
      <c r="L3627" s="24">
        <f t="shared" si="2479"/>
        <v>0</v>
      </c>
      <c r="M3627" s="24">
        <f t="shared" si="2479"/>
        <v>0</v>
      </c>
      <c r="N3627" s="24">
        <f t="shared" si="2479"/>
        <v>0</v>
      </c>
      <c r="O3627" s="30">
        <f t="shared" si="2479"/>
        <v>1050.7677900000001</v>
      </c>
      <c r="P3627" s="30">
        <f t="shared" si="2479"/>
        <v>0</v>
      </c>
      <c r="Q3627" s="30">
        <f t="shared" si="2479"/>
        <v>0</v>
      </c>
      <c r="R3627" s="88">
        <f t="shared" si="2466"/>
        <v>75.87504103916352</v>
      </c>
      <c r="S3627" s="70"/>
    </row>
    <row r="3628" spans="1:19" ht="31.5" customHeight="1" x14ac:dyDescent="0.3">
      <c r="A3628" s="28" t="s">
        <v>310</v>
      </c>
      <c r="B3628" s="28" t="s">
        <v>1421</v>
      </c>
      <c r="C3628" s="18" t="s">
        <v>318</v>
      </c>
      <c r="D3628" s="28" t="s">
        <v>52</v>
      </c>
      <c r="E3628" s="29" t="s">
        <v>664</v>
      </c>
      <c r="F3628" s="24">
        <v>2941.402</v>
      </c>
      <c r="G3628" s="24"/>
      <c r="H3628" s="24">
        <f>2441.402-477.528-88.235-287.689</f>
        <v>1587.95</v>
      </c>
      <c r="I3628" s="24">
        <v>1384.86619</v>
      </c>
      <c r="J3628" s="37">
        <v>1029.3167000000001</v>
      </c>
      <c r="K3628" s="24">
        <v>0</v>
      </c>
      <c r="L3628" s="24">
        <v>0</v>
      </c>
      <c r="M3628" s="24">
        <v>0</v>
      </c>
      <c r="N3628" s="24">
        <v>0</v>
      </c>
      <c r="O3628" s="30">
        <v>1050.7677900000001</v>
      </c>
      <c r="P3628" s="30">
        <v>0</v>
      </c>
      <c r="Q3628" s="30">
        <v>0</v>
      </c>
      <c r="R3628" s="88">
        <f t="shared" si="2466"/>
        <v>75.87504103916352</v>
      </c>
      <c r="S3628" s="70"/>
    </row>
    <row r="3629" spans="1:19" ht="47.25" customHeight="1" x14ac:dyDescent="0.3">
      <c r="A3629" s="28" t="s">
        <v>310</v>
      </c>
      <c r="B3629" s="28" t="s">
        <v>1421</v>
      </c>
      <c r="C3629" s="18" t="s">
        <v>319</v>
      </c>
      <c r="D3629" s="28"/>
      <c r="E3629" s="29" t="s">
        <v>1151</v>
      </c>
      <c r="F3629" s="24">
        <v>2783.3</v>
      </c>
      <c r="G3629" s="24">
        <f t="shared" ref="G3629:Q3630" si="2480">G3630</f>
        <v>0</v>
      </c>
      <c r="H3629" s="24">
        <f t="shared" si="2480"/>
        <v>2783.3</v>
      </c>
      <c r="I3629" s="24">
        <f t="shared" si="2480"/>
        <v>2783.3</v>
      </c>
      <c r="J3629" s="37">
        <f t="shared" si="2480"/>
        <v>1702.606</v>
      </c>
      <c r="K3629" s="24">
        <f t="shared" si="2480"/>
        <v>0</v>
      </c>
      <c r="L3629" s="24">
        <f t="shared" si="2480"/>
        <v>0</v>
      </c>
      <c r="M3629" s="24">
        <f t="shared" si="2480"/>
        <v>0</v>
      </c>
      <c r="N3629" s="24">
        <f t="shared" si="2480"/>
        <v>0</v>
      </c>
      <c r="O3629" s="30">
        <f t="shared" si="2480"/>
        <v>2783.3</v>
      </c>
      <c r="P3629" s="30">
        <f t="shared" si="2480"/>
        <v>0</v>
      </c>
      <c r="Q3629" s="30">
        <f t="shared" si="2480"/>
        <v>0</v>
      </c>
      <c r="R3629" s="88">
        <f t="shared" si="2466"/>
        <v>100</v>
      </c>
      <c r="S3629" s="70"/>
    </row>
    <row r="3630" spans="1:19" ht="15.75" customHeight="1" x14ac:dyDescent="0.3">
      <c r="A3630" s="28" t="s">
        <v>310</v>
      </c>
      <c r="B3630" s="28" t="s">
        <v>1421</v>
      </c>
      <c r="C3630" s="18" t="s">
        <v>319</v>
      </c>
      <c r="D3630" s="28" t="s">
        <v>53</v>
      </c>
      <c r="E3630" s="29" t="s">
        <v>679</v>
      </c>
      <c r="F3630" s="24">
        <v>2783.3</v>
      </c>
      <c r="G3630" s="24">
        <f t="shared" si="2480"/>
        <v>0</v>
      </c>
      <c r="H3630" s="24">
        <f t="shared" si="2480"/>
        <v>2783.3</v>
      </c>
      <c r="I3630" s="24">
        <f t="shared" si="2480"/>
        <v>2783.3</v>
      </c>
      <c r="J3630" s="37">
        <f t="shared" si="2480"/>
        <v>1702.606</v>
      </c>
      <c r="K3630" s="24">
        <f t="shared" si="2480"/>
        <v>0</v>
      </c>
      <c r="L3630" s="24">
        <f t="shared" si="2480"/>
        <v>0</v>
      </c>
      <c r="M3630" s="24">
        <f t="shared" si="2480"/>
        <v>0</v>
      </c>
      <c r="N3630" s="24">
        <f t="shared" si="2480"/>
        <v>0</v>
      </c>
      <c r="O3630" s="30">
        <f t="shared" si="2480"/>
        <v>2783.3</v>
      </c>
      <c r="P3630" s="30">
        <f t="shared" si="2480"/>
        <v>0</v>
      </c>
      <c r="Q3630" s="30">
        <f t="shared" si="2480"/>
        <v>0</v>
      </c>
      <c r="R3630" s="88">
        <f t="shared" si="2466"/>
        <v>100</v>
      </c>
      <c r="S3630" s="70"/>
    </row>
    <row r="3631" spans="1:19" ht="15.75" customHeight="1" x14ac:dyDescent="0.3">
      <c r="A3631" s="28" t="s">
        <v>310</v>
      </c>
      <c r="B3631" s="28" t="s">
        <v>1421</v>
      </c>
      <c r="C3631" s="18" t="s">
        <v>319</v>
      </c>
      <c r="D3631" s="28" t="s">
        <v>60</v>
      </c>
      <c r="E3631" s="29" t="s">
        <v>682</v>
      </c>
      <c r="F3631" s="24">
        <v>2783.3</v>
      </c>
      <c r="G3631" s="24"/>
      <c r="H3631" s="24">
        <v>2783.3</v>
      </c>
      <c r="I3631" s="24">
        <v>2783.3</v>
      </c>
      <c r="J3631" s="37">
        <v>1702.606</v>
      </c>
      <c r="K3631" s="24">
        <v>0</v>
      </c>
      <c r="L3631" s="24">
        <v>0</v>
      </c>
      <c r="M3631" s="24">
        <v>0</v>
      </c>
      <c r="N3631" s="24">
        <v>0</v>
      </c>
      <c r="O3631" s="30">
        <v>2783.3</v>
      </c>
      <c r="P3631" s="30">
        <v>0</v>
      </c>
      <c r="Q3631" s="30">
        <v>0</v>
      </c>
      <c r="R3631" s="88">
        <f t="shared" si="2466"/>
        <v>100</v>
      </c>
      <c r="S3631" s="70"/>
    </row>
    <row r="3632" spans="1:19" ht="47.25" customHeight="1" x14ac:dyDescent="0.3">
      <c r="A3632" s="28" t="s">
        <v>310</v>
      </c>
      <c r="B3632" s="28" t="s">
        <v>1421</v>
      </c>
      <c r="C3632" s="18" t="s">
        <v>366</v>
      </c>
      <c r="D3632" s="28"/>
      <c r="E3632" s="29" t="s">
        <v>1635</v>
      </c>
      <c r="F3632" s="24">
        <v>2163.1390000000001</v>
      </c>
      <c r="G3632" s="24">
        <f t="shared" ref="G3632:H3632" si="2481">G3633+G3636</f>
        <v>0</v>
      </c>
      <c r="H3632" s="24">
        <f t="shared" si="2481"/>
        <v>11554.518</v>
      </c>
      <c r="I3632" s="24">
        <f t="shared" ref="I3632:Q3632" si="2482">I3633+I3636</f>
        <v>11554.51636</v>
      </c>
      <c r="J3632" s="37">
        <f t="shared" si="2482"/>
        <v>11491.914919999999</v>
      </c>
      <c r="K3632" s="24">
        <f t="shared" si="2482"/>
        <v>0</v>
      </c>
      <c r="L3632" s="24">
        <f t="shared" si="2482"/>
        <v>0</v>
      </c>
      <c r="M3632" s="24">
        <f t="shared" si="2482"/>
        <v>11554.51636</v>
      </c>
      <c r="N3632" s="24">
        <f t="shared" si="2482"/>
        <v>11491.914919999999</v>
      </c>
      <c r="O3632" s="30">
        <f t="shared" si="2482"/>
        <v>11506.80833</v>
      </c>
      <c r="P3632" s="30">
        <f t="shared" si="2482"/>
        <v>0</v>
      </c>
      <c r="Q3632" s="30">
        <f t="shared" si="2482"/>
        <v>11506.80833</v>
      </c>
      <c r="R3632" s="88">
        <f t="shared" si="2466"/>
        <v>99.587104916263229</v>
      </c>
      <c r="S3632" s="36"/>
    </row>
    <row r="3633" spans="1:19" ht="31.5" customHeight="1" x14ac:dyDescent="0.3">
      <c r="A3633" s="28" t="s">
        <v>310</v>
      </c>
      <c r="B3633" s="28" t="s">
        <v>1421</v>
      </c>
      <c r="C3633" s="18" t="s">
        <v>362</v>
      </c>
      <c r="D3633" s="28"/>
      <c r="E3633" s="29" t="s">
        <v>1636</v>
      </c>
      <c r="F3633" s="24">
        <v>700.39700000000005</v>
      </c>
      <c r="G3633" s="24">
        <f t="shared" ref="G3633:Q3634" si="2483">G3634</f>
        <v>0</v>
      </c>
      <c r="H3633" s="24">
        <f t="shared" si="2483"/>
        <v>9967.1939999999995</v>
      </c>
      <c r="I3633" s="24">
        <f t="shared" si="2483"/>
        <v>9967.1931399999994</v>
      </c>
      <c r="J3633" s="37">
        <f t="shared" si="2483"/>
        <v>9967.1931399999994</v>
      </c>
      <c r="K3633" s="24">
        <f t="shared" si="2483"/>
        <v>0</v>
      </c>
      <c r="L3633" s="24">
        <f t="shared" si="2483"/>
        <v>0</v>
      </c>
      <c r="M3633" s="24">
        <f t="shared" si="2483"/>
        <v>9967.1931399999994</v>
      </c>
      <c r="N3633" s="24">
        <f t="shared" si="2483"/>
        <v>9967.1931399999994</v>
      </c>
      <c r="O3633" s="30">
        <f t="shared" si="2483"/>
        <v>9967.1928000000007</v>
      </c>
      <c r="P3633" s="30">
        <f t="shared" si="2483"/>
        <v>0</v>
      </c>
      <c r="Q3633" s="30">
        <f t="shared" si="2483"/>
        <v>9967.1928000000007</v>
      </c>
      <c r="R3633" s="88">
        <f t="shared" si="2466"/>
        <v>99.999996588808969</v>
      </c>
      <c r="S3633" s="36"/>
    </row>
    <row r="3634" spans="1:19" ht="31.5" customHeight="1" x14ac:dyDescent="0.3">
      <c r="A3634" s="28" t="s">
        <v>310</v>
      </c>
      <c r="B3634" s="28" t="s">
        <v>1421</v>
      </c>
      <c r="C3634" s="18" t="s">
        <v>362</v>
      </c>
      <c r="D3634" s="28" t="s">
        <v>345</v>
      </c>
      <c r="E3634" s="29" t="s">
        <v>671</v>
      </c>
      <c r="F3634" s="24">
        <v>700.39700000000005</v>
      </c>
      <c r="G3634" s="24">
        <f t="shared" si="2483"/>
        <v>0</v>
      </c>
      <c r="H3634" s="24">
        <f t="shared" si="2483"/>
        <v>9967.1939999999995</v>
      </c>
      <c r="I3634" s="24">
        <f t="shared" si="2483"/>
        <v>9967.1931399999994</v>
      </c>
      <c r="J3634" s="37">
        <f t="shared" si="2483"/>
        <v>9967.1931399999994</v>
      </c>
      <c r="K3634" s="24">
        <f t="shared" si="2483"/>
        <v>0</v>
      </c>
      <c r="L3634" s="24">
        <f t="shared" si="2483"/>
        <v>0</v>
      </c>
      <c r="M3634" s="24">
        <f t="shared" si="2483"/>
        <v>9967.1931399999994</v>
      </c>
      <c r="N3634" s="24">
        <f t="shared" si="2483"/>
        <v>9967.1931399999994</v>
      </c>
      <c r="O3634" s="30">
        <f t="shared" si="2483"/>
        <v>9967.1928000000007</v>
      </c>
      <c r="P3634" s="30">
        <f t="shared" si="2483"/>
        <v>0</v>
      </c>
      <c r="Q3634" s="30">
        <f t="shared" si="2483"/>
        <v>9967.1928000000007</v>
      </c>
      <c r="R3634" s="88">
        <f t="shared" si="2466"/>
        <v>99.999996588808969</v>
      </c>
      <c r="S3634" s="36"/>
    </row>
    <row r="3635" spans="1:19" ht="15.75" customHeight="1" x14ac:dyDescent="0.3">
      <c r="A3635" s="28" t="s">
        <v>310</v>
      </c>
      <c r="B3635" s="28" t="s">
        <v>1421</v>
      </c>
      <c r="C3635" s="18" t="s">
        <v>362</v>
      </c>
      <c r="D3635" s="28" t="s">
        <v>344</v>
      </c>
      <c r="E3635" s="29" t="s">
        <v>672</v>
      </c>
      <c r="F3635" s="24">
        <v>700.39700000000005</v>
      </c>
      <c r="G3635" s="24"/>
      <c r="H3635" s="24">
        <v>9967.1939999999995</v>
      </c>
      <c r="I3635" s="24">
        <v>9967.1931399999994</v>
      </c>
      <c r="J3635" s="37">
        <v>9967.1931399999994</v>
      </c>
      <c r="K3635" s="24">
        <v>0</v>
      </c>
      <c r="L3635" s="24">
        <v>0</v>
      </c>
      <c r="M3635" s="24">
        <f>I3635</f>
        <v>9967.1931399999994</v>
      </c>
      <c r="N3635" s="24">
        <f>J3635</f>
        <v>9967.1931399999994</v>
      </c>
      <c r="O3635" s="30">
        <v>9967.1928000000007</v>
      </c>
      <c r="P3635" s="30">
        <v>0</v>
      </c>
      <c r="Q3635" s="30">
        <f>O3635</f>
        <v>9967.1928000000007</v>
      </c>
      <c r="R3635" s="88">
        <f t="shared" si="2466"/>
        <v>99.999996588808969</v>
      </c>
    </row>
    <row r="3636" spans="1:19" ht="63" customHeight="1" x14ac:dyDescent="0.3">
      <c r="A3636" s="28" t="s">
        <v>310</v>
      </c>
      <c r="B3636" s="28" t="s">
        <v>1421</v>
      </c>
      <c r="C3636" s="18" t="s">
        <v>363</v>
      </c>
      <c r="D3636" s="28"/>
      <c r="E3636" s="29" t="s">
        <v>1272</v>
      </c>
      <c r="F3636" s="24">
        <v>1462.742</v>
      </c>
      <c r="G3636" s="24">
        <f t="shared" ref="G3636:Q3637" si="2484">G3637</f>
        <v>0</v>
      </c>
      <c r="H3636" s="24">
        <f t="shared" si="2484"/>
        <v>1587.3240000000001</v>
      </c>
      <c r="I3636" s="24">
        <f t="shared" si="2484"/>
        <v>1587.32322</v>
      </c>
      <c r="J3636" s="37">
        <f t="shared" si="2484"/>
        <v>1524.7217800000001</v>
      </c>
      <c r="K3636" s="24">
        <f t="shared" si="2484"/>
        <v>0</v>
      </c>
      <c r="L3636" s="24">
        <f t="shared" si="2484"/>
        <v>0</v>
      </c>
      <c r="M3636" s="24">
        <f t="shared" si="2484"/>
        <v>1587.32322</v>
      </c>
      <c r="N3636" s="24">
        <f t="shared" si="2484"/>
        <v>1524.7217800000001</v>
      </c>
      <c r="O3636" s="30">
        <f t="shared" si="2484"/>
        <v>1539.61553</v>
      </c>
      <c r="P3636" s="30">
        <f t="shared" si="2484"/>
        <v>0</v>
      </c>
      <c r="Q3636" s="30">
        <f t="shared" si="2484"/>
        <v>1539.61553</v>
      </c>
      <c r="R3636" s="88">
        <f t="shared" si="2466"/>
        <v>96.994456491350263</v>
      </c>
    </row>
    <row r="3637" spans="1:19" ht="31.5" customHeight="1" x14ac:dyDescent="0.3">
      <c r="A3637" s="28" t="s">
        <v>310</v>
      </c>
      <c r="B3637" s="28" t="s">
        <v>1421</v>
      </c>
      <c r="C3637" s="18" t="s">
        <v>363</v>
      </c>
      <c r="D3637" s="28" t="s">
        <v>345</v>
      </c>
      <c r="E3637" s="29" t="s">
        <v>671</v>
      </c>
      <c r="F3637" s="24">
        <v>1462.742</v>
      </c>
      <c r="G3637" s="24">
        <f t="shared" si="2484"/>
        <v>0</v>
      </c>
      <c r="H3637" s="24">
        <f t="shared" si="2484"/>
        <v>1587.3240000000001</v>
      </c>
      <c r="I3637" s="24">
        <f t="shared" si="2484"/>
        <v>1587.32322</v>
      </c>
      <c r="J3637" s="37">
        <f t="shared" si="2484"/>
        <v>1524.7217800000001</v>
      </c>
      <c r="K3637" s="24">
        <f t="shared" si="2484"/>
        <v>0</v>
      </c>
      <c r="L3637" s="24">
        <f t="shared" si="2484"/>
        <v>0</v>
      </c>
      <c r="M3637" s="24">
        <f t="shared" si="2484"/>
        <v>1587.32322</v>
      </c>
      <c r="N3637" s="24">
        <f t="shared" si="2484"/>
        <v>1524.7217800000001</v>
      </c>
      <c r="O3637" s="30">
        <f t="shared" si="2484"/>
        <v>1539.61553</v>
      </c>
      <c r="P3637" s="30">
        <f t="shared" si="2484"/>
        <v>0</v>
      </c>
      <c r="Q3637" s="30">
        <f t="shared" si="2484"/>
        <v>1539.61553</v>
      </c>
      <c r="R3637" s="88">
        <f t="shared" si="2466"/>
        <v>96.994456491350263</v>
      </c>
    </row>
    <row r="3638" spans="1:19" ht="15.75" customHeight="1" x14ac:dyDescent="0.3">
      <c r="A3638" s="28" t="s">
        <v>310</v>
      </c>
      <c r="B3638" s="28" t="s">
        <v>1421</v>
      </c>
      <c r="C3638" s="18" t="s">
        <v>363</v>
      </c>
      <c r="D3638" s="28" t="s">
        <v>344</v>
      </c>
      <c r="E3638" s="29" t="s">
        <v>672</v>
      </c>
      <c r="F3638" s="24">
        <v>1462.742</v>
      </c>
      <c r="G3638" s="24"/>
      <c r="H3638" s="24">
        <v>1587.3240000000001</v>
      </c>
      <c r="I3638" s="24">
        <v>1587.32322</v>
      </c>
      <c r="J3638" s="37">
        <v>1524.7217800000001</v>
      </c>
      <c r="K3638" s="24">
        <v>0</v>
      </c>
      <c r="L3638" s="24">
        <v>0</v>
      </c>
      <c r="M3638" s="24">
        <f>I3638</f>
        <v>1587.32322</v>
      </c>
      <c r="N3638" s="24">
        <f>J3638</f>
        <v>1524.7217800000001</v>
      </c>
      <c r="O3638" s="30">
        <v>1539.61553</v>
      </c>
      <c r="P3638" s="30">
        <v>0</v>
      </c>
      <c r="Q3638" s="30">
        <f>O3638</f>
        <v>1539.61553</v>
      </c>
      <c r="R3638" s="88">
        <f t="shared" si="2466"/>
        <v>96.994456491350263</v>
      </c>
    </row>
    <row r="3639" spans="1:19" ht="46.8" x14ac:dyDescent="0.3">
      <c r="A3639" s="28" t="s">
        <v>310</v>
      </c>
      <c r="B3639" s="28" t="s">
        <v>1421</v>
      </c>
      <c r="C3639" s="18" t="s">
        <v>2048</v>
      </c>
      <c r="D3639" s="28"/>
      <c r="E3639" s="29" t="s">
        <v>2049</v>
      </c>
      <c r="F3639" s="24"/>
      <c r="G3639" s="24"/>
      <c r="H3639" s="24">
        <f>H3640</f>
        <v>1064.0450000000001</v>
      </c>
      <c r="I3639" s="24">
        <f t="shared" ref="I3639:Q3641" si="2485">I3640</f>
        <v>1064.0450000000001</v>
      </c>
      <c r="J3639" s="24">
        <f t="shared" si="2485"/>
        <v>0</v>
      </c>
      <c r="K3639" s="24">
        <f t="shared" si="2485"/>
        <v>0</v>
      </c>
      <c r="L3639" s="24">
        <f t="shared" si="2485"/>
        <v>0</v>
      </c>
      <c r="M3639" s="24">
        <f t="shared" si="2485"/>
        <v>0</v>
      </c>
      <c r="N3639" s="24">
        <f t="shared" si="2485"/>
        <v>0</v>
      </c>
      <c r="O3639" s="24">
        <f t="shared" si="2485"/>
        <v>1064.04342</v>
      </c>
      <c r="P3639" s="24">
        <f t="shared" si="2485"/>
        <v>0</v>
      </c>
      <c r="Q3639" s="24">
        <f t="shared" si="2485"/>
        <v>0</v>
      </c>
      <c r="R3639" s="88">
        <f t="shared" si="2466"/>
        <v>99.999851510039505</v>
      </c>
    </row>
    <row r="3640" spans="1:19" ht="46.8" x14ac:dyDescent="0.3">
      <c r="A3640" s="28" t="s">
        <v>310</v>
      </c>
      <c r="B3640" s="28" t="s">
        <v>1421</v>
      </c>
      <c r="C3640" s="18" t="s">
        <v>2050</v>
      </c>
      <c r="D3640" s="28"/>
      <c r="E3640" s="29" t="s">
        <v>2051</v>
      </c>
      <c r="F3640" s="24"/>
      <c r="G3640" s="24"/>
      <c r="H3640" s="24">
        <f>H3641</f>
        <v>1064.0450000000001</v>
      </c>
      <c r="I3640" s="24">
        <f t="shared" si="2485"/>
        <v>1064.0450000000001</v>
      </c>
      <c r="J3640" s="24">
        <f t="shared" si="2485"/>
        <v>0</v>
      </c>
      <c r="K3640" s="24">
        <f t="shared" si="2485"/>
        <v>0</v>
      </c>
      <c r="L3640" s="24">
        <f t="shared" si="2485"/>
        <v>0</v>
      </c>
      <c r="M3640" s="24">
        <f t="shared" si="2485"/>
        <v>0</v>
      </c>
      <c r="N3640" s="24">
        <f t="shared" si="2485"/>
        <v>0</v>
      </c>
      <c r="O3640" s="24">
        <f t="shared" si="2485"/>
        <v>1064.04342</v>
      </c>
      <c r="P3640" s="24">
        <f t="shared" si="2485"/>
        <v>0</v>
      </c>
      <c r="Q3640" s="24">
        <f t="shared" si="2485"/>
        <v>0</v>
      </c>
      <c r="R3640" s="88">
        <f t="shared" si="2466"/>
        <v>99.999851510039505</v>
      </c>
    </row>
    <row r="3641" spans="1:19" ht="15.75" customHeight="1" x14ac:dyDescent="0.3">
      <c r="A3641" s="28" t="s">
        <v>310</v>
      </c>
      <c r="B3641" s="28" t="s">
        <v>1421</v>
      </c>
      <c r="C3641" s="18" t="s">
        <v>2050</v>
      </c>
      <c r="D3641" s="28" t="s">
        <v>53</v>
      </c>
      <c r="E3641" s="29" t="s">
        <v>679</v>
      </c>
      <c r="F3641" s="24"/>
      <c r="G3641" s="24"/>
      <c r="H3641" s="24">
        <f>H3642</f>
        <v>1064.0450000000001</v>
      </c>
      <c r="I3641" s="24">
        <f t="shared" si="2485"/>
        <v>1064.0450000000001</v>
      </c>
      <c r="J3641" s="24">
        <f t="shared" si="2485"/>
        <v>0</v>
      </c>
      <c r="K3641" s="24">
        <f t="shared" si="2485"/>
        <v>0</v>
      </c>
      <c r="L3641" s="24">
        <f t="shared" si="2485"/>
        <v>0</v>
      </c>
      <c r="M3641" s="24">
        <f t="shared" si="2485"/>
        <v>0</v>
      </c>
      <c r="N3641" s="24">
        <f t="shared" si="2485"/>
        <v>0</v>
      </c>
      <c r="O3641" s="24">
        <f t="shared" si="2485"/>
        <v>1064.04342</v>
      </c>
      <c r="P3641" s="24">
        <f t="shared" si="2485"/>
        <v>0</v>
      </c>
      <c r="Q3641" s="24">
        <f t="shared" si="2485"/>
        <v>0</v>
      </c>
      <c r="R3641" s="88">
        <f t="shared" si="2466"/>
        <v>99.999851510039505</v>
      </c>
    </row>
    <row r="3642" spans="1:19" ht="62.4" x14ac:dyDescent="0.3">
      <c r="A3642" s="28" t="s">
        <v>310</v>
      </c>
      <c r="B3642" s="28" t="s">
        <v>1421</v>
      </c>
      <c r="C3642" s="18" t="s">
        <v>2050</v>
      </c>
      <c r="D3642" s="28" t="s">
        <v>262</v>
      </c>
      <c r="E3642" s="29" t="s">
        <v>680</v>
      </c>
      <c r="F3642" s="24"/>
      <c r="G3642" s="24"/>
      <c r="H3642" s="24">
        <f>568.776+124.337+370.932</f>
        <v>1064.0450000000001</v>
      </c>
      <c r="I3642" s="24">
        <v>1064.0450000000001</v>
      </c>
      <c r="J3642" s="24">
        <v>0</v>
      </c>
      <c r="K3642" s="24">
        <v>0</v>
      </c>
      <c r="L3642" s="24">
        <v>0</v>
      </c>
      <c r="M3642" s="24">
        <v>0</v>
      </c>
      <c r="N3642" s="24">
        <v>0</v>
      </c>
      <c r="O3642" s="24">
        <v>1064.04342</v>
      </c>
      <c r="P3642" s="24">
        <v>0</v>
      </c>
      <c r="Q3642" s="24">
        <v>0</v>
      </c>
      <c r="R3642" s="88">
        <f t="shared" si="2466"/>
        <v>99.999851510039505</v>
      </c>
    </row>
    <row r="3643" spans="1:19" ht="31.5" customHeight="1" x14ac:dyDescent="0.3">
      <c r="A3643" s="28" t="s">
        <v>310</v>
      </c>
      <c r="B3643" s="28" t="s">
        <v>1421</v>
      </c>
      <c r="C3643" s="18" t="s">
        <v>326</v>
      </c>
      <c r="D3643" s="28"/>
      <c r="E3643" s="29" t="s">
        <v>1608</v>
      </c>
      <c r="F3643" s="24">
        <v>31730.199999999997</v>
      </c>
      <c r="G3643" s="24">
        <f t="shared" ref="G3643:Q3646" si="2486">G3644</f>
        <v>0</v>
      </c>
      <c r="H3643" s="24">
        <f t="shared" si="2486"/>
        <v>27516.972000000002</v>
      </c>
      <c r="I3643" s="24">
        <f t="shared" si="2486"/>
        <v>27229.842919999999</v>
      </c>
      <c r="J3643" s="37">
        <f t="shared" si="2486"/>
        <v>12122.166649999999</v>
      </c>
      <c r="K3643" s="24">
        <f t="shared" si="2486"/>
        <v>0</v>
      </c>
      <c r="L3643" s="24">
        <f t="shared" si="2486"/>
        <v>0</v>
      </c>
      <c r="M3643" s="24">
        <f t="shared" si="2486"/>
        <v>0</v>
      </c>
      <c r="N3643" s="24">
        <f t="shared" si="2486"/>
        <v>0</v>
      </c>
      <c r="O3643" s="30">
        <f t="shared" si="2486"/>
        <v>26299.723389999999</v>
      </c>
      <c r="P3643" s="30">
        <f t="shared" si="2486"/>
        <v>0</v>
      </c>
      <c r="Q3643" s="30">
        <f t="shared" si="2486"/>
        <v>0</v>
      </c>
      <c r="R3643" s="88">
        <f t="shared" si="2466"/>
        <v>96.584190614934329</v>
      </c>
      <c r="S3643" s="70"/>
    </row>
    <row r="3644" spans="1:19" ht="63" customHeight="1" x14ac:dyDescent="0.3">
      <c r="A3644" s="28" t="s">
        <v>310</v>
      </c>
      <c r="B3644" s="28" t="s">
        <v>1421</v>
      </c>
      <c r="C3644" s="18" t="s">
        <v>327</v>
      </c>
      <c r="D3644" s="28"/>
      <c r="E3644" s="29" t="s">
        <v>1609</v>
      </c>
      <c r="F3644" s="24">
        <v>31730.199999999997</v>
      </c>
      <c r="G3644" s="24">
        <f t="shared" si="2486"/>
        <v>0</v>
      </c>
      <c r="H3644" s="24">
        <f t="shared" si="2486"/>
        <v>27516.972000000002</v>
      </c>
      <c r="I3644" s="24">
        <f t="shared" si="2486"/>
        <v>27229.842919999999</v>
      </c>
      <c r="J3644" s="37">
        <f t="shared" si="2486"/>
        <v>12122.166649999999</v>
      </c>
      <c r="K3644" s="24">
        <f t="shared" si="2486"/>
        <v>0</v>
      </c>
      <c r="L3644" s="24">
        <f t="shared" si="2486"/>
        <v>0</v>
      </c>
      <c r="M3644" s="24">
        <f t="shared" si="2486"/>
        <v>0</v>
      </c>
      <c r="N3644" s="24">
        <f t="shared" si="2486"/>
        <v>0</v>
      </c>
      <c r="O3644" s="30">
        <f t="shared" si="2486"/>
        <v>26299.723389999999</v>
      </c>
      <c r="P3644" s="30">
        <f t="shared" si="2486"/>
        <v>0</v>
      </c>
      <c r="Q3644" s="30">
        <f t="shared" si="2486"/>
        <v>0</v>
      </c>
      <c r="R3644" s="88">
        <f t="shared" si="2466"/>
        <v>96.584190614934329</v>
      </c>
      <c r="S3644" s="70"/>
    </row>
    <row r="3645" spans="1:19" ht="31.5" customHeight="1" x14ac:dyDescent="0.3">
      <c r="A3645" s="28" t="s">
        <v>310</v>
      </c>
      <c r="B3645" s="28" t="s">
        <v>1421</v>
      </c>
      <c r="C3645" s="18" t="s">
        <v>321</v>
      </c>
      <c r="D3645" s="28"/>
      <c r="E3645" s="29" t="s">
        <v>1171</v>
      </c>
      <c r="F3645" s="24">
        <v>31730.199999999997</v>
      </c>
      <c r="G3645" s="24">
        <f t="shared" si="2486"/>
        <v>0</v>
      </c>
      <c r="H3645" s="24">
        <f t="shared" si="2486"/>
        <v>27516.972000000002</v>
      </c>
      <c r="I3645" s="24">
        <f t="shared" si="2486"/>
        <v>27229.842919999999</v>
      </c>
      <c r="J3645" s="37">
        <f t="shared" si="2486"/>
        <v>12122.166649999999</v>
      </c>
      <c r="K3645" s="24">
        <f t="shared" si="2486"/>
        <v>0</v>
      </c>
      <c r="L3645" s="24">
        <f t="shared" si="2486"/>
        <v>0</v>
      </c>
      <c r="M3645" s="24">
        <f t="shared" si="2486"/>
        <v>0</v>
      </c>
      <c r="N3645" s="24">
        <f t="shared" si="2486"/>
        <v>0</v>
      </c>
      <c r="O3645" s="30">
        <f t="shared" si="2486"/>
        <v>26299.723389999999</v>
      </c>
      <c r="P3645" s="30">
        <f t="shared" si="2486"/>
        <v>0</v>
      </c>
      <c r="Q3645" s="30">
        <f t="shared" si="2486"/>
        <v>0</v>
      </c>
      <c r="R3645" s="88">
        <f t="shared" si="2466"/>
        <v>96.584190614934329</v>
      </c>
      <c r="S3645" s="70"/>
    </row>
    <row r="3646" spans="1:19" ht="31.5" customHeight="1" x14ac:dyDescent="0.3">
      <c r="A3646" s="28" t="s">
        <v>310</v>
      </c>
      <c r="B3646" s="28" t="s">
        <v>1421</v>
      </c>
      <c r="C3646" s="18" t="s">
        <v>321</v>
      </c>
      <c r="D3646" s="28" t="s">
        <v>51</v>
      </c>
      <c r="E3646" s="29" t="s">
        <v>663</v>
      </c>
      <c r="F3646" s="24">
        <v>31730.199999999997</v>
      </c>
      <c r="G3646" s="24">
        <f t="shared" si="2486"/>
        <v>0</v>
      </c>
      <c r="H3646" s="24">
        <f t="shared" si="2486"/>
        <v>27516.972000000002</v>
      </c>
      <c r="I3646" s="24">
        <f t="shared" si="2486"/>
        <v>27229.842919999999</v>
      </c>
      <c r="J3646" s="37">
        <f t="shared" si="2486"/>
        <v>12122.166649999999</v>
      </c>
      <c r="K3646" s="24">
        <f t="shared" si="2486"/>
        <v>0</v>
      </c>
      <c r="L3646" s="24">
        <f t="shared" si="2486"/>
        <v>0</v>
      </c>
      <c r="M3646" s="24">
        <f t="shared" si="2486"/>
        <v>0</v>
      </c>
      <c r="N3646" s="24">
        <f t="shared" si="2486"/>
        <v>0</v>
      </c>
      <c r="O3646" s="30">
        <f t="shared" si="2486"/>
        <v>26299.723389999999</v>
      </c>
      <c r="P3646" s="30">
        <f t="shared" si="2486"/>
        <v>0</v>
      </c>
      <c r="Q3646" s="30">
        <f t="shared" si="2486"/>
        <v>0</v>
      </c>
      <c r="R3646" s="88">
        <f t="shared" si="2466"/>
        <v>96.584190614934329</v>
      </c>
      <c r="S3646" s="70"/>
    </row>
    <row r="3647" spans="1:19" ht="31.5" customHeight="1" x14ac:dyDescent="0.3">
      <c r="A3647" s="28" t="s">
        <v>310</v>
      </c>
      <c r="B3647" s="28" t="s">
        <v>1421</v>
      </c>
      <c r="C3647" s="18" t="s">
        <v>321</v>
      </c>
      <c r="D3647" s="28" t="s">
        <v>52</v>
      </c>
      <c r="E3647" s="29" t="s">
        <v>664</v>
      </c>
      <c r="F3647" s="24">
        <v>31730.199999999997</v>
      </c>
      <c r="G3647" s="24"/>
      <c r="H3647" s="24">
        <f>31707.472-285.057-2596-1309.443</f>
        <v>27516.972000000002</v>
      </c>
      <c r="I3647" s="24">
        <v>27229.842919999999</v>
      </c>
      <c r="J3647" s="37">
        <v>12122.166649999999</v>
      </c>
      <c r="K3647" s="24">
        <v>0</v>
      </c>
      <c r="L3647" s="24">
        <v>0</v>
      </c>
      <c r="M3647" s="24">
        <v>0</v>
      </c>
      <c r="N3647" s="24">
        <v>0</v>
      </c>
      <c r="O3647" s="30">
        <v>26299.723389999999</v>
      </c>
      <c r="P3647" s="30">
        <v>0</v>
      </c>
      <c r="Q3647" s="30">
        <v>0</v>
      </c>
      <c r="R3647" s="88">
        <f t="shared" si="2466"/>
        <v>96.584190614934329</v>
      </c>
      <c r="S3647" s="70"/>
    </row>
    <row r="3648" spans="1:19" s="49" customFormat="1" ht="15.75" customHeight="1" x14ac:dyDescent="0.3">
      <c r="A3648" s="47" t="s">
        <v>310</v>
      </c>
      <c r="B3648" s="47" t="s">
        <v>1422</v>
      </c>
      <c r="C3648" s="20"/>
      <c r="D3648" s="47"/>
      <c r="E3648" s="48" t="s">
        <v>645</v>
      </c>
      <c r="F3648" s="23">
        <v>367027.51699999999</v>
      </c>
      <c r="G3648" s="23">
        <f t="shared" ref="G3648:H3648" si="2487">G3649+G3655+G3671</f>
        <v>0</v>
      </c>
      <c r="H3648" s="23">
        <f t="shared" si="2487"/>
        <v>355842.29700000002</v>
      </c>
      <c r="I3648" s="23">
        <f t="shared" ref="I3648:Q3648" si="2488">I3649+I3655+I3671</f>
        <v>27692.58063</v>
      </c>
      <c r="J3648" s="77">
        <f t="shared" si="2488"/>
        <v>15777.395700000001</v>
      </c>
      <c r="K3648" s="23">
        <f t="shared" si="2488"/>
        <v>0</v>
      </c>
      <c r="L3648" s="23">
        <f t="shared" si="2488"/>
        <v>0</v>
      </c>
      <c r="M3648" s="23">
        <f t="shared" si="2488"/>
        <v>0</v>
      </c>
      <c r="N3648" s="23">
        <f t="shared" si="2488"/>
        <v>0</v>
      </c>
      <c r="O3648" s="51">
        <f t="shared" si="2488"/>
        <v>27690.253980000001</v>
      </c>
      <c r="P3648" s="51">
        <f t="shared" si="2488"/>
        <v>0</v>
      </c>
      <c r="Q3648" s="51">
        <f t="shared" si="2488"/>
        <v>0</v>
      </c>
      <c r="R3648" s="87">
        <f t="shared" si="2466"/>
        <v>99.991598291141287</v>
      </c>
      <c r="S3648" s="70"/>
    </row>
    <row r="3649" spans="1:19" ht="31.5" hidden="1" customHeight="1" x14ac:dyDescent="0.3">
      <c r="A3649" s="28" t="s">
        <v>310</v>
      </c>
      <c r="B3649" s="28" t="s">
        <v>1422</v>
      </c>
      <c r="C3649" s="18" t="s">
        <v>289</v>
      </c>
      <c r="D3649" s="28"/>
      <c r="E3649" s="29" t="s">
        <v>1613</v>
      </c>
      <c r="F3649" s="24">
        <v>269854.375</v>
      </c>
      <c r="G3649" s="24">
        <f t="shared" ref="G3649:Q3659" si="2489">G3650</f>
        <v>0</v>
      </c>
      <c r="H3649" s="24">
        <f t="shared" si="2489"/>
        <v>269854.375</v>
      </c>
      <c r="I3649" s="24">
        <f t="shared" si="2489"/>
        <v>0</v>
      </c>
      <c r="J3649" s="37">
        <f t="shared" si="2489"/>
        <v>0</v>
      </c>
      <c r="K3649" s="24">
        <f t="shared" si="2489"/>
        <v>0</v>
      </c>
      <c r="L3649" s="24">
        <f t="shared" si="2489"/>
        <v>0</v>
      </c>
      <c r="M3649" s="24">
        <f t="shared" si="2489"/>
        <v>0</v>
      </c>
      <c r="N3649" s="24">
        <f t="shared" si="2489"/>
        <v>0</v>
      </c>
      <c r="O3649" s="30">
        <f t="shared" si="2489"/>
        <v>0</v>
      </c>
      <c r="P3649" s="30">
        <f t="shared" si="2489"/>
        <v>0</v>
      </c>
      <c r="Q3649" s="30">
        <f t="shared" si="2489"/>
        <v>0</v>
      </c>
      <c r="R3649" s="30">
        <v>0</v>
      </c>
      <c r="S3649" s="36" t="s">
        <v>2026</v>
      </c>
    </row>
    <row r="3650" spans="1:19" ht="47.25" hidden="1" customHeight="1" x14ac:dyDescent="0.3">
      <c r="A3650" s="28" t="s">
        <v>310</v>
      </c>
      <c r="B3650" s="28" t="s">
        <v>1422</v>
      </c>
      <c r="C3650" s="18" t="s">
        <v>290</v>
      </c>
      <c r="D3650" s="28"/>
      <c r="E3650" s="29" t="s">
        <v>1614</v>
      </c>
      <c r="F3650" s="24">
        <v>269854.375</v>
      </c>
      <c r="G3650" s="24">
        <f t="shared" ref="G3650:O3652" si="2490">G3651</f>
        <v>0</v>
      </c>
      <c r="H3650" s="24">
        <f t="shared" si="2490"/>
        <v>269854.375</v>
      </c>
      <c r="I3650" s="24">
        <f t="shared" si="2490"/>
        <v>0</v>
      </c>
      <c r="J3650" s="37">
        <f t="shared" si="2490"/>
        <v>0</v>
      </c>
      <c r="K3650" s="24">
        <f t="shared" si="2490"/>
        <v>0</v>
      </c>
      <c r="L3650" s="24">
        <f t="shared" si="2490"/>
        <v>0</v>
      </c>
      <c r="M3650" s="24">
        <f t="shared" si="2490"/>
        <v>0</v>
      </c>
      <c r="N3650" s="24">
        <f t="shared" si="2490"/>
        <v>0</v>
      </c>
      <c r="O3650" s="30">
        <f t="shared" si="2490"/>
        <v>0</v>
      </c>
      <c r="P3650" s="30">
        <f t="shared" si="2489"/>
        <v>0</v>
      </c>
      <c r="Q3650" s="30">
        <f t="shared" si="2489"/>
        <v>0</v>
      </c>
      <c r="R3650" s="30">
        <v>0</v>
      </c>
      <c r="S3650" s="36" t="s">
        <v>2026</v>
      </c>
    </row>
    <row r="3651" spans="1:19" ht="31.5" hidden="1" customHeight="1" x14ac:dyDescent="0.3">
      <c r="A3651" s="28" t="s">
        <v>310</v>
      </c>
      <c r="B3651" s="28" t="s">
        <v>1422</v>
      </c>
      <c r="C3651" s="18" t="s">
        <v>1446</v>
      </c>
      <c r="D3651" s="28"/>
      <c r="E3651" s="29" t="s">
        <v>1447</v>
      </c>
      <c r="F3651" s="24">
        <v>269854.375</v>
      </c>
      <c r="G3651" s="24">
        <f t="shared" si="2490"/>
        <v>0</v>
      </c>
      <c r="H3651" s="24">
        <f t="shared" si="2490"/>
        <v>269854.375</v>
      </c>
      <c r="I3651" s="24">
        <f t="shared" si="2490"/>
        <v>0</v>
      </c>
      <c r="J3651" s="37">
        <f t="shared" si="2490"/>
        <v>0</v>
      </c>
      <c r="K3651" s="24">
        <f t="shared" si="2490"/>
        <v>0</v>
      </c>
      <c r="L3651" s="24">
        <f t="shared" si="2490"/>
        <v>0</v>
      </c>
      <c r="M3651" s="24">
        <f t="shared" si="2490"/>
        <v>0</v>
      </c>
      <c r="N3651" s="24">
        <f t="shared" si="2490"/>
        <v>0</v>
      </c>
      <c r="O3651" s="30">
        <f t="shared" si="2490"/>
        <v>0</v>
      </c>
      <c r="P3651" s="30">
        <f t="shared" si="2489"/>
        <v>0</v>
      </c>
      <c r="Q3651" s="30">
        <f t="shared" si="2489"/>
        <v>0</v>
      </c>
      <c r="R3651" s="30">
        <v>0</v>
      </c>
      <c r="S3651" s="36" t="s">
        <v>2026</v>
      </c>
    </row>
    <row r="3652" spans="1:19" ht="31.5" hidden="1" customHeight="1" x14ac:dyDescent="0.3">
      <c r="A3652" s="28" t="s">
        <v>310</v>
      </c>
      <c r="B3652" s="28" t="s">
        <v>1422</v>
      </c>
      <c r="C3652" s="18" t="s">
        <v>1748</v>
      </c>
      <c r="D3652" s="28"/>
      <c r="E3652" s="29" t="s">
        <v>1749</v>
      </c>
      <c r="F3652" s="24">
        <v>269854.375</v>
      </c>
      <c r="G3652" s="24">
        <f t="shared" si="2490"/>
        <v>0</v>
      </c>
      <c r="H3652" s="24">
        <f t="shared" si="2490"/>
        <v>269854.375</v>
      </c>
      <c r="I3652" s="24">
        <f t="shared" si="2490"/>
        <v>0</v>
      </c>
      <c r="J3652" s="37">
        <f t="shared" si="2490"/>
        <v>0</v>
      </c>
      <c r="K3652" s="24">
        <f t="shared" si="2490"/>
        <v>0</v>
      </c>
      <c r="L3652" s="24">
        <f t="shared" si="2490"/>
        <v>0</v>
      </c>
      <c r="M3652" s="24">
        <f t="shared" si="2490"/>
        <v>0</v>
      </c>
      <c r="N3652" s="24">
        <f t="shared" si="2490"/>
        <v>0</v>
      </c>
      <c r="O3652" s="30">
        <f t="shared" si="2490"/>
        <v>0</v>
      </c>
      <c r="P3652" s="30">
        <f t="shared" si="2489"/>
        <v>0</v>
      </c>
      <c r="Q3652" s="30">
        <f t="shared" si="2489"/>
        <v>0</v>
      </c>
      <c r="R3652" s="30">
        <v>0</v>
      </c>
      <c r="S3652" s="36" t="s">
        <v>2026</v>
      </c>
    </row>
    <row r="3653" spans="1:19" ht="15.75" hidden="1" customHeight="1" x14ac:dyDescent="0.3">
      <c r="A3653" s="28" t="s">
        <v>310</v>
      </c>
      <c r="B3653" s="28" t="s">
        <v>1422</v>
      </c>
      <c r="C3653" s="18" t="s">
        <v>1748</v>
      </c>
      <c r="D3653" s="28" t="s">
        <v>53</v>
      </c>
      <c r="E3653" s="29" t="s">
        <v>679</v>
      </c>
      <c r="F3653" s="24">
        <v>269854.375</v>
      </c>
      <c r="G3653" s="24">
        <f t="shared" ref="G3653:O3656" si="2491">G3654</f>
        <v>0</v>
      </c>
      <c r="H3653" s="24">
        <f t="shared" si="2491"/>
        <v>269854.375</v>
      </c>
      <c r="I3653" s="24">
        <f t="shared" si="2491"/>
        <v>0</v>
      </c>
      <c r="J3653" s="37">
        <f t="shared" si="2491"/>
        <v>0</v>
      </c>
      <c r="K3653" s="24">
        <f t="shared" si="2491"/>
        <v>0</v>
      </c>
      <c r="L3653" s="24">
        <f t="shared" si="2491"/>
        <v>0</v>
      </c>
      <c r="M3653" s="24">
        <f t="shared" si="2491"/>
        <v>0</v>
      </c>
      <c r="N3653" s="24">
        <f t="shared" si="2491"/>
        <v>0</v>
      </c>
      <c r="O3653" s="30">
        <f t="shared" si="2491"/>
        <v>0</v>
      </c>
      <c r="P3653" s="30">
        <f t="shared" si="2489"/>
        <v>0</v>
      </c>
      <c r="Q3653" s="30">
        <f t="shared" si="2489"/>
        <v>0</v>
      </c>
      <c r="R3653" s="30">
        <v>0</v>
      </c>
      <c r="S3653" s="36" t="s">
        <v>2026</v>
      </c>
    </row>
    <row r="3654" spans="1:19" ht="63" hidden="1" customHeight="1" x14ac:dyDescent="0.3">
      <c r="A3654" s="28" t="s">
        <v>310</v>
      </c>
      <c r="B3654" s="28" t="s">
        <v>1422</v>
      </c>
      <c r="C3654" s="18" t="s">
        <v>1748</v>
      </c>
      <c r="D3654" s="28" t="s">
        <v>262</v>
      </c>
      <c r="E3654" s="29" t="s">
        <v>680</v>
      </c>
      <c r="F3654" s="24">
        <v>269854.375</v>
      </c>
      <c r="G3654" s="24"/>
      <c r="H3654" s="24">
        <v>269854.375</v>
      </c>
      <c r="I3654" s="24">
        <v>0</v>
      </c>
      <c r="J3654" s="37">
        <v>0</v>
      </c>
      <c r="K3654" s="24">
        <v>0</v>
      </c>
      <c r="L3654" s="24">
        <v>0</v>
      </c>
      <c r="M3654" s="24">
        <v>0</v>
      </c>
      <c r="N3654" s="24">
        <v>0</v>
      </c>
      <c r="O3654" s="30">
        <v>0</v>
      </c>
      <c r="P3654" s="30">
        <v>0</v>
      </c>
      <c r="Q3654" s="30">
        <v>0</v>
      </c>
      <c r="R3654" s="30">
        <v>0</v>
      </c>
      <c r="S3654" s="36" t="s">
        <v>2026</v>
      </c>
    </row>
    <row r="3655" spans="1:19" ht="31.5" customHeight="1" x14ac:dyDescent="0.3">
      <c r="A3655" s="28" t="s">
        <v>310</v>
      </c>
      <c r="B3655" s="28" t="s">
        <v>1422</v>
      </c>
      <c r="C3655" s="18" t="s">
        <v>269</v>
      </c>
      <c r="D3655" s="28"/>
      <c r="E3655" s="29" t="s">
        <v>1597</v>
      </c>
      <c r="F3655" s="24">
        <v>97137.391999999993</v>
      </c>
      <c r="G3655" s="24">
        <f t="shared" ref="G3655:H3655" si="2492">G3656+G3661+G3666</f>
        <v>0</v>
      </c>
      <c r="H3655" s="24">
        <f t="shared" si="2492"/>
        <v>85952.171999999991</v>
      </c>
      <c r="I3655" s="24">
        <f t="shared" ref="I3655:Q3655" si="2493">I3656+I3661+I3666</f>
        <v>494.95</v>
      </c>
      <c r="J3655" s="37">
        <f t="shared" si="2493"/>
        <v>416.2</v>
      </c>
      <c r="K3655" s="24">
        <f t="shared" si="2493"/>
        <v>0</v>
      </c>
      <c r="L3655" s="24">
        <f t="shared" si="2493"/>
        <v>0</v>
      </c>
      <c r="M3655" s="24">
        <f t="shared" si="2493"/>
        <v>0</v>
      </c>
      <c r="N3655" s="24">
        <f t="shared" si="2493"/>
        <v>0</v>
      </c>
      <c r="O3655" s="30">
        <f t="shared" si="2493"/>
        <v>492.62335000000002</v>
      </c>
      <c r="P3655" s="30">
        <f t="shared" si="2493"/>
        <v>0</v>
      </c>
      <c r="Q3655" s="30">
        <f t="shared" si="2493"/>
        <v>0</v>
      </c>
      <c r="R3655" s="88">
        <f t="shared" si="2466"/>
        <v>99.529922214365101</v>
      </c>
      <c r="S3655" s="70"/>
    </row>
    <row r="3656" spans="1:19" ht="31.5" hidden="1" customHeight="1" x14ac:dyDescent="0.3">
      <c r="A3656" s="28" t="s">
        <v>310</v>
      </c>
      <c r="B3656" s="28" t="s">
        <v>1422</v>
      </c>
      <c r="C3656" s="18" t="s">
        <v>292</v>
      </c>
      <c r="D3656" s="28"/>
      <c r="E3656" s="29" t="s">
        <v>1616</v>
      </c>
      <c r="F3656" s="24">
        <v>6366.5420000000004</v>
      </c>
      <c r="G3656" s="24">
        <f t="shared" si="2491"/>
        <v>0</v>
      </c>
      <c r="H3656" s="24">
        <f t="shared" si="2491"/>
        <v>6366.5420000000004</v>
      </c>
      <c r="I3656" s="24">
        <f t="shared" si="2491"/>
        <v>0</v>
      </c>
      <c r="J3656" s="37">
        <f t="shared" si="2491"/>
        <v>0</v>
      </c>
      <c r="K3656" s="24">
        <f t="shared" si="2491"/>
        <v>0</v>
      </c>
      <c r="L3656" s="24">
        <f t="shared" si="2491"/>
        <v>0</v>
      </c>
      <c r="M3656" s="24">
        <f t="shared" si="2491"/>
        <v>0</v>
      </c>
      <c r="N3656" s="24">
        <f t="shared" si="2491"/>
        <v>0</v>
      </c>
      <c r="O3656" s="30">
        <f t="shared" si="2491"/>
        <v>0</v>
      </c>
      <c r="P3656" s="30">
        <f t="shared" si="2489"/>
        <v>0</v>
      </c>
      <c r="Q3656" s="30">
        <f t="shared" si="2489"/>
        <v>0</v>
      </c>
      <c r="R3656" s="30">
        <v>0</v>
      </c>
      <c r="S3656" s="36" t="s">
        <v>2026</v>
      </c>
    </row>
    <row r="3657" spans="1:19" ht="47.25" hidden="1" customHeight="1" x14ac:dyDescent="0.3">
      <c r="A3657" s="28" t="s">
        <v>310</v>
      </c>
      <c r="B3657" s="28" t="s">
        <v>1422</v>
      </c>
      <c r="C3657" s="18" t="s">
        <v>1352</v>
      </c>
      <c r="D3657" s="28"/>
      <c r="E3657" s="29" t="s">
        <v>1639</v>
      </c>
      <c r="F3657" s="24">
        <v>6366.5420000000004</v>
      </c>
      <c r="G3657" s="24">
        <f t="shared" ref="G3657:O3659" si="2494">G3658</f>
        <v>0</v>
      </c>
      <c r="H3657" s="24">
        <f t="shared" si="2494"/>
        <v>6366.5420000000004</v>
      </c>
      <c r="I3657" s="24">
        <f t="shared" si="2494"/>
        <v>0</v>
      </c>
      <c r="J3657" s="37">
        <f t="shared" si="2494"/>
        <v>0</v>
      </c>
      <c r="K3657" s="24">
        <f t="shared" si="2494"/>
        <v>0</v>
      </c>
      <c r="L3657" s="24">
        <f t="shared" si="2494"/>
        <v>0</v>
      </c>
      <c r="M3657" s="24">
        <f t="shared" si="2494"/>
        <v>0</v>
      </c>
      <c r="N3657" s="24">
        <f t="shared" si="2494"/>
        <v>0</v>
      </c>
      <c r="O3657" s="30">
        <f t="shared" si="2494"/>
        <v>0</v>
      </c>
      <c r="P3657" s="30">
        <f t="shared" si="2489"/>
        <v>0</v>
      </c>
      <c r="Q3657" s="30">
        <f t="shared" si="2489"/>
        <v>0</v>
      </c>
      <c r="R3657" s="30">
        <v>0</v>
      </c>
      <c r="S3657" s="36" t="s">
        <v>2026</v>
      </c>
    </row>
    <row r="3658" spans="1:19" ht="63" hidden="1" customHeight="1" x14ac:dyDescent="0.3">
      <c r="A3658" s="28" t="s">
        <v>310</v>
      </c>
      <c r="B3658" s="28" t="s">
        <v>1422</v>
      </c>
      <c r="C3658" s="18" t="s">
        <v>1353</v>
      </c>
      <c r="D3658" s="28"/>
      <c r="E3658" s="29" t="s">
        <v>1819</v>
      </c>
      <c r="F3658" s="24">
        <v>6366.5420000000004</v>
      </c>
      <c r="G3658" s="24">
        <f t="shared" si="2494"/>
        <v>0</v>
      </c>
      <c r="H3658" s="24">
        <f t="shared" si="2494"/>
        <v>6366.5420000000004</v>
      </c>
      <c r="I3658" s="24">
        <f t="shared" si="2494"/>
        <v>0</v>
      </c>
      <c r="J3658" s="37">
        <f t="shared" si="2494"/>
        <v>0</v>
      </c>
      <c r="K3658" s="24">
        <f t="shared" si="2494"/>
        <v>0</v>
      </c>
      <c r="L3658" s="24">
        <f t="shared" si="2494"/>
        <v>0</v>
      </c>
      <c r="M3658" s="24">
        <f t="shared" si="2494"/>
        <v>0</v>
      </c>
      <c r="N3658" s="24">
        <f t="shared" si="2494"/>
        <v>0</v>
      </c>
      <c r="O3658" s="30">
        <f t="shared" si="2494"/>
        <v>0</v>
      </c>
      <c r="P3658" s="30">
        <f t="shared" si="2489"/>
        <v>0</v>
      </c>
      <c r="Q3658" s="30">
        <f t="shared" si="2489"/>
        <v>0</v>
      </c>
      <c r="R3658" s="30">
        <v>0</v>
      </c>
      <c r="S3658" s="36" t="s">
        <v>2026</v>
      </c>
    </row>
    <row r="3659" spans="1:19" ht="31.5" hidden="1" customHeight="1" x14ac:dyDescent="0.3">
      <c r="A3659" s="28" t="s">
        <v>310</v>
      </c>
      <c r="B3659" s="28" t="s">
        <v>1422</v>
      </c>
      <c r="C3659" s="18" t="s">
        <v>1353</v>
      </c>
      <c r="D3659" s="28" t="s">
        <v>51</v>
      </c>
      <c r="E3659" s="29" t="s">
        <v>663</v>
      </c>
      <c r="F3659" s="24">
        <v>6366.5420000000004</v>
      </c>
      <c r="G3659" s="24">
        <f t="shared" si="2494"/>
        <v>0</v>
      </c>
      <c r="H3659" s="24">
        <f t="shared" si="2494"/>
        <v>6366.5420000000004</v>
      </c>
      <c r="I3659" s="24">
        <f t="shared" si="2494"/>
        <v>0</v>
      </c>
      <c r="J3659" s="37">
        <f t="shared" si="2494"/>
        <v>0</v>
      </c>
      <c r="K3659" s="24">
        <f t="shared" si="2494"/>
        <v>0</v>
      </c>
      <c r="L3659" s="24">
        <f t="shared" si="2494"/>
        <v>0</v>
      </c>
      <c r="M3659" s="24">
        <f t="shared" si="2494"/>
        <v>0</v>
      </c>
      <c r="N3659" s="24">
        <f t="shared" si="2494"/>
        <v>0</v>
      </c>
      <c r="O3659" s="30">
        <f t="shared" si="2494"/>
        <v>0</v>
      </c>
      <c r="P3659" s="30">
        <f t="shared" si="2489"/>
        <v>0</v>
      </c>
      <c r="Q3659" s="30">
        <f t="shared" si="2489"/>
        <v>0</v>
      </c>
      <c r="R3659" s="30">
        <v>0</v>
      </c>
      <c r="S3659" s="36" t="s">
        <v>2026</v>
      </c>
    </row>
    <row r="3660" spans="1:19" ht="31.5" hidden="1" customHeight="1" x14ac:dyDescent="0.3">
      <c r="A3660" s="28" t="s">
        <v>310</v>
      </c>
      <c r="B3660" s="28" t="s">
        <v>1422</v>
      </c>
      <c r="C3660" s="18" t="s">
        <v>1353</v>
      </c>
      <c r="D3660" s="28" t="s">
        <v>52</v>
      </c>
      <c r="E3660" s="29" t="s">
        <v>664</v>
      </c>
      <c r="F3660" s="24">
        <v>6366.5420000000004</v>
      </c>
      <c r="G3660" s="24"/>
      <c r="H3660" s="24">
        <v>6366.5420000000004</v>
      </c>
      <c r="I3660" s="24">
        <v>0</v>
      </c>
      <c r="J3660" s="37">
        <v>0</v>
      </c>
      <c r="K3660" s="24">
        <v>0</v>
      </c>
      <c r="L3660" s="24">
        <v>0</v>
      </c>
      <c r="M3660" s="24">
        <v>0</v>
      </c>
      <c r="N3660" s="24">
        <v>0</v>
      </c>
      <c r="O3660" s="30">
        <v>0</v>
      </c>
      <c r="P3660" s="30">
        <v>0</v>
      </c>
      <c r="Q3660" s="30">
        <v>0</v>
      </c>
      <c r="R3660" s="30">
        <v>0</v>
      </c>
      <c r="S3660" s="36" t="s">
        <v>2026</v>
      </c>
    </row>
    <row r="3661" spans="1:19" ht="47.25" customHeight="1" x14ac:dyDescent="0.3">
      <c r="A3661" s="28" t="s">
        <v>310</v>
      </c>
      <c r="B3661" s="28" t="s">
        <v>1422</v>
      </c>
      <c r="C3661" s="18" t="s">
        <v>270</v>
      </c>
      <c r="D3661" s="28"/>
      <c r="E3661" s="29" t="s">
        <v>1598</v>
      </c>
      <c r="F3661" s="24">
        <v>494.95</v>
      </c>
      <c r="G3661" s="24">
        <f t="shared" ref="G3661:Q3664" si="2495">G3662</f>
        <v>0</v>
      </c>
      <c r="H3661" s="24">
        <f t="shared" si="2495"/>
        <v>494.95</v>
      </c>
      <c r="I3661" s="24">
        <f t="shared" si="2495"/>
        <v>494.95</v>
      </c>
      <c r="J3661" s="37">
        <f t="shared" si="2495"/>
        <v>416.2</v>
      </c>
      <c r="K3661" s="24">
        <f t="shared" si="2495"/>
        <v>0</v>
      </c>
      <c r="L3661" s="24">
        <f t="shared" si="2495"/>
        <v>0</v>
      </c>
      <c r="M3661" s="24">
        <f t="shared" si="2495"/>
        <v>0</v>
      </c>
      <c r="N3661" s="24">
        <f t="shared" si="2495"/>
        <v>0</v>
      </c>
      <c r="O3661" s="30">
        <f t="shared" si="2495"/>
        <v>492.62335000000002</v>
      </c>
      <c r="P3661" s="30">
        <f t="shared" si="2495"/>
        <v>0</v>
      </c>
      <c r="Q3661" s="30">
        <f t="shared" si="2495"/>
        <v>0</v>
      </c>
      <c r="R3661" s="88">
        <f t="shared" ref="R3661:R3724" si="2496">O3661/I3661*100</f>
        <v>99.529922214365101</v>
      </c>
      <c r="S3661" s="70"/>
    </row>
    <row r="3662" spans="1:19" ht="63" customHeight="1" x14ac:dyDescent="0.3">
      <c r="A3662" s="28" t="s">
        <v>310</v>
      </c>
      <c r="B3662" s="28" t="s">
        <v>1422</v>
      </c>
      <c r="C3662" s="18" t="s">
        <v>329</v>
      </c>
      <c r="D3662" s="28"/>
      <c r="E3662" s="29" t="s">
        <v>1640</v>
      </c>
      <c r="F3662" s="24">
        <v>494.95</v>
      </c>
      <c r="G3662" s="24">
        <f t="shared" si="2495"/>
        <v>0</v>
      </c>
      <c r="H3662" s="24">
        <f t="shared" si="2495"/>
        <v>494.95</v>
      </c>
      <c r="I3662" s="24">
        <f t="shared" si="2495"/>
        <v>494.95</v>
      </c>
      <c r="J3662" s="37">
        <f t="shared" si="2495"/>
        <v>416.2</v>
      </c>
      <c r="K3662" s="24">
        <f t="shared" si="2495"/>
        <v>0</v>
      </c>
      <c r="L3662" s="24">
        <f t="shared" si="2495"/>
        <v>0</v>
      </c>
      <c r="M3662" s="24">
        <f t="shared" si="2495"/>
        <v>0</v>
      </c>
      <c r="N3662" s="24">
        <f t="shared" si="2495"/>
        <v>0</v>
      </c>
      <c r="O3662" s="30">
        <f t="shared" si="2495"/>
        <v>492.62335000000002</v>
      </c>
      <c r="P3662" s="30">
        <f t="shared" si="2495"/>
        <v>0</v>
      </c>
      <c r="Q3662" s="30">
        <f t="shared" si="2495"/>
        <v>0</v>
      </c>
      <c r="R3662" s="88">
        <f t="shared" si="2496"/>
        <v>99.529922214365101</v>
      </c>
      <c r="S3662" s="70"/>
    </row>
    <row r="3663" spans="1:19" ht="31.5" customHeight="1" x14ac:dyDescent="0.3">
      <c r="A3663" s="28" t="s">
        <v>310</v>
      </c>
      <c r="B3663" s="28" t="s">
        <v>1422</v>
      </c>
      <c r="C3663" s="18" t="s">
        <v>328</v>
      </c>
      <c r="D3663" s="28"/>
      <c r="E3663" s="29" t="s">
        <v>1168</v>
      </c>
      <c r="F3663" s="24">
        <v>494.95</v>
      </c>
      <c r="G3663" s="24">
        <f t="shared" ref="G3663:O3663" si="2497">G3664</f>
        <v>0</v>
      </c>
      <c r="H3663" s="24">
        <f t="shared" si="2497"/>
        <v>494.95</v>
      </c>
      <c r="I3663" s="24">
        <f t="shared" si="2497"/>
        <v>494.95</v>
      </c>
      <c r="J3663" s="37">
        <f t="shared" si="2497"/>
        <v>416.2</v>
      </c>
      <c r="K3663" s="24">
        <f t="shared" si="2497"/>
        <v>0</v>
      </c>
      <c r="L3663" s="24">
        <f t="shared" si="2497"/>
        <v>0</v>
      </c>
      <c r="M3663" s="24">
        <f t="shared" si="2497"/>
        <v>0</v>
      </c>
      <c r="N3663" s="24">
        <f t="shared" si="2497"/>
        <v>0</v>
      </c>
      <c r="O3663" s="30">
        <f t="shared" si="2497"/>
        <v>492.62335000000002</v>
      </c>
      <c r="P3663" s="30">
        <f t="shared" si="2495"/>
        <v>0</v>
      </c>
      <c r="Q3663" s="30">
        <f t="shared" si="2495"/>
        <v>0</v>
      </c>
      <c r="R3663" s="88">
        <f t="shared" si="2496"/>
        <v>99.529922214365101</v>
      </c>
      <c r="S3663" s="70"/>
    </row>
    <row r="3664" spans="1:19" ht="31.5" customHeight="1" x14ac:dyDescent="0.3">
      <c r="A3664" s="28" t="s">
        <v>310</v>
      </c>
      <c r="B3664" s="28" t="s">
        <v>1422</v>
      </c>
      <c r="C3664" s="18" t="s">
        <v>328</v>
      </c>
      <c r="D3664" s="28" t="s">
        <v>51</v>
      </c>
      <c r="E3664" s="29" t="s">
        <v>663</v>
      </c>
      <c r="F3664" s="24">
        <v>494.95</v>
      </c>
      <c r="G3664" s="24">
        <f t="shared" ref="G3664:O3664" si="2498">G3665</f>
        <v>0</v>
      </c>
      <c r="H3664" s="24">
        <f t="shared" si="2498"/>
        <v>494.95</v>
      </c>
      <c r="I3664" s="24">
        <f t="shared" si="2498"/>
        <v>494.95</v>
      </c>
      <c r="J3664" s="37">
        <f t="shared" si="2498"/>
        <v>416.2</v>
      </c>
      <c r="K3664" s="24">
        <f t="shared" si="2498"/>
        <v>0</v>
      </c>
      <c r="L3664" s="24">
        <f t="shared" si="2498"/>
        <v>0</v>
      </c>
      <c r="M3664" s="24">
        <f t="shared" si="2498"/>
        <v>0</v>
      </c>
      <c r="N3664" s="24">
        <f t="shared" si="2498"/>
        <v>0</v>
      </c>
      <c r="O3664" s="30">
        <f t="shared" si="2498"/>
        <v>492.62335000000002</v>
      </c>
      <c r="P3664" s="30">
        <f t="shared" si="2495"/>
        <v>0</v>
      </c>
      <c r="Q3664" s="30">
        <f t="shared" si="2495"/>
        <v>0</v>
      </c>
      <c r="R3664" s="88">
        <f t="shared" si="2496"/>
        <v>99.529922214365101</v>
      </c>
      <c r="S3664" s="70"/>
    </row>
    <row r="3665" spans="1:19" ht="31.5" customHeight="1" x14ac:dyDescent="0.3">
      <c r="A3665" s="28" t="s">
        <v>310</v>
      </c>
      <c r="B3665" s="28" t="s">
        <v>1422</v>
      </c>
      <c r="C3665" s="18" t="s">
        <v>328</v>
      </c>
      <c r="D3665" s="28" t="s">
        <v>52</v>
      </c>
      <c r="E3665" s="29" t="s">
        <v>664</v>
      </c>
      <c r="F3665" s="24">
        <v>494.95</v>
      </c>
      <c r="G3665" s="24"/>
      <c r="H3665" s="24">
        <v>494.95</v>
      </c>
      <c r="I3665" s="24">
        <v>494.95</v>
      </c>
      <c r="J3665" s="37">
        <v>416.2</v>
      </c>
      <c r="K3665" s="24">
        <v>0</v>
      </c>
      <c r="L3665" s="24">
        <v>0</v>
      </c>
      <c r="M3665" s="24">
        <v>0</v>
      </c>
      <c r="N3665" s="24">
        <v>0</v>
      </c>
      <c r="O3665" s="30">
        <v>492.62335000000002</v>
      </c>
      <c r="P3665" s="30">
        <v>0</v>
      </c>
      <c r="Q3665" s="30">
        <v>0</v>
      </c>
      <c r="R3665" s="88">
        <f t="shared" si="2496"/>
        <v>99.529922214365101</v>
      </c>
      <c r="S3665" s="70"/>
    </row>
    <row r="3666" spans="1:19" ht="47.25" hidden="1" customHeight="1" x14ac:dyDescent="0.3">
      <c r="A3666" s="28" t="s">
        <v>310</v>
      </c>
      <c r="B3666" s="28" t="s">
        <v>1422</v>
      </c>
      <c r="C3666" s="18" t="s">
        <v>367</v>
      </c>
      <c r="D3666" s="28"/>
      <c r="E3666" s="29" t="s">
        <v>1641</v>
      </c>
      <c r="F3666" s="24">
        <v>90275.9</v>
      </c>
      <c r="G3666" s="24">
        <f t="shared" ref="G3666:Q3669" si="2499">G3667</f>
        <v>0</v>
      </c>
      <c r="H3666" s="24">
        <f t="shared" si="2499"/>
        <v>79090.679999999993</v>
      </c>
      <c r="I3666" s="24">
        <f t="shared" si="2499"/>
        <v>0</v>
      </c>
      <c r="J3666" s="37">
        <f t="shared" si="2499"/>
        <v>0</v>
      </c>
      <c r="K3666" s="24">
        <f t="shared" si="2499"/>
        <v>0</v>
      </c>
      <c r="L3666" s="24">
        <f t="shared" si="2499"/>
        <v>0</v>
      </c>
      <c r="M3666" s="24">
        <f t="shared" si="2499"/>
        <v>0</v>
      </c>
      <c r="N3666" s="24">
        <f t="shared" si="2499"/>
        <v>0</v>
      </c>
      <c r="O3666" s="30">
        <f t="shared" si="2499"/>
        <v>0</v>
      </c>
      <c r="P3666" s="30">
        <f t="shared" si="2499"/>
        <v>0</v>
      </c>
      <c r="Q3666" s="30">
        <f t="shared" si="2499"/>
        <v>0</v>
      </c>
      <c r="R3666" s="30">
        <v>0</v>
      </c>
      <c r="S3666" s="36" t="s">
        <v>2026</v>
      </c>
    </row>
    <row r="3667" spans="1:19" ht="63" hidden="1" customHeight="1" x14ac:dyDescent="0.3">
      <c r="A3667" s="28" t="s">
        <v>310</v>
      </c>
      <c r="B3667" s="28" t="s">
        <v>1422</v>
      </c>
      <c r="C3667" s="18" t="s">
        <v>1262</v>
      </c>
      <c r="D3667" s="28"/>
      <c r="E3667" s="29" t="s">
        <v>1205</v>
      </c>
      <c r="F3667" s="24">
        <v>90275.9</v>
      </c>
      <c r="G3667" s="24">
        <f t="shared" ref="G3667:O3669" si="2500">G3668</f>
        <v>0</v>
      </c>
      <c r="H3667" s="24">
        <f t="shared" si="2500"/>
        <v>79090.679999999993</v>
      </c>
      <c r="I3667" s="24">
        <f t="shared" si="2500"/>
        <v>0</v>
      </c>
      <c r="J3667" s="37">
        <f t="shared" si="2500"/>
        <v>0</v>
      </c>
      <c r="K3667" s="24">
        <f t="shared" si="2500"/>
        <v>0</v>
      </c>
      <c r="L3667" s="24">
        <f t="shared" si="2500"/>
        <v>0</v>
      </c>
      <c r="M3667" s="24">
        <f t="shared" si="2500"/>
        <v>0</v>
      </c>
      <c r="N3667" s="24">
        <f t="shared" si="2500"/>
        <v>0</v>
      </c>
      <c r="O3667" s="30">
        <f t="shared" si="2500"/>
        <v>0</v>
      </c>
      <c r="P3667" s="30">
        <f t="shared" si="2499"/>
        <v>0</v>
      </c>
      <c r="Q3667" s="30">
        <f t="shared" si="2499"/>
        <v>0</v>
      </c>
      <c r="R3667" s="30">
        <v>0</v>
      </c>
      <c r="S3667" s="36" t="s">
        <v>2026</v>
      </c>
    </row>
    <row r="3668" spans="1:19" ht="31.5" hidden="1" customHeight="1" x14ac:dyDescent="0.3">
      <c r="A3668" s="28" t="s">
        <v>310</v>
      </c>
      <c r="B3668" s="28" t="s">
        <v>1422</v>
      </c>
      <c r="C3668" s="18" t="s">
        <v>1261</v>
      </c>
      <c r="D3668" s="28"/>
      <c r="E3668" s="29" t="s">
        <v>1266</v>
      </c>
      <c r="F3668" s="24">
        <v>90275.9</v>
      </c>
      <c r="G3668" s="24">
        <f t="shared" si="2500"/>
        <v>0</v>
      </c>
      <c r="H3668" s="24">
        <f t="shared" si="2500"/>
        <v>79090.679999999993</v>
      </c>
      <c r="I3668" s="24">
        <f t="shared" si="2500"/>
        <v>0</v>
      </c>
      <c r="J3668" s="37">
        <f t="shared" si="2500"/>
        <v>0</v>
      </c>
      <c r="K3668" s="24">
        <f t="shared" si="2500"/>
        <v>0</v>
      </c>
      <c r="L3668" s="24">
        <f t="shared" si="2500"/>
        <v>0</v>
      </c>
      <c r="M3668" s="24">
        <f t="shared" si="2500"/>
        <v>0</v>
      </c>
      <c r="N3668" s="24">
        <f t="shared" si="2500"/>
        <v>0</v>
      </c>
      <c r="O3668" s="30">
        <f t="shared" si="2500"/>
        <v>0</v>
      </c>
      <c r="P3668" s="30">
        <f t="shared" si="2499"/>
        <v>0</v>
      </c>
      <c r="Q3668" s="30">
        <f t="shared" si="2499"/>
        <v>0</v>
      </c>
      <c r="R3668" s="30">
        <v>0</v>
      </c>
      <c r="S3668" s="36" t="s">
        <v>2026</v>
      </c>
    </row>
    <row r="3669" spans="1:19" ht="31.5" hidden="1" customHeight="1" x14ac:dyDescent="0.3">
      <c r="A3669" s="28" t="s">
        <v>310</v>
      </c>
      <c r="B3669" s="28" t="s">
        <v>1422</v>
      </c>
      <c r="C3669" s="18" t="s">
        <v>1261</v>
      </c>
      <c r="D3669" s="28" t="s">
        <v>51</v>
      </c>
      <c r="E3669" s="29" t="s">
        <v>663</v>
      </c>
      <c r="F3669" s="24">
        <v>90275.9</v>
      </c>
      <c r="G3669" s="24">
        <f t="shared" si="2500"/>
        <v>0</v>
      </c>
      <c r="H3669" s="24">
        <f t="shared" si="2500"/>
        <v>79090.679999999993</v>
      </c>
      <c r="I3669" s="24">
        <f t="shared" si="2500"/>
        <v>0</v>
      </c>
      <c r="J3669" s="37">
        <f t="shared" si="2500"/>
        <v>0</v>
      </c>
      <c r="K3669" s="24">
        <f t="shared" si="2500"/>
        <v>0</v>
      </c>
      <c r="L3669" s="24">
        <f t="shared" si="2500"/>
        <v>0</v>
      </c>
      <c r="M3669" s="24">
        <f t="shared" si="2500"/>
        <v>0</v>
      </c>
      <c r="N3669" s="24">
        <f t="shared" si="2500"/>
        <v>0</v>
      </c>
      <c r="O3669" s="30">
        <f t="shared" si="2500"/>
        <v>0</v>
      </c>
      <c r="P3669" s="30">
        <f t="shared" si="2499"/>
        <v>0</v>
      </c>
      <c r="Q3669" s="30">
        <f t="shared" si="2499"/>
        <v>0</v>
      </c>
      <c r="R3669" s="30">
        <v>0</v>
      </c>
      <c r="S3669" s="36" t="s">
        <v>2026</v>
      </c>
    </row>
    <row r="3670" spans="1:19" ht="31.5" hidden="1" customHeight="1" x14ac:dyDescent="0.3">
      <c r="A3670" s="28" t="s">
        <v>310</v>
      </c>
      <c r="B3670" s="28" t="s">
        <v>1422</v>
      </c>
      <c r="C3670" s="18" t="s">
        <v>1261</v>
      </c>
      <c r="D3670" s="28" t="s">
        <v>52</v>
      </c>
      <c r="E3670" s="29" t="s">
        <v>664</v>
      </c>
      <c r="F3670" s="24">
        <v>90275.9</v>
      </c>
      <c r="G3670" s="24"/>
      <c r="H3670" s="24">
        <f>85285.862-1720.795-4474.387</f>
        <v>79090.679999999993</v>
      </c>
      <c r="I3670" s="24">
        <v>0</v>
      </c>
      <c r="J3670" s="37">
        <v>0</v>
      </c>
      <c r="K3670" s="24">
        <v>0</v>
      </c>
      <c r="L3670" s="24">
        <v>0</v>
      </c>
      <c r="M3670" s="24">
        <v>0</v>
      </c>
      <c r="N3670" s="24">
        <v>0</v>
      </c>
      <c r="O3670" s="30">
        <v>0</v>
      </c>
      <c r="P3670" s="30">
        <v>0</v>
      </c>
      <c r="Q3670" s="30">
        <v>0</v>
      </c>
      <c r="R3670" s="30">
        <v>0</v>
      </c>
      <c r="S3670" s="36" t="s">
        <v>2026</v>
      </c>
    </row>
    <row r="3671" spans="1:19" ht="31.5" customHeight="1" x14ac:dyDescent="0.3">
      <c r="A3671" s="28" t="s">
        <v>310</v>
      </c>
      <c r="B3671" s="28" t="s">
        <v>1422</v>
      </c>
      <c r="C3671" s="18" t="s">
        <v>62</v>
      </c>
      <c r="D3671" s="28"/>
      <c r="E3671" s="29" t="s">
        <v>1196</v>
      </c>
      <c r="F3671" s="24">
        <v>35.75</v>
      </c>
      <c r="G3671" s="24">
        <f t="shared" ref="G3671:Q3671" si="2501">G3672</f>
        <v>0</v>
      </c>
      <c r="H3671" s="24">
        <f t="shared" si="2501"/>
        <v>35.75</v>
      </c>
      <c r="I3671" s="24">
        <f t="shared" si="2501"/>
        <v>27197.63063</v>
      </c>
      <c r="J3671" s="37">
        <f t="shared" si="2501"/>
        <v>15361.1957</v>
      </c>
      <c r="K3671" s="24">
        <f t="shared" si="2501"/>
        <v>0</v>
      </c>
      <c r="L3671" s="24">
        <f t="shared" si="2501"/>
        <v>0</v>
      </c>
      <c r="M3671" s="24">
        <f t="shared" si="2501"/>
        <v>0</v>
      </c>
      <c r="N3671" s="24">
        <f t="shared" si="2501"/>
        <v>0</v>
      </c>
      <c r="O3671" s="30">
        <f t="shared" si="2501"/>
        <v>27197.63063</v>
      </c>
      <c r="P3671" s="30">
        <f t="shared" si="2501"/>
        <v>0</v>
      </c>
      <c r="Q3671" s="30">
        <f t="shared" si="2501"/>
        <v>0</v>
      </c>
      <c r="R3671" s="88">
        <f t="shared" si="2496"/>
        <v>100</v>
      </c>
      <c r="S3671" s="36"/>
    </row>
    <row r="3672" spans="1:19" ht="47.25" customHeight="1" x14ac:dyDescent="0.3">
      <c r="A3672" s="28" t="s">
        <v>310</v>
      </c>
      <c r="B3672" s="28" t="s">
        <v>1422</v>
      </c>
      <c r="C3672" s="18" t="s">
        <v>527</v>
      </c>
      <c r="D3672" s="28"/>
      <c r="E3672" s="29" t="s">
        <v>114</v>
      </c>
      <c r="F3672" s="24">
        <v>35.75</v>
      </c>
      <c r="G3672" s="24">
        <f t="shared" ref="G3672:H3672" si="2502">G3673+G3675</f>
        <v>0</v>
      </c>
      <c r="H3672" s="24">
        <f t="shared" si="2502"/>
        <v>35.75</v>
      </c>
      <c r="I3672" s="24">
        <f t="shared" ref="I3672:Q3672" si="2503">I3673+I3675</f>
        <v>27197.63063</v>
      </c>
      <c r="J3672" s="37">
        <f t="shared" si="2503"/>
        <v>15361.1957</v>
      </c>
      <c r="K3672" s="24">
        <f t="shared" si="2503"/>
        <v>0</v>
      </c>
      <c r="L3672" s="24">
        <f t="shared" si="2503"/>
        <v>0</v>
      </c>
      <c r="M3672" s="24">
        <f t="shared" si="2503"/>
        <v>0</v>
      </c>
      <c r="N3672" s="24">
        <f t="shared" si="2503"/>
        <v>0</v>
      </c>
      <c r="O3672" s="30">
        <f t="shared" si="2503"/>
        <v>27197.63063</v>
      </c>
      <c r="P3672" s="30">
        <f t="shared" si="2503"/>
        <v>0</v>
      </c>
      <c r="Q3672" s="30">
        <f t="shared" si="2503"/>
        <v>0</v>
      </c>
      <c r="R3672" s="88">
        <f t="shared" si="2496"/>
        <v>100</v>
      </c>
      <c r="S3672" s="36"/>
    </row>
    <row r="3673" spans="1:19" ht="31.5" customHeight="1" x14ac:dyDescent="0.3">
      <c r="A3673" s="28" t="s">
        <v>310</v>
      </c>
      <c r="B3673" s="28" t="s">
        <v>1422</v>
      </c>
      <c r="C3673" s="18" t="s">
        <v>527</v>
      </c>
      <c r="D3673" s="28" t="s">
        <v>143</v>
      </c>
      <c r="E3673" s="29" t="s">
        <v>673</v>
      </c>
      <c r="F3673" s="24">
        <v>0</v>
      </c>
      <c r="G3673" s="24">
        <f t="shared" ref="G3673:Q3673" si="2504">G3674</f>
        <v>0</v>
      </c>
      <c r="H3673" s="24">
        <f t="shared" si="2504"/>
        <v>0</v>
      </c>
      <c r="I3673" s="24">
        <f t="shared" si="2504"/>
        <v>10850</v>
      </c>
      <c r="J3673" s="37">
        <f t="shared" si="2504"/>
        <v>7210</v>
      </c>
      <c r="K3673" s="24">
        <f t="shared" si="2504"/>
        <v>0</v>
      </c>
      <c r="L3673" s="24">
        <f t="shared" si="2504"/>
        <v>0</v>
      </c>
      <c r="M3673" s="24">
        <f t="shared" si="2504"/>
        <v>0</v>
      </c>
      <c r="N3673" s="24">
        <f t="shared" si="2504"/>
        <v>0</v>
      </c>
      <c r="O3673" s="30">
        <f t="shared" si="2504"/>
        <v>10850</v>
      </c>
      <c r="P3673" s="30">
        <f t="shared" si="2504"/>
        <v>0</v>
      </c>
      <c r="Q3673" s="30">
        <f t="shared" si="2504"/>
        <v>0</v>
      </c>
      <c r="R3673" s="88">
        <f t="shared" si="2496"/>
        <v>100</v>
      </c>
      <c r="S3673" s="36"/>
    </row>
    <row r="3674" spans="1:19" ht="47.25" customHeight="1" x14ac:dyDescent="0.3">
      <c r="A3674" s="28" t="s">
        <v>310</v>
      </c>
      <c r="B3674" s="28" t="s">
        <v>1422</v>
      </c>
      <c r="C3674" s="18" t="s">
        <v>527</v>
      </c>
      <c r="D3674" s="28" t="s">
        <v>139</v>
      </c>
      <c r="E3674" s="29" t="s">
        <v>676</v>
      </c>
      <c r="F3674" s="24">
        <v>0</v>
      </c>
      <c r="G3674" s="24"/>
      <c r="H3674" s="24">
        <v>0</v>
      </c>
      <c r="I3674" s="24">
        <v>10850</v>
      </c>
      <c r="J3674" s="37">
        <v>7210</v>
      </c>
      <c r="K3674" s="24">
        <v>0</v>
      </c>
      <c r="L3674" s="24">
        <v>0</v>
      </c>
      <c r="M3674" s="24">
        <v>0</v>
      </c>
      <c r="N3674" s="24">
        <v>0</v>
      </c>
      <c r="O3674" s="30">
        <v>10850</v>
      </c>
      <c r="P3674" s="30">
        <v>0</v>
      </c>
      <c r="Q3674" s="30">
        <v>0</v>
      </c>
      <c r="R3674" s="88">
        <f t="shared" si="2496"/>
        <v>100</v>
      </c>
      <c r="S3674" s="36"/>
    </row>
    <row r="3675" spans="1:19" ht="15.75" customHeight="1" x14ac:dyDescent="0.3">
      <c r="A3675" s="28" t="s">
        <v>310</v>
      </c>
      <c r="B3675" s="28" t="s">
        <v>1422</v>
      </c>
      <c r="C3675" s="18" t="s">
        <v>527</v>
      </c>
      <c r="D3675" s="28" t="s">
        <v>53</v>
      </c>
      <c r="E3675" s="29" t="s">
        <v>679</v>
      </c>
      <c r="F3675" s="24">
        <v>35.75</v>
      </c>
      <c r="G3675" s="24">
        <f t="shared" ref="G3675:Q3675" si="2505">G3676</f>
        <v>0</v>
      </c>
      <c r="H3675" s="24">
        <f t="shared" si="2505"/>
        <v>35.75</v>
      </c>
      <c r="I3675" s="24">
        <f t="shared" si="2505"/>
        <v>16347.63063</v>
      </c>
      <c r="J3675" s="37">
        <f t="shared" si="2505"/>
        <v>8151.1957000000002</v>
      </c>
      <c r="K3675" s="24">
        <f t="shared" si="2505"/>
        <v>0</v>
      </c>
      <c r="L3675" s="24">
        <f t="shared" si="2505"/>
        <v>0</v>
      </c>
      <c r="M3675" s="24">
        <f t="shared" si="2505"/>
        <v>0</v>
      </c>
      <c r="N3675" s="24">
        <f t="shared" si="2505"/>
        <v>0</v>
      </c>
      <c r="O3675" s="30">
        <f t="shared" si="2505"/>
        <v>16347.63063</v>
      </c>
      <c r="P3675" s="30">
        <f t="shared" si="2505"/>
        <v>0</v>
      </c>
      <c r="Q3675" s="30">
        <f t="shared" si="2505"/>
        <v>0</v>
      </c>
      <c r="R3675" s="88">
        <f t="shared" si="2496"/>
        <v>100</v>
      </c>
      <c r="S3675" s="36"/>
    </row>
    <row r="3676" spans="1:19" ht="63" customHeight="1" x14ac:dyDescent="0.3">
      <c r="A3676" s="28" t="s">
        <v>310</v>
      </c>
      <c r="B3676" s="28" t="s">
        <v>1422</v>
      </c>
      <c r="C3676" s="18" t="s">
        <v>527</v>
      </c>
      <c r="D3676" s="28" t="s">
        <v>262</v>
      </c>
      <c r="E3676" s="29" t="s">
        <v>680</v>
      </c>
      <c r="F3676" s="24">
        <v>35.75</v>
      </c>
      <c r="G3676" s="24"/>
      <c r="H3676" s="24">
        <v>35.75</v>
      </c>
      <c r="I3676" s="24">
        <v>16347.63063</v>
      </c>
      <c r="J3676" s="37">
        <v>8151.1957000000002</v>
      </c>
      <c r="K3676" s="24">
        <v>0</v>
      </c>
      <c r="L3676" s="24">
        <v>0</v>
      </c>
      <c r="M3676" s="24">
        <v>0</v>
      </c>
      <c r="N3676" s="24">
        <v>0</v>
      </c>
      <c r="O3676" s="30">
        <v>16347.63063</v>
      </c>
      <c r="P3676" s="30">
        <v>0</v>
      </c>
      <c r="Q3676" s="30">
        <v>0</v>
      </c>
      <c r="R3676" s="88">
        <f t="shared" si="2496"/>
        <v>100</v>
      </c>
      <c r="S3676" s="36"/>
    </row>
    <row r="3677" spans="1:19" s="49" customFormat="1" ht="31.5" customHeight="1" x14ac:dyDescent="0.3">
      <c r="A3677" s="47" t="s">
        <v>310</v>
      </c>
      <c r="B3677" s="47" t="s">
        <v>1423</v>
      </c>
      <c r="C3677" s="20"/>
      <c r="D3677" s="47"/>
      <c r="E3677" s="48" t="s">
        <v>646</v>
      </c>
      <c r="F3677" s="23">
        <v>73779.5</v>
      </c>
      <c r="G3677" s="23">
        <f t="shared" ref="G3677:H3677" si="2506">G3678+G3696+G3708</f>
        <v>0</v>
      </c>
      <c r="H3677" s="23">
        <f t="shared" si="2506"/>
        <v>74638.418999999994</v>
      </c>
      <c r="I3677" s="23">
        <f t="shared" ref="I3677:Q3677" si="2507">I3678+I3696+I3708</f>
        <v>76410.170910000001</v>
      </c>
      <c r="J3677" s="77">
        <f t="shared" si="2507"/>
        <v>52598.997209999994</v>
      </c>
      <c r="K3677" s="23">
        <f t="shared" si="2507"/>
        <v>0</v>
      </c>
      <c r="L3677" s="23">
        <f t="shared" si="2507"/>
        <v>0</v>
      </c>
      <c r="M3677" s="23">
        <f t="shared" si="2507"/>
        <v>0</v>
      </c>
      <c r="N3677" s="23">
        <f t="shared" si="2507"/>
        <v>0</v>
      </c>
      <c r="O3677" s="51">
        <f t="shared" si="2507"/>
        <v>76199.715500000006</v>
      </c>
      <c r="P3677" s="51">
        <f t="shared" si="2507"/>
        <v>0</v>
      </c>
      <c r="Q3677" s="51">
        <f t="shared" si="2507"/>
        <v>0</v>
      </c>
      <c r="R3677" s="87">
        <f t="shared" si="2496"/>
        <v>99.724571470664714</v>
      </c>
      <c r="S3677" s="70"/>
    </row>
    <row r="3678" spans="1:19" ht="31.5" customHeight="1" x14ac:dyDescent="0.3">
      <c r="A3678" s="28" t="s">
        <v>310</v>
      </c>
      <c r="B3678" s="28" t="s">
        <v>1423</v>
      </c>
      <c r="C3678" s="18" t="s">
        <v>269</v>
      </c>
      <c r="D3678" s="28"/>
      <c r="E3678" s="29" t="s">
        <v>1597</v>
      </c>
      <c r="F3678" s="24">
        <v>22784.299999999996</v>
      </c>
      <c r="G3678" s="24">
        <f t="shared" ref="G3678:H3678" si="2508">G3679+G3687</f>
        <v>0</v>
      </c>
      <c r="H3678" s="24">
        <f t="shared" si="2508"/>
        <v>22441.281999999999</v>
      </c>
      <c r="I3678" s="24">
        <f t="shared" ref="I3678:Q3678" si="2509">I3679+I3687</f>
        <v>20542.571400000001</v>
      </c>
      <c r="J3678" s="37">
        <f t="shared" si="2509"/>
        <v>12822.865</v>
      </c>
      <c r="K3678" s="24">
        <f t="shared" si="2509"/>
        <v>0</v>
      </c>
      <c r="L3678" s="24">
        <f t="shared" si="2509"/>
        <v>0</v>
      </c>
      <c r="M3678" s="24">
        <f t="shared" si="2509"/>
        <v>0</v>
      </c>
      <c r="N3678" s="24">
        <f t="shared" si="2509"/>
        <v>0</v>
      </c>
      <c r="O3678" s="30">
        <f t="shared" si="2509"/>
        <v>20451.033370000001</v>
      </c>
      <c r="P3678" s="30">
        <f t="shared" si="2509"/>
        <v>0</v>
      </c>
      <c r="Q3678" s="30">
        <f t="shared" si="2509"/>
        <v>0</v>
      </c>
      <c r="R3678" s="88">
        <f t="shared" si="2496"/>
        <v>99.554398384615084</v>
      </c>
      <c r="S3678" s="70"/>
    </row>
    <row r="3679" spans="1:19" ht="47.25" customHeight="1" x14ac:dyDescent="0.3">
      <c r="A3679" s="28" t="s">
        <v>310</v>
      </c>
      <c r="B3679" s="28" t="s">
        <v>1423</v>
      </c>
      <c r="C3679" s="18" t="s">
        <v>270</v>
      </c>
      <c r="D3679" s="28"/>
      <c r="E3679" s="29" t="s">
        <v>1598</v>
      </c>
      <c r="F3679" s="24">
        <v>2831.7</v>
      </c>
      <c r="G3679" s="24">
        <f t="shared" ref="G3679:Q3679" si="2510">G3680</f>
        <v>0</v>
      </c>
      <c r="H3679" s="24">
        <f t="shared" si="2510"/>
        <v>2831.7</v>
      </c>
      <c r="I3679" s="24">
        <f t="shared" si="2510"/>
        <v>1582.6</v>
      </c>
      <c r="J3679" s="37">
        <f t="shared" si="2510"/>
        <v>410</v>
      </c>
      <c r="K3679" s="24">
        <f t="shared" si="2510"/>
        <v>0</v>
      </c>
      <c r="L3679" s="24">
        <f t="shared" si="2510"/>
        <v>0</v>
      </c>
      <c r="M3679" s="24">
        <f t="shared" si="2510"/>
        <v>0</v>
      </c>
      <c r="N3679" s="24">
        <f t="shared" si="2510"/>
        <v>0</v>
      </c>
      <c r="O3679" s="30">
        <f t="shared" si="2510"/>
        <v>1555</v>
      </c>
      <c r="P3679" s="30">
        <f t="shared" si="2510"/>
        <v>0</v>
      </c>
      <c r="Q3679" s="30">
        <f t="shared" si="2510"/>
        <v>0</v>
      </c>
      <c r="R3679" s="88">
        <f t="shared" si="2496"/>
        <v>98.256034373815254</v>
      </c>
    </row>
    <row r="3680" spans="1:19" ht="63" customHeight="1" x14ac:dyDescent="0.3">
      <c r="A3680" s="28" t="s">
        <v>310</v>
      </c>
      <c r="B3680" s="28" t="s">
        <v>1423</v>
      </c>
      <c r="C3680" s="18" t="s">
        <v>333</v>
      </c>
      <c r="D3680" s="28"/>
      <c r="E3680" s="29" t="s">
        <v>1643</v>
      </c>
      <c r="F3680" s="24">
        <v>2831.7</v>
      </c>
      <c r="G3680" s="24">
        <f t="shared" ref="G3680:H3680" si="2511">G3681+G3684</f>
        <v>0</v>
      </c>
      <c r="H3680" s="24">
        <f t="shared" si="2511"/>
        <v>2831.7</v>
      </c>
      <c r="I3680" s="24">
        <f t="shared" ref="I3680:Q3680" si="2512">I3681+I3684</f>
        <v>1582.6</v>
      </c>
      <c r="J3680" s="37">
        <f t="shared" si="2512"/>
        <v>410</v>
      </c>
      <c r="K3680" s="24">
        <f t="shared" si="2512"/>
        <v>0</v>
      </c>
      <c r="L3680" s="24">
        <f t="shared" si="2512"/>
        <v>0</v>
      </c>
      <c r="M3680" s="24">
        <f t="shared" si="2512"/>
        <v>0</v>
      </c>
      <c r="N3680" s="24">
        <f t="shared" si="2512"/>
        <v>0</v>
      </c>
      <c r="O3680" s="30">
        <f t="shared" si="2512"/>
        <v>1555</v>
      </c>
      <c r="P3680" s="30">
        <f t="shared" si="2512"/>
        <v>0</v>
      </c>
      <c r="Q3680" s="30">
        <f t="shared" si="2512"/>
        <v>0</v>
      </c>
      <c r="R3680" s="88">
        <f t="shared" si="2496"/>
        <v>98.256034373815254</v>
      </c>
    </row>
    <row r="3681" spans="1:19" ht="47.25" customHeight="1" x14ac:dyDescent="0.3">
      <c r="A3681" s="28" t="s">
        <v>310</v>
      </c>
      <c r="B3681" s="28" t="s">
        <v>1423</v>
      </c>
      <c r="C3681" s="18" t="s">
        <v>330</v>
      </c>
      <c r="D3681" s="28"/>
      <c r="E3681" s="29" t="s">
        <v>1161</v>
      </c>
      <c r="F3681" s="24">
        <v>1000</v>
      </c>
      <c r="G3681" s="24">
        <f t="shared" ref="G3681:Q3682" si="2513">G3682</f>
        <v>0</v>
      </c>
      <c r="H3681" s="24">
        <f t="shared" si="2513"/>
        <v>1000</v>
      </c>
      <c r="I3681" s="24">
        <f t="shared" si="2513"/>
        <v>735</v>
      </c>
      <c r="J3681" s="37">
        <f t="shared" si="2513"/>
        <v>0</v>
      </c>
      <c r="K3681" s="24">
        <f t="shared" si="2513"/>
        <v>0</v>
      </c>
      <c r="L3681" s="24">
        <f t="shared" si="2513"/>
        <v>0</v>
      </c>
      <c r="M3681" s="24">
        <f t="shared" si="2513"/>
        <v>0</v>
      </c>
      <c r="N3681" s="24">
        <f t="shared" si="2513"/>
        <v>0</v>
      </c>
      <c r="O3681" s="30">
        <f t="shared" si="2513"/>
        <v>735</v>
      </c>
      <c r="P3681" s="30">
        <f t="shared" si="2513"/>
        <v>0</v>
      </c>
      <c r="Q3681" s="30">
        <f t="shared" si="2513"/>
        <v>0</v>
      </c>
      <c r="R3681" s="88">
        <f t="shared" si="2496"/>
        <v>100</v>
      </c>
    </row>
    <row r="3682" spans="1:19" ht="31.5" customHeight="1" x14ac:dyDescent="0.3">
      <c r="A3682" s="28" t="s">
        <v>310</v>
      </c>
      <c r="B3682" s="28" t="s">
        <v>1423</v>
      </c>
      <c r="C3682" s="18" t="s">
        <v>330</v>
      </c>
      <c r="D3682" s="28" t="s">
        <v>51</v>
      </c>
      <c r="E3682" s="29" t="s">
        <v>663</v>
      </c>
      <c r="F3682" s="24">
        <v>1000</v>
      </c>
      <c r="G3682" s="24">
        <f t="shared" si="2513"/>
        <v>0</v>
      </c>
      <c r="H3682" s="24">
        <f t="shared" si="2513"/>
        <v>1000</v>
      </c>
      <c r="I3682" s="24">
        <f t="shared" si="2513"/>
        <v>735</v>
      </c>
      <c r="J3682" s="37">
        <f t="shared" si="2513"/>
        <v>0</v>
      </c>
      <c r="K3682" s="24">
        <f t="shared" si="2513"/>
        <v>0</v>
      </c>
      <c r="L3682" s="24">
        <f t="shared" si="2513"/>
        <v>0</v>
      </c>
      <c r="M3682" s="24">
        <f t="shared" si="2513"/>
        <v>0</v>
      </c>
      <c r="N3682" s="24">
        <f t="shared" si="2513"/>
        <v>0</v>
      </c>
      <c r="O3682" s="30">
        <f t="shared" si="2513"/>
        <v>735</v>
      </c>
      <c r="P3682" s="30">
        <f t="shared" si="2513"/>
        <v>0</v>
      </c>
      <c r="Q3682" s="30">
        <f t="shared" si="2513"/>
        <v>0</v>
      </c>
      <c r="R3682" s="88">
        <f t="shared" si="2496"/>
        <v>100</v>
      </c>
    </row>
    <row r="3683" spans="1:19" ht="31.5" customHeight="1" x14ac:dyDescent="0.3">
      <c r="A3683" s="28" t="s">
        <v>310</v>
      </c>
      <c r="B3683" s="28" t="s">
        <v>1423</v>
      </c>
      <c r="C3683" s="18" t="s">
        <v>330</v>
      </c>
      <c r="D3683" s="28" t="s">
        <v>52</v>
      </c>
      <c r="E3683" s="29" t="s">
        <v>664</v>
      </c>
      <c r="F3683" s="24">
        <v>1000</v>
      </c>
      <c r="G3683" s="24"/>
      <c r="H3683" s="24">
        <v>1000</v>
      </c>
      <c r="I3683" s="24">
        <v>735</v>
      </c>
      <c r="J3683" s="37">
        <v>0</v>
      </c>
      <c r="K3683" s="24">
        <v>0</v>
      </c>
      <c r="L3683" s="24">
        <v>0</v>
      </c>
      <c r="M3683" s="24">
        <v>0</v>
      </c>
      <c r="N3683" s="24">
        <v>0</v>
      </c>
      <c r="O3683" s="30">
        <v>735</v>
      </c>
      <c r="P3683" s="30">
        <v>0</v>
      </c>
      <c r="Q3683" s="30">
        <v>0</v>
      </c>
      <c r="R3683" s="88">
        <f t="shared" si="2496"/>
        <v>100</v>
      </c>
    </row>
    <row r="3684" spans="1:19" ht="47.25" customHeight="1" x14ac:dyDescent="0.3">
      <c r="A3684" s="28" t="s">
        <v>310</v>
      </c>
      <c r="B3684" s="28" t="s">
        <v>1423</v>
      </c>
      <c r="C3684" s="18" t="s">
        <v>331</v>
      </c>
      <c r="D3684" s="28"/>
      <c r="E3684" s="29" t="s">
        <v>1162</v>
      </c>
      <c r="F3684" s="24">
        <v>1831.7</v>
      </c>
      <c r="G3684" s="24">
        <f t="shared" ref="G3684:Q3685" si="2514">G3685</f>
        <v>0</v>
      </c>
      <c r="H3684" s="24">
        <f t="shared" si="2514"/>
        <v>1831.7</v>
      </c>
      <c r="I3684" s="24">
        <f t="shared" si="2514"/>
        <v>847.6</v>
      </c>
      <c r="J3684" s="37">
        <f t="shared" si="2514"/>
        <v>410</v>
      </c>
      <c r="K3684" s="24">
        <f t="shared" si="2514"/>
        <v>0</v>
      </c>
      <c r="L3684" s="24">
        <f t="shared" si="2514"/>
        <v>0</v>
      </c>
      <c r="M3684" s="24">
        <f t="shared" si="2514"/>
        <v>0</v>
      </c>
      <c r="N3684" s="24">
        <f t="shared" si="2514"/>
        <v>0</v>
      </c>
      <c r="O3684" s="30">
        <f t="shared" si="2514"/>
        <v>820</v>
      </c>
      <c r="P3684" s="30">
        <f t="shared" si="2514"/>
        <v>0</v>
      </c>
      <c r="Q3684" s="30">
        <f t="shared" si="2514"/>
        <v>0</v>
      </c>
      <c r="R3684" s="88">
        <f t="shared" si="2496"/>
        <v>96.743747050495514</v>
      </c>
    </row>
    <row r="3685" spans="1:19" ht="31.5" customHeight="1" x14ac:dyDescent="0.3">
      <c r="A3685" s="28" t="s">
        <v>310</v>
      </c>
      <c r="B3685" s="28" t="s">
        <v>1423</v>
      </c>
      <c r="C3685" s="18" t="s">
        <v>331</v>
      </c>
      <c r="D3685" s="28" t="s">
        <v>51</v>
      </c>
      <c r="E3685" s="29" t="s">
        <v>663</v>
      </c>
      <c r="F3685" s="24">
        <v>1831.7</v>
      </c>
      <c r="G3685" s="24">
        <f t="shared" si="2514"/>
        <v>0</v>
      </c>
      <c r="H3685" s="24">
        <f t="shared" si="2514"/>
        <v>1831.7</v>
      </c>
      <c r="I3685" s="24">
        <f t="shared" si="2514"/>
        <v>847.6</v>
      </c>
      <c r="J3685" s="37">
        <f t="shared" si="2514"/>
        <v>410</v>
      </c>
      <c r="K3685" s="24">
        <f t="shared" si="2514"/>
        <v>0</v>
      </c>
      <c r="L3685" s="24">
        <f t="shared" si="2514"/>
        <v>0</v>
      </c>
      <c r="M3685" s="24">
        <f t="shared" si="2514"/>
        <v>0</v>
      </c>
      <c r="N3685" s="24">
        <f t="shared" si="2514"/>
        <v>0</v>
      </c>
      <c r="O3685" s="30">
        <f t="shared" si="2514"/>
        <v>820</v>
      </c>
      <c r="P3685" s="30">
        <f t="shared" si="2514"/>
        <v>0</v>
      </c>
      <c r="Q3685" s="30">
        <f t="shared" si="2514"/>
        <v>0</v>
      </c>
      <c r="R3685" s="88">
        <f t="shared" si="2496"/>
        <v>96.743747050495514</v>
      </c>
    </row>
    <row r="3686" spans="1:19" ht="31.5" customHeight="1" x14ac:dyDescent="0.3">
      <c r="A3686" s="28" t="s">
        <v>310</v>
      </c>
      <c r="B3686" s="28" t="s">
        <v>1423</v>
      </c>
      <c r="C3686" s="18" t="s">
        <v>331</v>
      </c>
      <c r="D3686" s="28" t="s">
        <v>52</v>
      </c>
      <c r="E3686" s="29" t="s">
        <v>664</v>
      </c>
      <c r="F3686" s="24">
        <v>1831.7</v>
      </c>
      <c r="G3686" s="24"/>
      <c r="H3686" s="24">
        <v>1831.7</v>
      </c>
      <c r="I3686" s="24">
        <v>847.6</v>
      </c>
      <c r="J3686" s="37">
        <v>410</v>
      </c>
      <c r="K3686" s="24">
        <v>0</v>
      </c>
      <c r="L3686" s="24">
        <v>0</v>
      </c>
      <c r="M3686" s="24">
        <v>0</v>
      </c>
      <c r="N3686" s="24">
        <v>0</v>
      </c>
      <c r="O3686" s="30">
        <v>820</v>
      </c>
      <c r="P3686" s="30">
        <v>0</v>
      </c>
      <c r="Q3686" s="30">
        <v>0</v>
      </c>
      <c r="R3686" s="88">
        <f t="shared" si="2496"/>
        <v>96.743747050495514</v>
      </c>
    </row>
    <row r="3687" spans="1:19" ht="31.5" customHeight="1" x14ac:dyDescent="0.3">
      <c r="A3687" s="28" t="s">
        <v>310</v>
      </c>
      <c r="B3687" s="28" t="s">
        <v>1423</v>
      </c>
      <c r="C3687" s="18" t="s">
        <v>326</v>
      </c>
      <c r="D3687" s="28"/>
      <c r="E3687" s="29" t="s">
        <v>1608</v>
      </c>
      <c r="F3687" s="24">
        <v>19952.599999999995</v>
      </c>
      <c r="G3687" s="24">
        <f t="shared" ref="G3687:Q3688" si="2515">G3688</f>
        <v>0</v>
      </c>
      <c r="H3687" s="24">
        <f t="shared" si="2515"/>
        <v>19609.581999999999</v>
      </c>
      <c r="I3687" s="24">
        <f t="shared" si="2515"/>
        <v>18959.971400000002</v>
      </c>
      <c r="J3687" s="37">
        <f t="shared" si="2515"/>
        <v>12412.865</v>
      </c>
      <c r="K3687" s="24">
        <f t="shared" si="2515"/>
        <v>0</v>
      </c>
      <c r="L3687" s="24">
        <f t="shared" si="2515"/>
        <v>0</v>
      </c>
      <c r="M3687" s="24">
        <f t="shared" si="2515"/>
        <v>0</v>
      </c>
      <c r="N3687" s="24">
        <f t="shared" si="2515"/>
        <v>0</v>
      </c>
      <c r="O3687" s="30">
        <f t="shared" si="2515"/>
        <v>18896.033370000001</v>
      </c>
      <c r="P3687" s="30">
        <f t="shared" si="2515"/>
        <v>0</v>
      </c>
      <c r="Q3687" s="30">
        <f t="shared" si="2515"/>
        <v>0</v>
      </c>
      <c r="R3687" s="88">
        <f t="shared" si="2496"/>
        <v>99.662773594690123</v>
      </c>
      <c r="S3687" s="70"/>
    </row>
    <row r="3688" spans="1:19" ht="63" customHeight="1" x14ac:dyDescent="0.3">
      <c r="A3688" s="28" t="s">
        <v>310</v>
      </c>
      <c r="B3688" s="28" t="s">
        <v>1423</v>
      </c>
      <c r="C3688" s="18" t="s">
        <v>327</v>
      </c>
      <c r="D3688" s="28"/>
      <c r="E3688" s="29" t="s">
        <v>1609</v>
      </c>
      <c r="F3688" s="24">
        <v>19952.599999999995</v>
      </c>
      <c r="G3688" s="24">
        <f t="shared" si="2515"/>
        <v>0</v>
      </c>
      <c r="H3688" s="24">
        <f t="shared" si="2515"/>
        <v>19609.581999999999</v>
      </c>
      <c r="I3688" s="24">
        <f t="shared" si="2515"/>
        <v>18959.971400000002</v>
      </c>
      <c r="J3688" s="37">
        <f t="shared" si="2515"/>
        <v>12412.865</v>
      </c>
      <c r="K3688" s="24">
        <f t="shared" si="2515"/>
        <v>0</v>
      </c>
      <c r="L3688" s="24">
        <f t="shared" si="2515"/>
        <v>0</v>
      </c>
      <c r="M3688" s="24">
        <f t="shared" si="2515"/>
        <v>0</v>
      </c>
      <c r="N3688" s="24">
        <f t="shared" si="2515"/>
        <v>0</v>
      </c>
      <c r="O3688" s="30">
        <f t="shared" si="2515"/>
        <v>18896.033370000001</v>
      </c>
      <c r="P3688" s="30">
        <f t="shared" si="2515"/>
        <v>0</v>
      </c>
      <c r="Q3688" s="30">
        <f t="shared" si="2515"/>
        <v>0</v>
      </c>
      <c r="R3688" s="88">
        <f t="shared" si="2496"/>
        <v>99.662773594690123</v>
      </c>
      <c r="S3688" s="70"/>
    </row>
    <row r="3689" spans="1:19" ht="47.25" customHeight="1" x14ac:dyDescent="0.3">
      <c r="A3689" s="28" t="s">
        <v>310</v>
      </c>
      <c r="B3689" s="28" t="s">
        <v>1423</v>
      </c>
      <c r="C3689" s="18" t="s">
        <v>332</v>
      </c>
      <c r="D3689" s="28"/>
      <c r="E3689" s="29" t="s">
        <v>710</v>
      </c>
      <c r="F3689" s="24">
        <v>19952.599999999995</v>
      </c>
      <c r="G3689" s="24">
        <f t="shared" ref="G3689:H3689" si="2516">G3690+G3692+G3694</f>
        <v>0</v>
      </c>
      <c r="H3689" s="24">
        <f t="shared" si="2516"/>
        <v>19609.581999999999</v>
      </c>
      <c r="I3689" s="24">
        <f t="shared" ref="I3689:Q3689" si="2517">I3690+I3692+I3694</f>
        <v>18959.971400000002</v>
      </c>
      <c r="J3689" s="37">
        <f t="shared" si="2517"/>
        <v>12412.865</v>
      </c>
      <c r="K3689" s="24">
        <f t="shared" si="2517"/>
        <v>0</v>
      </c>
      <c r="L3689" s="24">
        <f t="shared" si="2517"/>
        <v>0</v>
      </c>
      <c r="M3689" s="24">
        <f t="shared" si="2517"/>
        <v>0</v>
      </c>
      <c r="N3689" s="24">
        <f t="shared" si="2517"/>
        <v>0</v>
      </c>
      <c r="O3689" s="30">
        <f t="shared" si="2517"/>
        <v>18896.033370000001</v>
      </c>
      <c r="P3689" s="30">
        <f t="shared" si="2517"/>
        <v>0</v>
      </c>
      <c r="Q3689" s="30">
        <f t="shared" si="2517"/>
        <v>0</v>
      </c>
      <c r="R3689" s="88">
        <f t="shared" si="2496"/>
        <v>99.662773594690123</v>
      </c>
      <c r="S3689" s="70"/>
    </row>
    <row r="3690" spans="1:19" ht="78" x14ac:dyDescent="0.3">
      <c r="A3690" s="28" t="s">
        <v>310</v>
      </c>
      <c r="B3690" s="28" t="s">
        <v>1423</v>
      </c>
      <c r="C3690" s="18" t="s">
        <v>332</v>
      </c>
      <c r="D3690" s="28" t="s">
        <v>58</v>
      </c>
      <c r="E3690" s="29" t="s">
        <v>660</v>
      </c>
      <c r="F3690" s="24">
        <v>16428.899999999998</v>
      </c>
      <c r="G3690" s="24">
        <f t="shared" ref="G3690:Q3690" si="2518">G3691</f>
        <v>0</v>
      </c>
      <c r="H3690" s="24">
        <f t="shared" si="2518"/>
        <v>16428.900000000001</v>
      </c>
      <c r="I3690" s="24">
        <f t="shared" si="2518"/>
        <v>16013.02425</v>
      </c>
      <c r="J3690" s="37">
        <f t="shared" si="2518"/>
        <v>10315.1162</v>
      </c>
      <c r="K3690" s="24">
        <f t="shared" si="2518"/>
        <v>0</v>
      </c>
      <c r="L3690" s="24">
        <f t="shared" si="2518"/>
        <v>0</v>
      </c>
      <c r="M3690" s="24">
        <f t="shared" si="2518"/>
        <v>0</v>
      </c>
      <c r="N3690" s="24">
        <f t="shared" si="2518"/>
        <v>0</v>
      </c>
      <c r="O3690" s="30">
        <f t="shared" si="2518"/>
        <v>15996.273020000001</v>
      </c>
      <c r="P3690" s="30">
        <f t="shared" si="2518"/>
        <v>0</v>
      </c>
      <c r="Q3690" s="30">
        <f t="shared" si="2518"/>
        <v>0</v>
      </c>
      <c r="R3690" s="88">
        <f t="shared" si="2496"/>
        <v>99.895389966701643</v>
      </c>
      <c r="S3690" s="70"/>
    </row>
    <row r="3691" spans="1:19" ht="15.75" customHeight="1" x14ac:dyDescent="0.3">
      <c r="A3691" s="28" t="s">
        <v>310</v>
      </c>
      <c r="B3691" s="28" t="s">
        <v>1423</v>
      </c>
      <c r="C3691" s="18" t="s">
        <v>332</v>
      </c>
      <c r="D3691" s="28" t="s">
        <v>59</v>
      </c>
      <c r="E3691" s="29" t="s">
        <v>661</v>
      </c>
      <c r="F3691" s="24">
        <v>16428.899999999998</v>
      </c>
      <c r="G3691" s="24"/>
      <c r="H3691" s="24">
        <v>16428.900000000001</v>
      </c>
      <c r="I3691" s="24">
        <v>16013.02425</v>
      </c>
      <c r="J3691" s="37">
        <v>10315.1162</v>
      </c>
      <c r="K3691" s="24">
        <v>0</v>
      </c>
      <c r="L3691" s="24">
        <v>0</v>
      </c>
      <c r="M3691" s="24">
        <v>0</v>
      </c>
      <c r="N3691" s="24">
        <v>0</v>
      </c>
      <c r="O3691" s="30">
        <v>15996.273020000001</v>
      </c>
      <c r="P3691" s="30">
        <v>0</v>
      </c>
      <c r="Q3691" s="30">
        <v>0</v>
      </c>
      <c r="R3691" s="88">
        <f t="shared" si="2496"/>
        <v>99.895389966701643</v>
      </c>
      <c r="S3691" s="70"/>
    </row>
    <row r="3692" spans="1:19" ht="31.5" customHeight="1" x14ac:dyDescent="0.3">
      <c r="A3692" s="28" t="s">
        <v>310</v>
      </c>
      <c r="B3692" s="28" t="s">
        <v>1423</v>
      </c>
      <c r="C3692" s="18" t="s">
        <v>332</v>
      </c>
      <c r="D3692" s="28" t="s">
        <v>51</v>
      </c>
      <c r="E3692" s="29" t="s">
        <v>663</v>
      </c>
      <c r="F3692" s="24">
        <v>3503.1</v>
      </c>
      <c r="G3692" s="24">
        <f t="shared" ref="G3692:Q3692" si="2519">G3693</f>
        <v>0</v>
      </c>
      <c r="H3692" s="24">
        <f t="shared" si="2519"/>
        <v>3160.0819999999999</v>
      </c>
      <c r="I3692" s="24">
        <f t="shared" si="2519"/>
        <v>2902.4941600000002</v>
      </c>
      <c r="J3692" s="37">
        <f t="shared" si="2519"/>
        <v>2053.2958100000001</v>
      </c>
      <c r="K3692" s="24">
        <f t="shared" si="2519"/>
        <v>0</v>
      </c>
      <c r="L3692" s="24">
        <f t="shared" si="2519"/>
        <v>0</v>
      </c>
      <c r="M3692" s="24">
        <f t="shared" si="2519"/>
        <v>0</v>
      </c>
      <c r="N3692" s="24">
        <f t="shared" si="2519"/>
        <v>0</v>
      </c>
      <c r="O3692" s="30">
        <f t="shared" si="2519"/>
        <v>2856.0753599999998</v>
      </c>
      <c r="P3692" s="30">
        <f t="shared" si="2519"/>
        <v>0</v>
      </c>
      <c r="Q3692" s="30">
        <f t="shared" si="2519"/>
        <v>0</v>
      </c>
      <c r="R3692" s="88">
        <f t="shared" si="2496"/>
        <v>98.400727186992839</v>
      </c>
      <c r="S3692" s="70"/>
    </row>
    <row r="3693" spans="1:19" ht="31.5" customHeight="1" x14ac:dyDescent="0.3">
      <c r="A3693" s="28" t="s">
        <v>310</v>
      </c>
      <c r="B3693" s="28" t="s">
        <v>1423</v>
      </c>
      <c r="C3693" s="18" t="s">
        <v>332</v>
      </c>
      <c r="D3693" s="28" t="s">
        <v>52</v>
      </c>
      <c r="E3693" s="29" t="s">
        <v>664</v>
      </c>
      <c r="F3693" s="24">
        <v>3503.1</v>
      </c>
      <c r="G3693" s="24"/>
      <c r="H3693" s="24">
        <v>3160.0819999999999</v>
      </c>
      <c r="I3693" s="24">
        <v>2902.4941600000002</v>
      </c>
      <c r="J3693" s="37">
        <v>2053.2958100000001</v>
      </c>
      <c r="K3693" s="24">
        <v>0</v>
      </c>
      <c r="L3693" s="24">
        <v>0</v>
      </c>
      <c r="M3693" s="24">
        <v>0</v>
      </c>
      <c r="N3693" s="24">
        <v>0</v>
      </c>
      <c r="O3693" s="30">
        <v>2856.0753599999998</v>
      </c>
      <c r="P3693" s="30">
        <v>0</v>
      </c>
      <c r="Q3693" s="30">
        <v>0</v>
      </c>
      <c r="R3693" s="88">
        <f t="shared" si="2496"/>
        <v>98.400727186992839</v>
      </c>
      <c r="S3693" s="70"/>
    </row>
    <row r="3694" spans="1:19" ht="15.75" customHeight="1" x14ac:dyDescent="0.3">
      <c r="A3694" s="28" t="s">
        <v>310</v>
      </c>
      <c r="B3694" s="28" t="s">
        <v>1423</v>
      </c>
      <c r="C3694" s="18" t="s">
        <v>332</v>
      </c>
      <c r="D3694" s="28" t="s">
        <v>53</v>
      </c>
      <c r="E3694" s="29" t="s">
        <v>679</v>
      </c>
      <c r="F3694" s="24">
        <v>20.6</v>
      </c>
      <c r="G3694" s="24">
        <f t="shared" ref="G3694:Q3694" si="2520">G3695</f>
        <v>0</v>
      </c>
      <c r="H3694" s="24">
        <f t="shared" si="2520"/>
        <v>20.6</v>
      </c>
      <c r="I3694" s="24">
        <f t="shared" si="2520"/>
        <v>44.45299</v>
      </c>
      <c r="J3694" s="37">
        <f t="shared" si="2520"/>
        <v>44.45299</v>
      </c>
      <c r="K3694" s="24">
        <f t="shared" si="2520"/>
        <v>0</v>
      </c>
      <c r="L3694" s="24">
        <f t="shared" si="2520"/>
        <v>0</v>
      </c>
      <c r="M3694" s="24">
        <f t="shared" si="2520"/>
        <v>0</v>
      </c>
      <c r="N3694" s="24">
        <f t="shared" si="2520"/>
        <v>0</v>
      </c>
      <c r="O3694" s="30">
        <f t="shared" si="2520"/>
        <v>43.684989999999999</v>
      </c>
      <c r="P3694" s="30">
        <f t="shared" si="2520"/>
        <v>0</v>
      </c>
      <c r="Q3694" s="30">
        <f t="shared" si="2520"/>
        <v>0</v>
      </c>
      <c r="R3694" s="88">
        <f t="shared" si="2496"/>
        <v>98.272332187328686</v>
      </c>
      <c r="S3694" s="70"/>
    </row>
    <row r="3695" spans="1:19" ht="15.75" customHeight="1" x14ac:dyDescent="0.3">
      <c r="A3695" s="28" t="s">
        <v>310</v>
      </c>
      <c r="B3695" s="28" t="s">
        <v>1423</v>
      </c>
      <c r="C3695" s="18" t="s">
        <v>332</v>
      </c>
      <c r="D3695" s="28" t="s">
        <v>60</v>
      </c>
      <c r="E3695" s="29" t="s">
        <v>682</v>
      </c>
      <c r="F3695" s="24">
        <v>20.6</v>
      </c>
      <c r="G3695" s="24"/>
      <c r="H3695" s="24">
        <v>20.6</v>
      </c>
      <c r="I3695" s="24">
        <v>44.45299</v>
      </c>
      <c r="J3695" s="37">
        <v>44.45299</v>
      </c>
      <c r="K3695" s="24">
        <v>0</v>
      </c>
      <c r="L3695" s="24">
        <v>0</v>
      </c>
      <c r="M3695" s="24">
        <v>0</v>
      </c>
      <c r="N3695" s="24">
        <v>0</v>
      </c>
      <c r="O3695" s="30">
        <v>43.684989999999999</v>
      </c>
      <c r="P3695" s="30">
        <v>0</v>
      </c>
      <c r="Q3695" s="30">
        <v>0</v>
      </c>
      <c r="R3695" s="88">
        <f t="shared" si="2496"/>
        <v>98.272332187328686</v>
      </c>
      <c r="S3695" s="70"/>
    </row>
    <row r="3696" spans="1:19" ht="31.5" customHeight="1" x14ac:dyDescent="0.3">
      <c r="A3696" s="28" t="s">
        <v>310</v>
      </c>
      <c r="B3696" s="28" t="s">
        <v>1423</v>
      </c>
      <c r="C3696" s="18" t="s">
        <v>65</v>
      </c>
      <c r="D3696" s="28"/>
      <c r="E3696" s="29" t="s">
        <v>1228</v>
      </c>
      <c r="F3696" s="24">
        <v>50995.199999999997</v>
      </c>
      <c r="G3696" s="24">
        <f t="shared" ref="G3696:Q3696" si="2521">G3697</f>
        <v>0</v>
      </c>
      <c r="H3696" s="24">
        <f t="shared" si="2521"/>
        <v>50673.68</v>
      </c>
      <c r="I3696" s="24">
        <f t="shared" si="2521"/>
        <v>49574.979999999996</v>
      </c>
      <c r="J3696" s="37">
        <f t="shared" si="2521"/>
        <v>34649.178999999996</v>
      </c>
      <c r="K3696" s="24">
        <f t="shared" si="2521"/>
        <v>0</v>
      </c>
      <c r="L3696" s="24">
        <f t="shared" si="2521"/>
        <v>0</v>
      </c>
      <c r="M3696" s="24">
        <f t="shared" si="2521"/>
        <v>0</v>
      </c>
      <c r="N3696" s="24">
        <f t="shared" si="2521"/>
        <v>0</v>
      </c>
      <c r="O3696" s="30">
        <f t="shared" si="2521"/>
        <v>49538.838319999995</v>
      </c>
      <c r="P3696" s="30">
        <f t="shared" si="2521"/>
        <v>0</v>
      </c>
      <c r="Q3696" s="30">
        <f t="shared" si="2521"/>
        <v>0</v>
      </c>
      <c r="R3696" s="88">
        <f t="shared" si="2496"/>
        <v>99.927096934784444</v>
      </c>
      <c r="S3696" s="70"/>
    </row>
    <row r="3697" spans="1:19" ht="31.5" customHeight="1" x14ac:dyDescent="0.3">
      <c r="A3697" s="28" t="s">
        <v>310</v>
      </c>
      <c r="B3697" s="28" t="s">
        <v>1423</v>
      </c>
      <c r="C3697" s="18" t="s">
        <v>66</v>
      </c>
      <c r="D3697" s="28"/>
      <c r="E3697" s="29" t="s">
        <v>1231</v>
      </c>
      <c r="F3697" s="24">
        <v>50995.199999999997</v>
      </c>
      <c r="G3697" s="24">
        <f t="shared" ref="G3697:H3697" si="2522">G3698+G3701</f>
        <v>0</v>
      </c>
      <c r="H3697" s="24">
        <f t="shared" si="2522"/>
        <v>50673.68</v>
      </c>
      <c r="I3697" s="24">
        <f t="shared" ref="I3697:Q3697" si="2523">I3698+I3701</f>
        <v>49574.979999999996</v>
      </c>
      <c r="J3697" s="37">
        <f t="shared" si="2523"/>
        <v>34649.178999999996</v>
      </c>
      <c r="K3697" s="24">
        <f t="shared" si="2523"/>
        <v>0</v>
      </c>
      <c r="L3697" s="24">
        <f t="shared" si="2523"/>
        <v>0</v>
      </c>
      <c r="M3697" s="24">
        <f t="shared" si="2523"/>
        <v>0</v>
      </c>
      <c r="N3697" s="24">
        <f t="shared" si="2523"/>
        <v>0</v>
      </c>
      <c r="O3697" s="30">
        <f t="shared" si="2523"/>
        <v>49538.838319999995</v>
      </c>
      <c r="P3697" s="30">
        <f t="shared" si="2523"/>
        <v>0</v>
      </c>
      <c r="Q3697" s="30">
        <f t="shared" si="2523"/>
        <v>0</v>
      </c>
      <c r="R3697" s="88">
        <f t="shared" si="2496"/>
        <v>99.927096934784444</v>
      </c>
      <c r="S3697" s="70"/>
    </row>
    <row r="3698" spans="1:19" ht="31.5" customHeight="1" x14ac:dyDescent="0.3">
      <c r="A3698" s="28" t="s">
        <v>310</v>
      </c>
      <c r="B3698" s="28" t="s">
        <v>1423</v>
      </c>
      <c r="C3698" s="18" t="s">
        <v>67</v>
      </c>
      <c r="D3698" s="28"/>
      <c r="E3698" s="29" t="s">
        <v>1221</v>
      </c>
      <c r="F3698" s="24">
        <v>47893.5</v>
      </c>
      <c r="G3698" s="24">
        <f t="shared" ref="G3698:Q3699" si="2524">G3699</f>
        <v>0</v>
      </c>
      <c r="H3698" s="24">
        <f t="shared" si="2524"/>
        <v>47893.5</v>
      </c>
      <c r="I3698" s="24">
        <f t="shared" si="2524"/>
        <v>47361.249739999999</v>
      </c>
      <c r="J3698" s="37">
        <f t="shared" si="2524"/>
        <v>33007.978999999999</v>
      </c>
      <c r="K3698" s="24">
        <f t="shared" si="2524"/>
        <v>0</v>
      </c>
      <c r="L3698" s="24">
        <f t="shared" si="2524"/>
        <v>0</v>
      </c>
      <c r="M3698" s="24">
        <f t="shared" si="2524"/>
        <v>0</v>
      </c>
      <c r="N3698" s="24">
        <f t="shared" si="2524"/>
        <v>0</v>
      </c>
      <c r="O3698" s="30">
        <f t="shared" si="2524"/>
        <v>47325.108059999999</v>
      </c>
      <c r="P3698" s="30">
        <f t="shared" si="2524"/>
        <v>0</v>
      </c>
      <c r="Q3698" s="30">
        <f t="shared" si="2524"/>
        <v>0</v>
      </c>
      <c r="R3698" s="88">
        <f t="shared" si="2496"/>
        <v>99.923689344773621</v>
      </c>
      <c r="S3698" s="70"/>
    </row>
    <row r="3699" spans="1:19" ht="78" x14ac:dyDescent="0.3">
      <c r="A3699" s="28" t="s">
        <v>310</v>
      </c>
      <c r="B3699" s="28" t="s">
        <v>1423</v>
      </c>
      <c r="C3699" s="18" t="s">
        <v>67</v>
      </c>
      <c r="D3699" s="28" t="s">
        <v>58</v>
      </c>
      <c r="E3699" s="29" t="s">
        <v>660</v>
      </c>
      <c r="F3699" s="24">
        <v>47893.5</v>
      </c>
      <c r="G3699" s="24">
        <f t="shared" si="2524"/>
        <v>0</v>
      </c>
      <c r="H3699" s="24">
        <f t="shared" si="2524"/>
        <v>47893.5</v>
      </c>
      <c r="I3699" s="24">
        <f t="shared" si="2524"/>
        <v>47361.249739999999</v>
      </c>
      <c r="J3699" s="37">
        <f t="shared" si="2524"/>
        <v>33007.978999999999</v>
      </c>
      <c r="K3699" s="24">
        <f t="shared" si="2524"/>
        <v>0</v>
      </c>
      <c r="L3699" s="24">
        <f t="shared" si="2524"/>
        <v>0</v>
      </c>
      <c r="M3699" s="24">
        <f t="shared" si="2524"/>
        <v>0</v>
      </c>
      <c r="N3699" s="24">
        <f t="shared" si="2524"/>
        <v>0</v>
      </c>
      <c r="O3699" s="24">
        <f t="shared" si="2524"/>
        <v>47325.108059999999</v>
      </c>
      <c r="P3699" s="30">
        <f t="shared" si="2524"/>
        <v>0</v>
      </c>
      <c r="Q3699" s="30">
        <f t="shared" si="2524"/>
        <v>0</v>
      </c>
      <c r="R3699" s="88">
        <f t="shared" si="2496"/>
        <v>99.923689344773621</v>
      </c>
      <c r="S3699" s="70"/>
    </row>
    <row r="3700" spans="1:19" ht="31.5" customHeight="1" x14ac:dyDescent="0.3">
      <c r="A3700" s="28" t="s">
        <v>310</v>
      </c>
      <c r="B3700" s="28" t="s">
        <v>1423</v>
      </c>
      <c r="C3700" s="18" t="s">
        <v>67</v>
      </c>
      <c r="D3700" s="28" t="s">
        <v>68</v>
      </c>
      <c r="E3700" s="29" t="s">
        <v>662</v>
      </c>
      <c r="F3700" s="24">
        <v>47893.5</v>
      </c>
      <c r="G3700" s="24"/>
      <c r="H3700" s="24">
        <v>47893.5</v>
      </c>
      <c r="I3700" s="24">
        <v>47361.249739999999</v>
      </c>
      <c r="J3700" s="37">
        <v>33007.978999999999</v>
      </c>
      <c r="K3700" s="24">
        <v>0</v>
      </c>
      <c r="L3700" s="24">
        <v>0</v>
      </c>
      <c r="M3700" s="24">
        <v>0</v>
      </c>
      <c r="N3700" s="24">
        <v>0</v>
      </c>
      <c r="O3700" s="30">
        <v>47325.108059999999</v>
      </c>
      <c r="P3700" s="30">
        <v>0</v>
      </c>
      <c r="Q3700" s="30">
        <v>0</v>
      </c>
      <c r="R3700" s="88">
        <f t="shared" si="2496"/>
        <v>99.923689344773621</v>
      </c>
      <c r="S3700" s="70"/>
    </row>
    <row r="3701" spans="1:19" ht="31.5" customHeight="1" x14ac:dyDescent="0.3">
      <c r="A3701" s="28" t="s">
        <v>310</v>
      </c>
      <c r="B3701" s="28" t="s">
        <v>1423</v>
      </c>
      <c r="C3701" s="18" t="s">
        <v>69</v>
      </c>
      <c r="D3701" s="28"/>
      <c r="E3701" s="29" t="s">
        <v>1222</v>
      </c>
      <c r="F3701" s="24">
        <v>3101.7</v>
      </c>
      <c r="G3701" s="24">
        <f t="shared" ref="G3701:H3701" si="2525">G3702+G3704</f>
        <v>0</v>
      </c>
      <c r="H3701" s="24">
        <f t="shared" si="2525"/>
        <v>2780.18</v>
      </c>
      <c r="I3701" s="24">
        <f>I3702+I3704+I3706</f>
        <v>2213.7302599999998</v>
      </c>
      <c r="J3701" s="24">
        <f t="shared" ref="J3701:Q3701" si="2526">J3702+J3704+J3706</f>
        <v>1641.2</v>
      </c>
      <c r="K3701" s="24">
        <f t="shared" si="2526"/>
        <v>0</v>
      </c>
      <c r="L3701" s="24">
        <f t="shared" si="2526"/>
        <v>0</v>
      </c>
      <c r="M3701" s="24">
        <f t="shared" si="2526"/>
        <v>0</v>
      </c>
      <c r="N3701" s="24">
        <f t="shared" si="2526"/>
        <v>0</v>
      </c>
      <c r="O3701" s="24">
        <f t="shared" si="2526"/>
        <v>2213.7302599999998</v>
      </c>
      <c r="P3701" s="24">
        <f t="shared" si="2526"/>
        <v>0</v>
      </c>
      <c r="Q3701" s="24">
        <f t="shared" si="2526"/>
        <v>0</v>
      </c>
      <c r="R3701" s="88">
        <f t="shared" si="2496"/>
        <v>100</v>
      </c>
      <c r="S3701" s="70"/>
    </row>
    <row r="3702" spans="1:19" ht="78.75" customHeight="1" x14ac:dyDescent="0.3">
      <c r="A3702" s="28" t="s">
        <v>310</v>
      </c>
      <c r="B3702" s="28" t="s">
        <v>1423</v>
      </c>
      <c r="C3702" s="18" t="s">
        <v>69</v>
      </c>
      <c r="D3702" s="28" t="s">
        <v>58</v>
      </c>
      <c r="E3702" s="29" t="s">
        <v>660</v>
      </c>
      <c r="F3702" s="24">
        <v>55</v>
      </c>
      <c r="G3702" s="24">
        <f t="shared" ref="G3702:Q3702" si="2527">G3703</f>
        <v>0</v>
      </c>
      <c r="H3702" s="24">
        <f t="shared" si="2527"/>
        <v>55</v>
      </c>
      <c r="I3702" s="24">
        <f t="shared" si="2527"/>
        <v>13.17634</v>
      </c>
      <c r="J3702" s="37">
        <f t="shared" si="2527"/>
        <v>15.045</v>
      </c>
      <c r="K3702" s="24">
        <f t="shared" si="2527"/>
        <v>0</v>
      </c>
      <c r="L3702" s="24">
        <f t="shared" si="2527"/>
        <v>0</v>
      </c>
      <c r="M3702" s="24">
        <f t="shared" si="2527"/>
        <v>0</v>
      </c>
      <c r="N3702" s="24">
        <f t="shared" si="2527"/>
        <v>0</v>
      </c>
      <c r="O3702" s="30">
        <f t="shared" si="2527"/>
        <v>13.17634</v>
      </c>
      <c r="P3702" s="30">
        <f t="shared" si="2527"/>
        <v>0</v>
      </c>
      <c r="Q3702" s="30">
        <f t="shared" si="2527"/>
        <v>0</v>
      </c>
      <c r="R3702" s="88">
        <f t="shared" si="2496"/>
        <v>100</v>
      </c>
      <c r="S3702" s="70"/>
    </row>
    <row r="3703" spans="1:19" ht="31.5" customHeight="1" x14ac:dyDescent="0.3">
      <c r="A3703" s="28" t="s">
        <v>310</v>
      </c>
      <c r="B3703" s="28" t="s">
        <v>1423</v>
      </c>
      <c r="C3703" s="18" t="s">
        <v>69</v>
      </c>
      <c r="D3703" s="28" t="s">
        <v>68</v>
      </c>
      <c r="E3703" s="29" t="s">
        <v>662</v>
      </c>
      <c r="F3703" s="24">
        <v>55</v>
      </c>
      <c r="G3703" s="24"/>
      <c r="H3703" s="24">
        <v>55</v>
      </c>
      <c r="I3703" s="24">
        <v>13.17634</v>
      </c>
      <c r="J3703" s="37">
        <v>15.045</v>
      </c>
      <c r="K3703" s="24">
        <v>0</v>
      </c>
      <c r="L3703" s="24">
        <v>0</v>
      </c>
      <c r="M3703" s="24">
        <v>0</v>
      </c>
      <c r="N3703" s="24">
        <v>0</v>
      </c>
      <c r="O3703" s="30">
        <v>13.17634</v>
      </c>
      <c r="P3703" s="30">
        <v>0</v>
      </c>
      <c r="Q3703" s="30">
        <v>0</v>
      </c>
      <c r="R3703" s="88">
        <f t="shared" si="2496"/>
        <v>100</v>
      </c>
      <c r="S3703" s="70"/>
    </row>
    <row r="3704" spans="1:19" ht="31.5" customHeight="1" x14ac:dyDescent="0.3">
      <c r="A3704" s="28" t="s">
        <v>310</v>
      </c>
      <c r="B3704" s="28" t="s">
        <v>1423</v>
      </c>
      <c r="C3704" s="18" t="s">
        <v>69</v>
      </c>
      <c r="D3704" s="28" t="s">
        <v>51</v>
      </c>
      <c r="E3704" s="29" t="s">
        <v>663</v>
      </c>
      <c r="F3704" s="24">
        <v>3046.7</v>
      </c>
      <c r="G3704" s="24">
        <f t="shared" ref="G3704:Q3704" si="2528">G3705</f>
        <v>0</v>
      </c>
      <c r="H3704" s="24">
        <f t="shared" si="2528"/>
        <v>2725.18</v>
      </c>
      <c r="I3704" s="24">
        <f t="shared" si="2528"/>
        <v>2199.9289199999998</v>
      </c>
      <c r="J3704" s="37">
        <f t="shared" si="2528"/>
        <v>1625.53</v>
      </c>
      <c r="K3704" s="24">
        <f t="shared" si="2528"/>
        <v>0</v>
      </c>
      <c r="L3704" s="24">
        <f t="shared" si="2528"/>
        <v>0</v>
      </c>
      <c r="M3704" s="24">
        <f t="shared" si="2528"/>
        <v>0</v>
      </c>
      <c r="N3704" s="24">
        <f t="shared" si="2528"/>
        <v>0</v>
      </c>
      <c r="O3704" s="30">
        <f t="shared" si="2528"/>
        <v>2199.9289199999998</v>
      </c>
      <c r="P3704" s="30">
        <f t="shared" si="2528"/>
        <v>0</v>
      </c>
      <c r="Q3704" s="30">
        <f t="shared" si="2528"/>
        <v>0</v>
      </c>
      <c r="R3704" s="88">
        <f t="shared" si="2496"/>
        <v>100</v>
      </c>
      <c r="S3704" s="70"/>
    </row>
    <row r="3705" spans="1:19" ht="31.5" customHeight="1" x14ac:dyDescent="0.3">
      <c r="A3705" s="28" t="s">
        <v>310</v>
      </c>
      <c r="B3705" s="28" t="s">
        <v>1423</v>
      </c>
      <c r="C3705" s="18" t="s">
        <v>69</v>
      </c>
      <c r="D3705" s="28" t="s">
        <v>52</v>
      </c>
      <c r="E3705" s="29" t="s">
        <v>664</v>
      </c>
      <c r="F3705" s="24">
        <v>3046.7</v>
      </c>
      <c r="G3705" s="24"/>
      <c r="H3705" s="24">
        <v>2725.18</v>
      </c>
      <c r="I3705" s="24">
        <v>2199.9289199999998</v>
      </c>
      <c r="J3705" s="37">
        <v>1625.53</v>
      </c>
      <c r="K3705" s="24">
        <v>0</v>
      </c>
      <c r="L3705" s="24">
        <v>0</v>
      </c>
      <c r="M3705" s="24">
        <v>0</v>
      </c>
      <c r="N3705" s="24">
        <v>0</v>
      </c>
      <c r="O3705" s="30">
        <v>2199.9289199999998</v>
      </c>
      <c r="P3705" s="30">
        <v>0</v>
      </c>
      <c r="Q3705" s="30">
        <v>0</v>
      </c>
      <c r="R3705" s="88">
        <f t="shared" si="2496"/>
        <v>100</v>
      </c>
      <c r="S3705" s="70"/>
    </row>
    <row r="3706" spans="1:19" x14ac:dyDescent="0.3">
      <c r="A3706" s="28" t="s">
        <v>310</v>
      </c>
      <c r="B3706" s="28" t="s">
        <v>1423</v>
      </c>
      <c r="C3706" s="18" t="s">
        <v>69</v>
      </c>
      <c r="D3706" s="28" t="s">
        <v>53</v>
      </c>
      <c r="E3706" s="29" t="s">
        <v>679</v>
      </c>
      <c r="F3706" s="24"/>
      <c r="G3706" s="24"/>
      <c r="H3706" s="24">
        <v>0</v>
      </c>
      <c r="I3706" s="24">
        <f>I3707</f>
        <v>0.625</v>
      </c>
      <c r="J3706" s="24">
        <f t="shared" ref="J3706:Q3706" si="2529">J3707</f>
        <v>0.625</v>
      </c>
      <c r="K3706" s="24">
        <f t="shared" si="2529"/>
        <v>0</v>
      </c>
      <c r="L3706" s="24">
        <f t="shared" si="2529"/>
        <v>0</v>
      </c>
      <c r="M3706" s="24">
        <f t="shared" si="2529"/>
        <v>0</v>
      </c>
      <c r="N3706" s="24">
        <f t="shared" si="2529"/>
        <v>0</v>
      </c>
      <c r="O3706" s="24">
        <f t="shared" si="2529"/>
        <v>0.625</v>
      </c>
      <c r="P3706" s="24">
        <f t="shared" si="2529"/>
        <v>0</v>
      </c>
      <c r="Q3706" s="24">
        <f t="shared" si="2529"/>
        <v>0</v>
      </c>
      <c r="R3706" s="88">
        <f t="shared" si="2496"/>
        <v>100</v>
      </c>
      <c r="S3706" s="70"/>
    </row>
    <row r="3707" spans="1:19" x14ac:dyDescent="0.3">
      <c r="A3707" s="28" t="s">
        <v>310</v>
      </c>
      <c r="B3707" s="28" t="s">
        <v>1423</v>
      </c>
      <c r="C3707" s="18" t="s">
        <v>69</v>
      </c>
      <c r="D3707" s="28" t="s">
        <v>60</v>
      </c>
      <c r="E3707" s="29" t="s">
        <v>682</v>
      </c>
      <c r="F3707" s="24"/>
      <c r="G3707" s="24"/>
      <c r="H3707" s="24">
        <v>0</v>
      </c>
      <c r="I3707" s="24">
        <v>0.625</v>
      </c>
      <c r="J3707" s="37">
        <v>0.625</v>
      </c>
      <c r="K3707" s="37">
        <v>0</v>
      </c>
      <c r="L3707" s="37">
        <v>0</v>
      </c>
      <c r="M3707" s="37">
        <v>0</v>
      </c>
      <c r="N3707" s="37">
        <v>0</v>
      </c>
      <c r="O3707" s="37">
        <v>0.625</v>
      </c>
      <c r="P3707" s="37">
        <v>0</v>
      </c>
      <c r="Q3707" s="37">
        <v>0</v>
      </c>
      <c r="R3707" s="88">
        <f t="shared" si="2496"/>
        <v>100</v>
      </c>
      <c r="S3707" s="70"/>
    </row>
    <row r="3708" spans="1:19" ht="47.25" customHeight="1" x14ac:dyDescent="0.3">
      <c r="A3708" s="28" t="s">
        <v>310</v>
      </c>
      <c r="B3708" s="28" t="s">
        <v>1423</v>
      </c>
      <c r="C3708" s="28" t="s">
        <v>79</v>
      </c>
      <c r="D3708" s="28"/>
      <c r="E3708" s="29" t="s">
        <v>1232</v>
      </c>
      <c r="F3708" s="24">
        <v>0</v>
      </c>
      <c r="G3708" s="24">
        <f t="shared" ref="G3708:Q3709" si="2530">G3709</f>
        <v>0</v>
      </c>
      <c r="H3708" s="24">
        <f>H3709+H3716</f>
        <v>1523.4570000000001</v>
      </c>
      <c r="I3708" s="24">
        <f>I3709+I3716</f>
        <v>6292.6195099999995</v>
      </c>
      <c r="J3708" s="24">
        <f t="shared" ref="J3708:Q3708" si="2531">J3709+J3716</f>
        <v>5126.9532099999997</v>
      </c>
      <c r="K3708" s="24">
        <f t="shared" si="2531"/>
        <v>0</v>
      </c>
      <c r="L3708" s="24">
        <f t="shared" si="2531"/>
        <v>0</v>
      </c>
      <c r="M3708" s="24">
        <f t="shared" si="2531"/>
        <v>0</v>
      </c>
      <c r="N3708" s="24">
        <f t="shared" si="2531"/>
        <v>0</v>
      </c>
      <c r="O3708" s="24">
        <f t="shared" si="2531"/>
        <v>6209.8438099999994</v>
      </c>
      <c r="P3708" s="24">
        <f t="shared" si="2531"/>
        <v>0</v>
      </c>
      <c r="Q3708" s="24">
        <f t="shared" si="2531"/>
        <v>0</v>
      </c>
      <c r="R3708" s="88">
        <f t="shared" si="2496"/>
        <v>98.684558952460804</v>
      </c>
      <c r="S3708" s="70"/>
    </row>
    <row r="3709" spans="1:19" ht="31.5" customHeight="1" x14ac:dyDescent="0.3">
      <c r="A3709" s="28" t="s">
        <v>310</v>
      </c>
      <c r="B3709" s="28" t="s">
        <v>1423</v>
      </c>
      <c r="C3709" s="28" t="s">
        <v>86</v>
      </c>
      <c r="D3709" s="28"/>
      <c r="E3709" s="29" t="s">
        <v>1233</v>
      </c>
      <c r="F3709" s="24">
        <v>0</v>
      </c>
      <c r="G3709" s="24">
        <f t="shared" si="2530"/>
        <v>0</v>
      </c>
      <c r="H3709" s="24">
        <f t="shared" si="2530"/>
        <v>1430.4380000000001</v>
      </c>
      <c r="I3709" s="24">
        <f t="shared" si="2530"/>
        <v>6167.4108299999998</v>
      </c>
      <c r="J3709" s="37">
        <f t="shared" si="2530"/>
        <v>5033.9351299999998</v>
      </c>
      <c r="K3709" s="24">
        <f t="shared" si="2530"/>
        <v>0</v>
      </c>
      <c r="L3709" s="24">
        <f t="shared" si="2530"/>
        <v>0</v>
      </c>
      <c r="M3709" s="24">
        <f t="shared" si="2530"/>
        <v>0</v>
      </c>
      <c r="N3709" s="24">
        <f t="shared" si="2530"/>
        <v>0</v>
      </c>
      <c r="O3709" s="30">
        <f t="shared" si="2530"/>
        <v>6084.6351299999997</v>
      </c>
      <c r="P3709" s="30">
        <f t="shared" si="2530"/>
        <v>0</v>
      </c>
      <c r="Q3709" s="30">
        <f t="shared" si="2530"/>
        <v>0</v>
      </c>
      <c r="R3709" s="88">
        <f t="shared" si="2496"/>
        <v>98.657853315083926</v>
      </c>
      <c r="S3709" s="70"/>
    </row>
    <row r="3710" spans="1:19" ht="31.5" customHeight="1" x14ac:dyDescent="0.3">
      <c r="A3710" s="28" t="s">
        <v>310</v>
      </c>
      <c r="B3710" s="28" t="s">
        <v>1423</v>
      </c>
      <c r="C3710" s="28" t="s">
        <v>87</v>
      </c>
      <c r="D3710" s="28"/>
      <c r="E3710" s="29" t="s">
        <v>1234</v>
      </c>
      <c r="F3710" s="24">
        <v>0</v>
      </c>
      <c r="G3710" s="24">
        <f>G3713</f>
        <v>0</v>
      </c>
      <c r="H3710" s="24">
        <f>H3713+H3711</f>
        <v>1430.4380000000001</v>
      </c>
      <c r="I3710" s="24">
        <f>I3713+I3711</f>
        <v>6167.4108299999998</v>
      </c>
      <c r="J3710" s="24">
        <f t="shared" ref="J3710:Q3710" si="2532">J3713+J3711</f>
        <v>5033.9351299999998</v>
      </c>
      <c r="K3710" s="24">
        <f t="shared" si="2532"/>
        <v>0</v>
      </c>
      <c r="L3710" s="24">
        <f t="shared" si="2532"/>
        <v>0</v>
      </c>
      <c r="M3710" s="24">
        <f t="shared" si="2532"/>
        <v>0</v>
      </c>
      <c r="N3710" s="24">
        <f t="shared" si="2532"/>
        <v>0</v>
      </c>
      <c r="O3710" s="24">
        <f t="shared" si="2532"/>
        <v>6084.6351299999997</v>
      </c>
      <c r="P3710" s="24">
        <f t="shared" si="2532"/>
        <v>0</v>
      </c>
      <c r="Q3710" s="24">
        <f t="shared" si="2532"/>
        <v>0</v>
      </c>
      <c r="R3710" s="88">
        <f t="shared" si="2496"/>
        <v>98.657853315083926</v>
      </c>
      <c r="S3710" s="70"/>
    </row>
    <row r="3711" spans="1:19" ht="31.5" customHeight="1" x14ac:dyDescent="0.3">
      <c r="A3711" s="28" t="s">
        <v>310</v>
      </c>
      <c r="B3711" s="28" t="s">
        <v>1423</v>
      </c>
      <c r="C3711" s="28" t="s">
        <v>87</v>
      </c>
      <c r="D3711" s="28" t="s">
        <v>51</v>
      </c>
      <c r="E3711" s="29" t="s">
        <v>663</v>
      </c>
      <c r="F3711" s="24"/>
      <c r="G3711" s="24"/>
      <c r="H3711" s="24">
        <f>H3712</f>
        <v>0</v>
      </c>
      <c r="I3711" s="24">
        <f>I3712</f>
        <v>306.34140000000002</v>
      </c>
      <c r="J3711" s="24">
        <f t="shared" ref="J3711:Q3711" si="2533">J3712</f>
        <v>306.34140000000002</v>
      </c>
      <c r="K3711" s="24">
        <f t="shared" si="2533"/>
        <v>0</v>
      </c>
      <c r="L3711" s="24">
        <f t="shared" si="2533"/>
        <v>0</v>
      </c>
      <c r="M3711" s="24">
        <f t="shared" si="2533"/>
        <v>0</v>
      </c>
      <c r="N3711" s="24">
        <f t="shared" si="2533"/>
        <v>0</v>
      </c>
      <c r="O3711" s="24">
        <f t="shared" si="2533"/>
        <v>306.34140000000002</v>
      </c>
      <c r="P3711" s="24">
        <f t="shared" si="2533"/>
        <v>0</v>
      </c>
      <c r="Q3711" s="24">
        <f t="shared" si="2533"/>
        <v>0</v>
      </c>
      <c r="R3711" s="88">
        <f t="shared" si="2496"/>
        <v>100</v>
      </c>
      <c r="S3711" s="70"/>
    </row>
    <row r="3712" spans="1:19" ht="31.5" customHeight="1" x14ac:dyDescent="0.3">
      <c r="A3712" s="28" t="s">
        <v>310</v>
      </c>
      <c r="B3712" s="28" t="s">
        <v>1423</v>
      </c>
      <c r="C3712" s="28" t="s">
        <v>87</v>
      </c>
      <c r="D3712" s="28" t="s">
        <v>52</v>
      </c>
      <c r="E3712" s="29" t="s">
        <v>664</v>
      </c>
      <c r="F3712" s="24"/>
      <c r="G3712" s="24"/>
      <c r="H3712" s="24">
        <v>0</v>
      </c>
      <c r="I3712" s="24">
        <v>306.34140000000002</v>
      </c>
      <c r="J3712" s="37">
        <v>306.34140000000002</v>
      </c>
      <c r="K3712" s="24">
        <v>0</v>
      </c>
      <c r="L3712" s="24">
        <v>0</v>
      </c>
      <c r="M3712" s="24">
        <v>0</v>
      </c>
      <c r="N3712" s="24">
        <v>0</v>
      </c>
      <c r="O3712" s="30">
        <v>306.34140000000002</v>
      </c>
      <c r="P3712" s="30">
        <v>0</v>
      </c>
      <c r="Q3712" s="30">
        <v>0</v>
      </c>
      <c r="R3712" s="88">
        <f t="shared" si="2496"/>
        <v>100</v>
      </c>
      <c r="S3712" s="70"/>
    </row>
    <row r="3713" spans="1:19" ht="15.75" customHeight="1" x14ac:dyDescent="0.3">
      <c r="A3713" s="28" t="s">
        <v>310</v>
      </c>
      <c r="B3713" s="28" t="s">
        <v>1423</v>
      </c>
      <c r="C3713" s="28" t="s">
        <v>87</v>
      </c>
      <c r="D3713" s="28" t="s">
        <v>53</v>
      </c>
      <c r="E3713" s="29" t="s">
        <v>679</v>
      </c>
      <c r="F3713" s="24">
        <v>0</v>
      </c>
      <c r="G3713" s="24">
        <f t="shared" ref="G3713:H3713" si="2534">G3714+G3715</f>
        <v>0</v>
      </c>
      <c r="H3713" s="24">
        <f t="shared" si="2534"/>
        <v>1430.4380000000001</v>
      </c>
      <c r="I3713" s="24">
        <f t="shared" ref="I3713:Q3713" si="2535">I3714+I3715</f>
        <v>5861.0694299999996</v>
      </c>
      <c r="J3713" s="37">
        <f t="shared" si="2535"/>
        <v>4727.5937299999996</v>
      </c>
      <c r="K3713" s="24">
        <f t="shared" si="2535"/>
        <v>0</v>
      </c>
      <c r="L3713" s="24">
        <f t="shared" si="2535"/>
        <v>0</v>
      </c>
      <c r="M3713" s="24">
        <f t="shared" si="2535"/>
        <v>0</v>
      </c>
      <c r="N3713" s="24">
        <f t="shared" si="2535"/>
        <v>0</v>
      </c>
      <c r="O3713" s="30">
        <f t="shared" si="2535"/>
        <v>5778.2937299999994</v>
      </c>
      <c r="P3713" s="30">
        <f t="shared" si="2535"/>
        <v>0</v>
      </c>
      <c r="Q3713" s="30">
        <f t="shared" si="2535"/>
        <v>0</v>
      </c>
      <c r="R3713" s="88">
        <f t="shared" si="2496"/>
        <v>98.587703131849779</v>
      </c>
      <c r="S3713" s="70"/>
    </row>
    <row r="3714" spans="1:19" ht="15.75" customHeight="1" x14ac:dyDescent="0.3">
      <c r="A3714" s="28" t="s">
        <v>310</v>
      </c>
      <c r="B3714" s="28" t="s">
        <v>1423</v>
      </c>
      <c r="C3714" s="28" t="s">
        <v>87</v>
      </c>
      <c r="D3714" s="28" t="s">
        <v>54</v>
      </c>
      <c r="E3714" s="29" t="s">
        <v>681</v>
      </c>
      <c r="F3714" s="24">
        <v>0</v>
      </c>
      <c r="G3714" s="24"/>
      <c r="H3714" s="24">
        <v>1430.4380000000001</v>
      </c>
      <c r="I3714" s="24">
        <v>3690.4732600000002</v>
      </c>
      <c r="J3714" s="37">
        <v>3603.4975599999998</v>
      </c>
      <c r="K3714" s="24">
        <v>0</v>
      </c>
      <c r="L3714" s="24">
        <v>0</v>
      </c>
      <c r="M3714" s="24">
        <v>0</v>
      </c>
      <c r="N3714" s="24">
        <v>0</v>
      </c>
      <c r="O3714" s="30">
        <v>3687.6975600000001</v>
      </c>
      <c r="P3714" s="30">
        <v>0</v>
      </c>
      <c r="Q3714" s="30">
        <v>0</v>
      </c>
      <c r="R3714" s="88">
        <f t="shared" si="2496"/>
        <v>99.924787424147326</v>
      </c>
      <c r="S3714" s="70"/>
    </row>
    <row r="3715" spans="1:19" ht="15.75" customHeight="1" x14ac:dyDescent="0.3">
      <c r="A3715" s="28" t="s">
        <v>310</v>
      </c>
      <c r="B3715" s="28" t="s">
        <v>1423</v>
      </c>
      <c r="C3715" s="28" t="s">
        <v>87</v>
      </c>
      <c r="D3715" s="28" t="s">
        <v>60</v>
      </c>
      <c r="E3715" s="29" t="s">
        <v>682</v>
      </c>
      <c r="F3715" s="24">
        <v>0</v>
      </c>
      <c r="G3715" s="24"/>
      <c r="H3715" s="24">
        <v>0</v>
      </c>
      <c r="I3715" s="24">
        <v>2170.5961699999998</v>
      </c>
      <c r="J3715" s="37">
        <v>1124.09617</v>
      </c>
      <c r="K3715" s="24">
        <v>0</v>
      </c>
      <c r="L3715" s="24">
        <v>0</v>
      </c>
      <c r="M3715" s="24">
        <v>0</v>
      </c>
      <c r="N3715" s="24">
        <v>0</v>
      </c>
      <c r="O3715" s="30">
        <v>2090.5961699999998</v>
      </c>
      <c r="P3715" s="30">
        <v>0</v>
      </c>
      <c r="Q3715" s="30">
        <v>0</v>
      </c>
      <c r="R3715" s="88">
        <f t="shared" si="2496"/>
        <v>96.314376616632472</v>
      </c>
      <c r="S3715" s="70"/>
    </row>
    <row r="3716" spans="1:19" ht="46.8" x14ac:dyDescent="0.3">
      <c r="A3716" s="28" t="s">
        <v>310</v>
      </c>
      <c r="B3716" s="28" t="s">
        <v>1423</v>
      </c>
      <c r="C3716" s="28" t="s">
        <v>2000</v>
      </c>
      <c r="D3716" s="28"/>
      <c r="E3716" s="29" t="s">
        <v>2001</v>
      </c>
      <c r="F3716" s="24"/>
      <c r="G3716" s="24"/>
      <c r="H3716" s="24">
        <f t="shared" ref="H3716:I3718" si="2536">H3717</f>
        <v>93.019000000000005</v>
      </c>
      <c r="I3716" s="24">
        <f t="shared" si="2536"/>
        <v>125.20868</v>
      </c>
      <c r="J3716" s="24">
        <f t="shared" ref="J3716:Q3718" si="2537">J3717</f>
        <v>93.018079999999998</v>
      </c>
      <c r="K3716" s="24">
        <f t="shared" si="2537"/>
        <v>0</v>
      </c>
      <c r="L3716" s="24">
        <f t="shared" si="2537"/>
        <v>0</v>
      </c>
      <c r="M3716" s="24">
        <f t="shared" si="2537"/>
        <v>0</v>
      </c>
      <c r="N3716" s="24">
        <f t="shared" si="2537"/>
        <v>0</v>
      </c>
      <c r="O3716" s="24">
        <f t="shared" si="2537"/>
        <v>125.20868</v>
      </c>
      <c r="P3716" s="24">
        <f t="shared" si="2537"/>
        <v>0</v>
      </c>
      <c r="Q3716" s="24">
        <f t="shared" si="2537"/>
        <v>0</v>
      </c>
      <c r="R3716" s="88">
        <f t="shared" si="2496"/>
        <v>100</v>
      </c>
      <c r="S3716" s="70"/>
    </row>
    <row r="3717" spans="1:19" ht="31.2" x14ac:dyDescent="0.3">
      <c r="A3717" s="28" t="s">
        <v>310</v>
      </c>
      <c r="B3717" s="28" t="s">
        <v>1423</v>
      </c>
      <c r="C3717" s="28" t="s">
        <v>2002</v>
      </c>
      <c r="D3717" s="28"/>
      <c r="E3717" s="29" t="s">
        <v>2003</v>
      </c>
      <c r="F3717" s="24"/>
      <c r="G3717" s="24"/>
      <c r="H3717" s="24">
        <f t="shared" si="2536"/>
        <v>93.019000000000005</v>
      </c>
      <c r="I3717" s="24">
        <f t="shared" si="2536"/>
        <v>125.20868</v>
      </c>
      <c r="J3717" s="24">
        <f t="shared" si="2537"/>
        <v>93.018079999999998</v>
      </c>
      <c r="K3717" s="24">
        <f t="shared" si="2537"/>
        <v>0</v>
      </c>
      <c r="L3717" s="24">
        <f t="shared" si="2537"/>
        <v>0</v>
      </c>
      <c r="M3717" s="24">
        <f t="shared" si="2537"/>
        <v>0</v>
      </c>
      <c r="N3717" s="24">
        <f t="shared" si="2537"/>
        <v>0</v>
      </c>
      <c r="O3717" s="24">
        <f t="shared" si="2537"/>
        <v>125.20868</v>
      </c>
      <c r="P3717" s="24">
        <f t="shared" si="2537"/>
        <v>0</v>
      </c>
      <c r="Q3717" s="24">
        <f t="shared" si="2537"/>
        <v>0</v>
      </c>
      <c r="R3717" s="88">
        <f t="shared" si="2496"/>
        <v>100</v>
      </c>
      <c r="S3717" s="70"/>
    </row>
    <row r="3718" spans="1:19" ht="31.2" x14ac:dyDescent="0.3">
      <c r="A3718" s="28" t="s">
        <v>310</v>
      </c>
      <c r="B3718" s="28" t="s">
        <v>1423</v>
      </c>
      <c r="C3718" s="28" t="s">
        <v>2002</v>
      </c>
      <c r="D3718" s="28" t="s">
        <v>51</v>
      </c>
      <c r="E3718" s="29" t="s">
        <v>663</v>
      </c>
      <c r="F3718" s="24"/>
      <c r="G3718" s="24"/>
      <c r="H3718" s="24">
        <f t="shared" si="2536"/>
        <v>93.019000000000005</v>
      </c>
      <c r="I3718" s="24">
        <f t="shared" si="2536"/>
        <v>125.20868</v>
      </c>
      <c r="J3718" s="24">
        <f t="shared" si="2537"/>
        <v>93.018079999999998</v>
      </c>
      <c r="K3718" s="24">
        <f t="shared" si="2537"/>
        <v>0</v>
      </c>
      <c r="L3718" s="24">
        <f t="shared" si="2537"/>
        <v>0</v>
      </c>
      <c r="M3718" s="24">
        <f t="shared" si="2537"/>
        <v>0</v>
      </c>
      <c r="N3718" s="24">
        <f t="shared" si="2537"/>
        <v>0</v>
      </c>
      <c r="O3718" s="24">
        <f t="shared" si="2537"/>
        <v>125.20868</v>
      </c>
      <c r="P3718" s="24">
        <f t="shared" si="2537"/>
        <v>0</v>
      </c>
      <c r="Q3718" s="24">
        <f t="shared" si="2537"/>
        <v>0</v>
      </c>
      <c r="R3718" s="88">
        <f t="shared" si="2496"/>
        <v>100</v>
      </c>
      <c r="S3718" s="70"/>
    </row>
    <row r="3719" spans="1:19" ht="31.2" x14ac:dyDescent="0.3">
      <c r="A3719" s="28" t="s">
        <v>310</v>
      </c>
      <c r="B3719" s="28" t="s">
        <v>1423</v>
      </c>
      <c r="C3719" s="28" t="s">
        <v>2002</v>
      </c>
      <c r="D3719" s="28" t="s">
        <v>52</v>
      </c>
      <c r="E3719" s="29" t="s">
        <v>664</v>
      </c>
      <c r="F3719" s="24"/>
      <c r="G3719" s="24"/>
      <c r="H3719" s="24">
        <f>23+70.019</f>
        <v>93.019000000000005</v>
      </c>
      <c r="I3719" s="24">
        <v>125.20868</v>
      </c>
      <c r="J3719" s="37">
        <v>93.018079999999998</v>
      </c>
      <c r="K3719" s="24">
        <v>0</v>
      </c>
      <c r="L3719" s="24">
        <v>0</v>
      </c>
      <c r="M3719" s="24">
        <v>0</v>
      </c>
      <c r="N3719" s="24">
        <v>0</v>
      </c>
      <c r="O3719" s="30">
        <v>125.20868</v>
      </c>
      <c r="P3719" s="30">
        <v>0</v>
      </c>
      <c r="Q3719" s="30">
        <v>0</v>
      </c>
      <c r="R3719" s="88">
        <f t="shared" si="2496"/>
        <v>100</v>
      </c>
      <c r="S3719" s="70"/>
    </row>
    <row r="3720" spans="1:19" s="36" customFormat="1" ht="15.75" customHeight="1" x14ac:dyDescent="0.3">
      <c r="A3720" s="43" t="s">
        <v>310</v>
      </c>
      <c r="B3720" s="43" t="s">
        <v>223</v>
      </c>
      <c r="C3720" s="27"/>
      <c r="D3720" s="43"/>
      <c r="E3720" s="44" t="s">
        <v>627</v>
      </c>
      <c r="F3720" s="22">
        <v>2714.1</v>
      </c>
      <c r="G3720" s="22">
        <f t="shared" ref="G3720:Q3726" si="2538">G3721</f>
        <v>0</v>
      </c>
      <c r="H3720" s="22">
        <f t="shared" si="2538"/>
        <v>2714.1</v>
      </c>
      <c r="I3720" s="22">
        <f t="shared" si="2538"/>
        <v>2714.1173600000002</v>
      </c>
      <c r="J3720" s="76">
        <f t="shared" si="2538"/>
        <v>310.82760000000002</v>
      </c>
      <c r="K3720" s="22">
        <f t="shared" si="2538"/>
        <v>2714.1173600000002</v>
      </c>
      <c r="L3720" s="22">
        <f t="shared" si="2538"/>
        <v>310.82760000000002</v>
      </c>
      <c r="M3720" s="22">
        <f t="shared" si="2538"/>
        <v>0</v>
      </c>
      <c r="N3720" s="22">
        <f t="shared" si="2538"/>
        <v>0</v>
      </c>
      <c r="O3720" s="45">
        <f t="shared" si="2538"/>
        <v>384.88319999999999</v>
      </c>
      <c r="P3720" s="45">
        <f t="shared" si="2538"/>
        <v>384.88319999999999</v>
      </c>
      <c r="Q3720" s="45">
        <f t="shared" si="2538"/>
        <v>0</v>
      </c>
      <c r="R3720" s="86">
        <f t="shared" si="2496"/>
        <v>14.180786935462509</v>
      </c>
      <c r="S3720" s="70"/>
    </row>
    <row r="3721" spans="1:19" s="49" customFormat="1" ht="15.75" customHeight="1" x14ac:dyDescent="0.3">
      <c r="A3721" s="47" t="s">
        <v>310</v>
      </c>
      <c r="B3721" s="47" t="s">
        <v>1415</v>
      </c>
      <c r="C3721" s="20"/>
      <c r="D3721" s="47"/>
      <c r="E3721" s="48" t="s">
        <v>658</v>
      </c>
      <c r="F3721" s="23">
        <v>2714.1</v>
      </c>
      <c r="G3721" s="23">
        <f t="shared" ref="G3721:N3726" si="2539">G3722</f>
        <v>0</v>
      </c>
      <c r="H3721" s="23">
        <f t="shared" si="2539"/>
        <v>2714.1</v>
      </c>
      <c r="I3721" s="23">
        <f t="shared" si="2539"/>
        <v>2714.1173600000002</v>
      </c>
      <c r="J3721" s="77">
        <f t="shared" si="2539"/>
        <v>310.82760000000002</v>
      </c>
      <c r="K3721" s="23">
        <f t="shared" si="2539"/>
        <v>2714.1173600000002</v>
      </c>
      <c r="L3721" s="23">
        <f t="shared" si="2539"/>
        <v>310.82760000000002</v>
      </c>
      <c r="M3721" s="23">
        <f t="shared" si="2539"/>
        <v>0</v>
      </c>
      <c r="N3721" s="23">
        <f t="shared" si="2539"/>
        <v>0</v>
      </c>
      <c r="O3721" s="51">
        <f t="shared" ref="O3721:O3726" si="2540">O3722</f>
        <v>384.88319999999999</v>
      </c>
      <c r="P3721" s="51">
        <f t="shared" si="2538"/>
        <v>384.88319999999999</v>
      </c>
      <c r="Q3721" s="51">
        <f t="shared" si="2538"/>
        <v>0</v>
      </c>
      <c r="R3721" s="87">
        <f t="shared" si="2496"/>
        <v>14.180786935462509</v>
      </c>
      <c r="S3721" s="70"/>
    </row>
    <row r="3722" spans="1:19" ht="31.5" customHeight="1" x14ac:dyDescent="0.3">
      <c r="A3722" s="28" t="s">
        <v>310</v>
      </c>
      <c r="B3722" s="28" t="s">
        <v>1415</v>
      </c>
      <c r="C3722" s="18" t="s">
        <v>335</v>
      </c>
      <c r="D3722" s="28"/>
      <c r="E3722" s="29" t="s">
        <v>1644</v>
      </c>
      <c r="F3722" s="24">
        <v>2714.1</v>
      </c>
      <c r="G3722" s="24">
        <f t="shared" si="2539"/>
        <v>0</v>
      </c>
      <c r="H3722" s="24">
        <f t="shared" si="2539"/>
        <v>2714.1</v>
      </c>
      <c r="I3722" s="24">
        <f t="shared" si="2539"/>
        <v>2714.1173600000002</v>
      </c>
      <c r="J3722" s="37">
        <f t="shared" si="2539"/>
        <v>310.82760000000002</v>
      </c>
      <c r="K3722" s="24">
        <f t="shared" si="2539"/>
        <v>2714.1173600000002</v>
      </c>
      <c r="L3722" s="24">
        <f t="shared" si="2539"/>
        <v>310.82760000000002</v>
      </c>
      <c r="M3722" s="24">
        <f t="shared" si="2539"/>
        <v>0</v>
      </c>
      <c r="N3722" s="24">
        <f t="shared" si="2539"/>
        <v>0</v>
      </c>
      <c r="O3722" s="30">
        <f t="shared" si="2540"/>
        <v>384.88319999999999</v>
      </c>
      <c r="P3722" s="30">
        <f t="shared" si="2538"/>
        <v>384.88319999999999</v>
      </c>
      <c r="Q3722" s="30">
        <f t="shared" si="2538"/>
        <v>0</v>
      </c>
      <c r="R3722" s="88">
        <f t="shared" si="2496"/>
        <v>14.180786935462509</v>
      </c>
      <c r="S3722" s="70"/>
    </row>
    <row r="3723" spans="1:19" ht="15.75" customHeight="1" x14ac:dyDescent="0.3">
      <c r="A3723" s="28" t="s">
        <v>310</v>
      </c>
      <c r="B3723" s="28" t="s">
        <v>1415</v>
      </c>
      <c r="C3723" s="18" t="s">
        <v>336</v>
      </c>
      <c r="D3723" s="28"/>
      <c r="E3723" s="29" t="s">
        <v>1645</v>
      </c>
      <c r="F3723" s="24">
        <v>2714.1</v>
      </c>
      <c r="G3723" s="24">
        <f t="shared" si="2539"/>
        <v>0</v>
      </c>
      <c r="H3723" s="24">
        <f t="shared" si="2539"/>
        <v>2714.1</v>
      </c>
      <c r="I3723" s="24">
        <f t="shared" si="2539"/>
        <v>2714.1173600000002</v>
      </c>
      <c r="J3723" s="37">
        <f t="shared" si="2539"/>
        <v>310.82760000000002</v>
      </c>
      <c r="K3723" s="24">
        <f t="shared" si="2539"/>
        <v>2714.1173600000002</v>
      </c>
      <c r="L3723" s="24">
        <f t="shared" si="2539"/>
        <v>310.82760000000002</v>
      </c>
      <c r="M3723" s="24">
        <f t="shared" si="2539"/>
        <v>0</v>
      </c>
      <c r="N3723" s="24">
        <f t="shared" si="2539"/>
        <v>0</v>
      </c>
      <c r="O3723" s="30">
        <f t="shared" si="2540"/>
        <v>384.88319999999999</v>
      </c>
      <c r="P3723" s="30">
        <f t="shared" si="2538"/>
        <v>384.88319999999999</v>
      </c>
      <c r="Q3723" s="30">
        <f t="shared" si="2538"/>
        <v>0</v>
      </c>
      <c r="R3723" s="88">
        <f t="shared" si="2496"/>
        <v>14.180786935462509</v>
      </c>
      <c r="S3723" s="70"/>
    </row>
    <row r="3724" spans="1:19" ht="63" customHeight="1" x14ac:dyDescent="0.3">
      <c r="A3724" s="28" t="s">
        <v>310</v>
      </c>
      <c r="B3724" s="28" t="s">
        <v>1415</v>
      </c>
      <c r="C3724" s="18" t="s">
        <v>337</v>
      </c>
      <c r="D3724" s="28"/>
      <c r="E3724" s="29" t="s">
        <v>1646</v>
      </c>
      <c r="F3724" s="24">
        <v>2714.1</v>
      </c>
      <c r="G3724" s="24">
        <f t="shared" si="2539"/>
        <v>0</v>
      </c>
      <c r="H3724" s="24">
        <f t="shared" si="2539"/>
        <v>2714.1</v>
      </c>
      <c r="I3724" s="24">
        <f t="shared" si="2539"/>
        <v>2714.1173600000002</v>
      </c>
      <c r="J3724" s="37">
        <f t="shared" si="2539"/>
        <v>310.82760000000002</v>
      </c>
      <c r="K3724" s="24">
        <f t="shared" si="2539"/>
        <v>2714.1173600000002</v>
      </c>
      <c r="L3724" s="24">
        <f t="shared" si="2539"/>
        <v>310.82760000000002</v>
      </c>
      <c r="M3724" s="24">
        <f t="shared" si="2539"/>
        <v>0</v>
      </c>
      <c r="N3724" s="24">
        <f t="shared" si="2539"/>
        <v>0</v>
      </c>
      <c r="O3724" s="30">
        <f t="shared" si="2540"/>
        <v>384.88319999999999</v>
      </c>
      <c r="P3724" s="30">
        <f t="shared" si="2538"/>
        <v>384.88319999999999</v>
      </c>
      <c r="Q3724" s="30">
        <f t="shared" si="2538"/>
        <v>0</v>
      </c>
      <c r="R3724" s="88">
        <f t="shared" si="2496"/>
        <v>14.180786935462509</v>
      </c>
      <c r="S3724" s="70"/>
    </row>
    <row r="3725" spans="1:19" ht="47.25" customHeight="1" x14ac:dyDescent="0.3">
      <c r="A3725" s="28" t="s">
        <v>310</v>
      </c>
      <c r="B3725" s="28" t="s">
        <v>1415</v>
      </c>
      <c r="C3725" s="18" t="s">
        <v>334</v>
      </c>
      <c r="D3725" s="28"/>
      <c r="E3725" s="29" t="s">
        <v>1123</v>
      </c>
      <c r="F3725" s="24">
        <v>2714.1</v>
      </c>
      <c r="G3725" s="24">
        <f t="shared" si="2539"/>
        <v>0</v>
      </c>
      <c r="H3725" s="24">
        <f t="shared" si="2539"/>
        <v>2714.1</v>
      </c>
      <c r="I3725" s="24">
        <f t="shared" si="2539"/>
        <v>2714.1173600000002</v>
      </c>
      <c r="J3725" s="37">
        <f t="shared" si="2539"/>
        <v>310.82760000000002</v>
      </c>
      <c r="K3725" s="24">
        <f t="shared" si="2539"/>
        <v>2714.1173600000002</v>
      </c>
      <c r="L3725" s="24">
        <f t="shared" si="2539"/>
        <v>310.82760000000002</v>
      </c>
      <c r="M3725" s="24">
        <f t="shared" si="2539"/>
        <v>0</v>
      </c>
      <c r="N3725" s="24">
        <f t="shared" si="2539"/>
        <v>0</v>
      </c>
      <c r="O3725" s="30">
        <f t="shared" si="2540"/>
        <v>384.88319999999999</v>
      </c>
      <c r="P3725" s="30">
        <f t="shared" si="2538"/>
        <v>384.88319999999999</v>
      </c>
      <c r="Q3725" s="30">
        <f t="shared" si="2538"/>
        <v>0</v>
      </c>
      <c r="R3725" s="88">
        <f t="shared" ref="R3725:R3788" si="2541">O3725/I3725*100</f>
        <v>14.180786935462509</v>
      </c>
      <c r="S3725" s="70"/>
    </row>
    <row r="3726" spans="1:19" ht="31.5" customHeight="1" x14ac:dyDescent="0.3">
      <c r="A3726" s="28" t="s">
        <v>310</v>
      </c>
      <c r="B3726" s="28" t="s">
        <v>1415</v>
      </c>
      <c r="C3726" s="18" t="s">
        <v>334</v>
      </c>
      <c r="D3726" s="28" t="s">
        <v>51</v>
      </c>
      <c r="E3726" s="29" t="s">
        <v>663</v>
      </c>
      <c r="F3726" s="24">
        <v>2714.1</v>
      </c>
      <c r="G3726" s="24">
        <f t="shared" si="2539"/>
        <v>0</v>
      </c>
      <c r="H3726" s="24">
        <f t="shared" si="2539"/>
        <v>2714.1</v>
      </c>
      <c r="I3726" s="24">
        <f t="shared" si="2539"/>
        <v>2714.1173600000002</v>
      </c>
      <c r="J3726" s="37">
        <f t="shared" si="2539"/>
        <v>310.82760000000002</v>
      </c>
      <c r="K3726" s="24">
        <f t="shared" si="2539"/>
        <v>2714.1173600000002</v>
      </c>
      <c r="L3726" s="24">
        <f t="shared" si="2539"/>
        <v>310.82760000000002</v>
      </c>
      <c r="M3726" s="24">
        <f t="shared" si="2539"/>
        <v>0</v>
      </c>
      <c r="N3726" s="24">
        <f t="shared" si="2539"/>
        <v>0</v>
      </c>
      <c r="O3726" s="30">
        <f t="shared" si="2540"/>
        <v>384.88319999999999</v>
      </c>
      <c r="P3726" s="30">
        <f t="shared" si="2538"/>
        <v>384.88319999999999</v>
      </c>
      <c r="Q3726" s="30">
        <f t="shared" si="2538"/>
        <v>0</v>
      </c>
      <c r="R3726" s="88">
        <f t="shared" si="2541"/>
        <v>14.180786935462509</v>
      </c>
      <c r="S3726" s="70"/>
    </row>
    <row r="3727" spans="1:19" ht="31.5" customHeight="1" x14ac:dyDescent="0.3">
      <c r="A3727" s="28" t="s">
        <v>310</v>
      </c>
      <c r="B3727" s="28" t="s">
        <v>1415</v>
      </c>
      <c r="C3727" s="18" t="s">
        <v>334</v>
      </c>
      <c r="D3727" s="28" t="s">
        <v>52</v>
      </c>
      <c r="E3727" s="29" t="s">
        <v>664</v>
      </c>
      <c r="F3727" s="24">
        <v>2714.1</v>
      </c>
      <c r="G3727" s="24"/>
      <c r="H3727" s="24">
        <v>2714.1</v>
      </c>
      <c r="I3727" s="24">
        <v>2714.1173600000002</v>
      </c>
      <c r="J3727" s="37">
        <v>310.82760000000002</v>
      </c>
      <c r="K3727" s="24">
        <f>I3727</f>
        <v>2714.1173600000002</v>
      </c>
      <c r="L3727" s="24">
        <f>J3727</f>
        <v>310.82760000000002</v>
      </c>
      <c r="M3727" s="24">
        <v>0</v>
      </c>
      <c r="N3727" s="24">
        <v>0</v>
      </c>
      <c r="O3727" s="30">
        <v>384.88319999999999</v>
      </c>
      <c r="P3727" s="30">
        <f>O3727</f>
        <v>384.88319999999999</v>
      </c>
      <c r="Q3727" s="30">
        <v>0</v>
      </c>
      <c r="R3727" s="88">
        <f t="shared" si="2541"/>
        <v>14.180786935462509</v>
      </c>
      <c r="S3727" s="70"/>
    </row>
    <row r="3728" spans="1:19" s="36" customFormat="1" ht="31.5" customHeight="1" x14ac:dyDescent="0.3">
      <c r="A3728" s="43" t="s">
        <v>338</v>
      </c>
      <c r="B3728" s="43" t="s">
        <v>1396</v>
      </c>
      <c r="C3728" s="27"/>
      <c r="D3728" s="43"/>
      <c r="E3728" s="44" t="s">
        <v>607</v>
      </c>
      <c r="F3728" s="22">
        <v>2699032.7100000004</v>
      </c>
      <c r="G3728" s="22">
        <f t="shared" ref="G3728:Q3728" si="2542">G3729+G3764+G3786+G3845+G3974+G3981</f>
        <v>334674.81099999999</v>
      </c>
      <c r="H3728" s="22">
        <f t="shared" si="2542"/>
        <v>2211113.9849999999</v>
      </c>
      <c r="I3728" s="22">
        <f t="shared" si="2542"/>
        <v>2538792.6149499998</v>
      </c>
      <c r="J3728" s="76">
        <f t="shared" si="2542"/>
        <v>1219621.6248699999</v>
      </c>
      <c r="K3728" s="22">
        <f t="shared" si="2542"/>
        <v>1365031.51404</v>
      </c>
      <c r="L3728" s="22">
        <f t="shared" si="2542"/>
        <v>573057.00754000002</v>
      </c>
      <c r="M3728" s="22">
        <f t="shared" si="2542"/>
        <v>2413669.0928100003</v>
      </c>
      <c r="N3728" s="22">
        <f t="shared" si="2542"/>
        <v>1134584.6809</v>
      </c>
      <c r="O3728" s="45">
        <f t="shared" si="2542"/>
        <v>2165865.9572099997</v>
      </c>
      <c r="P3728" s="45">
        <f t="shared" si="2542"/>
        <v>1287078.1840599999</v>
      </c>
      <c r="Q3728" s="45">
        <f t="shared" si="2542"/>
        <v>2042788.4277499998</v>
      </c>
      <c r="R3728" s="86">
        <f t="shared" si="2541"/>
        <v>85.310865663308817</v>
      </c>
      <c r="S3728" s="70"/>
    </row>
    <row r="3729" spans="1:19" s="36" customFormat="1" ht="15.75" customHeight="1" x14ac:dyDescent="0.3">
      <c r="A3729" s="43" t="s">
        <v>338</v>
      </c>
      <c r="B3729" s="43" t="s">
        <v>45</v>
      </c>
      <c r="C3729" s="27"/>
      <c r="D3729" s="43"/>
      <c r="E3729" s="44" t="s">
        <v>619</v>
      </c>
      <c r="F3729" s="22">
        <v>120524.54699999999</v>
      </c>
      <c r="G3729" s="22">
        <f t="shared" ref="G3729:Q3729" si="2543">G3730</f>
        <v>0</v>
      </c>
      <c r="H3729" s="22">
        <f t="shared" si="2543"/>
        <v>119475.14199999999</v>
      </c>
      <c r="I3729" s="22">
        <f t="shared" si="2543"/>
        <v>117329.39314000001</v>
      </c>
      <c r="J3729" s="76">
        <f t="shared" si="2543"/>
        <v>82788.43449</v>
      </c>
      <c r="K3729" s="22">
        <f t="shared" si="2543"/>
        <v>0</v>
      </c>
      <c r="L3729" s="22">
        <f t="shared" si="2543"/>
        <v>0</v>
      </c>
      <c r="M3729" s="22">
        <f t="shared" si="2543"/>
        <v>0</v>
      </c>
      <c r="N3729" s="22">
        <f t="shared" si="2543"/>
        <v>0</v>
      </c>
      <c r="O3729" s="45">
        <f t="shared" si="2543"/>
        <v>116377.39924</v>
      </c>
      <c r="P3729" s="45">
        <f t="shared" si="2543"/>
        <v>0</v>
      </c>
      <c r="Q3729" s="45">
        <f t="shared" si="2543"/>
        <v>0</v>
      </c>
      <c r="R3729" s="86">
        <f t="shared" si="2541"/>
        <v>99.188614315200567</v>
      </c>
      <c r="S3729" s="70"/>
    </row>
    <row r="3730" spans="1:19" s="49" customFormat="1" ht="15.75" customHeight="1" x14ac:dyDescent="0.3">
      <c r="A3730" s="47" t="s">
        <v>338</v>
      </c>
      <c r="B3730" s="47" t="s">
        <v>1393</v>
      </c>
      <c r="C3730" s="20"/>
      <c r="D3730" s="47"/>
      <c r="E3730" s="48" t="s">
        <v>635</v>
      </c>
      <c r="F3730" s="23">
        <v>120524.54699999999</v>
      </c>
      <c r="G3730" s="23">
        <f>G3731+G3739+G3754</f>
        <v>0</v>
      </c>
      <c r="H3730" s="23">
        <f>H3731+H3739+H3754</f>
        <v>119475.14199999999</v>
      </c>
      <c r="I3730" s="23">
        <f>I3731+I3739+I3754+I3749</f>
        <v>117329.39314000001</v>
      </c>
      <c r="J3730" s="23">
        <f t="shared" ref="J3730:Q3730" si="2544">J3731+J3739+J3754+J3749</f>
        <v>82788.43449</v>
      </c>
      <c r="K3730" s="23">
        <f t="shared" si="2544"/>
        <v>0</v>
      </c>
      <c r="L3730" s="23">
        <f t="shared" si="2544"/>
        <v>0</v>
      </c>
      <c r="M3730" s="23">
        <f t="shared" si="2544"/>
        <v>0</v>
      </c>
      <c r="N3730" s="23">
        <f t="shared" si="2544"/>
        <v>0</v>
      </c>
      <c r="O3730" s="23">
        <f t="shared" si="2544"/>
        <v>116377.39924</v>
      </c>
      <c r="P3730" s="23">
        <f t="shared" si="2544"/>
        <v>0</v>
      </c>
      <c r="Q3730" s="23">
        <f t="shared" si="2544"/>
        <v>0</v>
      </c>
      <c r="R3730" s="87">
        <f t="shared" si="2541"/>
        <v>99.188614315200567</v>
      </c>
      <c r="S3730" s="70"/>
    </row>
    <row r="3731" spans="1:19" ht="31.5" customHeight="1" x14ac:dyDescent="0.3">
      <c r="A3731" s="28" t="s">
        <v>338</v>
      </c>
      <c r="B3731" s="28" t="s">
        <v>1393</v>
      </c>
      <c r="C3731" s="18" t="s">
        <v>62</v>
      </c>
      <c r="D3731" s="28"/>
      <c r="E3731" s="29" t="s">
        <v>1196</v>
      </c>
      <c r="F3731" s="24">
        <v>40077.447</v>
      </c>
      <c r="G3731" s="24">
        <f t="shared" ref="G3731:Q3731" si="2545">G3732</f>
        <v>0</v>
      </c>
      <c r="H3731" s="24">
        <f t="shared" si="2545"/>
        <v>39926.847000000002</v>
      </c>
      <c r="I3731" s="24">
        <f t="shared" si="2545"/>
        <v>39926.846440000001</v>
      </c>
      <c r="J3731" s="37">
        <f t="shared" si="2545"/>
        <v>29991.190419999999</v>
      </c>
      <c r="K3731" s="24">
        <f t="shared" si="2545"/>
        <v>0</v>
      </c>
      <c r="L3731" s="24">
        <f t="shared" si="2545"/>
        <v>0</v>
      </c>
      <c r="M3731" s="24">
        <f t="shared" si="2545"/>
        <v>0</v>
      </c>
      <c r="N3731" s="24">
        <f t="shared" si="2545"/>
        <v>0</v>
      </c>
      <c r="O3731" s="30">
        <f t="shared" si="2545"/>
        <v>39218.56407</v>
      </c>
      <c r="P3731" s="30">
        <f t="shared" si="2545"/>
        <v>0</v>
      </c>
      <c r="Q3731" s="30">
        <f t="shared" si="2545"/>
        <v>0</v>
      </c>
      <c r="R3731" s="88">
        <f t="shared" si="2541"/>
        <v>98.226049805700612</v>
      </c>
      <c r="S3731" s="70"/>
    </row>
    <row r="3732" spans="1:19" ht="15.75" customHeight="1" x14ac:dyDescent="0.3">
      <c r="A3732" s="28" t="s">
        <v>338</v>
      </c>
      <c r="B3732" s="28" t="s">
        <v>1393</v>
      </c>
      <c r="C3732" s="18" t="s">
        <v>63</v>
      </c>
      <c r="D3732" s="28"/>
      <c r="E3732" s="29" t="s">
        <v>115</v>
      </c>
      <c r="F3732" s="24">
        <v>40077.447</v>
      </c>
      <c r="G3732" s="24">
        <f t="shared" ref="G3732:H3732" si="2546">G3733+G3736</f>
        <v>0</v>
      </c>
      <c r="H3732" s="24">
        <f t="shared" si="2546"/>
        <v>39926.847000000002</v>
      </c>
      <c r="I3732" s="24">
        <f t="shared" ref="I3732:Q3732" si="2547">I3733+I3736</f>
        <v>39926.846440000001</v>
      </c>
      <c r="J3732" s="37">
        <f t="shared" si="2547"/>
        <v>29991.190419999999</v>
      </c>
      <c r="K3732" s="24">
        <f t="shared" si="2547"/>
        <v>0</v>
      </c>
      <c r="L3732" s="24">
        <f t="shared" si="2547"/>
        <v>0</v>
      </c>
      <c r="M3732" s="24">
        <f t="shared" si="2547"/>
        <v>0</v>
      </c>
      <c r="N3732" s="24">
        <f t="shared" si="2547"/>
        <v>0</v>
      </c>
      <c r="O3732" s="30">
        <f t="shared" si="2547"/>
        <v>39218.56407</v>
      </c>
      <c r="P3732" s="30">
        <f t="shared" si="2547"/>
        <v>0</v>
      </c>
      <c r="Q3732" s="30">
        <f t="shared" si="2547"/>
        <v>0</v>
      </c>
      <c r="R3732" s="88">
        <f t="shared" si="2541"/>
        <v>98.226049805700612</v>
      </c>
      <c r="S3732" s="70"/>
    </row>
    <row r="3733" spans="1:19" ht="31.5" customHeight="1" x14ac:dyDescent="0.3">
      <c r="A3733" s="28" t="s">
        <v>338</v>
      </c>
      <c r="B3733" s="28" t="s">
        <v>1393</v>
      </c>
      <c r="C3733" s="18" t="s">
        <v>339</v>
      </c>
      <c r="D3733" s="28"/>
      <c r="E3733" s="29" t="s">
        <v>117</v>
      </c>
      <c r="F3733" s="24">
        <v>39926.847000000002</v>
      </c>
      <c r="G3733" s="24">
        <f t="shared" ref="G3733:Q3734" si="2548">G3734</f>
        <v>0</v>
      </c>
      <c r="H3733" s="24">
        <f t="shared" si="2548"/>
        <v>39926.847000000002</v>
      </c>
      <c r="I3733" s="24">
        <f t="shared" si="2548"/>
        <v>39926.846440000001</v>
      </c>
      <c r="J3733" s="37">
        <f t="shared" si="2548"/>
        <v>29852.032999999999</v>
      </c>
      <c r="K3733" s="24">
        <f t="shared" si="2548"/>
        <v>0</v>
      </c>
      <c r="L3733" s="24">
        <f t="shared" si="2548"/>
        <v>0</v>
      </c>
      <c r="M3733" s="24">
        <f t="shared" si="2548"/>
        <v>0</v>
      </c>
      <c r="N3733" s="24">
        <f t="shared" si="2548"/>
        <v>0</v>
      </c>
      <c r="O3733" s="30">
        <f t="shared" si="2548"/>
        <v>39218.56407</v>
      </c>
      <c r="P3733" s="30">
        <f t="shared" si="2548"/>
        <v>0</v>
      </c>
      <c r="Q3733" s="30">
        <f t="shared" si="2548"/>
        <v>0</v>
      </c>
      <c r="R3733" s="88">
        <f t="shared" si="2541"/>
        <v>98.226049805700612</v>
      </c>
      <c r="S3733" s="70"/>
    </row>
    <row r="3734" spans="1:19" ht="31.5" customHeight="1" x14ac:dyDescent="0.3">
      <c r="A3734" s="28" t="s">
        <v>338</v>
      </c>
      <c r="B3734" s="28" t="s">
        <v>1393</v>
      </c>
      <c r="C3734" s="18" t="s">
        <v>339</v>
      </c>
      <c r="D3734" s="28" t="s">
        <v>51</v>
      </c>
      <c r="E3734" s="29" t="s">
        <v>663</v>
      </c>
      <c r="F3734" s="24">
        <v>39926.847000000002</v>
      </c>
      <c r="G3734" s="24">
        <f t="shared" si="2548"/>
        <v>0</v>
      </c>
      <c r="H3734" s="24">
        <f t="shared" si="2548"/>
        <v>39926.847000000002</v>
      </c>
      <c r="I3734" s="24">
        <f t="shared" si="2548"/>
        <v>39926.846440000001</v>
      </c>
      <c r="J3734" s="37">
        <f t="shared" si="2548"/>
        <v>29852.032999999999</v>
      </c>
      <c r="K3734" s="24">
        <f t="shared" si="2548"/>
        <v>0</v>
      </c>
      <c r="L3734" s="24">
        <f t="shared" si="2548"/>
        <v>0</v>
      </c>
      <c r="M3734" s="24">
        <f t="shared" si="2548"/>
        <v>0</v>
      </c>
      <c r="N3734" s="24">
        <f t="shared" si="2548"/>
        <v>0</v>
      </c>
      <c r="O3734" s="30">
        <f t="shared" si="2548"/>
        <v>39218.56407</v>
      </c>
      <c r="P3734" s="30">
        <f t="shared" si="2548"/>
        <v>0</v>
      </c>
      <c r="Q3734" s="30">
        <f t="shared" si="2548"/>
        <v>0</v>
      </c>
      <c r="R3734" s="88">
        <f t="shared" si="2541"/>
        <v>98.226049805700612</v>
      </c>
      <c r="S3734" s="70"/>
    </row>
    <row r="3735" spans="1:19" ht="31.5" customHeight="1" x14ac:dyDescent="0.3">
      <c r="A3735" s="28" t="s">
        <v>338</v>
      </c>
      <c r="B3735" s="28" t="s">
        <v>1393</v>
      </c>
      <c r="C3735" s="18" t="s">
        <v>339</v>
      </c>
      <c r="D3735" s="28" t="s">
        <v>52</v>
      </c>
      <c r="E3735" s="29" t="s">
        <v>664</v>
      </c>
      <c r="F3735" s="24">
        <v>39926.847000000002</v>
      </c>
      <c r="G3735" s="24"/>
      <c r="H3735" s="24">
        <v>39926.847000000002</v>
      </c>
      <c r="I3735" s="24">
        <v>39926.846440000001</v>
      </c>
      <c r="J3735" s="37">
        <v>29852.032999999999</v>
      </c>
      <c r="K3735" s="24">
        <v>0</v>
      </c>
      <c r="L3735" s="24">
        <v>0</v>
      </c>
      <c r="M3735" s="24">
        <v>0</v>
      </c>
      <c r="N3735" s="24">
        <v>0</v>
      </c>
      <c r="O3735" s="30">
        <v>39218.56407</v>
      </c>
      <c r="P3735" s="30">
        <v>0</v>
      </c>
      <c r="Q3735" s="30">
        <v>0</v>
      </c>
      <c r="R3735" s="88">
        <f t="shared" si="2541"/>
        <v>98.226049805700612</v>
      </c>
      <c r="S3735" s="70"/>
    </row>
    <row r="3736" spans="1:19" ht="31.5" hidden="1" customHeight="1" x14ac:dyDescent="0.3">
      <c r="A3736" s="28" t="s">
        <v>338</v>
      </c>
      <c r="B3736" s="28" t="s">
        <v>1393</v>
      </c>
      <c r="C3736" s="18" t="s">
        <v>85</v>
      </c>
      <c r="D3736" s="28"/>
      <c r="E3736" s="29" t="s">
        <v>119</v>
      </c>
      <c r="F3736" s="24">
        <v>150.6</v>
      </c>
      <c r="G3736" s="24">
        <f t="shared" ref="G3736:Q3737" si="2549">G3737</f>
        <v>0</v>
      </c>
      <c r="H3736" s="24">
        <f t="shared" si="2549"/>
        <v>0</v>
      </c>
      <c r="I3736" s="24">
        <f t="shared" si="2549"/>
        <v>0</v>
      </c>
      <c r="J3736" s="37">
        <f t="shared" si="2549"/>
        <v>139.15742</v>
      </c>
      <c r="K3736" s="24">
        <f t="shared" si="2549"/>
        <v>0</v>
      </c>
      <c r="L3736" s="24">
        <f t="shared" si="2549"/>
        <v>0</v>
      </c>
      <c r="M3736" s="24">
        <f t="shared" si="2549"/>
        <v>0</v>
      </c>
      <c r="N3736" s="24">
        <f t="shared" si="2549"/>
        <v>0</v>
      </c>
      <c r="O3736" s="30">
        <f t="shared" si="2549"/>
        <v>0</v>
      </c>
      <c r="P3736" s="30">
        <f t="shared" si="2549"/>
        <v>0</v>
      </c>
      <c r="Q3736" s="30">
        <f t="shared" si="2549"/>
        <v>0</v>
      </c>
      <c r="R3736" s="30">
        <v>0</v>
      </c>
      <c r="S3736" s="26" t="s">
        <v>2026</v>
      </c>
    </row>
    <row r="3737" spans="1:19" ht="31.5" hidden="1" customHeight="1" x14ac:dyDescent="0.3">
      <c r="A3737" s="28" t="s">
        <v>338</v>
      </c>
      <c r="B3737" s="28" t="s">
        <v>1393</v>
      </c>
      <c r="C3737" s="18" t="s">
        <v>85</v>
      </c>
      <c r="D3737" s="28" t="s">
        <v>51</v>
      </c>
      <c r="E3737" s="29" t="s">
        <v>663</v>
      </c>
      <c r="F3737" s="24">
        <v>150.6</v>
      </c>
      <c r="G3737" s="24">
        <f t="shared" si="2549"/>
        <v>0</v>
      </c>
      <c r="H3737" s="24">
        <f t="shared" si="2549"/>
        <v>0</v>
      </c>
      <c r="I3737" s="24">
        <f t="shared" si="2549"/>
        <v>0</v>
      </c>
      <c r="J3737" s="37">
        <f t="shared" si="2549"/>
        <v>139.15742</v>
      </c>
      <c r="K3737" s="24">
        <f t="shared" si="2549"/>
        <v>0</v>
      </c>
      <c r="L3737" s="24">
        <f t="shared" si="2549"/>
        <v>0</v>
      </c>
      <c r="M3737" s="24">
        <f t="shared" si="2549"/>
        <v>0</v>
      </c>
      <c r="N3737" s="24">
        <f t="shared" si="2549"/>
        <v>0</v>
      </c>
      <c r="O3737" s="30">
        <f t="shared" si="2549"/>
        <v>0</v>
      </c>
      <c r="P3737" s="30">
        <f t="shared" si="2549"/>
        <v>0</v>
      </c>
      <c r="Q3737" s="30">
        <f t="shared" si="2549"/>
        <v>0</v>
      </c>
      <c r="R3737" s="30">
        <v>0</v>
      </c>
      <c r="S3737" s="26" t="s">
        <v>2026</v>
      </c>
    </row>
    <row r="3738" spans="1:19" ht="31.5" hidden="1" customHeight="1" x14ac:dyDescent="0.3">
      <c r="A3738" s="28" t="s">
        <v>338</v>
      </c>
      <c r="B3738" s="28" t="s">
        <v>1393</v>
      </c>
      <c r="C3738" s="18" t="s">
        <v>85</v>
      </c>
      <c r="D3738" s="28" t="s">
        <v>52</v>
      </c>
      <c r="E3738" s="29" t="s">
        <v>664</v>
      </c>
      <c r="F3738" s="24">
        <v>150.6</v>
      </c>
      <c r="G3738" s="24"/>
      <c r="H3738" s="24">
        <f>150.6-150.6</f>
        <v>0</v>
      </c>
      <c r="I3738" s="24">
        <v>0</v>
      </c>
      <c r="J3738" s="37">
        <v>139.15742</v>
      </c>
      <c r="K3738" s="24">
        <v>0</v>
      </c>
      <c r="L3738" s="24">
        <v>0</v>
      </c>
      <c r="M3738" s="24">
        <v>0</v>
      </c>
      <c r="N3738" s="24">
        <v>0</v>
      </c>
      <c r="O3738" s="30">
        <v>0</v>
      </c>
      <c r="P3738" s="30">
        <v>0</v>
      </c>
      <c r="Q3738" s="30">
        <v>0</v>
      </c>
      <c r="R3738" s="30">
        <v>0</v>
      </c>
      <c r="S3738" s="26" t="s">
        <v>2026</v>
      </c>
    </row>
    <row r="3739" spans="1:19" ht="31.5" customHeight="1" x14ac:dyDescent="0.3">
      <c r="A3739" s="28" t="s">
        <v>338</v>
      </c>
      <c r="B3739" s="28" t="s">
        <v>1393</v>
      </c>
      <c r="C3739" s="18" t="s">
        <v>65</v>
      </c>
      <c r="D3739" s="28"/>
      <c r="E3739" s="29" t="s">
        <v>1228</v>
      </c>
      <c r="F3739" s="24">
        <v>19179.5</v>
      </c>
      <c r="G3739" s="24">
        <f t="shared" ref="G3739:Q3739" si="2550">G3740</f>
        <v>0</v>
      </c>
      <c r="H3739" s="24">
        <f t="shared" si="2550"/>
        <v>19066.89</v>
      </c>
      <c r="I3739" s="24">
        <f t="shared" si="2550"/>
        <v>17278.59</v>
      </c>
      <c r="J3739" s="37">
        <f t="shared" si="2550"/>
        <v>12942.095079999999</v>
      </c>
      <c r="K3739" s="24">
        <f t="shared" si="2550"/>
        <v>0</v>
      </c>
      <c r="L3739" s="24">
        <f t="shared" si="2550"/>
        <v>0</v>
      </c>
      <c r="M3739" s="24">
        <f t="shared" si="2550"/>
        <v>0</v>
      </c>
      <c r="N3739" s="24">
        <f t="shared" si="2550"/>
        <v>0</v>
      </c>
      <c r="O3739" s="30">
        <f t="shared" si="2550"/>
        <v>17277.94701</v>
      </c>
      <c r="P3739" s="30">
        <f t="shared" si="2550"/>
        <v>0</v>
      </c>
      <c r="Q3739" s="30">
        <f t="shared" si="2550"/>
        <v>0</v>
      </c>
      <c r="R3739" s="88">
        <f t="shared" si="2541"/>
        <v>99.99627868940695</v>
      </c>
      <c r="S3739" s="70"/>
    </row>
    <row r="3740" spans="1:19" ht="31.5" customHeight="1" x14ac:dyDescent="0.3">
      <c r="A3740" s="28" t="s">
        <v>338</v>
      </c>
      <c r="B3740" s="28" t="s">
        <v>1393</v>
      </c>
      <c r="C3740" s="18" t="s">
        <v>66</v>
      </c>
      <c r="D3740" s="28"/>
      <c r="E3740" s="29" t="s">
        <v>1231</v>
      </c>
      <c r="F3740" s="24">
        <v>19179.5</v>
      </c>
      <c r="G3740" s="24">
        <f t="shared" ref="G3740:H3740" si="2551">G3741+G3744</f>
        <v>0</v>
      </c>
      <c r="H3740" s="24">
        <f t="shared" si="2551"/>
        <v>19066.89</v>
      </c>
      <c r="I3740" s="24">
        <f t="shared" ref="I3740:Q3740" si="2552">I3741+I3744</f>
        <v>17278.59</v>
      </c>
      <c r="J3740" s="37">
        <f t="shared" si="2552"/>
        <v>12942.095079999999</v>
      </c>
      <c r="K3740" s="24">
        <f t="shared" si="2552"/>
        <v>0</v>
      </c>
      <c r="L3740" s="24">
        <f t="shared" si="2552"/>
        <v>0</v>
      </c>
      <c r="M3740" s="24">
        <f t="shared" si="2552"/>
        <v>0</v>
      </c>
      <c r="N3740" s="24">
        <f t="shared" si="2552"/>
        <v>0</v>
      </c>
      <c r="O3740" s="30">
        <f t="shared" si="2552"/>
        <v>17277.94701</v>
      </c>
      <c r="P3740" s="30">
        <f t="shared" si="2552"/>
        <v>0</v>
      </c>
      <c r="Q3740" s="30">
        <f t="shared" si="2552"/>
        <v>0</v>
      </c>
      <c r="R3740" s="88">
        <f t="shared" si="2541"/>
        <v>99.99627868940695</v>
      </c>
      <c r="S3740" s="70"/>
    </row>
    <row r="3741" spans="1:19" ht="31.5" customHeight="1" x14ac:dyDescent="0.3">
      <c r="A3741" s="28" t="s">
        <v>338</v>
      </c>
      <c r="B3741" s="28" t="s">
        <v>1393</v>
      </c>
      <c r="C3741" s="18" t="s">
        <v>67</v>
      </c>
      <c r="D3741" s="28"/>
      <c r="E3741" s="29" t="s">
        <v>1221</v>
      </c>
      <c r="F3741" s="24">
        <v>17895.5</v>
      </c>
      <c r="G3741" s="24">
        <f t="shared" ref="G3741:Q3742" si="2553">G3742</f>
        <v>0</v>
      </c>
      <c r="H3741" s="24">
        <f t="shared" si="2553"/>
        <v>17895.5</v>
      </c>
      <c r="I3741" s="24">
        <f t="shared" si="2553"/>
        <v>16475.811730000001</v>
      </c>
      <c r="J3741" s="37">
        <f t="shared" si="2553"/>
        <v>12330.83936</v>
      </c>
      <c r="K3741" s="24">
        <f t="shared" si="2553"/>
        <v>0</v>
      </c>
      <c r="L3741" s="24">
        <f t="shared" si="2553"/>
        <v>0</v>
      </c>
      <c r="M3741" s="24">
        <f t="shared" si="2553"/>
        <v>0</v>
      </c>
      <c r="N3741" s="24">
        <f t="shared" si="2553"/>
        <v>0</v>
      </c>
      <c r="O3741" s="30">
        <f t="shared" si="2553"/>
        <v>16475.168740000001</v>
      </c>
      <c r="P3741" s="30">
        <f t="shared" si="2553"/>
        <v>0</v>
      </c>
      <c r="Q3741" s="30">
        <f t="shared" si="2553"/>
        <v>0</v>
      </c>
      <c r="R3741" s="88">
        <f t="shared" si="2541"/>
        <v>99.996097369825918</v>
      </c>
      <c r="S3741" s="70"/>
    </row>
    <row r="3742" spans="1:19" ht="78.75" customHeight="1" x14ac:dyDescent="0.3">
      <c r="A3742" s="28" t="s">
        <v>338</v>
      </c>
      <c r="B3742" s="28" t="s">
        <v>1393</v>
      </c>
      <c r="C3742" s="18" t="s">
        <v>67</v>
      </c>
      <c r="D3742" s="28" t="s">
        <v>58</v>
      </c>
      <c r="E3742" s="29" t="s">
        <v>660</v>
      </c>
      <c r="F3742" s="24">
        <v>17895.5</v>
      </c>
      <c r="G3742" s="24">
        <f t="shared" si="2553"/>
        <v>0</v>
      </c>
      <c r="H3742" s="24">
        <f t="shared" si="2553"/>
        <v>17895.5</v>
      </c>
      <c r="I3742" s="24">
        <f t="shared" si="2553"/>
        <v>16475.811730000001</v>
      </c>
      <c r="J3742" s="37">
        <f t="shared" si="2553"/>
        <v>12330.83936</v>
      </c>
      <c r="K3742" s="24">
        <f t="shared" si="2553"/>
        <v>0</v>
      </c>
      <c r="L3742" s="24">
        <f t="shared" si="2553"/>
        <v>0</v>
      </c>
      <c r="M3742" s="24">
        <f t="shared" si="2553"/>
        <v>0</v>
      </c>
      <c r="N3742" s="24">
        <f t="shared" si="2553"/>
        <v>0</v>
      </c>
      <c r="O3742" s="30">
        <f t="shared" si="2553"/>
        <v>16475.168740000001</v>
      </c>
      <c r="P3742" s="30">
        <f t="shared" si="2553"/>
        <v>0</v>
      </c>
      <c r="Q3742" s="30">
        <f t="shared" si="2553"/>
        <v>0</v>
      </c>
      <c r="R3742" s="88">
        <f t="shared" si="2541"/>
        <v>99.996097369825918</v>
      </c>
      <c r="S3742" s="70"/>
    </row>
    <row r="3743" spans="1:19" ht="31.5" customHeight="1" x14ac:dyDescent="0.3">
      <c r="A3743" s="28" t="s">
        <v>338</v>
      </c>
      <c r="B3743" s="28" t="s">
        <v>1393</v>
      </c>
      <c r="C3743" s="18" t="s">
        <v>67</v>
      </c>
      <c r="D3743" s="28" t="s">
        <v>68</v>
      </c>
      <c r="E3743" s="29" t="s">
        <v>662</v>
      </c>
      <c r="F3743" s="24">
        <v>17895.5</v>
      </c>
      <c r="G3743" s="24"/>
      <c r="H3743" s="24">
        <v>17895.5</v>
      </c>
      <c r="I3743" s="24">
        <v>16475.811730000001</v>
      </c>
      <c r="J3743" s="37">
        <v>12330.83936</v>
      </c>
      <c r="K3743" s="24">
        <v>0</v>
      </c>
      <c r="L3743" s="24">
        <v>0</v>
      </c>
      <c r="M3743" s="24">
        <v>0</v>
      </c>
      <c r="N3743" s="24">
        <v>0</v>
      </c>
      <c r="O3743" s="30">
        <v>16475.168740000001</v>
      </c>
      <c r="P3743" s="30">
        <v>0</v>
      </c>
      <c r="Q3743" s="30">
        <v>0</v>
      </c>
      <c r="R3743" s="88">
        <f t="shared" si="2541"/>
        <v>99.996097369825918</v>
      </c>
      <c r="S3743" s="70"/>
    </row>
    <row r="3744" spans="1:19" ht="31.5" customHeight="1" x14ac:dyDescent="0.3">
      <c r="A3744" s="28" t="s">
        <v>338</v>
      </c>
      <c r="B3744" s="28" t="s">
        <v>1393</v>
      </c>
      <c r="C3744" s="18" t="s">
        <v>69</v>
      </c>
      <c r="D3744" s="28"/>
      <c r="E3744" s="29" t="s">
        <v>1222</v>
      </c>
      <c r="F3744" s="24">
        <v>1284</v>
      </c>
      <c r="G3744" s="24">
        <f t="shared" ref="G3744:H3744" si="2554">G3745+G3747</f>
        <v>0</v>
      </c>
      <c r="H3744" s="24">
        <f t="shared" si="2554"/>
        <v>1171.3900000000001</v>
      </c>
      <c r="I3744" s="24">
        <f t="shared" ref="I3744:Q3744" si="2555">I3745+I3747</f>
        <v>802.77827000000002</v>
      </c>
      <c r="J3744" s="37">
        <f t="shared" si="2555"/>
        <v>611.25572</v>
      </c>
      <c r="K3744" s="24">
        <f t="shared" si="2555"/>
        <v>0</v>
      </c>
      <c r="L3744" s="24">
        <f t="shared" si="2555"/>
        <v>0</v>
      </c>
      <c r="M3744" s="24">
        <f t="shared" si="2555"/>
        <v>0</v>
      </c>
      <c r="N3744" s="24">
        <f t="shared" si="2555"/>
        <v>0</v>
      </c>
      <c r="O3744" s="30">
        <f t="shared" si="2555"/>
        <v>802.77827000000002</v>
      </c>
      <c r="P3744" s="30">
        <f t="shared" si="2555"/>
        <v>0</v>
      </c>
      <c r="Q3744" s="30">
        <f t="shared" si="2555"/>
        <v>0</v>
      </c>
      <c r="R3744" s="88">
        <f t="shared" si="2541"/>
        <v>100</v>
      </c>
      <c r="S3744" s="70"/>
    </row>
    <row r="3745" spans="1:19" ht="78.75" customHeight="1" x14ac:dyDescent="0.3">
      <c r="A3745" s="28" t="s">
        <v>338</v>
      </c>
      <c r="B3745" s="28" t="s">
        <v>1393</v>
      </c>
      <c r="C3745" s="18" t="s">
        <v>69</v>
      </c>
      <c r="D3745" s="28" t="s">
        <v>58</v>
      </c>
      <c r="E3745" s="29" t="s">
        <v>660</v>
      </c>
      <c r="F3745" s="24">
        <v>0.7</v>
      </c>
      <c r="G3745" s="24">
        <f t="shared" ref="G3745:Q3747" si="2556">G3746</f>
        <v>0</v>
      </c>
      <c r="H3745" s="24">
        <f t="shared" si="2556"/>
        <v>0.7</v>
      </c>
      <c r="I3745" s="24">
        <f t="shared" si="2556"/>
        <v>5.7500000000000002E-2</v>
      </c>
      <c r="J3745" s="37">
        <f t="shared" si="2556"/>
        <v>5.7500000000000002E-2</v>
      </c>
      <c r="K3745" s="24">
        <f t="shared" si="2556"/>
        <v>0</v>
      </c>
      <c r="L3745" s="24">
        <f t="shared" si="2556"/>
        <v>0</v>
      </c>
      <c r="M3745" s="24">
        <f t="shared" si="2556"/>
        <v>0</v>
      </c>
      <c r="N3745" s="24">
        <f t="shared" si="2556"/>
        <v>0</v>
      </c>
      <c r="O3745" s="30">
        <f t="shared" si="2556"/>
        <v>5.7500000000000002E-2</v>
      </c>
      <c r="P3745" s="30">
        <f t="shared" si="2556"/>
        <v>0</v>
      </c>
      <c r="Q3745" s="30">
        <f t="shared" si="2556"/>
        <v>0</v>
      </c>
      <c r="R3745" s="88">
        <f t="shared" si="2541"/>
        <v>100</v>
      </c>
      <c r="S3745" s="70"/>
    </row>
    <row r="3746" spans="1:19" ht="31.5" customHeight="1" x14ac:dyDescent="0.3">
      <c r="A3746" s="28" t="s">
        <v>338</v>
      </c>
      <c r="B3746" s="28" t="s">
        <v>1393</v>
      </c>
      <c r="C3746" s="18" t="s">
        <v>69</v>
      </c>
      <c r="D3746" s="28" t="s">
        <v>68</v>
      </c>
      <c r="E3746" s="29" t="s">
        <v>662</v>
      </c>
      <c r="F3746" s="24">
        <v>0.7</v>
      </c>
      <c r="G3746" s="24"/>
      <c r="H3746" s="24">
        <v>0.7</v>
      </c>
      <c r="I3746" s="24">
        <v>5.7500000000000002E-2</v>
      </c>
      <c r="J3746" s="37">
        <v>5.7500000000000002E-2</v>
      </c>
      <c r="K3746" s="24">
        <v>0</v>
      </c>
      <c r="L3746" s="24">
        <v>0</v>
      </c>
      <c r="M3746" s="24">
        <v>0</v>
      </c>
      <c r="N3746" s="24">
        <v>0</v>
      </c>
      <c r="O3746" s="30">
        <v>5.7500000000000002E-2</v>
      </c>
      <c r="P3746" s="30">
        <v>0</v>
      </c>
      <c r="Q3746" s="30">
        <v>0</v>
      </c>
      <c r="R3746" s="88">
        <f t="shared" si="2541"/>
        <v>100</v>
      </c>
      <c r="S3746" s="70"/>
    </row>
    <row r="3747" spans="1:19" ht="31.5" customHeight="1" x14ac:dyDescent="0.3">
      <c r="A3747" s="28" t="s">
        <v>338</v>
      </c>
      <c r="B3747" s="28" t="s">
        <v>1393</v>
      </c>
      <c r="C3747" s="18" t="s">
        <v>69</v>
      </c>
      <c r="D3747" s="28" t="s">
        <v>51</v>
      </c>
      <c r="E3747" s="29" t="s">
        <v>663</v>
      </c>
      <c r="F3747" s="24">
        <v>1283.3</v>
      </c>
      <c r="G3747" s="24">
        <f t="shared" si="2556"/>
        <v>0</v>
      </c>
      <c r="H3747" s="24">
        <f t="shared" si="2556"/>
        <v>1170.69</v>
      </c>
      <c r="I3747" s="24">
        <f t="shared" si="2556"/>
        <v>802.72077000000002</v>
      </c>
      <c r="J3747" s="37">
        <f t="shared" si="2556"/>
        <v>611.19821999999999</v>
      </c>
      <c r="K3747" s="24">
        <f t="shared" si="2556"/>
        <v>0</v>
      </c>
      <c r="L3747" s="24">
        <f t="shared" si="2556"/>
        <v>0</v>
      </c>
      <c r="M3747" s="24">
        <f t="shared" si="2556"/>
        <v>0</v>
      </c>
      <c r="N3747" s="24">
        <f t="shared" si="2556"/>
        <v>0</v>
      </c>
      <c r="O3747" s="30">
        <f t="shared" si="2556"/>
        <v>802.72077000000002</v>
      </c>
      <c r="P3747" s="30">
        <f t="shared" si="2556"/>
        <v>0</v>
      </c>
      <c r="Q3747" s="30">
        <f t="shared" si="2556"/>
        <v>0</v>
      </c>
      <c r="R3747" s="88">
        <f t="shared" si="2541"/>
        <v>100</v>
      </c>
      <c r="S3747" s="70"/>
    </row>
    <row r="3748" spans="1:19" ht="31.5" customHeight="1" x14ac:dyDescent="0.3">
      <c r="A3748" s="28" t="s">
        <v>338</v>
      </c>
      <c r="B3748" s="28" t="s">
        <v>1393</v>
      </c>
      <c r="C3748" s="18" t="s">
        <v>69</v>
      </c>
      <c r="D3748" s="28" t="s">
        <v>52</v>
      </c>
      <c r="E3748" s="29" t="s">
        <v>664</v>
      </c>
      <c r="F3748" s="24">
        <v>1283.3</v>
      </c>
      <c r="G3748" s="24"/>
      <c r="H3748" s="24">
        <v>1170.69</v>
      </c>
      <c r="I3748" s="24">
        <v>802.72077000000002</v>
      </c>
      <c r="J3748" s="37">
        <v>611.19821999999999</v>
      </c>
      <c r="K3748" s="24">
        <v>0</v>
      </c>
      <c r="L3748" s="24">
        <v>0</v>
      </c>
      <c r="M3748" s="24">
        <v>0</v>
      </c>
      <c r="N3748" s="24">
        <v>0</v>
      </c>
      <c r="O3748" s="30">
        <v>802.72077000000002</v>
      </c>
      <c r="P3748" s="30">
        <v>0</v>
      </c>
      <c r="Q3748" s="30">
        <v>0</v>
      </c>
      <c r="R3748" s="88">
        <f t="shared" si="2541"/>
        <v>100</v>
      </c>
      <c r="S3748" s="70"/>
    </row>
    <row r="3749" spans="1:19" ht="46.8" x14ac:dyDescent="0.3">
      <c r="A3749" s="28" t="s">
        <v>338</v>
      </c>
      <c r="B3749" s="28" t="s">
        <v>1393</v>
      </c>
      <c r="C3749" s="28" t="s">
        <v>79</v>
      </c>
      <c r="D3749" s="28"/>
      <c r="E3749" s="29" t="s">
        <v>1232</v>
      </c>
      <c r="F3749" s="24"/>
      <c r="G3749" s="24"/>
      <c r="H3749" s="24">
        <f>H3750</f>
        <v>0</v>
      </c>
      <c r="I3749" s="24">
        <f t="shared" ref="I3749:Q3752" si="2557">I3750</f>
        <v>44.66</v>
      </c>
      <c r="J3749" s="24">
        <f t="shared" si="2557"/>
        <v>0</v>
      </c>
      <c r="K3749" s="24">
        <f t="shared" si="2557"/>
        <v>0</v>
      </c>
      <c r="L3749" s="24">
        <f t="shared" si="2557"/>
        <v>0</v>
      </c>
      <c r="M3749" s="24">
        <f t="shared" si="2557"/>
        <v>0</v>
      </c>
      <c r="N3749" s="24">
        <f t="shared" si="2557"/>
        <v>0</v>
      </c>
      <c r="O3749" s="24">
        <f t="shared" si="2557"/>
        <v>44.427259999999997</v>
      </c>
      <c r="P3749" s="24">
        <f t="shared" si="2557"/>
        <v>0</v>
      </c>
      <c r="Q3749" s="24">
        <f t="shared" si="2557"/>
        <v>0</v>
      </c>
      <c r="R3749" s="88">
        <f t="shared" si="2541"/>
        <v>99.478862516793555</v>
      </c>
      <c r="S3749" s="70"/>
    </row>
    <row r="3750" spans="1:19" ht="46.8" x14ac:dyDescent="0.3">
      <c r="A3750" s="28" t="s">
        <v>338</v>
      </c>
      <c r="B3750" s="28" t="s">
        <v>1393</v>
      </c>
      <c r="C3750" s="28" t="s">
        <v>2000</v>
      </c>
      <c r="D3750" s="28"/>
      <c r="E3750" s="29" t="s">
        <v>2001</v>
      </c>
      <c r="F3750" s="24"/>
      <c r="G3750" s="24"/>
      <c r="H3750" s="24">
        <f>H3751</f>
        <v>0</v>
      </c>
      <c r="I3750" s="24">
        <f t="shared" si="2557"/>
        <v>44.66</v>
      </c>
      <c r="J3750" s="24">
        <f t="shared" si="2557"/>
        <v>0</v>
      </c>
      <c r="K3750" s="24">
        <f t="shared" si="2557"/>
        <v>0</v>
      </c>
      <c r="L3750" s="24">
        <f t="shared" si="2557"/>
        <v>0</v>
      </c>
      <c r="M3750" s="24">
        <f t="shared" si="2557"/>
        <v>0</v>
      </c>
      <c r="N3750" s="24">
        <f t="shared" si="2557"/>
        <v>0</v>
      </c>
      <c r="O3750" s="24">
        <f t="shared" si="2557"/>
        <v>44.427259999999997</v>
      </c>
      <c r="P3750" s="24">
        <f t="shared" si="2557"/>
        <v>0</v>
      </c>
      <c r="Q3750" s="24">
        <f t="shared" si="2557"/>
        <v>0</v>
      </c>
      <c r="R3750" s="88">
        <f t="shared" si="2541"/>
        <v>99.478862516793555</v>
      </c>
      <c r="S3750" s="70"/>
    </row>
    <row r="3751" spans="1:19" ht="31.2" x14ac:dyDescent="0.3">
      <c r="A3751" s="28" t="s">
        <v>338</v>
      </c>
      <c r="B3751" s="28" t="s">
        <v>1393</v>
      </c>
      <c r="C3751" s="28" t="s">
        <v>2002</v>
      </c>
      <c r="D3751" s="28"/>
      <c r="E3751" s="29" t="s">
        <v>2003</v>
      </c>
      <c r="F3751" s="24"/>
      <c r="G3751" s="24"/>
      <c r="H3751" s="24">
        <f>H3752</f>
        <v>0</v>
      </c>
      <c r="I3751" s="24">
        <f t="shared" si="2557"/>
        <v>44.66</v>
      </c>
      <c r="J3751" s="24">
        <f t="shared" si="2557"/>
        <v>0</v>
      </c>
      <c r="K3751" s="24">
        <f t="shared" si="2557"/>
        <v>0</v>
      </c>
      <c r="L3751" s="24">
        <f t="shared" si="2557"/>
        <v>0</v>
      </c>
      <c r="M3751" s="24">
        <f t="shared" si="2557"/>
        <v>0</v>
      </c>
      <c r="N3751" s="24">
        <f t="shared" si="2557"/>
        <v>0</v>
      </c>
      <c r="O3751" s="24">
        <f t="shared" si="2557"/>
        <v>44.427259999999997</v>
      </c>
      <c r="P3751" s="24">
        <f t="shared" si="2557"/>
        <v>0</v>
      </c>
      <c r="Q3751" s="24">
        <f t="shared" si="2557"/>
        <v>0</v>
      </c>
      <c r="R3751" s="88">
        <f t="shared" si="2541"/>
        <v>99.478862516793555</v>
      </c>
      <c r="S3751" s="70"/>
    </row>
    <row r="3752" spans="1:19" ht="31.5" customHeight="1" x14ac:dyDescent="0.3">
      <c r="A3752" s="28" t="s">
        <v>338</v>
      </c>
      <c r="B3752" s="28" t="s">
        <v>1393</v>
      </c>
      <c r="C3752" s="28" t="s">
        <v>2002</v>
      </c>
      <c r="D3752" s="28" t="s">
        <v>51</v>
      </c>
      <c r="E3752" s="29" t="s">
        <v>663</v>
      </c>
      <c r="F3752" s="24"/>
      <c r="G3752" s="24"/>
      <c r="H3752" s="24">
        <f>H3753</f>
        <v>0</v>
      </c>
      <c r="I3752" s="24">
        <f t="shared" si="2557"/>
        <v>44.66</v>
      </c>
      <c r="J3752" s="24">
        <f t="shared" si="2557"/>
        <v>0</v>
      </c>
      <c r="K3752" s="24">
        <f t="shared" si="2557"/>
        <v>0</v>
      </c>
      <c r="L3752" s="24">
        <f t="shared" si="2557"/>
        <v>0</v>
      </c>
      <c r="M3752" s="24">
        <f t="shared" si="2557"/>
        <v>0</v>
      </c>
      <c r="N3752" s="24">
        <f t="shared" si="2557"/>
        <v>0</v>
      </c>
      <c r="O3752" s="24">
        <f t="shared" si="2557"/>
        <v>44.427259999999997</v>
      </c>
      <c r="P3752" s="24">
        <f t="shared" si="2557"/>
        <v>0</v>
      </c>
      <c r="Q3752" s="24">
        <f t="shared" si="2557"/>
        <v>0</v>
      </c>
      <c r="R3752" s="88">
        <f t="shared" si="2541"/>
        <v>99.478862516793555</v>
      </c>
      <c r="S3752" s="70"/>
    </row>
    <row r="3753" spans="1:19" ht="31.5" customHeight="1" x14ac:dyDescent="0.3">
      <c r="A3753" s="28" t="s">
        <v>338</v>
      </c>
      <c r="B3753" s="28" t="s">
        <v>1393</v>
      </c>
      <c r="C3753" s="28" t="s">
        <v>2002</v>
      </c>
      <c r="D3753" s="28" t="s">
        <v>52</v>
      </c>
      <c r="E3753" s="29" t="s">
        <v>664</v>
      </c>
      <c r="F3753" s="24"/>
      <c r="G3753" s="24"/>
      <c r="H3753" s="24">
        <v>0</v>
      </c>
      <c r="I3753" s="24">
        <v>44.66</v>
      </c>
      <c r="J3753" s="37">
        <v>0</v>
      </c>
      <c r="K3753" s="37">
        <v>0</v>
      </c>
      <c r="L3753" s="37">
        <v>0</v>
      </c>
      <c r="M3753" s="37">
        <v>0</v>
      </c>
      <c r="N3753" s="37">
        <v>0</v>
      </c>
      <c r="O3753" s="37">
        <v>44.427259999999997</v>
      </c>
      <c r="P3753" s="37">
        <v>0</v>
      </c>
      <c r="Q3753" s="37">
        <v>0</v>
      </c>
      <c r="R3753" s="88">
        <f t="shared" si="2541"/>
        <v>99.478862516793555</v>
      </c>
      <c r="S3753" s="70"/>
    </row>
    <row r="3754" spans="1:19" ht="47.25" customHeight="1" x14ac:dyDescent="0.3">
      <c r="A3754" s="28" t="s">
        <v>338</v>
      </c>
      <c r="B3754" s="28" t="s">
        <v>1393</v>
      </c>
      <c r="C3754" s="18" t="s">
        <v>341</v>
      </c>
      <c r="D3754" s="28"/>
      <c r="E3754" s="29" t="s">
        <v>1253</v>
      </c>
      <c r="F3754" s="24">
        <v>61267.6</v>
      </c>
      <c r="G3754" s="24">
        <f t="shared" ref="G3754:Q3755" si="2558">G3755</f>
        <v>0</v>
      </c>
      <c r="H3754" s="24">
        <f t="shared" si="2558"/>
        <v>60481.404999999999</v>
      </c>
      <c r="I3754" s="24">
        <f t="shared" si="2558"/>
        <v>60079.296700000006</v>
      </c>
      <c r="J3754" s="37">
        <f t="shared" si="2558"/>
        <v>39855.148990000002</v>
      </c>
      <c r="K3754" s="24">
        <f t="shared" si="2558"/>
        <v>0</v>
      </c>
      <c r="L3754" s="24">
        <f t="shared" si="2558"/>
        <v>0</v>
      </c>
      <c r="M3754" s="24">
        <f t="shared" si="2558"/>
        <v>0</v>
      </c>
      <c r="N3754" s="24">
        <f t="shared" si="2558"/>
        <v>0</v>
      </c>
      <c r="O3754" s="30">
        <f t="shared" si="2558"/>
        <v>59836.460900000005</v>
      </c>
      <c r="P3754" s="30">
        <f t="shared" si="2558"/>
        <v>0</v>
      </c>
      <c r="Q3754" s="30">
        <f t="shared" si="2558"/>
        <v>0</v>
      </c>
      <c r="R3754" s="88">
        <f t="shared" si="2541"/>
        <v>99.595807851725411</v>
      </c>
      <c r="S3754" s="70"/>
    </row>
    <row r="3755" spans="1:19" ht="47.25" customHeight="1" x14ac:dyDescent="0.3">
      <c r="A3755" s="28" t="s">
        <v>338</v>
      </c>
      <c r="B3755" s="28" t="s">
        <v>1393</v>
      </c>
      <c r="C3755" s="18" t="s">
        <v>342</v>
      </c>
      <c r="D3755" s="28"/>
      <c r="E3755" s="29" t="s">
        <v>1647</v>
      </c>
      <c r="F3755" s="24">
        <v>61267.6</v>
      </c>
      <c r="G3755" s="24">
        <f t="shared" si="2558"/>
        <v>0</v>
      </c>
      <c r="H3755" s="24">
        <f t="shared" si="2558"/>
        <v>60481.404999999999</v>
      </c>
      <c r="I3755" s="24">
        <f t="shared" si="2558"/>
        <v>60079.296700000006</v>
      </c>
      <c r="J3755" s="37">
        <f t="shared" si="2558"/>
        <v>39855.148990000002</v>
      </c>
      <c r="K3755" s="24">
        <f t="shared" si="2558"/>
        <v>0</v>
      </c>
      <c r="L3755" s="24">
        <f t="shared" si="2558"/>
        <v>0</v>
      </c>
      <c r="M3755" s="24">
        <f t="shared" si="2558"/>
        <v>0</v>
      </c>
      <c r="N3755" s="24">
        <f t="shared" si="2558"/>
        <v>0</v>
      </c>
      <c r="O3755" s="30">
        <f t="shared" si="2558"/>
        <v>59836.460900000005</v>
      </c>
      <c r="P3755" s="30">
        <f t="shared" si="2558"/>
        <v>0</v>
      </c>
      <c r="Q3755" s="30">
        <f t="shared" si="2558"/>
        <v>0</v>
      </c>
      <c r="R3755" s="88">
        <f t="shared" si="2541"/>
        <v>99.595807851725411</v>
      </c>
      <c r="S3755" s="70"/>
    </row>
    <row r="3756" spans="1:19" ht="47.25" customHeight="1" x14ac:dyDescent="0.3">
      <c r="A3756" s="28" t="s">
        <v>338</v>
      </c>
      <c r="B3756" s="28" t="s">
        <v>1393</v>
      </c>
      <c r="C3756" s="18" t="s">
        <v>340</v>
      </c>
      <c r="D3756" s="28"/>
      <c r="E3756" s="29" t="s">
        <v>710</v>
      </c>
      <c r="F3756" s="24">
        <v>61267.6</v>
      </c>
      <c r="G3756" s="24">
        <f t="shared" ref="G3756:H3756" si="2559">G3757+G3759+G3761</f>
        <v>0</v>
      </c>
      <c r="H3756" s="24">
        <f t="shared" si="2559"/>
        <v>60481.404999999999</v>
      </c>
      <c r="I3756" s="24">
        <f t="shared" ref="I3756:Q3756" si="2560">I3757+I3759+I3761</f>
        <v>60079.296700000006</v>
      </c>
      <c r="J3756" s="37">
        <f t="shared" si="2560"/>
        <v>39855.148990000002</v>
      </c>
      <c r="K3756" s="24">
        <f t="shared" si="2560"/>
        <v>0</v>
      </c>
      <c r="L3756" s="24">
        <f t="shared" si="2560"/>
        <v>0</v>
      </c>
      <c r="M3756" s="24">
        <f t="shared" si="2560"/>
        <v>0</v>
      </c>
      <c r="N3756" s="24">
        <f t="shared" si="2560"/>
        <v>0</v>
      </c>
      <c r="O3756" s="30">
        <f t="shared" si="2560"/>
        <v>59836.460900000005</v>
      </c>
      <c r="P3756" s="30">
        <f t="shared" si="2560"/>
        <v>0</v>
      </c>
      <c r="Q3756" s="30">
        <f t="shared" si="2560"/>
        <v>0</v>
      </c>
      <c r="R3756" s="88">
        <f t="shared" si="2541"/>
        <v>99.595807851725411</v>
      </c>
      <c r="S3756" s="70"/>
    </row>
    <row r="3757" spans="1:19" ht="78" x14ac:dyDescent="0.3">
      <c r="A3757" s="28" t="s">
        <v>338</v>
      </c>
      <c r="B3757" s="28" t="s">
        <v>1393</v>
      </c>
      <c r="C3757" s="18" t="s">
        <v>340</v>
      </c>
      <c r="D3757" s="28" t="s">
        <v>58</v>
      </c>
      <c r="E3757" s="29" t="s">
        <v>660</v>
      </c>
      <c r="F3757" s="24">
        <v>53160.800000000003</v>
      </c>
      <c r="G3757" s="24">
        <f t="shared" ref="G3757:Q3757" si="2561">G3758</f>
        <v>0</v>
      </c>
      <c r="H3757" s="24">
        <f t="shared" si="2561"/>
        <v>53160.800000000003</v>
      </c>
      <c r="I3757" s="24">
        <f t="shared" si="2561"/>
        <v>52428.800999999999</v>
      </c>
      <c r="J3757" s="37">
        <f t="shared" si="2561"/>
        <v>34953.479079999997</v>
      </c>
      <c r="K3757" s="24">
        <f t="shared" si="2561"/>
        <v>0</v>
      </c>
      <c r="L3757" s="24">
        <f t="shared" si="2561"/>
        <v>0</v>
      </c>
      <c r="M3757" s="24">
        <f t="shared" si="2561"/>
        <v>0</v>
      </c>
      <c r="N3757" s="24">
        <f t="shared" si="2561"/>
        <v>0</v>
      </c>
      <c r="O3757" s="30">
        <f t="shared" si="2561"/>
        <v>52425.518230000001</v>
      </c>
      <c r="P3757" s="30">
        <f t="shared" si="2561"/>
        <v>0</v>
      </c>
      <c r="Q3757" s="30">
        <f t="shared" si="2561"/>
        <v>0</v>
      </c>
      <c r="R3757" s="88">
        <f t="shared" si="2541"/>
        <v>99.993738613248098</v>
      </c>
      <c r="S3757" s="70"/>
    </row>
    <row r="3758" spans="1:19" ht="15.75" customHeight="1" x14ac:dyDescent="0.3">
      <c r="A3758" s="28" t="s">
        <v>338</v>
      </c>
      <c r="B3758" s="28" t="s">
        <v>1393</v>
      </c>
      <c r="C3758" s="18" t="s">
        <v>340</v>
      </c>
      <c r="D3758" s="28" t="s">
        <v>59</v>
      </c>
      <c r="E3758" s="29" t="s">
        <v>661</v>
      </c>
      <c r="F3758" s="24">
        <v>53160.800000000003</v>
      </c>
      <c r="G3758" s="24"/>
      <c r="H3758" s="24">
        <v>53160.800000000003</v>
      </c>
      <c r="I3758" s="24">
        <v>52428.800999999999</v>
      </c>
      <c r="J3758" s="37">
        <v>34953.479079999997</v>
      </c>
      <c r="K3758" s="24">
        <v>0</v>
      </c>
      <c r="L3758" s="24">
        <v>0</v>
      </c>
      <c r="M3758" s="24">
        <v>0</v>
      </c>
      <c r="N3758" s="24">
        <v>0</v>
      </c>
      <c r="O3758" s="30">
        <v>52425.518230000001</v>
      </c>
      <c r="P3758" s="30">
        <v>0</v>
      </c>
      <c r="Q3758" s="30">
        <v>0</v>
      </c>
      <c r="R3758" s="88">
        <f t="shared" si="2541"/>
        <v>99.993738613248098</v>
      </c>
      <c r="S3758" s="70"/>
    </row>
    <row r="3759" spans="1:19" ht="31.5" customHeight="1" x14ac:dyDescent="0.3">
      <c r="A3759" s="28" t="s">
        <v>338</v>
      </c>
      <c r="B3759" s="28" t="s">
        <v>1393</v>
      </c>
      <c r="C3759" s="18" t="s">
        <v>340</v>
      </c>
      <c r="D3759" s="28" t="s">
        <v>51</v>
      </c>
      <c r="E3759" s="29" t="s">
        <v>663</v>
      </c>
      <c r="F3759" s="24">
        <v>7222.2</v>
      </c>
      <c r="G3759" s="24">
        <f t="shared" ref="G3759:Q3759" si="2562">G3760</f>
        <v>0</v>
      </c>
      <c r="H3759" s="24">
        <f t="shared" si="2562"/>
        <v>6436.0050000000001</v>
      </c>
      <c r="I3759" s="24">
        <f t="shared" si="2562"/>
        <v>6134.5177000000003</v>
      </c>
      <c r="J3759" s="37">
        <f t="shared" si="2562"/>
        <v>4228.2189099999996</v>
      </c>
      <c r="K3759" s="24">
        <f t="shared" si="2562"/>
        <v>0</v>
      </c>
      <c r="L3759" s="24">
        <f t="shared" si="2562"/>
        <v>0</v>
      </c>
      <c r="M3759" s="24">
        <f t="shared" si="2562"/>
        <v>0</v>
      </c>
      <c r="N3759" s="24">
        <f t="shared" si="2562"/>
        <v>0</v>
      </c>
      <c r="O3759" s="30">
        <f t="shared" si="2562"/>
        <v>5921.9646700000003</v>
      </c>
      <c r="P3759" s="30">
        <f t="shared" si="2562"/>
        <v>0</v>
      </c>
      <c r="Q3759" s="30">
        <f t="shared" si="2562"/>
        <v>0</v>
      </c>
      <c r="R3759" s="88">
        <f t="shared" si="2541"/>
        <v>96.535130544981556</v>
      </c>
      <c r="S3759" s="70"/>
    </row>
    <row r="3760" spans="1:19" ht="31.5" customHeight="1" x14ac:dyDescent="0.3">
      <c r="A3760" s="28" t="s">
        <v>338</v>
      </c>
      <c r="B3760" s="28" t="s">
        <v>1393</v>
      </c>
      <c r="C3760" s="18" t="s">
        <v>340</v>
      </c>
      <c r="D3760" s="28" t="s">
        <v>52</v>
      </c>
      <c r="E3760" s="29" t="s">
        <v>664</v>
      </c>
      <c r="F3760" s="24">
        <v>7222.2</v>
      </c>
      <c r="G3760" s="24"/>
      <c r="H3760" s="24">
        <v>6436.0050000000001</v>
      </c>
      <c r="I3760" s="24">
        <v>6134.5177000000003</v>
      </c>
      <c r="J3760" s="37">
        <v>4228.2189099999996</v>
      </c>
      <c r="K3760" s="24">
        <v>0</v>
      </c>
      <c r="L3760" s="24">
        <v>0</v>
      </c>
      <c r="M3760" s="24">
        <v>0</v>
      </c>
      <c r="N3760" s="24">
        <v>0</v>
      </c>
      <c r="O3760" s="30">
        <v>5921.9646700000003</v>
      </c>
      <c r="P3760" s="30">
        <v>0</v>
      </c>
      <c r="Q3760" s="30">
        <v>0</v>
      </c>
      <c r="R3760" s="88">
        <f t="shared" si="2541"/>
        <v>96.535130544981556</v>
      </c>
      <c r="S3760" s="70"/>
    </row>
    <row r="3761" spans="1:19" ht="15.75" customHeight="1" x14ac:dyDescent="0.3">
      <c r="A3761" s="28" t="s">
        <v>338</v>
      </c>
      <c r="B3761" s="28" t="s">
        <v>1393</v>
      </c>
      <c r="C3761" s="18" t="s">
        <v>340</v>
      </c>
      <c r="D3761" s="28" t="s">
        <v>53</v>
      </c>
      <c r="E3761" s="29" t="s">
        <v>679</v>
      </c>
      <c r="F3761" s="24">
        <v>884.59999999999991</v>
      </c>
      <c r="G3761" s="24">
        <f t="shared" ref="G3761:Q3761" si="2563">G3762+G3763</f>
        <v>0</v>
      </c>
      <c r="H3761" s="24">
        <f t="shared" ref="H3761" si="2564">H3762+H3763</f>
        <v>884.6</v>
      </c>
      <c r="I3761" s="24">
        <f t="shared" si="2563"/>
        <v>1515.9780000000001</v>
      </c>
      <c r="J3761" s="37">
        <f t="shared" si="2563"/>
        <v>673.45100000000002</v>
      </c>
      <c r="K3761" s="24">
        <f t="shared" si="2563"/>
        <v>0</v>
      </c>
      <c r="L3761" s="24">
        <f t="shared" si="2563"/>
        <v>0</v>
      </c>
      <c r="M3761" s="24">
        <f t="shared" si="2563"/>
        <v>0</v>
      </c>
      <c r="N3761" s="24">
        <f t="shared" si="2563"/>
        <v>0</v>
      </c>
      <c r="O3761" s="30">
        <f t="shared" si="2563"/>
        <v>1488.9780000000001</v>
      </c>
      <c r="P3761" s="30">
        <f t="shared" si="2563"/>
        <v>0</v>
      </c>
      <c r="Q3761" s="30">
        <f t="shared" si="2563"/>
        <v>0</v>
      </c>
      <c r="R3761" s="88">
        <f t="shared" si="2541"/>
        <v>98.218971515417778</v>
      </c>
      <c r="S3761" s="70"/>
    </row>
    <row r="3762" spans="1:19" ht="15.75" customHeight="1" x14ac:dyDescent="0.3">
      <c r="A3762" s="28" t="s">
        <v>338</v>
      </c>
      <c r="B3762" s="28" t="s">
        <v>1393</v>
      </c>
      <c r="C3762" s="18" t="s">
        <v>340</v>
      </c>
      <c r="D3762" s="28" t="s">
        <v>54</v>
      </c>
      <c r="E3762" s="29" t="s">
        <v>681</v>
      </c>
      <c r="F3762" s="24">
        <v>0</v>
      </c>
      <c r="G3762" s="24"/>
      <c r="H3762" s="24">
        <v>0</v>
      </c>
      <c r="I3762" s="24">
        <v>710.15599999999995</v>
      </c>
      <c r="J3762" s="37">
        <v>102.121</v>
      </c>
      <c r="K3762" s="24">
        <v>0</v>
      </c>
      <c r="L3762" s="24">
        <v>0</v>
      </c>
      <c r="M3762" s="24">
        <v>0</v>
      </c>
      <c r="N3762" s="24">
        <v>0</v>
      </c>
      <c r="O3762" s="30">
        <v>710.15599999999995</v>
      </c>
      <c r="P3762" s="30">
        <v>0</v>
      </c>
      <c r="Q3762" s="30">
        <v>0</v>
      </c>
      <c r="R3762" s="88">
        <f t="shared" si="2541"/>
        <v>100</v>
      </c>
      <c r="S3762" s="70"/>
    </row>
    <row r="3763" spans="1:19" ht="15.75" customHeight="1" x14ac:dyDescent="0.3">
      <c r="A3763" s="28" t="s">
        <v>338</v>
      </c>
      <c r="B3763" s="28" t="s">
        <v>1393</v>
      </c>
      <c r="C3763" s="18" t="s">
        <v>340</v>
      </c>
      <c r="D3763" s="28" t="s">
        <v>60</v>
      </c>
      <c r="E3763" s="29" t="s">
        <v>682</v>
      </c>
      <c r="F3763" s="24">
        <v>884.59999999999991</v>
      </c>
      <c r="G3763" s="24"/>
      <c r="H3763" s="24">
        <v>884.6</v>
      </c>
      <c r="I3763" s="24">
        <v>805.822</v>
      </c>
      <c r="J3763" s="37">
        <v>571.33000000000004</v>
      </c>
      <c r="K3763" s="24">
        <v>0</v>
      </c>
      <c r="L3763" s="24">
        <v>0</v>
      </c>
      <c r="M3763" s="24">
        <v>0</v>
      </c>
      <c r="N3763" s="24">
        <v>0</v>
      </c>
      <c r="O3763" s="30">
        <v>778.822</v>
      </c>
      <c r="P3763" s="30">
        <v>0</v>
      </c>
      <c r="Q3763" s="30">
        <v>0</v>
      </c>
      <c r="R3763" s="88">
        <f t="shared" si="2541"/>
        <v>96.649384107160145</v>
      </c>
      <c r="S3763" s="70"/>
    </row>
    <row r="3764" spans="1:19" s="36" customFormat="1" ht="31.5" customHeight="1" x14ac:dyDescent="0.3">
      <c r="A3764" s="43" t="s">
        <v>338</v>
      </c>
      <c r="B3764" s="43" t="s">
        <v>130</v>
      </c>
      <c r="C3764" s="27"/>
      <c r="D3764" s="43"/>
      <c r="E3764" s="44" t="s">
        <v>620</v>
      </c>
      <c r="F3764" s="22">
        <v>108239.65099999998</v>
      </c>
      <c r="G3764" s="22">
        <f t="shared" ref="G3764:H3764" si="2565">G3765+G3779</f>
        <v>244.03</v>
      </c>
      <c r="H3764" s="22">
        <f t="shared" si="2565"/>
        <v>63183.709999999992</v>
      </c>
      <c r="I3764" s="22">
        <f t="shared" ref="I3764:Q3764" si="2566">I3765+I3779</f>
        <v>63183.709740000006</v>
      </c>
      <c r="J3764" s="76">
        <f t="shared" si="2566"/>
        <v>7572.866</v>
      </c>
      <c r="K3764" s="22">
        <f t="shared" si="2566"/>
        <v>0</v>
      </c>
      <c r="L3764" s="22">
        <f t="shared" si="2566"/>
        <v>0</v>
      </c>
      <c r="M3764" s="22">
        <f t="shared" si="2566"/>
        <v>63183.709740000006</v>
      </c>
      <c r="N3764" s="22">
        <f t="shared" si="2566"/>
        <v>7572.866</v>
      </c>
      <c r="O3764" s="45">
        <f t="shared" si="2566"/>
        <v>38864.402750000001</v>
      </c>
      <c r="P3764" s="45">
        <f t="shared" si="2566"/>
        <v>0</v>
      </c>
      <c r="Q3764" s="45">
        <f t="shared" si="2566"/>
        <v>38864.402750000001</v>
      </c>
      <c r="R3764" s="86">
        <f t="shared" si="2541"/>
        <v>61.510162840906965</v>
      </c>
      <c r="S3764" s="70"/>
    </row>
    <row r="3765" spans="1:19" s="49" customFormat="1" ht="47.25" customHeight="1" x14ac:dyDescent="0.3">
      <c r="A3765" s="47" t="s">
        <v>338</v>
      </c>
      <c r="B3765" s="47" t="s">
        <v>1418</v>
      </c>
      <c r="C3765" s="20"/>
      <c r="D3765" s="47"/>
      <c r="E3765" s="48" t="s">
        <v>636</v>
      </c>
      <c r="F3765" s="23">
        <v>91299.543999999994</v>
      </c>
      <c r="G3765" s="23">
        <f t="shared" ref="G3765:N3770" si="2567">G3766</f>
        <v>0</v>
      </c>
      <c r="H3765" s="23">
        <f t="shared" si="2567"/>
        <v>46182.198999999993</v>
      </c>
      <c r="I3765" s="23">
        <f t="shared" si="2567"/>
        <v>46182.199000000001</v>
      </c>
      <c r="J3765" s="77">
        <f t="shared" si="2567"/>
        <v>7572.866</v>
      </c>
      <c r="K3765" s="23">
        <f t="shared" si="2567"/>
        <v>0</v>
      </c>
      <c r="L3765" s="23">
        <f t="shared" si="2567"/>
        <v>0</v>
      </c>
      <c r="M3765" s="23">
        <f t="shared" si="2567"/>
        <v>46182.199000000001</v>
      </c>
      <c r="N3765" s="23">
        <f t="shared" si="2567"/>
        <v>7572.866</v>
      </c>
      <c r="O3765" s="51">
        <f t="shared" ref="O3765:Q3770" si="2568">O3766</f>
        <v>31694.395250000001</v>
      </c>
      <c r="P3765" s="51">
        <f t="shared" si="2568"/>
        <v>0</v>
      </c>
      <c r="Q3765" s="51">
        <f t="shared" si="2568"/>
        <v>31694.395250000001</v>
      </c>
      <c r="R3765" s="87">
        <f t="shared" si="2541"/>
        <v>68.629030094474288</v>
      </c>
      <c r="S3765" s="70"/>
    </row>
    <row r="3766" spans="1:19" ht="15.75" customHeight="1" x14ac:dyDescent="0.3">
      <c r="A3766" s="28" t="s">
        <v>338</v>
      </c>
      <c r="B3766" s="28" t="s">
        <v>1418</v>
      </c>
      <c r="C3766" s="18" t="s">
        <v>184</v>
      </c>
      <c r="D3766" s="28"/>
      <c r="E3766" s="29" t="s">
        <v>1526</v>
      </c>
      <c r="F3766" s="24">
        <v>91299.543999999994</v>
      </c>
      <c r="G3766" s="24">
        <f t="shared" si="2567"/>
        <v>0</v>
      </c>
      <c r="H3766" s="24">
        <f t="shared" si="2567"/>
        <v>46182.198999999993</v>
      </c>
      <c r="I3766" s="24">
        <f t="shared" si="2567"/>
        <v>46182.199000000001</v>
      </c>
      <c r="J3766" s="37">
        <f t="shared" si="2567"/>
        <v>7572.866</v>
      </c>
      <c r="K3766" s="24">
        <f t="shared" si="2567"/>
        <v>0</v>
      </c>
      <c r="L3766" s="24">
        <f t="shared" si="2567"/>
        <v>0</v>
      </c>
      <c r="M3766" s="24">
        <f t="shared" si="2567"/>
        <v>46182.199000000001</v>
      </c>
      <c r="N3766" s="24">
        <f t="shared" si="2567"/>
        <v>7572.866</v>
      </c>
      <c r="O3766" s="30">
        <f t="shared" si="2568"/>
        <v>31694.395250000001</v>
      </c>
      <c r="P3766" s="30">
        <f t="shared" si="2568"/>
        <v>0</v>
      </c>
      <c r="Q3766" s="30">
        <f t="shared" si="2568"/>
        <v>31694.395250000001</v>
      </c>
      <c r="R3766" s="88">
        <f t="shared" si="2541"/>
        <v>68.629030094474288</v>
      </c>
      <c r="S3766" s="70"/>
    </row>
    <row r="3767" spans="1:19" ht="63" customHeight="1" x14ac:dyDescent="0.3">
      <c r="A3767" s="28" t="s">
        <v>338</v>
      </c>
      <c r="B3767" s="28" t="s">
        <v>1418</v>
      </c>
      <c r="C3767" s="18" t="s">
        <v>252</v>
      </c>
      <c r="D3767" s="28"/>
      <c r="E3767" s="29" t="s">
        <v>1588</v>
      </c>
      <c r="F3767" s="24">
        <v>91299.543999999994</v>
      </c>
      <c r="G3767" s="24">
        <f t="shared" ref="G3767:H3767" si="2569">G3768+G3772</f>
        <v>0</v>
      </c>
      <c r="H3767" s="24">
        <f t="shared" si="2569"/>
        <v>46182.198999999993</v>
      </c>
      <c r="I3767" s="24">
        <f t="shared" ref="I3767:Q3767" si="2570">I3768+I3772</f>
        <v>46182.199000000001</v>
      </c>
      <c r="J3767" s="37">
        <f t="shared" si="2570"/>
        <v>7572.866</v>
      </c>
      <c r="K3767" s="24">
        <f t="shared" si="2570"/>
        <v>0</v>
      </c>
      <c r="L3767" s="24">
        <f t="shared" si="2570"/>
        <v>0</v>
      </c>
      <c r="M3767" s="24">
        <f t="shared" si="2570"/>
        <v>46182.199000000001</v>
      </c>
      <c r="N3767" s="24">
        <f t="shared" si="2570"/>
        <v>7572.866</v>
      </c>
      <c r="O3767" s="30">
        <f t="shared" si="2570"/>
        <v>31694.395250000001</v>
      </c>
      <c r="P3767" s="30">
        <f t="shared" si="2570"/>
        <v>0</v>
      </c>
      <c r="Q3767" s="30">
        <f t="shared" si="2570"/>
        <v>31694.395250000001</v>
      </c>
      <c r="R3767" s="88">
        <f t="shared" si="2541"/>
        <v>68.629030094474288</v>
      </c>
      <c r="S3767" s="70"/>
    </row>
    <row r="3768" spans="1:19" ht="31.5" customHeight="1" x14ac:dyDescent="0.3">
      <c r="A3768" s="28" t="s">
        <v>338</v>
      </c>
      <c r="B3768" s="28" t="s">
        <v>1418</v>
      </c>
      <c r="C3768" s="18" t="s">
        <v>346</v>
      </c>
      <c r="D3768" s="28"/>
      <c r="E3768" s="29" t="s">
        <v>1648</v>
      </c>
      <c r="F3768" s="24">
        <v>55416.644</v>
      </c>
      <c r="G3768" s="24">
        <f t="shared" si="2567"/>
        <v>0</v>
      </c>
      <c r="H3768" s="24">
        <f t="shared" si="2567"/>
        <v>30482.682000000001</v>
      </c>
      <c r="I3768" s="24">
        <f t="shared" si="2567"/>
        <v>30482.682000000001</v>
      </c>
      <c r="J3768" s="37">
        <f t="shared" si="2567"/>
        <v>0</v>
      </c>
      <c r="K3768" s="24">
        <f t="shared" si="2567"/>
        <v>0</v>
      </c>
      <c r="L3768" s="24">
        <f t="shared" si="2567"/>
        <v>0</v>
      </c>
      <c r="M3768" s="24">
        <f t="shared" si="2567"/>
        <v>30482.682000000001</v>
      </c>
      <c r="N3768" s="24">
        <f t="shared" si="2567"/>
        <v>0</v>
      </c>
      <c r="O3768" s="30">
        <f t="shared" si="2568"/>
        <v>19421.18046</v>
      </c>
      <c r="P3768" s="30">
        <f t="shared" si="2568"/>
        <v>0</v>
      </c>
      <c r="Q3768" s="30">
        <f t="shared" si="2568"/>
        <v>19421.18046</v>
      </c>
      <c r="R3768" s="88">
        <f t="shared" si="2541"/>
        <v>63.712177491468758</v>
      </c>
    </row>
    <row r="3769" spans="1:19" ht="47.25" customHeight="1" x14ac:dyDescent="0.3">
      <c r="A3769" s="28" t="s">
        <v>338</v>
      </c>
      <c r="B3769" s="28" t="s">
        <v>1418</v>
      </c>
      <c r="C3769" s="18" t="s">
        <v>343</v>
      </c>
      <c r="D3769" s="28"/>
      <c r="E3769" s="29" t="s">
        <v>715</v>
      </c>
      <c r="F3769" s="24">
        <v>55416.644</v>
      </c>
      <c r="G3769" s="24">
        <f t="shared" si="2567"/>
        <v>0</v>
      </c>
      <c r="H3769" s="24">
        <f t="shared" si="2567"/>
        <v>30482.682000000001</v>
      </c>
      <c r="I3769" s="24">
        <f t="shared" si="2567"/>
        <v>30482.682000000001</v>
      </c>
      <c r="J3769" s="37">
        <f t="shared" si="2567"/>
        <v>0</v>
      </c>
      <c r="K3769" s="24">
        <f t="shared" si="2567"/>
        <v>0</v>
      </c>
      <c r="L3769" s="24">
        <f t="shared" si="2567"/>
        <v>0</v>
      </c>
      <c r="M3769" s="24">
        <f t="shared" si="2567"/>
        <v>30482.682000000001</v>
      </c>
      <c r="N3769" s="24">
        <f t="shared" si="2567"/>
        <v>0</v>
      </c>
      <c r="O3769" s="30">
        <f t="shared" si="2568"/>
        <v>19421.18046</v>
      </c>
      <c r="P3769" s="30">
        <f t="shared" si="2568"/>
        <v>0</v>
      </c>
      <c r="Q3769" s="30">
        <f t="shared" si="2568"/>
        <v>19421.18046</v>
      </c>
      <c r="R3769" s="88">
        <f t="shared" si="2541"/>
        <v>63.712177491468758</v>
      </c>
    </row>
    <row r="3770" spans="1:19" ht="31.5" customHeight="1" x14ac:dyDescent="0.3">
      <c r="A3770" s="28" t="s">
        <v>338</v>
      </c>
      <c r="B3770" s="28" t="s">
        <v>1418</v>
      </c>
      <c r="C3770" s="18" t="s">
        <v>343</v>
      </c>
      <c r="D3770" s="28" t="s">
        <v>345</v>
      </c>
      <c r="E3770" s="29" t="s">
        <v>671</v>
      </c>
      <c r="F3770" s="24">
        <v>55416.644</v>
      </c>
      <c r="G3770" s="24">
        <f t="shared" si="2567"/>
        <v>0</v>
      </c>
      <c r="H3770" s="24">
        <f t="shared" si="2567"/>
        <v>30482.682000000001</v>
      </c>
      <c r="I3770" s="24">
        <f t="shared" si="2567"/>
        <v>30482.682000000001</v>
      </c>
      <c r="J3770" s="37">
        <f t="shared" si="2567"/>
        <v>0</v>
      </c>
      <c r="K3770" s="24">
        <f t="shared" si="2567"/>
        <v>0</v>
      </c>
      <c r="L3770" s="24">
        <f t="shared" si="2567"/>
        <v>0</v>
      </c>
      <c r="M3770" s="24">
        <f t="shared" si="2567"/>
        <v>30482.682000000001</v>
      </c>
      <c r="N3770" s="24">
        <f t="shared" si="2567"/>
        <v>0</v>
      </c>
      <c r="O3770" s="30">
        <f t="shared" si="2568"/>
        <v>19421.18046</v>
      </c>
      <c r="P3770" s="30">
        <f t="shared" si="2568"/>
        <v>0</v>
      </c>
      <c r="Q3770" s="30">
        <f t="shared" si="2568"/>
        <v>19421.18046</v>
      </c>
      <c r="R3770" s="88">
        <f t="shared" si="2541"/>
        <v>63.712177491468758</v>
      </c>
    </row>
    <row r="3771" spans="1:19" ht="15.75" customHeight="1" x14ac:dyDescent="0.3">
      <c r="A3771" s="28" t="s">
        <v>338</v>
      </c>
      <c r="B3771" s="28" t="s">
        <v>1418</v>
      </c>
      <c r="C3771" s="18" t="s">
        <v>343</v>
      </c>
      <c r="D3771" s="28" t="s">
        <v>344</v>
      </c>
      <c r="E3771" s="29" t="s">
        <v>672</v>
      </c>
      <c r="F3771" s="24">
        <v>55416.644</v>
      </c>
      <c r="G3771" s="24"/>
      <c r="H3771" s="24">
        <v>30482.682000000001</v>
      </c>
      <c r="I3771" s="24">
        <v>30482.682000000001</v>
      </c>
      <c r="J3771" s="37">
        <v>0</v>
      </c>
      <c r="K3771" s="24">
        <v>0</v>
      </c>
      <c r="L3771" s="24">
        <v>0</v>
      </c>
      <c r="M3771" s="24">
        <f>I3771</f>
        <v>30482.682000000001</v>
      </c>
      <c r="N3771" s="24">
        <f>J3771</f>
        <v>0</v>
      </c>
      <c r="O3771" s="30">
        <v>19421.18046</v>
      </c>
      <c r="P3771" s="30">
        <v>0</v>
      </c>
      <c r="Q3771" s="30">
        <f>O3771</f>
        <v>19421.18046</v>
      </c>
      <c r="R3771" s="88">
        <f t="shared" si="2541"/>
        <v>63.712177491468758</v>
      </c>
    </row>
    <row r="3772" spans="1:19" ht="63" customHeight="1" x14ac:dyDescent="0.3">
      <c r="A3772" s="28" t="s">
        <v>338</v>
      </c>
      <c r="B3772" s="28" t="s">
        <v>1418</v>
      </c>
      <c r="C3772" s="18" t="s">
        <v>1354</v>
      </c>
      <c r="D3772" s="28"/>
      <c r="E3772" s="29" t="s">
        <v>1649</v>
      </c>
      <c r="F3772" s="24">
        <v>35882.9</v>
      </c>
      <c r="G3772" s="24">
        <f t="shared" ref="G3772:H3772" si="2571">G3773+G3776</f>
        <v>0</v>
      </c>
      <c r="H3772" s="24">
        <f t="shared" si="2571"/>
        <v>15699.516999999996</v>
      </c>
      <c r="I3772" s="24">
        <f t="shared" ref="I3772:Q3772" si="2572">I3773+I3776</f>
        <v>15699.517</v>
      </c>
      <c r="J3772" s="37">
        <f t="shared" si="2572"/>
        <v>7572.866</v>
      </c>
      <c r="K3772" s="24">
        <f t="shared" si="2572"/>
        <v>0</v>
      </c>
      <c r="L3772" s="24">
        <f t="shared" si="2572"/>
        <v>0</v>
      </c>
      <c r="M3772" s="24">
        <f t="shared" si="2572"/>
        <v>15699.517</v>
      </c>
      <c r="N3772" s="24">
        <f t="shared" si="2572"/>
        <v>7572.866</v>
      </c>
      <c r="O3772" s="30">
        <f t="shared" si="2572"/>
        <v>12273.21479</v>
      </c>
      <c r="P3772" s="30">
        <f t="shared" si="2572"/>
        <v>0</v>
      </c>
      <c r="Q3772" s="30">
        <f t="shared" si="2572"/>
        <v>12273.21479</v>
      </c>
      <c r="R3772" s="88">
        <f t="shared" si="2541"/>
        <v>78.175747636057849</v>
      </c>
      <c r="S3772" s="70"/>
    </row>
    <row r="3773" spans="1:19" ht="15.75" customHeight="1" x14ac:dyDescent="0.3">
      <c r="A3773" s="28" t="s">
        <v>338</v>
      </c>
      <c r="B3773" s="28" t="s">
        <v>1418</v>
      </c>
      <c r="C3773" s="18" t="s">
        <v>1355</v>
      </c>
      <c r="D3773" s="28"/>
      <c r="E3773" s="29" t="s">
        <v>1825</v>
      </c>
      <c r="F3773" s="24">
        <v>32456.6</v>
      </c>
      <c r="G3773" s="24">
        <f t="shared" ref="G3773:N3774" si="2573">G3774</f>
        <v>0</v>
      </c>
      <c r="H3773" s="24">
        <f t="shared" si="2573"/>
        <v>12273.216999999997</v>
      </c>
      <c r="I3773" s="24">
        <f t="shared" si="2573"/>
        <v>12273.217000000001</v>
      </c>
      <c r="J3773" s="37">
        <f t="shared" si="2573"/>
        <v>7572.866</v>
      </c>
      <c r="K3773" s="24">
        <f t="shared" si="2573"/>
        <v>0</v>
      </c>
      <c r="L3773" s="24">
        <f t="shared" si="2573"/>
        <v>0</v>
      </c>
      <c r="M3773" s="24">
        <f t="shared" si="2573"/>
        <v>12273.217000000001</v>
      </c>
      <c r="N3773" s="24">
        <f t="shared" si="2573"/>
        <v>7572.866</v>
      </c>
      <c r="O3773" s="30">
        <f t="shared" ref="O3773:Q3774" si="2574">O3774</f>
        <v>12273.21479</v>
      </c>
      <c r="P3773" s="30">
        <f t="shared" si="2574"/>
        <v>0</v>
      </c>
      <c r="Q3773" s="30">
        <f t="shared" si="2574"/>
        <v>12273.21479</v>
      </c>
      <c r="R3773" s="88">
        <f t="shared" si="2541"/>
        <v>99.999981993311124</v>
      </c>
      <c r="S3773" s="70"/>
    </row>
    <row r="3774" spans="1:19" ht="31.5" customHeight="1" x14ac:dyDescent="0.3">
      <c r="A3774" s="28" t="s">
        <v>338</v>
      </c>
      <c r="B3774" s="28" t="s">
        <v>1418</v>
      </c>
      <c r="C3774" s="18" t="s">
        <v>1355</v>
      </c>
      <c r="D3774" s="28" t="s">
        <v>345</v>
      </c>
      <c r="E3774" s="29" t="s">
        <v>671</v>
      </c>
      <c r="F3774" s="24">
        <v>32456.6</v>
      </c>
      <c r="G3774" s="24">
        <f t="shared" si="2573"/>
        <v>0</v>
      </c>
      <c r="H3774" s="24">
        <f t="shared" si="2573"/>
        <v>12273.216999999997</v>
      </c>
      <c r="I3774" s="24">
        <f t="shared" si="2573"/>
        <v>12273.217000000001</v>
      </c>
      <c r="J3774" s="37">
        <f t="shared" si="2573"/>
        <v>7572.866</v>
      </c>
      <c r="K3774" s="24">
        <f t="shared" si="2573"/>
        <v>0</v>
      </c>
      <c r="L3774" s="24">
        <f t="shared" si="2573"/>
        <v>0</v>
      </c>
      <c r="M3774" s="24">
        <f t="shared" si="2573"/>
        <v>12273.217000000001</v>
      </c>
      <c r="N3774" s="24">
        <f t="shared" si="2573"/>
        <v>7572.866</v>
      </c>
      <c r="O3774" s="30">
        <f t="shared" si="2574"/>
        <v>12273.21479</v>
      </c>
      <c r="P3774" s="30">
        <f t="shared" si="2574"/>
        <v>0</v>
      </c>
      <c r="Q3774" s="30">
        <f t="shared" si="2574"/>
        <v>12273.21479</v>
      </c>
      <c r="R3774" s="88">
        <f t="shared" si="2541"/>
        <v>99.999981993311124</v>
      </c>
      <c r="S3774" s="70"/>
    </row>
    <row r="3775" spans="1:19" ht="15.75" customHeight="1" x14ac:dyDescent="0.3">
      <c r="A3775" s="28" t="s">
        <v>338</v>
      </c>
      <c r="B3775" s="28" t="s">
        <v>1418</v>
      </c>
      <c r="C3775" s="18" t="s">
        <v>1355</v>
      </c>
      <c r="D3775" s="28" t="s">
        <v>344</v>
      </c>
      <c r="E3775" s="29" t="s">
        <v>672</v>
      </c>
      <c r="F3775" s="24">
        <v>32456.6</v>
      </c>
      <c r="G3775" s="24"/>
      <c r="H3775" s="24">
        <f>68181.318-5908.101-50000</f>
        <v>12273.216999999997</v>
      </c>
      <c r="I3775" s="24">
        <v>12273.217000000001</v>
      </c>
      <c r="J3775" s="37">
        <v>7572.866</v>
      </c>
      <c r="K3775" s="24">
        <v>0</v>
      </c>
      <c r="L3775" s="24">
        <v>0</v>
      </c>
      <c r="M3775" s="24">
        <f>I3775</f>
        <v>12273.217000000001</v>
      </c>
      <c r="N3775" s="24">
        <f>J3775</f>
        <v>7572.866</v>
      </c>
      <c r="O3775" s="30">
        <v>12273.21479</v>
      </c>
      <c r="P3775" s="30">
        <v>0</v>
      </c>
      <c r="Q3775" s="30">
        <f>O3775</f>
        <v>12273.21479</v>
      </c>
      <c r="R3775" s="88">
        <f t="shared" si="2541"/>
        <v>99.999981993311124</v>
      </c>
      <c r="S3775" s="70"/>
    </row>
    <row r="3776" spans="1:19" ht="31.5" customHeight="1" x14ac:dyDescent="0.3">
      <c r="A3776" s="28" t="s">
        <v>338</v>
      </c>
      <c r="B3776" s="28" t="s">
        <v>1418</v>
      </c>
      <c r="C3776" s="18" t="s">
        <v>1826</v>
      </c>
      <c r="D3776" s="28"/>
      <c r="E3776" s="29" t="s">
        <v>1827</v>
      </c>
      <c r="F3776" s="24">
        <v>3426.3</v>
      </c>
      <c r="G3776" s="24">
        <f t="shared" ref="G3776:Q3787" si="2575">G3777</f>
        <v>0</v>
      </c>
      <c r="H3776" s="24">
        <f t="shared" si="2575"/>
        <v>3426.3</v>
      </c>
      <c r="I3776" s="24">
        <f t="shared" si="2575"/>
        <v>3426.3</v>
      </c>
      <c r="J3776" s="37">
        <f t="shared" si="2575"/>
        <v>0</v>
      </c>
      <c r="K3776" s="24">
        <f t="shared" si="2575"/>
        <v>0</v>
      </c>
      <c r="L3776" s="24">
        <f t="shared" si="2575"/>
        <v>0</v>
      </c>
      <c r="M3776" s="24">
        <f t="shared" si="2575"/>
        <v>3426.3</v>
      </c>
      <c r="N3776" s="24">
        <f t="shared" si="2575"/>
        <v>0</v>
      </c>
      <c r="O3776" s="30">
        <f t="shared" si="2575"/>
        <v>0</v>
      </c>
      <c r="P3776" s="30">
        <f t="shared" si="2575"/>
        <v>0</v>
      </c>
      <c r="Q3776" s="30">
        <f t="shared" si="2575"/>
        <v>0</v>
      </c>
      <c r="R3776" s="88">
        <f t="shared" si="2541"/>
        <v>0</v>
      </c>
    </row>
    <row r="3777" spans="1:19" ht="31.5" customHeight="1" x14ac:dyDescent="0.3">
      <c r="A3777" s="28" t="s">
        <v>338</v>
      </c>
      <c r="B3777" s="28" t="s">
        <v>1418</v>
      </c>
      <c r="C3777" s="18" t="s">
        <v>1826</v>
      </c>
      <c r="D3777" s="28" t="s">
        <v>345</v>
      </c>
      <c r="E3777" s="29" t="s">
        <v>671</v>
      </c>
      <c r="F3777" s="24">
        <v>3426.3</v>
      </c>
      <c r="G3777" s="24">
        <f t="shared" si="2575"/>
        <v>0</v>
      </c>
      <c r="H3777" s="24">
        <f t="shared" si="2575"/>
        <v>3426.3</v>
      </c>
      <c r="I3777" s="24">
        <f t="shared" si="2575"/>
        <v>3426.3</v>
      </c>
      <c r="J3777" s="37">
        <f t="shared" si="2575"/>
        <v>0</v>
      </c>
      <c r="K3777" s="24">
        <f t="shared" si="2575"/>
        <v>0</v>
      </c>
      <c r="L3777" s="24">
        <f t="shared" si="2575"/>
        <v>0</v>
      </c>
      <c r="M3777" s="24">
        <f t="shared" si="2575"/>
        <v>3426.3</v>
      </c>
      <c r="N3777" s="24">
        <f t="shared" si="2575"/>
        <v>0</v>
      </c>
      <c r="O3777" s="30">
        <f t="shared" si="2575"/>
        <v>0</v>
      </c>
      <c r="P3777" s="30">
        <f t="shared" si="2575"/>
        <v>0</v>
      </c>
      <c r="Q3777" s="30">
        <f t="shared" si="2575"/>
        <v>0</v>
      </c>
      <c r="R3777" s="88">
        <f t="shared" si="2541"/>
        <v>0</v>
      </c>
    </row>
    <row r="3778" spans="1:19" ht="15.75" customHeight="1" x14ac:dyDescent="0.3">
      <c r="A3778" s="28" t="s">
        <v>338</v>
      </c>
      <c r="B3778" s="28" t="s">
        <v>1418</v>
      </c>
      <c r="C3778" s="18" t="s">
        <v>1826</v>
      </c>
      <c r="D3778" s="28" t="s">
        <v>344</v>
      </c>
      <c r="E3778" s="29" t="s">
        <v>672</v>
      </c>
      <c r="F3778" s="24">
        <v>3426.3</v>
      </c>
      <c r="G3778" s="24"/>
      <c r="H3778" s="24">
        <v>3426.3</v>
      </c>
      <c r="I3778" s="24">
        <v>3426.3</v>
      </c>
      <c r="J3778" s="37">
        <v>0</v>
      </c>
      <c r="K3778" s="24">
        <v>0</v>
      </c>
      <c r="L3778" s="24">
        <v>0</v>
      </c>
      <c r="M3778" s="24">
        <f>I3778</f>
        <v>3426.3</v>
      </c>
      <c r="N3778" s="24">
        <f>J3778</f>
        <v>0</v>
      </c>
      <c r="O3778" s="30">
        <v>0</v>
      </c>
      <c r="P3778" s="30">
        <v>0</v>
      </c>
      <c r="Q3778" s="30">
        <v>0</v>
      </c>
      <c r="R3778" s="88">
        <f t="shared" si="2541"/>
        <v>0</v>
      </c>
    </row>
    <row r="3779" spans="1:19" s="49" customFormat="1" ht="31.5" customHeight="1" x14ac:dyDescent="0.3">
      <c r="A3779" s="47" t="s">
        <v>338</v>
      </c>
      <c r="B3779" s="47" t="s">
        <v>1419</v>
      </c>
      <c r="C3779" s="20"/>
      <c r="D3779" s="47"/>
      <c r="E3779" s="48" t="s">
        <v>638</v>
      </c>
      <c r="F3779" s="23">
        <v>16940.107</v>
      </c>
      <c r="G3779" s="23">
        <f t="shared" si="2575"/>
        <v>244.03</v>
      </c>
      <c r="H3779" s="23">
        <f t="shared" si="2575"/>
        <v>17001.510999999999</v>
      </c>
      <c r="I3779" s="23">
        <f t="shared" si="2575"/>
        <v>17001.510740000002</v>
      </c>
      <c r="J3779" s="77">
        <f t="shared" si="2575"/>
        <v>0</v>
      </c>
      <c r="K3779" s="23">
        <f t="shared" si="2575"/>
        <v>0</v>
      </c>
      <c r="L3779" s="23">
        <f t="shared" si="2575"/>
        <v>0</v>
      </c>
      <c r="M3779" s="23">
        <f t="shared" si="2575"/>
        <v>17001.510740000002</v>
      </c>
      <c r="N3779" s="23">
        <f t="shared" si="2575"/>
        <v>0</v>
      </c>
      <c r="O3779" s="51">
        <f t="shared" si="2575"/>
        <v>7170.0074999999997</v>
      </c>
      <c r="P3779" s="51">
        <f t="shared" si="2575"/>
        <v>0</v>
      </c>
      <c r="Q3779" s="51">
        <f t="shared" si="2575"/>
        <v>7170.0074999999997</v>
      </c>
      <c r="R3779" s="87">
        <f t="shared" si="2541"/>
        <v>42.172766936122287</v>
      </c>
    </row>
    <row r="3780" spans="1:19" ht="15.75" customHeight="1" x14ac:dyDescent="0.3">
      <c r="A3780" s="28" t="s">
        <v>338</v>
      </c>
      <c r="B3780" s="28" t="s">
        <v>1419</v>
      </c>
      <c r="C3780" s="18" t="s">
        <v>184</v>
      </c>
      <c r="D3780" s="28"/>
      <c r="E3780" s="29" t="s">
        <v>1526</v>
      </c>
      <c r="F3780" s="24">
        <v>16940.107</v>
      </c>
      <c r="G3780" s="24">
        <f t="shared" si="2575"/>
        <v>244.03</v>
      </c>
      <c r="H3780" s="24">
        <f t="shared" si="2575"/>
        <v>17001.510999999999</v>
      </c>
      <c r="I3780" s="24">
        <f t="shared" si="2575"/>
        <v>17001.510740000002</v>
      </c>
      <c r="J3780" s="37">
        <f t="shared" si="2575"/>
        <v>0</v>
      </c>
      <c r="K3780" s="24">
        <f t="shared" si="2575"/>
        <v>0</v>
      </c>
      <c r="L3780" s="24">
        <f t="shared" si="2575"/>
        <v>0</v>
      </c>
      <c r="M3780" s="24">
        <f t="shared" si="2575"/>
        <v>17001.510740000002</v>
      </c>
      <c r="N3780" s="24">
        <f t="shared" si="2575"/>
        <v>0</v>
      </c>
      <c r="O3780" s="30">
        <f t="shared" si="2575"/>
        <v>7170.0074999999997</v>
      </c>
      <c r="P3780" s="30">
        <f t="shared" si="2575"/>
        <v>0</v>
      </c>
      <c r="Q3780" s="30">
        <f t="shared" si="2575"/>
        <v>7170.0074999999997</v>
      </c>
      <c r="R3780" s="88">
        <f t="shared" si="2541"/>
        <v>42.172766936122287</v>
      </c>
    </row>
    <row r="3781" spans="1:19" ht="31.5" customHeight="1" x14ac:dyDescent="0.3">
      <c r="A3781" s="28" t="s">
        <v>338</v>
      </c>
      <c r="B3781" s="28" t="s">
        <v>1419</v>
      </c>
      <c r="C3781" s="18" t="s">
        <v>255</v>
      </c>
      <c r="D3781" s="28"/>
      <c r="E3781" s="29" t="s">
        <v>1590</v>
      </c>
      <c r="F3781" s="24">
        <v>16940.107</v>
      </c>
      <c r="G3781" s="24">
        <f t="shared" ref="G3781:O3781" si="2576">G3782</f>
        <v>244.03</v>
      </c>
      <c r="H3781" s="24">
        <f t="shared" si="2576"/>
        <v>17001.510999999999</v>
      </c>
      <c r="I3781" s="24">
        <f t="shared" si="2576"/>
        <v>17001.510740000002</v>
      </c>
      <c r="J3781" s="37">
        <f t="shared" si="2576"/>
        <v>0</v>
      </c>
      <c r="K3781" s="24">
        <f t="shared" si="2576"/>
        <v>0</v>
      </c>
      <c r="L3781" s="24">
        <f t="shared" si="2576"/>
        <v>0</v>
      </c>
      <c r="M3781" s="24">
        <f t="shared" si="2576"/>
        <v>17001.510740000002</v>
      </c>
      <c r="N3781" s="24">
        <f t="shared" si="2576"/>
        <v>0</v>
      </c>
      <c r="O3781" s="30">
        <f t="shared" si="2576"/>
        <v>7170.0074999999997</v>
      </c>
      <c r="P3781" s="30">
        <f t="shared" si="2575"/>
        <v>0</v>
      </c>
      <c r="Q3781" s="30">
        <f t="shared" si="2575"/>
        <v>7170.0074999999997</v>
      </c>
      <c r="R3781" s="88">
        <f t="shared" si="2541"/>
        <v>42.172766936122287</v>
      </c>
    </row>
    <row r="3782" spans="1:19" ht="47.25" customHeight="1" x14ac:dyDescent="0.3">
      <c r="A3782" s="28" t="s">
        <v>338</v>
      </c>
      <c r="B3782" s="28" t="s">
        <v>1419</v>
      </c>
      <c r="C3782" s="18" t="s">
        <v>348</v>
      </c>
      <c r="D3782" s="28"/>
      <c r="E3782" s="29" t="s">
        <v>1650</v>
      </c>
      <c r="F3782" s="24">
        <v>16940.107</v>
      </c>
      <c r="G3782" s="24">
        <f t="shared" ref="G3782:O3787" si="2577">G3783</f>
        <v>244.03</v>
      </c>
      <c r="H3782" s="24">
        <f t="shared" si="2577"/>
        <v>17001.510999999999</v>
      </c>
      <c r="I3782" s="24">
        <f t="shared" si="2577"/>
        <v>17001.510740000002</v>
      </c>
      <c r="J3782" s="37">
        <f t="shared" si="2577"/>
        <v>0</v>
      </c>
      <c r="K3782" s="24">
        <f t="shared" si="2577"/>
        <v>0</v>
      </c>
      <c r="L3782" s="24">
        <f t="shared" si="2577"/>
        <v>0</v>
      </c>
      <c r="M3782" s="24">
        <f t="shared" si="2577"/>
        <v>17001.510740000002</v>
      </c>
      <c r="N3782" s="24">
        <f t="shared" si="2577"/>
        <v>0</v>
      </c>
      <c r="O3782" s="30">
        <f t="shared" si="2577"/>
        <v>7170.0074999999997</v>
      </c>
      <c r="P3782" s="30">
        <f t="shared" si="2575"/>
        <v>0</v>
      </c>
      <c r="Q3782" s="30">
        <f t="shared" si="2575"/>
        <v>7170.0074999999997</v>
      </c>
      <c r="R3782" s="88">
        <f t="shared" si="2541"/>
        <v>42.172766936122287</v>
      </c>
    </row>
    <row r="3783" spans="1:19" ht="31.5" customHeight="1" x14ac:dyDescent="0.3">
      <c r="A3783" s="28" t="s">
        <v>338</v>
      </c>
      <c r="B3783" s="28" t="s">
        <v>1419</v>
      </c>
      <c r="C3783" s="18" t="s">
        <v>347</v>
      </c>
      <c r="D3783" s="28"/>
      <c r="E3783" s="29" t="s">
        <v>725</v>
      </c>
      <c r="F3783" s="24">
        <v>16940.107</v>
      </c>
      <c r="G3783" s="24">
        <f t="shared" ref="G3783:O3783" si="2578">G3784</f>
        <v>244.03</v>
      </c>
      <c r="H3783" s="24">
        <f t="shared" si="2578"/>
        <v>17001.510999999999</v>
      </c>
      <c r="I3783" s="24">
        <f t="shared" si="2578"/>
        <v>17001.510740000002</v>
      </c>
      <c r="J3783" s="37">
        <f t="shared" si="2578"/>
        <v>0</v>
      </c>
      <c r="K3783" s="24">
        <f t="shared" si="2578"/>
        <v>0</v>
      </c>
      <c r="L3783" s="24">
        <f t="shared" si="2578"/>
        <v>0</v>
      </c>
      <c r="M3783" s="24">
        <f t="shared" si="2578"/>
        <v>17001.510740000002</v>
      </c>
      <c r="N3783" s="24">
        <f t="shared" si="2578"/>
        <v>0</v>
      </c>
      <c r="O3783" s="30">
        <f t="shared" si="2578"/>
        <v>7170.0074999999997</v>
      </c>
      <c r="P3783" s="30">
        <f t="shared" si="2575"/>
        <v>0</v>
      </c>
      <c r="Q3783" s="30">
        <f t="shared" si="2575"/>
        <v>7170.0074999999997</v>
      </c>
      <c r="R3783" s="88">
        <f t="shared" si="2541"/>
        <v>42.172766936122287</v>
      </c>
    </row>
    <row r="3784" spans="1:19" ht="31.5" customHeight="1" x14ac:dyDescent="0.3">
      <c r="A3784" s="28" t="s">
        <v>338</v>
      </c>
      <c r="B3784" s="28" t="s">
        <v>1419</v>
      </c>
      <c r="C3784" s="18" t="s">
        <v>347</v>
      </c>
      <c r="D3784" s="28" t="s">
        <v>345</v>
      </c>
      <c r="E3784" s="29" t="s">
        <v>671</v>
      </c>
      <c r="F3784" s="24">
        <v>16940.107</v>
      </c>
      <c r="G3784" s="24">
        <f t="shared" si="2577"/>
        <v>244.03</v>
      </c>
      <c r="H3784" s="24">
        <f t="shared" si="2577"/>
        <v>17001.510999999999</v>
      </c>
      <c r="I3784" s="24">
        <f t="shared" si="2577"/>
        <v>17001.510740000002</v>
      </c>
      <c r="J3784" s="37">
        <f t="shared" si="2577"/>
        <v>0</v>
      </c>
      <c r="K3784" s="24">
        <f t="shared" si="2577"/>
        <v>0</v>
      </c>
      <c r="L3784" s="24">
        <f t="shared" si="2577"/>
        <v>0</v>
      </c>
      <c r="M3784" s="24">
        <f t="shared" si="2577"/>
        <v>17001.510740000002</v>
      </c>
      <c r="N3784" s="24">
        <f t="shared" si="2577"/>
        <v>0</v>
      </c>
      <c r="O3784" s="30">
        <f t="shared" si="2577"/>
        <v>7170.0074999999997</v>
      </c>
      <c r="P3784" s="30">
        <f t="shared" si="2575"/>
        <v>0</v>
      </c>
      <c r="Q3784" s="30">
        <f t="shared" si="2575"/>
        <v>7170.0074999999997</v>
      </c>
      <c r="R3784" s="88">
        <f t="shared" si="2541"/>
        <v>42.172766936122287</v>
      </c>
    </row>
    <row r="3785" spans="1:19" ht="15.75" customHeight="1" x14ac:dyDescent="0.3">
      <c r="A3785" s="28" t="s">
        <v>338</v>
      </c>
      <c r="B3785" s="28" t="s">
        <v>1419</v>
      </c>
      <c r="C3785" s="18" t="s">
        <v>347</v>
      </c>
      <c r="D3785" s="28" t="s">
        <v>344</v>
      </c>
      <c r="E3785" s="29" t="s">
        <v>672</v>
      </c>
      <c r="F3785" s="24">
        <v>16940.107</v>
      </c>
      <c r="G3785" s="24">
        <v>244.03</v>
      </c>
      <c r="H3785" s="24">
        <f>17184.137-182.626</f>
        <v>17001.510999999999</v>
      </c>
      <c r="I3785" s="24">
        <v>17001.510740000002</v>
      </c>
      <c r="J3785" s="37">
        <v>0</v>
      </c>
      <c r="K3785" s="24">
        <v>0</v>
      </c>
      <c r="L3785" s="24">
        <v>0</v>
      </c>
      <c r="M3785" s="24">
        <f>I3785</f>
        <v>17001.510740000002</v>
      </c>
      <c r="N3785" s="24">
        <f>J3785</f>
        <v>0</v>
      </c>
      <c r="O3785" s="30">
        <v>7170.0074999999997</v>
      </c>
      <c r="P3785" s="30">
        <v>0</v>
      </c>
      <c r="Q3785" s="30">
        <f>O3785</f>
        <v>7170.0074999999997</v>
      </c>
      <c r="R3785" s="88">
        <f t="shared" si="2541"/>
        <v>42.172766936122287</v>
      </c>
    </row>
    <row r="3786" spans="1:19" s="36" customFormat="1" ht="15.75" customHeight="1" x14ac:dyDescent="0.3">
      <c r="A3786" s="43" t="s">
        <v>338</v>
      </c>
      <c r="B3786" s="43" t="s">
        <v>147</v>
      </c>
      <c r="C3786" s="27"/>
      <c r="D3786" s="43"/>
      <c r="E3786" s="44" t="s">
        <v>622</v>
      </c>
      <c r="F3786" s="22">
        <v>306572.37400000007</v>
      </c>
      <c r="G3786" s="22">
        <f>G3787+G3837</f>
        <v>-11087.927</v>
      </c>
      <c r="H3786" s="22">
        <f t="shared" ref="H3786" si="2579">H3787+H3837</f>
        <v>171538.42500000002</v>
      </c>
      <c r="I3786" s="22">
        <f t="shared" ref="I3786:Q3786" si="2580">I3787+I3837</f>
        <v>171538.42414000002</v>
      </c>
      <c r="J3786" s="22">
        <f t="shared" si="2580"/>
        <v>58393.515120000004</v>
      </c>
      <c r="K3786" s="22">
        <f t="shared" si="2580"/>
        <v>0</v>
      </c>
      <c r="L3786" s="22">
        <f t="shared" si="2580"/>
        <v>0</v>
      </c>
      <c r="M3786" s="22">
        <f t="shared" si="2580"/>
        <v>171516.63214</v>
      </c>
      <c r="N3786" s="22">
        <f t="shared" si="2580"/>
        <v>58393.515120000004</v>
      </c>
      <c r="O3786" s="22">
        <f t="shared" si="2580"/>
        <v>154809.57784000001</v>
      </c>
      <c r="P3786" s="22">
        <f t="shared" si="2580"/>
        <v>0</v>
      </c>
      <c r="Q3786" s="22">
        <f t="shared" si="2580"/>
        <v>154787.78584</v>
      </c>
      <c r="R3786" s="86">
        <f t="shared" si="2541"/>
        <v>90.247755636167639</v>
      </c>
      <c r="S3786" s="70"/>
    </row>
    <row r="3787" spans="1:19" s="49" customFormat="1" ht="15.75" customHeight="1" x14ac:dyDescent="0.3">
      <c r="A3787" s="47" t="s">
        <v>338</v>
      </c>
      <c r="B3787" s="47" t="s">
        <v>1421</v>
      </c>
      <c r="C3787" s="20"/>
      <c r="D3787" s="47"/>
      <c r="E3787" s="48" t="s">
        <v>644</v>
      </c>
      <c r="F3787" s="23">
        <v>306572.37400000007</v>
      </c>
      <c r="G3787" s="23">
        <f t="shared" si="2577"/>
        <v>-32469</v>
      </c>
      <c r="H3787" s="23">
        <f t="shared" si="2577"/>
        <v>171538.42500000002</v>
      </c>
      <c r="I3787" s="23">
        <f t="shared" si="2577"/>
        <v>171538.42414000002</v>
      </c>
      <c r="J3787" s="77">
        <f t="shared" si="2577"/>
        <v>58393.515120000004</v>
      </c>
      <c r="K3787" s="23">
        <f t="shared" si="2577"/>
        <v>0</v>
      </c>
      <c r="L3787" s="23">
        <f t="shared" si="2577"/>
        <v>0</v>
      </c>
      <c r="M3787" s="23">
        <f t="shared" si="2577"/>
        <v>171516.63214</v>
      </c>
      <c r="N3787" s="23">
        <f t="shared" si="2577"/>
        <v>58393.515120000004</v>
      </c>
      <c r="O3787" s="51">
        <f t="shared" si="2577"/>
        <v>154809.57784000001</v>
      </c>
      <c r="P3787" s="51">
        <f t="shared" si="2575"/>
        <v>0</v>
      </c>
      <c r="Q3787" s="51">
        <f t="shared" si="2575"/>
        <v>154787.78584</v>
      </c>
      <c r="R3787" s="87">
        <f t="shared" si="2541"/>
        <v>90.247755636167639</v>
      </c>
      <c r="S3787" s="70"/>
    </row>
    <row r="3788" spans="1:19" ht="31.5" customHeight="1" x14ac:dyDescent="0.3">
      <c r="A3788" s="28" t="s">
        <v>338</v>
      </c>
      <c r="B3788" s="28" t="s">
        <v>1421</v>
      </c>
      <c r="C3788" s="18" t="s">
        <v>269</v>
      </c>
      <c r="D3788" s="28"/>
      <c r="E3788" s="29" t="s">
        <v>1597</v>
      </c>
      <c r="F3788" s="24">
        <v>306572.37400000007</v>
      </c>
      <c r="G3788" s="24">
        <f t="shared" ref="G3788:H3788" si="2581">G3789+G3828</f>
        <v>-32469</v>
      </c>
      <c r="H3788" s="24">
        <f t="shared" si="2581"/>
        <v>171538.42500000002</v>
      </c>
      <c r="I3788" s="24">
        <f t="shared" ref="I3788:Q3788" si="2582">I3789+I3828</f>
        <v>171538.42414000002</v>
      </c>
      <c r="J3788" s="37">
        <f t="shared" si="2582"/>
        <v>58393.515120000004</v>
      </c>
      <c r="K3788" s="24">
        <f t="shared" si="2582"/>
        <v>0</v>
      </c>
      <c r="L3788" s="24">
        <f t="shared" si="2582"/>
        <v>0</v>
      </c>
      <c r="M3788" s="24">
        <f t="shared" si="2582"/>
        <v>171516.63214</v>
      </c>
      <c r="N3788" s="24">
        <f t="shared" si="2582"/>
        <v>58393.515120000004</v>
      </c>
      <c r="O3788" s="30">
        <f t="shared" si="2582"/>
        <v>154809.57784000001</v>
      </c>
      <c r="P3788" s="30">
        <f t="shared" si="2582"/>
        <v>0</v>
      </c>
      <c r="Q3788" s="30">
        <f t="shared" si="2582"/>
        <v>154787.78584</v>
      </c>
      <c r="R3788" s="88">
        <f t="shared" si="2541"/>
        <v>90.247755636167639</v>
      </c>
      <c r="S3788" s="70"/>
    </row>
    <row r="3789" spans="1:19" ht="31.5" customHeight="1" x14ac:dyDescent="0.3">
      <c r="A3789" s="28" t="s">
        <v>338</v>
      </c>
      <c r="B3789" s="28" t="s">
        <v>1421</v>
      </c>
      <c r="C3789" s="18" t="s">
        <v>323</v>
      </c>
      <c r="D3789" s="28"/>
      <c r="E3789" s="29" t="s">
        <v>1628</v>
      </c>
      <c r="F3789" s="24">
        <v>290548.87400000007</v>
      </c>
      <c r="G3789" s="24">
        <f t="shared" ref="G3789:H3789" si="2583">G3790+G3815+G3819</f>
        <v>-32469</v>
      </c>
      <c r="H3789" s="24">
        <f t="shared" si="2583"/>
        <v>167514.92500000002</v>
      </c>
      <c r="I3789" s="24">
        <f t="shared" ref="I3789:Q3789" si="2584">I3790+I3815+I3819</f>
        <v>167514.92414000002</v>
      </c>
      <c r="J3789" s="37">
        <f t="shared" si="2584"/>
        <v>58393.515120000004</v>
      </c>
      <c r="K3789" s="24">
        <f t="shared" si="2584"/>
        <v>0</v>
      </c>
      <c r="L3789" s="24">
        <f t="shared" si="2584"/>
        <v>0</v>
      </c>
      <c r="M3789" s="24">
        <f t="shared" si="2584"/>
        <v>167493.13214</v>
      </c>
      <c r="N3789" s="24">
        <f t="shared" si="2584"/>
        <v>58393.515120000004</v>
      </c>
      <c r="O3789" s="30">
        <f t="shared" si="2584"/>
        <v>150786.07784000001</v>
      </c>
      <c r="P3789" s="30">
        <f t="shared" si="2584"/>
        <v>0</v>
      </c>
      <c r="Q3789" s="30">
        <f t="shared" si="2584"/>
        <v>150764.28584</v>
      </c>
      <c r="R3789" s="88">
        <f t="shared" ref="R3789:R3852" si="2585">O3789/I3789*100</f>
        <v>90.01351886353784</v>
      </c>
      <c r="S3789" s="70"/>
    </row>
    <row r="3790" spans="1:19" ht="47.25" customHeight="1" x14ac:dyDescent="0.3">
      <c r="A3790" s="28" t="s">
        <v>338</v>
      </c>
      <c r="B3790" s="28" t="s">
        <v>1421</v>
      </c>
      <c r="C3790" s="18" t="s">
        <v>364</v>
      </c>
      <c r="D3790" s="28"/>
      <c r="E3790" s="29" t="s">
        <v>1629</v>
      </c>
      <c r="F3790" s="24">
        <v>227357.39800000004</v>
      </c>
      <c r="G3790" s="24">
        <f t="shared" ref="G3790:H3790" si="2586">G3791+G3794+G3797+G3800+G3803+G3806+G3809+G3812</f>
        <v>-32469</v>
      </c>
      <c r="H3790" s="24">
        <f t="shared" si="2586"/>
        <v>124674.28700000001</v>
      </c>
      <c r="I3790" s="24">
        <f t="shared" ref="I3790:Q3790" si="2587">I3791+I3794+I3797+I3800+I3803+I3806+I3809+I3812</f>
        <v>124674.28700000001</v>
      </c>
      <c r="J3790" s="37">
        <f t="shared" si="2587"/>
        <v>27678.714950000001</v>
      </c>
      <c r="K3790" s="24">
        <f t="shared" si="2587"/>
        <v>0</v>
      </c>
      <c r="L3790" s="24">
        <f t="shared" si="2587"/>
        <v>0</v>
      </c>
      <c r="M3790" s="24">
        <f t="shared" si="2587"/>
        <v>124674.28700000001</v>
      </c>
      <c r="N3790" s="24">
        <f t="shared" si="2587"/>
        <v>27678.714950000001</v>
      </c>
      <c r="O3790" s="30">
        <f t="shared" si="2587"/>
        <v>113231.3753</v>
      </c>
      <c r="P3790" s="30">
        <f t="shared" si="2587"/>
        <v>0</v>
      </c>
      <c r="Q3790" s="30">
        <f t="shared" si="2587"/>
        <v>113231.3753</v>
      </c>
      <c r="R3790" s="88">
        <f t="shared" si="2585"/>
        <v>90.821754849899392</v>
      </c>
    </row>
    <row r="3791" spans="1:19" ht="47.25" customHeight="1" x14ac:dyDescent="0.3">
      <c r="A3791" s="28" t="s">
        <v>338</v>
      </c>
      <c r="B3791" s="28" t="s">
        <v>1421</v>
      </c>
      <c r="C3791" s="18" t="s">
        <v>349</v>
      </c>
      <c r="D3791" s="28"/>
      <c r="E3791" s="29" t="s">
        <v>1630</v>
      </c>
      <c r="F3791" s="24">
        <v>34448</v>
      </c>
      <c r="G3791" s="24">
        <f t="shared" ref="G3791:Q3792" si="2588">G3792</f>
        <v>0</v>
      </c>
      <c r="H3791" s="24">
        <f t="shared" si="2588"/>
        <v>1249.9779999999996</v>
      </c>
      <c r="I3791" s="24">
        <f t="shared" si="2588"/>
        <v>1249.9780000000001</v>
      </c>
      <c r="J3791" s="37">
        <f t="shared" si="2588"/>
        <v>0</v>
      </c>
      <c r="K3791" s="24">
        <f t="shared" si="2588"/>
        <v>0</v>
      </c>
      <c r="L3791" s="24">
        <f t="shared" si="2588"/>
        <v>0</v>
      </c>
      <c r="M3791" s="24">
        <f t="shared" si="2588"/>
        <v>1249.9780000000001</v>
      </c>
      <c r="N3791" s="24">
        <f t="shared" si="2588"/>
        <v>0</v>
      </c>
      <c r="O3791" s="30">
        <f t="shared" si="2588"/>
        <v>1249.9773</v>
      </c>
      <c r="P3791" s="30">
        <f t="shared" si="2588"/>
        <v>0</v>
      </c>
      <c r="Q3791" s="30">
        <f t="shared" si="2588"/>
        <v>1249.9773</v>
      </c>
      <c r="R3791" s="88">
        <f t="shared" si="2585"/>
        <v>99.999943999014377</v>
      </c>
    </row>
    <row r="3792" spans="1:19" ht="31.5" customHeight="1" x14ac:dyDescent="0.3">
      <c r="A3792" s="28" t="s">
        <v>338</v>
      </c>
      <c r="B3792" s="28" t="s">
        <v>1421</v>
      </c>
      <c r="C3792" s="18" t="s">
        <v>349</v>
      </c>
      <c r="D3792" s="28" t="s">
        <v>345</v>
      </c>
      <c r="E3792" s="29" t="s">
        <v>671</v>
      </c>
      <c r="F3792" s="24">
        <v>34448</v>
      </c>
      <c r="G3792" s="24">
        <f t="shared" si="2588"/>
        <v>0</v>
      </c>
      <c r="H3792" s="24">
        <f t="shared" si="2588"/>
        <v>1249.9779999999996</v>
      </c>
      <c r="I3792" s="24">
        <f t="shared" si="2588"/>
        <v>1249.9780000000001</v>
      </c>
      <c r="J3792" s="37">
        <f t="shared" si="2588"/>
        <v>0</v>
      </c>
      <c r="K3792" s="24">
        <f t="shared" si="2588"/>
        <v>0</v>
      </c>
      <c r="L3792" s="24">
        <f t="shared" si="2588"/>
        <v>0</v>
      </c>
      <c r="M3792" s="24">
        <f t="shared" si="2588"/>
        <v>1249.9780000000001</v>
      </c>
      <c r="N3792" s="24">
        <f t="shared" si="2588"/>
        <v>0</v>
      </c>
      <c r="O3792" s="30">
        <f t="shared" si="2588"/>
        <v>1249.9773</v>
      </c>
      <c r="P3792" s="30">
        <f t="shared" si="2588"/>
        <v>0</v>
      </c>
      <c r="Q3792" s="30">
        <f t="shared" si="2588"/>
        <v>1249.9773</v>
      </c>
      <c r="R3792" s="88">
        <f t="shared" si="2585"/>
        <v>99.999943999014377</v>
      </c>
    </row>
    <row r="3793" spans="1:19" ht="15.75" customHeight="1" x14ac:dyDescent="0.3">
      <c r="A3793" s="28" t="s">
        <v>338</v>
      </c>
      <c r="B3793" s="28" t="s">
        <v>1421</v>
      </c>
      <c r="C3793" s="18" t="s">
        <v>349</v>
      </c>
      <c r="D3793" s="28" t="s">
        <v>344</v>
      </c>
      <c r="E3793" s="29" t="s">
        <v>672</v>
      </c>
      <c r="F3793" s="24">
        <v>34448</v>
      </c>
      <c r="G3793" s="24"/>
      <c r="H3793" s="24">
        <f>3472.16-2222.282+0.1</f>
        <v>1249.9779999999996</v>
      </c>
      <c r="I3793" s="24">
        <v>1249.9780000000001</v>
      </c>
      <c r="J3793" s="37">
        <v>0</v>
      </c>
      <c r="K3793" s="24">
        <v>0</v>
      </c>
      <c r="L3793" s="24">
        <v>0</v>
      </c>
      <c r="M3793" s="24">
        <f>I3793</f>
        <v>1249.9780000000001</v>
      </c>
      <c r="N3793" s="24">
        <f>J3793</f>
        <v>0</v>
      </c>
      <c r="O3793" s="30">
        <v>1249.9773</v>
      </c>
      <c r="P3793" s="30">
        <v>0</v>
      </c>
      <c r="Q3793" s="30">
        <f>O3793</f>
        <v>1249.9773</v>
      </c>
      <c r="R3793" s="88">
        <f t="shared" si="2585"/>
        <v>99.999943999014377</v>
      </c>
    </row>
    <row r="3794" spans="1:19" ht="31.5" customHeight="1" x14ac:dyDescent="0.3">
      <c r="A3794" s="28" t="s">
        <v>338</v>
      </c>
      <c r="B3794" s="28" t="s">
        <v>1421</v>
      </c>
      <c r="C3794" s="18" t="s">
        <v>350</v>
      </c>
      <c r="D3794" s="28"/>
      <c r="E3794" s="29" t="s">
        <v>1141</v>
      </c>
      <c r="F3794" s="24">
        <v>61981.398000000008</v>
      </c>
      <c r="G3794" s="24">
        <f t="shared" ref="G3794:N3798" si="2589">G3795</f>
        <v>0</v>
      </c>
      <c r="H3794" s="24">
        <f t="shared" si="2589"/>
        <v>111981.398</v>
      </c>
      <c r="I3794" s="24">
        <f t="shared" si="2589"/>
        <v>111981.398</v>
      </c>
      <c r="J3794" s="37">
        <f t="shared" si="2589"/>
        <v>1.6384399999999999</v>
      </c>
      <c r="K3794" s="24">
        <f t="shared" si="2589"/>
        <v>0</v>
      </c>
      <c r="L3794" s="24">
        <f t="shared" si="2589"/>
        <v>0</v>
      </c>
      <c r="M3794" s="24">
        <f t="shared" si="2589"/>
        <v>111981.398</v>
      </c>
      <c r="N3794" s="24">
        <f t="shared" si="2589"/>
        <v>1.6384399999999999</v>
      </c>
      <c r="O3794" s="30">
        <f t="shared" ref="O3794:Q3798" si="2590">O3795</f>
        <v>111981.398</v>
      </c>
      <c r="P3794" s="30">
        <f t="shared" si="2590"/>
        <v>0</v>
      </c>
      <c r="Q3794" s="30">
        <f t="shared" si="2590"/>
        <v>111981.398</v>
      </c>
      <c r="R3794" s="88">
        <f t="shared" si="2585"/>
        <v>100</v>
      </c>
    </row>
    <row r="3795" spans="1:19" ht="31.5" customHeight="1" x14ac:dyDescent="0.3">
      <c r="A3795" s="28" t="s">
        <v>338</v>
      </c>
      <c r="B3795" s="28" t="s">
        <v>1421</v>
      </c>
      <c r="C3795" s="18" t="s">
        <v>350</v>
      </c>
      <c r="D3795" s="28" t="s">
        <v>345</v>
      </c>
      <c r="E3795" s="29" t="s">
        <v>671</v>
      </c>
      <c r="F3795" s="24">
        <v>61981.398000000008</v>
      </c>
      <c r="G3795" s="24">
        <f t="shared" si="2589"/>
        <v>0</v>
      </c>
      <c r="H3795" s="24">
        <f t="shared" si="2589"/>
        <v>111981.398</v>
      </c>
      <c r="I3795" s="24">
        <f t="shared" si="2589"/>
        <v>111981.398</v>
      </c>
      <c r="J3795" s="37">
        <f t="shared" si="2589"/>
        <v>1.6384399999999999</v>
      </c>
      <c r="K3795" s="24">
        <f t="shared" si="2589"/>
        <v>0</v>
      </c>
      <c r="L3795" s="24">
        <f t="shared" si="2589"/>
        <v>0</v>
      </c>
      <c r="M3795" s="24">
        <f t="shared" si="2589"/>
        <v>111981.398</v>
      </c>
      <c r="N3795" s="24">
        <f t="shared" si="2589"/>
        <v>1.6384399999999999</v>
      </c>
      <c r="O3795" s="30">
        <f t="shared" si="2590"/>
        <v>111981.398</v>
      </c>
      <c r="P3795" s="30">
        <f t="shared" si="2590"/>
        <v>0</v>
      </c>
      <c r="Q3795" s="30">
        <f t="shared" si="2590"/>
        <v>111981.398</v>
      </c>
      <c r="R3795" s="88">
        <f t="shared" si="2585"/>
        <v>100</v>
      </c>
    </row>
    <row r="3796" spans="1:19" ht="15.75" customHeight="1" x14ac:dyDescent="0.3">
      <c r="A3796" s="28" t="s">
        <v>338</v>
      </c>
      <c r="B3796" s="28" t="s">
        <v>1421</v>
      </c>
      <c r="C3796" s="18" t="s">
        <v>350</v>
      </c>
      <c r="D3796" s="28" t="s">
        <v>344</v>
      </c>
      <c r="E3796" s="29" t="s">
        <v>672</v>
      </c>
      <c r="F3796" s="24">
        <v>61981.398000000008</v>
      </c>
      <c r="G3796" s="24"/>
      <c r="H3796" s="24">
        <f>61981.398+50000</f>
        <v>111981.398</v>
      </c>
      <c r="I3796" s="24">
        <v>111981.398</v>
      </c>
      <c r="J3796" s="37">
        <v>1.6384399999999999</v>
      </c>
      <c r="K3796" s="24">
        <v>0</v>
      </c>
      <c r="L3796" s="24">
        <v>0</v>
      </c>
      <c r="M3796" s="24">
        <f>I3796</f>
        <v>111981.398</v>
      </c>
      <c r="N3796" s="24">
        <f>J3796</f>
        <v>1.6384399999999999</v>
      </c>
      <c r="O3796" s="30">
        <v>111981.398</v>
      </c>
      <c r="P3796" s="30">
        <v>0</v>
      </c>
      <c r="Q3796" s="30">
        <f>O3796</f>
        <v>111981.398</v>
      </c>
      <c r="R3796" s="88">
        <f t="shared" si="2585"/>
        <v>100</v>
      </c>
    </row>
    <row r="3797" spans="1:19" ht="31.5" hidden="1" customHeight="1" x14ac:dyDescent="0.3">
      <c r="A3797" s="28" t="s">
        <v>338</v>
      </c>
      <c r="B3797" s="28" t="s">
        <v>1421</v>
      </c>
      <c r="C3797" s="18" t="s">
        <v>351</v>
      </c>
      <c r="D3797" s="28"/>
      <c r="E3797" s="29" t="s">
        <v>1632</v>
      </c>
      <c r="F3797" s="24">
        <v>12463.8</v>
      </c>
      <c r="G3797" s="24">
        <f t="shared" si="2589"/>
        <v>0</v>
      </c>
      <c r="H3797" s="24">
        <f t="shared" si="2589"/>
        <v>0</v>
      </c>
      <c r="I3797" s="24">
        <f t="shared" si="2589"/>
        <v>0</v>
      </c>
      <c r="J3797" s="37">
        <f t="shared" si="2589"/>
        <v>0</v>
      </c>
      <c r="K3797" s="24">
        <f t="shared" si="2589"/>
        <v>0</v>
      </c>
      <c r="L3797" s="24">
        <f t="shared" si="2589"/>
        <v>0</v>
      </c>
      <c r="M3797" s="24">
        <f t="shared" si="2589"/>
        <v>0</v>
      </c>
      <c r="N3797" s="24">
        <f t="shared" si="2589"/>
        <v>0</v>
      </c>
      <c r="O3797" s="30">
        <f t="shared" si="2590"/>
        <v>0</v>
      </c>
      <c r="P3797" s="30">
        <f t="shared" si="2590"/>
        <v>0</v>
      </c>
      <c r="Q3797" s="30">
        <f t="shared" si="2590"/>
        <v>0</v>
      </c>
      <c r="R3797" s="30">
        <v>0</v>
      </c>
      <c r="S3797" s="26" t="s">
        <v>2026</v>
      </c>
    </row>
    <row r="3798" spans="1:19" ht="31.5" hidden="1" customHeight="1" x14ac:dyDescent="0.3">
      <c r="A3798" s="28" t="s">
        <v>338</v>
      </c>
      <c r="B3798" s="28" t="s">
        <v>1421</v>
      </c>
      <c r="C3798" s="18" t="s">
        <v>351</v>
      </c>
      <c r="D3798" s="28" t="s">
        <v>345</v>
      </c>
      <c r="E3798" s="29" t="s">
        <v>671</v>
      </c>
      <c r="F3798" s="24">
        <v>12463.8</v>
      </c>
      <c r="G3798" s="24">
        <f t="shared" si="2589"/>
        <v>0</v>
      </c>
      <c r="H3798" s="24">
        <f t="shared" si="2589"/>
        <v>0</v>
      </c>
      <c r="I3798" s="24">
        <f t="shared" si="2589"/>
        <v>0</v>
      </c>
      <c r="J3798" s="37">
        <f t="shared" si="2589"/>
        <v>0</v>
      </c>
      <c r="K3798" s="24">
        <f t="shared" si="2589"/>
        <v>0</v>
      </c>
      <c r="L3798" s="24">
        <f t="shared" si="2589"/>
        <v>0</v>
      </c>
      <c r="M3798" s="24">
        <f t="shared" si="2589"/>
        <v>0</v>
      </c>
      <c r="N3798" s="24">
        <f t="shared" si="2589"/>
        <v>0</v>
      </c>
      <c r="O3798" s="30">
        <f t="shared" si="2590"/>
        <v>0</v>
      </c>
      <c r="P3798" s="30">
        <f t="shared" si="2590"/>
        <v>0</v>
      </c>
      <c r="Q3798" s="30">
        <f t="shared" si="2590"/>
        <v>0</v>
      </c>
      <c r="R3798" s="30">
        <v>0</v>
      </c>
      <c r="S3798" s="26" t="s">
        <v>2026</v>
      </c>
    </row>
    <row r="3799" spans="1:19" ht="15.75" hidden="1" customHeight="1" x14ac:dyDescent="0.3">
      <c r="A3799" s="28" t="s">
        <v>338</v>
      </c>
      <c r="B3799" s="28" t="s">
        <v>1421</v>
      </c>
      <c r="C3799" s="18" t="s">
        <v>351</v>
      </c>
      <c r="D3799" s="28" t="s">
        <v>344</v>
      </c>
      <c r="E3799" s="29" t="s">
        <v>672</v>
      </c>
      <c r="F3799" s="24">
        <v>12463.8</v>
      </c>
      <c r="G3799" s="24"/>
      <c r="H3799" s="24">
        <v>0</v>
      </c>
      <c r="I3799" s="24">
        <v>0</v>
      </c>
      <c r="J3799" s="37">
        <v>0</v>
      </c>
      <c r="K3799" s="24">
        <v>0</v>
      </c>
      <c r="L3799" s="24">
        <v>0</v>
      </c>
      <c r="M3799" s="24">
        <f>I3799</f>
        <v>0</v>
      </c>
      <c r="N3799" s="24">
        <f>J3799</f>
        <v>0</v>
      </c>
      <c r="O3799" s="30">
        <v>0</v>
      </c>
      <c r="P3799" s="30">
        <v>0</v>
      </c>
      <c r="Q3799" s="30">
        <v>0</v>
      </c>
      <c r="R3799" s="30">
        <v>0</v>
      </c>
      <c r="S3799" s="26" t="s">
        <v>2026</v>
      </c>
    </row>
    <row r="3800" spans="1:19" ht="31.5" customHeight="1" x14ac:dyDescent="0.3">
      <c r="A3800" s="28" t="s">
        <v>338</v>
      </c>
      <c r="B3800" s="28" t="s">
        <v>1421</v>
      </c>
      <c r="C3800" s="18" t="s">
        <v>352</v>
      </c>
      <c r="D3800" s="28"/>
      <c r="E3800" s="29" t="s">
        <v>1828</v>
      </c>
      <c r="F3800" s="24">
        <v>13479.7</v>
      </c>
      <c r="G3800" s="24">
        <f t="shared" ref="G3800:Q3801" si="2591">G3801</f>
        <v>0</v>
      </c>
      <c r="H3800" s="24">
        <f t="shared" si="2591"/>
        <v>2092.9110000000001</v>
      </c>
      <c r="I3800" s="24">
        <f t="shared" si="2591"/>
        <v>2092.9110000000001</v>
      </c>
      <c r="J3800" s="37">
        <f t="shared" si="2591"/>
        <v>0</v>
      </c>
      <c r="K3800" s="24">
        <f t="shared" si="2591"/>
        <v>0</v>
      </c>
      <c r="L3800" s="24">
        <f t="shared" si="2591"/>
        <v>0</v>
      </c>
      <c r="M3800" s="24">
        <f t="shared" si="2591"/>
        <v>2092.9110000000001</v>
      </c>
      <c r="N3800" s="24">
        <f t="shared" si="2591"/>
        <v>0</v>
      </c>
      <c r="O3800" s="30">
        <f t="shared" si="2591"/>
        <v>0</v>
      </c>
      <c r="P3800" s="30">
        <f t="shared" si="2591"/>
        <v>0</v>
      </c>
      <c r="Q3800" s="30">
        <f t="shared" si="2591"/>
        <v>0</v>
      </c>
      <c r="R3800" s="88">
        <f t="shared" si="2585"/>
        <v>0</v>
      </c>
    </row>
    <row r="3801" spans="1:19" ht="31.5" customHeight="1" x14ac:dyDescent="0.3">
      <c r="A3801" s="28" t="s">
        <v>338</v>
      </c>
      <c r="B3801" s="28" t="s">
        <v>1421</v>
      </c>
      <c r="C3801" s="18" t="s">
        <v>352</v>
      </c>
      <c r="D3801" s="28" t="s">
        <v>345</v>
      </c>
      <c r="E3801" s="29" t="s">
        <v>671</v>
      </c>
      <c r="F3801" s="24">
        <v>13479.7</v>
      </c>
      <c r="G3801" s="24">
        <f t="shared" si="2591"/>
        <v>0</v>
      </c>
      <c r="H3801" s="24">
        <f t="shared" si="2591"/>
        <v>2092.9110000000001</v>
      </c>
      <c r="I3801" s="24">
        <f t="shared" si="2591"/>
        <v>2092.9110000000001</v>
      </c>
      <c r="J3801" s="37">
        <f t="shared" si="2591"/>
        <v>0</v>
      </c>
      <c r="K3801" s="24">
        <f t="shared" si="2591"/>
        <v>0</v>
      </c>
      <c r="L3801" s="24">
        <f t="shared" si="2591"/>
        <v>0</v>
      </c>
      <c r="M3801" s="24">
        <f t="shared" si="2591"/>
        <v>2092.9110000000001</v>
      </c>
      <c r="N3801" s="24">
        <f t="shared" si="2591"/>
        <v>0</v>
      </c>
      <c r="O3801" s="30">
        <f t="shared" si="2591"/>
        <v>0</v>
      </c>
      <c r="P3801" s="30">
        <f t="shared" si="2591"/>
        <v>0</v>
      </c>
      <c r="Q3801" s="30">
        <f t="shared" si="2591"/>
        <v>0</v>
      </c>
      <c r="R3801" s="88">
        <f t="shared" si="2585"/>
        <v>0</v>
      </c>
    </row>
    <row r="3802" spans="1:19" ht="15.75" customHeight="1" x14ac:dyDescent="0.3">
      <c r="A3802" s="28" t="s">
        <v>338</v>
      </c>
      <c r="B3802" s="28" t="s">
        <v>1421</v>
      </c>
      <c r="C3802" s="18" t="s">
        <v>352</v>
      </c>
      <c r="D3802" s="28" t="s">
        <v>344</v>
      </c>
      <c r="E3802" s="29" t="s">
        <v>672</v>
      </c>
      <c r="F3802" s="24">
        <v>13479.7</v>
      </c>
      <c r="G3802" s="24"/>
      <c r="H3802" s="24">
        <v>2092.9110000000001</v>
      </c>
      <c r="I3802" s="24">
        <v>2092.9110000000001</v>
      </c>
      <c r="J3802" s="37">
        <v>0</v>
      </c>
      <c r="K3802" s="24">
        <v>0</v>
      </c>
      <c r="L3802" s="24">
        <v>0</v>
      </c>
      <c r="M3802" s="24">
        <f>I3802</f>
        <v>2092.9110000000001</v>
      </c>
      <c r="N3802" s="24">
        <f>J3802</f>
        <v>0</v>
      </c>
      <c r="O3802" s="30">
        <v>0</v>
      </c>
      <c r="P3802" s="30">
        <v>0</v>
      </c>
      <c r="Q3802" s="30">
        <v>0</v>
      </c>
      <c r="R3802" s="88">
        <f t="shared" si="2585"/>
        <v>0</v>
      </c>
    </row>
    <row r="3803" spans="1:19" ht="47.25" hidden="1" customHeight="1" x14ac:dyDescent="0.3">
      <c r="A3803" s="28" t="s">
        <v>338</v>
      </c>
      <c r="B3803" s="28" t="s">
        <v>1421</v>
      </c>
      <c r="C3803" s="18" t="s">
        <v>354</v>
      </c>
      <c r="D3803" s="28"/>
      <c r="E3803" s="29" t="s">
        <v>1144</v>
      </c>
      <c r="F3803" s="24">
        <v>20000</v>
      </c>
      <c r="G3803" s="24">
        <f t="shared" ref="G3803:Q3807" si="2592">G3804</f>
        <v>0</v>
      </c>
      <c r="H3803" s="24">
        <f t="shared" si="2592"/>
        <v>0</v>
      </c>
      <c r="I3803" s="24">
        <f t="shared" si="2592"/>
        <v>0</v>
      </c>
      <c r="J3803" s="37">
        <f t="shared" si="2592"/>
        <v>3566.6765099999998</v>
      </c>
      <c r="K3803" s="24">
        <f t="shared" si="2592"/>
        <v>0</v>
      </c>
      <c r="L3803" s="24">
        <f t="shared" si="2592"/>
        <v>0</v>
      </c>
      <c r="M3803" s="24">
        <f t="shared" si="2592"/>
        <v>0</v>
      </c>
      <c r="N3803" s="24">
        <f t="shared" si="2592"/>
        <v>3566.6765099999998</v>
      </c>
      <c r="O3803" s="30">
        <f t="shared" si="2592"/>
        <v>0</v>
      </c>
      <c r="P3803" s="30">
        <f t="shared" si="2592"/>
        <v>0</v>
      </c>
      <c r="Q3803" s="30">
        <f t="shared" si="2592"/>
        <v>0</v>
      </c>
      <c r="R3803" s="30">
        <v>0</v>
      </c>
      <c r="S3803" s="26" t="s">
        <v>2026</v>
      </c>
    </row>
    <row r="3804" spans="1:19" ht="31.5" hidden="1" customHeight="1" x14ac:dyDescent="0.3">
      <c r="A3804" s="28" t="s">
        <v>338</v>
      </c>
      <c r="B3804" s="28" t="s">
        <v>1421</v>
      </c>
      <c r="C3804" s="18" t="s">
        <v>354</v>
      </c>
      <c r="D3804" s="28" t="s">
        <v>345</v>
      </c>
      <c r="E3804" s="29" t="s">
        <v>671</v>
      </c>
      <c r="F3804" s="24">
        <v>20000</v>
      </c>
      <c r="G3804" s="24">
        <f t="shared" si="2592"/>
        <v>0</v>
      </c>
      <c r="H3804" s="24">
        <f t="shared" si="2592"/>
        <v>0</v>
      </c>
      <c r="I3804" s="24">
        <f t="shared" si="2592"/>
        <v>0</v>
      </c>
      <c r="J3804" s="37">
        <f t="shared" si="2592"/>
        <v>3566.6765099999998</v>
      </c>
      <c r="K3804" s="24">
        <f t="shared" si="2592"/>
        <v>0</v>
      </c>
      <c r="L3804" s="24">
        <f t="shared" si="2592"/>
        <v>0</v>
      </c>
      <c r="M3804" s="24">
        <f t="shared" si="2592"/>
        <v>0</v>
      </c>
      <c r="N3804" s="24">
        <f t="shared" si="2592"/>
        <v>3566.6765099999998</v>
      </c>
      <c r="O3804" s="30">
        <f t="shared" si="2592"/>
        <v>0</v>
      </c>
      <c r="P3804" s="30">
        <f t="shared" si="2592"/>
        <v>0</v>
      </c>
      <c r="Q3804" s="30">
        <f t="shared" si="2592"/>
        <v>0</v>
      </c>
      <c r="R3804" s="30">
        <v>0</v>
      </c>
      <c r="S3804" s="26" t="s">
        <v>2026</v>
      </c>
    </row>
    <row r="3805" spans="1:19" ht="15.75" hidden="1" customHeight="1" x14ac:dyDescent="0.3">
      <c r="A3805" s="28" t="s">
        <v>338</v>
      </c>
      <c r="B3805" s="28" t="s">
        <v>1421</v>
      </c>
      <c r="C3805" s="18" t="s">
        <v>354</v>
      </c>
      <c r="D3805" s="28" t="s">
        <v>344</v>
      </c>
      <c r="E3805" s="29" t="s">
        <v>672</v>
      </c>
      <c r="F3805" s="24">
        <v>20000</v>
      </c>
      <c r="G3805" s="24"/>
      <c r="H3805" s="24">
        <f>20000-20000</f>
        <v>0</v>
      </c>
      <c r="I3805" s="24">
        <v>0</v>
      </c>
      <c r="J3805" s="37">
        <v>3566.6765099999998</v>
      </c>
      <c r="K3805" s="24">
        <v>0</v>
      </c>
      <c r="L3805" s="24">
        <v>0</v>
      </c>
      <c r="M3805" s="24">
        <f>I3805</f>
        <v>0</v>
      </c>
      <c r="N3805" s="24">
        <f>J3805</f>
        <v>3566.6765099999998</v>
      </c>
      <c r="O3805" s="30">
        <v>0</v>
      </c>
      <c r="P3805" s="30">
        <v>0</v>
      </c>
      <c r="Q3805" s="30">
        <v>0</v>
      </c>
      <c r="R3805" s="30">
        <v>0</v>
      </c>
      <c r="S3805" s="26" t="s">
        <v>2026</v>
      </c>
    </row>
    <row r="3806" spans="1:19" ht="31.5" customHeight="1" x14ac:dyDescent="0.3">
      <c r="A3806" s="28" t="s">
        <v>338</v>
      </c>
      <c r="B3806" s="28" t="s">
        <v>1421</v>
      </c>
      <c r="C3806" s="18" t="s">
        <v>355</v>
      </c>
      <c r="D3806" s="28"/>
      <c r="E3806" s="29" t="s">
        <v>1145</v>
      </c>
      <c r="F3806" s="24">
        <v>41819</v>
      </c>
      <c r="G3806" s="24">
        <f t="shared" si="2592"/>
        <v>-32469</v>
      </c>
      <c r="H3806" s="24">
        <f t="shared" si="2592"/>
        <v>9350</v>
      </c>
      <c r="I3806" s="24">
        <f t="shared" si="2592"/>
        <v>9350</v>
      </c>
      <c r="J3806" s="37">
        <f t="shared" si="2592"/>
        <v>9350</v>
      </c>
      <c r="K3806" s="24">
        <f t="shared" si="2592"/>
        <v>0</v>
      </c>
      <c r="L3806" s="24">
        <f t="shared" si="2592"/>
        <v>0</v>
      </c>
      <c r="M3806" s="24">
        <f t="shared" si="2592"/>
        <v>9350</v>
      </c>
      <c r="N3806" s="24">
        <f t="shared" si="2592"/>
        <v>9350</v>
      </c>
      <c r="O3806" s="30">
        <f t="shared" si="2592"/>
        <v>0</v>
      </c>
      <c r="P3806" s="30">
        <f t="shared" si="2592"/>
        <v>0</v>
      </c>
      <c r="Q3806" s="30">
        <f t="shared" si="2592"/>
        <v>0</v>
      </c>
      <c r="R3806" s="88">
        <f t="shared" si="2585"/>
        <v>0</v>
      </c>
    </row>
    <row r="3807" spans="1:19" ht="31.5" customHeight="1" x14ac:dyDescent="0.3">
      <c r="A3807" s="28" t="s">
        <v>338</v>
      </c>
      <c r="B3807" s="28" t="s">
        <v>1421</v>
      </c>
      <c r="C3807" s="18" t="s">
        <v>355</v>
      </c>
      <c r="D3807" s="28" t="s">
        <v>345</v>
      </c>
      <c r="E3807" s="29" t="s">
        <v>671</v>
      </c>
      <c r="F3807" s="24">
        <v>41819</v>
      </c>
      <c r="G3807" s="24">
        <f t="shared" si="2592"/>
        <v>-32469</v>
      </c>
      <c r="H3807" s="24">
        <f t="shared" si="2592"/>
        <v>9350</v>
      </c>
      <c r="I3807" s="24">
        <f t="shared" si="2592"/>
        <v>9350</v>
      </c>
      <c r="J3807" s="37">
        <f t="shared" si="2592"/>
        <v>9350</v>
      </c>
      <c r="K3807" s="24">
        <f t="shared" si="2592"/>
        <v>0</v>
      </c>
      <c r="L3807" s="24">
        <f t="shared" si="2592"/>
        <v>0</v>
      </c>
      <c r="M3807" s="24">
        <f t="shared" si="2592"/>
        <v>9350</v>
      </c>
      <c r="N3807" s="24">
        <f t="shared" si="2592"/>
        <v>9350</v>
      </c>
      <c r="O3807" s="30">
        <f t="shared" si="2592"/>
        <v>0</v>
      </c>
      <c r="P3807" s="30">
        <f t="shared" si="2592"/>
        <v>0</v>
      </c>
      <c r="Q3807" s="30">
        <f t="shared" si="2592"/>
        <v>0</v>
      </c>
      <c r="R3807" s="88">
        <f t="shared" si="2585"/>
        <v>0</v>
      </c>
    </row>
    <row r="3808" spans="1:19" ht="15.75" customHeight="1" x14ac:dyDescent="0.3">
      <c r="A3808" s="28" t="s">
        <v>338</v>
      </c>
      <c r="B3808" s="28" t="s">
        <v>1421</v>
      </c>
      <c r="C3808" s="18" t="s">
        <v>355</v>
      </c>
      <c r="D3808" s="28" t="s">
        <v>344</v>
      </c>
      <c r="E3808" s="29" t="s">
        <v>672</v>
      </c>
      <c r="F3808" s="24">
        <v>41819</v>
      </c>
      <c r="G3808" s="24">
        <v>-32469</v>
      </c>
      <c r="H3808" s="24">
        <v>9350</v>
      </c>
      <c r="I3808" s="24">
        <v>9350</v>
      </c>
      <c r="J3808" s="37">
        <v>9350</v>
      </c>
      <c r="K3808" s="24">
        <v>0</v>
      </c>
      <c r="L3808" s="24">
        <v>0</v>
      </c>
      <c r="M3808" s="24">
        <f>I3808</f>
        <v>9350</v>
      </c>
      <c r="N3808" s="24">
        <f>J3808</f>
        <v>9350</v>
      </c>
      <c r="O3808" s="30">
        <v>0</v>
      </c>
      <c r="P3808" s="30">
        <v>0</v>
      </c>
      <c r="Q3808" s="30">
        <v>0</v>
      </c>
      <c r="R3808" s="88">
        <f t="shared" si="2585"/>
        <v>0</v>
      </c>
    </row>
    <row r="3809" spans="1:19" ht="31.5" hidden="1" customHeight="1" x14ac:dyDescent="0.3">
      <c r="A3809" s="28" t="s">
        <v>338</v>
      </c>
      <c r="B3809" s="28" t="s">
        <v>1421</v>
      </c>
      <c r="C3809" s="18" t="s">
        <v>356</v>
      </c>
      <c r="D3809" s="28"/>
      <c r="E3809" s="29" t="s">
        <v>1829</v>
      </c>
      <c r="F3809" s="24">
        <v>28405.1</v>
      </c>
      <c r="G3809" s="24">
        <f t="shared" ref="G3809:Q3810" si="2593">G3810</f>
        <v>0</v>
      </c>
      <c r="H3809" s="24">
        <f t="shared" si="2593"/>
        <v>0</v>
      </c>
      <c r="I3809" s="24">
        <f t="shared" si="2593"/>
        <v>0</v>
      </c>
      <c r="J3809" s="37">
        <f t="shared" si="2593"/>
        <v>0</v>
      </c>
      <c r="K3809" s="24">
        <f t="shared" si="2593"/>
        <v>0</v>
      </c>
      <c r="L3809" s="24">
        <f t="shared" si="2593"/>
        <v>0</v>
      </c>
      <c r="M3809" s="24">
        <f t="shared" si="2593"/>
        <v>0</v>
      </c>
      <c r="N3809" s="24">
        <f t="shared" si="2593"/>
        <v>0</v>
      </c>
      <c r="O3809" s="30">
        <f t="shared" si="2593"/>
        <v>0</v>
      </c>
      <c r="P3809" s="30">
        <f t="shared" si="2593"/>
        <v>0</v>
      </c>
      <c r="Q3809" s="30">
        <f t="shared" si="2593"/>
        <v>0</v>
      </c>
      <c r="R3809" s="30">
        <v>0</v>
      </c>
      <c r="S3809" s="26" t="s">
        <v>2026</v>
      </c>
    </row>
    <row r="3810" spans="1:19" ht="31.5" hidden="1" customHeight="1" x14ac:dyDescent="0.3">
      <c r="A3810" s="28" t="s">
        <v>338</v>
      </c>
      <c r="B3810" s="28" t="s">
        <v>1421</v>
      </c>
      <c r="C3810" s="18" t="s">
        <v>356</v>
      </c>
      <c r="D3810" s="28" t="s">
        <v>345</v>
      </c>
      <c r="E3810" s="29" t="s">
        <v>671</v>
      </c>
      <c r="F3810" s="24">
        <v>28405.1</v>
      </c>
      <c r="G3810" s="24">
        <f t="shared" si="2593"/>
        <v>0</v>
      </c>
      <c r="H3810" s="24">
        <f t="shared" si="2593"/>
        <v>0</v>
      </c>
      <c r="I3810" s="24">
        <f t="shared" si="2593"/>
        <v>0</v>
      </c>
      <c r="J3810" s="37">
        <f t="shared" si="2593"/>
        <v>0</v>
      </c>
      <c r="K3810" s="24">
        <f t="shared" si="2593"/>
        <v>0</v>
      </c>
      <c r="L3810" s="24">
        <f t="shared" si="2593"/>
        <v>0</v>
      </c>
      <c r="M3810" s="24">
        <f t="shared" si="2593"/>
        <v>0</v>
      </c>
      <c r="N3810" s="24">
        <f t="shared" si="2593"/>
        <v>0</v>
      </c>
      <c r="O3810" s="30">
        <f t="shared" si="2593"/>
        <v>0</v>
      </c>
      <c r="P3810" s="30">
        <f t="shared" si="2593"/>
        <v>0</v>
      </c>
      <c r="Q3810" s="30">
        <f t="shared" si="2593"/>
        <v>0</v>
      </c>
      <c r="R3810" s="30">
        <v>0</v>
      </c>
      <c r="S3810" s="26" t="s">
        <v>2026</v>
      </c>
    </row>
    <row r="3811" spans="1:19" ht="15.75" hidden="1" customHeight="1" x14ac:dyDescent="0.3">
      <c r="A3811" s="28" t="s">
        <v>338</v>
      </c>
      <c r="B3811" s="28" t="s">
        <v>1421</v>
      </c>
      <c r="C3811" s="18" t="s">
        <v>356</v>
      </c>
      <c r="D3811" s="28" t="s">
        <v>344</v>
      </c>
      <c r="E3811" s="29" t="s">
        <v>672</v>
      </c>
      <c r="F3811" s="24">
        <v>28405.1</v>
      </c>
      <c r="G3811" s="24"/>
      <c r="H3811" s="24">
        <v>0</v>
      </c>
      <c r="I3811" s="24">
        <v>0</v>
      </c>
      <c r="J3811" s="37">
        <v>0</v>
      </c>
      <c r="K3811" s="24">
        <v>0</v>
      </c>
      <c r="L3811" s="24">
        <v>0</v>
      </c>
      <c r="M3811" s="24">
        <f>I3811</f>
        <v>0</v>
      </c>
      <c r="N3811" s="24">
        <f>J3811</f>
        <v>0</v>
      </c>
      <c r="O3811" s="30">
        <v>0</v>
      </c>
      <c r="P3811" s="30">
        <v>0</v>
      </c>
      <c r="Q3811" s="30">
        <v>0</v>
      </c>
      <c r="R3811" s="30">
        <v>0</v>
      </c>
      <c r="S3811" s="26" t="s">
        <v>2026</v>
      </c>
    </row>
    <row r="3812" spans="1:19" ht="47.25" hidden="1" customHeight="1" x14ac:dyDescent="0.3">
      <c r="A3812" s="28" t="s">
        <v>338</v>
      </c>
      <c r="B3812" s="28" t="s">
        <v>1421</v>
      </c>
      <c r="C3812" s="18" t="s">
        <v>360</v>
      </c>
      <c r="D3812" s="28"/>
      <c r="E3812" s="29" t="s">
        <v>1830</v>
      </c>
      <c r="F3812" s="24">
        <v>14760.4</v>
      </c>
      <c r="G3812" s="24">
        <f t="shared" ref="G3812:Q3813" si="2594">G3813</f>
        <v>0</v>
      </c>
      <c r="H3812" s="24">
        <f t="shared" si="2594"/>
        <v>0</v>
      </c>
      <c r="I3812" s="24">
        <f t="shared" si="2594"/>
        <v>0</v>
      </c>
      <c r="J3812" s="37">
        <f t="shared" si="2594"/>
        <v>14760.4</v>
      </c>
      <c r="K3812" s="24">
        <f t="shared" si="2594"/>
        <v>0</v>
      </c>
      <c r="L3812" s="24">
        <f t="shared" si="2594"/>
        <v>0</v>
      </c>
      <c r="M3812" s="24">
        <f t="shared" si="2594"/>
        <v>0</v>
      </c>
      <c r="N3812" s="24">
        <f t="shared" si="2594"/>
        <v>14760.4</v>
      </c>
      <c r="O3812" s="30">
        <f t="shared" si="2594"/>
        <v>0</v>
      </c>
      <c r="P3812" s="30">
        <f t="shared" si="2594"/>
        <v>0</v>
      </c>
      <c r="Q3812" s="30">
        <f t="shared" si="2594"/>
        <v>0</v>
      </c>
      <c r="R3812" s="30">
        <v>0</v>
      </c>
      <c r="S3812" s="26" t="s">
        <v>2026</v>
      </c>
    </row>
    <row r="3813" spans="1:19" ht="31.5" hidden="1" customHeight="1" x14ac:dyDescent="0.3">
      <c r="A3813" s="28" t="s">
        <v>338</v>
      </c>
      <c r="B3813" s="28" t="s">
        <v>1421</v>
      </c>
      <c r="C3813" s="18" t="s">
        <v>360</v>
      </c>
      <c r="D3813" s="28" t="s">
        <v>345</v>
      </c>
      <c r="E3813" s="29" t="s">
        <v>671</v>
      </c>
      <c r="F3813" s="24">
        <v>14760.4</v>
      </c>
      <c r="G3813" s="24">
        <f t="shared" si="2594"/>
        <v>0</v>
      </c>
      <c r="H3813" s="24">
        <f t="shared" si="2594"/>
        <v>0</v>
      </c>
      <c r="I3813" s="24">
        <f t="shared" si="2594"/>
        <v>0</v>
      </c>
      <c r="J3813" s="37">
        <f t="shared" si="2594"/>
        <v>14760.4</v>
      </c>
      <c r="K3813" s="24">
        <f t="shared" si="2594"/>
        <v>0</v>
      </c>
      <c r="L3813" s="24">
        <f t="shared" si="2594"/>
        <v>0</v>
      </c>
      <c r="M3813" s="24">
        <f t="shared" si="2594"/>
        <v>0</v>
      </c>
      <c r="N3813" s="24">
        <f t="shared" si="2594"/>
        <v>14760.4</v>
      </c>
      <c r="O3813" s="30">
        <f t="shared" si="2594"/>
        <v>0</v>
      </c>
      <c r="P3813" s="30">
        <f t="shared" si="2594"/>
        <v>0</v>
      </c>
      <c r="Q3813" s="30">
        <f t="shared" si="2594"/>
        <v>0</v>
      </c>
      <c r="R3813" s="30">
        <v>0</v>
      </c>
      <c r="S3813" s="26" t="s">
        <v>2026</v>
      </c>
    </row>
    <row r="3814" spans="1:19" ht="15.75" hidden="1" customHeight="1" x14ac:dyDescent="0.3">
      <c r="A3814" s="28" t="s">
        <v>338</v>
      </c>
      <c r="B3814" s="28" t="s">
        <v>1421</v>
      </c>
      <c r="C3814" s="18" t="s">
        <v>360</v>
      </c>
      <c r="D3814" s="28" t="s">
        <v>344</v>
      </c>
      <c r="E3814" s="29" t="s">
        <v>672</v>
      </c>
      <c r="F3814" s="24">
        <v>14760.4</v>
      </c>
      <c r="G3814" s="24"/>
      <c r="H3814" s="24">
        <f>14760.4-14760.4</f>
        <v>0</v>
      </c>
      <c r="I3814" s="24">
        <v>0</v>
      </c>
      <c r="J3814" s="37">
        <v>14760.4</v>
      </c>
      <c r="K3814" s="24">
        <v>0</v>
      </c>
      <c r="L3814" s="24">
        <v>0</v>
      </c>
      <c r="M3814" s="24">
        <f>I3814</f>
        <v>0</v>
      </c>
      <c r="N3814" s="24">
        <f>J3814</f>
        <v>14760.4</v>
      </c>
      <c r="O3814" s="30">
        <v>0</v>
      </c>
      <c r="P3814" s="30">
        <v>0</v>
      </c>
      <c r="Q3814" s="30">
        <v>0</v>
      </c>
      <c r="R3814" s="30">
        <v>0</v>
      </c>
      <c r="S3814" s="26" t="s">
        <v>2026</v>
      </c>
    </row>
    <row r="3815" spans="1:19" ht="47.25" customHeight="1" x14ac:dyDescent="0.3">
      <c r="A3815" s="28" t="s">
        <v>338</v>
      </c>
      <c r="B3815" s="28" t="s">
        <v>1421</v>
      </c>
      <c r="C3815" s="18" t="s">
        <v>365</v>
      </c>
      <c r="D3815" s="28"/>
      <c r="E3815" s="29" t="s">
        <v>1633</v>
      </c>
      <c r="F3815" s="24">
        <v>37223.9</v>
      </c>
      <c r="G3815" s="24">
        <f t="shared" ref="G3815:Q3817" si="2595">G3816</f>
        <v>0</v>
      </c>
      <c r="H3815" s="24">
        <f t="shared" si="2595"/>
        <v>5826.2</v>
      </c>
      <c r="I3815" s="24">
        <f t="shared" si="2595"/>
        <v>5826.2</v>
      </c>
      <c r="J3815" s="37">
        <f t="shared" si="2595"/>
        <v>0</v>
      </c>
      <c r="K3815" s="24">
        <f t="shared" si="2595"/>
        <v>0</v>
      </c>
      <c r="L3815" s="24">
        <f t="shared" si="2595"/>
        <v>0</v>
      </c>
      <c r="M3815" s="24">
        <f t="shared" si="2595"/>
        <v>5826.2</v>
      </c>
      <c r="N3815" s="24">
        <f t="shared" si="2595"/>
        <v>0</v>
      </c>
      <c r="O3815" s="30">
        <f t="shared" si="2595"/>
        <v>5826.0558099999998</v>
      </c>
      <c r="P3815" s="30">
        <f t="shared" si="2595"/>
        <v>0</v>
      </c>
      <c r="Q3815" s="30">
        <f t="shared" si="2595"/>
        <v>5826.0558099999998</v>
      </c>
      <c r="R3815" s="88">
        <f t="shared" si="2585"/>
        <v>99.997525145034501</v>
      </c>
    </row>
    <row r="3816" spans="1:19" ht="31.5" customHeight="1" x14ac:dyDescent="0.3">
      <c r="A3816" s="28" t="s">
        <v>338</v>
      </c>
      <c r="B3816" s="28" t="s">
        <v>1421</v>
      </c>
      <c r="C3816" s="18" t="s">
        <v>361</v>
      </c>
      <c r="D3816" s="28"/>
      <c r="E3816" s="29" t="s">
        <v>1148</v>
      </c>
      <c r="F3816" s="24">
        <v>37223.9</v>
      </c>
      <c r="G3816" s="24">
        <f t="shared" si="2595"/>
        <v>0</v>
      </c>
      <c r="H3816" s="24">
        <f t="shared" si="2595"/>
        <v>5826.2</v>
      </c>
      <c r="I3816" s="24">
        <f t="shared" si="2595"/>
        <v>5826.2</v>
      </c>
      <c r="J3816" s="37">
        <f t="shared" si="2595"/>
        <v>0</v>
      </c>
      <c r="K3816" s="24">
        <f t="shared" si="2595"/>
        <v>0</v>
      </c>
      <c r="L3816" s="24">
        <f t="shared" si="2595"/>
        <v>0</v>
      </c>
      <c r="M3816" s="24">
        <f t="shared" si="2595"/>
        <v>5826.2</v>
      </c>
      <c r="N3816" s="24">
        <f t="shared" si="2595"/>
        <v>0</v>
      </c>
      <c r="O3816" s="30">
        <f t="shared" si="2595"/>
        <v>5826.0558099999998</v>
      </c>
      <c r="P3816" s="30">
        <f t="shared" si="2595"/>
        <v>0</v>
      </c>
      <c r="Q3816" s="30">
        <f t="shared" si="2595"/>
        <v>5826.0558099999998</v>
      </c>
      <c r="R3816" s="88">
        <f t="shared" si="2585"/>
        <v>99.997525145034501</v>
      </c>
    </row>
    <row r="3817" spans="1:19" ht="31.5" customHeight="1" x14ac:dyDescent="0.3">
      <c r="A3817" s="28" t="s">
        <v>338</v>
      </c>
      <c r="B3817" s="28" t="s">
        <v>1421</v>
      </c>
      <c r="C3817" s="18" t="s">
        <v>361</v>
      </c>
      <c r="D3817" s="28" t="s">
        <v>345</v>
      </c>
      <c r="E3817" s="29" t="s">
        <v>671</v>
      </c>
      <c r="F3817" s="24">
        <v>37223.9</v>
      </c>
      <c r="G3817" s="24">
        <f t="shared" si="2595"/>
        <v>0</v>
      </c>
      <c r="H3817" s="24">
        <f t="shared" si="2595"/>
        <v>5826.2</v>
      </c>
      <c r="I3817" s="24">
        <f t="shared" si="2595"/>
        <v>5826.2</v>
      </c>
      <c r="J3817" s="37">
        <f t="shared" si="2595"/>
        <v>0</v>
      </c>
      <c r="K3817" s="24">
        <f t="shared" si="2595"/>
        <v>0</v>
      </c>
      <c r="L3817" s="24">
        <f t="shared" si="2595"/>
        <v>0</v>
      </c>
      <c r="M3817" s="24">
        <f t="shared" si="2595"/>
        <v>5826.2</v>
      </c>
      <c r="N3817" s="24">
        <f t="shared" si="2595"/>
        <v>0</v>
      </c>
      <c r="O3817" s="30">
        <f t="shared" si="2595"/>
        <v>5826.0558099999998</v>
      </c>
      <c r="P3817" s="30">
        <f t="shared" si="2595"/>
        <v>0</v>
      </c>
      <c r="Q3817" s="30">
        <f t="shared" si="2595"/>
        <v>5826.0558099999998</v>
      </c>
      <c r="R3817" s="88">
        <f t="shared" si="2585"/>
        <v>99.997525145034501</v>
      </c>
    </row>
    <row r="3818" spans="1:19" ht="15.75" customHeight="1" x14ac:dyDescent="0.3">
      <c r="A3818" s="28" t="s">
        <v>338</v>
      </c>
      <c r="B3818" s="28" t="s">
        <v>1421</v>
      </c>
      <c r="C3818" s="18" t="s">
        <v>361</v>
      </c>
      <c r="D3818" s="28" t="s">
        <v>344</v>
      </c>
      <c r="E3818" s="29" t="s">
        <v>672</v>
      </c>
      <c r="F3818" s="24">
        <v>37223.9</v>
      </c>
      <c r="G3818" s="24"/>
      <c r="H3818" s="24">
        <f>6100-1500+1226.2</f>
        <v>5826.2</v>
      </c>
      <c r="I3818" s="24">
        <v>5826.2</v>
      </c>
      <c r="J3818" s="37">
        <v>0</v>
      </c>
      <c r="K3818" s="24">
        <v>0</v>
      </c>
      <c r="L3818" s="24">
        <v>0</v>
      </c>
      <c r="M3818" s="24">
        <f>I3818</f>
        <v>5826.2</v>
      </c>
      <c r="N3818" s="24">
        <f>J3818</f>
        <v>0</v>
      </c>
      <c r="O3818" s="30">
        <v>5826.0558099999998</v>
      </c>
      <c r="P3818" s="30">
        <v>0</v>
      </c>
      <c r="Q3818" s="30">
        <f>O3818</f>
        <v>5826.0558099999998</v>
      </c>
      <c r="R3818" s="88">
        <f t="shared" si="2585"/>
        <v>99.997525145034501</v>
      </c>
    </row>
    <row r="3819" spans="1:19" ht="47.25" customHeight="1" x14ac:dyDescent="0.3">
      <c r="A3819" s="28" t="s">
        <v>338</v>
      </c>
      <c r="B3819" s="28" t="s">
        <v>1421</v>
      </c>
      <c r="C3819" s="18" t="s">
        <v>366</v>
      </c>
      <c r="D3819" s="28"/>
      <c r="E3819" s="29" t="s">
        <v>1635</v>
      </c>
      <c r="F3819" s="24">
        <v>25967.576000000001</v>
      </c>
      <c r="G3819" s="24">
        <f t="shared" ref="G3819:H3819" si="2596">G3820+G3823</f>
        <v>0</v>
      </c>
      <c r="H3819" s="24">
        <f t="shared" si="2596"/>
        <v>37014.438000000002</v>
      </c>
      <c r="I3819" s="24">
        <f t="shared" ref="I3819:Q3819" si="2597">I3820+I3823</f>
        <v>37014.437139999995</v>
      </c>
      <c r="J3819" s="37">
        <f t="shared" si="2597"/>
        <v>30714.800170000002</v>
      </c>
      <c r="K3819" s="24">
        <f t="shared" si="2597"/>
        <v>0</v>
      </c>
      <c r="L3819" s="24">
        <f t="shared" si="2597"/>
        <v>0</v>
      </c>
      <c r="M3819" s="24">
        <f t="shared" si="2597"/>
        <v>36992.645140000001</v>
      </c>
      <c r="N3819" s="24">
        <f t="shared" si="2597"/>
        <v>30714.800170000002</v>
      </c>
      <c r="O3819" s="30">
        <f t="shared" si="2597"/>
        <v>31728.64673</v>
      </c>
      <c r="P3819" s="30">
        <f t="shared" si="2597"/>
        <v>0</v>
      </c>
      <c r="Q3819" s="30">
        <f t="shared" si="2597"/>
        <v>31706.854729999999</v>
      </c>
      <c r="R3819" s="88">
        <f t="shared" si="2585"/>
        <v>85.719652064389066</v>
      </c>
      <c r="S3819" s="70"/>
    </row>
    <row r="3820" spans="1:19" ht="31.5" customHeight="1" x14ac:dyDescent="0.3">
      <c r="A3820" s="28" t="s">
        <v>338</v>
      </c>
      <c r="B3820" s="28" t="s">
        <v>1421</v>
      </c>
      <c r="C3820" s="18" t="s">
        <v>362</v>
      </c>
      <c r="D3820" s="28"/>
      <c r="E3820" s="29" t="s">
        <v>1636</v>
      </c>
      <c r="F3820" s="24">
        <v>23084.775999999998</v>
      </c>
      <c r="G3820" s="24">
        <f t="shared" ref="G3820:Q3821" si="2598">G3821</f>
        <v>0</v>
      </c>
      <c r="H3820" s="24">
        <f t="shared" si="2598"/>
        <v>34275.488000000005</v>
      </c>
      <c r="I3820" s="24">
        <f t="shared" si="2598"/>
        <v>34275.487139999997</v>
      </c>
      <c r="J3820" s="37">
        <f t="shared" si="2598"/>
        <v>27981.650170000001</v>
      </c>
      <c r="K3820" s="24">
        <f t="shared" si="2598"/>
        <v>0</v>
      </c>
      <c r="L3820" s="24">
        <f t="shared" si="2598"/>
        <v>0</v>
      </c>
      <c r="M3820" s="24">
        <f t="shared" si="2598"/>
        <v>34275.487139999997</v>
      </c>
      <c r="N3820" s="24">
        <f t="shared" si="2598"/>
        <v>27981.650170000001</v>
      </c>
      <c r="O3820" s="30">
        <f t="shared" si="2598"/>
        <v>29136.70609</v>
      </c>
      <c r="P3820" s="30">
        <f t="shared" si="2598"/>
        <v>0</v>
      </c>
      <c r="Q3820" s="30">
        <f t="shared" si="2598"/>
        <v>29136.70609</v>
      </c>
      <c r="R3820" s="88">
        <f t="shared" si="2585"/>
        <v>85.007416440179597</v>
      </c>
      <c r="S3820" s="70"/>
    </row>
    <row r="3821" spans="1:19" ht="31.5" customHeight="1" x14ac:dyDescent="0.3">
      <c r="A3821" s="28" t="s">
        <v>338</v>
      </c>
      <c r="B3821" s="28" t="s">
        <v>1421</v>
      </c>
      <c r="C3821" s="18" t="s">
        <v>362</v>
      </c>
      <c r="D3821" s="28" t="s">
        <v>345</v>
      </c>
      <c r="E3821" s="29" t="s">
        <v>671</v>
      </c>
      <c r="F3821" s="24">
        <v>23084.775999999998</v>
      </c>
      <c r="G3821" s="24">
        <f t="shared" ref="G3821:O3821" si="2599">G3822</f>
        <v>0</v>
      </c>
      <c r="H3821" s="24">
        <f t="shared" si="2599"/>
        <v>34275.488000000005</v>
      </c>
      <c r="I3821" s="24">
        <f t="shared" si="2599"/>
        <v>34275.487139999997</v>
      </c>
      <c r="J3821" s="37">
        <f t="shared" si="2599"/>
        <v>27981.650170000001</v>
      </c>
      <c r="K3821" s="24">
        <f t="shared" si="2599"/>
        <v>0</v>
      </c>
      <c r="L3821" s="24">
        <f t="shared" si="2599"/>
        <v>0</v>
      </c>
      <c r="M3821" s="24">
        <f t="shared" si="2599"/>
        <v>34275.487139999997</v>
      </c>
      <c r="N3821" s="24">
        <f t="shared" si="2599"/>
        <v>27981.650170000001</v>
      </c>
      <c r="O3821" s="30">
        <f t="shared" si="2599"/>
        <v>29136.70609</v>
      </c>
      <c r="P3821" s="30">
        <f t="shared" si="2598"/>
        <v>0</v>
      </c>
      <c r="Q3821" s="30">
        <f t="shared" si="2598"/>
        <v>29136.70609</v>
      </c>
      <c r="R3821" s="88">
        <f t="shared" si="2585"/>
        <v>85.007416440179597</v>
      </c>
      <c r="S3821" s="70"/>
    </row>
    <row r="3822" spans="1:19" ht="15.75" customHeight="1" x14ac:dyDescent="0.3">
      <c r="A3822" s="28" t="s">
        <v>338</v>
      </c>
      <c r="B3822" s="28" t="s">
        <v>1421</v>
      </c>
      <c r="C3822" s="18" t="s">
        <v>362</v>
      </c>
      <c r="D3822" s="28" t="s">
        <v>344</v>
      </c>
      <c r="E3822" s="29" t="s">
        <v>672</v>
      </c>
      <c r="F3822" s="24">
        <v>23084.775999999998</v>
      </c>
      <c r="G3822" s="24"/>
      <c r="H3822" s="24">
        <f>33064.597+1210.891</f>
        <v>34275.488000000005</v>
      </c>
      <c r="I3822" s="24">
        <v>34275.487139999997</v>
      </c>
      <c r="J3822" s="37">
        <v>27981.650170000001</v>
      </c>
      <c r="K3822" s="24">
        <v>0</v>
      </c>
      <c r="L3822" s="24">
        <v>0</v>
      </c>
      <c r="M3822" s="24">
        <f>I3822</f>
        <v>34275.487139999997</v>
      </c>
      <c r="N3822" s="24">
        <f>J3822</f>
        <v>27981.650170000001</v>
      </c>
      <c r="O3822" s="30">
        <v>29136.70609</v>
      </c>
      <c r="P3822" s="30">
        <v>0</v>
      </c>
      <c r="Q3822" s="30">
        <f>O3822</f>
        <v>29136.70609</v>
      </c>
      <c r="R3822" s="88">
        <f t="shared" si="2585"/>
        <v>85.007416440179597</v>
      </c>
      <c r="S3822" s="70"/>
    </row>
    <row r="3823" spans="1:19" ht="63" customHeight="1" x14ac:dyDescent="0.3">
      <c r="A3823" s="28" t="s">
        <v>338</v>
      </c>
      <c r="B3823" s="28" t="s">
        <v>1421</v>
      </c>
      <c r="C3823" s="18" t="s">
        <v>363</v>
      </c>
      <c r="D3823" s="28"/>
      <c r="E3823" s="29" t="s">
        <v>1272</v>
      </c>
      <c r="F3823" s="24">
        <v>2882.8</v>
      </c>
      <c r="G3823" s="24">
        <f>G3826</f>
        <v>0</v>
      </c>
      <c r="H3823" s="24">
        <f>H3826</f>
        <v>2738.95</v>
      </c>
      <c r="I3823" s="24">
        <f>I3826+I3824</f>
        <v>2738.95</v>
      </c>
      <c r="J3823" s="24">
        <f t="shared" ref="J3823:Q3823" si="2600">J3826+J3824</f>
        <v>2733.15</v>
      </c>
      <c r="K3823" s="24">
        <f t="shared" si="2600"/>
        <v>0</v>
      </c>
      <c r="L3823" s="24">
        <f t="shared" si="2600"/>
        <v>0</v>
      </c>
      <c r="M3823" s="24">
        <f t="shared" si="2600"/>
        <v>2717.1579999999999</v>
      </c>
      <c r="N3823" s="24">
        <f t="shared" si="2600"/>
        <v>2733.15</v>
      </c>
      <c r="O3823" s="24">
        <f t="shared" si="2600"/>
        <v>2591.9406399999998</v>
      </c>
      <c r="P3823" s="24">
        <f t="shared" si="2600"/>
        <v>0</v>
      </c>
      <c r="Q3823" s="24">
        <f t="shared" si="2600"/>
        <v>2570.1486399999999</v>
      </c>
      <c r="R3823" s="88">
        <f t="shared" si="2585"/>
        <v>94.632638054729</v>
      </c>
    </row>
    <row r="3824" spans="1:19" ht="31.2" x14ac:dyDescent="0.3">
      <c r="A3824" s="28" t="s">
        <v>338</v>
      </c>
      <c r="B3824" s="28" t="s">
        <v>1421</v>
      </c>
      <c r="C3824" s="18" t="s">
        <v>363</v>
      </c>
      <c r="D3824" s="28" t="s">
        <v>51</v>
      </c>
      <c r="E3824" s="29" t="s">
        <v>663</v>
      </c>
      <c r="F3824" s="24"/>
      <c r="G3824" s="24"/>
      <c r="H3824" s="24">
        <v>0</v>
      </c>
      <c r="I3824" s="24">
        <f>I3825</f>
        <v>21.792000000000002</v>
      </c>
      <c r="J3824" s="24">
        <f t="shared" ref="J3824:Q3824" si="2601">J3825</f>
        <v>0</v>
      </c>
      <c r="K3824" s="24">
        <f t="shared" si="2601"/>
        <v>0</v>
      </c>
      <c r="L3824" s="24">
        <f t="shared" si="2601"/>
        <v>0</v>
      </c>
      <c r="M3824" s="24">
        <f t="shared" si="2601"/>
        <v>0</v>
      </c>
      <c r="N3824" s="24">
        <f t="shared" si="2601"/>
        <v>0</v>
      </c>
      <c r="O3824" s="24">
        <f t="shared" si="2601"/>
        <v>21.792000000000002</v>
      </c>
      <c r="P3824" s="24">
        <f t="shared" si="2601"/>
        <v>0</v>
      </c>
      <c r="Q3824" s="24">
        <f t="shared" si="2601"/>
        <v>0</v>
      </c>
      <c r="R3824" s="88">
        <f t="shared" si="2585"/>
        <v>100</v>
      </c>
    </row>
    <row r="3825" spans="1:19" ht="31.2" x14ac:dyDescent="0.3">
      <c r="A3825" s="28" t="s">
        <v>338</v>
      </c>
      <c r="B3825" s="28" t="s">
        <v>1421</v>
      </c>
      <c r="C3825" s="18" t="s">
        <v>363</v>
      </c>
      <c r="D3825" s="28" t="s">
        <v>52</v>
      </c>
      <c r="E3825" s="29" t="s">
        <v>664</v>
      </c>
      <c r="F3825" s="24"/>
      <c r="G3825" s="24"/>
      <c r="H3825" s="24">
        <v>0</v>
      </c>
      <c r="I3825" s="24">
        <v>21.792000000000002</v>
      </c>
      <c r="J3825" s="37">
        <v>0</v>
      </c>
      <c r="K3825" s="37">
        <v>0</v>
      </c>
      <c r="L3825" s="37">
        <v>0</v>
      </c>
      <c r="M3825" s="37">
        <v>0</v>
      </c>
      <c r="N3825" s="37">
        <v>0</v>
      </c>
      <c r="O3825" s="37">
        <v>21.792000000000002</v>
      </c>
      <c r="P3825" s="37">
        <v>0</v>
      </c>
      <c r="Q3825" s="37">
        <v>0</v>
      </c>
      <c r="R3825" s="88">
        <f t="shared" si="2585"/>
        <v>100</v>
      </c>
    </row>
    <row r="3826" spans="1:19" ht="31.5" customHeight="1" x14ac:dyDescent="0.3">
      <c r="A3826" s="28" t="s">
        <v>338</v>
      </c>
      <c r="B3826" s="28" t="s">
        <v>1421</v>
      </c>
      <c r="C3826" s="18" t="s">
        <v>363</v>
      </c>
      <c r="D3826" s="28" t="s">
        <v>345</v>
      </c>
      <c r="E3826" s="29" t="s">
        <v>671</v>
      </c>
      <c r="F3826" s="24">
        <v>2882.8</v>
      </c>
      <c r="G3826" s="24">
        <f t="shared" ref="G3826:Q3826" si="2602">G3827</f>
        <v>0</v>
      </c>
      <c r="H3826" s="24">
        <f t="shared" si="2602"/>
        <v>2738.95</v>
      </c>
      <c r="I3826" s="24">
        <f t="shared" si="2602"/>
        <v>2717.1579999999999</v>
      </c>
      <c r="J3826" s="37">
        <f t="shared" si="2602"/>
        <v>2733.15</v>
      </c>
      <c r="K3826" s="24">
        <f t="shared" si="2602"/>
        <v>0</v>
      </c>
      <c r="L3826" s="24">
        <f t="shared" si="2602"/>
        <v>0</v>
      </c>
      <c r="M3826" s="24">
        <f t="shared" si="2602"/>
        <v>2717.1579999999999</v>
      </c>
      <c r="N3826" s="24">
        <f t="shared" si="2602"/>
        <v>2733.15</v>
      </c>
      <c r="O3826" s="30">
        <f t="shared" si="2602"/>
        <v>2570.1486399999999</v>
      </c>
      <c r="P3826" s="30">
        <f t="shared" si="2602"/>
        <v>0</v>
      </c>
      <c r="Q3826" s="30">
        <f t="shared" si="2602"/>
        <v>2570.1486399999999</v>
      </c>
      <c r="R3826" s="88">
        <f t="shared" si="2585"/>
        <v>94.589591035927981</v>
      </c>
    </row>
    <row r="3827" spans="1:19" ht="15.75" customHeight="1" x14ac:dyDescent="0.3">
      <c r="A3827" s="28" t="s">
        <v>338</v>
      </c>
      <c r="B3827" s="28" t="s">
        <v>1421</v>
      </c>
      <c r="C3827" s="18" t="s">
        <v>363</v>
      </c>
      <c r="D3827" s="28" t="s">
        <v>344</v>
      </c>
      <c r="E3827" s="29" t="s">
        <v>672</v>
      </c>
      <c r="F3827" s="24">
        <v>2882.8</v>
      </c>
      <c r="G3827" s="24"/>
      <c r="H3827" s="24">
        <v>2738.95</v>
      </c>
      <c r="I3827" s="24">
        <v>2717.1579999999999</v>
      </c>
      <c r="J3827" s="37">
        <v>2733.15</v>
      </c>
      <c r="K3827" s="24">
        <v>0</v>
      </c>
      <c r="L3827" s="24">
        <v>0</v>
      </c>
      <c r="M3827" s="24">
        <f>I3827</f>
        <v>2717.1579999999999</v>
      </c>
      <c r="N3827" s="24">
        <f>J3827</f>
        <v>2733.15</v>
      </c>
      <c r="O3827" s="30">
        <v>2570.1486399999999</v>
      </c>
      <c r="P3827" s="30">
        <v>0</v>
      </c>
      <c r="Q3827" s="30">
        <f>O3827</f>
        <v>2570.1486399999999</v>
      </c>
      <c r="R3827" s="88">
        <f t="shared" si="2585"/>
        <v>94.589591035927981</v>
      </c>
    </row>
    <row r="3828" spans="1:19" ht="47.25" customHeight="1" x14ac:dyDescent="0.3">
      <c r="A3828" s="28" t="s">
        <v>338</v>
      </c>
      <c r="B3828" s="28" t="s">
        <v>1421</v>
      </c>
      <c r="C3828" s="18" t="s">
        <v>367</v>
      </c>
      <c r="D3828" s="28"/>
      <c r="E3828" s="29" t="s">
        <v>1641</v>
      </c>
      <c r="F3828" s="24">
        <v>16023.5</v>
      </c>
      <c r="G3828" s="24">
        <f t="shared" ref="G3828:H3828" si="2603">G3829+G3833</f>
        <v>0</v>
      </c>
      <c r="H3828" s="24">
        <f t="shared" si="2603"/>
        <v>4023.5</v>
      </c>
      <c r="I3828" s="24">
        <f t="shared" ref="I3828:Q3828" si="2604">I3829+I3833</f>
        <v>4023.5</v>
      </c>
      <c r="J3828" s="37">
        <f t="shared" si="2604"/>
        <v>0</v>
      </c>
      <c r="K3828" s="24">
        <f t="shared" si="2604"/>
        <v>0</v>
      </c>
      <c r="L3828" s="24">
        <f t="shared" si="2604"/>
        <v>0</v>
      </c>
      <c r="M3828" s="24">
        <f t="shared" si="2604"/>
        <v>4023.5</v>
      </c>
      <c r="N3828" s="24">
        <f t="shared" si="2604"/>
        <v>0</v>
      </c>
      <c r="O3828" s="30">
        <f t="shared" si="2604"/>
        <v>4023.5</v>
      </c>
      <c r="P3828" s="30">
        <f t="shared" si="2604"/>
        <v>0</v>
      </c>
      <c r="Q3828" s="30">
        <f t="shared" si="2604"/>
        <v>4023.5</v>
      </c>
      <c r="R3828" s="88">
        <f t="shared" si="2585"/>
        <v>100</v>
      </c>
    </row>
    <row r="3829" spans="1:19" ht="47.25" hidden="1" customHeight="1" x14ac:dyDescent="0.3">
      <c r="A3829" s="28" t="s">
        <v>338</v>
      </c>
      <c r="B3829" s="28" t="s">
        <v>1421</v>
      </c>
      <c r="C3829" s="18" t="s">
        <v>368</v>
      </c>
      <c r="D3829" s="28"/>
      <c r="E3829" s="29" t="s">
        <v>1831</v>
      </c>
      <c r="F3829" s="24">
        <v>12000</v>
      </c>
      <c r="G3829" s="24">
        <f t="shared" ref="G3829:Q3831" si="2605">G3830</f>
        <v>0</v>
      </c>
      <c r="H3829" s="24">
        <f t="shared" si="2605"/>
        <v>0</v>
      </c>
      <c r="I3829" s="24">
        <f t="shared" si="2605"/>
        <v>0</v>
      </c>
      <c r="J3829" s="37">
        <f t="shared" si="2605"/>
        <v>0</v>
      </c>
      <c r="K3829" s="24">
        <f t="shared" si="2605"/>
        <v>0</v>
      </c>
      <c r="L3829" s="24">
        <f t="shared" si="2605"/>
        <v>0</v>
      </c>
      <c r="M3829" s="24">
        <f t="shared" si="2605"/>
        <v>0</v>
      </c>
      <c r="N3829" s="24">
        <f t="shared" si="2605"/>
        <v>0</v>
      </c>
      <c r="O3829" s="30">
        <f t="shared" si="2605"/>
        <v>0</v>
      </c>
      <c r="P3829" s="30">
        <f t="shared" si="2605"/>
        <v>0</v>
      </c>
      <c r="Q3829" s="30">
        <f t="shared" si="2605"/>
        <v>0</v>
      </c>
      <c r="R3829" s="30">
        <v>0</v>
      </c>
      <c r="S3829" s="26" t="s">
        <v>2026</v>
      </c>
    </row>
    <row r="3830" spans="1:19" ht="31.5" hidden="1" customHeight="1" x14ac:dyDescent="0.3">
      <c r="A3830" s="28" t="s">
        <v>338</v>
      </c>
      <c r="B3830" s="28" t="s">
        <v>1421</v>
      </c>
      <c r="C3830" s="18" t="s">
        <v>1263</v>
      </c>
      <c r="D3830" s="28"/>
      <c r="E3830" s="29" t="s">
        <v>1264</v>
      </c>
      <c r="F3830" s="24">
        <v>12000</v>
      </c>
      <c r="G3830" s="24">
        <f t="shared" si="2605"/>
        <v>0</v>
      </c>
      <c r="H3830" s="24">
        <f t="shared" si="2605"/>
        <v>0</v>
      </c>
      <c r="I3830" s="24">
        <f t="shared" si="2605"/>
        <v>0</v>
      </c>
      <c r="J3830" s="37">
        <f t="shared" si="2605"/>
        <v>0</v>
      </c>
      <c r="K3830" s="24">
        <f t="shared" si="2605"/>
        <v>0</v>
      </c>
      <c r="L3830" s="24">
        <f t="shared" si="2605"/>
        <v>0</v>
      </c>
      <c r="M3830" s="24">
        <f t="shared" si="2605"/>
        <v>0</v>
      </c>
      <c r="N3830" s="24">
        <f t="shared" si="2605"/>
        <v>0</v>
      </c>
      <c r="O3830" s="30">
        <f t="shared" si="2605"/>
        <v>0</v>
      </c>
      <c r="P3830" s="30">
        <f t="shared" si="2605"/>
        <v>0</v>
      </c>
      <c r="Q3830" s="30">
        <f t="shared" si="2605"/>
        <v>0</v>
      </c>
      <c r="R3830" s="30">
        <v>0</v>
      </c>
      <c r="S3830" s="26" t="s">
        <v>2026</v>
      </c>
    </row>
    <row r="3831" spans="1:19" ht="31.5" hidden="1" customHeight="1" x14ac:dyDescent="0.3">
      <c r="A3831" s="28" t="s">
        <v>338</v>
      </c>
      <c r="B3831" s="28" t="s">
        <v>1421</v>
      </c>
      <c r="C3831" s="18" t="s">
        <v>1263</v>
      </c>
      <c r="D3831" s="28" t="s">
        <v>345</v>
      </c>
      <c r="E3831" s="29" t="s">
        <v>671</v>
      </c>
      <c r="F3831" s="24">
        <v>12000</v>
      </c>
      <c r="G3831" s="24">
        <f t="shared" si="2605"/>
        <v>0</v>
      </c>
      <c r="H3831" s="24">
        <f t="shared" si="2605"/>
        <v>0</v>
      </c>
      <c r="I3831" s="24">
        <f t="shared" si="2605"/>
        <v>0</v>
      </c>
      <c r="J3831" s="37">
        <f t="shared" si="2605"/>
        <v>0</v>
      </c>
      <c r="K3831" s="24">
        <f t="shared" si="2605"/>
        <v>0</v>
      </c>
      <c r="L3831" s="24">
        <f t="shared" si="2605"/>
        <v>0</v>
      </c>
      <c r="M3831" s="24">
        <f t="shared" si="2605"/>
        <v>0</v>
      </c>
      <c r="N3831" s="24">
        <f t="shared" si="2605"/>
        <v>0</v>
      </c>
      <c r="O3831" s="30">
        <f t="shared" si="2605"/>
        <v>0</v>
      </c>
      <c r="P3831" s="30">
        <f t="shared" si="2605"/>
        <v>0</v>
      </c>
      <c r="Q3831" s="30">
        <f t="shared" si="2605"/>
        <v>0</v>
      </c>
      <c r="R3831" s="30">
        <v>0</v>
      </c>
      <c r="S3831" s="26" t="s">
        <v>2026</v>
      </c>
    </row>
    <row r="3832" spans="1:19" ht="15.75" hidden="1" customHeight="1" x14ac:dyDescent="0.3">
      <c r="A3832" s="28" t="s">
        <v>338</v>
      </c>
      <c r="B3832" s="28" t="s">
        <v>1421</v>
      </c>
      <c r="C3832" s="18" t="s">
        <v>1263</v>
      </c>
      <c r="D3832" s="28" t="s">
        <v>344</v>
      </c>
      <c r="E3832" s="29" t="s">
        <v>672</v>
      </c>
      <c r="F3832" s="24">
        <v>12000</v>
      </c>
      <c r="G3832" s="24"/>
      <c r="H3832" s="24">
        <f>12000-12000</f>
        <v>0</v>
      </c>
      <c r="I3832" s="24">
        <v>0</v>
      </c>
      <c r="J3832" s="37">
        <v>0</v>
      </c>
      <c r="K3832" s="24">
        <v>0</v>
      </c>
      <c r="L3832" s="24">
        <v>0</v>
      </c>
      <c r="M3832" s="24">
        <f>I3832</f>
        <v>0</v>
      </c>
      <c r="N3832" s="24">
        <f>J3832</f>
        <v>0</v>
      </c>
      <c r="O3832" s="30">
        <v>0</v>
      </c>
      <c r="P3832" s="30">
        <v>0</v>
      </c>
      <c r="Q3832" s="30">
        <v>0</v>
      </c>
      <c r="R3832" s="30">
        <v>0</v>
      </c>
      <c r="S3832" s="26" t="s">
        <v>2026</v>
      </c>
    </row>
    <row r="3833" spans="1:19" ht="63" customHeight="1" x14ac:dyDescent="0.3">
      <c r="A3833" s="28" t="s">
        <v>338</v>
      </c>
      <c r="B3833" s="28" t="s">
        <v>1421</v>
      </c>
      <c r="C3833" s="18" t="s">
        <v>1832</v>
      </c>
      <c r="D3833" s="28"/>
      <c r="E3833" s="29" t="s">
        <v>1833</v>
      </c>
      <c r="F3833" s="24">
        <v>4023.5</v>
      </c>
      <c r="G3833" s="24">
        <f t="shared" ref="G3833:Q3835" si="2606">G3834</f>
        <v>0</v>
      </c>
      <c r="H3833" s="24">
        <f t="shared" si="2606"/>
        <v>4023.5</v>
      </c>
      <c r="I3833" s="24">
        <f t="shared" si="2606"/>
        <v>4023.5</v>
      </c>
      <c r="J3833" s="37">
        <f t="shared" si="2606"/>
        <v>0</v>
      </c>
      <c r="K3833" s="24">
        <f t="shared" si="2606"/>
        <v>0</v>
      </c>
      <c r="L3833" s="24">
        <f t="shared" si="2606"/>
        <v>0</v>
      </c>
      <c r="M3833" s="24">
        <f t="shared" si="2606"/>
        <v>4023.5</v>
      </c>
      <c r="N3833" s="24">
        <f t="shared" si="2606"/>
        <v>0</v>
      </c>
      <c r="O3833" s="30">
        <f t="shared" si="2606"/>
        <v>4023.5</v>
      </c>
      <c r="P3833" s="30">
        <f t="shared" si="2606"/>
        <v>0</v>
      </c>
      <c r="Q3833" s="30">
        <f t="shared" si="2606"/>
        <v>4023.5</v>
      </c>
      <c r="R3833" s="88">
        <f t="shared" si="2585"/>
        <v>100</v>
      </c>
    </row>
    <row r="3834" spans="1:19" ht="47.25" customHeight="1" x14ac:dyDescent="0.3">
      <c r="A3834" s="28" t="s">
        <v>338</v>
      </c>
      <c r="B3834" s="28" t="s">
        <v>1421</v>
      </c>
      <c r="C3834" s="18" t="s">
        <v>1834</v>
      </c>
      <c r="D3834" s="28"/>
      <c r="E3834" s="29" t="s">
        <v>1835</v>
      </c>
      <c r="F3834" s="24">
        <v>4023.5</v>
      </c>
      <c r="G3834" s="24">
        <f t="shared" si="2606"/>
        <v>0</v>
      </c>
      <c r="H3834" s="24">
        <f t="shared" si="2606"/>
        <v>4023.5</v>
      </c>
      <c r="I3834" s="24">
        <f t="shared" si="2606"/>
        <v>4023.5</v>
      </c>
      <c r="J3834" s="37">
        <f t="shared" si="2606"/>
        <v>0</v>
      </c>
      <c r="K3834" s="24">
        <f t="shared" si="2606"/>
        <v>0</v>
      </c>
      <c r="L3834" s="24">
        <f t="shared" si="2606"/>
        <v>0</v>
      </c>
      <c r="M3834" s="24">
        <f t="shared" si="2606"/>
        <v>4023.5</v>
      </c>
      <c r="N3834" s="24">
        <f t="shared" si="2606"/>
        <v>0</v>
      </c>
      <c r="O3834" s="30">
        <f t="shared" si="2606"/>
        <v>4023.5</v>
      </c>
      <c r="P3834" s="30">
        <f t="shared" si="2606"/>
        <v>0</v>
      </c>
      <c r="Q3834" s="30">
        <f t="shared" si="2606"/>
        <v>4023.5</v>
      </c>
      <c r="R3834" s="88">
        <f t="shared" si="2585"/>
        <v>100</v>
      </c>
    </row>
    <row r="3835" spans="1:19" ht="31.5" customHeight="1" x14ac:dyDescent="0.3">
      <c r="A3835" s="28" t="s">
        <v>338</v>
      </c>
      <c r="B3835" s="28" t="s">
        <v>1421</v>
      </c>
      <c r="C3835" s="18" t="s">
        <v>1834</v>
      </c>
      <c r="D3835" s="28" t="s">
        <v>345</v>
      </c>
      <c r="E3835" s="29" t="s">
        <v>671</v>
      </c>
      <c r="F3835" s="24">
        <v>4023.5</v>
      </c>
      <c r="G3835" s="24">
        <f t="shared" si="2606"/>
        <v>0</v>
      </c>
      <c r="H3835" s="24">
        <f t="shared" si="2606"/>
        <v>4023.5</v>
      </c>
      <c r="I3835" s="24">
        <f t="shared" si="2606"/>
        <v>4023.5</v>
      </c>
      <c r="J3835" s="37">
        <f t="shared" si="2606"/>
        <v>0</v>
      </c>
      <c r="K3835" s="24">
        <f t="shared" si="2606"/>
        <v>0</v>
      </c>
      <c r="L3835" s="24">
        <f t="shared" si="2606"/>
        <v>0</v>
      </c>
      <c r="M3835" s="24">
        <f t="shared" si="2606"/>
        <v>4023.5</v>
      </c>
      <c r="N3835" s="24">
        <f t="shared" si="2606"/>
        <v>0</v>
      </c>
      <c r="O3835" s="30">
        <f t="shared" si="2606"/>
        <v>4023.5</v>
      </c>
      <c r="P3835" s="30">
        <f t="shared" si="2606"/>
        <v>0</v>
      </c>
      <c r="Q3835" s="30">
        <f t="shared" si="2606"/>
        <v>4023.5</v>
      </c>
      <c r="R3835" s="88">
        <f t="shared" si="2585"/>
        <v>100</v>
      </c>
    </row>
    <row r="3836" spans="1:19" ht="15.75" customHeight="1" x14ac:dyDescent="0.3">
      <c r="A3836" s="28" t="s">
        <v>338</v>
      </c>
      <c r="B3836" s="28" t="s">
        <v>1421</v>
      </c>
      <c r="C3836" s="18" t="s">
        <v>1834</v>
      </c>
      <c r="D3836" s="28" t="s">
        <v>344</v>
      </c>
      <c r="E3836" s="29" t="s">
        <v>672</v>
      </c>
      <c r="F3836" s="24">
        <v>4023.5</v>
      </c>
      <c r="G3836" s="24"/>
      <c r="H3836" s="24">
        <v>4023.5</v>
      </c>
      <c r="I3836" s="24">
        <v>4023.5</v>
      </c>
      <c r="J3836" s="37">
        <v>0</v>
      </c>
      <c r="K3836" s="24">
        <v>0</v>
      </c>
      <c r="L3836" s="24">
        <v>0</v>
      </c>
      <c r="M3836" s="24">
        <f>I3836</f>
        <v>4023.5</v>
      </c>
      <c r="N3836" s="24">
        <f>J3836</f>
        <v>0</v>
      </c>
      <c r="O3836" s="30">
        <v>4023.5</v>
      </c>
      <c r="P3836" s="30">
        <v>0</v>
      </c>
      <c r="Q3836" s="30">
        <f>O3836</f>
        <v>4023.5</v>
      </c>
      <c r="R3836" s="88">
        <f t="shared" si="2585"/>
        <v>100</v>
      </c>
    </row>
    <row r="3837" spans="1:19" ht="15.75" hidden="1" customHeight="1" x14ac:dyDescent="0.3">
      <c r="A3837" s="47" t="s">
        <v>338</v>
      </c>
      <c r="B3837" s="47" t="s">
        <v>1422</v>
      </c>
      <c r="C3837" s="20"/>
      <c r="D3837" s="47"/>
      <c r="E3837" s="48" t="s">
        <v>645</v>
      </c>
      <c r="F3837" s="24"/>
      <c r="G3837" s="24">
        <f t="shared" ref="G3837:G3843" si="2607">G3838</f>
        <v>21381.073</v>
      </c>
      <c r="H3837" s="24">
        <f t="shared" ref="H3837:Q3843" si="2608">H3838</f>
        <v>0</v>
      </c>
      <c r="I3837" s="24">
        <f t="shared" si="2608"/>
        <v>0</v>
      </c>
      <c r="J3837" s="24">
        <f t="shared" si="2608"/>
        <v>0</v>
      </c>
      <c r="K3837" s="24">
        <f t="shared" si="2608"/>
        <v>0</v>
      </c>
      <c r="L3837" s="24">
        <f t="shared" si="2608"/>
        <v>0</v>
      </c>
      <c r="M3837" s="24">
        <f t="shared" si="2608"/>
        <v>0</v>
      </c>
      <c r="N3837" s="24">
        <f t="shared" si="2608"/>
        <v>0</v>
      </c>
      <c r="O3837" s="24">
        <f t="shared" si="2608"/>
        <v>0</v>
      </c>
      <c r="P3837" s="24">
        <f t="shared" si="2608"/>
        <v>0</v>
      </c>
      <c r="Q3837" s="24">
        <f t="shared" si="2608"/>
        <v>0</v>
      </c>
      <c r="R3837" s="51">
        <v>0</v>
      </c>
      <c r="S3837" s="26" t="s">
        <v>2026</v>
      </c>
    </row>
    <row r="3838" spans="1:19" ht="31.5" hidden="1" customHeight="1" x14ac:dyDescent="0.3">
      <c r="A3838" s="28" t="s">
        <v>338</v>
      </c>
      <c r="B3838" s="28" t="s">
        <v>1422</v>
      </c>
      <c r="C3838" s="18" t="s">
        <v>266</v>
      </c>
      <c r="D3838" s="28"/>
      <c r="E3838" s="29" t="s">
        <v>1593</v>
      </c>
      <c r="F3838" s="24"/>
      <c r="G3838" s="24">
        <f t="shared" si="2607"/>
        <v>21381.073</v>
      </c>
      <c r="H3838" s="24">
        <f t="shared" si="2608"/>
        <v>0</v>
      </c>
      <c r="I3838" s="24">
        <f t="shared" si="2608"/>
        <v>0</v>
      </c>
      <c r="J3838" s="24">
        <f t="shared" si="2608"/>
        <v>0</v>
      </c>
      <c r="K3838" s="24">
        <f t="shared" si="2608"/>
        <v>0</v>
      </c>
      <c r="L3838" s="24">
        <f t="shared" si="2608"/>
        <v>0</v>
      </c>
      <c r="M3838" s="24">
        <f t="shared" si="2608"/>
        <v>0</v>
      </c>
      <c r="N3838" s="24">
        <f t="shared" si="2608"/>
        <v>0</v>
      </c>
      <c r="O3838" s="24">
        <f t="shared" si="2608"/>
        <v>0</v>
      </c>
      <c r="P3838" s="24">
        <f t="shared" si="2608"/>
        <v>0</v>
      </c>
      <c r="Q3838" s="24">
        <f t="shared" si="2608"/>
        <v>0</v>
      </c>
      <c r="R3838" s="30">
        <v>0</v>
      </c>
      <c r="S3838" s="26" t="s">
        <v>2026</v>
      </c>
    </row>
    <row r="3839" spans="1:19" ht="47.25" hidden="1" customHeight="1" x14ac:dyDescent="0.3">
      <c r="A3839" s="28" t="s">
        <v>338</v>
      </c>
      <c r="B3839" s="28" t="s">
        <v>1422</v>
      </c>
      <c r="C3839" s="18" t="s">
        <v>427</v>
      </c>
      <c r="D3839" s="28"/>
      <c r="E3839" s="29" t="s">
        <v>1677</v>
      </c>
      <c r="F3839" s="24"/>
      <c r="G3839" s="24">
        <f t="shared" si="2607"/>
        <v>21381.073</v>
      </c>
      <c r="H3839" s="24">
        <f t="shared" si="2608"/>
        <v>0</v>
      </c>
      <c r="I3839" s="24">
        <f t="shared" si="2608"/>
        <v>0</v>
      </c>
      <c r="J3839" s="24">
        <f t="shared" si="2608"/>
        <v>0</v>
      </c>
      <c r="K3839" s="24">
        <f t="shared" si="2608"/>
        <v>0</v>
      </c>
      <c r="L3839" s="24">
        <f t="shared" si="2608"/>
        <v>0</v>
      </c>
      <c r="M3839" s="24">
        <f t="shared" si="2608"/>
        <v>0</v>
      </c>
      <c r="N3839" s="24">
        <f t="shared" si="2608"/>
        <v>0</v>
      </c>
      <c r="O3839" s="24">
        <f t="shared" si="2608"/>
        <v>0</v>
      </c>
      <c r="P3839" s="24">
        <f t="shared" si="2608"/>
        <v>0</v>
      </c>
      <c r="Q3839" s="24">
        <f t="shared" si="2608"/>
        <v>0</v>
      </c>
      <c r="R3839" s="30">
        <v>0</v>
      </c>
      <c r="S3839" s="26" t="s">
        <v>2026</v>
      </c>
    </row>
    <row r="3840" spans="1:19" ht="47.25" hidden="1" customHeight="1" x14ac:dyDescent="0.3">
      <c r="A3840" s="28" t="s">
        <v>338</v>
      </c>
      <c r="B3840" s="28" t="s">
        <v>1422</v>
      </c>
      <c r="C3840" s="18" t="s">
        <v>428</v>
      </c>
      <c r="D3840" s="28"/>
      <c r="E3840" s="29" t="s">
        <v>1682</v>
      </c>
      <c r="F3840" s="24"/>
      <c r="G3840" s="24">
        <f t="shared" si="2607"/>
        <v>21381.073</v>
      </c>
      <c r="H3840" s="24">
        <f t="shared" si="2608"/>
        <v>0</v>
      </c>
      <c r="I3840" s="24">
        <f t="shared" si="2608"/>
        <v>0</v>
      </c>
      <c r="J3840" s="24">
        <f t="shared" si="2608"/>
        <v>0</v>
      </c>
      <c r="K3840" s="24">
        <f t="shared" si="2608"/>
        <v>0</v>
      </c>
      <c r="L3840" s="24">
        <f t="shared" si="2608"/>
        <v>0</v>
      </c>
      <c r="M3840" s="24">
        <f t="shared" si="2608"/>
        <v>0</v>
      </c>
      <c r="N3840" s="24">
        <f t="shared" si="2608"/>
        <v>0</v>
      </c>
      <c r="O3840" s="24">
        <f t="shared" si="2608"/>
        <v>0</v>
      </c>
      <c r="P3840" s="24">
        <f t="shared" si="2608"/>
        <v>0</v>
      </c>
      <c r="Q3840" s="24">
        <f t="shared" si="2608"/>
        <v>0</v>
      </c>
      <c r="R3840" s="30">
        <v>0</v>
      </c>
      <c r="S3840" s="26" t="s">
        <v>2026</v>
      </c>
    </row>
    <row r="3841" spans="1:19" ht="15.75" hidden="1" customHeight="1" x14ac:dyDescent="0.3">
      <c r="A3841" s="28" t="s">
        <v>338</v>
      </c>
      <c r="B3841" s="28" t="s">
        <v>1422</v>
      </c>
      <c r="C3841" s="18" t="s">
        <v>1989</v>
      </c>
      <c r="D3841" s="28"/>
      <c r="E3841" s="29" t="s">
        <v>1990</v>
      </c>
      <c r="F3841" s="24"/>
      <c r="G3841" s="24">
        <f t="shared" si="2607"/>
        <v>21381.073</v>
      </c>
      <c r="H3841" s="24">
        <f t="shared" si="2608"/>
        <v>0</v>
      </c>
      <c r="I3841" s="24">
        <f t="shared" si="2608"/>
        <v>0</v>
      </c>
      <c r="J3841" s="24">
        <f t="shared" si="2608"/>
        <v>0</v>
      </c>
      <c r="K3841" s="24">
        <f t="shared" si="2608"/>
        <v>0</v>
      </c>
      <c r="L3841" s="24">
        <f t="shared" si="2608"/>
        <v>0</v>
      </c>
      <c r="M3841" s="24">
        <f t="shared" si="2608"/>
        <v>0</v>
      </c>
      <c r="N3841" s="24">
        <f t="shared" si="2608"/>
        <v>0</v>
      </c>
      <c r="O3841" s="24">
        <f t="shared" si="2608"/>
        <v>0</v>
      </c>
      <c r="P3841" s="24">
        <f t="shared" si="2608"/>
        <v>0</v>
      </c>
      <c r="Q3841" s="24">
        <f t="shared" si="2608"/>
        <v>0</v>
      </c>
      <c r="R3841" s="30">
        <v>0</v>
      </c>
      <c r="S3841" s="26" t="s">
        <v>2026</v>
      </c>
    </row>
    <row r="3842" spans="1:19" ht="15.75" hidden="1" customHeight="1" x14ac:dyDescent="0.3">
      <c r="A3842" s="28" t="s">
        <v>338</v>
      </c>
      <c r="B3842" s="28" t="s">
        <v>1422</v>
      </c>
      <c r="C3842" s="18" t="s">
        <v>1989</v>
      </c>
      <c r="D3842" s="28"/>
      <c r="E3842" s="29" t="s">
        <v>1990</v>
      </c>
      <c r="F3842" s="24"/>
      <c r="G3842" s="24">
        <f t="shared" si="2607"/>
        <v>21381.073</v>
      </c>
      <c r="H3842" s="24">
        <f t="shared" si="2608"/>
        <v>0</v>
      </c>
      <c r="I3842" s="24">
        <f t="shared" si="2608"/>
        <v>0</v>
      </c>
      <c r="J3842" s="24">
        <f t="shared" si="2608"/>
        <v>0</v>
      </c>
      <c r="K3842" s="24">
        <f t="shared" si="2608"/>
        <v>0</v>
      </c>
      <c r="L3842" s="24">
        <f t="shared" si="2608"/>
        <v>0</v>
      </c>
      <c r="M3842" s="24">
        <f t="shared" si="2608"/>
        <v>0</v>
      </c>
      <c r="N3842" s="24">
        <f t="shared" si="2608"/>
        <v>0</v>
      </c>
      <c r="O3842" s="24">
        <f t="shared" si="2608"/>
        <v>0</v>
      </c>
      <c r="P3842" s="24">
        <f t="shared" si="2608"/>
        <v>0</v>
      </c>
      <c r="Q3842" s="24">
        <f t="shared" si="2608"/>
        <v>0</v>
      </c>
      <c r="R3842" s="30">
        <v>0</v>
      </c>
      <c r="S3842" s="26" t="s">
        <v>2026</v>
      </c>
    </row>
    <row r="3843" spans="1:19" ht="31.5" hidden="1" customHeight="1" x14ac:dyDescent="0.3">
      <c r="A3843" s="28" t="s">
        <v>338</v>
      </c>
      <c r="B3843" s="28" t="s">
        <v>1422</v>
      </c>
      <c r="C3843" s="18" t="s">
        <v>1989</v>
      </c>
      <c r="D3843" s="28" t="s">
        <v>345</v>
      </c>
      <c r="E3843" s="29" t="s">
        <v>671</v>
      </c>
      <c r="F3843" s="24"/>
      <c r="G3843" s="24">
        <f t="shared" si="2607"/>
        <v>21381.073</v>
      </c>
      <c r="H3843" s="24">
        <f t="shared" si="2608"/>
        <v>0</v>
      </c>
      <c r="I3843" s="24">
        <f t="shared" si="2608"/>
        <v>0</v>
      </c>
      <c r="J3843" s="24">
        <f t="shared" si="2608"/>
        <v>0</v>
      </c>
      <c r="K3843" s="24">
        <f t="shared" si="2608"/>
        <v>0</v>
      </c>
      <c r="L3843" s="24">
        <f t="shared" si="2608"/>
        <v>0</v>
      </c>
      <c r="M3843" s="24">
        <f t="shared" si="2608"/>
        <v>0</v>
      </c>
      <c r="N3843" s="24">
        <f t="shared" si="2608"/>
        <v>0</v>
      </c>
      <c r="O3843" s="24">
        <f t="shared" si="2608"/>
        <v>0</v>
      </c>
      <c r="P3843" s="24">
        <f t="shared" si="2608"/>
        <v>0</v>
      </c>
      <c r="Q3843" s="24">
        <f t="shared" si="2608"/>
        <v>0</v>
      </c>
      <c r="R3843" s="30">
        <v>0</v>
      </c>
      <c r="S3843" s="26" t="s">
        <v>2026</v>
      </c>
    </row>
    <row r="3844" spans="1:19" ht="15.75" hidden="1" customHeight="1" x14ac:dyDescent="0.3">
      <c r="A3844" s="28" t="s">
        <v>338</v>
      </c>
      <c r="B3844" s="28" t="s">
        <v>1422</v>
      </c>
      <c r="C3844" s="18" t="s">
        <v>1989</v>
      </c>
      <c r="D3844" s="28" t="s">
        <v>344</v>
      </c>
      <c r="E3844" s="29" t="s">
        <v>672</v>
      </c>
      <c r="F3844" s="24"/>
      <c r="G3844" s="24">
        <v>21381.073</v>
      </c>
      <c r="H3844" s="24">
        <f>21381.073-21381.073</f>
        <v>0</v>
      </c>
      <c r="I3844" s="24">
        <v>0</v>
      </c>
      <c r="J3844" s="37">
        <v>0</v>
      </c>
      <c r="K3844" s="37">
        <v>0</v>
      </c>
      <c r="L3844" s="37">
        <v>0</v>
      </c>
      <c r="M3844" s="24">
        <f>I3844</f>
        <v>0</v>
      </c>
      <c r="N3844" s="24">
        <f>J3844</f>
        <v>0</v>
      </c>
      <c r="O3844" s="30">
        <v>0</v>
      </c>
      <c r="P3844" s="30">
        <v>0</v>
      </c>
      <c r="Q3844" s="30">
        <f>O3844</f>
        <v>0</v>
      </c>
      <c r="R3844" s="30">
        <v>0</v>
      </c>
      <c r="S3844" s="26" t="s">
        <v>2026</v>
      </c>
    </row>
    <row r="3845" spans="1:19" s="36" customFormat="1" ht="15.75" customHeight="1" x14ac:dyDescent="0.3">
      <c r="A3845" s="43" t="s">
        <v>338</v>
      </c>
      <c r="B3845" s="43" t="s">
        <v>111</v>
      </c>
      <c r="C3845" s="27"/>
      <c r="D3845" s="43"/>
      <c r="E3845" s="44" t="s">
        <v>624</v>
      </c>
      <c r="F3845" s="22">
        <v>1658120.5030000003</v>
      </c>
      <c r="G3845" s="22">
        <f t="shared" ref="G3845:Q3845" si="2609">G3846+G3884+G3960+G3967</f>
        <v>312232.33199999999</v>
      </c>
      <c r="H3845" s="22">
        <f t="shared" si="2609"/>
        <v>1589564.5649999999</v>
      </c>
      <c r="I3845" s="22">
        <f t="shared" si="2609"/>
        <v>1884557.9325999999</v>
      </c>
      <c r="J3845" s="76">
        <f t="shared" si="2609"/>
        <v>891363.44007999997</v>
      </c>
      <c r="K3845" s="22">
        <f t="shared" si="2609"/>
        <v>1330200.49905</v>
      </c>
      <c r="L3845" s="22">
        <f t="shared" si="2609"/>
        <v>544817.11586999998</v>
      </c>
      <c r="M3845" s="22">
        <f t="shared" si="2609"/>
        <v>1876785.5956000001</v>
      </c>
      <c r="N3845" s="22">
        <f t="shared" si="2609"/>
        <v>889114.93059999996</v>
      </c>
      <c r="O3845" s="45">
        <f t="shared" si="2609"/>
        <v>1624126.2884499999</v>
      </c>
      <c r="P3845" s="45">
        <f t="shared" si="2609"/>
        <v>1256456.1445499999</v>
      </c>
      <c r="Q3845" s="45">
        <f t="shared" si="2609"/>
        <v>1617447.9502299998</v>
      </c>
      <c r="R3845" s="86">
        <f t="shared" si="2585"/>
        <v>86.18075678943444</v>
      </c>
      <c r="S3845" s="70"/>
    </row>
    <row r="3846" spans="1:19" s="49" customFormat="1" ht="15.75" customHeight="1" x14ac:dyDescent="0.3">
      <c r="A3846" s="47" t="s">
        <v>338</v>
      </c>
      <c r="B3846" s="47" t="s">
        <v>1411</v>
      </c>
      <c r="C3846" s="20"/>
      <c r="D3846" s="47"/>
      <c r="E3846" s="48" t="s">
        <v>1015</v>
      </c>
      <c r="F3846" s="23">
        <v>611370.26500000013</v>
      </c>
      <c r="G3846" s="23">
        <f t="shared" ref="G3846:Q3847" si="2610">G3847</f>
        <v>359.51200000000534</v>
      </c>
      <c r="H3846" s="23">
        <f t="shared" si="2610"/>
        <v>588793.79900000012</v>
      </c>
      <c r="I3846" s="23">
        <f t="shared" si="2610"/>
        <v>849873.52203999995</v>
      </c>
      <c r="J3846" s="77">
        <f t="shared" si="2610"/>
        <v>307152.84259000001</v>
      </c>
      <c r="K3846" s="23">
        <f t="shared" si="2610"/>
        <v>759597.12552</v>
      </c>
      <c r="L3846" s="23">
        <f t="shared" si="2610"/>
        <v>249863.95363999999</v>
      </c>
      <c r="M3846" s="23">
        <f t="shared" si="2610"/>
        <v>849873.52203999995</v>
      </c>
      <c r="N3846" s="23">
        <f t="shared" si="2610"/>
        <v>307152.84259000001</v>
      </c>
      <c r="O3846" s="51">
        <f t="shared" si="2610"/>
        <v>756398.51854999992</v>
      </c>
      <c r="P3846" s="51">
        <f t="shared" si="2610"/>
        <v>690272.9445499999</v>
      </c>
      <c r="Q3846" s="51">
        <f t="shared" si="2610"/>
        <v>756398.51854999992</v>
      </c>
      <c r="R3846" s="87">
        <f t="shared" si="2585"/>
        <v>89.001304186342139</v>
      </c>
      <c r="S3846" s="70"/>
    </row>
    <row r="3847" spans="1:19" ht="31.5" customHeight="1" x14ac:dyDescent="0.3">
      <c r="A3847" s="28" t="s">
        <v>338</v>
      </c>
      <c r="B3847" s="28" t="s">
        <v>1411</v>
      </c>
      <c r="C3847" s="18" t="s">
        <v>917</v>
      </c>
      <c r="D3847" s="28"/>
      <c r="E3847" s="29" t="s">
        <v>834</v>
      </c>
      <c r="F3847" s="24">
        <v>611370.26500000013</v>
      </c>
      <c r="G3847" s="24">
        <f t="shared" si="2610"/>
        <v>359.51200000000534</v>
      </c>
      <c r="H3847" s="24">
        <f t="shared" si="2610"/>
        <v>588793.79900000012</v>
      </c>
      <c r="I3847" s="24">
        <f t="shared" si="2610"/>
        <v>849873.52203999995</v>
      </c>
      <c r="J3847" s="37">
        <f t="shared" si="2610"/>
        <v>307152.84259000001</v>
      </c>
      <c r="K3847" s="24">
        <f t="shared" si="2610"/>
        <v>759597.12552</v>
      </c>
      <c r="L3847" s="24">
        <f t="shared" si="2610"/>
        <v>249863.95363999999</v>
      </c>
      <c r="M3847" s="24">
        <f t="shared" si="2610"/>
        <v>849873.52203999995</v>
      </c>
      <c r="N3847" s="24">
        <f t="shared" si="2610"/>
        <v>307152.84259000001</v>
      </c>
      <c r="O3847" s="30">
        <f t="shared" si="2610"/>
        <v>756398.51854999992</v>
      </c>
      <c r="P3847" s="30">
        <f t="shared" si="2610"/>
        <v>690272.9445499999</v>
      </c>
      <c r="Q3847" s="30">
        <f t="shared" si="2610"/>
        <v>756398.51854999992</v>
      </c>
      <c r="R3847" s="88">
        <f t="shared" si="2585"/>
        <v>89.001304186342139</v>
      </c>
      <c r="S3847" s="70"/>
    </row>
    <row r="3848" spans="1:19" ht="31.5" customHeight="1" x14ac:dyDescent="0.3">
      <c r="A3848" s="28" t="s">
        <v>338</v>
      </c>
      <c r="B3848" s="28" t="s">
        <v>1411</v>
      </c>
      <c r="C3848" s="18" t="s">
        <v>918</v>
      </c>
      <c r="D3848" s="28"/>
      <c r="E3848" s="29" t="s">
        <v>835</v>
      </c>
      <c r="F3848" s="24">
        <v>611370.26500000013</v>
      </c>
      <c r="G3848" s="24">
        <f t="shared" ref="G3848:H3848" si="2611">G3849+G3880</f>
        <v>359.51200000000534</v>
      </c>
      <c r="H3848" s="24">
        <f t="shared" si="2611"/>
        <v>588793.79900000012</v>
      </c>
      <c r="I3848" s="24">
        <f t="shared" ref="I3848:Q3848" si="2612">I3849+I3880</f>
        <v>849873.52203999995</v>
      </c>
      <c r="J3848" s="37">
        <f t="shared" si="2612"/>
        <v>307152.84259000001</v>
      </c>
      <c r="K3848" s="24">
        <f t="shared" si="2612"/>
        <v>759597.12552</v>
      </c>
      <c r="L3848" s="24">
        <f t="shared" si="2612"/>
        <v>249863.95363999999</v>
      </c>
      <c r="M3848" s="24">
        <f t="shared" si="2612"/>
        <v>849873.52203999995</v>
      </c>
      <c r="N3848" s="24">
        <f t="shared" si="2612"/>
        <v>307152.84259000001</v>
      </c>
      <c r="O3848" s="30">
        <f t="shared" si="2612"/>
        <v>756398.51854999992</v>
      </c>
      <c r="P3848" s="30">
        <f t="shared" si="2612"/>
        <v>690272.9445499999</v>
      </c>
      <c r="Q3848" s="30">
        <f t="shared" si="2612"/>
        <v>756398.51854999992</v>
      </c>
      <c r="R3848" s="88">
        <f t="shared" si="2585"/>
        <v>89.001304186342139</v>
      </c>
      <c r="S3848" s="70"/>
    </row>
    <row r="3849" spans="1:19" ht="47.25" customHeight="1" x14ac:dyDescent="0.3">
      <c r="A3849" s="28" t="s">
        <v>338</v>
      </c>
      <c r="B3849" s="28" t="s">
        <v>1411</v>
      </c>
      <c r="C3849" s="18" t="s">
        <v>919</v>
      </c>
      <c r="D3849" s="28"/>
      <c r="E3849" s="29" t="s">
        <v>836</v>
      </c>
      <c r="F3849" s="24">
        <v>287383.83800000005</v>
      </c>
      <c r="G3849" s="24">
        <f t="shared" ref="G3849" si="2613">G3850+G3853+G3856+G3859+G3865+G3868+G3871+G3874+G3877</f>
        <v>359.51200000000534</v>
      </c>
      <c r="H3849" s="24">
        <f>H3850+H3853+H3856+H3859+H3865+H3868+H3871+H3874+H3877+H3862</f>
        <v>264807.37200000003</v>
      </c>
      <c r="I3849" s="24">
        <f>I3850+I3853+I3856+I3859+I3865+I3868+I3871+I3874+I3877+I3862</f>
        <v>308989.40513999999</v>
      </c>
      <c r="J3849" s="24">
        <f t="shared" ref="J3849:Q3849" si="2614">J3850+J3853+J3856+J3859+J3865+J3868+J3871+J3874+J3877+J3862</f>
        <v>109248.00308000001</v>
      </c>
      <c r="K3849" s="24">
        <f t="shared" si="2614"/>
        <v>219221.54493999999</v>
      </c>
      <c r="L3849" s="24">
        <f t="shared" si="2614"/>
        <v>52381.639289999999</v>
      </c>
      <c r="M3849" s="24">
        <f t="shared" si="2614"/>
        <v>308989.40513999999</v>
      </c>
      <c r="N3849" s="24">
        <f t="shared" si="2614"/>
        <v>109248.00308000001</v>
      </c>
      <c r="O3849" s="24">
        <f t="shared" si="2614"/>
        <v>226030.36278</v>
      </c>
      <c r="P3849" s="24">
        <f t="shared" si="2614"/>
        <v>160385.42129999999</v>
      </c>
      <c r="Q3849" s="24">
        <f t="shared" si="2614"/>
        <v>226030.36278</v>
      </c>
      <c r="R3849" s="88">
        <f t="shared" si="2585"/>
        <v>73.151492905586167</v>
      </c>
      <c r="S3849" s="70"/>
    </row>
    <row r="3850" spans="1:19" ht="47.25" customHeight="1" x14ac:dyDescent="0.3">
      <c r="A3850" s="28" t="s">
        <v>338</v>
      </c>
      <c r="B3850" s="28" t="s">
        <v>1411</v>
      </c>
      <c r="C3850" s="18" t="s">
        <v>912</v>
      </c>
      <c r="D3850" s="28"/>
      <c r="E3850" s="29" t="s">
        <v>1330</v>
      </c>
      <c r="F3850" s="24">
        <v>23999.360000000001</v>
      </c>
      <c r="G3850" s="24">
        <f t="shared" ref="G3850:Q3851" si="2615">G3851</f>
        <v>0</v>
      </c>
      <c r="H3850" s="24">
        <f t="shared" si="2615"/>
        <v>5896.0969999999998</v>
      </c>
      <c r="I3850" s="24">
        <f t="shared" si="2615"/>
        <v>5896.0969999999998</v>
      </c>
      <c r="J3850" s="37">
        <f t="shared" si="2615"/>
        <v>170.55231000000001</v>
      </c>
      <c r="K3850" s="24">
        <f t="shared" si="2615"/>
        <v>0</v>
      </c>
      <c r="L3850" s="24">
        <f t="shared" si="2615"/>
        <v>0</v>
      </c>
      <c r="M3850" s="24">
        <f t="shared" si="2615"/>
        <v>5896.0969999999998</v>
      </c>
      <c r="N3850" s="24">
        <f t="shared" si="2615"/>
        <v>170.55231000000001</v>
      </c>
      <c r="O3850" s="30">
        <f t="shared" si="2615"/>
        <v>1795.9043200000001</v>
      </c>
      <c r="P3850" s="30">
        <f t="shared" si="2615"/>
        <v>0</v>
      </c>
      <c r="Q3850" s="30">
        <f t="shared" si="2615"/>
        <v>1795.9043200000001</v>
      </c>
      <c r="R3850" s="88">
        <f t="shared" si="2585"/>
        <v>30.459205810216488</v>
      </c>
      <c r="S3850" s="70"/>
    </row>
    <row r="3851" spans="1:19" ht="31.5" customHeight="1" x14ac:dyDescent="0.3">
      <c r="A3851" s="28" t="s">
        <v>338</v>
      </c>
      <c r="B3851" s="28" t="s">
        <v>1411</v>
      </c>
      <c r="C3851" s="18" t="s">
        <v>912</v>
      </c>
      <c r="D3851" s="28" t="s">
        <v>345</v>
      </c>
      <c r="E3851" s="29" t="s">
        <v>671</v>
      </c>
      <c r="F3851" s="24">
        <v>23999.360000000001</v>
      </c>
      <c r="G3851" s="24">
        <f t="shared" si="2615"/>
        <v>0</v>
      </c>
      <c r="H3851" s="24">
        <f t="shared" si="2615"/>
        <v>5896.0969999999998</v>
      </c>
      <c r="I3851" s="24">
        <f t="shared" si="2615"/>
        <v>5896.0969999999998</v>
      </c>
      <c r="J3851" s="37">
        <f t="shared" si="2615"/>
        <v>170.55231000000001</v>
      </c>
      <c r="K3851" s="24">
        <f t="shared" si="2615"/>
        <v>0</v>
      </c>
      <c r="L3851" s="24">
        <f t="shared" si="2615"/>
        <v>0</v>
      </c>
      <c r="M3851" s="24">
        <f t="shared" si="2615"/>
        <v>5896.0969999999998</v>
      </c>
      <c r="N3851" s="24">
        <f t="shared" si="2615"/>
        <v>170.55231000000001</v>
      </c>
      <c r="O3851" s="30">
        <f t="shared" si="2615"/>
        <v>1795.9043200000001</v>
      </c>
      <c r="P3851" s="30">
        <f t="shared" si="2615"/>
        <v>0</v>
      </c>
      <c r="Q3851" s="30">
        <f t="shared" si="2615"/>
        <v>1795.9043200000001</v>
      </c>
      <c r="R3851" s="88">
        <f t="shared" si="2585"/>
        <v>30.459205810216488</v>
      </c>
      <c r="S3851" s="70"/>
    </row>
    <row r="3852" spans="1:19" ht="15.75" customHeight="1" x14ac:dyDescent="0.3">
      <c r="A3852" s="28" t="s">
        <v>338</v>
      </c>
      <c r="B3852" s="28" t="s">
        <v>1411</v>
      </c>
      <c r="C3852" s="18" t="s">
        <v>912</v>
      </c>
      <c r="D3852" s="28" t="s">
        <v>344</v>
      </c>
      <c r="E3852" s="29" t="s">
        <v>672</v>
      </c>
      <c r="F3852" s="24">
        <v>23999.360000000001</v>
      </c>
      <c r="G3852" s="24"/>
      <c r="H3852" s="24">
        <f>23999.36-14637.476-2865.446-600.341</f>
        <v>5896.0969999999998</v>
      </c>
      <c r="I3852" s="24">
        <v>5896.0969999999998</v>
      </c>
      <c r="J3852" s="37">
        <v>170.55231000000001</v>
      </c>
      <c r="K3852" s="24">
        <v>0</v>
      </c>
      <c r="L3852" s="24">
        <v>0</v>
      </c>
      <c r="M3852" s="24">
        <f>I3852</f>
        <v>5896.0969999999998</v>
      </c>
      <c r="N3852" s="24">
        <f>J3852</f>
        <v>170.55231000000001</v>
      </c>
      <c r="O3852" s="30">
        <v>1795.9043200000001</v>
      </c>
      <c r="P3852" s="30">
        <v>0</v>
      </c>
      <c r="Q3852" s="30">
        <f>O3852</f>
        <v>1795.9043200000001</v>
      </c>
      <c r="R3852" s="88">
        <f t="shared" si="2585"/>
        <v>30.459205810216488</v>
      </c>
      <c r="S3852" s="70"/>
    </row>
    <row r="3853" spans="1:19" ht="31.5" customHeight="1" x14ac:dyDescent="0.3">
      <c r="A3853" s="28" t="s">
        <v>338</v>
      </c>
      <c r="B3853" s="28" t="s">
        <v>1411</v>
      </c>
      <c r="C3853" s="18" t="s">
        <v>913</v>
      </c>
      <c r="D3853" s="28"/>
      <c r="E3853" s="29" t="s">
        <v>1086</v>
      </c>
      <c r="F3853" s="24">
        <v>34453.487999999998</v>
      </c>
      <c r="G3853" s="24">
        <f t="shared" ref="G3853:Q3854" si="2616">G3854</f>
        <v>-34453.487999999998</v>
      </c>
      <c r="H3853" s="24">
        <f t="shared" si="2616"/>
        <v>2091.4780000000001</v>
      </c>
      <c r="I3853" s="24">
        <f t="shared" si="2616"/>
        <v>2091.4780000000001</v>
      </c>
      <c r="J3853" s="37">
        <f t="shared" si="2616"/>
        <v>0</v>
      </c>
      <c r="K3853" s="24">
        <f t="shared" si="2616"/>
        <v>0</v>
      </c>
      <c r="L3853" s="24">
        <f t="shared" si="2616"/>
        <v>0</v>
      </c>
      <c r="M3853" s="24">
        <f t="shared" si="2616"/>
        <v>2091.4780000000001</v>
      </c>
      <c r="N3853" s="24">
        <f t="shared" si="2616"/>
        <v>0</v>
      </c>
      <c r="O3853" s="30">
        <f t="shared" si="2616"/>
        <v>291.96199999999999</v>
      </c>
      <c r="P3853" s="30">
        <f t="shared" si="2616"/>
        <v>0</v>
      </c>
      <c r="Q3853" s="30">
        <f t="shared" si="2616"/>
        <v>291.96199999999999</v>
      </c>
      <c r="R3853" s="88">
        <f t="shared" ref="R3853:R3916" si="2617">O3853/I3853*100</f>
        <v>13.959601774438937</v>
      </c>
      <c r="S3853" s="36"/>
    </row>
    <row r="3854" spans="1:19" ht="31.5" customHeight="1" x14ac:dyDescent="0.3">
      <c r="A3854" s="28" t="s">
        <v>338</v>
      </c>
      <c r="B3854" s="28" t="s">
        <v>1411</v>
      </c>
      <c r="C3854" s="18" t="s">
        <v>913</v>
      </c>
      <c r="D3854" s="28" t="s">
        <v>345</v>
      </c>
      <c r="E3854" s="29" t="s">
        <v>671</v>
      </c>
      <c r="F3854" s="24">
        <v>34453.487999999998</v>
      </c>
      <c r="G3854" s="24">
        <f t="shared" si="2616"/>
        <v>-34453.487999999998</v>
      </c>
      <c r="H3854" s="24">
        <f t="shared" si="2616"/>
        <v>2091.4780000000001</v>
      </c>
      <c r="I3854" s="24">
        <f t="shared" si="2616"/>
        <v>2091.4780000000001</v>
      </c>
      <c r="J3854" s="37">
        <f t="shared" si="2616"/>
        <v>0</v>
      </c>
      <c r="K3854" s="24">
        <f t="shared" si="2616"/>
        <v>0</v>
      </c>
      <c r="L3854" s="24">
        <f t="shared" si="2616"/>
        <v>0</v>
      </c>
      <c r="M3854" s="24">
        <f t="shared" si="2616"/>
        <v>2091.4780000000001</v>
      </c>
      <c r="N3854" s="24">
        <f t="shared" si="2616"/>
        <v>0</v>
      </c>
      <c r="O3854" s="30">
        <f t="shared" si="2616"/>
        <v>291.96199999999999</v>
      </c>
      <c r="P3854" s="30">
        <f t="shared" si="2616"/>
        <v>0</v>
      </c>
      <c r="Q3854" s="30">
        <f t="shared" si="2616"/>
        <v>291.96199999999999</v>
      </c>
      <c r="R3854" s="88">
        <f t="shared" si="2617"/>
        <v>13.959601774438937</v>
      </c>
      <c r="S3854" s="36"/>
    </row>
    <row r="3855" spans="1:19" ht="15.75" customHeight="1" x14ac:dyDescent="0.3">
      <c r="A3855" s="28" t="s">
        <v>338</v>
      </c>
      <c r="B3855" s="28" t="s">
        <v>1411</v>
      </c>
      <c r="C3855" s="18" t="s">
        <v>913</v>
      </c>
      <c r="D3855" s="28" t="s">
        <v>344</v>
      </c>
      <c r="E3855" s="29" t="s">
        <v>672</v>
      </c>
      <c r="F3855" s="24">
        <v>34453.487999999998</v>
      </c>
      <c r="G3855" s="24">
        <v>-34453.487999999998</v>
      </c>
      <c r="H3855" s="24">
        <v>2091.4780000000001</v>
      </c>
      <c r="I3855" s="24">
        <v>2091.4780000000001</v>
      </c>
      <c r="J3855" s="37">
        <v>0</v>
      </c>
      <c r="K3855" s="24">
        <v>0</v>
      </c>
      <c r="L3855" s="24">
        <v>0</v>
      </c>
      <c r="M3855" s="24">
        <f>I3855</f>
        <v>2091.4780000000001</v>
      </c>
      <c r="N3855" s="24">
        <f>J3855</f>
        <v>0</v>
      </c>
      <c r="O3855" s="30">
        <v>291.96199999999999</v>
      </c>
      <c r="P3855" s="30">
        <v>0</v>
      </c>
      <c r="Q3855" s="30">
        <f>O3855</f>
        <v>291.96199999999999</v>
      </c>
      <c r="R3855" s="88">
        <f t="shared" si="2617"/>
        <v>13.959601774438937</v>
      </c>
      <c r="S3855" s="36"/>
    </row>
    <row r="3856" spans="1:19" ht="31.5" customHeight="1" x14ac:dyDescent="0.3">
      <c r="A3856" s="28" t="s">
        <v>338</v>
      </c>
      <c r="B3856" s="28" t="s">
        <v>1411</v>
      </c>
      <c r="C3856" s="18" t="s">
        <v>914</v>
      </c>
      <c r="D3856" s="28"/>
      <c r="E3856" s="29" t="s">
        <v>1087</v>
      </c>
      <c r="F3856" s="24">
        <v>8334.1880000000001</v>
      </c>
      <c r="G3856" s="24">
        <f t="shared" ref="G3856:Q3857" si="2618">G3857</f>
        <v>0</v>
      </c>
      <c r="H3856" s="24">
        <f t="shared" si="2618"/>
        <v>24327.539000000001</v>
      </c>
      <c r="I3856" s="24">
        <f t="shared" si="2618"/>
        <v>24327.538799999998</v>
      </c>
      <c r="J3856" s="37">
        <f t="shared" si="2618"/>
        <v>6807.06142</v>
      </c>
      <c r="K3856" s="24">
        <f t="shared" si="2618"/>
        <v>0</v>
      </c>
      <c r="L3856" s="24">
        <f t="shared" si="2618"/>
        <v>0</v>
      </c>
      <c r="M3856" s="24">
        <f t="shared" si="2618"/>
        <v>24327.538799999998</v>
      </c>
      <c r="N3856" s="24">
        <f t="shared" si="2618"/>
        <v>6807.06142</v>
      </c>
      <c r="O3856" s="30">
        <f t="shared" si="2618"/>
        <v>7300.45957</v>
      </c>
      <c r="P3856" s="30">
        <f t="shared" si="2618"/>
        <v>0</v>
      </c>
      <c r="Q3856" s="30">
        <f t="shared" si="2618"/>
        <v>7300.45957</v>
      </c>
      <c r="R3856" s="88">
        <f t="shared" si="2617"/>
        <v>30.009034740497466</v>
      </c>
      <c r="S3856" s="70"/>
    </row>
    <row r="3857" spans="1:19" ht="31.5" customHeight="1" x14ac:dyDescent="0.3">
      <c r="A3857" s="28" t="s">
        <v>338</v>
      </c>
      <c r="B3857" s="28" t="s">
        <v>1411</v>
      </c>
      <c r="C3857" s="18" t="s">
        <v>914</v>
      </c>
      <c r="D3857" s="28" t="s">
        <v>345</v>
      </c>
      <c r="E3857" s="29" t="s">
        <v>671</v>
      </c>
      <c r="F3857" s="24">
        <v>8334.1880000000001</v>
      </c>
      <c r="G3857" s="24">
        <f t="shared" si="2618"/>
        <v>0</v>
      </c>
      <c r="H3857" s="24">
        <f t="shared" si="2618"/>
        <v>24327.539000000001</v>
      </c>
      <c r="I3857" s="24">
        <f t="shared" si="2618"/>
        <v>24327.538799999998</v>
      </c>
      <c r="J3857" s="37">
        <f t="shared" si="2618"/>
        <v>6807.06142</v>
      </c>
      <c r="K3857" s="24">
        <f t="shared" si="2618"/>
        <v>0</v>
      </c>
      <c r="L3857" s="24">
        <f t="shared" si="2618"/>
        <v>0</v>
      </c>
      <c r="M3857" s="24">
        <f t="shared" si="2618"/>
        <v>24327.538799999998</v>
      </c>
      <c r="N3857" s="24">
        <f t="shared" si="2618"/>
        <v>6807.06142</v>
      </c>
      <c r="O3857" s="30">
        <f t="shared" si="2618"/>
        <v>7300.45957</v>
      </c>
      <c r="P3857" s="30">
        <f t="shared" si="2618"/>
        <v>0</v>
      </c>
      <c r="Q3857" s="30">
        <f t="shared" si="2618"/>
        <v>7300.45957</v>
      </c>
      <c r="R3857" s="88">
        <f t="shared" si="2617"/>
        <v>30.009034740497466</v>
      </c>
      <c r="S3857" s="70"/>
    </row>
    <row r="3858" spans="1:19" ht="15.75" customHeight="1" x14ac:dyDescent="0.3">
      <c r="A3858" s="28" t="s">
        <v>338</v>
      </c>
      <c r="B3858" s="28" t="s">
        <v>1411</v>
      </c>
      <c r="C3858" s="18" t="s">
        <v>914</v>
      </c>
      <c r="D3858" s="28" t="s">
        <v>344</v>
      </c>
      <c r="E3858" s="29" t="s">
        <v>672</v>
      </c>
      <c r="F3858" s="24">
        <v>8334.1880000000001</v>
      </c>
      <c r="G3858" s="24"/>
      <c r="H3858" s="24">
        <f>8334.188+415.6+16297.321-719.57</f>
        <v>24327.539000000001</v>
      </c>
      <c r="I3858" s="24">
        <v>24327.538799999998</v>
      </c>
      <c r="J3858" s="37">
        <v>6807.06142</v>
      </c>
      <c r="K3858" s="24">
        <v>0</v>
      </c>
      <c r="L3858" s="24">
        <v>0</v>
      </c>
      <c r="M3858" s="24">
        <f>I3858</f>
        <v>24327.538799999998</v>
      </c>
      <c r="N3858" s="24">
        <f>J3858</f>
        <v>6807.06142</v>
      </c>
      <c r="O3858" s="30">
        <v>7300.45957</v>
      </c>
      <c r="P3858" s="30">
        <v>0</v>
      </c>
      <c r="Q3858" s="30">
        <f>O3858</f>
        <v>7300.45957</v>
      </c>
      <c r="R3858" s="88">
        <f t="shared" si="2617"/>
        <v>30.009034740497466</v>
      </c>
      <c r="S3858" s="70"/>
    </row>
    <row r="3859" spans="1:19" ht="31.5" customHeight="1" x14ac:dyDescent="0.3">
      <c r="A3859" s="28" t="s">
        <v>338</v>
      </c>
      <c r="B3859" s="28" t="s">
        <v>1411</v>
      </c>
      <c r="C3859" s="18" t="s">
        <v>915</v>
      </c>
      <c r="D3859" s="28"/>
      <c r="E3859" s="29" t="s">
        <v>1769</v>
      </c>
      <c r="F3859" s="24">
        <v>31320.927000000003</v>
      </c>
      <c r="G3859" s="24">
        <f t="shared" ref="G3859:Q3860" si="2619">G3860</f>
        <v>0</v>
      </c>
      <c r="H3859" s="24">
        <f t="shared" si="2619"/>
        <v>8232.6880000000001</v>
      </c>
      <c r="I3859" s="24">
        <f t="shared" si="2619"/>
        <v>8226.8354299999992</v>
      </c>
      <c r="J3859" s="37">
        <f t="shared" si="2619"/>
        <v>662.83909000000006</v>
      </c>
      <c r="K3859" s="24">
        <f t="shared" si="2619"/>
        <v>0</v>
      </c>
      <c r="L3859" s="24">
        <f t="shared" si="2619"/>
        <v>0</v>
      </c>
      <c r="M3859" s="24">
        <f t="shared" si="2619"/>
        <v>8226.8354299999992</v>
      </c>
      <c r="N3859" s="24">
        <f t="shared" si="2619"/>
        <v>662.83909000000006</v>
      </c>
      <c r="O3859" s="30">
        <f t="shared" si="2619"/>
        <v>7030.7048299999997</v>
      </c>
      <c r="P3859" s="30">
        <f t="shared" si="2619"/>
        <v>0</v>
      </c>
      <c r="Q3859" s="30">
        <f t="shared" si="2619"/>
        <v>7030.7048299999997</v>
      </c>
      <c r="R3859" s="88">
        <f t="shared" si="2617"/>
        <v>85.460623222895819</v>
      </c>
      <c r="S3859" s="70"/>
    </row>
    <row r="3860" spans="1:19" ht="31.5" customHeight="1" x14ac:dyDescent="0.3">
      <c r="A3860" s="28" t="s">
        <v>338</v>
      </c>
      <c r="B3860" s="28" t="s">
        <v>1411</v>
      </c>
      <c r="C3860" s="18" t="s">
        <v>915</v>
      </c>
      <c r="D3860" s="28" t="s">
        <v>345</v>
      </c>
      <c r="E3860" s="29" t="s">
        <v>671</v>
      </c>
      <c r="F3860" s="24">
        <v>31320.927000000003</v>
      </c>
      <c r="G3860" s="24">
        <f t="shared" si="2619"/>
        <v>0</v>
      </c>
      <c r="H3860" s="24">
        <f t="shared" si="2619"/>
        <v>8232.6880000000001</v>
      </c>
      <c r="I3860" s="24">
        <f t="shared" si="2619"/>
        <v>8226.8354299999992</v>
      </c>
      <c r="J3860" s="37">
        <f t="shared" si="2619"/>
        <v>662.83909000000006</v>
      </c>
      <c r="K3860" s="24">
        <f t="shared" si="2619"/>
        <v>0</v>
      </c>
      <c r="L3860" s="24">
        <f t="shared" si="2619"/>
        <v>0</v>
      </c>
      <c r="M3860" s="24">
        <f t="shared" si="2619"/>
        <v>8226.8354299999992</v>
      </c>
      <c r="N3860" s="24">
        <f t="shared" si="2619"/>
        <v>662.83909000000006</v>
      </c>
      <c r="O3860" s="30">
        <f t="shared" si="2619"/>
        <v>7030.7048299999997</v>
      </c>
      <c r="P3860" s="30">
        <f t="shared" si="2619"/>
        <v>0</v>
      </c>
      <c r="Q3860" s="30">
        <f t="shared" si="2619"/>
        <v>7030.7048299999997</v>
      </c>
      <c r="R3860" s="88">
        <f t="shared" si="2617"/>
        <v>85.460623222895819</v>
      </c>
      <c r="S3860" s="70"/>
    </row>
    <row r="3861" spans="1:19" ht="15.75" customHeight="1" x14ac:dyDescent="0.3">
      <c r="A3861" s="28" t="s">
        <v>338</v>
      </c>
      <c r="B3861" s="28" t="s">
        <v>1411</v>
      </c>
      <c r="C3861" s="18" t="s">
        <v>915</v>
      </c>
      <c r="D3861" s="28" t="s">
        <v>344</v>
      </c>
      <c r="E3861" s="29" t="s">
        <v>672</v>
      </c>
      <c r="F3861" s="24">
        <v>31320.927000000003</v>
      </c>
      <c r="G3861" s="24"/>
      <c r="H3861" s="24">
        <f>31320.927-7000-13431.875-2656.364</f>
        <v>8232.6880000000001</v>
      </c>
      <c r="I3861" s="24">
        <v>8226.8354299999992</v>
      </c>
      <c r="J3861" s="37">
        <v>662.83909000000006</v>
      </c>
      <c r="K3861" s="24">
        <v>0</v>
      </c>
      <c r="L3861" s="24">
        <v>0</v>
      </c>
      <c r="M3861" s="24">
        <f>I3861</f>
        <v>8226.8354299999992</v>
      </c>
      <c r="N3861" s="24">
        <f>J3861</f>
        <v>662.83909000000006</v>
      </c>
      <c r="O3861" s="30">
        <v>7030.7048299999997</v>
      </c>
      <c r="P3861" s="30">
        <v>0</v>
      </c>
      <c r="Q3861" s="30">
        <f>O3861</f>
        <v>7030.7048299999997</v>
      </c>
      <c r="R3861" s="88">
        <f t="shared" si="2617"/>
        <v>85.460623222895819</v>
      </c>
      <c r="S3861" s="70"/>
    </row>
    <row r="3862" spans="1:19" ht="31.5" customHeight="1" x14ac:dyDescent="0.3">
      <c r="A3862" s="28" t="s">
        <v>338</v>
      </c>
      <c r="B3862" s="28" t="s">
        <v>1411</v>
      </c>
      <c r="C3862" s="18" t="s">
        <v>2016</v>
      </c>
      <c r="D3862" s="28"/>
      <c r="E3862" s="29" t="s">
        <v>2017</v>
      </c>
      <c r="F3862" s="24"/>
      <c r="G3862" s="24"/>
      <c r="H3862" s="24">
        <f>H3863</f>
        <v>170.69499999999999</v>
      </c>
      <c r="I3862" s="24">
        <f>I3863</f>
        <v>170.69448</v>
      </c>
      <c r="J3862" s="24">
        <f t="shared" ref="J3862:Q3863" si="2620">J3863</f>
        <v>170.69448</v>
      </c>
      <c r="K3862" s="24">
        <f t="shared" si="2620"/>
        <v>0</v>
      </c>
      <c r="L3862" s="24">
        <f t="shared" si="2620"/>
        <v>0</v>
      </c>
      <c r="M3862" s="24">
        <f t="shared" si="2620"/>
        <v>170.69448</v>
      </c>
      <c r="N3862" s="24">
        <f t="shared" si="2620"/>
        <v>170.69448</v>
      </c>
      <c r="O3862" s="24">
        <f t="shared" si="2620"/>
        <v>170.69448</v>
      </c>
      <c r="P3862" s="24">
        <f t="shared" si="2620"/>
        <v>0</v>
      </c>
      <c r="Q3862" s="24">
        <f t="shared" si="2620"/>
        <v>170.69448</v>
      </c>
      <c r="R3862" s="88">
        <f t="shared" si="2617"/>
        <v>100</v>
      </c>
      <c r="S3862" s="70"/>
    </row>
    <row r="3863" spans="1:19" ht="31.5" customHeight="1" x14ac:dyDescent="0.3">
      <c r="A3863" s="28" t="s">
        <v>338</v>
      </c>
      <c r="B3863" s="28" t="s">
        <v>1411</v>
      </c>
      <c r="C3863" s="18" t="s">
        <v>2016</v>
      </c>
      <c r="D3863" s="28" t="s">
        <v>345</v>
      </c>
      <c r="E3863" s="29" t="s">
        <v>671</v>
      </c>
      <c r="F3863" s="24"/>
      <c r="G3863" s="24"/>
      <c r="H3863" s="24">
        <f>H3864</f>
        <v>170.69499999999999</v>
      </c>
      <c r="I3863" s="24">
        <f>I3864</f>
        <v>170.69448</v>
      </c>
      <c r="J3863" s="24">
        <f t="shared" si="2620"/>
        <v>170.69448</v>
      </c>
      <c r="K3863" s="24">
        <f t="shared" si="2620"/>
        <v>0</v>
      </c>
      <c r="L3863" s="24">
        <f t="shared" si="2620"/>
        <v>0</v>
      </c>
      <c r="M3863" s="24">
        <f t="shared" si="2620"/>
        <v>170.69448</v>
      </c>
      <c r="N3863" s="24">
        <f t="shared" si="2620"/>
        <v>170.69448</v>
      </c>
      <c r="O3863" s="24">
        <f t="shared" si="2620"/>
        <v>170.69448</v>
      </c>
      <c r="P3863" s="24">
        <f t="shared" si="2620"/>
        <v>0</v>
      </c>
      <c r="Q3863" s="24">
        <f t="shared" si="2620"/>
        <v>170.69448</v>
      </c>
      <c r="R3863" s="88">
        <f t="shared" si="2617"/>
        <v>100</v>
      </c>
      <c r="S3863" s="70"/>
    </row>
    <row r="3864" spans="1:19" ht="15.75" customHeight="1" x14ac:dyDescent="0.3">
      <c r="A3864" s="28" t="s">
        <v>338</v>
      </c>
      <c r="B3864" s="28" t="s">
        <v>1411</v>
      </c>
      <c r="C3864" s="18" t="s">
        <v>2016</v>
      </c>
      <c r="D3864" s="28" t="s">
        <v>344</v>
      </c>
      <c r="E3864" s="29" t="s">
        <v>672</v>
      </c>
      <c r="F3864" s="24"/>
      <c r="G3864" s="24"/>
      <c r="H3864" s="24">
        <v>170.69499999999999</v>
      </c>
      <c r="I3864" s="24">
        <v>170.69448</v>
      </c>
      <c r="J3864" s="37">
        <v>170.69448</v>
      </c>
      <c r="K3864" s="24">
        <v>0</v>
      </c>
      <c r="L3864" s="24">
        <v>0</v>
      </c>
      <c r="M3864" s="24">
        <f>I3864</f>
        <v>170.69448</v>
      </c>
      <c r="N3864" s="24">
        <f>J3864</f>
        <v>170.69448</v>
      </c>
      <c r="O3864" s="30">
        <v>170.69448</v>
      </c>
      <c r="P3864" s="30">
        <v>0</v>
      </c>
      <c r="Q3864" s="30">
        <f>O3864</f>
        <v>170.69448</v>
      </c>
      <c r="R3864" s="88">
        <f t="shared" si="2617"/>
        <v>100</v>
      </c>
      <c r="S3864" s="70"/>
    </row>
    <row r="3865" spans="1:19" ht="31.5" hidden="1" customHeight="1" x14ac:dyDescent="0.3">
      <c r="A3865" s="28" t="s">
        <v>338</v>
      </c>
      <c r="B3865" s="28" t="s">
        <v>1411</v>
      </c>
      <c r="C3865" s="18" t="s">
        <v>1836</v>
      </c>
      <c r="D3865" s="28"/>
      <c r="E3865" s="29" t="s">
        <v>1837</v>
      </c>
      <c r="F3865" s="24">
        <v>0</v>
      </c>
      <c r="G3865" s="24">
        <f t="shared" ref="G3865:Q3866" si="2621">G3866</f>
        <v>0</v>
      </c>
      <c r="H3865" s="24">
        <f t="shared" si="2621"/>
        <v>0</v>
      </c>
      <c r="I3865" s="24">
        <f t="shared" si="2621"/>
        <v>0</v>
      </c>
      <c r="J3865" s="37">
        <f t="shared" si="2621"/>
        <v>0</v>
      </c>
      <c r="K3865" s="24">
        <f t="shared" si="2621"/>
        <v>0</v>
      </c>
      <c r="L3865" s="24">
        <f t="shared" si="2621"/>
        <v>0</v>
      </c>
      <c r="M3865" s="24">
        <f t="shared" si="2621"/>
        <v>0</v>
      </c>
      <c r="N3865" s="24">
        <f t="shared" si="2621"/>
        <v>0</v>
      </c>
      <c r="O3865" s="30">
        <f t="shared" si="2621"/>
        <v>0</v>
      </c>
      <c r="P3865" s="30">
        <f t="shared" si="2621"/>
        <v>0</v>
      </c>
      <c r="Q3865" s="30">
        <f t="shared" si="2621"/>
        <v>0</v>
      </c>
      <c r="R3865" s="30">
        <v>0</v>
      </c>
      <c r="S3865" s="36" t="s">
        <v>2026</v>
      </c>
    </row>
    <row r="3866" spans="1:19" ht="31.5" hidden="1" customHeight="1" x14ac:dyDescent="0.3">
      <c r="A3866" s="28" t="s">
        <v>338</v>
      </c>
      <c r="B3866" s="28" t="s">
        <v>1411</v>
      </c>
      <c r="C3866" s="18" t="s">
        <v>1836</v>
      </c>
      <c r="D3866" s="28" t="s">
        <v>345</v>
      </c>
      <c r="E3866" s="29" t="s">
        <v>671</v>
      </c>
      <c r="F3866" s="24">
        <v>0</v>
      </c>
      <c r="G3866" s="24">
        <f t="shared" si="2621"/>
        <v>0</v>
      </c>
      <c r="H3866" s="24">
        <f t="shared" si="2621"/>
        <v>0</v>
      </c>
      <c r="I3866" s="24">
        <f t="shared" si="2621"/>
        <v>0</v>
      </c>
      <c r="J3866" s="37">
        <f t="shared" si="2621"/>
        <v>0</v>
      </c>
      <c r="K3866" s="24">
        <f t="shared" si="2621"/>
        <v>0</v>
      </c>
      <c r="L3866" s="24">
        <f t="shared" si="2621"/>
        <v>0</v>
      </c>
      <c r="M3866" s="24">
        <f t="shared" si="2621"/>
        <v>0</v>
      </c>
      <c r="N3866" s="24">
        <f t="shared" si="2621"/>
        <v>0</v>
      </c>
      <c r="O3866" s="30">
        <f t="shared" si="2621"/>
        <v>0</v>
      </c>
      <c r="P3866" s="30">
        <f t="shared" si="2621"/>
        <v>0</v>
      </c>
      <c r="Q3866" s="30">
        <f t="shared" si="2621"/>
        <v>0</v>
      </c>
      <c r="R3866" s="30">
        <v>0</v>
      </c>
      <c r="S3866" s="36" t="s">
        <v>2026</v>
      </c>
    </row>
    <row r="3867" spans="1:19" ht="15.75" hidden="1" customHeight="1" x14ac:dyDescent="0.3">
      <c r="A3867" s="28" t="s">
        <v>338</v>
      </c>
      <c r="B3867" s="28" t="s">
        <v>1411</v>
      </c>
      <c r="C3867" s="18" t="s">
        <v>1836</v>
      </c>
      <c r="D3867" s="28" t="s">
        <v>344</v>
      </c>
      <c r="E3867" s="29" t="s">
        <v>672</v>
      </c>
      <c r="F3867" s="24">
        <v>0</v>
      </c>
      <c r="G3867" s="24"/>
      <c r="H3867" s="24">
        <v>0</v>
      </c>
      <c r="I3867" s="24">
        <v>0</v>
      </c>
      <c r="J3867" s="37">
        <v>0</v>
      </c>
      <c r="K3867" s="24">
        <v>0</v>
      </c>
      <c r="L3867" s="24">
        <v>0</v>
      </c>
      <c r="M3867" s="24">
        <f>I3867</f>
        <v>0</v>
      </c>
      <c r="N3867" s="24">
        <f>J3867</f>
        <v>0</v>
      </c>
      <c r="O3867" s="30">
        <v>0</v>
      </c>
      <c r="P3867" s="30">
        <v>0</v>
      </c>
      <c r="Q3867" s="30">
        <v>0</v>
      </c>
      <c r="R3867" s="30">
        <v>0</v>
      </c>
      <c r="S3867" s="36" t="s">
        <v>2026</v>
      </c>
    </row>
    <row r="3868" spans="1:19" ht="141.75" customHeight="1" x14ac:dyDescent="0.3">
      <c r="A3868" s="28" t="s">
        <v>338</v>
      </c>
      <c r="B3868" s="28" t="s">
        <v>1411</v>
      </c>
      <c r="C3868" s="18" t="s">
        <v>1556</v>
      </c>
      <c r="D3868" s="28"/>
      <c r="E3868" s="29" t="s">
        <v>1557</v>
      </c>
      <c r="F3868" s="24">
        <v>2454.875</v>
      </c>
      <c r="G3868" s="24">
        <f t="shared" ref="G3868:Q3869" si="2622">G3869</f>
        <v>0</v>
      </c>
      <c r="H3868" s="24">
        <f t="shared" si="2622"/>
        <v>2454.875</v>
      </c>
      <c r="I3868" s="24">
        <f t="shared" si="2622"/>
        <v>2454.8744900000002</v>
      </c>
      <c r="J3868" s="37">
        <f t="shared" si="2622"/>
        <v>2454.8744900000002</v>
      </c>
      <c r="K3868" s="24">
        <f t="shared" si="2622"/>
        <v>0</v>
      </c>
      <c r="L3868" s="24">
        <f t="shared" si="2622"/>
        <v>0</v>
      </c>
      <c r="M3868" s="24">
        <f t="shared" si="2622"/>
        <v>2454.8744900000002</v>
      </c>
      <c r="N3868" s="24">
        <f t="shared" si="2622"/>
        <v>2454.8744900000002</v>
      </c>
      <c r="O3868" s="30">
        <f t="shared" si="2622"/>
        <v>2454.8744900000002</v>
      </c>
      <c r="P3868" s="30">
        <f t="shared" si="2622"/>
        <v>0</v>
      </c>
      <c r="Q3868" s="30">
        <f t="shared" si="2622"/>
        <v>2454.8744900000002</v>
      </c>
      <c r="R3868" s="88">
        <f t="shared" si="2617"/>
        <v>100</v>
      </c>
      <c r="S3868" s="70"/>
    </row>
    <row r="3869" spans="1:19" ht="31.5" customHeight="1" x14ac:dyDescent="0.3">
      <c r="A3869" s="28" t="s">
        <v>338</v>
      </c>
      <c r="B3869" s="28" t="s">
        <v>1411</v>
      </c>
      <c r="C3869" s="18" t="s">
        <v>1556</v>
      </c>
      <c r="D3869" s="28" t="s">
        <v>345</v>
      </c>
      <c r="E3869" s="29" t="s">
        <v>671</v>
      </c>
      <c r="F3869" s="24">
        <v>2454.875</v>
      </c>
      <c r="G3869" s="24">
        <f t="shared" si="2622"/>
        <v>0</v>
      </c>
      <c r="H3869" s="24">
        <f t="shared" si="2622"/>
        <v>2454.875</v>
      </c>
      <c r="I3869" s="24">
        <f t="shared" si="2622"/>
        <v>2454.8744900000002</v>
      </c>
      <c r="J3869" s="37">
        <f t="shared" si="2622"/>
        <v>2454.8744900000002</v>
      </c>
      <c r="K3869" s="24">
        <f t="shared" si="2622"/>
        <v>0</v>
      </c>
      <c r="L3869" s="24">
        <f t="shared" si="2622"/>
        <v>0</v>
      </c>
      <c r="M3869" s="24">
        <f t="shared" si="2622"/>
        <v>2454.8744900000002</v>
      </c>
      <c r="N3869" s="24">
        <f t="shared" si="2622"/>
        <v>2454.8744900000002</v>
      </c>
      <c r="O3869" s="30">
        <f t="shared" si="2622"/>
        <v>2454.8744900000002</v>
      </c>
      <c r="P3869" s="30">
        <f t="shared" si="2622"/>
        <v>0</v>
      </c>
      <c r="Q3869" s="30">
        <f t="shared" si="2622"/>
        <v>2454.8744900000002</v>
      </c>
      <c r="R3869" s="88">
        <f t="shared" si="2617"/>
        <v>100</v>
      </c>
      <c r="S3869" s="70"/>
    </row>
    <row r="3870" spans="1:19" ht="15.75" customHeight="1" x14ac:dyDescent="0.3">
      <c r="A3870" s="28" t="s">
        <v>338</v>
      </c>
      <c r="B3870" s="28" t="s">
        <v>1411</v>
      </c>
      <c r="C3870" s="18" t="s">
        <v>1556</v>
      </c>
      <c r="D3870" s="28" t="s">
        <v>344</v>
      </c>
      <c r="E3870" s="29" t="s">
        <v>672</v>
      </c>
      <c r="F3870" s="24">
        <v>2454.875</v>
      </c>
      <c r="G3870" s="24"/>
      <c r="H3870" s="24">
        <v>2454.875</v>
      </c>
      <c r="I3870" s="24">
        <v>2454.8744900000002</v>
      </c>
      <c r="J3870" s="37">
        <v>2454.8744900000002</v>
      </c>
      <c r="K3870" s="24">
        <v>0</v>
      </c>
      <c r="L3870" s="24">
        <v>0</v>
      </c>
      <c r="M3870" s="24">
        <f>I3870</f>
        <v>2454.8744900000002</v>
      </c>
      <c r="N3870" s="24">
        <f>J3870</f>
        <v>2454.8744900000002</v>
      </c>
      <c r="O3870" s="30">
        <v>2454.8744900000002</v>
      </c>
      <c r="P3870" s="30">
        <v>0</v>
      </c>
      <c r="Q3870" s="30">
        <f>O3870</f>
        <v>2454.8744900000002</v>
      </c>
      <c r="R3870" s="88">
        <f t="shared" si="2617"/>
        <v>100</v>
      </c>
      <c r="S3870" s="70"/>
    </row>
    <row r="3871" spans="1:19" ht="110.25" customHeight="1" x14ac:dyDescent="0.3">
      <c r="A3871" s="28" t="s">
        <v>338</v>
      </c>
      <c r="B3871" s="28" t="s">
        <v>1411</v>
      </c>
      <c r="C3871" s="18" t="s">
        <v>1186</v>
      </c>
      <c r="D3871" s="28"/>
      <c r="E3871" s="29" t="s">
        <v>1258</v>
      </c>
      <c r="F3871" s="24">
        <v>140115.70000000001</v>
      </c>
      <c r="G3871" s="24">
        <f t="shared" ref="G3871:Q3872" si="2623">G3872</f>
        <v>34923.800000000003</v>
      </c>
      <c r="H3871" s="24">
        <f t="shared" si="2623"/>
        <v>175039.5</v>
      </c>
      <c r="I3871" s="24">
        <f t="shared" si="2623"/>
        <v>219221.54493999999</v>
      </c>
      <c r="J3871" s="37">
        <f t="shared" si="2623"/>
        <v>52381.639289999999</v>
      </c>
      <c r="K3871" s="24">
        <f t="shared" si="2623"/>
        <v>219221.54493999999</v>
      </c>
      <c r="L3871" s="24">
        <f t="shared" si="2623"/>
        <v>52381.639289999999</v>
      </c>
      <c r="M3871" s="24">
        <f t="shared" si="2623"/>
        <v>219221.54493999999</v>
      </c>
      <c r="N3871" s="24">
        <f t="shared" si="2623"/>
        <v>52381.639289999999</v>
      </c>
      <c r="O3871" s="30">
        <f t="shared" si="2623"/>
        <v>160385.42129999999</v>
      </c>
      <c r="P3871" s="30">
        <f t="shared" si="2623"/>
        <v>160385.42129999999</v>
      </c>
      <c r="Q3871" s="30">
        <f t="shared" si="2623"/>
        <v>160385.42129999999</v>
      </c>
      <c r="R3871" s="88">
        <f t="shared" si="2617"/>
        <v>73.161340662888222</v>
      </c>
    </row>
    <row r="3872" spans="1:19" ht="31.5" customHeight="1" x14ac:dyDescent="0.3">
      <c r="A3872" s="28" t="s">
        <v>338</v>
      </c>
      <c r="B3872" s="28" t="s">
        <v>1411</v>
      </c>
      <c r="C3872" s="18" t="s">
        <v>1186</v>
      </c>
      <c r="D3872" s="28" t="s">
        <v>345</v>
      </c>
      <c r="E3872" s="29" t="s">
        <v>671</v>
      </c>
      <c r="F3872" s="24">
        <v>140115.70000000001</v>
      </c>
      <c r="G3872" s="24">
        <f t="shared" si="2623"/>
        <v>34923.800000000003</v>
      </c>
      <c r="H3872" s="24">
        <f t="shared" si="2623"/>
        <v>175039.5</v>
      </c>
      <c r="I3872" s="24">
        <f t="shared" si="2623"/>
        <v>219221.54493999999</v>
      </c>
      <c r="J3872" s="37">
        <f t="shared" si="2623"/>
        <v>52381.639289999999</v>
      </c>
      <c r="K3872" s="24">
        <f t="shared" si="2623"/>
        <v>219221.54493999999</v>
      </c>
      <c r="L3872" s="24">
        <f t="shared" si="2623"/>
        <v>52381.639289999999</v>
      </c>
      <c r="M3872" s="24">
        <f t="shared" si="2623"/>
        <v>219221.54493999999</v>
      </c>
      <c r="N3872" s="24">
        <f t="shared" si="2623"/>
        <v>52381.639289999999</v>
      </c>
      <c r="O3872" s="30">
        <f t="shared" si="2623"/>
        <v>160385.42129999999</v>
      </c>
      <c r="P3872" s="30">
        <f t="shared" si="2623"/>
        <v>160385.42129999999</v>
      </c>
      <c r="Q3872" s="30">
        <f t="shared" si="2623"/>
        <v>160385.42129999999</v>
      </c>
      <c r="R3872" s="88">
        <f t="shared" si="2617"/>
        <v>73.161340662888222</v>
      </c>
    </row>
    <row r="3873" spans="1:19" ht="15.75" customHeight="1" x14ac:dyDescent="0.3">
      <c r="A3873" s="28" t="s">
        <v>338</v>
      </c>
      <c r="B3873" s="28" t="s">
        <v>1411</v>
      </c>
      <c r="C3873" s="18" t="s">
        <v>1186</v>
      </c>
      <c r="D3873" s="28" t="s">
        <v>344</v>
      </c>
      <c r="E3873" s="29" t="s">
        <v>672</v>
      </c>
      <c r="F3873" s="24">
        <v>140115.70000000001</v>
      </c>
      <c r="G3873" s="24">
        <v>34923.800000000003</v>
      </c>
      <c r="H3873" s="24">
        <v>175039.5</v>
      </c>
      <c r="I3873" s="24">
        <v>219221.54493999999</v>
      </c>
      <c r="J3873" s="37">
        <v>52381.639289999999</v>
      </c>
      <c r="K3873" s="24">
        <f>I3873</f>
        <v>219221.54493999999</v>
      </c>
      <c r="L3873" s="24">
        <f>J3873</f>
        <v>52381.639289999999</v>
      </c>
      <c r="M3873" s="24">
        <f>I3873</f>
        <v>219221.54493999999</v>
      </c>
      <c r="N3873" s="24">
        <f>J3873</f>
        <v>52381.639289999999</v>
      </c>
      <c r="O3873" s="30">
        <v>160385.42129999999</v>
      </c>
      <c r="P3873" s="30">
        <f>O3873</f>
        <v>160385.42129999999</v>
      </c>
      <c r="Q3873" s="30">
        <f>O3873</f>
        <v>160385.42129999999</v>
      </c>
      <c r="R3873" s="88">
        <f t="shared" si="2617"/>
        <v>73.161340662888222</v>
      </c>
    </row>
    <row r="3874" spans="1:19" ht="124.8" x14ac:dyDescent="0.3">
      <c r="A3874" s="28" t="s">
        <v>338</v>
      </c>
      <c r="B3874" s="28" t="s">
        <v>1411</v>
      </c>
      <c r="C3874" s="18" t="s">
        <v>1838</v>
      </c>
      <c r="D3874" s="28"/>
      <c r="E3874" s="29" t="s">
        <v>1839</v>
      </c>
      <c r="F3874" s="24">
        <v>30000</v>
      </c>
      <c r="G3874" s="24">
        <f t="shared" ref="G3874:Q3875" si="2624">G3875</f>
        <v>0</v>
      </c>
      <c r="H3874" s="24">
        <f t="shared" si="2624"/>
        <v>30000</v>
      </c>
      <c r="I3874" s="24">
        <f t="shared" si="2624"/>
        <v>30000</v>
      </c>
      <c r="J3874" s="37">
        <f>J3875</f>
        <v>30000</v>
      </c>
      <c r="K3874" s="24">
        <f t="shared" si="2624"/>
        <v>0</v>
      </c>
      <c r="L3874" s="24">
        <f t="shared" si="2624"/>
        <v>0</v>
      </c>
      <c r="M3874" s="24">
        <f t="shared" si="2624"/>
        <v>30000</v>
      </c>
      <c r="N3874" s="24">
        <f t="shared" si="2624"/>
        <v>30000</v>
      </c>
      <c r="O3874" s="30">
        <f t="shared" si="2624"/>
        <v>30000</v>
      </c>
      <c r="P3874" s="30">
        <f t="shared" si="2624"/>
        <v>0</v>
      </c>
      <c r="Q3874" s="30">
        <f t="shared" si="2624"/>
        <v>30000</v>
      </c>
      <c r="R3874" s="88">
        <f t="shared" si="2617"/>
        <v>100</v>
      </c>
      <c r="S3874" s="70"/>
    </row>
    <row r="3875" spans="1:19" ht="31.5" customHeight="1" x14ac:dyDescent="0.3">
      <c r="A3875" s="28" t="s">
        <v>338</v>
      </c>
      <c r="B3875" s="28" t="s">
        <v>1411</v>
      </c>
      <c r="C3875" s="18" t="s">
        <v>1838</v>
      </c>
      <c r="D3875" s="28" t="s">
        <v>345</v>
      </c>
      <c r="E3875" s="29" t="s">
        <v>671</v>
      </c>
      <c r="F3875" s="24">
        <v>30000</v>
      </c>
      <c r="G3875" s="24">
        <f t="shared" si="2624"/>
        <v>0</v>
      </c>
      <c r="H3875" s="24">
        <f t="shared" si="2624"/>
        <v>30000</v>
      </c>
      <c r="I3875" s="24">
        <f t="shared" si="2624"/>
        <v>30000</v>
      </c>
      <c r="J3875" s="37">
        <f t="shared" si="2624"/>
        <v>30000</v>
      </c>
      <c r="K3875" s="24">
        <f t="shared" si="2624"/>
        <v>0</v>
      </c>
      <c r="L3875" s="24">
        <f t="shared" si="2624"/>
        <v>0</v>
      </c>
      <c r="M3875" s="24">
        <f t="shared" si="2624"/>
        <v>30000</v>
      </c>
      <c r="N3875" s="24">
        <f t="shared" si="2624"/>
        <v>30000</v>
      </c>
      <c r="O3875" s="30">
        <f t="shared" si="2624"/>
        <v>30000</v>
      </c>
      <c r="P3875" s="30">
        <f t="shared" si="2624"/>
        <v>0</v>
      </c>
      <c r="Q3875" s="30">
        <f t="shared" si="2624"/>
        <v>30000</v>
      </c>
      <c r="R3875" s="88">
        <f t="shared" si="2617"/>
        <v>100</v>
      </c>
      <c r="S3875" s="70"/>
    </row>
    <row r="3876" spans="1:19" ht="15.75" customHeight="1" x14ac:dyDescent="0.3">
      <c r="A3876" s="28" t="s">
        <v>338</v>
      </c>
      <c r="B3876" s="28" t="s">
        <v>1411</v>
      </c>
      <c r="C3876" s="18" t="s">
        <v>1838</v>
      </c>
      <c r="D3876" s="28" t="s">
        <v>344</v>
      </c>
      <c r="E3876" s="29" t="s">
        <v>672</v>
      </c>
      <c r="F3876" s="24">
        <v>30000</v>
      </c>
      <c r="G3876" s="24"/>
      <c r="H3876" s="24">
        <v>30000</v>
      </c>
      <c r="I3876" s="24">
        <v>30000</v>
      </c>
      <c r="J3876" s="37">
        <v>30000</v>
      </c>
      <c r="K3876" s="24">
        <v>0</v>
      </c>
      <c r="L3876" s="24">
        <v>0</v>
      </c>
      <c r="M3876" s="24">
        <f>I3876</f>
        <v>30000</v>
      </c>
      <c r="N3876" s="24">
        <f>J3876</f>
        <v>30000</v>
      </c>
      <c r="O3876" s="30">
        <v>30000</v>
      </c>
      <c r="P3876" s="30">
        <v>0</v>
      </c>
      <c r="Q3876" s="30">
        <f>O3876</f>
        <v>30000</v>
      </c>
      <c r="R3876" s="88">
        <f t="shared" si="2617"/>
        <v>100</v>
      </c>
      <c r="S3876" s="70"/>
    </row>
    <row r="3877" spans="1:19" ht="141.75" customHeight="1" x14ac:dyDescent="0.3">
      <c r="A3877" s="28" t="s">
        <v>338</v>
      </c>
      <c r="B3877" s="28" t="s">
        <v>1411</v>
      </c>
      <c r="C3877" s="18" t="s">
        <v>1840</v>
      </c>
      <c r="D3877" s="28"/>
      <c r="E3877" s="29" t="s">
        <v>1841</v>
      </c>
      <c r="F3877" s="24">
        <v>16705.3</v>
      </c>
      <c r="G3877" s="24">
        <f t="shared" ref="G3877:Q3878" si="2625">G3878</f>
        <v>-110.8</v>
      </c>
      <c r="H3877" s="24">
        <f t="shared" si="2625"/>
        <v>16594.5</v>
      </c>
      <c r="I3877" s="24">
        <f t="shared" si="2625"/>
        <v>16600.342000000001</v>
      </c>
      <c r="J3877" s="37">
        <f t="shared" si="2625"/>
        <v>16600.342000000001</v>
      </c>
      <c r="K3877" s="24">
        <f t="shared" si="2625"/>
        <v>0</v>
      </c>
      <c r="L3877" s="24">
        <f t="shared" si="2625"/>
        <v>0</v>
      </c>
      <c r="M3877" s="24">
        <f t="shared" si="2625"/>
        <v>16600.342000000001</v>
      </c>
      <c r="N3877" s="24">
        <f t="shared" si="2625"/>
        <v>16600.342000000001</v>
      </c>
      <c r="O3877" s="30">
        <f t="shared" si="2625"/>
        <v>16600.341789999999</v>
      </c>
      <c r="P3877" s="30">
        <f t="shared" si="2625"/>
        <v>0</v>
      </c>
      <c r="Q3877" s="30">
        <f t="shared" si="2625"/>
        <v>16600.341789999999</v>
      </c>
      <c r="R3877" s="88">
        <f t="shared" si="2617"/>
        <v>99.999998734965814</v>
      </c>
      <c r="S3877" s="70"/>
    </row>
    <row r="3878" spans="1:19" ht="31.5" customHeight="1" x14ac:dyDescent="0.3">
      <c r="A3878" s="28" t="s">
        <v>338</v>
      </c>
      <c r="B3878" s="28" t="s">
        <v>1411</v>
      </c>
      <c r="C3878" s="18" t="s">
        <v>1840</v>
      </c>
      <c r="D3878" s="28" t="s">
        <v>345</v>
      </c>
      <c r="E3878" s="29" t="s">
        <v>671</v>
      </c>
      <c r="F3878" s="24">
        <v>16705.3</v>
      </c>
      <c r="G3878" s="24">
        <f t="shared" si="2625"/>
        <v>-110.8</v>
      </c>
      <c r="H3878" s="24">
        <f t="shared" si="2625"/>
        <v>16594.5</v>
      </c>
      <c r="I3878" s="24">
        <f t="shared" si="2625"/>
        <v>16600.342000000001</v>
      </c>
      <c r="J3878" s="37">
        <f t="shared" si="2625"/>
        <v>16600.342000000001</v>
      </c>
      <c r="K3878" s="24">
        <f t="shared" si="2625"/>
        <v>0</v>
      </c>
      <c r="L3878" s="24">
        <f t="shared" si="2625"/>
        <v>0</v>
      </c>
      <c r="M3878" s="24">
        <f t="shared" si="2625"/>
        <v>16600.342000000001</v>
      </c>
      <c r="N3878" s="24">
        <f t="shared" si="2625"/>
        <v>16600.342000000001</v>
      </c>
      <c r="O3878" s="30">
        <f t="shared" si="2625"/>
        <v>16600.341789999999</v>
      </c>
      <c r="P3878" s="30">
        <f t="shared" si="2625"/>
        <v>0</v>
      </c>
      <c r="Q3878" s="30">
        <f t="shared" si="2625"/>
        <v>16600.341789999999</v>
      </c>
      <c r="R3878" s="88">
        <f t="shared" si="2617"/>
        <v>99.999998734965814</v>
      </c>
      <c r="S3878" s="70"/>
    </row>
    <row r="3879" spans="1:19" ht="15.75" customHeight="1" x14ac:dyDescent="0.3">
      <c r="A3879" s="28" t="s">
        <v>338</v>
      </c>
      <c r="B3879" s="28" t="s">
        <v>1411</v>
      </c>
      <c r="C3879" s="18" t="s">
        <v>1840</v>
      </c>
      <c r="D3879" s="28" t="s">
        <v>344</v>
      </c>
      <c r="E3879" s="29" t="s">
        <v>672</v>
      </c>
      <c r="F3879" s="24">
        <v>16705.3</v>
      </c>
      <c r="G3879" s="24">
        <v>-110.8</v>
      </c>
      <c r="H3879" s="24">
        <v>16594.5</v>
      </c>
      <c r="I3879" s="24">
        <v>16600.342000000001</v>
      </c>
      <c r="J3879" s="37">
        <v>16600.342000000001</v>
      </c>
      <c r="K3879" s="24">
        <v>0</v>
      </c>
      <c r="L3879" s="24">
        <v>0</v>
      </c>
      <c r="M3879" s="24">
        <f>I3879</f>
        <v>16600.342000000001</v>
      </c>
      <c r="N3879" s="24">
        <f>J3879</f>
        <v>16600.342000000001</v>
      </c>
      <c r="O3879" s="30">
        <v>16600.341789999999</v>
      </c>
      <c r="P3879" s="30">
        <v>0</v>
      </c>
      <c r="Q3879" s="30">
        <f>O3879</f>
        <v>16600.341789999999</v>
      </c>
      <c r="R3879" s="88">
        <f t="shared" si="2617"/>
        <v>99.999998734965814</v>
      </c>
      <c r="S3879" s="70"/>
    </row>
    <row r="3880" spans="1:19" ht="63" customHeight="1" x14ac:dyDescent="0.3">
      <c r="A3880" s="28" t="s">
        <v>338</v>
      </c>
      <c r="B3880" s="28" t="s">
        <v>1411</v>
      </c>
      <c r="C3880" s="18" t="s">
        <v>1453</v>
      </c>
      <c r="D3880" s="28"/>
      <c r="E3880" s="29" t="s">
        <v>1842</v>
      </c>
      <c r="F3880" s="24">
        <v>323986.42700000003</v>
      </c>
      <c r="G3880" s="24">
        <f t="shared" ref="G3880:Q3882" si="2626">G3881</f>
        <v>0</v>
      </c>
      <c r="H3880" s="24">
        <f t="shared" si="2626"/>
        <v>323986.42700000003</v>
      </c>
      <c r="I3880" s="24">
        <f t="shared" si="2626"/>
        <v>540884.11690000002</v>
      </c>
      <c r="J3880" s="37">
        <f t="shared" si="2626"/>
        <v>197904.83950999999</v>
      </c>
      <c r="K3880" s="24">
        <f t="shared" si="2626"/>
        <v>540375.58057999995</v>
      </c>
      <c r="L3880" s="24">
        <f t="shared" si="2626"/>
        <v>197482.31435</v>
      </c>
      <c r="M3880" s="24">
        <f t="shared" si="2626"/>
        <v>540884.11690000002</v>
      </c>
      <c r="N3880" s="24">
        <f t="shared" si="2626"/>
        <v>197904.83950999999</v>
      </c>
      <c r="O3880" s="30">
        <f t="shared" si="2626"/>
        <v>530368.15576999995</v>
      </c>
      <c r="P3880" s="30">
        <f t="shared" si="2626"/>
        <v>529887.52324999997</v>
      </c>
      <c r="Q3880" s="30">
        <f t="shared" si="2626"/>
        <v>530368.15576999995</v>
      </c>
      <c r="R3880" s="88">
        <f t="shared" si="2617"/>
        <v>98.055782966918898</v>
      </c>
      <c r="S3880" s="70"/>
    </row>
    <row r="3881" spans="1:19" ht="78.75" customHeight="1" x14ac:dyDescent="0.3">
      <c r="A3881" s="28" t="s">
        <v>338</v>
      </c>
      <c r="B3881" s="28" t="s">
        <v>1411</v>
      </c>
      <c r="C3881" s="18" t="s">
        <v>1455</v>
      </c>
      <c r="D3881" s="28"/>
      <c r="E3881" s="29" t="s">
        <v>1456</v>
      </c>
      <c r="F3881" s="24">
        <v>323986.42700000003</v>
      </c>
      <c r="G3881" s="24">
        <f t="shared" ref="G3881:O3882" si="2627">G3882</f>
        <v>0</v>
      </c>
      <c r="H3881" s="24">
        <f t="shared" si="2627"/>
        <v>323986.42700000003</v>
      </c>
      <c r="I3881" s="24">
        <f t="shared" si="2627"/>
        <v>540884.11690000002</v>
      </c>
      <c r="J3881" s="37">
        <f t="shared" si="2627"/>
        <v>197904.83950999999</v>
      </c>
      <c r="K3881" s="24">
        <f t="shared" si="2627"/>
        <v>540375.58057999995</v>
      </c>
      <c r="L3881" s="24">
        <f t="shared" si="2627"/>
        <v>197482.31435</v>
      </c>
      <c r="M3881" s="24">
        <f t="shared" si="2627"/>
        <v>540884.11690000002</v>
      </c>
      <c r="N3881" s="24">
        <f t="shared" si="2627"/>
        <v>197904.83950999999</v>
      </c>
      <c r="O3881" s="30">
        <f t="shared" si="2627"/>
        <v>530368.15576999995</v>
      </c>
      <c r="P3881" s="30">
        <f t="shared" si="2626"/>
        <v>529887.52324999997</v>
      </c>
      <c r="Q3881" s="30">
        <f t="shared" si="2626"/>
        <v>530368.15576999995</v>
      </c>
      <c r="R3881" s="88">
        <f t="shared" si="2617"/>
        <v>98.055782966918898</v>
      </c>
      <c r="S3881" s="70"/>
    </row>
    <row r="3882" spans="1:19" ht="31.5" customHeight="1" x14ac:dyDescent="0.3">
      <c r="A3882" s="28" t="s">
        <v>338</v>
      </c>
      <c r="B3882" s="28" t="s">
        <v>1411</v>
      </c>
      <c r="C3882" s="18" t="s">
        <v>1455</v>
      </c>
      <c r="D3882" s="28" t="s">
        <v>345</v>
      </c>
      <c r="E3882" s="29" t="s">
        <v>671</v>
      </c>
      <c r="F3882" s="24">
        <v>323986.42700000003</v>
      </c>
      <c r="G3882" s="24">
        <f t="shared" si="2627"/>
        <v>0</v>
      </c>
      <c r="H3882" s="24">
        <f t="shared" si="2627"/>
        <v>323986.42700000003</v>
      </c>
      <c r="I3882" s="24">
        <f t="shared" si="2627"/>
        <v>540884.11690000002</v>
      </c>
      <c r="J3882" s="37">
        <f t="shared" si="2627"/>
        <v>197904.83950999999</v>
      </c>
      <c r="K3882" s="24">
        <f t="shared" si="2627"/>
        <v>540375.58057999995</v>
      </c>
      <c r="L3882" s="24">
        <f t="shared" si="2627"/>
        <v>197482.31435</v>
      </c>
      <c r="M3882" s="24">
        <f t="shared" si="2627"/>
        <v>540884.11690000002</v>
      </c>
      <c r="N3882" s="24">
        <f t="shared" si="2627"/>
        <v>197904.83950999999</v>
      </c>
      <c r="O3882" s="30">
        <f t="shared" si="2627"/>
        <v>530368.15576999995</v>
      </c>
      <c r="P3882" s="30">
        <f t="shared" si="2626"/>
        <v>529887.52324999997</v>
      </c>
      <c r="Q3882" s="30">
        <f t="shared" si="2626"/>
        <v>530368.15576999995</v>
      </c>
      <c r="R3882" s="88">
        <f t="shared" si="2617"/>
        <v>98.055782966918898</v>
      </c>
      <c r="S3882" s="70"/>
    </row>
    <row r="3883" spans="1:19" ht="15.75" customHeight="1" x14ac:dyDescent="0.3">
      <c r="A3883" s="28" t="s">
        <v>338</v>
      </c>
      <c r="B3883" s="28" t="s">
        <v>1411</v>
      </c>
      <c r="C3883" s="18" t="s">
        <v>1455</v>
      </c>
      <c r="D3883" s="28" t="s">
        <v>344</v>
      </c>
      <c r="E3883" s="29" t="s">
        <v>672</v>
      </c>
      <c r="F3883" s="24">
        <v>323986.42700000003</v>
      </c>
      <c r="G3883" s="24"/>
      <c r="H3883" s="24">
        <v>323986.42700000003</v>
      </c>
      <c r="I3883" s="24">
        <v>540884.11690000002</v>
      </c>
      <c r="J3883" s="37">
        <v>197904.83950999999</v>
      </c>
      <c r="K3883" s="24">
        <v>540375.58057999995</v>
      </c>
      <c r="L3883" s="24">
        <v>197482.31435</v>
      </c>
      <c r="M3883" s="24">
        <f>I3883</f>
        <v>540884.11690000002</v>
      </c>
      <c r="N3883" s="24">
        <f>J3883</f>
        <v>197904.83950999999</v>
      </c>
      <c r="O3883" s="30">
        <v>530368.15576999995</v>
      </c>
      <c r="P3883" s="30">
        <v>529887.52324999997</v>
      </c>
      <c r="Q3883" s="30">
        <f>O3883</f>
        <v>530368.15576999995</v>
      </c>
      <c r="R3883" s="88">
        <f t="shared" si="2617"/>
        <v>98.055782966918898</v>
      </c>
      <c r="S3883" s="70"/>
    </row>
    <row r="3884" spans="1:19" s="49" customFormat="1" ht="15.75" customHeight="1" x14ac:dyDescent="0.3">
      <c r="A3884" s="47" t="s">
        <v>338</v>
      </c>
      <c r="B3884" s="47" t="s">
        <v>1412</v>
      </c>
      <c r="C3884" s="20"/>
      <c r="D3884" s="47"/>
      <c r="E3884" s="48" t="s">
        <v>1016</v>
      </c>
      <c r="F3884" s="23">
        <v>945078.04499999993</v>
      </c>
      <c r="G3884" s="23">
        <f t="shared" ref="G3884:Q3885" si="2628">G3885</f>
        <v>311872.82</v>
      </c>
      <c r="H3884" s="23">
        <f t="shared" si="2628"/>
        <v>912218.09899999993</v>
      </c>
      <c r="I3884" s="23">
        <f t="shared" si="2628"/>
        <v>946131.74409000005</v>
      </c>
      <c r="J3884" s="77">
        <f t="shared" si="2628"/>
        <v>518292.38744000002</v>
      </c>
      <c r="K3884" s="23">
        <f t="shared" si="2628"/>
        <v>570603.37352999998</v>
      </c>
      <c r="L3884" s="23">
        <f t="shared" si="2628"/>
        <v>294953.16223000002</v>
      </c>
      <c r="M3884" s="23">
        <f t="shared" si="2628"/>
        <v>938359.40709000011</v>
      </c>
      <c r="N3884" s="23">
        <f t="shared" si="2628"/>
        <v>516043.87796000001</v>
      </c>
      <c r="O3884" s="51">
        <f t="shared" si="2628"/>
        <v>780299.31664999994</v>
      </c>
      <c r="P3884" s="51">
        <f t="shared" si="2628"/>
        <v>566183.19999999995</v>
      </c>
      <c r="Q3884" s="51">
        <f t="shared" si="2628"/>
        <v>773620.97843000002</v>
      </c>
      <c r="R3884" s="87">
        <f t="shared" si="2617"/>
        <v>82.472586035098146</v>
      </c>
      <c r="S3884" s="70"/>
    </row>
    <row r="3885" spans="1:19" ht="31.5" customHeight="1" x14ac:dyDescent="0.3">
      <c r="A3885" s="28" t="s">
        <v>338</v>
      </c>
      <c r="B3885" s="28" t="s">
        <v>1412</v>
      </c>
      <c r="C3885" s="18" t="s">
        <v>917</v>
      </c>
      <c r="D3885" s="28"/>
      <c r="E3885" s="29" t="s">
        <v>834</v>
      </c>
      <c r="F3885" s="24">
        <v>945078.04499999993</v>
      </c>
      <c r="G3885" s="24">
        <f t="shared" si="2628"/>
        <v>311872.82</v>
      </c>
      <c r="H3885" s="24">
        <f t="shared" si="2628"/>
        <v>912218.09899999993</v>
      </c>
      <c r="I3885" s="24">
        <f t="shared" si="2628"/>
        <v>946131.74409000005</v>
      </c>
      <c r="J3885" s="37">
        <f t="shared" si="2628"/>
        <v>518292.38744000002</v>
      </c>
      <c r="K3885" s="24">
        <f t="shared" si="2628"/>
        <v>570603.37352999998</v>
      </c>
      <c r="L3885" s="24">
        <f t="shared" si="2628"/>
        <v>294953.16223000002</v>
      </c>
      <c r="M3885" s="24">
        <f t="shared" si="2628"/>
        <v>938359.40709000011</v>
      </c>
      <c r="N3885" s="24">
        <f t="shared" si="2628"/>
        <v>516043.87796000001</v>
      </c>
      <c r="O3885" s="30">
        <f t="shared" si="2628"/>
        <v>780299.31664999994</v>
      </c>
      <c r="P3885" s="30">
        <f t="shared" si="2628"/>
        <v>566183.19999999995</v>
      </c>
      <c r="Q3885" s="30">
        <f t="shared" si="2628"/>
        <v>773620.97843000002</v>
      </c>
      <c r="R3885" s="88">
        <f t="shared" si="2617"/>
        <v>82.472586035098146</v>
      </c>
      <c r="S3885" s="70"/>
    </row>
    <row r="3886" spans="1:19" ht="47.25" customHeight="1" x14ac:dyDescent="0.3">
      <c r="A3886" s="28" t="s">
        <v>338</v>
      </c>
      <c r="B3886" s="28" t="s">
        <v>1412</v>
      </c>
      <c r="C3886" s="18" t="s">
        <v>924</v>
      </c>
      <c r="D3886" s="28"/>
      <c r="E3886" s="29" t="s">
        <v>854</v>
      </c>
      <c r="F3886" s="24">
        <v>945078.04499999993</v>
      </c>
      <c r="G3886" s="24">
        <f t="shared" ref="G3886:Q3886" si="2629">G3887+G3939+G3952+G3956</f>
        <v>311872.82</v>
      </c>
      <c r="H3886" s="24">
        <f t="shared" si="2629"/>
        <v>912218.09899999993</v>
      </c>
      <c r="I3886" s="24">
        <f t="shared" si="2629"/>
        <v>946131.74409000005</v>
      </c>
      <c r="J3886" s="37">
        <f t="shared" si="2629"/>
        <v>518292.38744000002</v>
      </c>
      <c r="K3886" s="24">
        <f t="shared" si="2629"/>
        <v>570603.37352999998</v>
      </c>
      <c r="L3886" s="24">
        <f t="shared" si="2629"/>
        <v>294953.16223000002</v>
      </c>
      <c r="M3886" s="24">
        <f t="shared" si="2629"/>
        <v>938359.40709000011</v>
      </c>
      <c r="N3886" s="24">
        <f t="shared" si="2629"/>
        <v>516043.87796000001</v>
      </c>
      <c r="O3886" s="30">
        <f t="shared" si="2629"/>
        <v>780299.31664999994</v>
      </c>
      <c r="P3886" s="30">
        <f t="shared" si="2629"/>
        <v>566183.19999999995</v>
      </c>
      <c r="Q3886" s="30">
        <f t="shared" si="2629"/>
        <v>773620.97843000002</v>
      </c>
      <c r="R3886" s="88">
        <f t="shared" si="2617"/>
        <v>82.472586035098146</v>
      </c>
      <c r="S3886" s="70"/>
    </row>
    <row r="3887" spans="1:19" ht="63" customHeight="1" x14ac:dyDescent="0.3">
      <c r="A3887" s="28" t="s">
        <v>338</v>
      </c>
      <c r="B3887" s="28" t="s">
        <v>1412</v>
      </c>
      <c r="C3887" s="18" t="s">
        <v>925</v>
      </c>
      <c r="D3887" s="28"/>
      <c r="E3887" s="29" t="s">
        <v>855</v>
      </c>
      <c r="F3887" s="24">
        <v>735993.94499999995</v>
      </c>
      <c r="G3887" s="24">
        <f t="shared" ref="G3887:Q3887" si="2630">G3888+G3891+G3894+G3897+G3900+G3903+G3906+G3909+G3912+G3915+G3918+G3921+G3924+G3927+G3930+G3933+G3936</f>
        <v>311872.82</v>
      </c>
      <c r="H3887" s="24">
        <f t="shared" si="2630"/>
        <v>811760.18699999992</v>
      </c>
      <c r="I3887" s="24">
        <f t="shared" si="2630"/>
        <v>845673.82773000002</v>
      </c>
      <c r="J3887" s="24">
        <f t="shared" si="2630"/>
        <v>492772.12199000001</v>
      </c>
      <c r="K3887" s="24">
        <f t="shared" si="2630"/>
        <v>477595.45717000001</v>
      </c>
      <c r="L3887" s="24">
        <f t="shared" si="2630"/>
        <v>276882.89678000001</v>
      </c>
      <c r="M3887" s="24">
        <f t="shared" si="2630"/>
        <v>837901.49073000008</v>
      </c>
      <c r="N3887" s="24">
        <f t="shared" si="2630"/>
        <v>490523.61251000001</v>
      </c>
      <c r="O3887" s="24">
        <f t="shared" si="2630"/>
        <v>679841.4002899999</v>
      </c>
      <c r="P3887" s="24">
        <f t="shared" si="2630"/>
        <v>473175.28363999998</v>
      </c>
      <c r="Q3887" s="24">
        <f t="shared" si="2630"/>
        <v>673163.06206999999</v>
      </c>
      <c r="R3887" s="88">
        <f t="shared" si="2617"/>
        <v>80.390497848900466</v>
      </c>
      <c r="S3887" s="70"/>
    </row>
    <row r="3888" spans="1:19" ht="47.25" customHeight="1" x14ac:dyDescent="0.3">
      <c r="A3888" s="28" t="s">
        <v>338</v>
      </c>
      <c r="B3888" s="28" t="s">
        <v>1412</v>
      </c>
      <c r="C3888" s="18" t="s">
        <v>920</v>
      </c>
      <c r="D3888" s="28"/>
      <c r="E3888" s="29" t="s">
        <v>1331</v>
      </c>
      <c r="F3888" s="24">
        <v>60630.899999999994</v>
      </c>
      <c r="G3888" s="24">
        <f t="shared" ref="G3888:Q3889" si="2631">G3889</f>
        <v>-32104.131000000001</v>
      </c>
      <c r="H3888" s="24">
        <f t="shared" si="2631"/>
        <v>121151.33900000001</v>
      </c>
      <c r="I3888" s="24">
        <f t="shared" si="2631"/>
        <v>121151.33900000001</v>
      </c>
      <c r="J3888" s="37">
        <f t="shared" si="2631"/>
        <v>3499.27882</v>
      </c>
      <c r="K3888" s="24">
        <f t="shared" si="2631"/>
        <v>0</v>
      </c>
      <c r="L3888" s="24">
        <f t="shared" si="2631"/>
        <v>0</v>
      </c>
      <c r="M3888" s="24">
        <f t="shared" si="2631"/>
        <v>121151.33900000001</v>
      </c>
      <c r="N3888" s="24">
        <f t="shared" si="2631"/>
        <v>3499.27882</v>
      </c>
      <c r="O3888" s="30">
        <f t="shared" si="2631"/>
        <v>3499.27882</v>
      </c>
      <c r="P3888" s="30">
        <f t="shared" si="2631"/>
        <v>0</v>
      </c>
      <c r="Q3888" s="30">
        <f t="shared" si="2631"/>
        <v>3499.27882</v>
      </c>
      <c r="R3888" s="88">
        <f t="shared" si="2617"/>
        <v>2.8883534006999292</v>
      </c>
    </row>
    <row r="3889" spans="1:19" ht="31.5" customHeight="1" x14ac:dyDescent="0.3">
      <c r="A3889" s="28" t="s">
        <v>338</v>
      </c>
      <c r="B3889" s="28" t="s">
        <v>1412</v>
      </c>
      <c r="C3889" s="18" t="s">
        <v>920</v>
      </c>
      <c r="D3889" s="28" t="s">
        <v>345</v>
      </c>
      <c r="E3889" s="29" t="s">
        <v>671</v>
      </c>
      <c r="F3889" s="24">
        <v>60630.899999999994</v>
      </c>
      <c r="G3889" s="24">
        <f t="shared" ref="G3889:O3889" si="2632">G3890</f>
        <v>-32104.131000000001</v>
      </c>
      <c r="H3889" s="24">
        <f t="shared" si="2632"/>
        <v>121151.33900000001</v>
      </c>
      <c r="I3889" s="24">
        <f t="shared" si="2632"/>
        <v>121151.33900000001</v>
      </c>
      <c r="J3889" s="37">
        <f t="shared" si="2632"/>
        <v>3499.27882</v>
      </c>
      <c r="K3889" s="24">
        <f t="shared" si="2632"/>
        <v>0</v>
      </c>
      <c r="L3889" s="24">
        <f t="shared" si="2632"/>
        <v>0</v>
      </c>
      <c r="M3889" s="24">
        <f t="shared" si="2632"/>
        <v>121151.33900000001</v>
      </c>
      <c r="N3889" s="24">
        <f t="shared" si="2632"/>
        <v>3499.27882</v>
      </c>
      <c r="O3889" s="30">
        <f t="shared" si="2632"/>
        <v>3499.27882</v>
      </c>
      <c r="P3889" s="30">
        <f t="shared" si="2631"/>
        <v>0</v>
      </c>
      <c r="Q3889" s="30">
        <f t="shared" si="2631"/>
        <v>3499.27882</v>
      </c>
      <c r="R3889" s="88">
        <f t="shared" si="2617"/>
        <v>2.8883534006999292</v>
      </c>
    </row>
    <row r="3890" spans="1:19" ht="15.75" customHeight="1" x14ac:dyDescent="0.3">
      <c r="A3890" s="28" t="s">
        <v>338</v>
      </c>
      <c r="B3890" s="28" t="s">
        <v>1412</v>
      </c>
      <c r="C3890" s="18" t="s">
        <v>920</v>
      </c>
      <c r="D3890" s="28" t="s">
        <v>344</v>
      </c>
      <c r="E3890" s="29" t="s">
        <v>672</v>
      </c>
      <c r="F3890" s="24">
        <v>60630.899999999994</v>
      </c>
      <c r="G3890" s="24">
        <v>-32104.131000000001</v>
      </c>
      <c r="H3890" s="24">
        <f>21220.539+100000-69.2</f>
        <v>121151.33900000001</v>
      </c>
      <c r="I3890" s="24">
        <v>121151.33900000001</v>
      </c>
      <c r="J3890" s="37">
        <v>3499.27882</v>
      </c>
      <c r="K3890" s="24">
        <v>0</v>
      </c>
      <c r="L3890" s="24">
        <v>0</v>
      </c>
      <c r="M3890" s="24">
        <f>I3890</f>
        <v>121151.33900000001</v>
      </c>
      <c r="N3890" s="24">
        <f>J3890</f>
        <v>3499.27882</v>
      </c>
      <c r="O3890" s="30">
        <v>3499.27882</v>
      </c>
      <c r="P3890" s="30">
        <v>0</v>
      </c>
      <c r="Q3890" s="30">
        <f>O3890</f>
        <v>3499.27882</v>
      </c>
      <c r="R3890" s="88">
        <f t="shared" si="2617"/>
        <v>2.8883534006999292</v>
      </c>
    </row>
    <row r="3891" spans="1:19" ht="31.5" customHeight="1" x14ac:dyDescent="0.3">
      <c r="A3891" s="28" t="s">
        <v>338</v>
      </c>
      <c r="B3891" s="28" t="s">
        <v>1412</v>
      </c>
      <c r="C3891" s="18" t="s">
        <v>1843</v>
      </c>
      <c r="D3891" s="28"/>
      <c r="E3891" s="29" t="s">
        <v>1844</v>
      </c>
      <c r="F3891" s="24">
        <v>9206.1419999999998</v>
      </c>
      <c r="G3891" s="24">
        <f t="shared" ref="G3891:Q3892" si="2633">G3892</f>
        <v>0</v>
      </c>
      <c r="H3891" s="24">
        <f t="shared" si="2633"/>
        <v>9206.1419999999998</v>
      </c>
      <c r="I3891" s="24">
        <f t="shared" si="2633"/>
        <v>9206.1419999999998</v>
      </c>
      <c r="J3891" s="37">
        <f t="shared" si="2633"/>
        <v>9206.1411599999992</v>
      </c>
      <c r="K3891" s="24">
        <f t="shared" si="2633"/>
        <v>0</v>
      </c>
      <c r="L3891" s="24">
        <f t="shared" si="2633"/>
        <v>0</v>
      </c>
      <c r="M3891" s="24">
        <f t="shared" si="2633"/>
        <v>9206.1419999999998</v>
      </c>
      <c r="N3891" s="24">
        <f t="shared" si="2633"/>
        <v>9206.1411599999992</v>
      </c>
      <c r="O3891" s="30">
        <f t="shared" si="2633"/>
        <v>9206.1411599999992</v>
      </c>
      <c r="P3891" s="30">
        <f t="shared" si="2633"/>
        <v>0</v>
      </c>
      <c r="Q3891" s="30">
        <f t="shared" si="2633"/>
        <v>9206.1411599999992</v>
      </c>
      <c r="R3891" s="88">
        <f t="shared" si="2617"/>
        <v>99.999990875656692</v>
      </c>
      <c r="S3891" s="70"/>
    </row>
    <row r="3892" spans="1:19" ht="31.5" customHeight="1" x14ac:dyDescent="0.3">
      <c r="A3892" s="28" t="s">
        <v>338</v>
      </c>
      <c r="B3892" s="28" t="s">
        <v>1412</v>
      </c>
      <c r="C3892" s="18" t="s">
        <v>1843</v>
      </c>
      <c r="D3892" s="28" t="s">
        <v>345</v>
      </c>
      <c r="E3892" s="29" t="s">
        <v>671</v>
      </c>
      <c r="F3892" s="24">
        <v>9206.1419999999998</v>
      </c>
      <c r="G3892" s="24">
        <f t="shared" si="2633"/>
        <v>0</v>
      </c>
      <c r="H3892" s="24">
        <f t="shared" si="2633"/>
        <v>9206.1419999999998</v>
      </c>
      <c r="I3892" s="24">
        <f t="shared" si="2633"/>
        <v>9206.1419999999998</v>
      </c>
      <c r="J3892" s="37">
        <f t="shared" si="2633"/>
        <v>9206.1411599999992</v>
      </c>
      <c r="K3892" s="24">
        <f t="shared" si="2633"/>
        <v>0</v>
      </c>
      <c r="L3892" s="24">
        <f t="shared" si="2633"/>
        <v>0</v>
      </c>
      <c r="M3892" s="24">
        <f t="shared" si="2633"/>
        <v>9206.1419999999998</v>
      </c>
      <c r="N3892" s="24">
        <f t="shared" si="2633"/>
        <v>9206.1411599999992</v>
      </c>
      <c r="O3892" s="30">
        <f t="shared" si="2633"/>
        <v>9206.1411599999992</v>
      </c>
      <c r="P3892" s="30">
        <f t="shared" si="2633"/>
        <v>0</v>
      </c>
      <c r="Q3892" s="30">
        <f t="shared" si="2633"/>
        <v>9206.1411599999992</v>
      </c>
      <c r="R3892" s="88">
        <f t="shared" si="2617"/>
        <v>99.999990875656692</v>
      </c>
      <c r="S3892" s="70"/>
    </row>
    <row r="3893" spans="1:19" ht="15.75" customHeight="1" x14ac:dyDescent="0.3">
      <c r="A3893" s="28" t="s">
        <v>338</v>
      </c>
      <c r="B3893" s="28" t="s">
        <v>1412</v>
      </c>
      <c r="C3893" s="18" t="s">
        <v>1843</v>
      </c>
      <c r="D3893" s="28" t="s">
        <v>344</v>
      </c>
      <c r="E3893" s="29" t="s">
        <v>672</v>
      </c>
      <c r="F3893" s="24">
        <v>9206.1419999999998</v>
      </c>
      <c r="G3893" s="24"/>
      <c r="H3893" s="24">
        <v>9206.1419999999998</v>
      </c>
      <c r="I3893" s="24">
        <v>9206.1419999999998</v>
      </c>
      <c r="J3893" s="37">
        <v>9206.1411599999992</v>
      </c>
      <c r="K3893" s="24">
        <v>0</v>
      </c>
      <c r="L3893" s="24">
        <v>0</v>
      </c>
      <c r="M3893" s="24">
        <f>I3893</f>
        <v>9206.1419999999998</v>
      </c>
      <c r="N3893" s="24">
        <f>J3893</f>
        <v>9206.1411599999992</v>
      </c>
      <c r="O3893" s="30">
        <v>9206.1411599999992</v>
      </c>
      <c r="P3893" s="30">
        <v>0</v>
      </c>
      <c r="Q3893" s="30">
        <f>O3893</f>
        <v>9206.1411599999992</v>
      </c>
      <c r="R3893" s="88">
        <f t="shared" si="2617"/>
        <v>99.999990875656692</v>
      </c>
      <c r="S3893" s="70"/>
    </row>
    <row r="3894" spans="1:19" ht="31.5" customHeight="1" x14ac:dyDescent="0.3">
      <c r="A3894" s="28" t="s">
        <v>338</v>
      </c>
      <c r="B3894" s="28" t="s">
        <v>1412</v>
      </c>
      <c r="C3894" s="18" t="s">
        <v>1323</v>
      </c>
      <c r="D3894" s="28"/>
      <c r="E3894" s="35" t="s">
        <v>1651</v>
      </c>
      <c r="F3894" s="24">
        <v>8574.4240000000009</v>
      </c>
      <c r="G3894" s="24">
        <f t="shared" ref="G3894:Q3895" si="2634">G3895</f>
        <v>0</v>
      </c>
      <c r="H3894" s="24">
        <f t="shared" si="2634"/>
        <v>7772.3370000000004</v>
      </c>
      <c r="I3894" s="24">
        <f t="shared" si="2634"/>
        <v>7772.3370000000004</v>
      </c>
      <c r="J3894" s="37">
        <f t="shared" si="2634"/>
        <v>2248.5094800000002</v>
      </c>
      <c r="K3894" s="24">
        <f t="shared" si="2634"/>
        <v>0</v>
      </c>
      <c r="L3894" s="24">
        <f t="shared" si="2634"/>
        <v>0</v>
      </c>
      <c r="M3894" s="24">
        <f t="shared" si="2634"/>
        <v>0</v>
      </c>
      <c r="N3894" s="24">
        <f t="shared" si="2634"/>
        <v>0</v>
      </c>
      <c r="O3894" s="30">
        <f t="shared" si="2634"/>
        <v>6678.3382199999996</v>
      </c>
      <c r="P3894" s="30">
        <f t="shared" si="2634"/>
        <v>0</v>
      </c>
      <c r="Q3894" s="30">
        <f t="shared" si="2634"/>
        <v>0</v>
      </c>
      <c r="R3894" s="88">
        <f t="shared" si="2617"/>
        <v>85.924455154221945</v>
      </c>
    </row>
    <row r="3895" spans="1:19" ht="31.5" customHeight="1" x14ac:dyDescent="0.3">
      <c r="A3895" s="28" t="s">
        <v>338</v>
      </c>
      <c r="B3895" s="28" t="s">
        <v>1412</v>
      </c>
      <c r="C3895" s="18" t="s">
        <v>1323</v>
      </c>
      <c r="D3895" s="28" t="s">
        <v>51</v>
      </c>
      <c r="E3895" s="29" t="s">
        <v>663</v>
      </c>
      <c r="F3895" s="24">
        <v>8574.4240000000009</v>
      </c>
      <c r="G3895" s="24">
        <f t="shared" si="2634"/>
        <v>0</v>
      </c>
      <c r="H3895" s="24">
        <f t="shared" si="2634"/>
        <v>7772.3370000000004</v>
      </c>
      <c r="I3895" s="24">
        <f t="shared" si="2634"/>
        <v>7772.3370000000004</v>
      </c>
      <c r="J3895" s="37">
        <f t="shared" si="2634"/>
        <v>2248.5094800000002</v>
      </c>
      <c r="K3895" s="24">
        <f t="shared" si="2634"/>
        <v>0</v>
      </c>
      <c r="L3895" s="24">
        <f t="shared" si="2634"/>
        <v>0</v>
      </c>
      <c r="M3895" s="24">
        <f t="shared" si="2634"/>
        <v>0</v>
      </c>
      <c r="N3895" s="24">
        <f t="shared" si="2634"/>
        <v>0</v>
      </c>
      <c r="O3895" s="30">
        <f t="shared" si="2634"/>
        <v>6678.3382199999996</v>
      </c>
      <c r="P3895" s="30">
        <f t="shared" si="2634"/>
        <v>0</v>
      </c>
      <c r="Q3895" s="30">
        <f t="shared" si="2634"/>
        <v>0</v>
      </c>
      <c r="R3895" s="88">
        <f t="shared" si="2617"/>
        <v>85.924455154221945</v>
      </c>
    </row>
    <row r="3896" spans="1:19" ht="31.5" customHeight="1" x14ac:dyDescent="0.3">
      <c r="A3896" s="28" t="s">
        <v>338</v>
      </c>
      <c r="B3896" s="28" t="s">
        <v>1412</v>
      </c>
      <c r="C3896" s="18" t="s">
        <v>1323</v>
      </c>
      <c r="D3896" s="28" t="s">
        <v>52</v>
      </c>
      <c r="E3896" s="29" t="s">
        <v>664</v>
      </c>
      <c r="F3896" s="24">
        <v>8574.4240000000009</v>
      </c>
      <c r="G3896" s="24"/>
      <c r="H3896" s="24">
        <v>7772.3370000000004</v>
      </c>
      <c r="I3896" s="24">
        <v>7772.3370000000004</v>
      </c>
      <c r="J3896" s="37">
        <v>2248.5094800000002</v>
      </c>
      <c r="K3896" s="24">
        <v>0</v>
      </c>
      <c r="L3896" s="24">
        <v>0</v>
      </c>
      <c r="M3896" s="24">
        <v>0</v>
      </c>
      <c r="N3896" s="24">
        <v>0</v>
      </c>
      <c r="O3896" s="30">
        <v>6678.3382199999996</v>
      </c>
      <c r="P3896" s="30">
        <v>0</v>
      </c>
      <c r="Q3896" s="30">
        <v>0</v>
      </c>
      <c r="R3896" s="88">
        <f t="shared" si="2617"/>
        <v>85.924455154221945</v>
      </c>
    </row>
    <row r="3897" spans="1:19" ht="31.5" customHeight="1" x14ac:dyDescent="0.3">
      <c r="A3897" s="28" t="s">
        <v>338</v>
      </c>
      <c r="B3897" s="28" t="s">
        <v>1412</v>
      </c>
      <c r="C3897" s="18" t="s">
        <v>922</v>
      </c>
      <c r="D3897" s="28"/>
      <c r="E3897" s="29" t="s">
        <v>1653</v>
      </c>
      <c r="F3897" s="24">
        <v>122426.704</v>
      </c>
      <c r="G3897" s="24">
        <f t="shared" ref="G3897:Q3898" si="2635">G3898</f>
        <v>34923.800000000003</v>
      </c>
      <c r="H3897" s="24">
        <f t="shared" si="2635"/>
        <v>37593.523000000001</v>
      </c>
      <c r="I3897" s="24">
        <f t="shared" si="2635"/>
        <v>37593.522530000002</v>
      </c>
      <c r="J3897" s="37">
        <f t="shared" si="2635"/>
        <v>25784.698530000001</v>
      </c>
      <c r="K3897" s="24">
        <f t="shared" si="2635"/>
        <v>0</v>
      </c>
      <c r="L3897" s="24">
        <f t="shared" si="2635"/>
        <v>0</v>
      </c>
      <c r="M3897" s="24">
        <f t="shared" si="2635"/>
        <v>37593.522530000002</v>
      </c>
      <c r="N3897" s="24">
        <f t="shared" si="2635"/>
        <v>25784.698530000001</v>
      </c>
      <c r="O3897" s="30">
        <f t="shared" si="2635"/>
        <v>20762.292669999999</v>
      </c>
      <c r="P3897" s="30">
        <f t="shared" si="2635"/>
        <v>0</v>
      </c>
      <c r="Q3897" s="30">
        <f t="shared" si="2635"/>
        <v>20762.292669999999</v>
      </c>
      <c r="R3897" s="88">
        <f t="shared" si="2617"/>
        <v>55.228377850017871</v>
      </c>
      <c r="S3897" s="70"/>
    </row>
    <row r="3898" spans="1:19" ht="31.5" customHeight="1" x14ac:dyDescent="0.3">
      <c r="A3898" s="28" t="s">
        <v>338</v>
      </c>
      <c r="B3898" s="28" t="s">
        <v>1412</v>
      </c>
      <c r="C3898" s="18" t="s">
        <v>922</v>
      </c>
      <c r="D3898" s="28" t="s">
        <v>345</v>
      </c>
      <c r="E3898" s="29" t="s">
        <v>671</v>
      </c>
      <c r="F3898" s="24">
        <v>122426.704</v>
      </c>
      <c r="G3898" s="24">
        <f t="shared" si="2635"/>
        <v>34923.800000000003</v>
      </c>
      <c r="H3898" s="24">
        <f t="shared" si="2635"/>
        <v>37593.523000000001</v>
      </c>
      <c r="I3898" s="24">
        <f t="shared" si="2635"/>
        <v>37593.522530000002</v>
      </c>
      <c r="J3898" s="37">
        <f t="shared" si="2635"/>
        <v>25784.698530000001</v>
      </c>
      <c r="K3898" s="24">
        <f t="shared" si="2635"/>
        <v>0</v>
      </c>
      <c r="L3898" s="24">
        <f t="shared" si="2635"/>
        <v>0</v>
      </c>
      <c r="M3898" s="24">
        <f t="shared" si="2635"/>
        <v>37593.522530000002</v>
      </c>
      <c r="N3898" s="24">
        <f t="shared" si="2635"/>
        <v>25784.698530000001</v>
      </c>
      <c r="O3898" s="30">
        <f t="shared" si="2635"/>
        <v>20762.292669999999</v>
      </c>
      <c r="P3898" s="30">
        <f t="shared" si="2635"/>
        <v>0</v>
      </c>
      <c r="Q3898" s="30">
        <f t="shared" si="2635"/>
        <v>20762.292669999999</v>
      </c>
      <c r="R3898" s="88">
        <f t="shared" si="2617"/>
        <v>55.228377850017871</v>
      </c>
      <c r="S3898" s="70"/>
    </row>
    <row r="3899" spans="1:19" ht="15.75" customHeight="1" x14ac:dyDescent="0.3">
      <c r="A3899" s="28" t="s">
        <v>338</v>
      </c>
      <c r="B3899" s="28" t="s">
        <v>1412</v>
      </c>
      <c r="C3899" s="18" t="s">
        <v>922</v>
      </c>
      <c r="D3899" s="28" t="s">
        <v>344</v>
      </c>
      <c r="E3899" s="29" t="s">
        <v>672</v>
      </c>
      <c r="F3899" s="24">
        <v>122426.704</v>
      </c>
      <c r="G3899" s="24">
        <v>34923.800000000003</v>
      </c>
      <c r="H3899" s="24">
        <v>37593.523000000001</v>
      </c>
      <c r="I3899" s="24">
        <v>37593.522530000002</v>
      </c>
      <c r="J3899" s="37">
        <v>25784.698530000001</v>
      </c>
      <c r="K3899" s="24">
        <v>0</v>
      </c>
      <c r="L3899" s="24">
        <v>0</v>
      </c>
      <c r="M3899" s="24">
        <f>I3899</f>
        <v>37593.522530000002</v>
      </c>
      <c r="N3899" s="24">
        <f>J3899</f>
        <v>25784.698530000001</v>
      </c>
      <c r="O3899" s="30">
        <v>20762.292669999999</v>
      </c>
      <c r="P3899" s="30">
        <v>0</v>
      </c>
      <c r="Q3899" s="30">
        <f>O3899</f>
        <v>20762.292669999999</v>
      </c>
      <c r="R3899" s="88">
        <f t="shared" si="2617"/>
        <v>55.228377850017871</v>
      </c>
      <c r="S3899" s="70"/>
    </row>
    <row r="3900" spans="1:19" ht="31.5" customHeight="1" x14ac:dyDescent="0.3">
      <c r="A3900" s="28" t="s">
        <v>338</v>
      </c>
      <c r="B3900" s="28" t="s">
        <v>1412</v>
      </c>
      <c r="C3900" s="18" t="s">
        <v>923</v>
      </c>
      <c r="D3900" s="28"/>
      <c r="E3900" s="29" t="s">
        <v>1098</v>
      </c>
      <c r="F3900" s="24">
        <v>47</v>
      </c>
      <c r="G3900" s="24">
        <f t="shared" ref="G3900:Q3901" si="2636">G3901</f>
        <v>0</v>
      </c>
      <c r="H3900" s="24">
        <f t="shared" si="2636"/>
        <v>47</v>
      </c>
      <c r="I3900" s="24">
        <f t="shared" si="2636"/>
        <v>47</v>
      </c>
      <c r="J3900" s="37">
        <f t="shared" si="2636"/>
        <v>47</v>
      </c>
      <c r="K3900" s="24">
        <f t="shared" si="2636"/>
        <v>0</v>
      </c>
      <c r="L3900" s="24">
        <f t="shared" si="2636"/>
        <v>0</v>
      </c>
      <c r="M3900" s="24">
        <f t="shared" si="2636"/>
        <v>47</v>
      </c>
      <c r="N3900" s="24">
        <f t="shared" si="2636"/>
        <v>47</v>
      </c>
      <c r="O3900" s="30">
        <f t="shared" si="2636"/>
        <v>47</v>
      </c>
      <c r="P3900" s="30">
        <f t="shared" si="2636"/>
        <v>0</v>
      </c>
      <c r="Q3900" s="30">
        <f t="shared" si="2636"/>
        <v>47</v>
      </c>
      <c r="R3900" s="88">
        <f t="shared" si="2617"/>
        <v>100</v>
      </c>
      <c r="S3900" s="70"/>
    </row>
    <row r="3901" spans="1:19" ht="31.5" customHeight="1" x14ac:dyDescent="0.3">
      <c r="A3901" s="28" t="s">
        <v>338</v>
      </c>
      <c r="B3901" s="28" t="s">
        <v>1412</v>
      </c>
      <c r="C3901" s="18" t="s">
        <v>923</v>
      </c>
      <c r="D3901" s="28" t="s">
        <v>345</v>
      </c>
      <c r="E3901" s="29" t="s">
        <v>671</v>
      </c>
      <c r="F3901" s="24">
        <v>47</v>
      </c>
      <c r="G3901" s="24">
        <f t="shared" si="2636"/>
        <v>0</v>
      </c>
      <c r="H3901" s="24">
        <f t="shared" si="2636"/>
        <v>47</v>
      </c>
      <c r="I3901" s="24">
        <f t="shared" si="2636"/>
        <v>47</v>
      </c>
      <c r="J3901" s="37">
        <f t="shared" si="2636"/>
        <v>47</v>
      </c>
      <c r="K3901" s="24">
        <f t="shared" si="2636"/>
        <v>0</v>
      </c>
      <c r="L3901" s="24">
        <f t="shared" si="2636"/>
        <v>0</v>
      </c>
      <c r="M3901" s="24">
        <f t="shared" si="2636"/>
        <v>47</v>
      </c>
      <c r="N3901" s="24">
        <f t="shared" si="2636"/>
        <v>47</v>
      </c>
      <c r="O3901" s="30">
        <f t="shared" si="2636"/>
        <v>47</v>
      </c>
      <c r="P3901" s="30">
        <f t="shared" si="2636"/>
        <v>0</v>
      </c>
      <c r="Q3901" s="30">
        <f t="shared" si="2636"/>
        <v>47</v>
      </c>
      <c r="R3901" s="88">
        <f t="shared" si="2617"/>
        <v>100</v>
      </c>
      <c r="S3901" s="70"/>
    </row>
    <row r="3902" spans="1:19" ht="15.75" customHeight="1" x14ac:dyDescent="0.3">
      <c r="A3902" s="28" t="s">
        <v>338</v>
      </c>
      <c r="B3902" s="28" t="s">
        <v>1412</v>
      </c>
      <c r="C3902" s="18" t="s">
        <v>923</v>
      </c>
      <c r="D3902" s="28" t="s">
        <v>344</v>
      </c>
      <c r="E3902" s="29" t="s">
        <v>672</v>
      </c>
      <c r="F3902" s="24">
        <v>47</v>
      </c>
      <c r="G3902" s="24"/>
      <c r="H3902" s="24">
        <v>47</v>
      </c>
      <c r="I3902" s="24">
        <v>47</v>
      </c>
      <c r="J3902" s="37">
        <v>47</v>
      </c>
      <c r="K3902" s="24">
        <v>0</v>
      </c>
      <c r="L3902" s="24">
        <v>0</v>
      </c>
      <c r="M3902" s="24">
        <f>I3902</f>
        <v>47</v>
      </c>
      <c r="N3902" s="24">
        <f>J3902</f>
        <v>47</v>
      </c>
      <c r="O3902" s="30">
        <v>47</v>
      </c>
      <c r="P3902" s="30">
        <v>0</v>
      </c>
      <c r="Q3902" s="30">
        <f>O3902</f>
        <v>47</v>
      </c>
      <c r="R3902" s="88">
        <f t="shared" si="2617"/>
        <v>100</v>
      </c>
      <c r="S3902" s="70"/>
    </row>
    <row r="3903" spans="1:19" ht="47.25" hidden="1" customHeight="1" x14ac:dyDescent="0.3">
      <c r="A3903" s="28" t="s">
        <v>338</v>
      </c>
      <c r="B3903" s="28" t="s">
        <v>1412</v>
      </c>
      <c r="C3903" s="18" t="s">
        <v>1845</v>
      </c>
      <c r="D3903" s="28"/>
      <c r="E3903" s="29" t="s">
        <v>1846</v>
      </c>
      <c r="F3903" s="24">
        <v>0</v>
      </c>
      <c r="G3903" s="24">
        <f t="shared" ref="G3903:Q3904" si="2637">G3904</f>
        <v>0</v>
      </c>
      <c r="H3903" s="24">
        <f t="shared" si="2637"/>
        <v>0</v>
      </c>
      <c r="I3903" s="24">
        <f t="shared" si="2637"/>
        <v>0</v>
      </c>
      <c r="J3903" s="37">
        <f t="shared" si="2637"/>
        <v>0</v>
      </c>
      <c r="K3903" s="24">
        <f t="shared" si="2637"/>
        <v>0</v>
      </c>
      <c r="L3903" s="24">
        <f t="shared" si="2637"/>
        <v>0</v>
      </c>
      <c r="M3903" s="24">
        <f t="shared" si="2637"/>
        <v>0</v>
      </c>
      <c r="N3903" s="24">
        <f t="shared" si="2637"/>
        <v>0</v>
      </c>
      <c r="O3903" s="30">
        <f t="shared" si="2637"/>
        <v>0</v>
      </c>
      <c r="P3903" s="30">
        <f t="shared" si="2637"/>
        <v>0</v>
      </c>
      <c r="Q3903" s="30">
        <f t="shared" si="2637"/>
        <v>0</v>
      </c>
      <c r="R3903" s="30">
        <v>0</v>
      </c>
      <c r="S3903" s="36" t="s">
        <v>2026</v>
      </c>
    </row>
    <row r="3904" spans="1:19" ht="31.5" hidden="1" customHeight="1" x14ac:dyDescent="0.3">
      <c r="A3904" s="28" t="s">
        <v>338</v>
      </c>
      <c r="B3904" s="28" t="s">
        <v>1412</v>
      </c>
      <c r="C3904" s="18" t="s">
        <v>1845</v>
      </c>
      <c r="D3904" s="28" t="s">
        <v>345</v>
      </c>
      <c r="E3904" s="29" t="s">
        <v>671</v>
      </c>
      <c r="F3904" s="24">
        <v>0</v>
      </c>
      <c r="G3904" s="24">
        <f t="shared" ref="G3904:O3904" si="2638">G3905</f>
        <v>0</v>
      </c>
      <c r="H3904" s="24">
        <f t="shared" si="2638"/>
        <v>0</v>
      </c>
      <c r="I3904" s="24">
        <f t="shared" si="2638"/>
        <v>0</v>
      </c>
      <c r="J3904" s="37">
        <f t="shared" si="2638"/>
        <v>0</v>
      </c>
      <c r="K3904" s="24">
        <f t="shared" si="2638"/>
        <v>0</v>
      </c>
      <c r="L3904" s="24">
        <f t="shared" si="2638"/>
        <v>0</v>
      </c>
      <c r="M3904" s="24">
        <f t="shared" si="2638"/>
        <v>0</v>
      </c>
      <c r="N3904" s="24">
        <f t="shared" si="2638"/>
        <v>0</v>
      </c>
      <c r="O3904" s="30">
        <f t="shared" si="2638"/>
        <v>0</v>
      </c>
      <c r="P3904" s="30">
        <f t="shared" si="2637"/>
        <v>0</v>
      </c>
      <c r="Q3904" s="30">
        <f t="shared" si="2637"/>
        <v>0</v>
      </c>
      <c r="R3904" s="30">
        <v>0</v>
      </c>
      <c r="S3904" s="36" t="s">
        <v>2026</v>
      </c>
    </row>
    <row r="3905" spans="1:19" ht="15.75" hidden="1" customHeight="1" x14ac:dyDescent="0.3">
      <c r="A3905" s="28" t="s">
        <v>338</v>
      </c>
      <c r="B3905" s="28" t="s">
        <v>1412</v>
      </c>
      <c r="C3905" s="18" t="s">
        <v>1845</v>
      </c>
      <c r="D3905" s="28" t="s">
        <v>344</v>
      </c>
      <c r="E3905" s="29" t="s">
        <v>672</v>
      </c>
      <c r="F3905" s="24">
        <v>0</v>
      </c>
      <c r="G3905" s="24"/>
      <c r="H3905" s="24">
        <v>0</v>
      </c>
      <c r="I3905" s="24">
        <v>0</v>
      </c>
      <c r="J3905" s="37">
        <v>0</v>
      </c>
      <c r="K3905" s="24">
        <v>0</v>
      </c>
      <c r="L3905" s="24">
        <v>0</v>
      </c>
      <c r="M3905" s="24">
        <f>I3905</f>
        <v>0</v>
      </c>
      <c r="N3905" s="24">
        <f>J3905</f>
        <v>0</v>
      </c>
      <c r="O3905" s="30">
        <v>0</v>
      </c>
      <c r="P3905" s="30">
        <v>0</v>
      </c>
      <c r="Q3905" s="30">
        <v>0</v>
      </c>
      <c r="R3905" s="30">
        <v>0</v>
      </c>
      <c r="S3905" s="36" t="s">
        <v>2026</v>
      </c>
    </row>
    <row r="3906" spans="1:19" ht="31.5" hidden="1" customHeight="1" x14ac:dyDescent="0.3">
      <c r="A3906" s="28" t="s">
        <v>338</v>
      </c>
      <c r="B3906" s="28" t="s">
        <v>1412</v>
      </c>
      <c r="C3906" s="18" t="s">
        <v>1847</v>
      </c>
      <c r="D3906" s="28"/>
      <c r="E3906" s="29" t="s">
        <v>1848</v>
      </c>
      <c r="F3906" s="24">
        <v>0</v>
      </c>
      <c r="G3906" s="24">
        <f t="shared" ref="G3906:Q3907" si="2639">G3907</f>
        <v>0</v>
      </c>
      <c r="H3906" s="24">
        <f t="shared" si="2639"/>
        <v>0</v>
      </c>
      <c r="I3906" s="24">
        <f t="shared" si="2639"/>
        <v>0</v>
      </c>
      <c r="J3906" s="37">
        <f t="shared" si="2639"/>
        <v>0</v>
      </c>
      <c r="K3906" s="24">
        <f t="shared" si="2639"/>
        <v>0</v>
      </c>
      <c r="L3906" s="24">
        <f t="shared" si="2639"/>
        <v>0</v>
      </c>
      <c r="M3906" s="24">
        <f t="shared" si="2639"/>
        <v>0</v>
      </c>
      <c r="N3906" s="24">
        <f t="shared" si="2639"/>
        <v>0</v>
      </c>
      <c r="O3906" s="30">
        <f t="shared" si="2639"/>
        <v>0</v>
      </c>
      <c r="P3906" s="30">
        <f t="shared" si="2639"/>
        <v>0</v>
      </c>
      <c r="Q3906" s="30">
        <f t="shared" si="2639"/>
        <v>0</v>
      </c>
      <c r="R3906" s="30">
        <v>0</v>
      </c>
      <c r="S3906" s="36" t="s">
        <v>2026</v>
      </c>
    </row>
    <row r="3907" spans="1:19" ht="31.5" hidden="1" customHeight="1" x14ac:dyDescent="0.3">
      <c r="A3907" s="28" t="s">
        <v>338</v>
      </c>
      <c r="B3907" s="28" t="s">
        <v>1412</v>
      </c>
      <c r="C3907" s="18" t="s">
        <v>1847</v>
      </c>
      <c r="D3907" s="28" t="s">
        <v>345</v>
      </c>
      <c r="E3907" s="29" t="s">
        <v>671</v>
      </c>
      <c r="F3907" s="24">
        <v>0</v>
      </c>
      <c r="G3907" s="24">
        <f t="shared" ref="G3907:O3907" si="2640">G3908</f>
        <v>0</v>
      </c>
      <c r="H3907" s="24">
        <f t="shared" si="2640"/>
        <v>0</v>
      </c>
      <c r="I3907" s="24">
        <f t="shared" si="2640"/>
        <v>0</v>
      </c>
      <c r="J3907" s="37">
        <f t="shared" si="2640"/>
        <v>0</v>
      </c>
      <c r="K3907" s="24">
        <f t="shared" si="2640"/>
        <v>0</v>
      </c>
      <c r="L3907" s="24">
        <f t="shared" si="2640"/>
        <v>0</v>
      </c>
      <c r="M3907" s="24">
        <f t="shared" si="2640"/>
        <v>0</v>
      </c>
      <c r="N3907" s="24">
        <f t="shared" si="2640"/>
        <v>0</v>
      </c>
      <c r="O3907" s="30">
        <f t="shared" si="2640"/>
        <v>0</v>
      </c>
      <c r="P3907" s="30">
        <f t="shared" si="2639"/>
        <v>0</v>
      </c>
      <c r="Q3907" s="30">
        <f t="shared" si="2639"/>
        <v>0</v>
      </c>
      <c r="R3907" s="30">
        <v>0</v>
      </c>
      <c r="S3907" s="36" t="s">
        <v>2026</v>
      </c>
    </row>
    <row r="3908" spans="1:19" ht="15.75" hidden="1" customHeight="1" x14ac:dyDescent="0.3">
      <c r="A3908" s="28" t="s">
        <v>338</v>
      </c>
      <c r="B3908" s="28" t="s">
        <v>1412</v>
      </c>
      <c r="C3908" s="18" t="s">
        <v>1847</v>
      </c>
      <c r="D3908" s="28" t="s">
        <v>344</v>
      </c>
      <c r="E3908" s="29" t="s">
        <v>672</v>
      </c>
      <c r="F3908" s="24">
        <v>0</v>
      </c>
      <c r="G3908" s="24"/>
      <c r="H3908" s="24">
        <v>0</v>
      </c>
      <c r="I3908" s="24">
        <v>0</v>
      </c>
      <c r="J3908" s="37">
        <v>0</v>
      </c>
      <c r="K3908" s="24">
        <v>0</v>
      </c>
      <c r="L3908" s="24">
        <v>0</v>
      </c>
      <c r="M3908" s="24">
        <f>I3908</f>
        <v>0</v>
      </c>
      <c r="N3908" s="24">
        <f>J3908</f>
        <v>0</v>
      </c>
      <c r="O3908" s="30">
        <v>0</v>
      </c>
      <c r="P3908" s="30">
        <v>0</v>
      </c>
      <c r="Q3908" s="30">
        <v>0</v>
      </c>
      <c r="R3908" s="30">
        <v>0</v>
      </c>
      <c r="S3908" s="36" t="s">
        <v>2026</v>
      </c>
    </row>
    <row r="3909" spans="1:19" ht="31.5" customHeight="1" x14ac:dyDescent="0.3">
      <c r="A3909" s="28" t="s">
        <v>338</v>
      </c>
      <c r="B3909" s="28" t="s">
        <v>1412</v>
      </c>
      <c r="C3909" s="18" t="s">
        <v>1551</v>
      </c>
      <c r="D3909" s="28"/>
      <c r="E3909" s="29" t="s">
        <v>1849</v>
      </c>
      <c r="F3909" s="24">
        <v>15</v>
      </c>
      <c r="G3909" s="24">
        <f t="shared" ref="G3909:Q3910" si="2641">G3910</f>
        <v>0</v>
      </c>
      <c r="H3909" s="24">
        <f t="shared" si="2641"/>
        <v>15</v>
      </c>
      <c r="I3909" s="24">
        <f t="shared" si="2641"/>
        <v>15</v>
      </c>
      <c r="J3909" s="37">
        <f t="shared" si="2641"/>
        <v>0</v>
      </c>
      <c r="K3909" s="24">
        <f t="shared" si="2641"/>
        <v>0</v>
      </c>
      <c r="L3909" s="24">
        <f t="shared" si="2641"/>
        <v>0</v>
      </c>
      <c r="M3909" s="24">
        <f t="shared" si="2641"/>
        <v>15</v>
      </c>
      <c r="N3909" s="24">
        <f t="shared" si="2641"/>
        <v>0</v>
      </c>
      <c r="O3909" s="30">
        <f t="shared" si="2641"/>
        <v>0</v>
      </c>
      <c r="P3909" s="30">
        <f t="shared" si="2641"/>
        <v>0</v>
      </c>
      <c r="Q3909" s="30">
        <f t="shared" si="2641"/>
        <v>0</v>
      </c>
      <c r="R3909" s="88">
        <f t="shared" si="2617"/>
        <v>0</v>
      </c>
    </row>
    <row r="3910" spans="1:19" ht="31.5" customHeight="1" x14ac:dyDescent="0.3">
      <c r="A3910" s="28" t="s">
        <v>338</v>
      </c>
      <c r="B3910" s="28" t="s">
        <v>1412</v>
      </c>
      <c r="C3910" s="18" t="s">
        <v>1551</v>
      </c>
      <c r="D3910" s="28" t="s">
        <v>345</v>
      </c>
      <c r="E3910" s="29" t="s">
        <v>671</v>
      </c>
      <c r="F3910" s="24">
        <v>15</v>
      </c>
      <c r="G3910" s="24">
        <f t="shared" si="2641"/>
        <v>0</v>
      </c>
      <c r="H3910" s="24">
        <f t="shared" si="2641"/>
        <v>15</v>
      </c>
      <c r="I3910" s="24">
        <f t="shared" si="2641"/>
        <v>15</v>
      </c>
      <c r="J3910" s="37">
        <f t="shared" si="2641"/>
        <v>0</v>
      </c>
      <c r="K3910" s="24">
        <f t="shared" si="2641"/>
        <v>0</v>
      </c>
      <c r="L3910" s="24">
        <f t="shared" si="2641"/>
        <v>0</v>
      </c>
      <c r="M3910" s="24">
        <f t="shared" si="2641"/>
        <v>15</v>
      </c>
      <c r="N3910" s="24">
        <f t="shared" si="2641"/>
        <v>0</v>
      </c>
      <c r="O3910" s="30">
        <f t="shared" si="2641"/>
        <v>0</v>
      </c>
      <c r="P3910" s="30">
        <f t="shared" si="2641"/>
        <v>0</v>
      </c>
      <c r="Q3910" s="30">
        <f t="shared" si="2641"/>
        <v>0</v>
      </c>
      <c r="R3910" s="88">
        <f t="shared" si="2617"/>
        <v>0</v>
      </c>
    </row>
    <row r="3911" spans="1:19" ht="15.75" customHeight="1" x14ac:dyDescent="0.3">
      <c r="A3911" s="28" t="s">
        <v>338</v>
      </c>
      <c r="B3911" s="28" t="s">
        <v>1412</v>
      </c>
      <c r="C3911" s="18" t="s">
        <v>1551</v>
      </c>
      <c r="D3911" s="28" t="s">
        <v>344</v>
      </c>
      <c r="E3911" s="29" t="s">
        <v>672</v>
      </c>
      <c r="F3911" s="24">
        <v>15</v>
      </c>
      <c r="G3911" s="24"/>
      <c r="H3911" s="24">
        <v>15</v>
      </c>
      <c r="I3911" s="24">
        <v>15</v>
      </c>
      <c r="J3911" s="37">
        <v>0</v>
      </c>
      <c r="K3911" s="24">
        <v>0</v>
      </c>
      <c r="L3911" s="24">
        <v>0</v>
      </c>
      <c r="M3911" s="24">
        <f>I3911</f>
        <v>15</v>
      </c>
      <c r="N3911" s="24">
        <f>J3911</f>
        <v>0</v>
      </c>
      <c r="O3911" s="30">
        <v>0</v>
      </c>
      <c r="P3911" s="30">
        <v>0</v>
      </c>
      <c r="Q3911" s="30">
        <v>0</v>
      </c>
      <c r="R3911" s="88">
        <f t="shared" si="2617"/>
        <v>0</v>
      </c>
    </row>
    <row r="3912" spans="1:19" ht="94.2" customHeight="1" x14ac:dyDescent="0.3">
      <c r="A3912" s="28" t="s">
        <v>338</v>
      </c>
      <c r="B3912" s="28" t="s">
        <v>1412</v>
      </c>
      <c r="C3912" s="18" t="s">
        <v>1850</v>
      </c>
      <c r="D3912" s="28"/>
      <c r="E3912" s="29" t="s">
        <v>2119</v>
      </c>
      <c r="F3912" s="24">
        <v>27628.400000000001</v>
      </c>
      <c r="G3912" s="24">
        <f t="shared" ref="G3912:Q3913" si="2642">G3913</f>
        <v>0</v>
      </c>
      <c r="H3912" s="24">
        <f t="shared" si="2642"/>
        <v>9503.099000000002</v>
      </c>
      <c r="I3912" s="24">
        <f t="shared" si="2642"/>
        <v>9503.0990000000002</v>
      </c>
      <c r="J3912" s="37">
        <f t="shared" si="2642"/>
        <v>0</v>
      </c>
      <c r="K3912" s="24">
        <f t="shared" si="2642"/>
        <v>0</v>
      </c>
      <c r="L3912" s="24">
        <f t="shared" si="2642"/>
        <v>0</v>
      </c>
      <c r="M3912" s="24">
        <f t="shared" si="2642"/>
        <v>9503.0990000000002</v>
      </c>
      <c r="N3912" s="24">
        <f t="shared" si="2642"/>
        <v>0</v>
      </c>
      <c r="O3912" s="30">
        <f t="shared" si="2642"/>
        <v>0</v>
      </c>
      <c r="P3912" s="30">
        <f t="shared" si="2642"/>
        <v>0</v>
      </c>
      <c r="Q3912" s="30">
        <f t="shared" si="2642"/>
        <v>0</v>
      </c>
      <c r="R3912" s="88">
        <f t="shared" si="2617"/>
        <v>0</v>
      </c>
    </row>
    <row r="3913" spans="1:19" ht="31.5" customHeight="1" x14ac:dyDescent="0.3">
      <c r="A3913" s="28" t="s">
        <v>338</v>
      </c>
      <c r="B3913" s="28" t="s">
        <v>1412</v>
      </c>
      <c r="C3913" s="18" t="s">
        <v>1850</v>
      </c>
      <c r="D3913" s="28" t="s">
        <v>345</v>
      </c>
      <c r="E3913" s="29" t="s">
        <v>671</v>
      </c>
      <c r="F3913" s="24">
        <v>27628.400000000001</v>
      </c>
      <c r="G3913" s="24">
        <f t="shared" si="2642"/>
        <v>0</v>
      </c>
      <c r="H3913" s="24">
        <f t="shared" si="2642"/>
        <v>9503.099000000002</v>
      </c>
      <c r="I3913" s="24">
        <f t="shared" si="2642"/>
        <v>9503.0990000000002</v>
      </c>
      <c r="J3913" s="37">
        <f t="shared" si="2642"/>
        <v>0</v>
      </c>
      <c r="K3913" s="24">
        <f t="shared" si="2642"/>
        <v>0</v>
      </c>
      <c r="L3913" s="24">
        <f t="shared" si="2642"/>
        <v>0</v>
      </c>
      <c r="M3913" s="24">
        <f t="shared" si="2642"/>
        <v>9503.0990000000002</v>
      </c>
      <c r="N3913" s="24">
        <f t="shared" si="2642"/>
        <v>0</v>
      </c>
      <c r="O3913" s="30">
        <f t="shared" si="2642"/>
        <v>0</v>
      </c>
      <c r="P3913" s="30">
        <f t="shared" si="2642"/>
        <v>0</v>
      </c>
      <c r="Q3913" s="30">
        <f t="shared" si="2642"/>
        <v>0</v>
      </c>
      <c r="R3913" s="88">
        <f t="shared" si="2617"/>
        <v>0</v>
      </c>
    </row>
    <row r="3914" spans="1:19" ht="15.75" customHeight="1" x14ac:dyDescent="0.3">
      <c r="A3914" s="28" t="s">
        <v>338</v>
      </c>
      <c r="B3914" s="28" t="s">
        <v>1412</v>
      </c>
      <c r="C3914" s="18" t="s">
        <v>1850</v>
      </c>
      <c r="D3914" s="28" t="s">
        <v>344</v>
      </c>
      <c r="E3914" s="29" t="s">
        <v>672</v>
      </c>
      <c r="F3914" s="24">
        <v>27628.400000000001</v>
      </c>
      <c r="G3914" s="24"/>
      <c r="H3914" s="24">
        <f>27628.4-18125.301</f>
        <v>9503.099000000002</v>
      </c>
      <c r="I3914" s="24">
        <v>9503.0990000000002</v>
      </c>
      <c r="J3914" s="37">
        <v>0</v>
      </c>
      <c r="K3914" s="24">
        <v>0</v>
      </c>
      <c r="L3914" s="24">
        <v>0</v>
      </c>
      <c r="M3914" s="24">
        <f>I3914</f>
        <v>9503.0990000000002</v>
      </c>
      <c r="N3914" s="24">
        <f>J3914</f>
        <v>0</v>
      </c>
      <c r="O3914" s="30">
        <v>0</v>
      </c>
      <c r="P3914" s="30">
        <v>0</v>
      </c>
      <c r="Q3914" s="30">
        <v>0</v>
      </c>
      <c r="R3914" s="88">
        <f t="shared" si="2617"/>
        <v>0</v>
      </c>
    </row>
    <row r="3915" spans="1:19" ht="110.25" customHeight="1" x14ac:dyDescent="0.3">
      <c r="A3915" s="28" t="s">
        <v>338</v>
      </c>
      <c r="B3915" s="28" t="s">
        <v>1412</v>
      </c>
      <c r="C3915" s="18" t="s">
        <v>1244</v>
      </c>
      <c r="D3915" s="28"/>
      <c r="E3915" s="29" t="s">
        <v>1258</v>
      </c>
      <c r="F3915" s="24">
        <v>318961.09999999998</v>
      </c>
      <c r="G3915" s="24">
        <f t="shared" ref="G3915:Q3916" si="2643">G3916</f>
        <v>234251.1</v>
      </c>
      <c r="H3915" s="24">
        <f t="shared" si="2643"/>
        <v>443681.81499999994</v>
      </c>
      <c r="I3915" s="24">
        <f t="shared" si="2643"/>
        <v>477595.45717000001</v>
      </c>
      <c r="J3915" s="37">
        <f t="shared" si="2643"/>
        <v>276882.89678000001</v>
      </c>
      <c r="K3915" s="24">
        <f t="shared" si="2643"/>
        <v>477595.45717000001</v>
      </c>
      <c r="L3915" s="24">
        <f t="shared" si="2643"/>
        <v>276882.89678000001</v>
      </c>
      <c r="M3915" s="24">
        <f t="shared" si="2643"/>
        <v>477595.45717000001</v>
      </c>
      <c r="N3915" s="24">
        <f t="shared" si="2643"/>
        <v>276882.89678000001</v>
      </c>
      <c r="O3915" s="30">
        <f t="shared" si="2643"/>
        <v>473175.28363999998</v>
      </c>
      <c r="P3915" s="30">
        <f t="shared" si="2643"/>
        <v>473175.28363999998</v>
      </c>
      <c r="Q3915" s="30">
        <f t="shared" si="2643"/>
        <v>473175.28363999998</v>
      </c>
      <c r="R3915" s="88">
        <f t="shared" si="2617"/>
        <v>99.074494226517174</v>
      </c>
      <c r="S3915" s="70"/>
    </row>
    <row r="3916" spans="1:19" ht="31.5" customHeight="1" x14ac:dyDescent="0.3">
      <c r="A3916" s="28" t="s">
        <v>338</v>
      </c>
      <c r="B3916" s="28" t="s">
        <v>1412</v>
      </c>
      <c r="C3916" s="18" t="s">
        <v>1244</v>
      </c>
      <c r="D3916" s="28" t="s">
        <v>345</v>
      </c>
      <c r="E3916" s="29" t="s">
        <v>671</v>
      </c>
      <c r="F3916" s="24">
        <v>318961.09999999998</v>
      </c>
      <c r="G3916" s="24">
        <f t="shared" si="2643"/>
        <v>234251.1</v>
      </c>
      <c r="H3916" s="24">
        <f t="shared" si="2643"/>
        <v>443681.81499999994</v>
      </c>
      <c r="I3916" s="24">
        <f t="shared" si="2643"/>
        <v>477595.45717000001</v>
      </c>
      <c r="J3916" s="37">
        <f t="shared" si="2643"/>
        <v>276882.89678000001</v>
      </c>
      <c r="K3916" s="24">
        <f t="shared" si="2643"/>
        <v>477595.45717000001</v>
      </c>
      <c r="L3916" s="24">
        <f t="shared" si="2643"/>
        <v>276882.89678000001</v>
      </c>
      <c r="M3916" s="24">
        <f t="shared" si="2643"/>
        <v>477595.45717000001</v>
      </c>
      <c r="N3916" s="24">
        <f t="shared" si="2643"/>
        <v>276882.89678000001</v>
      </c>
      <c r="O3916" s="30">
        <f t="shared" si="2643"/>
        <v>473175.28363999998</v>
      </c>
      <c r="P3916" s="30">
        <f t="shared" si="2643"/>
        <v>473175.28363999998</v>
      </c>
      <c r="Q3916" s="30">
        <f t="shared" si="2643"/>
        <v>473175.28363999998</v>
      </c>
      <c r="R3916" s="88">
        <f t="shared" si="2617"/>
        <v>99.074494226517174</v>
      </c>
      <c r="S3916" s="70"/>
    </row>
    <row r="3917" spans="1:19" ht="15.75" customHeight="1" x14ac:dyDescent="0.3">
      <c r="A3917" s="28" t="s">
        <v>338</v>
      </c>
      <c r="B3917" s="28" t="s">
        <v>1412</v>
      </c>
      <c r="C3917" s="18" t="s">
        <v>1244</v>
      </c>
      <c r="D3917" s="28" t="s">
        <v>344</v>
      </c>
      <c r="E3917" s="29" t="s">
        <v>672</v>
      </c>
      <c r="F3917" s="24">
        <v>318961.09999999998</v>
      </c>
      <c r="G3917" s="24">
        <v>234251.1</v>
      </c>
      <c r="H3917" s="24">
        <f>553212.2-32442.4-77087.985</f>
        <v>443681.81499999994</v>
      </c>
      <c r="I3917" s="24">
        <v>477595.45717000001</v>
      </c>
      <c r="J3917" s="37">
        <v>276882.89678000001</v>
      </c>
      <c r="K3917" s="24">
        <f>I3917</f>
        <v>477595.45717000001</v>
      </c>
      <c r="L3917" s="24">
        <f>J3917</f>
        <v>276882.89678000001</v>
      </c>
      <c r="M3917" s="24">
        <f>I3917</f>
        <v>477595.45717000001</v>
      </c>
      <c r="N3917" s="24">
        <f>J3917</f>
        <v>276882.89678000001</v>
      </c>
      <c r="O3917" s="30">
        <v>473175.28363999998</v>
      </c>
      <c r="P3917" s="30">
        <f>O3917</f>
        <v>473175.28363999998</v>
      </c>
      <c r="Q3917" s="30">
        <f>O3917</f>
        <v>473175.28363999998</v>
      </c>
      <c r="R3917" s="88">
        <f t="shared" ref="R3917:R3980" si="2644">O3917/I3917*100</f>
        <v>99.074494226517174</v>
      </c>
      <c r="S3917" s="70"/>
    </row>
    <row r="3918" spans="1:19" ht="126" customHeight="1" x14ac:dyDescent="0.3">
      <c r="A3918" s="28" t="s">
        <v>338</v>
      </c>
      <c r="B3918" s="28" t="s">
        <v>1412</v>
      </c>
      <c r="C3918" s="18" t="s">
        <v>1268</v>
      </c>
      <c r="D3918" s="28"/>
      <c r="E3918" s="29" t="s">
        <v>1561</v>
      </c>
      <c r="F3918" s="24">
        <v>47968.206999999995</v>
      </c>
      <c r="G3918" s="24">
        <f t="shared" ref="G3918:Q3919" si="2645">G3919</f>
        <v>-5553.5770000000002</v>
      </c>
      <c r="H3918" s="24">
        <f t="shared" si="2645"/>
        <v>22459.935999999998</v>
      </c>
      <c r="I3918" s="24">
        <f t="shared" si="2645"/>
        <v>22459.935030000001</v>
      </c>
      <c r="J3918" s="37">
        <f t="shared" si="2645"/>
        <v>38632.29</v>
      </c>
      <c r="K3918" s="24">
        <f t="shared" si="2645"/>
        <v>0</v>
      </c>
      <c r="L3918" s="24">
        <f t="shared" si="2645"/>
        <v>0</v>
      </c>
      <c r="M3918" s="24">
        <f t="shared" si="2645"/>
        <v>22459.935030000001</v>
      </c>
      <c r="N3918" s="24">
        <f t="shared" si="2645"/>
        <v>38632.29</v>
      </c>
      <c r="O3918" s="30">
        <f t="shared" si="2645"/>
        <v>18510.203990000002</v>
      </c>
      <c r="P3918" s="30">
        <f t="shared" si="2645"/>
        <v>0</v>
      </c>
      <c r="Q3918" s="30">
        <f t="shared" si="2645"/>
        <v>18510.203990000002</v>
      </c>
      <c r="R3918" s="88">
        <f t="shared" si="2644"/>
        <v>82.414325621493134</v>
      </c>
      <c r="S3918" s="70"/>
    </row>
    <row r="3919" spans="1:19" ht="31.5" customHeight="1" x14ac:dyDescent="0.3">
      <c r="A3919" s="28" t="s">
        <v>338</v>
      </c>
      <c r="B3919" s="28" t="s">
        <v>1412</v>
      </c>
      <c r="C3919" s="18" t="s">
        <v>1268</v>
      </c>
      <c r="D3919" s="28" t="s">
        <v>345</v>
      </c>
      <c r="E3919" s="29" t="s">
        <v>671</v>
      </c>
      <c r="F3919" s="24">
        <v>47968.206999999995</v>
      </c>
      <c r="G3919" s="24">
        <f t="shared" si="2645"/>
        <v>-5553.5770000000002</v>
      </c>
      <c r="H3919" s="24">
        <f t="shared" si="2645"/>
        <v>22459.935999999998</v>
      </c>
      <c r="I3919" s="24">
        <f t="shared" si="2645"/>
        <v>22459.935030000001</v>
      </c>
      <c r="J3919" s="37">
        <f t="shared" si="2645"/>
        <v>38632.29</v>
      </c>
      <c r="K3919" s="24">
        <f t="shared" si="2645"/>
        <v>0</v>
      </c>
      <c r="L3919" s="24">
        <f t="shared" si="2645"/>
        <v>0</v>
      </c>
      <c r="M3919" s="24">
        <f t="shared" si="2645"/>
        <v>22459.935030000001</v>
      </c>
      <c r="N3919" s="24">
        <f t="shared" si="2645"/>
        <v>38632.29</v>
      </c>
      <c r="O3919" s="30">
        <f t="shared" si="2645"/>
        <v>18510.203990000002</v>
      </c>
      <c r="P3919" s="30">
        <f t="shared" si="2645"/>
        <v>0</v>
      </c>
      <c r="Q3919" s="30">
        <f t="shared" si="2645"/>
        <v>18510.203990000002</v>
      </c>
      <c r="R3919" s="88">
        <f t="shared" si="2644"/>
        <v>82.414325621493134</v>
      </c>
      <c r="S3919" s="70"/>
    </row>
    <row r="3920" spans="1:19" ht="15.75" customHeight="1" x14ac:dyDescent="0.3">
      <c r="A3920" s="28" t="s">
        <v>338</v>
      </c>
      <c r="B3920" s="28" t="s">
        <v>1412</v>
      </c>
      <c r="C3920" s="18" t="s">
        <v>1268</v>
      </c>
      <c r="D3920" s="28" t="s">
        <v>344</v>
      </c>
      <c r="E3920" s="29" t="s">
        <v>672</v>
      </c>
      <c r="F3920" s="24">
        <v>47968.206999999995</v>
      </c>
      <c r="G3920" s="24">
        <v>-5553.5770000000002</v>
      </c>
      <c r="H3920" s="24">
        <f>42414.63-19954.694</f>
        <v>22459.935999999998</v>
      </c>
      <c r="I3920" s="24">
        <v>22459.935030000001</v>
      </c>
      <c r="J3920" s="37">
        <v>38632.29</v>
      </c>
      <c r="K3920" s="24">
        <v>0</v>
      </c>
      <c r="L3920" s="24">
        <v>0</v>
      </c>
      <c r="M3920" s="24">
        <f>I3920</f>
        <v>22459.935030000001</v>
      </c>
      <c r="N3920" s="24">
        <f>J3920</f>
        <v>38632.29</v>
      </c>
      <c r="O3920" s="30">
        <v>18510.203990000002</v>
      </c>
      <c r="P3920" s="30">
        <v>0</v>
      </c>
      <c r="Q3920" s="30">
        <f>O3920</f>
        <v>18510.203990000002</v>
      </c>
      <c r="R3920" s="88">
        <f t="shared" si="2644"/>
        <v>82.414325621493134</v>
      </c>
      <c r="S3920" s="70"/>
    </row>
    <row r="3921" spans="1:19" ht="141.75" customHeight="1" x14ac:dyDescent="0.3">
      <c r="A3921" s="28" t="s">
        <v>338</v>
      </c>
      <c r="B3921" s="28" t="s">
        <v>1412</v>
      </c>
      <c r="C3921" s="18" t="s">
        <v>1269</v>
      </c>
      <c r="D3921" s="28"/>
      <c r="E3921" s="29" t="s">
        <v>1274</v>
      </c>
      <c r="F3921" s="24">
        <v>111837.36799999999</v>
      </c>
      <c r="G3921" s="24">
        <f t="shared" ref="G3921:Q3922" si="2646">G3922</f>
        <v>-94190.144</v>
      </c>
      <c r="H3921" s="24">
        <f t="shared" si="2646"/>
        <v>17647.223999999998</v>
      </c>
      <c r="I3921" s="24">
        <f t="shared" si="2646"/>
        <v>17647.223999999998</v>
      </c>
      <c r="J3921" s="37">
        <f t="shared" si="2646"/>
        <v>12878.42294</v>
      </c>
      <c r="K3921" s="24">
        <f t="shared" si="2646"/>
        <v>0</v>
      </c>
      <c r="L3921" s="24">
        <f t="shared" si="2646"/>
        <v>0</v>
      </c>
      <c r="M3921" s="24">
        <f t="shared" si="2646"/>
        <v>17647.223999999998</v>
      </c>
      <c r="N3921" s="24">
        <f t="shared" si="2646"/>
        <v>12878.42294</v>
      </c>
      <c r="O3921" s="30">
        <f t="shared" si="2646"/>
        <v>17647.217710000001</v>
      </c>
      <c r="P3921" s="30">
        <f t="shared" si="2646"/>
        <v>0</v>
      </c>
      <c r="Q3921" s="30">
        <f t="shared" si="2646"/>
        <v>17647.217710000001</v>
      </c>
      <c r="R3921" s="88">
        <f t="shared" si="2644"/>
        <v>99.999964357000309</v>
      </c>
      <c r="S3921" s="70"/>
    </row>
    <row r="3922" spans="1:19" ht="31.5" customHeight="1" x14ac:dyDescent="0.3">
      <c r="A3922" s="28" t="s">
        <v>338</v>
      </c>
      <c r="B3922" s="28" t="s">
        <v>1412</v>
      </c>
      <c r="C3922" s="18" t="s">
        <v>1269</v>
      </c>
      <c r="D3922" s="28" t="s">
        <v>345</v>
      </c>
      <c r="E3922" s="29" t="s">
        <v>671</v>
      </c>
      <c r="F3922" s="24">
        <v>111837.36799999999</v>
      </c>
      <c r="G3922" s="24">
        <f t="shared" si="2646"/>
        <v>-94190.144</v>
      </c>
      <c r="H3922" s="24">
        <f t="shared" si="2646"/>
        <v>17647.223999999998</v>
      </c>
      <c r="I3922" s="24">
        <f t="shared" si="2646"/>
        <v>17647.223999999998</v>
      </c>
      <c r="J3922" s="37">
        <f t="shared" si="2646"/>
        <v>12878.42294</v>
      </c>
      <c r="K3922" s="24">
        <f t="shared" si="2646"/>
        <v>0</v>
      </c>
      <c r="L3922" s="24">
        <f t="shared" si="2646"/>
        <v>0</v>
      </c>
      <c r="M3922" s="24">
        <f t="shared" si="2646"/>
        <v>17647.223999999998</v>
      </c>
      <c r="N3922" s="24">
        <f t="shared" si="2646"/>
        <v>12878.42294</v>
      </c>
      <c r="O3922" s="30">
        <f t="shared" si="2646"/>
        <v>17647.217710000001</v>
      </c>
      <c r="P3922" s="30">
        <f t="shared" si="2646"/>
        <v>0</v>
      </c>
      <c r="Q3922" s="30">
        <f t="shared" si="2646"/>
        <v>17647.217710000001</v>
      </c>
      <c r="R3922" s="88">
        <f t="shared" si="2644"/>
        <v>99.999964357000309</v>
      </c>
      <c r="S3922" s="70"/>
    </row>
    <row r="3923" spans="1:19" ht="15.75" customHeight="1" x14ac:dyDescent="0.3">
      <c r="A3923" s="28" t="s">
        <v>338</v>
      </c>
      <c r="B3923" s="28" t="s">
        <v>1412</v>
      </c>
      <c r="C3923" s="18" t="s">
        <v>1269</v>
      </c>
      <c r="D3923" s="28" t="s">
        <v>344</v>
      </c>
      <c r="E3923" s="29" t="s">
        <v>672</v>
      </c>
      <c r="F3923" s="24">
        <v>111837.36799999999</v>
      </c>
      <c r="G3923" s="24">
        <v>-94190.144</v>
      </c>
      <c r="H3923" s="24">
        <v>17647.223999999998</v>
      </c>
      <c r="I3923" s="24">
        <v>17647.223999999998</v>
      </c>
      <c r="J3923" s="37">
        <v>12878.42294</v>
      </c>
      <c r="K3923" s="24">
        <v>0</v>
      </c>
      <c r="L3923" s="24">
        <v>0</v>
      </c>
      <c r="M3923" s="24">
        <f>I3923</f>
        <v>17647.223999999998</v>
      </c>
      <c r="N3923" s="24">
        <f>J3923</f>
        <v>12878.42294</v>
      </c>
      <c r="O3923" s="30">
        <v>17647.217710000001</v>
      </c>
      <c r="P3923" s="30">
        <v>0</v>
      </c>
      <c r="Q3923" s="30">
        <f>O3923</f>
        <v>17647.217710000001</v>
      </c>
      <c r="R3923" s="88">
        <f t="shared" si="2644"/>
        <v>99.999964357000309</v>
      </c>
      <c r="S3923" s="70"/>
    </row>
    <row r="3924" spans="1:19" ht="126" customHeight="1" x14ac:dyDescent="0.3">
      <c r="A3924" s="28" t="s">
        <v>338</v>
      </c>
      <c r="B3924" s="28" t="s">
        <v>1412</v>
      </c>
      <c r="C3924" s="18" t="s">
        <v>1320</v>
      </c>
      <c r="D3924" s="28"/>
      <c r="E3924" s="29" t="s">
        <v>1655</v>
      </c>
      <c r="F3924" s="24">
        <v>17057.400000000001</v>
      </c>
      <c r="G3924" s="24">
        <f t="shared" ref="G3924:Q3925" si="2647">G3925</f>
        <v>113914.872</v>
      </c>
      <c r="H3924" s="24">
        <f t="shared" si="2647"/>
        <v>131041.47199999999</v>
      </c>
      <c r="I3924" s="24">
        <f t="shared" si="2647"/>
        <v>131041.47199999999</v>
      </c>
      <c r="J3924" s="37">
        <f t="shared" si="2647"/>
        <v>111951.58428</v>
      </c>
      <c r="K3924" s="24">
        <f t="shared" si="2647"/>
        <v>0</v>
      </c>
      <c r="L3924" s="24">
        <f t="shared" si="2647"/>
        <v>0</v>
      </c>
      <c r="M3924" s="24">
        <f t="shared" si="2647"/>
        <v>131041.47199999999</v>
      </c>
      <c r="N3924" s="24">
        <f t="shared" si="2647"/>
        <v>111951.58428</v>
      </c>
      <c r="O3924" s="30">
        <f t="shared" si="2647"/>
        <v>130315.64408</v>
      </c>
      <c r="P3924" s="30">
        <f t="shared" si="2647"/>
        <v>0</v>
      </c>
      <c r="Q3924" s="30">
        <f t="shared" si="2647"/>
        <v>130315.64408</v>
      </c>
      <c r="R3924" s="88">
        <f t="shared" si="2644"/>
        <v>99.446108236635197</v>
      </c>
      <c r="S3924" s="70"/>
    </row>
    <row r="3925" spans="1:19" ht="31.5" customHeight="1" x14ac:dyDescent="0.3">
      <c r="A3925" s="28" t="s">
        <v>338</v>
      </c>
      <c r="B3925" s="28" t="s">
        <v>1412</v>
      </c>
      <c r="C3925" s="18" t="s">
        <v>1320</v>
      </c>
      <c r="D3925" s="28" t="s">
        <v>345</v>
      </c>
      <c r="E3925" s="29" t="s">
        <v>671</v>
      </c>
      <c r="F3925" s="24">
        <v>17057.400000000001</v>
      </c>
      <c r="G3925" s="24">
        <f t="shared" si="2647"/>
        <v>113914.872</v>
      </c>
      <c r="H3925" s="24">
        <f t="shared" si="2647"/>
        <v>131041.47199999999</v>
      </c>
      <c r="I3925" s="24">
        <f t="shared" si="2647"/>
        <v>131041.47199999999</v>
      </c>
      <c r="J3925" s="37">
        <f t="shared" si="2647"/>
        <v>111951.58428</v>
      </c>
      <c r="K3925" s="24">
        <f t="shared" si="2647"/>
        <v>0</v>
      </c>
      <c r="L3925" s="24">
        <f t="shared" si="2647"/>
        <v>0</v>
      </c>
      <c r="M3925" s="24">
        <f t="shared" si="2647"/>
        <v>131041.47199999999</v>
      </c>
      <c r="N3925" s="24">
        <f t="shared" si="2647"/>
        <v>111951.58428</v>
      </c>
      <c r="O3925" s="30">
        <f t="shared" si="2647"/>
        <v>130315.64408</v>
      </c>
      <c r="P3925" s="30">
        <f t="shared" si="2647"/>
        <v>0</v>
      </c>
      <c r="Q3925" s="30">
        <f t="shared" si="2647"/>
        <v>130315.64408</v>
      </c>
      <c r="R3925" s="88">
        <f t="shared" si="2644"/>
        <v>99.446108236635197</v>
      </c>
      <c r="S3925" s="70"/>
    </row>
    <row r="3926" spans="1:19" ht="15.75" customHeight="1" x14ac:dyDescent="0.3">
      <c r="A3926" s="28" t="s">
        <v>338</v>
      </c>
      <c r="B3926" s="28" t="s">
        <v>1412</v>
      </c>
      <c r="C3926" s="18" t="s">
        <v>1320</v>
      </c>
      <c r="D3926" s="28" t="s">
        <v>344</v>
      </c>
      <c r="E3926" s="29" t="s">
        <v>672</v>
      </c>
      <c r="F3926" s="24">
        <v>17057.400000000001</v>
      </c>
      <c r="G3926" s="24">
        <v>113914.872</v>
      </c>
      <c r="H3926" s="24">
        <f>130972.272+69.2</f>
        <v>131041.47199999999</v>
      </c>
      <c r="I3926" s="24">
        <v>131041.47199999999</v>
      </c>
      <c r="J3926" s="37">
        <v>111951.58428</v>
      </c>
      <c r="K3926" s="24">
        <v>0</v>
      </c>
      <c r="L3926" s="24">
        <v>0</v>
      </c>
      <c r="M3926" s="24">
        <f>I3926</f>
        <v>131041.47199999999</v>
      </c>
      <c r="N3926" s="24">
        <f>J3926</f>
        <v>111951.58428</v>
      </c>
      <c r="O3926" s="30">
        <v>130315.64408</v>
      </c>
      <c r="P3926" s="30">
        <v>0</v>
      </c>
      <c r="Q3926" s="30">
        <f>O3926</f>
        <v>130315.64408</v>
      </c>
      <c r="R3926" s="88">
        <f t="shared" si="2644"/>
        <v>99.446108236635197</v>
      </c>
      <c r="S3926" s="70"/>
    </row>
    <row r="3927" spans="1:19" ht="141.75" customHeight="1" x14ac:dyDescent="0.3">
      <c r="A3927" s="28" t="s">
        <v>338</v>
      </c>
      <c r="B3927" s="28" t="s">
        <v>1412</v>
      </c>
      <c r="C3927" s="18" t="s">
        <v>1851</v>
      </c>
      <c r="D3927" s="28"/>
      <c r="E3927" s="29" t="s">
        <v>1852</v>
      </c>
      <c r="F3927" s="24">
        <v>11641.3</v>
      </c>
      <c r="G3927" s="24">
        <f t="shared" ref="G3927:Q3928" si="2648">G3928</f>
        <v>0</v>
      </c>
      <c r="H3927" s="24">
        <f t="shared" si="2648"/>
        <v>11641.3</v>
      </c>
      <c r="I3927" s="24">
        <f t="shared" si="2648"/>
        <v>11641.3</v>
      </c>
      <c r="J3927" s="37">
        <f t="shared" si="2648"/>
        <v>11641.3</v>
      </c>
      <c r="K3927" s="24">
        <f t="shared" si="2648"/>
        <v>0</v>
      </c>
      <c r="L3927" s="24">
        <f t="shared" si="2648"/>
        <v>0</v>
      </c>
      <c r="M3927" s="24">
        <f t="shared" si="2648"/>
        <v>11641.3</v>
      </c>
      <c r="N3927" s="24">
        <f t="shared" si="2648"/>
        <v>11641.3</v>
      </c>
      <c r="O3927" s="30">
        <f t="shared" si="2648"/>
        <v>0</v>
      </c>
      <c r="P3927" s="30">
        <f t="shared" si="2648"/>
        <v>0</v>
      </c>
      <c r="Q3927" s="30">
        <f t="shared" si="2648"/>
        <v>0</v>
      </c>
      <c r="R3927" s="88">
        <f t="shared" si="2644"/>
        <v>0</v>
      </c>
    </row>
    <row r="3928" spans="1:19" ht="31.5" customHeight="1" x14ac:dyDescent="0.3">
      <c r="A3928" s="28" t="s">
        <v>338</v>
      </c>
      <c r="B3928" s="28" t="s">
        <v>1412</v>
      </c>
      <c r="C3928" s="18" t="s">
        <v>1851</v>
      </c>
      <c r="D3928" s="28" t="s">
        <v>345</v>
      </c>
      <c r="E3928" s="29" t="s">
        <v>671</v>
      </c>
      <c r="F3928" s="24">
        <v>11641.3</v>
      </c>
      <c r="G3928" s="24">
        <f t="shared" si="2648"/>
        <v>0</v>
      </c>
      <c r="H3928" s="24">
        <f t="shared" si="2648"/>
        <v>11641.3</v>
      </c>
      <c r="I3928" s="24">
        <f t="shared" si="2648"/>
        <v>11641.3</v>
      </c>
      <c r="J3928" s="37">
        <f t="shared" si="2648"/>
        <v>11641.3</v>
      </c>
      <c r="K3928" s="24">
        <f t="shared" si="2648"/>
        <v>0</v>
      </c>
      <c r="L3928" s="24">
        <f t="shared" si="2648"/>
        <v>0</v>
      </c>
      <c r="M3928" s="24">
        <f t="shared" si="2648"/>
        <v>11641.3</v>
      </c>
      <c r="N3928" s="24">
        <f t="shared" si="2648"/>
        <v>11641.3</v>
      </c>
      <c r="O3928" s="30">
        <f t="shared" si="2648"/>
        <v>0</v>
      </c>
      <c r="P3928" s="30">
        <f t="shared" si="2648"/>
        <v>0</v>
      </c>
      <c r="Q3928" s="30">
        <f t="shared" si="2648"/>
        <v>0</v>
      </c>
      <c r="R3928" s="88">
        <f t="shared" si="2644"/>
        <v>0</v>
      </c>
    </row>
    <row r="3929" spans="1:19" ht="15.75" customHeight="1" x14ac:dyDescent="0.3">
      <c r="A3929" s="28" t="s">
        <v>338</v>
      </c>
      <c r="B3929" s="28" t="s">
        <v>1412</v>
      </c>
      <c r="C3929" s="18" t="s">
        <v>1851</v>
      </c>
      <c r="D3929" s="28" t="s">
        <v>344</v>
      </c>
      <c r="E3929" s="29" t="s">
        <v>672</v>
      </c>
      <c r="F3929" s="24">
        <v>11641.3</v>
      </c>
      <c r="G3929" s="24"/>
      <c r="H3929" s="24">
        <v>11641.3</v>
      </c>
      <c r="I3929" s="24">
        <v>11641.3</v>
      </c>
      <c r="J3929" s="37">
        <v>11641.3</v>
      </c>
      <c r="K3929" s="24">
        <v>0</v>
      </c>
      <c r="L3929" s="24">
        <v>0</v>
      </c>
      <c r="M3929" s="24">
        <f>I3929</f>
        <v>11641.3</v>
      </c>
      <c r="N3929" s="24">
        <f>J3929</f>
        <v>11641.3</v>
      </c>
      <c r="O3929" s="30">
        <v>0</v>
      </c>
      <c r="P3929" s="30">
        <v>0</v>
      </c>
      <c r="Q3929" s="30">
        <v>0</v>
      </c>
      <c r="R3929" s="88">
        <f t="shared" si="2644"/>
        <v>0</v>
      </c>
    </row>
    <row r="3930" spans="1:19" ht="141.75" hidden="1" customHeight="1" x14ac:dyDescent="0.3">
      <c r="A3930" s="28" t="s">
        <v>338</v>
      </c>
      <c r="B3930" s="28" t="s">
        <v>1412</v>
      </c>
      <c r="C3930" s="18" t="s">
        <v>1853</v>
      </c>
      <c r="D3930" s="28"/>
      <c r="E3930" s="29" t="s">
        <v>1854</v>
      </c>
      <c r="F3930" s="24">
        <v>0</v>
      </c>
      <c r="G3930" s="24">
        <f t="shared" ref="G3930:Q3931" si="2649">G3931</f>
        <v>0</v>
      </c>
      <c r="H3930" s="24">
        <f t="shared" si="2649"/>
        <v>0</v>
      </c>
      <c r="I3930" s="24">
        <f t="shared" si="2649"/>
        <v>0</v>
      </c>
      <c r="J3930" s="37">
        <f t="shared" si="2649"/>
        <v>0</v>
      </c>
      <c r="K3930" s="24">
        <f t="shared" si="2649"/>
        <v>0</v>
      </c>
      <c r="L3930" s="24">
        <f t="shared" si="2649"/>
        <v>0</v>
      </c>
      <c r="M3930" s="24">
        <f t="shared" si="2649"/>
        <v>0</v>
      </c>
      <c r="N3930" s="24">
        <f t="shared" si="2649"/>
        <v>0</v>
      </c>
      <c r="O3930" s="30">
        <f t="shared" si="2649"/>
        <v>0</v>
      </c>
      <c r="P3930" s="30">
        <f t="shared" si="2649"/>
        <v>0</v>
      </c>
      <c r="Q3930" s="30">
        <f t="shared" si="2649"/>
        <v>0</v>
      </c>
      <c r="R3930" s="30">
        <v>0</v>
      </c>
      <c r="S3930" s="36" t="s">
        <v>2026</v>
      </c>
    </row>
    <row r="3931" spans="1:19" ht="31.5" hidden="1" customHeight="1" x14ac:dyDescent="0.3">
      <c r="A3931" s="28" t="s">
        <v>338</v>
      </c>
      <c r="B3931" s="28" t="s">
        <v>1412</v>
      </c>
      <c r="C3931" s="18" t="s">
        <v>1853</v>
      </c>
      <c r="D3931" s="28" t="s">
        <v>345</v>
      </c>
      <c r="E3931" s="29" t="s">
        <v>671</v>
      </c>
      <c r="F3931" s="24">
        <v>0</v>
      </c>
      <c r="G3931" s="24">
        <f t="shared" ref="G3931:O3931" si="2650">G3932</f>
        <v>0</v>
      </c>
      <c r="H3931" s="24">
        <f t="shared" si="2650"/>
        <v>0</v>
      </c>
      <c r="I3931" s="24">
        <f t="shared" si="2650"/>
        <v>0</v>
      </c>
      <c r="J3931" s="37">
        <f t="shared" si="2650"/>
        <v>0</v>
      </c>
      <c r="K3931" s="24">
        <f t="shared" si="2650"/>
        <v>0</v>
      </c>
      <c r="L3931" s="24">
        <f t="shared" si="2650"/>
        <v>0</v>
      </c>
      <c r="M3931" s="24">
        <f t="shared" si="2650"/>
        <v>0</v>
      </c>
      <c r="N3931" s="24">
        <f t="shared" si="2650"/>
        <v>0</v>
      </c>
      <c r="O3931" s="30">
        <f t="shared" si="2650"/>
        <v>0</v>
      </c>
      <c r="P3931" s="30">
        <f t="shared" si="2649"/>
        <v>0</v>
      </c>
      <c r="Q3931" s="30">
        <f t="shared" si="2649"/>
        <v>0</v>
      </c>
      <c r="R3931" s="30">
        <v>0</v>
      </c>
      <c r="S3931" s="36" t="s">
        <v>2026</v>
      </c>
    </row>
    <row r="3932" spans="1:19" ht="15.75" hidden="1" customHeight="1" x14ac:dyDescent="0.3">
      <c r="A3932" s="28" t="s">
        <v>338</v>
      </c>
      <c r="B3932" s="28" t="s">
        <v>1412</v>
      </c>
      <c r="C3932" s="18" t="s">
        <v>1853</v>
      </c>
      <c r="D3932" s="28" t="s">
        <v>344</v>
      </c>
      <c r="E3932" s="29" t="s">
        <v>672</v>
      </c>
      <c r="F3932" s="24">
        <v>0</v>
      </c>
      <c r="G3932" s="24"/>
      <c r="H3932" s="24">
        <v>0</v>
      </c>
      <c r="I3932" s="24">
        <v>0</v>
      </c>
      <c r="J3932" s="37">
        <v>0</v>
      </c>
      <c r="K3932" s="24">
        <v>0</v>
      </c>
      <c r="L3932" s="24">
        <v>0</v>
      </c>
      <c r="M3932" s="24">
        <f>I3932</f>
        <v>0</v>
      </c>
      <c r="N3932" s="24">
        <f>J3932</f>
        <v>0</v>
      </c>
      <c r="O3932" s="30">
        <v>0</v>
      </c>
      <c r="P3932" s="30">
        <v>0</v>
      </c>
      <c r="Q3932" s="30">
        <v>0</v>
      </c>
      <c r="R3932" s="30">
        <v>0</v>
      </c>
      <c r="S3932" s="36" t="s">
        <v>2026</v>
      </c>
    </row>
    <row r="3933" spans="1:19" ht="141.75" hidden="1" customHeight="1" x14ac:dyDescent="0.3">
      <c r="A3933" s="28" t="s">
        <v>338</v>
      </c>
      <c r="B3933" s="28" t="s">
        <v>1412</v>
      </c>
      <c r="C3933" s="18" t="s">
        <v>1855</v>
      </c>
      <c r="D3933" s="28"/>
      <c r="E3933" s="29" t="s">
        <v>1856</v>
      </c>
      <c r="F3933" s="24">
        <v>0</v>
      </c>
      <c r="G3933" s="24">
        <f t="shared" ref="G3933:Q3934" si="2651">G3934</f>
        <v>0</v>
      </c>
      <c r="H3933" s="24">
        <f t="shared" si="2651"/>
        <v>0</v>
      </c>
      <c r="I3933" s="24">
        <f t="shared" si="2651"/>
        <v>0</v>
      </c>
      <c r="J3933" s="37">
        <f t="shared" si="2651"/>
        <v>0</v>
      </c>
      <c r="K3933" s="24">
        <f t="shared" si="2651"/>
        <v>0</v>
      </c>
      <c r="L3933" s="24">
        <f t="shared" si="2651"/>
        <v>0</v>
      </c>
      <c r="M3933" s="24">
        <f t="shared" si="2651"/>
        <v>0</v>
      </c>
      <c r="N3933" s="24">
        <f t="shared" si="2651"/>
        <v>0</v>
      </c>
      <c r="O3933" s="30">
        <f t="shared" si="2651"/>
        <v>0</v>
      </c>
      <c r="P3933" s="30">
        <f t="shared" si="2651"/>
        <v>0</v>
      </c>
      <c r="Q3933" s="30">
        <f t="shared" si="2651"/>
        <v>0</v>
      </c>
      <c r="R3933" s="30">
        <v>0</v>
      </c>
      <c r="S3933" s="36" t="s">
        <v>2026</v>
      </c>
    </row>
    <row r="3934" spans="1:19" ht="31.5" hidden="1" customHeight="1" x14ac:dyDescent="0.3">
      <c r="A3934" s="28" t="s">
        <v>338</v>
      </c>
      <c r="B3934" s="28" t="s">
        <v>1412</v>
      </c>
      <c r="C3934" s="18" t="s">
        <v>1855</v>
      </c>
      <c r="D3934" s="28" t="s">
        <v>345</v>
      </c>
      <c r="E3934" s="29" t="s">
        <v>671</v>
      </c>
      <c r="F3934" s="24">
        <v>0</v>
      </c>
      <c r="G3934" s="24">
        <f t="shared" si="2651"/>
        <v>0</v>
      </c>
      <c r="H3934" s="24">
        <f t="shared" si="2651"/>
        <v>0</v>
      </c>
      <c r="I3934" s="24">
        <f t="shared" si="2651"/>
        <v>0</v>
      </c>
      <c r="J3934" s="37">
        <f t="shared" si="2651"/>
        <v>0</v>
      </c>
      <c r="K3934" s="24">
        <f t="shared" si="2651"/>
        <v>0</v>
      </c>
      <c r="L3934" s="24">
        <f t="shared" si="2651"/>
        <v>0</v>
      </c>
      <c r="M3934" s="24">
        <f t="shared" si="2651"/>
        <v>0</v>
      </c>
      <c r="N3934" s="24">
        <f t="shared" si="2651"/>
        <v>0</v>
      </c>
      <c r="O3934" s="30">
        <f t="shared" si="2651"/>
        <v>0</v>
      </c>
      <c r="P3934" s="30">
        <f t="shared" si="2651"/>
        <v>0</v>
      </c>
      <c r="Q3934" s="30">
        <f t="shared" si="2651"/>
        <v>0</v>
      </c>
      <c r="R3934" s="30">
        <v>0</v>
      </c>
      <c r="S3934" s="36" t="s">
        <v>2026</v>
      </c>
    </row>
    <row r="3935" spans="1:19" ht="15.75" hidden="1" customHeight="1" x14ac:dyDescent="0.3">
      <c r="A3935" s="28" t="s">
        <v>338</v>
      </c>
      <c r="B3935" s="28" t="s">
        <v>1412</v>
      </c>
      <c r="C3935" s="18" t="s">
        <v>1855</v>
      </c>
      <c r="D3935" s="28" t="s">
        <v>344</v>
      </c>
      <c r="E3935" s="29" t="s">
        <v>672</v>
      </c>
      <c r="F3935" s="24">
        <v>0</v>
      </c>
      <c r="G3935" s="24"/>
      <c r="H3935" s="24">
        <v>0</v>
      </c>
      <c r="I3935" s="24">
        <v>0</v>
      </c>
      <c r="J3935" s="37">
        <v>0</v>
      </c>
      <c r="K3935" s="24">
        <v>0</v>
      </c>
      <c r="L3935" s="24">
        <v>0</v>
      </c>
      <c r="M3935" s="24">
        <f>I3935</f>
        <v>0</v>
      </c>
      <c r="N3935" s="24">
        <f>J3935</f>
        <v>0</v>
      </c>
      <c r="O3935" s="30">
        <v>0</v>
      </c>
      <c r="P3935" s="30">
        <v>0</v>
      </c>
      <c r="Q3935" s="30">
        <v>0</v>
      </c>
      <c r="R3935" s="30">
        <v>0</v>
      </c>
      <c r="S3935" s="36" t="s">
        <v>2026</v>
      </c>
    </row>
    <row r="3936" spans="1:19" ht="141.75" hidden="1" customHeight="1" x14ac:dyDescent="0.3">
      <c r="A3936" s="28" t="s">
        <v>338</v>
      </c>
      <c r="B3936" s="28" t="s">
        <v>1412</v>
      </c>
      <c r="C3936" s="18" t="s">
        <v>1991</v>
      </c>
      <c r="D3936" s="28"/>
      <c r="E3936" s="29" t="s">
        <v>2109</v>
      </c>
      <c r="F3936" s="24"/>
      <c r="G3936" s="24">
        <f>G3937</f>
        <v>60630.9</v>
      </c>
      <c r="H3936" s="24">
        <f t="shared" ref="H3936:Q3937" si="2652">H3937</f>
        <v>0</v>
      </c>
      <c r="I3936" s="24">
        <f t="shared" si="2652"/>
        <v>0</v>
      </c>
      <c r="J3936" s="24">
        <f t="shared" si="2652"/>
        <v>0</v>
      </c>
      <c r="K3936" s="24">
        <f t="shared" si="2652"/>
        <v>0</v>
      </c>
      <c r="L3936" s="24">
        <f t="shared" si="2652"/>
        <v>0</v>
      </c>
      <c r="M3936" s="24">
        <f t="shared" si="2652"/>
        <v>0</v>
      </c>
      <c r="N3936" s="24">
        <f t="shared" si="2652"/>
        <v>0</v>
      </c>
      <c r="O3936" s="24">
        <f t="shared" si="2652"/>
        <v>0</v>
      </c>
      <c r="P3936" s="24">
        <f t="shared" si="2652"/>
        <v>0</v>
      </c>
      <c r="Q3936" s="24">
        <f t="shared" si="2652"/>
        <v>0</v>
      </c>
      <c r="R3936" s="30">
        <v>0</v>
      </c>
      <c r="S3936" s="26" t="s">
        <v>2026</v>
      </c>
    </row>
    <row r="3937" spans="1:19" ht="31.5" hidden="1" customHeight="1" x14ac:dyDescent="0.3">
      <c r="A3937" s="28" t="s">
        <v>338</v>
      </c>
      <c r="B3937" s="28" t="s">
        <v>1412</v>
      </c>
      <c r="C3937" s="18" t="s">
        <v>1991</v>
      </c>
      <c r="D3937" s="28" t="s">
        <v>345</v>
      </c>
      <c r="E3937" s="29" t="s">
        <v>671</v>
      </c>
      <c r="F3937" s="24"/>
      <c r="G3937" s="24">
        <f>G3938</f>
        <v>60630.9</v>
      </c>
      <c r="H3937" s="24">
        <f t="shared" si="2652"/>
        <v>0</v>
      </c>
      <c r="I3937" s="24">
        <f t="shared" si="2652"/>
        <v>0</v>
      </c>
      <c r="J3937" s="24">
        <f t="shared" si="2652"/>
        <v>0</v>
      </c>
      <c r="K3937" s="24">
        <f t="shared" si="2652"/>
        <v>0</v>
      </c>
      <c r="L3937" s="24">
        <f t="shared" si="2652"/>
        <v>0</v>
      </c>
      <c r="M3937" s="24">
        <f t="shared" si="2652"/>
        <v>0</v>
      </c>
      <c r="N3937" s="24">
        <f t="shared" si="2652"/>
        <v>0</v>
      </c>
      <c r="O3937" s="24">
        <f t="shared" si="2652"/>
        <v>0</v>
      </c>
      <c r="P3937" s="24">
        <f t="shared" si="2652"/>
        <v>0</v>
      </c>
      <c r="Q3937" s="24">
        <f t="shared" si="2652"/>
        <v>0</v>
      </c>
      <c r="R3937" s="30">
        <v>0</v>
      </c>
      <c r="S3937" s="26" t="s">
        <v>2026</v>
      </c>
    </row>
    <row r="3938" spans="1:19" ht="15.75" hidden="1" customHeight="1" x14ac:dyDescent="0.3">
      <c r="A3938" s="28" t="s">
        <v>338</v>
      </c>
      <c r="B3938" s="28" t="s">
        <v>1412</v>
      </c>
      <c r="C3938" s="18" t="s">
        <v>1991</v>
      </c>
      <c r="D3938" s="28" t="s">
        <v>344</v>
      </c>
      <c r="E3938" s="29" t="s">
        <v>672</v>
      </c>
      <c r="F3938" s="24"/>
      <c r="G3938" s="24">
        <v>60630.9</v>
      </c>
      <c r="H3938" s="24">
        <v>0</v>
      </c>
      <c r="I3938" s="24">
        <v>0</v>
      </c>
      <c r="J3938" s="37">
        <v>0</v>
      </c>
      <c r="K3938" s="37">
        <v>0</v>
      </c>
      <c r="L3938" s="37">
        <v>0</v>
      </c>
      <c r="M3938" s="37">
        <v>0</v>
      </c>
      <c r="N3938" s="37">
        <v>0</v>
      </c>
      <c r="O3938" s="37">
        <v>0</v>
      </c>
      <c r="P3938" s="37">
        <v>0</v>
      </c>
      <c r="Q3938" s="37">
        <v>0</v>
      </c>
      <c r="R3938" s="30">
        <v>0</v>
      </c>
      <c r="S3938" s="26" t="s">
        <v>2026</v>
      </c>
    </row>
    <row r="3939" spans="1:19" ht="47.25" customHeight="1" x14ac:dyDescent="0.3">
      <c r="A3939" s="28" t="s">
        <v>338</v>
      </c>
      <c r="B3939" s="28" t="s">
        <v>1412</v>
      </c>
      <c r="C3939" s="18" t="s">
        <v>965</v>
      </c>
      <c r="D3939" s="28"/>
      <c r="E3939" s="29" t="s">
        <v>1562</v>
      </c>
      <c r="F3939" s="24">
        <v>8262.5999999999985</v>
      </c>
      <c r="G3939" s="24">
        <f t="shared" ref="G3939:H3939" si="2653">G3940+G3943+G3946+G3949</f>
        <v>0</v>
      </c>
      <c r="H3939" s="24">
        <f t="shared" si="2653"/>
        <v>7450</v>
      </c>
      <c r="I3939" s="24">
        <f t="shared" ref="I3939:Q3939" si="2654">I3940+I3943+I3946+I3949</f>
        <v>7450</v>
      </c>
      <c r="J3939" s="37">
        <f t="shared" si="2654"/>
        <v>7450</v>
      </c>
      <c r="K3939" s="24">
        <f t="shared" si="2654"/>
        <v>0</v>
      </c>
      <c r="L3939" s="24">
        <f t="shared" si="2654"/>
        <v>0</v>
      </c>
      <c r="M3939" s="24">
        <f t="shared" si="2654"/>
        <v>7450</v>
      </c>
      <c r="N3939" s="24">
        <f t="shared" si="2654"/>
        <v>7450</v>
      </c>
      <c r="O3939" s="30">
        <f t="shared" si="2654"/>
        <v>7450</v>
      </c>
      <c r="P3939" s="30">
        <f t="shared" si="2654"/>
        <v>0</v>
      </c>
      <c r="Q3939" s="30">
        <f t="shared" si="2654"/>
        <v>7450</v>
      </c>
      <c r="R3939" s="88">
        <f t="shared" si="2644"/>
        <v>100</v>
      </c>
      <c r="S3939" s="70"/>
    </row>
    <row r="3940" spans="1:19" ht="31.5" customHeight="1" x14ac:dyDescent="0.3">
      <c r="A3940" s="28" t="s">
        <v>338</v>
      </c>
      <c r="B3940" s="28" t="s">
        <v>1412</v>
      </c>
      <c r="C3940" s="18" t="s">
        <v>1857</v>
      </c>
      <c r="D3940" s="28"/>
      <c r="E3940" s="29" t="s">
        <v>1858</v>
      </c>
      <c r="F3940" s="24">
        <v>2754.2</v>
      </c>
      <c r="G3940" s="24">
        <f t="shared" ref="G3940:Q3941" si="2655">G3941</f>
        <v>0</v>
      </c>
      <c r="H3940" s="24">
        <f t="shared" si="2655"/>
        <v>2200</v>
      </c>
      <c r="I3940" s="24">
        <f t="shared" si="2655"/>
        <v>2200</v>
      </c>
      <c r="J3940" s="37">
        <f t="shared" si="2655"/>
        <v>2200</v>
      </c>
      <c r="K3940" s="24">
        <f t="shared" si="2655"/>
        <v>0</v>
      </c>
      <c r="L3940" s="24">
        <f t="shared" si="2655"/>
        <v>0</v>
      </c>
      <c r="M3940" s="24">
        <f t="shared" si="2655"/>
        <v>2200</v>
      </c>
      <c r="N3940" s="24">
        <f t="shared" si="2655"/>
        <v>2200</v>
      </c>
      <c r="O3940" s="30">
        <f t="shared" si="2655"/>
        <v>2200</v>
      </c>
      <c r="P3940" s="30">
        <f t="shared" si="2655"/>
        <v>0</v>
      </c>
      <c r="Q3940" s="30">
        <f t="shared" si="2655"/>
        <v>2200</v>
      </c>
      <c r="R3940" s="88">
        <f t="shared" si="2644"/>
        <v>100</v>
      </c>
    </row>
    <row r="3941" spans="1:19" ht="31.5" customHeight="1" x14ac:dyDescent="0.3">
      <c r="A3941" s="28" t="s">
        <v>338</v>
      </c>
      <c r="B3941" s="28" t="s">
        <v>1412</v>
      </c>
      <c r="C3941" s="18" t="s">
        <v>1857</v>
      </c>
      <c r="D3941" s="28" t="s">
        <v>345</v>
      </c>
      <c r="E3941" s="29" t="s">
        <v>671</v>
      </c>
      <c r="F3941" s="24">
        <v>2754.2</v>
      </c>
      <c r="G3941" s="24">
        <f t="shared" si="2655"/>
        <v>0</v>
      </c>
      <c r="H3941" s="24">
        <f t="shared" si="2655"/>
        <v>2200</v>
      </c>
      <c r="I3941" s="24">
        <f t="shared" si="2655"/>
        <v>2200</v>
      </c>
      <c r="J3941" s="37">
        <f t="shared" si="2655"/>
        <v>2200</v>
      </c>
      <c r="K3941" s="24">
        <f t="shared" si="2655"/>
        <v>0</v>
      </c>
      <c r="L3941" s="24">
        <f t="shared" si="2655"/>
        <v>0</v>
      </c>
      <c r="M3941" s="24">
        <f t="shared" si="2655"/>
        <v>2200</v>
      </c>
      <c r="N3941" s="24">
        <f t="shared" si="2655"/>
        <v>2200</v>
      </c>
      <c r="O3941" s="30">
        <f t="shared" si="2655"/>
        <v>2200</v>
      </c>
      <c r="P3941" s="30">
        <f t="shared" si="2655"/>
        <v>0</v>
      </c>
      <c r="Q3941" s="30">
        <f t="shared" si="2655"/>
        <v>2200</v>
      </c>
      <c r="R3941" s="88">
        <f t="shared" si="2644"/>
        <v>100</v>
      </c>
    </row>
    <row r="3942" spans="1:19" ht="15.75" customHeight="1" x14ac:dyDescent="0.3">
      <c r="A3942" s="28" t="s">
        <v>338</v>
      </c>
      <c r="B3942" s="28" t="s">
        <v>1412</v>
      </c>
      <c r="C3942" s="18" t="s">
        <v>1857</v>
      </c>
      <c r="D3942" s="28" t="s">
        <v>344</v>
      </c>
      <c r="E3942" s="29" t="s">
        <v>672</v>
      </c>
      <c r="F3942" s="24">
        <v>2754.2</v>
      </c>
      <c r="G3942" s="24"/>
      <c r="H3942" s="24">
        <f>2754.2-554.2</f>
        <v>2200</v>
      </c>
      <c r="I3942" s="24">
        <v>2200</v>
      </c>
      <c r="J3942" s="37">
        <v>2200</v>
      </c>
      <c r="K3942" s="24">
        <v>0</v>
      </c>
      <c r="L3942" s="24">
        <v>0</v>
      </c>
      <c r="M3942" s="24">
        <f>I3942</f>
        <v>2200</v>
      </c>
      <c r="N3942" s="24">
        <f>J3942</f>
        <v>2200</v>
      </c>
      <c r="O3942" s="30">
        <v>2200</v>
      </c>
      <c r="P3942" s="30">
        <v>0</v>
      </c>
      <c r="Q3942" s="30">
        <f>O3942</f>
        <v>2200</v>
      </c>
      <c r="R3942" s="88">
        <f t="shared" si="2644"/>
        <v>100</v>
      </c>
    </row>
    <row r="3943" spans="1:19" ht="31.5" hidden="1" customHeight="1" x14ac:dyDescent="0.3">
      <c r="A3943" s="28" t="s">
        <v>338</v>
      </c>
      <c r="B3943" s="28" t="s">
        <v>1412</v>
      </c>
      <c r="C3943" s="18" t="s">
        <v>1859</v>
      </c>
      <c r="D3943" s="28"/>
      <c r="E3943" s="29" t="s">
        <v>1860</v>
      </c>
      <c r="F3943" s="24">
        <v>0</v>
      </c>
      <c r="G3943" s="24">
        <f t="shared" ref="G3943:Q3944" si="2656">G3944</f>
        <v>0</v>
      </c>
      <c r="H3943" s="24">
        <f t="shared" si="2656"/>
        <v>0</v>
      </c>
      <c r="I3943" s="24">
        <f t="shared" si="2656"/>
        <v>0</v>
      </c>
      <c r="J3943" s="37">
        <f t="shared" si="2656"/>
        <v>0</v>
      </c>
      <c r="K3943" s="24">
        <f t="shared" si="2656"/>
        <v>0</v>
      </c>
      <c r="L3943" s="24">
        <f t="shared" si="2656"/>
        <v>0</v>
      </c>
      <c r="M3943" s="24">
        <f t="shared" si="2656"/>
        <v>0</v>
      </c>
      <c r="N3943" s="24">
        <f t="shared" si="2656"/>
        <v>0</v>
      </c>
      <c r="O3943" s="30">
        <f t="shared" si="2656"/>
        <v>0</v>
      </c>
      <c r="P3943" s="30">
        <f t="shared" si="2656"/>
        <v>0</v>
      </c>
      <c r="Q3943" s="30">
        <f t="shared" si="2656"/>
        <v>0</v>
      </c>
      <c r="R3943" s="30">
        <v>0</v>
      </c>
      <c r="S3943" s="36" t="s">
        <v>2026</v>
      </c>
    </row>
    <row r="3944" spans="1:19" ht="31.5" hidden="1" customHeight="1" x14ac:dyDescent="0.3">
      <c r="A3944" s="28" t="s">
        <v>338</v>
      </c>
      <c r="B3944" s="28" t="s">
        <v>1412</v>
      </c>
      <c r="C3944" s="18" t="s">
        <v>1859</v>
      </c>
      <c r="D3944" s="28" t="s">
        <v>345</v>
      </c>
      <c r="E3944" s="29" t="s">
        <v>671</v>
      </c>
      <c r="F3944" s="24">
        <v>0</v>
      </c>
      <c r="G3944" s="24">
        <f t="shared" ref="G3944:O3944" si="2657">G3945</f>
        <v>0</v>
      </c>
      <c r="H3944" s="24">
        <f t="shared" si="2657"/>
        <v>0</v>
      </c>
      <c r="I3944" s="24">
        <f t="shared" si="2657"/>
        <v>0</v>
      </c>
      <c r="J3944" s="37">
        <f t="shared" si="2657"/>
        <v>0</v>
      </c>
      <c r="K3944" s="24">
        <f t="shared" si="2657"/>
        <v>0</v>
      </c>
      <c r="L3944" s="24">
        <f t="shared" si="2657"/>
        <v>0</v>
      </c>
      <c r="M3944" s="24">
        <f t="shared" si="2657"/>
        <v>0</v>
      </c>
      <c r="N3944" s="24">
        <f t="shared" si="2657"/>
        <v>0</v>
      </c>
      <c r="O3944" s="30">
        <f t="shared" si="2657"/>
        <v>0</v>
      </c>
      <c r="P3944" s="30">
        <f t="shared" si="2656"/>
        <v>0</v>
      </c>
      <c r="Q3944" s="30">
        <f t="shared" si="2656"/>
        <v>0</v>
      </c>
      <c r="R3944" s="30">
        <v>0</v>
      </c>
      <c r="S3944" s="36" t="s">
        <v>2026</v>
      </c>
    </row>
    <row r="3945" spans="1:19" ht="15.75" hidden="1" customHeight="1" x14ac:dyDescent="0.3">
      <c r="A3945" s="28" t="s">
        <v>338</v>
      </c>
      <c r="B3945" s="28" t="s">
        <v>1412</v>
      </c>
      <c r="C3945" s="18" t="s">
        <v>1859</v>
      </c>
      <c r="D3945" s="28" t="s">
        <v>344</v>
      </c>
      <c r="E3945" s="29" t="s">
        <v>672</v>
      </c>
      <c r="F3945" s="24">
        <v>0</v>
      </c>
      <c r="G3945" s="24"/>
      <c r="H3945" s="24">
        <v>0</v>
      </c>
      <c r="I3945" s="24">
        <v>0</v>
      </c>
      <c r="J3945" s="37">
        <v>0</v>
      </c>
      <c r="K3945" s="24">
        <v>0</v>
      </c>
      <c r="L3945" s="24">
        <v>0</v>
      </c>
      <c r="M3945" s="24">
        <f>I3945</f>
        <v>0</v>
      </c>
      <c r="N3945" s="24">
        <f>J3945</f>
        <v>0</v>
      </c>
      <c r="O3945" s="30">
        <v>0</v>
      </c>
      <c r="P3945" s="30">
        <v>0</v>
      </c>
      <c r="Q3945" s="30">
        <v>0</v>
      </c>
      <c r="R3945" s="30">
        <v>0</v>
      </c>
      <c r="S3945" s="36" t="s">
        <v>2026</v>
      </c>
    </row>
    <row r="3946" spans="1:19" ht="31.5" customHeight="1" x14ac:dyDescent="0.3">
      <c r="A3946" s="28" t="s">
        <v>338</v>
      </c>
      <c r="B3946" s="28" t="s">
        <v>1412</v>
      </c>
      <c r="C3946" s="18" t="s">
        <v>960</v>
      </c>
      <c r="D3946" s="28"/>
      <c r="E3946" s="29" t="s">
        <v>1861</v>
      </c>
      <c r="F3946" s="24">
        <v>2754.2</v>
      </c>
      <c r="G3946" s="24">
        <f t="shared" ref="G3946:Q3947" si="2658">G3947</f>
        <v>0</v>
      </c>
      <c r="H3946" s="24">
        <f t="shared" si="2658"/>
        <v>2750</v>
      </c>
      <c r="I3946" s="24">
        <f t="shared" si="2658"/>
        <v>2750</v>
      </c>
      <c r="J3946" s="37">
        <f t="shared" si="2658"/>
        <v>2750</v>
      </c>
      <c r="K3946" s="24">
        <f t="shared" si="2658"/>
        <v>0</v>
      </c>
      <c r="L3946" s="24">
        <f t="shared" si="2658"/>
        <v>0</v>
      </c>
      <c r="M3946" s="24">
        <f t="shared" si="2658"/>
        <v>2750</v>
      </c>
      <c r="N3946" s="24">
        <f t="shared" si="2658"/>
        <v>2750</v>
      </c>
      <c r="O3946" s="30">
        <f t="shared" si="2658"/>
        <v>2750</v>
      </c>
      <c r="P3946" s="30">
        <f t="shared" si="2658"/>
        <v>0</v>
      </c>
      <c r="Q3946" s="30">
        <f t="shared" si="2658"/>
        <v>2750</v>
      </c>
      <c r="R3946" s="88">
        <f t="shared" si="2644"/>
        <v>100</v>
      </c>
    </row>
    <row r="3947" spans="1:19" ht="31.5" customHeight="1" x14ac:dyDescent="0.3">
      <c r="A3947" s="28" t="s">
        <v>338</v>
      </c>
      <c r="B3947" s="28" t="s">
        <v>1412</v>
      </c>
      <c r="C3947" s="18" t="s">
        <v>960</v>
      </c>
      <c r="D3947" s="28" t="s">
        <v>345</v>
      </c>
      <c r="E3947" s="29" t="s">
        <v>671</v>
      </c>
      <c r="F3947" s="24">
        <v>2754.2</v>
      </c>
      <c r="G3947" s="24">
        <f t="shared" si="2658"/>
        <v>0</v>
      </c>
      <c r="H3947" s="24">
        <f t="shared" si="2658"/>
        <v>2750</v>
      </c>
      <c r="I3947" s="24">
        <f t="shared" si="2658"/>
        <v>2750</v>
      </c>
      <c r="J3947" s="37">
        <f t="shared" si="2658"/>
        <v>2750</v>
      </c>
      <c r="K3947" s="24">
        <f t="shared" si="2658"/>
        <v>0</v>
      </c>
      <c r="L3947" s="24">
        <f t="shared" si="2658"/>
        <v>0</v>
      </c>
      <c r="M3947" s="24">
        <f t="shared" si="2658"/>
        <v>2750</v>
      </c>
      <c r="N3947" s="24">
        <f t="shared" si="2658"/>
        <v>2750</v>
      </c>
      <c r="O3947" s="30">
        <f t="shared" si="2658"/>
        <v>2750</v>
      </c>
      <c r="P3947" s="30">
        <f t="shared" si="2658"/>
        <v>0</v>
      </c>
      <c r="Q3947" s="30">
        <f t="shared" si="2658"/>
        <v>2750</v>
      </c>
      <c r="R3947" s="88">
        <f t="shared" si="2644"/>
        <v>100</v>
      </c>
    </row>
    <row r="3948" spans="1:19" ht="15.75" customHeight="1" x14ac:dyDescent="0.3">
      <c r="A3948" s="28" t="s">
        <v>338</v>
      </c>
      <c r="B3948" s="28" t="s">
        <v>1412</v>
      </c>
      <c r="C3948" s="18" t="s">
        <v>960</v>
      </c>
      <c r="D3948" s="28" t="s">
        <v>344</v>
      </c>
      <c r="E3948" s="29" t="s">
        <v>672</v>
      </c>
      <c r="F3948" s="24">
        <v>2754.2</v>
      </c>
      <c r="G3948" s="24"/>
      <c r="H3948" s="24">
        <f>2754.2-4.2</f>
        <v>2750</v>
      </c>
      <c r="I3948" s="24">
        <v>2750</v>
      </c>
      <c r="J3948" s="37">
        <v>2750</v>
      </c>
      <c r="K3948" s="24">
        <v>0</v>
      </c>
      <c r="L3948" s="24">
        <v>0</v>
      </c>
      <c r="M3948" s="24">
        <f>I3948</f>
        <v>2750</v>
      </c>
      <c r="N3948" s="24">
        <f>J3948</f>
        <v>2750</v>
      </c>
      <c r="O3948" s="30">
        <v>2750</v>
      </c>
      <c r="P3948" s="30">
        <v>0</v>
      </c>
      <c r="Q3948" s="30">
        <f>O3948</f>
        <v>2750</v>
      </c>
      <c r="R3948" s="88">
        <f t="shared" si="2644"/>
        <v>100</v>
      </c>
    </row>
    <row r="3949" spans="1:19" ht="31.5" customHeight="1" x14ac:dyDescent="0.3">
      <c r="A3949" s="28" t="s">
        <v>338</v>
      </c>
      <c r="B3949" s="28" t="s">
        <v>1412</v>
      </c>
      <c r="C3949" s="18" t="s">
        <v>961</v>
      </c>
      <c r="D3949" s="28"/>
      <c r="E3949" s="29" t="s">
        <v>1862</v>
      </c>
      <c r="F3949" s="24">
        <v>2754.2</v>
      </c>
      <c r="G3949" s="24">
        <f t="shared" ref="G3949:Q3950" si="2659">G3950</f>
        <v>0</v>
      </c>
      <c r="H3949" s="24">
        <f t="shared" si="2659"/>
        <v>2500</v>
      </c>
      <c r="I3949" s="24">
        <f t="shared" si="2659"/>
        <v>2500</v>
      </c>
      <c r="J3949" s="37">
        <f t="shared" si="2659"/>
        <v>2500</v>
      </c>
      <c r="K3949" s="24">
        <f t="shared" si="2659"/>
        <v>0</v>
      </c>
      <c r="L3949" s="24">
        <f t="shared" si="2659"/>
        <v>0</v>
      </c>
      <c r="M3949" s="24">
        <f t="shared" si="2659"/>
        <v>2500</v>
      </c>
      <c r="N3949" s="24">
        <f t="shared" si="2659"/>
        <v>2500</v>
      </c>
      <c r="O3949" s="30">
        <f t="shared" si="2659"/>
        <v>2500</v>
      </c>
      <c r="P3949" s="30">
        <f t="shared" si="2659"/>
        <v>0</v>
      </c>
      <c r="Q3949" s="30">
        <f t="shared" si="2659"/>
        <v>2500</v>
      </c>
      <c r="R3949" s="88">
        <f t="shared" si="2644"/>
        <v>100</v>
      </c>
      <c r="S3949" s="70"/>
    </row>
    <row r="3950" spans="1:19" ht="31.5" customHeight="1" x14ac:dyDescent="0.3">
      <c r="A3950" s="28" t="s">
        <v>338</v>
      </c>
      <c r="B3950" s="28" t="s">
        <v>1412</v>
      </c>
      <c r="C3950" s="18" t="s">
        <v>961</v>
      </c>
      <c r="D3950" s="28" t="s">
        <v>345</v>
      </c>
      <c r="E3950" s="29" t="s">
        <v>671</v>
      </c>
      <c r="F3950" s="24">
        <v>2754.2</v>
      </c>
      <c r="G3950" s="24">
        <f t="shared" si="2659"/>
        <v>0</v>
      </c>
      <c r="H3950" s="24">
        <f t="shared" si="2659"/>
        <v>2500</v>
      </c>
      <c r="I3950" s="24">
        <f t="shared" si="2659"/>
        <v>2500</v>
      </c>
      <c r="J3950" s="37">
        <f t="shared" si="2659"/>
        <v>2500</v>
      </c>
      <c r="K3950" s="24">
        <f t="shared" si="2659"/>
        <v>0</v>
      </c>
      <c r="L3950" s="24">
        <f t="shared" si="2659"/>
        <v>0</v>
      </c>
      <c r="M3950" s="24">
        <f t="shared" si="2659"/>
        <v>2500</v>
      </c>
      <c r="N3950" s="24">
        <f t="shared" si="2659"/>
        <v>2500</v>
      </c>
      <c r="O3950" s="30">
        <f t="shared" si="2659"/>
        <v>2500</v>
      </c>
      <c r="P3950" s="30">
        <f t="shared" si="2659"/>
        <v>0</v>
      </c>
      <c r="Q3950" s="30">
        <f t="shared" si="2659"/>
        <v>2500</v>
      </c>
      <c r="R3950" s="88">
        <f t="shared" si="2644"/>
        <v>100</v>
      </c>
      <c r="S3950" s="70"/>
    </row>
    <row r="3951" spans="1:19" ht="15.75" customHeight="1" x14ac:dyDescent="0.3">
      <c r="A3951" s="28" t="s">
        <v>338</v>
      </c>
      <c r="B3951" s="28" t="s">
        <v>1412</v>
      </c>
      <c r="C3951" s="18" t="s">
        <v>961</v>
      </c>
      <c r="D3951" s="28" t="s">
        <v>344</v>
      </c>
      <c r="E3951" s="29" t="s">
        <v>672</v>
      </c>
      <c r="F3951" s="24">
        <v>2754.2</v>
      </c>
      <c r="G3951" s="24"/>
      <c r="H3951" s="24">
        <f>2754.2-254.2</f>
        <v>2500</v>
      </c>
      <c r="I3951" s="24">
        <v>2500</v>
      </c>
      <c r="J3951" s="37">
        <v>2500</v>
      </c>
      <c r="K3951" s="24">
        <v>0</v>
      </c>
      <c r="L3951" s="24">
        <v>0</v>
      </c>
      <c r="M3951" s="24">
        <f>I3951</f>
        <v>2500</v>
      </c>
      <c r="N3951" s="24">
        <f>J3951</f>
        <v>2500</v>
      </c>
      <c r="O3951" s="30">
        <v>2500</v>
      </c>
      <c r="P3951" s="30">
        <v>0</v>
      </c>
      <c r="Q3951" s="30">
        <f>O3951</f>
        <v>2500</v>
      </c>
      <c r="R3951" s="88">
        <f t="shared" si="2644"/>
        <v>100</v>
      </c>
      <c r="S3951" s="70"/>
    </row>
    <row r="3952" spans="1:19" ht="31.5" hidden="1" customHeight="1" x14ac:dyDescent="0.3">
      <c r="A3952" s="28" t="s">
        <v>338</v>
      </c>
      <c r="B3952" s="28" t="s">
        <v>1412</v>
      </c>
      <c r="C3952" s="18" t="s">
        <v>1863</v>
      </c>
      <c r="D3952" s="28"/>
      <c r="E3952" s="29" t="s">
        <v>1864</v>
      </c>
      <c r="F3952" s="24">
        <v>0</v>
      </c>
      <c r="G3952" s="24">
        <f t="shared" ref="G3952:Q3954" si="2660">G3953</f>
        <v>0</v>
      </c>
      <c r="H3952" s="24">
        <f t="shared" si="2660"/>
        <v>0</v>
      </c>
      <c r="I3952" s="24">
        <f t="shared" si="2660"/>
        <v>0</v>
      </c>
      <c r="J3952" s="37">
        <f t="shared" si="2660"/>
        <v>0</v>
      </c>
      <c r="K3952" s="24">
        <f t="shared" si="2660"/>
        <v>0</v>
      </c>
      <c r="L3952" s="24">
        <f t="shared" si="2660"/>
        <v>0</v>
      </c>
      <c r="M3952" s="24">
        <f t="shared" si="2660"/>
        <v>0</v>
      </c>
      <c r="N3952" s="24">
        <f t="shared" si="2660"/>
        <v>0</v>
      </c>
      <c r="O3952" s="30">
        <f t="shared" si="2660"/>
        <v>0</v>
      </c>
      <c r="P3952" s="30">
        <f t="shared" si="2660"/>
        <v>0</v>
      </c>
      <c r="Q3952" s="30">
        <f t="shared" si="2660"/>
        <v>0</v>
      </c>
      <c r="R3952" s="30">
        <v>0</v>
      </c>
      <c r="S3952" s="36" t="s">
        <v>2026</v>
      </c>
    </row>
    <row r="3953" spans="1:19" ht="31.5" hidden="1" customHeight="1" x14ac:dyDescent="0.3">
      <c r="A3953" s="28" t="s">
        <v>338</v>
      </c>
      <c r="B3953" s="28" t="s">
        <v>1412</v>
      </c>
      <c r="C3953" s="18" t="s">
        <v>1865</v>
      </c>
      <c r="D3953" s="28"/>
      <c r="E3953" s="29" t="s">
        <v>1866</v>
      </c>
      <c r="F3953" s="24">
        <v>0</v>
      </c>
      <c r="G3953" s="24">
        <f t="shared" si="2660"/>
        <v>0</v>
      </c>
      <c r="H3953" s="24">
        <f t="shared" si="2660"/>
        <v>0</v>
      </c>
      <c r="I3953" s="24">
        <f t="shared" si="2660"/>
        <v>0</v>
      </c>
      <c r="J3953" s="37">
        <f t="shared" si="2660"/>
        <v>0</v>
      </c>
      <c r="K3953" s="24">
        <f t="shared" si="2660"/>
        <v>0</v>
      </c>
      <c r="L3953" s="24">
        <f t="shared" si="2660"/>
        <v>0</v>
      </c>
      <c r="M3953" s="24">
        <f t="shared" si="2660"/>
        <v>0</v>
      </c>
      <c r="N3953" s="24">
        <f t="shared" si="2660"/>
        <v>0</v>
      </c>
      <c r="O3953" s="30">
        <f t="shared" si="2660"/>
        <v>0</v>
      </c>
      <c r="P3953" s="30">
        <f t="shared" si="2660"/>
        <v>0</v>
      </c>
      <c r="Q3953" s="30">
        <f t="shared" si="2660"/>
        <v>0</v>
      </c>
      <c r="R3953" s="30">
        <v>0</v>
      </c>
      <c r="S3953" s="36" t="s">
        <v>2026</v>
      </c>
    </row>
    <row r="3954" spans="1:19" ht="31.5" hidden="1" customHeight="1" x14ac:dyDescent="0.3">
      <c r="A3954" s="28" t="s">
        <v>338</v>
      </c>
      <c r="B3954" s="28" t="s">
        <v>1412</v>
      </c>
      <c r="C3954" s="18" t="s">
        <v>1865</v>
      </c>
      <c r="D3954" s="28" t="s">
        <v>345</v>
      </c>
      <c r="E3954" s="29" t="s">
        <v>671</v>
      </c>
      <c r="F3954" s="24">
        <v>0</v>
      </c>
      <c r="G3954" s="24">
        <f t="shared" si="2660"/>
        <v>0</v>
      </c>
      <c r="H3954" s="24">
        <f t="shared" si="2660"/>
        <v>0</v>
      </c>
      <c r="I3954" s="24">
        <f t="shared" si="2660"/>
        <v>0</v>
      </c>
      <c r="J3954" s="37">
        <f t="shared" si="2660"/>
        <v>0</v>
      </c>
      <c r="K3954" s="24">
        <f t="shared" si="2660"/>
        <v>0</v>
      </c>
      <c r="L3954" s="24">
        <f t="shared" si="2660"/>
        <v>0</v>
      </c>
      <c r="M3954" s="24">
        <f t="shared" si="2660"/>
        <v>0</v>
      </c>
      <c r="N3954" s="24">
        <f t="shared" si="2660"/>
        <v>0</v>
      </c>
      <c r="O3954" s="30">
        <f t="shared" si="2660"/>
        <v>0</v>
      </c>
      <c r="P3954" s="30">
        <f t="shared" si="2660"/>
        <v>0</v>
      </c>
      <c r="Q3954" s="30">
        <f t="shared" si="2660"/>
        <v>0</v>
      </c>
      <c r="R3954" s="30">
        <v>0</v>
      </c>
      <c r="S3954" s="36" t="s">
        <v>2026</v>
      </c>
    </row>
    <row r="3955" spans="1:19" ht="15.75" hidden="1" customHeight="1" x14ac:dyDescent="0.3">
      <c r="A3955" s="28" t="s">
        <v>338</v>
      </c>
      <c r="B3955" s="28" t="s">
        <v>1412</v>
      </c>
      <c r="C3955" s="18" t="s">
        <v>1865</v>
      </c>
      <c r="D3955" s="28" t="s">
        <v>344</v>
      </c>
      <c r="E3955" s="29" t="s">
        <v>672</v>
      </c>
      <c r="F3955" s="24">
        <v>0</v>
      </c>
      <c r="G3955" s="24"/>
      <c r="H3955" s="24">
        <v>0</v>
      </c>
      <c r="I3955" s="24">
        <v>0</v>
      </c>
      <c r="J3955" s="37">
        <v>0</v>
      </c>
      <c r="K3955" s="24">
        <f>I3955</f>
        <v>0</v>
      </c>
      <c r="L3955" s="24">
        <f>J3955</f>
        <v>0</v>
      </c>
      <c r="M3955" s="24">
        <f>I3955</f>
        <v>0</v>
      </c>
      <c r="N3955" s="24">
        <f>J3955</f>
        <v>0</v>
      </c>
      <c r="O3955" s="30">
        <v>0</v>
      </c>
      <c r="P3955" s="30">
        <v>0</v>
      </c>
      <c r="Q3955" s="30">
        <v>0</v>
      </c>
      <c r="R3955" s="30">
        <v>0</v>
      </c>
      <c r="S3955" s="36" t="s">
        <v>2026</v>
      </c>
    </row>
    <row r="3956" spans="1:19" ht="15.75" customHeight="1" x14ac:dyDescent="0.3">
      <c r="A3956" s="28" t="s">
        <v>338</v>
      </c>
      <c r="B3956" s="28" t="s">
        <v>1412</v>
      </c>
      <c r="C3956" s="18" t="s">
        <v>1867</v>
      </c>
      <c r="D3956" s="28"/>
      <c r="E3956" s="29" t="s">
        <v>1868</v>
      </c>
      <c r="F3956" s="24">
        <v>200821.5</v>
      </c>
      <c r="G3956" s="24">
        <f t="shared" ref="G3956:Q3965" si="2661">G3957</f>
        <v>0</v>
      </c>
      <c r="H3956" s="24">
        <f t="shared" si="2661"/>
        <v>93007.911999999997</v>
      </c>
      <c r="I3956" s="24">
        <f t="shared" si="2661"/>
        <v>93007.916360000003</v>
      </c>
      <c r="J3956" s="37">
        <f t="shared" si="2661"/>
        <v>18070.265449999999</v>
      </c>
      <c r="K3956" s="24">
        <f t="shared" si="2661"/>
        <v>93007.916360000003</v>
      </c>
      <c r="L3956" s="24">
        <f t="shared" si="2661"/>
        <v>18070.265449999999</v>
      </c>
      <c r="M3956" s="24">
        <f t="shared" si="2661"/>
        <v>93007.916360000003</v>
      </c>
      <c r="N3956" s="24">
        <f t="shared" si="2661"/>
        <v>18070.265449999999</v>
      </c>
      <c r="O3956" s="30">
        <f t="shared" si="2661"/>
        <v>93007.916360000003</v>
      </c>
      <c r="P3956" s="30">
        <f t="shared" si="2661"/>
        <v>93007.916360000003</v>
      </c>
      <c r="Q3956" s="30">
        <f t="shared" si="2661"/>
        <v>93007.916360000003</v>
      </c>
      <c r="R3956" s="88">
        <f t="shared" si="2644"/>
        <v>100</v>
      </c>
      <c r="S3956" s="70"/>
    </row>
    <row r="3957" spans="1:19" ht="63" customHeight="1" x14ac:dyDescent="0.3">
      <c r="A3957" s="28" t="s">
        <v>338</v>
      </c>
      <c r="B3957" s="28" t="s">
        <v>1412</v>
      </c>
      <c r="C3957" s="18" t="s">
        <v>1869</v>
      </c>
      <c r="D3957" s="28"/>
      <c r="E3957" s="29" t="s">
        <v>1870</v>
      </c>
      <c r="F3957" s="24">
        <v>200821.5</v>
      </c>
      <c r="G3957" s="24">
        <f t="shared" si="2661"/>
        <v>0</v>
      </c>
      <c r="H3957" s="24">
        <f t="shared" si="2661"/>
        <v>93007.911999999997</v>
      </c>
      <c r="I3957" s="24">
        <f t="shared" si="2661"/>
        <v>93007.916360000003</v>
      </c>
      <c r="J3957" s="37">
        <f t="shared" si="2661"/>
        <v>18070.265449999999</v>
      </c>
      <c r="K3957" s="24">
        <f t="shared" si="2661"/>
        <v>93007.916360000003</v>
      </c>
      <c r="L3957" s="24">
        <f t="shared" si="2661"/>
        <v>18070.265449999999</v>
      </c>
      <c r="M3957" s="24">
        <f t="shared" si="2661"/>
        <v>93007.916360000003</v>
      </c>
      <c r="N3957" s="24">
        <f t="shared" si="2661"/>
        <v>18070.265449999999</v>
      </c>
      <c r="O3957" s="30">
        <f t="shared" si="2661"/>
        <v>93007.916360000003</v>
      </c>
      <c r="P3957" s="30">
        <f t="shared" si="2661"/>
        <v>93007.916360000003</v>
      </c>
      <c r="Q3957" s="30">
        <f t="shared" si="2661"/>
        <v>93007.916360000003</v>
      </c>
      <c r="R3957" s="88">
        <f t="shared" si="2644"/>
        <v>100</v>
      </c>
      <c r="S3957" s="70"/>
    </row>
    <row r="3958" spans="1:19" ht="31.5" customHeight="1" x14ac:dyDescent="0.3">
      <c r="A3958" s="28" t="s">
        <v>338</v>
      </c>
      <c r="B3958" s="28" t="s">
        <v>1412</v>
      </c>
      <c r="C3958" s="18" t="s">
        <v>1869</v>
      </c>
      <c r="D3958" s="28" t="s">
        <v>345</v>
      </c>
      <c r="E3958" s="29" t="s">
        <v>671</v>
      </c>
      <c r="F3958" s="24">
        <v>200821.5</v>
      </c>
      <c r="G3958" s="24">
        <f t="shared" ref="G3958:O3958" si="2662">G3959</f>
        <v>0</v>
      </c>
      <c r="H3958" s="24">
        <f t="shared" si="2662"/>
        <v>93007.911999999997</v>
      </c>
      <c r="I3958" s="24">
        <f t="shared" si="2662"/>
        <v>93007.916360000003</v>
      </c>
      <c r="J3958" s="37">
        <f t="shared" si="2662"/>
        <v>18070.265449999999</v>
      </c>
      <c r="K3958" s="24">
        <f t="shared" si="2662"/>
        <v>93007.916360000003</v>
      </c>
      <c r="L3958" s="24">
        <f t="shared" si="2662"/>
        <v>18070.265449999999</v>
      </c>
      <c r="M3958" s="24">
        <f t="shared" si="2662"/>
        <v>93007.916360000003</v>
      </c>
      <c r="N3958" s="24">
        <f t="shared" si="2662"/>
        <v>18070.265449999999</v>
      </c>
      <c r="O3958" s="30">
        <f t="shared" si="2662"/>
        <v>93007.916360000003</v>
      </c>
      <c r="P3958" s="30">
        <f t="shared" si="2661"/>
        <v>93007.916360000003</v>
      </c>
      <c r="Q3958" s="30">
        <f t="shared" si="2661"/>
        <v>93007.916360000003</v>
      </c>
      <c r="R3958" s="88">
        <f t="shared" si="2644"/>
        <v>100</v>
      </c>
      <c r="S3958" s="70"/>
    </row>
    <row r="3959" spans="1:19" ht="15.75" customHeight="1" x14ac:dyDescent="0.3">
      <c r="A3959" s="28" t="s">
        <v>338</v>
      </c>
      <c r="B3959" s="28" t="s">
        <v>1412</v>
      </c>
      <c r="C3959" s="18" t="s">
        <v>1869</v>
      </c>
      <c r="D3959" s="28" t="s">
        <v>344</v>
      </c>
      <c r="E3959" s="29" t="s">
        <v>672</v>
      </c>
      <c r="F3959" s="24">
        <v>200821.5</v>
      </c>
      <c r="G3959" s="24"/>
      <c r="H3959" s="24">
        <f>200821.5-107813.588</f>
        <v>93007.911999999997</v>
      </c>
      <c r="I3959" s="24">
        <v>93007.916360000003</v>
      </c>
      <c r="J3959" s="37">
        <v>18070.265449999999</v>
      </c>
      <c r="K3959" s="24">
        <f>I3959</f>
        <v>93007.916360000003</v>
      </c>
      <c r="L3959" s="24">
        <f>J3959</f>
        <v>18070.265449999999</v>
      </c>
      <c r="M3959" s="24">
        <f>I3959</f>
        <v>93007.916360000003</v>
      </c>
      <c r="N3959" s="24">
        <f>J3959</f>
        <v>18070.265449999999</v>
      </c>
      <c r="O3959" s="30">
        <v>93007.916360000003</v>
      </c>
      <c r="P3959" s="30">
        <f>O3959</f>
        <v>93007.916360000003</v>
      </c>
      <c r="Q3959" s="30">
        <f>O3959</f>
        <v>93007.916360000003</v>
      </c>
      <c r="R3959" s="88">
        <f t="shared" si="2644"/>
        <v>100</v>
      </c>
      <c r="S3959" s="70"/>
    </row>
    <row r="3960" spans="1:19" s="49" customFormat="1" ht="15.75" customHeight="1" x14ac:dyDescent="0.3">
      <c r="A3960" s="47" t="s">
        <v>338</v>
      </c>
      <c r="B3960" s="47" t="s">
        <v>1405</v>
      </c>
      <c r="C3960" s="20"/>
      <c r="D3960" s="47"/>
      <c r="E3960" s="48" t="s">
        <v>649</v>
      </c>
      <c r="F3960" s="23">
        <v>5800.2259999999997</v>
      </c>
      <c r="G3960" s="23">
        <f t="shared" ref="G3960:Q3961" si="2663">G3961</f>
        <v>0</v>
      </c>
      <c r="H3960" s="23">
        <f t="shared" si="2663"/>
        <v>12680.7</v>
      </c>
      <c r="I3960" s="23">
        <f t="shared" si="2663"/>
        <v>12680.69947</v>
      </c>
      <c r="J3960" s="77">
        <f t="shared" si="2663"/>
        <v>12680.69947</v>
      </c>
      <c r="K3960" s="23">
        <f t="shared" si="2663"/>
        <v>0</v>
      </c>
      <c r="L3960" s="23">
        <f t="shared" si="2663"/>
        <v>0</v>
      </c>
      <c r="M3960" s="23">
        <f t="shared" si="2663"/>
        <v>12680.69947</v>
      </c>
      <c r="N3960" s="23">
        <f t="shared" si="2663"/>
        <v>12680.69947</v>
      </c>
      <c r="O3960" s="51">
        <f t="shared" si="2663"/>
        <v>12680.69947</v>
      </c>
      <c r="P3960" s="51">
        <f t="shared" si="2663"/>
        <v>0</v>
      </c>
      <c r="Q3960" s="51">
        <f t="shared" si="2663"/>
        <v>12680.69947</v>
      </c>
      <c r="R3960" s="87">
        <f t="shared" si="2644"/>
        <v>100</v>
      </c>
      <c r="S3960" s="70"/>
    </row>
    <row r="3961" spans="1:19" ht="31.5" customHeight="1" x14ac:dyDescent="0.3">
      <c r="A3961" s="28" t="s">
        <v>338</v>
      </c>
      <c r="B3961" s="28" t="s">
        <v>1405</v>
      </c>
      <c r="C3961" s="18" t="s">
        <v>917</v>
      </c>
      <c r="D3961" s="28"/>
      <c r="E3961" s="29" t="s">
        <v>834</v>
      </c>
      <c r="F3961" s="24">
        <v>5800.2259999999997</v>
      </c>
      <c r="G3961" s="24">
        <f t="shared" si="2663"/>
        <v>0</v>
      </c>
      <c r="H3961" s="24">
        <f t="shared" si="2663"/>
        <v>12680.7</v>
      </c>
      <c r="I3961" s="24">
        <f t="shared" si="2663"/>
        <v>12680.69947</v>
      </c>
      <c r="J3961" s="37">
        <f t="shared" si="2663"/>
        <v>12680.69947</v>
      </c>
      <c r="K3961" s="24">
        <f t="shared" si="2663"/>
        <v>0</v>
      </c>
      <c r="L3961" s="24">
        <f t="shared" si="2663"/>
        <v>0</v>
      </c>
      <c r="M3961" s="24">
        <f t="shared" si="2663"/>
        <v>12680.69947</v>
      </c>
      <c r="N3961" s="24">
        <f t="shared" si="2663"/>
        <v>12680.69947</v>
      </c>
      <c r="O3961" s="30">
        <f t="shared" si="2663"/>
        <v>12680.69947</v>
      </c>
      <c r="P3961" s="30">
        <f t="shared" si="2663"/>
        <v>0</v>
      </c>
      <c r="Q3961" s="30">
        <f t="shared" si="2663"/>
        <v>12680.69947</v>
      </c>
      <c r="R3961" s="88">
        <f t="shared" si="2644"/>
        <v>100</v>
      </c>
      <c r="S3961" s="70"/>
    </row>
    <row r="3962" spans="1:19" ht="47.25" customHeight="1" x14ac:dyDescent="0.3">
      <c r="A3962" s="28" t="s">
        <v>338</v>
      </c>
      <c r="B3962" s="28" t="s">
        <v>1405</v>
      </c>
      <c r="C3962" s="18" t="s">
        <v>924</v>
      </c>
      <c r="D3962" s="28"/>
      <c r="E3962" s="29" t="s">
        <v>854</v>
      </c>
      <c r="F3962" s="24">
        <v>5800.2259999999997</v>
      </c>
      <c r="G3962" s="24">
        <f t="shared" si="2661"/>
        <v>0</v>
      </c>
      <c r="H3962" s="24">
        <f t="shared" si="2661"/>
        <v>12680.7</v>
      </c>
      <c r="I3962" s="24">
        <f t="shared" si="2661"/>
        <v>12680.69947</v>
      </c>
      <c r="J3962" s="37">
        <f t="shared" si="2661"/>
        <v>12680.69947</v>
      </c>
      <c r="K3962" s="24">
        <f t="shared" si="2661"/>
        <v>0</v>
      </c>
      <c r="L3962" s="24">
        <f t="shared" si="2661"/>
        <v>0</v>
      </c>
      <c r="M3962" s="24">
        <f t="shared" si="2661"/>
        <v>12680.69947</v>
      </c>
      <c r="N3962" s="24">
        <f t="shared" si="2661"/>
        <v>12680.69947</v>
      </c>
      <c r="O3962" s="30">
        <f t="shared" si="2661"/>
        <v>12680.69947</v>
      </c>
      <c r="P3962" s="30">
        <f t="shared" si="2661"/>
        <v>0</v>
      </c>
      <c r="Q3962" s="30">
        <f t="shared" si="2661"/>
        <v>12680.69947</v>
      </c>
      <c r="R3962" s="88">
        <f t="shared" si="2644"/>
        <v>100</v>
      </c>
      <c r="S3962" s="70"/>
    </row>
    <row r="3963" spans="1:19" ht="63" customHeight="1" x14ac:dyDescent="0.3">
      <c r="A3963" s="28" t="s">
        <v>338</v>
      </c>
      <c r="B3963" s="28" t="s">
        <v>1405</v>
      </c>
      <c r="C3963" s="18" t="s">
        <v>925</v>
      </c>
      <c r="D3963" s="28"/>
      <c r="E3963" s="29" t="s">
        <v>855</v>
      </c>
      <c r="F3963" s="24">
        <v>5800.2259999999997</v>
      </c>
      <c r="G3963" s="24">
        <f t="shared" si="2661"/>
        <v>0</v>
      </c>
      <c r="H3963" s="24">
        <f t="shared" si="2661"/>
        <v>12680.7</v>
      </c>
      <c r="I3963" s="24">
        <f t="shared" si="2661"/>
        <v>12680.69947</v>
      </c>
      <c r="J3963" s="37">
        <f t="shared" si="2661"/>
        <v>12680.69947</v>
      </c>
      <c r="K3963" s="24">
        <f t="shared" si="2661"/>
        <v>0</v>
      </c>
      <c r="L3963" s="24">
        <f t="shared" si="2661"/>
        <v>0</v>
      </c>
      <c r="M3963" s="24">
        <f t="shared" si="2661"/>
        <v>12680.69947</v>
      </c>
      <c r="N3963" s="24">
        <f t="shared" si="2661"/>
        <v>12680.69947</v>
      </c>
      <c r="O3963" s="30">
        <f t="shared" si="2661"/>
        <v>12680.69947</v>
      </c>
      <c r="P3963" s="30">
        <f t="shared" si="2661"/>
        <v>0</v>
      </c>
      <c r="Q3963" s="30">
        <f t="shared" si="2661"/>
        <v>12680.69947</v>
      </c>
      <c r="R3963" s="88">
        <f t="shared" si="2644"/>
        <v>100</v>
      </c>
      <c r="S3963" s="70"/>
    </row>
    <row r="3964" spans="1:19" ht="31.5" customHeight="1" x14ac:dyDescent="0.3">
      <c r="A3964" s="28" t="s">
        <v>338</v>
      </c>
      <c r="B3964" s="28" t="s">
        <v>1405</v>
      </c>
      <c r="C3964" s="18" t="s">
        <v>926</v>
      </c>
      <c r="D3964" s="28"/>
      <c r="E3964" s="29" t="s">
        <v>1656</v>
      </c>
      <c r="F3964" s="24">
        <v>5800.2259999999997</v>
      </c>
      <c r="G3964" s="24">
        <f t="shared" ref="G3964:O3964" si="2664">G3965</f>
        <v>0</v>
      </c>
      <c r="H3964" s="24">
        <f t="shared" si="2664"/>
        <v>12680.7</v>
      </c>
      <c r="I3964" s="24">
        <f t="shared" si="2664"/>
        <v>12680.69947</v>
      </c>
      <c r="J3964" s="37">
        <f t="shared" si="2664"/>
        <v>12680.69947</v>
      </c>
      <c r="K3964" s="24">
        <f t="shared" si="2664"/>
        <v>0</v>
      </c>
      <c r="L3964" s="24">
        <f t="shared" si="2664"/>
        <v>0</v>
      </c>
      <c r="M3964" s="24">
        <f t="shared" si="2664"/>
        <v>12680.69947</v>
      </c>
      <c r="N3964" s="24">
        <f t="shared" si="2664"/>
        <v>12680.69947</v>
      </c>
      <c r="O3964" s="30">
        <f t="shared" si="2664"/>
        <v>12680.69947</v>
      </c>
      <c r="P3964" s="30">
        <f t="shared" si="2661"/>
        <v>0</v>
      </c>
      <c r="Q3964" s="30">
        <f t="shared" si="2661"/>
        <v>12680.69947</v>
      </c>
      <c r="R3964" s="88">
        <f t="shared" si="2644"/>
        <v>100</v>
      </c>
      <c r="S3964" s="70"/>
    </row>
    <row r="3965" spans="1:19" ht="31.5" customHeight="1" x14ac:dyDescent="0.3">
      <c r="A3965" s="28" t="s">
        <v>338</v>
      </c>
      <c r="B3965" s="28" t="s">
        <v>1405</v>
      </c>
      <c r="C3965" s="18" t="s">
        <v>926</v>
      </c>
      <c r="D3965" s="28" t="s">
        <v>345</v>
      </c>
      <c r="E3965" s="29" t="s">
        <v>671</v>
      </c>
      <c r="F3965" s="24">
        <v>5800.2259999999997</v>
      </c>
      <c r="G3965" s="24">
        <f t="shared" ref="G3965:O3965" si="2665">G3966</f>
        <v>0</v>
      </c>
      <c r="H3965" s="24">
        <f t="shared" si="2665"/>
        <v>12680.7</v>
      </c>
      <c r="I3965" s="24">
        <f t="shared" si="2665"/>
        <v>12680.69947</v>
      </c>
      <c r="J3965" s="37">
        <f t="shared" si="2665"/>
        <v>12680.69947</v>
      </c>
      <c r="K3965" s="24">
        <f t="shared" si="2665"/>
        <v>0</v>
      </c>
      <c r="L3965" s="24">
        <f t="shared" si="2665"/>
        <v>0</v>
      </c>
      <c r="M3965" s="24">
        <f t="shared" si="2665"/>
        <v>12680.69947</v>
      </c>
      <c r="N3965" s="24">
        <f t="shared" si="2665"/>
        <v>12680.69947</v>
      </c>
      <c r="O3965" s="30">
        <f t="shared" si="2665"/>
        <v>12680.69947</v>
      </c>
      <c r="P3965" s="30">
        <f t="shared" si="2661"/>
        <v>0</v>
      </c>
      <c r="Q3965" s="30">
        <f t="shared" si="2661"/>
        <v>12680.69947</v>
      </c>
      <c r="R3965" s="88">
        <f t="shared" si="2644"/>
        <v>100</v>
      </c>
      <c r="S3965" s="70"/>
    </row>
    <row r="3966" spans="1:19" ht="15.75" customHeight="1" x14ac:dyDescent="0.3">
      <c r="A3966" s="28" t="s">
        <v>338</v>
      </c>
      <c r="B3966" s="28" t="s">
        <v>1405</v>
      </c>
      <c r="C3966" s="18" t="s">
        <v>926</v>
      </c>
      <c r="D3966" s="28" t="s">
        <v>344</v>
      </c>
      <c r="E3966" s="29" t="s">
        <v>672</v>
      </c>
      <c r="F3966" s="24">
        <v>5800.2259999999997</v>
      </c>
      <c r="G3966" s="24"/>
      <c r="H3966" s="24">
        <v>12680.7</v>
      </c>
      <c r="I3966" s="24">
        <v>12680.69947</v>
      </c>
      <c r="J3966" s="37">
        <v>12680.69947</v>
      </c>
      <c r="K3966" s="24">
        <v>0</v>
      </c>
      <c r="L3966" s="24">
        <v>0</v>
      </c>
      <c r="M3966" s="24">
        <f>I3966</f>
        <v>12680.69947</v>
      </c>
      <c r="N3966" s="24">
        <f>J3966</f>
        <v>12680.69947</v>
      </c>
      <c r="O3966" s="30">
        <v>12680.69947</v>
      </c>
      <c r="P3966" s="30">
        <v>0</v>
      </c>
      <c r="Q3966" s="30">
        <f>O3966</f>
        <v>12680.69947</v>
      </c>
      <c r="R3966" s="88">
        <f t="shared" si="2644"/>
        <v>100</v>
      </c>
      <c r="S3966" s="70"/>
    </row>
    <row r="3967" spans="1:19" s="49" customFormat="1" ht="15.75" customHeight="1" x14ac:dyDescent="0.3">
      <c r="A3967" s="47" t="s">
        <v>338</v>
      </c>
      <c r="B3967" s="47" t="s">
        <v>1406</v>
      </c>
      <c r="C3967" s="20"/>
      <c r="D3967" s="47"/>
      <c r="E3967" s="48" t="s">
        <v>650</v>
      </c>
      <c r="F3967" s="23">
        <v>95871.967000000004</v>
      </c>
      <c r="G3967" s="23">
        <f t="shared" ref="G3967:Q3972" si="2666">G3968</f>
        <v>0</v>
      </c>
      <c r="H3967" s="23">
        <f t="shared" si="2666"/>
        <v>75871.967000000004</v>
      </c>
      <c r="I3967" s="23">
        <f t="shared" si="2666"/>
        <v>75871.967000000004</v>
      </c>
      <c r="J3967" s="77">
        <f t="shared" si="2666"/>
        <v>53237.510580000002</v>
      </c>
      <c r="K3967" s="23">
        <f t="shared" si="2666"/>
        <v>0</v>
      </c>
      <c r="L3967" s="23">
        <f t="shared" si="2666"/>
        <v>0</v>
      </c>
      <c r="M3967" s="23">
        <f t="shared" si="2666"/>
        <v>75871.967000000004</v>
      </c>
      <c r="N3967" s="23">
        <f t="shared" si="2666"/>
        <v>53237.510580000002</v>
      </c>
      <c r="O3967" s="51">
        <f t="shared" si="2666"/>
        <v>74747.753779999999</v>
      </c>
      <c r="P3967" s="51">
        <f t="shared" si="2666"/>
        <v>0</v>
      </c>
      <c r="Q3967" s="51">
        <f t="shared" si="2666"/>
        <v>74747.753779999999</v>
      </c>
      <c r="R3967" s="87">
        <f t="shared" si="2644"/>
        <v>98.51827590024125</v>
      </c>
      <c r="S3967" s="70"/>
    </row>
    <row r="3968" spans="1:19" ht="15.75" customHeight="1" x14ac:dyDescent="0.3">
      <c r="A3968" s="28" t="s">
        <v>338</v>
      </c>
      <c r="B3968" s="28" t="s">
        <v>1406</v>
      </c>
      <c r="C3968" s="18" t="s">
        <v>187</v>
      </c>
      <c r="D3968" s="28"/>
      <c r="E3968" s="29" t="s">
        <v>1529</v>
      </c>
      <c r="F3968" s="24">
        <v>95871.967000000004</v>
      </c>
      <c r="G3968" s="24">
        <f t="shared" ref="G3968:O3970" si="2667">G3969</f>
        <v>0</v>
      </c>
      <c r="H3968" s="24">
        <f t="shared" si="2667"/>
        <v>75871.967000000004</v>
      </c>
      <c r="I3968" s="24">
        <f t="shared" si="2667"/>
        <v>75871.967000000004</v>
      </c>
      <c r="J3968" s="37">
        <f t="shared" si="2667"/>
        <v>53237.510580000002</v>
      </c>
      <c r="K3968" s="24">
        <f t="shared" si="2667"/>
        <v>0</v>
      </c>
      <c r="L3968" s="24">
        <f t="shared" si="2667"/>
        <v>0</v>
      </c>
      <c r="M3968" s="24">
        <f t="shared" si="2667"/>
        <v>75871.967000000004</v>
      </c>
      <c r="N3968" s="24">
        <f t="shared" si="2667"/>
        <v>53237.510580000002</v>
      </c>
      <c r="O3968" s="30">
        <f t="shared" si="2667"/>
        <v>74747.753779999999</v>
      </c>
      <c r="P3968" s="30">
        <f t="shared" si="2666"/>
        <v>0</v>
      </c>
      <c r="Q3968" s="30">
        <f t="shared" si="2666"/>
        <v>74747.753779999999</v>
      </c>
      <c r="R3968" s="88">
        <f t="shared" si="2644"/>
        <v>98.51827590024125</v>
      </c>
      <c r="S3968" s="70"/>
    </row>
    <row r="3969" spans="1:19" ht="31.5" customHeight="1" x14ac:dyDescent="0.3">
      <c r="A3969" s="28" t="s">
        <v>338</v>
      </c>
      <c r="B3969" s="28" t="s">
        <v>1406</v>
      </c>
      <c r="C3969" s="18" t="s">
        <v>188</v>
      </c>
      <c r="D3969" s="28"/>
      <c r="E3969" s="29" t="s">
        <v>1530</v>
      </c>
      <c r="F3969" s="24">
        <v>95871.967000000004</v>
      </c>
      <c r="G3969" s="24">
        <f t="shared" si="2667"/>
        <v>0</v>
      </c>
      <c r="H3969" s="24">
        <f t="shared" si="2667"/>
        <v>75871.967000000004</v>
      </c>
      <c r="I3969" s="24">
        <f t="shared" si="2667"/>
        <v>75871.967000000004</v>
      </c>
      <c r="J3969" s="37">
        <f t="shared" si="2667"/>
        <v>53237.510580000002</v>
      </c>
      <c r="K3969" s="24">
        <f t="shared" si="2667"/>
        <v>0</v>
      </c>
      <c r="L3969" s="24">
        <f t="shared" si="2667"/>
        <v>0</v>
      </c>
      <c r="M3969" s="24">
        <f t="shared" si="2667"/>
        <v>75871.967000000004</v>
      </c>
      <c r="N3969" s="24">
        <f t="shared" si="2667"/>
        <v>53237.510580000002</v>
      </c>
      <c r="O3969" s="30">
        <f t="shared" si="2667"/>
        <v>74747.753779999999</v>
      </c>
      <c r="P3969" s="30">
        <f t="shared" si="2666"/>
        <v>0</v>
      </c>
      <c r="Q3969" s="30">
        <f t="shared" si="2666"/>
        <v>74747.753779999999</v>
      </c>
      <c r="R3969" s="88">
        <f t="shared" si="2644"/>
        <v>98.51827590024125</v>
      </c>
      <c r="S3969" s="70"/>
    </row>
    <row r="3970" spans="1:19" ht="47.25" customHeight="1" x14ac:dyDescent="0.3">
      <c r="A3970" s="28" t="s">
        <v>338</v>
      </c>
      <c r="B3970" s="28" t="s">
        <v>1406</v>
      </c>
      <c r="C3970" s="18" t="s">
        <v>370</v>
      </c>
      <c r="D3970" s="28"/>
      <c r="E3970" s="29" t="s">
        <v>1659</v>
      </c>
      <c r="F3970" s="24">
        <v>95871.967000000004</v>
      </c>
      <c r="G3970" s="24">
        <f t="shared" si="2667"/>
        <v>0</v>
      </c>
      <c r="H3970" s="24">
        <f t="shared" si="2667"/>
        <v>75871.967000000004</v>
      </c>
      <c r="I3970" s="24">
        <f t="shared" si="2667"/>
        <v>75871.967000000004</v>
      </c>
      <c r="J3970" s="37">
        <f t="shared" si="2667"/>
        <v>53237.510580000002</v>
      </c>
      <c r="K3970" s="24">
        <f t="shared" si="2667"/>
        <v>0</v>
      </c>
      <c r="L3970" s="24">
        <f t="shared" si="2667"/>
        <v>0</v>
      </c>
      <c r="M3970" s="24">
        <f t="shared" si="2667"/>
        <v>75871.967000000004</v>
      </c>
      <c r="N3970" s="24">
        <f t="shared" si="2667"/>
        <v>53237.510580000002</v>
      </c>
      <c r="O3970" s="30">
        <f t="shared" si="2667"/>
        <v>74747.753779999999</v>
      </c>
      <c r="P3970" s="30">
        <f t="shared" si="2666"/>
        <v>0</v>
      </c>
      <c r="Q3970" s="30">
        <f t="shared" si="2666"/>
        <v>74747.753779999999</v>
      </c>
      <c r="R3970" s="88">
        <f t="shared" si="2644"/>
        <v>98.51827590024125</v>
      </c>
      <c r="S3970" s="70"/>
    </row>
    <row r="3971" spans="1:19" ht="31.5" customHeight="1" x14ac:dyDescent="0.3">
      <c r="A3971" s="28" t="s">
        <v>338</v>
      </c>
      <c r="B3971" s="28" t="s">
        <v>1406</v>
      </c>
      <c r="C3971" s="18" t="s">
        <v>369</v>
      </c>
      <c r="D3971" s="28"/>
      <c r="E3971" s="29" t="s">
        <v>1660</v>
      </c>
      <c r="F3971" s="24">
        <v>95871.967000000004</v>
      </c>
      <c r="G3971" s="24">
        <f t="shared" ref="G3971:O3971" si="2668">G3972</f>
        <v>0</v>
      </c>
      <c r="H3971" s="24">
        <f t="shared" si="2668"/>
        <v>75871.967000000004</v>
      </c>
      <c r="I3971" s="24">
        <f t="shared" si="2668"/>
        <v>75871.967000000004</v>
      </c>
      <c r="J3971" s="37">
        <f t="shared" si="2668"/>
        <v>53237.510580000002</v>
      </c>
      <c r="K3971" s="24">
        <f t="shared" si="2668"/>
        <v>0</v>
      </c>
      <c r="L3971" s="24">
        <f t="shared" si="2668"/>
        <v>0</v>
      </c>
      <c r="M3971" s="24">
        <f t="shared" si="2668"/>
        <v>75871.967000000004</v>
      </c>
      <c r="N3971" s="24">
        <f t="shared" si="2668"/>
        <v>53237.510580000002</v>
      </c>
      <c r="O3971" s="30">
        <f t="shared" si="2668"/>
        <v>74747.753779999999</v>
      </c>
      <c r="P3971" s="30">
        <f t="shared" si="2666"/>
        <v>0</v>
      </c>
      <c r="Q3971" s="30">
        <f t="shared" si="2666"/>
        <v>74747.753779999999</v>
      </c>
      <c r="R3971" s="88">
        <f t="shared" si="2644"/>
        <v>98.51827590024125</v>
      </c>
      <c r="S3971" s="70"/>
    </row>
    <row r="3972" spans="1:19" ht="31.5" customHeight="1" x14ac:dyDescent="0.3">
      <c r="A3972" s="28" t="s">
        <v>338</v>
      </c>
      <c r="B3972" s="28" t="s">
        <v>1406</v>
      </c>
      <c r="C3972" s="18" t="s">
        <v>369</v>
      </c>
      <c r="D3972" s="28" t="s">
        <v>345</v>
      </c>
      <c r="E3972" s="29" t="s">
        <v>671</v>
      </c>
      <c r="F3972" s="24">
        <v>95871.967000000004</v>
      </c>
      <c r="G3972" s="24">
        <f t="shared" ref="G3972:O3972" si="2669">G3973</f>
        <v>0</v>
      </c>
      <c r="H3972" s="24">
        <f t="shared" si="2669"/>
        <v>75871.967000000004</v>
      </c>
      <c r="I3972" s="24">
        <f t="shared" si="2669"/>
        <v>75871.967000000004</v>
      </c>
      <c r="J3972" s="37">
        <f t="shared" si="2669"/>
        <v>53237.510580000002</v>
      </c>
      <c r="K3972" s="24">
        <f t="shared" si="2669"/>
        <v>0</v>
      </c>
      <c r="L3972" s="24">
        <f t="shared" si="2669"/>
        <v>0</v>
      </c>
      <c r="M3972" s="24">
        <f t="shared" si="2669"/>
        <v>75871.967000000004</v>
      </c>
      <c r="N3972" s="24">
        <f t="shared" si="2669"/>
        <v>53237.510580000002</v>
      </c>
      <c r="O3972" s="30">
        <f t="shared" si="2669"/>
        <v>74747.753779999999</v>
      </c>
      <c r="P3972" s="30">
        <f t="shared" si="2666"/>
        <v>0</v>
      </c>
      <c r="Q3972" s="30">
        <f t="shared" si="2666"/>
        <v>74747.753779999999</v>
      </c>
      <c r="R3972" s="88">
        <f t="shared" si="2644"/>
        <v>98.51827590024125</v>
      </c>
      <c r="S3972" s="70"/>
    </row>
    <row r="3973" spans="1:19" ht="15.75" customHeight="1" x14ac:dyDescent="0.3">
      <c r="A3973" s="28" t="s">
        <v>338</v>
      </c>
      <c r="B3973" s="28" t="s">
        <v>1406</v>
      </c>
      <c r="C3973" s="18" t="s">
        <v>369</v>
      </c>
      <c r="D3973" s="28" t="s">
        <v>344</v>
      </c>
      <c r="E3973" s="29" t="s">
        <v>672</v>
      </c>
      <c r="F3973" s="24">
        <v>95871.967000000004</v>
      </c>
      <c r="G3973" s="24"/>
      <c r="H3973" s="24">
        <f>95871.967-20000</f>
        <v>75871.967000000004</v>
      </c>
      <c r="I3973" s="24">
        <v>75871.967000000004</v>
      </c>
      <c r="J3973" s="37">
        <v>53237.510580000002</v>
      </c>
      <c r="K3973" s="24">
        <v>0</v>
      </c>
      <c r="L3973" s="24">
        <v>0</v>
      </c>
      <c r="M3973" s="24">
        <f>I3973</f>
        <v>75871.967000000004</v>
      </c>
      <c r="N3973" s="24">
        <f>J3973</f>
        <v>53237.510580000002</v>
      </c>
      <c r="O3973" s="30">
        <v>74747.753779999999</v>
      </c>
      <c r="P3973" s="30">
        <v>0</v>
      </c>
      <c r="Q3973" s="30">
        <f>O3973</f>
        <v>74747.753779999999</v>
      </c>
      <c r="R3973" s="88">
        <f t="shared" si="2644"/>
        <v>98.51827590024125</v>
      </c>
      <c r="S3973" s="70"/>
    </row>
    <row r="3974" spans="1:19" s="36" customFormat="1" ht="15.75" customHeight="1" x14ac:dyDescent="0.3">
      <c r="A3974" s="43" t="s">
        <v>338</v>
      </c>
      <c r="B3974" s="43" t="s">
        <v>148</v>
      </c>
      <c r="C3974" s="27"/>
      <c r="D3974" s="43"/>
      <c r="E3974" s="44" t="s">
        <v>626</v>
      </c>
      <c r="F3974" s="22">
        <v>19237.188999999998</v>
      </c>
      <c r="G3974" s="22">
        <f t="shared" ref="G3974:Q3979" si="2670">G3975</f>
        <v>0</v>
      </c>
      <c r="H3974" s="22">
        <f t="shared" si="2670"/>
        <v>19237.188999999998</v>
      </c>
      <c r="I3974" s="22">
        <f t="shared" si="2670"/>
        <v>19237.18821</v>
      </c>
      <c r="J3974" s="76">
        <f t="shared" si="2670"/>
        <v>19162.25776</v>
      </c>
      <c r="K3974" s="22">
        <f t="shared" si="2670"/>
        <v>0</v>
      </c>
      <c r="L3974" s="22">
        <f t="shared" si="2670"/>
        <v>0</v>
      </c>
      <c r="M3974" s="22">
        <f t="shared" si="2670"/>
        <v>19237.18821</v>
      </c>
      <c r="N3974" s="22">
        <f t="shared" si="2670"/>
        <v>19162.25776</v>
      </c>
      <c r="O3974" s="45">
        <f t="shared" si="2670"/>
        <v>19161.836039999998</v>
      </c>
      <c r="P3974" s="45">
        <f t="shared" si="2670"/>
        <v>0</v>
      </c>
      <c r="Q3974" s="45">
        <f t="shared" si="2670"/>
        <v>19161.836039999998</v>
      </c>
      <c r="R3974" s="86">
        <f t="shared" si="2644"/>
        <v>99.608299460516619</v>
      </c>
      <c r="S3974" s="70"/>
    </row>
    <row r="3975" spans="1:19" s="49" customFormat="1" ht="15.75" customHeight="1" x14ac:dyDescent="0.3">
      <c r="A3975" s="47" t="s">
        <v>338</v>
      </c>
      <c r="B3975" s="47" t="s">
        <v>1404</v>
      </c>
      <c r="C3975" s="20"/>
      <c r="D3975" s="47"/>
      <c r="E3975" s="48" t="s">
        <v>654</v>
      </c>
      <c r="F3975" s="23">
        <v>19237.188999999998</v>
      </c>
      <c r="G3975" s="23">
        <f t="shared" si="2670"/>
        <v>0</v>
      </c>
      <c r="H3975" s="23">
        <f t="shared" si="2670"/>
        <v>19237.188999999998</v>
      </c>
      <c r="I3975" s="23">
        <f t="shared" si="2670"/>
        <v>19237.18821</v>
      </c>
      <c r="J3975" s="77">
        <f t="shared" si="2670"/>
        <v>19162.25776</v>
      </c>
      <c r="K3975" s="23">
        <f t="shared" si="2670"/>
        <v>0</v>
      </c>
      <c r="L3975" s="23">
        <f t="shared" si="2670"/>
        <v>0</v>
      </c>
      <c r="M3975" s="23">
        <f t="shared" si="2670"/>
        <v>19237.18821</v>
      </c>
      <c r="N3975" s="23">
        <f t="shared" si="2670"/>
        <v>19162.25776</v>
      </c>
      <c r="O3975" s="51">
        <f t="shared" si="2670"/>
        <v>19161.836039999998</v>
      </c>
      <c r="P3975" s="51">
        <f t="shared" si="2670"/>
        <v>0</v>
      </c>
      <c r="Q3975" s="51">
        <f t="shared" si="2670"/>
        <v>19161.836039999998</v>
      </c>
      <c r="R3975" s="87">
        <f t="shared" si="2644"/>
        <v>99.608299460516619</v>
      </c>
      <c r="S3975" s="70"/>
    </row>
    <row r="3976" spans="1:19" ht="31.5" customHeight="1" x14ac:dyDescent="0.3">
      <c r="A3976" s="28" t="s">
        <v>338</v>
      </c>
      <c r="B3976" s="28" t="s">
        <v>1404</v>
      </c>
      <c r="C3976" s="18" t="s">
        <v>62</v>
      </c>
      <c r="D3976" s="28"/>
      <c r="E3976" s="29" t="s">
        <v>1196</v>
      </c>
      <c r="F3976" s="24">
        <v>19237.188999999998</v>
      </c>
      <c r="G3976" s="24">
        <f t="shared" si="2670"/>
        <v>0</v>
      </c>
      <c r="H3976" s="24">
        <f t="shared" si="2670"/>
        <v>19237.188999999998</v>
      </c>
      <c r="I3976" s="24">
        <f t="shared" si="2670"/>
        <v>19237.18821</v>
      </c>
      <c r="J3976" s="37">
        <f t="shared" si="2670"/>
        <v>19162.25776</v>
      </c>
      <c r="K3976" s="24">
        <f t="shared" si="2670"/>
        <v>0</v>
      </c>
      <c r="L3976" s="24">
        <f t="shared" si="2670"/>
        <v>0</v>
      </c>
      <c r="M3976" s="24">
        <f t="shared" si="2670"/>
        <v>19237.18821</v>
      </c>
      <c r="N3976" s="24">
        <f t="shared" si="2670"/>
        <v>19162.25776</v>
      </c>
      <c r="O3976" s="30">
        <f t="shared" si="2670"/>
        <v>19161.836039999998</v>
      </c>
      <c r="P3976" s="30">
        <f t="shared" si="2670"/>
        <v>0</v>
      </c>
      <c r="Q3976" s="30">
        <f t="shared" si="2670"/>
        <v>19161.836039999998</v>
      </c>
      <c r="R3976" s="88">
        <f t="shared" si="2644"/>
        <v>99.608299460516619</v>
      </c>
      <c r="S3976" s="70"/>
    </row>
    <row r="3977" spans="1:19" ht="15.75" customHeight="1" x14ac:dyDescent="0.3">
      <c r="A3977" s="28" t="s">
        <v>338</v>
      </c>
      <c r="B3977" s="28" t="s">
        <v>1404</v>
      </c>
      <c r="C3977" s="18" t="s">
        <v>63</v>
      </c>
      <c r="D3977" s="28"/>
      <c r="E3977" s="29" t="s">
        <v>115</v>
      </c>
      <c r="F3977" s="24">
        <v>19237.188999999998</v>
      </c>
      <c r="G3977" s="24">
        <f t="shared" si="2670"/>
        <v>0</v>
      </c>
      <c r="H3977" s="24">
        <f t="shared" si="2670"/>
        <v>19237.188999999998</v>
      </c>
      <c r="I3977" s="24">
        <f t="shared" si="2670"/>
        <v>19237.18821</v>
      </c>
      <c r="J3977" s="37">
        <f t="shared" si="2670"/>
        <v>19162.25776</v>
      </c>
      <c r="K3977" s="24">
        <f t="shared" si="2670"/>
        <v>0</v>
      </c>
      <c r="L3977" s="24">
        <f t="shared" si="2670"/>
        <v>0</v>
      </c>
      <c r="M3977" s="24">
        <f t="shared" si="2670"/>
        <v>19237.18821</v>
      </c>
      <c r="N3977" s="24">
        <f t="shared" si="2670"/>
        <v>19162.25776</v>
      </c>
      <c r="O3977" s="30">
        <f t="shared" si="2670"/>
        <v>19161.836039999998</v>
      </c>
      <c r="P3977" s="30">
        <f t="shared" si="2670"/>
        <v>0</v>
      </c>
      <c r="Q3977" s="30">
        <f t="shared" si="2670"/>
        <v>19161.836039999998</v>
      </c>
      <c r="R3977" s="88">
        <f t="shared" si="2644"/>
        <v>99.608299460516619</v>
      </c>
      <c r="S3977" s="70"/>
    </row>
    <row r="3978" spans="1:19" ht="31.5" customHeight="1" x14ac:dyDescent="0.3">
      <c r="A3978" s="28" t="s">
        <v>338</v>
      </c>
      <c r="B3978" s="28" t="s">
        <v>1404</v>
      </c>
      <c r="C3978" s="18" t="s">
        <v>1275</v>
      </c>
      <c r="D3978" s="28"/>
      <c r="E3978" s="29" t="s">
        <v>1289</v>
      </c>
      <c r="F3978" s="24">
        <v>19237.188999999998</v>
      </c>
      <c r="G3978" s="24">
        <f t="shared" si="2670"/>
        <v>0</v>
      </c>
      <c r="H3978" s="24">
        <f t="shared" si="2670"/>
        <v>19237.188999999998</v>
      </c>
      <c r="I3978" s="24">
        <f t="shared" si="2670"/>
        <v>19237.18821</v>
      </c>
      <c r="J3978" s="37">
        <f t="shared" si="2670"/>
        <v>19162.25776</v>
      </c>
      <c r="K3978" s="24">
        <f t="shared" si="2670"/>
        <v>0</v>
      </c>
      <c r="L3978" s="24">
        <f t="shared" si="2670"/>
        <v>0</v>
      </c>
      <c r="M3978" s="24">
        <f t="shared" si="2670"/>
        <v>19237.18821</v>
      </c>
      <c r="N3978" s="24">
        <f t="shared" si="2670"/>
        <v>19162.25776</v>
      </c>
      <c r="O3978" s="30">
        <f t="shared" si="2670"/>
        <v>19161.836039999998</v>
      </c>
      <c r="P3978" s="30">
        <f t="shared" si="2670"/>
        <v>0</v>
      </c>
      <c r="Q3978" s="30">
        <f t="shared" si="2670"/>
        <v>19161.836039999998</v>
      </c>
      <c r="R3978" s="88">
        <f t="shared" si="2644"/>
        <v>99.608299460516619</v>
      </c>
      <c r="S3978" s="70"/>
    </row>
    <row r="3979" spans="1:19" ht="31.5" customHeight="1" x14ac:dyDescent="0.3">
      <c r="A3979" s="28" t="s">
        <v>338</v>
      </c>
      <c r="B3979" s="28" t="s">
        <v>1404</v>
      </c>
      <c r="C3979" s="18" t="s">
        <v>1275</v>
      </c>
      <c r="D3979" s="28" t="s">
        <v>345</v>
      </c>
      <c r="E3979" s="29" t="s">
        <v>671</v>
      </c>
      <c r="F3979" s="24">
        <v>19237.188999999998</v>
      </c>
      <c r="G3979" s="24">
        <f t="shared" ref="G3979:O3979" si="2671">G3980</f>
        <v>0</v>
      </c>
      <c r="H3979" s="24">
        <f t="shared" si="2671"/>
        <v>19237.188999999998</v>
      </c>
      <c r="I3979" s="24">
        <f t="shared" si="2671"/>
        <v>19237.18821</v>
      </c>
      <c r="J3979" s="37">
        <f t="shared" si="2671"/>
        <v>19162.25776</v>
      </c>
      <c r="K3979" s="24">
        <f t="shared" si="2671"/>
        <v>0</v>
      </c>
      <c r="L3979" s="24">
        <f t="shared" si="2671"/>
        <v>0</v>
      </c>
      <c r="M3979" s="24">
        <f t="shared" si="2671"/>
        <v>19237.18821</v>
      </c>
      <c r="N3979" s="24">
        <f t="shared" si="2671"/>
        <v>19162.25776</v>
      </c>
      <c r="O3979" s="30">
        <f t="shared" si="2671"/>
        <v>19161.836039999998</v>
      </c>
      <c r="P3979" s="30">
        <f t="shared" si="2670"/>
        <v>0</v>
      </c>
      <c r="Q3979" s="30">
        <f t="shared" si="2670"/>
        <v>19161.836039999998</v>
      </c>
      <c r="R3979" s="88">
        <f t="shared" si="2644"/>
        <v>99.608299460516619</v>
      </c>
      <c r="S3979" s="70"/>
    </row>
    <row r="3980" spans="1:19" ht="15.75" customHeight="1" x14ac:dyDescent="0.3">
      <c r="A3980" s="28" t="s">
        <v>338</v>
      </c>
      <c r="B3980" s="28" t="s">
        <v>1404</v>
      </c>
      <c r="C3980" s="18" t="s">
        <v>1275</v>
      </c>
      <c r="D3980" s="28" t="s">
        <v>344</v>
      </c>
      <c r="E3980" s="29" t="s">
        <v>672</v>
      </c>
      <c r="F3980" s="24">
        <v>19237.188999999998</v>
      </c>
      <c r="G3980" s="24"/>
      <c r="H3980" s="24">
        <v>19237.188999999998</v>
      </c>
      <c r="I3980" s="24">
        <v>19237.18821</v>
      </c>
      <c r="J3980" s="37">
        <v>19162.25776</v>
      </c>
      <c r="K3980" s="24">
        <v>0</v>
      </c>
      <c r="L3980" s="24">
        <v>0</v>
      </c>
      <c r="M3980" s="24">
        <f>I3980</f>
        <v>19237.18821</v>
      </c>
      <c r="N3980" s="24">
        <f>J3980</f>
        <v>19162.25776</v>
      </c>
      <c r="O3980" s="30">
        <v>19161.836039999998</v>
      </c>
      <c r="P3980" s="30">
        <v>0</v>
      </c>
      <c r="Q3980" s="30">
        <f>O3980</f>
        <v>19161.836039999998</v>
      </c>
      <c r="R3980" s="88">
        <f t="shared" si="2644"/>
        <v>99.608299460516619</v>
      </c>
      <c r="S3980" s="70"/>
    </row>
    <row r="3981" spans="1:19" s="36" customFormat="1" ht="15.75" customHeight="1" x14ac:dyDescent="0.3">
      <c r="A3981" s="43" t="s">
        <v>338</v>
      </c>
      <c r="B3981" s="43" t="s">
        <v>78</v>
      </c>
      <c r="C3981" s="27"/>
      <c r="D3981" s="43"/>
      <c r="E3981" s="44" t="s">
        <v>1325</v>
      </c>
      <c r="F3981" s="22">
        <v>486338.44600000005</v>
      </c>
      <c r="G3981" s="22">
        <f t="shared" ref="G3981:H3981" si="2672">G3982+G4010</f>
        <v>33286.375999999997</v>
      </c>
      <c r="H3981" s="22">
        <f t="shared" si="2672"/>
        <v>248114.95399999997</v>
      </c>
      <c r="I3981" s="22">
        <f t="shared" ref="I3981:Q3981" si="2673">I3982+I4010</f>
        <v>282945.96711999999</v>
      </c>
      <c r="J3981" s="76">
        <f t="shared" si="2673"/>
        <v>160341.11142</v>
      </c>
      <c r="K3981" s="22">
        <f t="shared" si="2673"/>
        <v>34831.014990000003</v>
      </c>
      <c r="L3981" s="22">
        <f t="shared" si="2673"/>
        <v>28239.891670000001</v>
      </c>
      <c r="M3981" s="22">
        <f t="shared" si="2673"/>
        <v>282945.96711999999</v>
      </c>
      <c r="N3981" s="22">
        <f t="shared" si="2673"/>
        <v>160341.11142</v>
      </c>
      <c r="O3981" s="45">
        <f t="shared" si="2673"/>
        <v>212526.45289000002</v>
      </c>
      <c r="P3981" s="45">
        <f t="shared" si="2673"/>
        <v>30622.039509999999</v>
      </c>
      <c r="Q3981" s="45">
        <f t="shared" si="2673"/>
        <v>212526.45289000002</v>
      </c>
      <c r="R3981" s="86">
        <f t="shared" ref="R3981:R4044" si="2674">O3981/I3981*100</f>
        <v>75.112027590718625</v>
      </c>
      <c r="S3981" s="70"/>
    </row>
    <row r="3982" spans="1:19" s="49" customFormat="1" ht="15.75" customHeight="1" x14ac:dyDescent="0.3">
      <c r="A3982" s="47" t="s">
        <v>338</v>
      </c>
      <c r="B3982" s="47" t="s">
        <v>1416</v>
      </c>
      <c r="C3982" s="20"/>
      <c r="D3982" s="47"/>
      <c r="E3982" s="48" t="s">
        <v>1018</v>
      </c>
      <c r="F3982" s="23">
        <v>429231.05600000004</v>
      </c>
      <c r="G3982" s="23">
        <f t="shared" ref="G3982:H3982" si="2675">G3983+G4007</f>
        <v>33286.375999999997</v>
      </c>
      <c r="H3982" s="23">
        <f t="shared" si="2675"/>
        <v>190684.23099999997</v>
      </c>
      <c r="I3982" s="23">
        <f>I3983</f>
        <v>225515.24494999996</v>
      </c>
      <c r="J3982" s="23">
        <f t="shared" ref="J3982:O3982" si="2676">J3983</f>
        <v>105051.61529</v>
      </c>
      <c r="K3982" s="23">
        <f t="shared" si="2676"/>
        <v>34831.014990000003</v>
      </c>
      <c r="L3982" s="23">
        <f t="shared" si="2676"/>
        <v>28239.891670000001</v>
      </c>
      <c r="M3982" s="23">
        <f t="shared" si="2676"/>
        <v>225515.24494999996</v>
      </c>
      <c r="N3982" s="23">
        <f t="shared" si="2676"/>
        <v>105051.61529</v>
      </c>
      <c r="O3982" s="23">
        <f t="shared" si="2676"/>
        <v>169940.45667000001</v>
      </c>
      <c r="P3982" s="51">
        <f t="shared" ref="P3982:Q3982" si="2677">P3983+P4007</f>
        <v>30622.039509999999</v>
      </c>
      <c r="Q3982" s="51">
        <f t="shared" si="2677"/>
        <v>169940.45667000001</v>
      </c>
      <c r="R3982" s="87">
        <f t="shared" si="2674"/>
        <v>75.356527097615199</v>
      </c>
      <c r="S3982" s="70"/>
    </row>
    <row r="3983" spans="1:19" ht="31.5" customHeight="1" x14ac:dyDescent="0.3">
      <c r="A3983" s="28" t="s">
        <v>338</v>
      </c>
      <c r="B3983" s="28" t="s">
        <v>1416</v>
      </c>
      <c r="C3983" s="18" t="s">
        <v>902</v>
      </c>
      <c r="D3983" s="28"/>
      <c r="E3983" s="29" t="s">
        <v>1580</v>
      </c>
      <c r="F3983" s="24">
        <v>429231.05600000004</v>
      </c>
      <c r="G3983" s="24">
        <f t="shared" ref="G3983:Q3984" si="2678">G3984</f>
        <v>33286.375999999997</v>
      </c>
      <c r="H3983" s="24">
        <f t="shared" si="2678"/>
        <v>190684.23099999997</v>
      </c>
      <c r="I3983" s="24">
        <f t="shared" si="2678"/>
        <v>225515.24494999996</v>
      </c>
      <c r="J3983" s="37">
        <f t="shared" si="2678"/>
        <v>105051.61529</v>
      </c>
      <c r="K3983" s="24">
        <f t="shared" si="2678"/>
        <v>34831.014990000003</v>
      </c>
      <c r="L3983" s="24">
        <f t="shared" si="2678"/>
        <v>28239.891670000001</v>
      </c>
      <c r="M3983" s="24">
        <f t="shared" si="2678"/>
        <v>225515.24494999996</v>
      </c>
      <c r="N3983" s="24">
        <f t="shared" si="2678"/>
        <v>105051.61529</v>
      </c>
      <c r="O3983" s="30">
        <f t="shared" si="2678"/>
        <v>169940.45667000001</v>
      </c>
      <c r="P3983" s="30">
        <f t="shared" si="2678"/>
        <v>0</v>
      </c>
      <c r="Q3983" s="30">
        <f t="shared" si="2678"/>
        <v>139318.41716000001</v>
      </c>
      <c r="R3983" s="88">
        <f t="shared" si="2674"/>
        <v>75.356527097615199</v>
      </c>
      <c r="S3983" s="70"/>
    </row>
    <row r="3984" spans="1:19" ht="31.5" customHeight="1" x14ac:dyDescent="0.3">
      <c r="A3984" s="28" t="s">
        <v>338</v>
      </c>
      <c r="B3984" s="28" t="s">
        <v>1416</v>
      </c>
      <c r="C3984" s="18" t="s">
        <v>903</v>
      </c>
      <c r="D3984" s="28"/>
      <c r="E3984" s="29" t="s">
        <v>1581</v>
      </c>
      <c r="F3984" s="24">
        <v>429231.05600000004</v>
      </c>
      <c r="G3984" s="24">
        <f t="shared" si="2678"/>
        <v>33286.375999999997</v>
      </c>
      <c r="H3984" s="24">
        <f t="shared" si="2678"/>
        <v>190684.23099999997</v>
      </c>
      <c r="I3984" s="24">
        <f t="shared" si="2678"/>
        <v>225515.24494999996</v>
      </c>
      <c r="J3984" s="37">
        <f t="shared" si="2678"/>
        <v>105051.61529</v>
      </c>
      <c r="K3984" s="24">
        <f t="shared" si="2678"/>
        <v>34831.014990000003</v>
      </c>
      <c r="L3984" s="24">
        <f t="shared" si="2678"/>
        <v>28239.891670000001</v>
      </c>
      <c r="M3984" s="24">
        <f t="shared" si="2678"/>
        <v>225515.24494999996</v>
      </c>
      <c r="N3984" s="24">
        <f t="shared" si="2678"/>
        <v>105051.61529</v>
      </c>
      <c r="O3984" s="30">
        <f t="shared" si="2678"/>
        <v>169940.45667000001</v>
      </c>
      <c r="P3984" s="30">
        <f t="shared" si="2678"/>
        <v>0</v>
      </c>
      <c r="Q3984" s="30">
        <f t="shared" si="2678"/>
        <v>139318.41716000001</v>
      </c>
      <c r="R3984" s="88">
        <f t="shared" si="2674"/>
        <v>75.356527097615199</v>
      </c>
      <c r="S3984" s="70"/>
    </row>
    <row r="3985" spans="1:19" ht="63" customHeight="1" x14ac:dyDescent="0.3">
      <c r="A3985" s="28" t="s">
        <v>338</v>
      </c>
      <c r="B3985" s="28" t="s">
        <v>1416</v>
      </c>
      <c r="C3985" s="18" t="s">
        <v>904</v>
      </c>
      <c r="D3985" s="28"/>
      <c r="E3985" s="29" t="s">
        <v>1663</v>
      </c>
      <c r="F3985" s="24">
        <v>429231.05600000004</v>
      </c>
      <c r="G3985" s="24">
        <f t="shared" ref="G3985:H3985" si="2679">G3986+G3989+G3992+G3995+G3998+G4001+G4004</f>
        <v>33286.375999999997</v>
      </c>
      <c r="H3985" s="24">
        <f t="shared" si="2679"/>
        <v>190684.23099999997</v>
      </c>
      <c r="I3985" s="24">
        <f>I3986+I3989+I3992+I3995+I3998+I4001+I4004+I4007</f>
        <v>225515.24494999996</v>
      </c>
      <c r="J3985" s="24">
        <f t="shared" ref="J3985:O3985" si="2680">J3986+J3989+J3992+J3995+J3998+J4001+J4004+J4007</f>
        <v>105051.61529</v>
      </c>
      <c r="K3985" s="24">
        <f t="shared" si="2680"/>
        <v>34831.014990000003</v>
      </c>
      <c r="L3985" s="24">
        <f t="shared" si="2680"/>
        <v>28239.891670000001</v>
      </c>
      <c r="M3985" s="24">
        <f t="shared" si="2680"/>
        <v>225515.24494999996</v>
      </c>
      <c r="N3985" s="24">
        <f t="shared" si="2680"/>
        <v>105051.61529</v>
      </c>
      <c r="O3985" s="24">
        <f t="shared" si="2680"/>
        <v>169940.45667000001</v>
      </c>
      <c r="P3985" s="30">
        <f t="shared" ref="P3985:Q3985" si="2681">P3986+P3989+P3992+P3995+P3998+P4001+P4004</f>
        <v>0</v>
      </c>
      <c r="Q3985" s="30">
        <f t="shared" si="2681"/>
        <v>139318.41716000001</v>
      </c>
      <c r="R3985" s="88">
        <f t="shared" si="2674"/>
        <v>75.356527097615199</v>
      </c>
      <c r="S3985" s="70"/>
    </row>
    <row r="3986" spans="1:19" ht="31.5" customHeight="1" x14ac:dyDescent="0.3">
      <c r="A3986" s="28" t="s">
        <v>338</v>
      </c>
      <c r="B3986" s="28" t="s">
        <v>1416</v>
      </c>
      <c r="C3986" s="18" t="s">
        <v>1344</v>
      </c>
      <c r="D3986" s="28"/>
      <c r="E3986" s="29" t="s">
        <v>1664</v>
      </c>
      <c r="F3986" s="24">
        <v>26004.616999999998</v>
      </c>
      <c r="G3986" s="24">
        <f t="shared" ref="G3986:Q3987" si="2682">G3987</f>
        <v>0</v>
      </c>
      <c r="H3986" s="24">
        <f t="shared" si="2682"/>
        <v>26004.616999999998</v>
      </c>
      <c r="I3986" s="24">
        <f t="shared" si="2682"/>
        <v>26004.616720000002</v>
      </c>
      <c r="J3986" s="37">
        <f t="shared" si="2682"/>
        <v>26004.616720000002</v>
      </c>
      <c r="K3986" s="24">
        <f t="shared" si="2682"/>
        <v>0</v>
      </c>
      <c r="L3986" s="24">
        <f t="shared" si="2682"/>
        <v>0</v>
      </c>
      <c r="M3986" s="24">
        <f t="shared" si="2682"/>
        <v>26004.616720000002</v>
      </c>
      <c r="N3986" s="24">
        <f t="shared" si="2682"/>
        <v>26004.616720000002</v>
      </c>
      <c r="O3986" s="30">
        <f t="shared" si="2682"/>
        <v>25279.760129999999</v>
      </c>
      <c r="P3986" s="30">
        <f t="shared" si="2682"/>
        <v>0</v>
      </c>
      <c r="Q3986" s="30">
        <f t="shared" si="2682"/>
        <v>25279.760129999999</v>
      </c>
      <c r="R3986" s="88">
        <f t="shared" si="2674"/>
        <v>97.212584989024194</v>
      </c>
      <c r="S3986" s="70"/>
    </row>
    <row r="3987" spans="1:19" ht="31.5" customHeight="1" x14ac:dyDescent="0.3">
      <c r="A3987" s="28" t="s">
        <v>338</v>
      </c>
      <c r="B3987" s="28" t="s">
        <v>1416</v>
      </c>
      <c r="C3987" s="18" t="s">
        <v>1344</v>
      </c>
      <c r="D3987" s="28" t="s">
        <v>345</v>
      </c>
      <c r="E3987" s="29" t="s">
        <v>671</v>
      </c>
      <c r="F3987" s="24">
        <v>26004.616999999998</v>
      </c>
      <c r="G3987" s="24">
        <f t="shared" si="2682"/>
        <v>0</v>
      </c>
      <c r="H3987" s="24">
        <f t="shared" si="2682"/>
        <v>26004.616999999998</v>
      </c>
      <c r="I3987" s="24">
        <f t="shared" si="2682"/>
        <v>26004.616720000002</v>
      </c>
      <c r="J3987" s="37">
        <f t="shared" si="2682"/>
        <v>26004.616720000002</v>
      </c>
      <c r="K3987" s="24">
        <f t="shared" si="2682"/>
        <v>0</v>
      </c>
      <c r="L3987" s="24">
        <f t="shared" si="2682"/>
        <v>0</v>
      </c>
      <c r="M3987" s="24">
        <f t="shared" si="2682"/>
        <v>26004.616720000002</v>
      </c>
      <c r="N3987" s="24">
        <f t="shared" si="2682"/>
        <v>26004.616720000002</v>
      </c>
      <c r="O3987" s="30">
        <f t="shared" si="2682"/>
        <v>25279.760129999999</v>
      </c>
      <c r="P3987" s="30">
        <f t="shared" si="2682"/>
        <v>0</v>
      </c>
      <c r="Q3987" s="30">
        <f t="shared" si="2682"/>
        <v>25279.760129999999</v>
      </c>
      <c r="R3987" s="88">
        <f t="shared" si="2674"/>
        <v>97.212584989024194</v>
      </c>
      <c r="S3987" s="70"/>
    </row>
    <row r="3988" spans="1:19" ht="15.75" customHeight="1" x14ac:dyDescent="0.3">
      <c r="A3988" s="28" t="s">
        <v>338</v>
      </c>
      <c r="B3988" s="28" t="s">
        <v>1416</v>
      </c>
      <c r="C3988" s="18" t="s">
        <v>1344</v>
      </c>
      <c r="D3988" s="28" t="s">
        <v>344</v>
      </c>
      <c r="E3988" s="29" t="s">
        <v>672</v>
      </c>
      <c r="F3988" s="24">
        <v>26004.616999999998</v>
      </c>
      <c r="G3988" s="24"/>
      <c r="H3988" s="24">
        <v>26004.616999999998</v>
      </c>
      <c r="I3988" s="24">
        <v>26004.616720000002</v>
      </c>
      <c r="J3988" s="37">
        <v>26004.616720000002</v>
      </c>
      <c r="K3988" s="24">
        <v>0</v>
      </c>
      <c r="L3988" s="24">
        <v>0</v>
      </c>
      <c r="M3988" s="24">
        <f>I3988</f>
        <v>26004.616720000002</v>
      </c>
      <c r="N3988" s="24">
        <f>J3988</f>
        <v>26004.616720000002</v>
      </c>
      <c r="O3988" s="30">
        <v>25279.760129999999</v>
      </c>
      <c r="P3988" s="30">
        <v>0</v>
      </c>
      <c r="Q3988" s="30">
        <f>O3988</f>
        <v>25279.760129999999</v>
      </c>
      <c r="R3988" s="88">
        <f t="shared" si="2674"/>
        <v>97.212584989024194</v>
      </c>
      <c r="S3988" s="70"/>
    </row>
    <row r="3989" spans="1:19" ht="31.5" customHeight="1" x14ac:dyDescent="0.3">
      <c r="A3989" s="28" t="s">
        <v>338</v>
      </c>
      <c r="B3989" s="28" t="s">
        <v>1416</v>
      </c>
      <c r="C3989" s="18" t="s">
        <v>908</v>
      </c>
      <c r="D3989" s="28"/>
      <c r="E3989" s="29" t="s">
        <v>1025</v>
      </c>
      <c r="F3989" s="24">
        <v>99341.294999999998</v>
      </c>
      <c r="G3989" s="24">
        <f t="shared" ref="G3989:Q3990" si="2683">G3990</f>
        <v>33286.375999999997</v>
      </c>
      <c r="H3989" s="24">
        <f t="shared" si="2683"/>
        <v>38627.671000000002</v>
      </c>
      <c r="I3989" s="24">
        <f t="shared" si="2683"/>
        <v>38627.670239999999</v>
      </c>
      <c r="J3989" s="37">
        <f t="shared" si="2683"/>
        <v>7823.6070300000001</v>
      </c>
      <c r="K3989" s="24">
        <f t="shared" si="2683"/>
        <v>0</v>
      </c>
      <c r="L3989" s="24">
        <f t="shared" si="2683"/>
        <v>0</v>
      </c>
      <c r="M3989" s="24">
        <f t="shared" si="2683"/>
        <v>38627.670239999999</v>
      </c>
      <c r="N3989" s="24">
        <f t="shared" si="2683"/>
        <v>7823.6070300000001</v>
      </c>
      <c r="O3989" s="30">
        <f t="shared" si="2683"/>
        <v>7823.6070300000001</v>
      </c>
      <c r="P3989" s="30">
        <f t="shared" si="2683"/>
        <v>0</v>
      </c>
      <c r="Q3989" s="30">
        <f t="shared" si="2683"/>
        <v>7823.6070300000001</v>
      </c>
      <c r="R3989" s="88">
        <f t="shared" si="2674"/>
        <v>20.25389308076479</v>
      </c>
      <c r="S3989" s="70"/>
    </row>
    <row r="3990" spans="1:19" ht="31.5" customHeight="1" x14ac:dyDescent="0.3">
      <c r="A3990" s="28" t="s">
        <v>338</v>
      </c>
      <c r="B3990" s="28" t="s">
        <v>1416</v>
      </c>
      <c r="C3990" s="18" t="s">
        <v>908</v>
      </c>
      <c r="D3990" s="28" t="s">
        <v>345</v>
      </c>
      <c r="E3990" s="29" t="s">
        <v>671</v>
      </c>
      <c r="F3990" s="24">
        <v>99341.294999999998</v>
      </c>
      <c r="G3990" s="24">
        <f t="shared" si="2683"/>
        <v>33286.375999999997</v>
      </c>
      <c r="H3990" s="24">
        <f t="shared" si="2683"/>
        <v>38627.671000000002</v>
      </c>
      <c r="I3990" s="24">
        <f t="shared" si="2683"/>
        <v>38627.670239999999</v>
      </c>
      <c r="J3990" s="37">
        <f t="shared" si="2683"/>
        <v>7823.6070300000001</v>
      </c>
      <c r="K3990" s="24">
        <f t="shared" si="2683"/>
        <v>0</v>
      </c>
      <c r="L3990" s="24">
        <f t="shared" si="2683"/>
        <v>0</v>
      </c>
      <c r="M3990" s="24">
        <f t="shared" si="2683"/>
        <v>38627.670239999999</v>
      </c>
      <c r="N3990" s="24">
        <f t="shared" si="2683"/>
        <v>7823.6070300000001</v>
      </c>
      <c r="O3990" s="30">
        <f t="shared" si="2683"/>
        <v>7823.6070300000001</v>
      </c>
      <c r="P3990" s="30">
        <f t="shared" si="2683"/>
        <v>0</v>
      </c>
      <c r="Q3990" s="30">
        <f t="shared" si="2683"/>
        <v>7823.6070300000001</v>
      </c>
      <c r="R3990" s="88">
        <f t="shared" si="2674"/>
        <v>20.25389308076479</v>
      </c>
      <c r="S3990" s="70"/>
    </row>
    <row r="3991" spans="1:19" ht="15.75" customHeight="1" x14ac:dyDescent="0.3">
      <c r="A3991" s="28" t="s">
        <v>338</v>
      </c>
      <c r="B3991" s="28" t="s">
        <v>1416</v>
      </c>
      <c r="C3991" s="18" t="s">
        <v>908</v>
      </c>
      <c r="D3991" s="28" t="s">
        <v>344</v>
      </c>
      <c r="E3991" s="29" t="s">
        <v>672</v>
      </c>
      <c r="F3991" s="24">
        <v>99341.294999999998</v>
      </c>
      <c r="G3991" s="24">
        <v>33286.375999999997</v>
      </c>
      <c r="H3991" s="24">
        <v>38627.671000000002</v>
      </c>
      <c r="I3991" s="24">
        <v>38627.670239999999</v>
      </c>
      <c r="J3991" s="37">
        <v>7823.6070300000001</v>
      </c>
      <c r="K3991" s="24">
        <v>0</v>
      </c>
      <c r="L3991" s="24">
        <v>0</v>
      </c>
      <c r="M3991" s="24">
        <f>I3991</f>
        <v>38627.670239999999</v>
      </c>
      <c r="N3991" s="24">
        <f>J3991</f>
        <v>7823.6070300000001</v>
      </c>
      <c r="O3991" s="30">
        <v>7823.6070300000001</v>
      </c>
      <c r="P3991" s="30">
        <v>0</v>
      </c>
      <c r="Q3991" s="30">
        <f>O3991</f>
        <v>7823.6070300000001</v>
      </c>
      <c r="R3991" s="88">
        <f t="shared" si="2674"/>
        <v>20.25389308076479</v>
      </c>
      <c r="S3991" s="70"/>
    </row>
    <row r="3992" spans="1:19" ht="31.5" customHeight="1" x14ac:dyDescent="0.3">
      <c r="A3992" s="28" t="s">
        <v>338</v>
      </c>
      <c r="B3992" s="28" t="s">
        <v>1416</v>
      </c>
      <c r="C3992" s="18" t="s">
        <v>909</v>
      </c>
      <c r="D3992" s="28"/>
      <c r="E3992" s="29" t="s">
        <v>1026</v>
      </c>
      <c r="F3992" s="24">
        <v>123313</v>
      </c>
      <c r="G3992" s="24">
        <f t="shared" ref="G3992:Q3993" si="2684">G3993</f>
        <v>0</v>
      </c>
      <c r="H3992" s="24">
        <f t="shared" si="2684"/>
        <v>93313.914999999994</v>
      </c>
      <c r="I3992" s="24">
        <f t="shared" si="2684"/>
        <v>93313.914999999994</v>
      </c>
      <c r="J3992" s="37">
        <f t="shared" si="2684"/>
        <v>23480.217349999999</v>
      </c>
      <c r="K3992" s="24">
        <f t="shared" si="2684"/>
        <v>0</v>
      </c>
      <c r="L3992" s="24">
        <f t="shared" si="2684"/>
        <v>0</v>
      </c>
      <c r="M3992" s="24">
        <f t="shared" si="2684"/>
        <v>93313.914999999994</v>
      </c>
      <c r="N3992" s="24">
        <f t="shared" si="2684"/>
        <v>23480.217349999999</v>
      </c>
      <c r="O3992" s="30">
        <f t="shared" si="2684"/>
        <v>73477.023490000007</v>
      </c>
      <c r="P3992" s="30">
        <f t="shared" si="2684"/>
        <v>0</v>
      </c>
      <c r="Q3992" s="30">
        <f t="shared" si="2684"/>
        <v>73477.023490000007</v>
      </c>
      <c r="R3992" s="88">
        <f t="shared" si="2674"/>
        <v>78.741764816104876</v>
      </c>
      <c r="S3992" s="70"/>
    </row>
    <row r="3993" spans="1:19" ht="31.5" customHeight="1" x14ac:dyDescent="0.3">
      <c r="A3993" s="28" t="s">
        <v>338</v>
      </c>
      <c r="B3993" s="28" t="s">
        <v>1416</v>
      </c>
      <c r="C3993" s="18" t="s">
        <v>909</v>
      </c>
      <c r="D3993" s="28" t="s">
        <v>345</v>
      </c>
      <c r="E3993" s="29" t="s">
        <v>671</v>
      </c>
      <c r="F3993" s="24">
        <v>123313</v>
      </c>
      <c r="G3993" s="24">
        <f t="shared" ref="G3993:O3993" si="2685">G3994</f>
        <v>0</v>
      </c>
      <c r="H3993" s="24">
        <f t="shared" si="2685"/>
        <v>93313.914999999994</v>
      </c>
      <c r="I3993" s="24">
        <f t="shared" si="2685"/>
        <v>93313.914999999994</v>
      </c>
      <c r="J3993" s="37">
        <f t="shared" si="2685"/>
        <v>23480.217349999999</v>
      </c>
      <c r="K3993" s="24">
        <f t="shared" si="2685"/>
        <v>0</v>
      </c>
      <c r="L3993" s="24">
        <f t="shared" si="2685"/>
        <v>0</v>
      </c>
      <c r="M3993" s="24">
        <f t="shared" si="2685"/>
        <v>93313.914999999994</v>
      </c>
      <c r="N3993" s="24">
        <f t="shared" si="2685"/>
        <v>23480.217349999999</v>
      </c>
      <c r="O3993" s="30">
        <f t="shared" si="2685"/>
        <v>73477.023490000007</v>
      </c>
      <c r="P3993" s="30">
        <f t="shared" si="2684"/>
        <v>0</v>
      </c>
      <c r="Q3993" s="30">
        <f t="shared" si="2684"/>
        <v>73477.023490000007</v>
      </c>
      <c r="R3993" s="88">
        <f t="shared" si="2674"/>
        <v>78.741764816104876</v>
      </c>
      <c r="S3993" s="70"/>
    </row>
    <row r="3994" spans="1:19" ht="15.75" customHeight="1" x14ac:dyDescent="0.3">
      <c r="A3994" s="28" t="s">
        <v>338</v>
      </c>
      <c r="B3994" s="28" t="s">
        <v>1416</v>
      </c>
      <c r="C3994" s="18" t="s">
        <v>909</v>
      </c>
      <c r="D3994" s="28" t="s">
        <v>344</v>
      </c>
      <c r="E3994" s="29" t="s">
        <v>672</v>
      </c>
      <c r="F3994" s="24">
        <v>123313</v>
      </c>
      <c r="G3994" s="24"/>
      <c r="H3994" s="24">
        <v>93313.914999999994</v>
      </c>
      <c r="I3994" s="24">
        <v>93313.914999999994</v>
      </c>
      <c r="J3994" s="37">
        <v>23480.217349999999</v>
      </c>
      <c r="K3994" s="24">
        <v>0</v>
      </c>
      <c r="L3994" s="24">
        <v>0</v>
      </c>
      <c r="M3994" s="24">
        <f>I3994</f>
        <v>93313.914999999994</v>
      </c>
      <c r="N3994" s="24">
        <f>J3994</f>
        <v>23480.217349999999</v>
      </c>
      <c r="O3994" s="30">
        <v>73477.023490000007</v>
      </c>
      <c r="P3994" s="30">
        <v>0</v>
      </c>
      <c r="Q3994" s="30">
        <f>O3994</f>
        <v>73477.023490000007</v>
      </c>
      <c r="R3994" s="88">
        <f t="shared" si="2674"/>
        <v>78.741764816104876</v>
      </c>
      <c r="S3994" s="70"/>
    </row>
    <row r="3995" spans="1:19" ht="31.5" hidden="1" customHeight="1" x14ac:dyDescent="0.3">
      <c r="A3995" s="28" t="s">
        <v>338</v>
      </c>
      <c r="B3995" s="28" t="s">
        <v>1416</v>
      </c>
      <c r="C3995" s="18" t="s">
        <v>1871</v>
      </c>
      <c r="D3995" s="28"/>
      <c r="E3995" s="29" t="s">
        <v>1872</v>
      </c>
      <c r="F3995" s="24">
        <v>0</v>
      </c>
      <c r="G3995" s="24">
        <f t="shared" ref="G3995:Q3996" si="2686">G3996</f>
        <v>0</v>
      </c>
      <c r="H3995" s="24">
        <f t="shared" si="2686"/>
        <v>0</v>
      </c>
      <c r="I3995" s="24">
        <f t="shared" si="2686"/>
        <v>0</v>
      </c>
      <c r="J3995" s="37">
        <f t="shared" si="2686"/>
        <v>0</v>
      </c>
      <c r="K3995" s="24">
        <f t="shared" si="2686"/>
        <v>0</v>
      </c>
      <c r="L3995" s="24">
        <f t="shared" si="2686"/>
        <v>0</v>
      </c>
      <c r="M3995" s="24">
        <f t="shared" si="2686"/>
        <v>0</v>
      </c>
      <c r="N3995" s="24">
        <f t="shared" si="2686"/>
        <v>0</v>
      </c>
      <c r="O3995" s="30">
        <f t="shared" si="2686"/>
        <v>0</v>
      </c>
      <c r="P3995" s="30">
        <f t="shared" si="2686"/>
        <v>0</v>
      </c>
      <c r="Q3995" s="30">
        <f t="shared" si="2686"/>
        <v>0</v>
      </c>
      <c r="R3995" s="30">
        <v>0</v>
      </c>
      <c r="S3995" s="36" t="s">
        <v>2026</v>
      </c>
    </row>
    <row r="3996" spans="1:19" ht="31.5" hidden="1" customHeight="1" x14ac:dyDescent="0.3">
      <c r="A3996" s="28" t="s">
        <v>338</v>
      </c>
      <c r="B3996" s="28" t="s">
        <v>1416</v>
      </c>
      <c r="C3996" s="18" t="s">
        <v>1871</v>
      </c>
      <c r="D3996" s="28" t="s">
        <v>345</v>
      </c>
      <c r="E3996" s="29" t="s">
        <v>671</v>
      </c>
      <c r="F3996" s="24">
        <v>0</v>
      </c>
      <c r="G3996" s="24">
        <f t="shared" ref="G3996:O3996" si="2687">G3997</f>
        <v>0</v>
      </c>
      <c r="H3996" s="24">
        <f t="shared" si="2687"/>
        <v>0</v>
      </c>
      <c r="I3996" s="24">
        <f t="shared" si="2687"/>
        <v>0</v>
      </c>
      <c r="J3996" s="37">
        <f t="shared" si="2687"/>
        <v>0</v>
      </c>
      <c r="K3996" s="24">
        <f t="shared" si="2687"/>
        <v>0</v>
      </c>
      <c r="L3996" s="24">
        <f t="shared" si="2687"/>
        <v>0</v>
      </c>
      <c r="M3996" s="24">
        <f t="shared" si="2687"/>
        <v>0</v>
      </c>
      <c r="N3996" s="24">
        <f t="shared" si="2687"/>
        <v>0</v>
      </c>
      <c r="O3996" s="30">
        <f t="shared" si="2687"/>
        <v>0</v>
      </c>
      <c r="P3996" s="30">
        <f t="shared" si="2686"/>
        <v>0</v>
      </c>
      <c r="Q3996" s="30">
        <f t="shared" si="2686"/>
        <v>0</v>
      </c>
      <c r="R3996" s="30">
        <v>0</v>
      </c>
      <c r="S3996" s="36" t="s">
        <v>2026</v>
      </c>
    </row>
    <row r="3997" spans="1:19" ht="15.75" hidden="1" customHeight="1" x14ac:dyDescent="0.3">
      <c r="A3997" s="28" t="s">
        <v>338</v>
      </c>
      <c r="B3997" s="28" t="s">
        <v>1416</v>
      </c>
      <c r="C3997" s="18" t="s">
        <v>1871</v>
      </c>
      <c r="D3997" s="28" t="s">
        <v>344</v>
      </c>
      <c r="E3997" s="29" t="s">
        <v>672</v>
      </c>
      <c r="F3997" s="24">
        <v>0</v>
      </c>
      <c r="G3997" s="24"/>
      <c r="H3997" s="24">
        <v>0</v>
      </c>
      <c r="I3997" s="24">
        <v>0</v>
      </c>
      <c r="J3997" s="37">
        <v>0</v>
      </c>
      <c r="K3997" s="24">
        <v>0</v>
      </c>
      <c r="L3997" s="24">
        <v>0</v>
      </c>
      <c r="M3997" s="24">
        <f>I3997</f>
        <v>0</v>
      </c>
      <c r="N3997" s="24">
        <f>J3997</f>
        <v>0</v>
      </c>
      <c r="O3997" s="30">
        <v>0</v>
      </c>
      <c r="P3997" s="30">
        <v>0</v>
      </c>
      <c r="Q3997" s="30">
        <v>0</v>
      </c>
      <c r="R3997" s="30">
        <v>0</v>
      </c>
      <c r="S3997" s="36" t="s">
        <v>2026</v>
      </c>
    </row>
    <row r="3998" spans="1:19" ht="31.5" hidden="1" customHeight="1" x14ac:dyDescent="0.3">
      <c r="A3998" s="28" t="s">
        <v>338</v>
      </c>
      <c r="B3998" s="28" t="s">
        <v>1416</v>
      </c>
      <c r="C3998" s="18" t="s">
        <v>1873</v>
      </c>
      <c r="D3998" s="28"/>
      <c r="E3998" s="29" t="s">
        <v>1874</v>
      </c>
      <c r="F3998" s="24">
        <v>0</v>
      </c>
      <c r="G3998" s="24">
        <f t="shared" ref="G3998:Q3999" si="2688">G3999</f>
        <v>0</v>
      </c>
      <c r="H3998" s="24">
        <f t="shared" si="2688"/>
        <v>0</v>
      </c>
      <c r="I3998" s="24">
        <f t="shared" si="2688"/>
        <v>0</v>
      </c>
      <c r="J3998" s="37">
        <f t="shared" si="2688"/>
        <v>0</v>
      </c>
      <c r="K3998" s="24">
        <f t="shared" si="2688"/>
        <v>0</v>
      </c>
      <c r="L3998" s="24">
        <f t="shared" si="2688"/>
        <v>0</v>
      </c>
      <c r="M3998" s="24">
        <f t="shared" si="2688"/>
        <v>0</v>
      </c>
      <c r="N3998" s="24">
        <f t="shared" si="2688"/>
        <v>0</v>
      </c>
      <c r="O3998" s="30">
        <f t="shared" si="2688"/>
        <v>0</v>
      </c>
      <c r="P3998" s="30">
        <f t="shared" si="2688"/>
        <v>0</v>
      </c>
      <c r="Q3998" s="30">
        <f t="shared" si="2688"/>
        <v>0</v>
      </c>
      <c r="R3998" s="30">
        <v>0</v>
      </c>
      <c r="S3998" s="36" t="s">
        <v>2026</v>
      </c>
    </row>
    <row r="3999" spans="1:19" ht="31.5" hidden="1" customHeight="1" x14ac:dyDescent="0.3">
      <c r="A3999" s="28" t="s">
        <v>338</v>
      </c>
      <c r="B3999" s="28" t="s">
        <v>1416</v>
      </c>
      <c r="C3999" s="18" t="s">
        <v>1873</v>
      </c>
      <c r="D3999" s="28" t="s">
        <v>345</v>
      </c>
      <c r="E3999" s="29" t="s">
        <v>671</v>
      </c>
      <c r="F3999" s="24">
        <v>0</v>
      </c>
      <c r="G3999" s="24">
        <f t="shared" ref="G3999:O3999" si="2689">G4000</f>
        <v>0</v>
      </c>
      <c r="H3999" s="24">
        <f t="shared" si="2689"/>
        <v>0</v>
      </c>
      <c r="I3999" s="24">
        <f t="shared" si="2689"/>
        <v>0</v>
      </c>
      <c r="J3999" s="37">
        <f t="shared" si="2689"/>
        <v>0</v>
      </c>
      <c r="K3999" s="24">
        <f t="shared" si="2689"/>
        <v>0</v>
      </c>
      <c r="L3999" s="24">
        <f t="shared" si="2689"/>
        <v>0</v>
      </c>
      <c r="M3999" s="24">
        <f t="shared" si="2689"/>
        <v>0</v>
      </c>
      <c r="N3999" s="24">
        <f t="shared" si="2689"/>
        <v>0</v>
      </c>
      <c r="O3999" s="30">
        <f t="shared" si="2689"/>
        <v>0</v>
      </c>
      <c r="P3999" s="30">
        <f t="shared" si="2688"/>
        <v>0</v>
      </c>
      <c r="Q3999" s="30">
        <f t="shared" si="2688"/>
        <v>0</v>
      </c>
      <c r="R3999" s="30">
        <v>0</v>
      </c>
      <c r="S3999" s="36" t="s">
        <v>2026</v>
      </c>
    </row>
    <row r="4000" spans="1:19" ht="15.75" hidden="1" customHeight="1" x14ac:dyDescent="0.3">
      <c r="A4000" s="28" t="s">
        <v>338</v>
      </c>
      <c r="B4000" s="28" t="s">
        <v>1416</v>
      </c>
      <c r="C4000" s="18" t="s">
        <v>1873</v>
      </c>
      <c r="D4000" s="28" t="s">
        <v>344</v>
      </c>
      <c r="E4000" s="29" t="s">
        <v>672</v>
      </c>
      <c r="F4000" s="24">
        <v>0</v>
      </c>
      <c r="G4000" s="24"/>
      <c r="H4000" s="24">
        <v>0</v>
      </c>
      <c r="I4000" s="24">
        <v>0</v>
      </c>
      <c r="J4000" s="37">
        <v>0</v>
      </c>
      <c r="K4000" s="24">
        <v>0</v>
      </c>
      <c r="L4000" s="24">
        <v>0</v>
      </c>
      <c r="M4000" s="24">
        <f>I4000</f>
        <v>0</v>
      </c>
      <c r="N4000" s="24">
        <f>J4000</f>
        <v>0</v>
      </c>
      <c r="O4000" s="30">
        <v>0</v>
      </c>
      <c r="P4000" s="30">
        <v>0</v>
      </c>
      <c r="Q4000" s="30">
        <v>0</v>
      </c>
      <c r="R4000" s="30">
        <v>0</v>
      </c>
      <c r="S4000" s="36" t="s">
        <v>2026</v>
      </c>
    </row>
    <row r="4001" spans="1:19" ht="31.5" customHeight="1" x14ac:dyDescent="0.3">
      <c r="A4001" s="28" t="s">
        <v>338</v>
      </c>
      <c r="B4001" s="28" t="s">
        <v>1416</v>
      </c>
      <c r="C4001" s="18" t="s">
        <v>910</v>
      </c>
      <c r="D4001" s="28"/>
      <c r="E4001" s="29" t="s">
        <v>1027</v>
      </c>
      <c r="F4001" s="24">
        <v>167337.4</v>
      </c>
      <c r="G4001" s="24">
        <f t="shared" ref="G4001:Q4002" si="2690">G4002</f>
        <v>0</v>
      </c>
      <c r="H4001" s="24">
        <f t="shared" si="2690"/>
        <v>19503.284</v>
      </c>
      <c r="I4001" s="24">
        <f t="shared" si="2690"/>
        <v>19503.284</v>
      </c>
      <c r="J4001" s="37">
        <f t="shared" si="2690"/>
        <v>19503.282520000001</v>
      </c>
      <c r="K4001" s="24">
        <f t="shared" si="2690"/>
        <v>0</v>
      </c>
      <c r="L4001" s="24">
        <f t="shared" si="2690"/>
        <v>0</v>
      </c>
      <c r="M4001" s="24">
        <f t="shared" si="2690"/>
        <v>19503.284</v>
      </c>
      <c r="N4001" s="24">
        <f t="shared" si="2690"/>
        <v>19503.282520000001</v>
      </c>
      <c r="O4001" s="30">
        <f t="shared" si="2690"/>
        <v>19503.282510000001</v>
      </c>
      <c r="P4001" s="30">
        <f t="shared" si="2690"/>
        <v>0</v>
      </c>
      <c r="Q4001" s="30">
        <f t="shared" si="2690"/>
        <v>19503.282510000001</v>
      </c>
      <c r="R4001" s="88">
        <f t="shared" si="2674"/>
        <v>99.999992360260975</v>
      </c>
      <c r="S4001" s="70"/>
    </row>
    <row r="4002" spans="1:19" ht="31.5" customHeight="1" x14ac:dyDescent="0.3">
      <c r="A4002" s="28" t="s">
        <v>338</v>
      </c>
      <c r="B4002" s="28" t="s">
        <v>1416</v>
      </c>
      <c r="C4002" s="18" t="s">
        <v>910</v>
      </c>
      <c r="D4002" s="28" t="s">
        <v>345</v>
      </c>
      <c r="E4002" s="29" t="s">
        <v>671</v>
      </c>
      <c r="F4002" s="24">
        <v>167337.4</v>
      </c>
      <c r="G4002" s="24">
        <f t="shared" si="2690"/>
        <v>0</v>
      </c>
      <c r="H4002" s="24">
        <f t="shared" si="2690"/>
        <v>19503.284</v>
      </c>
      <c r="I4002" s="24">
        <f t="shared" si="2690"/>
        <v>19503.284</v>
      </c>
      <c r="J4002" s="37">
        <f t="shared" si="2690"/>
        <v>19503.282520000001</v>
      </c>
      <c r="K4002" s="24">
        <f t="shared" si="2690"/>
        <v>0</v>
      </c>
      <c r="L4002" s="24">
        <f t="shared" si="2690"/>
        <v>0</v>
      </c>
      <c r="M4002" s="24">
        <f t="shared" si="2690"/>
        <v>19503.284</v>
      </c>
      <c r="N4002" s="24">
        <f t="shared" si="2690"/>
        <v>19503.282520000001</v>
      </c>
      <c r="O4002" s="30">
        <f t="shared" si="2690"/>
        <v>19503.282510000001</v>
      </c>
      <c r="P4002" s="30">
        <f t="shared" si="2690"/>
        <v>0</v>
      </c>
      <c r="Q4002" s="30">
        <f t="shared" si="2690"/>
        <v>19503.282510000001</v>
      </c>
      <c r="R4002" s="88">
        <f t="shared" si="2674"/>
        <v>99.999992360260975</v>
      </c>
      <c r="S4002" s="70"/>
    </row>
    <row r="4003" spans="1:19" ht="15.75" customHeight="1" x14ac:dyDescent="0.3">
      <c r="A4003" s="28" t="s">
        <v>338</v>
      </c>
      <c r="B4003" s="28" t="s">
        <v>1416</v>
      </c>
      <c r="C4003" s="18" t="s">
        <v>910</v>
      </c>
      <c r="D4003" s="28" t="s">
        <v>344</v>
      </c>
      <c r="E4003" s="29" t="s">
        <v>672</v>
      </c>
      <c r="F4003" s="24">
        <v>167337.4</v>
      </c>
      <c r="G4003" s="24"/>
      <c r="H4003" s="24">
        <v>19503.284</v>
      </c>
      <c r="I4003" s="24">
        <v>19503.284</v>
      </c>
      <c r="J4003" s="37">
        <v>19503.282520000001</v>
      </c>
      <c r="K4003" s="24">
        <v>0</v>
      </c>
      <c r="L4003" s="24">
        <v>0</v>
      </c>
      <c r="M4003" s="24">
        <f>I4003</f>
        <v>19503.284</v>
      </c>
      <c r="N4003" s="24">
        <f>J4003</f>
        <v>19503.282520000001</v>
      </c>
      <c r="O4003" s="30">
        <v>19503.282510000001</v>
      </c>
      <c r="P4003" s="30">
        <v>0</v>
      </c>
      <c r="Q4003" s="30">
        <f>O4003</f>
        <v>19503.282510000001</v>
      </c>
      <c r="R4003" s="88">
        <f t="shared" si="2674"/>
        <v>99.999992360260975</v>
      </c>
      <c r="S4003" s="70"/>
    </row>
    <row r="4004" spans="1:19" ht="47.25" customHeight="1" x14ac:dyDescent="0.3">
      <c r="A4004" s="28" t="s">
        <v>338</v>
      </c>
      <c r="B4004" s="28" t="s">
        <v>1416</v>
      </c>
      <c r="C4004" s="18" t="s">
        <v>1247</v>
      </c>
      <c r="D4004" s="28"/>
      <c r="E4004" s="29" t="s">
        <v>1875</v>
      </c>
      <c r="F4004" s="24">
        <v>13234.744000000001</v>
      </c>
      <c r="G4004" s="24">
        <f t="shared" ref="G4004:Q4005" si="2691">G4005</f>
        <v>0</v>
      </c>
      <c r="H4004" s="24">
        <f t="shared" si="2691"/>
        <v>13234.744000000001</v>
      </c>
      <c r="I4004" s="24">
        <f t="shared" si="2691"/>
        <v>13234.744000000001</v>
      </c>
      <c r="J4004" s="37">
        <f t="shared" si="2691"/>
        <v>0</v>
      </c>
      <c r="K4004" s="24">
        <f t="shared" si="2691"/>
        <v>0</v>
      </c>
      <c r="L4004" s="24">
        <f t="shared" si="2691"/>
        <v>0</v>
      </c>
      <c r="M4004" s="24">
        <f t="shared" si="2691"/>
        <v>13234.744000000001</v>
      </c>
      <c r="N4004" s="24">
        <f t="shared" si="2691"/>
        <v>0</v>
      </c>
      <c r="O4004" s="30">
        <f t="shared" si="2691"/>
        <v>13234.744000000001</v>
      </c>
      <c r="P4004" s="30">
        <f t="shared" si="2691"/>
        <v>0</v>
      </c>
      <c r="Q4004" s="30">
        <f t="shared" si="2691"/>
        <v>13234.744000000001</v>
      </c>
      <c r="R4004" s="88">
        <f t="shared" si="2674"/>
        <v>100</v>
      </c>
    </row>
    <row r="4005" spans="1:19" ht="31.5" customHeight="1" x14ac:dyDescent="0.3">
      <c r="A4005" s="28" t="s">
        <v>338</v>
      </c>
      <c r="B4005" s="28" t="s">
        <v>1416</v>
      </c>
      <c r="C4005" s="18" t="s">
        <v>1247</v>
      </c>
      <c r="D4005" s="28" t="s">
        <v>345</v>
      </c>
      <c r="E4005" s="29" t="s">
        <v>671</v>
      </c>
      <c r="F4005" s="24">
        <v>13234.744000000001</v>
      </c>
      <c r="G4005" s="24">
        <f t="shared" si="2691"/>
        <v>0</v>
      </c>
      <c r="H4005" s="24">
        <f t="shared" si="2691"/>
        <v>13234.744000000001</v>
      </c>
      <c r="I4005" s="24">
        <f t="shared" si="2691"/>
        <v>13234.744000000001</v>
      </c>
      <c r="J4005" s="37">
        <f t="shared" si="2691"/>
        <v>0</v>
      </c>
      <c r="K4005" s="24">
        <f t="shared" si="2691"/>
        <v>0</v>
      </c>
      <c r="L4005" s="24">
        <f t="shared" si="2691"/>
        <v>0</v>
      </c>
      <c r="M4005" s="24">
        <f t="shared" si="2691"/>
        <v>13234.744000000001</v>
      </c>
      <c r="N4005" s="24">
        <f t="shared" si="2691"/>
        <v>0</v>
      </c>
      <c r="O4005" s="30">
        <f t="shared" si="2691"/>
        <v>13234.744000000001</v>
      </c>
      <c r="P4005" s="30">
        <f t="shared" si="2691"/>
        <v>0</v>
      </c>
      <c r="Q4005" s="30">
        <f t="shared" si="2691"/>
        <v>13234.744000000001</v>
      </c>
      <c r="R4005" s="88">
        <f t="shared" si="2674"/>
        <v>100</v>
      </c>
    </row>
    <row r="4006" spans="1:19" ht="15.75" customHeight="1" x14ac:dyDescent="0.3">
      <c r="A4006" s="28" t="s">
        <v>338</v>
      </c>
      <c r="B4006" s="28" t="s">
        <v>1416</v>
      </c>
      <c r="C4006" s="18" t="s">
        <v>1247</v>
      </c>
      <c r="D4006" s="28" t="s">
        <v>344</v>
      </c>
      <c r="E4006" s="29" t="s">
        <v>672</v>
      </c>
      <c r="F4006" s="24">
        <v>13234.744000000001</v>
      </c>
      <c r="G4006" s="24"/>
      <c r="H4006" s="24">
        <v>13234.744000000001</v>
      </c>
      <c r="I4006" s="24">
        <v>13234.744000000001</v>
      </c>
      <c r="J4006" s="37">
        <v>0</v>
      </c>
      <c r="K4006" s="24">
        <v>0</v>
      </c>
      <c r="L4006" s="24">
        <v>0</v>
      </c>
      <c r="M4006" s="24">
        <f>I4006</f>
        <v>13234.744000000001</v>
      </c>
      <c r="N4006" s="24">
        <f>J4006</f>
        <v>0</v>
      </c>
      <c r="O4006" s="30">
        <v>13234.744000000001</v>
      </c>
      <c r="P4006" s="30">
        <v>0</v>
      </c>
      <c r="Q4006" s="30">
        <f>O4006</f>
        <v>13234.744000000001</v>
      </c>
      <c r="R4006" s="88">
        <f t="shared" si="2674"/>
        <v>100</v>
      </c>
      <c r="S4006" s="36"/>
    </row>
    <row r="4007" spans="1:19" ht="63" customHeight="1" x14ac:dyDescent="0.3">
      <c r="A4007" s="28" t="s">
        <v>338</v>
      </c>
      <c r="B4007" s="28" t="s">
        <v>1416</v>
      </c>
      <c r="C4007" s="28" t="s">
        <v>1482</v>
      </c>
      <c r="D4007" s="28"/>
      <c r="E4007" s="29" t="s">
        <v>1028</v>
      </c>
      <c r="F4007" s="24">
        <v>0</v>
      </c>
      <c r="G4007" s="24">
        <f t="shared" ref="G4007:Q4008" si="2692">G4008</f>
        <v>0</v>
      </c>
      <c r="H4007" s="24">
        <f t="shared" si="2692"/>
        <v>0</v>
      </c>
      <c r="I4007" s="24">
        <f t="shared" si="2692"/>
        <v>34831.014990000003</v>
      </c>
      <c r="J4007" s="37">
        <f t="shared" si="2692"/>
        <v>28239.891670000001</v>
      </c>
      <c r="K4007" s="24">
        <f t="shared" si="2692"/>
        <v>34831.014990000003</v>
      </c>
      <c r="L4007" s="24">
        <f t="shared" si="2692"/>
        <v>28239.891670000001</v>
      </c>
      <c r="M4007" s="24">
        <f t="shared" si="2692"/>
        <v>34831.014990000003</v>
      </c>
      <c r="N4007" s="24">
        <f t="shared" si="2692"/>
        <v>28239.891670000001</v>
      </c>
      <c r="O4007" s="30">
        <f t="shared" si="2692"/>
        <v>30622.039509999999</v>
      </c>
      <c r="P4007" s="30">
        <f t="shared" si="2692"/>
        <v>30622.039509999999</v>
      </c>
      <c r="Q4007" s="30">
        <f t="shared" si="2692"/>
        <v>30622.039509999999</v>
      </c>
      <c r="R4007" s="88">
        <f t="shared" si="2674"/>
        <v>87.916012550284847</v>
      </c>
      <c r="S4007" s="36"/>
    </row>
    <row r="4008" spans="1:19" ht="31.5" customHeight="1" x14ac:dyDescent="0.3">
      <c r="A4008" s="28" t="s">
        <v>338</v>
      </c>
      <c r="B4008" s="28" t="s">
        <v>1416</v>
      </c>
      <c r="C4008" s="28" t="s">
        <v>1482</v>
      </c>
      <c r="D4008" s="28" t="s">
        <v>345</v>
      </c>
      <c r="E4008" s="29" t="s">
        <v>671</v>
      </c>
      <c r="F4008" s="24">
        <v>0</v>
      </c>
      <c r="G4008" s="24">
        <f t="shared" si="2692"/>
        <v>0</v>
      </c>
      <c r="H4008" s="24">
        <f t="shared" si="2692"/>
        <v>0</v>
      </c>
      <c r="I4008" s="24">
        <f t="shared" si="2692"/>
        <v>34831.014990000003</v>
      </c>
      <c r="J4008" s="37">
        <f t="shared" si="2692"/>
        <v>28239.891670000001</v>
      </c>
      <c r="K4008" s="24">
        <f t="shared" si="2692"/>
        <v>34831.014990000003</v>
      </c>
      <c r="L4008" s="24">
        <f t="shared" si="2692"/>
        <v>28239.891670000001</v>
      </c>
      <c r="M4008" s="24">
        <f t="shared" si="2692"/>
        <v>34831.014990000003</v>
      </c>
      <c r="N4008" s="24">
        <f t="shared" si="2692"/>
        <v>28239.891670000001</v>
      </c>
      <c r="O4008" s="30">
        <f t="shared" si="2692"/>
        <v>30622.039509999999</v>
      </c>
      <c r="P4008" s="30">
        <f t="shared" si="2692"/>
        <v>30622.039509999999</v>
      </c>
      <c r="Q4008" s="30">
        <f t="shared" si="2692"/>
        <v>30622.039509999999</v>
      </c>
      <c r="R4008" s="88">
        <f t="shared" si="2674"/>
        <v>87.916012550284847</v>
      </c>
      <c r="S4008" s="36"/>
    </row>
    <row r="4009" spans="1:19" ht="15.75" customHeight="1" x14ac:dyDescent="0.3">
      <c r="A4009" s="28" t="s">
        <v>338</v>
      </c>
      <c r="B4009" s="28" t="s">
        <v>1416</v>
      </c>
      <c r="C4009" s="28" t="s">
        <v>1482</v>
      </c>
      <c r="D4009" s="28" t="s">
        <v>344</v>
      </c>
      <c r="E4009" s="29" t="s">
        <v>672</v>
      </c>
      <c r="F4009" s="24">
        <v>0</v>
      </c>
      <c r="G4009" s="24"/>
      <c r="H4009" s="24">
        <v>0</v>
      </c>
      <c r="I4009" s="24">
        <v>34831.014990000003</v>
      </c>
      <c r="J4009" s="37">
        <v>28239.891670000001</v>
      </c>
      <c r="K4009" s="24">
        <f>I4009</f>
        <v>34831.014990000003</v>
      </c>
      <c r="L4009" s="24">
        <f>J4009</f>
        <v>28239.891670000001</v>
      </c>
      <c r="M4009" s="24">
        <f>I4009</f>
        <v>34831.014990000003</v>
      </c>
      <c r="N4009" s="24">
        <f>J4009</f>
        <v>28239.891670000001</v>
      </c>
      <c r="O4009" s="30">
        <v>30622.039509999999</v>
      </c>
      <c r="P4009" s="30">
        <f>O4009</f>
        <v>30622.039509999999</v>
      </c>
      <c r="Q4009" s="30">
        <f>O4009</f>
        <v>30622.039509999999</v>
      </c>
      <c r="R4009" s="88">
        <f t="shared" si="2674"/>
        <v>87.916012550284847</v>
      </c>
      <c r="S4009" s="36"/>
    </row>
    <row r="4010" spans="1:19" s="49" customFormat="1" ht="15.75" customHeight="1" x14ac:dyDescent="0.3">
      <c r="A4010" s="47" t="s">
        <v>338</v>
      </c>
      <c r="B4010" s="47" t="s">
        <v>1395</v>
      </c>
      <c r="C4010" s="20"/>
      <c r="D4010" s="47"/>
      <c r="E4010" s="48" t="s">
        <v>1019</v>
      </c>
      <c r="F4010" s="23">
        <v>57107.39</v>
      </c>
      <c r="G4010" s="23">
        <f t="shared" ref="G4010:Q4015" si="2693">G4011</f>
        <v>0</v>
      </c>
      <c r="H4010" s="23">
        <f t="shared" si="2693"/>
        <v>57430.722999999998</v>
      </c>
      <c r="I4010" s="23">
        <f t="shared" si="2693"/>
        <v>57430.722170000001</v>
      </c>
      <c r="J4010" s="77">
        <f t="shared" si="2693"/>
        <v>55289.49613</v>
      </c>
      <c r="K4010" s="23">
        <f t="shared" si="2693"/>
        <v>0</v>
      </c>
      <c r="L4010" s="23">
        <f t="shared" si="2693"/>
        <v>0</v>
      </c>
      <c r="M4010" s="23">
        <f t="shared" si="2693"/>
        <v>57430.722170000001</v>
      </c>
      <c r="N4010" s="23">
        <f t="shared" si="2693"/>
        <v>55289.49613</v>
      </c>
      <c r="O4010" s="51">
        <f t="shared" si="2693"/>
        <v>42585.996220000001</v>
      </c>
      <c r="P4010" s="51">
        <f t="shared" si="2693"/>
        <v>0</v>
      </c>
      <c r="Q4010" s="51">
        <f t="shared" si="2693"/>
        <v>42585.996220000001</v>
      </c>
      <c r="R4010" s="87">
        <f t="shared" si="2674"/>
        <v>74.151942742321253</v>
      </c>
      <c r="S4010" s="70"/>
    </row>
    <row r="4011" spans="1:19" ht="31.5" customHeight="1" x14ac:dyDescent="0.3">
      <c r="A4011" s="28" t="s">
        <v>338</v>
      </c>
      <c r="B4011" s="28" t="s">
        <v>1395</v>
      </c>
      <c r="C4011" s="18" t="s">
        <v>902</v>
      </c>
      <c r="D4011" s="28"/>
      <c r="E4011" s="29" t="s">
        <v>1580</v>
      </c>
      <c r="F4011" s="24">
        <v>57107.39</v>
      </c>
      <c r="G4011" s="24">
        <f t="shared" si="2693"/>
        <v>0</v>
      </c>
      <c r="H4011" s="24">
        <f t="shared" si="2693"/>
        <v>57430.722999999998</v>
      </c>
      <c r="I4011" s="24">
        <f t="shared" si="2693"/>
        <v>57430.722170000001</v>
      </c>
      <c r="J4011" s="37">
        <f t="shared" si="2693"/>
        <v>55289.49613</v>
      </c>
      <c r="K4011" s="24">
        <f t="shared" si="2693"/>
        <v>0</v>
      </c>
      <c r="L4011" s="24">
        <f t="shared" si="2693"/>
        <v>0</v>
      </c>
      <c r="M4011" s="24">
        <f t="shared" si="2693"/>
        <v>57430.722170000001</v>
      </c>
      <c r="N4011" s="24">
        <f t="shared" si="2693"/>
        <v>55289.49613</v>
      </c>
      <c r="O4011" s="30">
        <f t="shared" si="2693"/>
        <v>42585.996220000001</v>
      </c>
      <c r="P4011" s="30">
        <f t="shared" si="2693"/>
        <v>0</v>
      </c>
      <c r="Q4011" s="30">
        <f t="shared" si="2693"/>
        <v>42585.996220000001</v>
      </c>
      <c r="R4011" s="88">
        <f t="shared" si="2674"/>
        <v>74.151942742321253</v>
      </c>
      <c r="S4011" s="70"/>
    </row>
    <row r="4012" spans="1:19" ht="31.5" customHeight="1" x14ac:dyDescent="0.3">
      <c r="A4012" s="28" t="s">
        <v>338</v>
      </c>
      <c r="B4012" s="28" t="s">
        <v>1395</v>
      </c>
      <c r="C4012" s="18" t="s">
        <v>903</v>
      </c>
      <c r="D4012" s="28"/>
      <c r="E4012" s="29" t="s">
        <v>1581</v>
      </c>
      <c r="F4012" s="24">
        <v>57107.39</v>
      </c>
      <c r="G4012" s="24">
        <f t="shared" si="2693"/>
        <v>0</v>
      </c>
      <c r="H4012" s="24">
        <f t="shared" si="2693"/>
        <v>57430.722999999998</v>
      </c>
      <c r="I4012" s="24">
        <f t="shared" si="2693"/>
        <v>57430.722170000001</v>
      </c>
      <c r="J4012" s="37">
        <f t="shared" si="2693"/>
        <v>55289.49613</v>
      </c>
      <c r="K4012" s="24">
        <f t="shared" si="2693"/>
        <v>0</v>
      </c>
      <c r="L4012" s="24">
        <f t="shared" si="2693"/>
        <v>0</v>
      </c>
      <c r="M4012" s="24">
        <f t="shared" si="2693"/>
        <v>57430.722170000001</v>
      </c>
      <c r="N4012" s="24">
        <f t="shared" si="2693"/>
        <v>55289.49613</v>
      </c>
      <c r="O4012" s="30">
        <f t="shared" si="2693"/>
        <v>42585.996220000001</v>
      </c>
      <c r="P4012" s="30">
        <f t="shared" si="2693"/>
        <v>0</v>
      </c>
      <c r="Q4012" s="30">
        <f t="shared" si="2693"/>
        <v>42585.996220000001</v>
      </c>
      <c r="R4012" s="88">
        <f t="shared" si="2674"/>
        <v>74.151942742321253</v>
      </c>
      <c r="S4012" s="70"/>
    </row>
    <row r="4013" spans="1:19" ht="63" customHeight="1" x14ac:dyDescent="0.3">
      <c r="A4013" s="28" t="s">
        <v>338</v>
      </c>
      <c r="B4013" s="28" t="s">
        <v>1395</v>
      </c>
      <c r="C4013" s="18" t="s">
        <v>904</v>
      </c>
      <c r="D4013" s="28"/>
      <c r="E4013" s="29" t="s">
        <v>1663</v>
      </c>
      <c r="F4013" s="24">
        <v>57107.39</v>
      </c>
      <c r="G4013" s="24">
        <f t="shared" ref="G4013:O4013" si="2694">G4014</f>
        <v>0</v>
      </c>
      <c r="H4013" s="24">
        <f t="shared" si="2694"/>
        <v>57430.722999999998</v>
      </c>
      <c r="I4013" s="24">
        <f t="shared" si="2694"/>
        <v>57430.722170000001</v>
      </c>
      <c r="J4013" s="37">
        <f t="shared" si="2694"/>
        <v>55289.49613</v>
      </c>
      <c r="K4013" s="24">
        <f t="shared" si="2694"/>
        <v>0</v>
      </c>
      <c r="L4013" s="24">
        <f t="shared" si="2694"/>
        <v>0</v>
      </c>
      <c r="M4013" s="24">
        <f t="shared" si="2694"/>
        <v>57430.722170000001</v>
      </c>
      <c r="N4013" s="24">
        <f t="shared" si="2694"/>
        <v>55289.49613</v>
      </c>
      <c r="O4013" s="30">
        <f t="shared" si="2694"/>
        <v>42585.996220000001</v>
      </c>
      <c r="P4013" s="30">
        <f t="shared" si="2693"/>
        <v>0</v>
      </c>
      <c r="Q4013" s="30">
        <f t="shared" si="2693"/>
        <v>42585.996220000001</v>
      </c>
      <c r="R4013" s="88">
        <f t="shared" si="2674"/>
        <v>74.151942742321253</v>
      </c>
      <c r="S4013" s="70"/>
    </row>
    <row r="4014" spans="1:19" ht="47.25" customHeight="1" x14ac:dyDescent="0.3">
      <c r="A4014" s="28" t="s">
        <v>338</v>
      </c>
      <c r="B4014" s="28" t="s">
        <v>1395</v>
      </c>
      <c r="C4014" s="18" t="s">
        <v>911</v>
      </c>
      <c r="D4014" s="28"/>
      <c r="E4014" s="29" t="s">
        <v>1024</v>
      </c>
      <c r="F4014" s="24">
        <v>57107.39</v>
      </c>
      <c r="G4014" s="24">
        <f t="shared" ref="G4014:O4015" si="2695">G4015</f>
        <v>0</v>
      </c>
      <c r="H4014" s="24">
        <f t="shared" si="2695"/>
        <v>57430.722999999998</v>
      </c>
      <c r="I4014" s="24">
        <f t="shared" si="2695"/>
        <v>57430.722170000001</v>
      </c>
      <c r="J4014" s="37">
        <f t="shared" si="2695"/>
        <v>55289.49613</v>
      </c>
      <c r="K4014" s="24">
        <f t="shared" si="2695"/>
        <v>0</v>
      </c>
      <c r="L4014" s="24">
        <f t="shared" si="2695"/>
        <v>0</v>
      </c>
      <c r="M4014" s="24">
        <f t="shared" si="2695"/>
        <v>57430.722170000001</v>
      </c>
      <c r="N4014" s="24">
        <f t="shared" si="2695"/>
        <v>55289.49613</v>
      </c>
      <c r="O4014" s="30">
        <f t="shared" si="2695"/>
        <v>42585.996220000001</v>
      </c>
      <c r="P4014" s="30">
        <f t="shared" si="2693"/>
        <v>0</v>
      </c>
      <c r="Q4014" s="30">
        <f t="shared" si="2693"/>
        <v>42585.996220000001</v>
      </c>
      <c r="R4014" s="88">
        <f t="shared" si="2674"/>
        <v>74.151942742321253</v>
      </c>
      <c r="S4014" s="70"/>
    </row>
    <row r="4015" spans="1:19" ht="31.5" customHeight="1" x14ac:dyDescent="0.3">
      <c r="A4015" s="28" t="s">
        <v>338</v>
      </c>
      <c r="B4015" s="28" t="s">
        <v>1395</v>
      </c>
      <c r="C4015" s="18" t="s">
        <v>911</v>
      </c>
      <c r="D4015" s="28" t="s">
        <v>345</v>
      </c>
      <c r="E4015" s="29" t="s">
        <v>671</v>
      </c>
      <c r="F4015" s="24">
        <v>57107.39</v>
      </c>
      <c r="G4015" s="24">
        <f t="shared" si="2695"/>
        <v>0</v>
      </c>
      <c r="H4015" s="24">
        <f t="shared" si="2695"/>
        <v>57430.722999999998</v>
      </c>
      <c r="I4015" s="24">
        <f t="shared" si="2695"/>
        <v>57430.722170000001</v>
      </c>
      <c r="J4015" s="37">
        <f t="shared" si="2695"/>
        <v>55289.49613</v>
      </c>
      <c r="K4015" s="24">
        <f t="shared" si="2695"/>
        <v>0</v>
      </c>
      <c r="L4015" s="24">
        <f t="shared" si="2695"/>
        <v>0</v>
      </c>
      <c r="M4015" s="24">
        <f t="shared" si="2695"/>
        <v>57430.722170000001</v>
      </c>
      <c r="N4015" s="24">
        <f t="shared" si="2695"/>
        <v>55289.49613</v>
      </c>
      <c r="O4015" s="30">
        <f t="shared" si="2695"/>
        <v>42585.996220000001</v>
      </c>
      <c r="P4015" s="30">
        <f t="shared" si="2693"/>
        <v>0</v>
      </c>
      <c r="Q4015" s="30">
        <f t="shared" si="2693"/>
        <v>42585.996220000001</v>
      </c>
      <c r="R4015" s="88">
        <f t="shared" si="2674"/>
        <v>74.151942742321253</v>
      </c>
      <c r="S4015" s="70"/>
    </row>
    <row r="4016" spans="1:19" ht="15.75" customHeight="1" x14ac:dyDescent="0.3">
      <c r="A4016" s="28" t="s">
        <v>338</v>
      </c>
      <c r="B4016" s="28" t="s">
        <v>1395</v>
      </c>
      <c r="C4016" s="18" t="s">
        <v>911</v>
      </c>
      <c r="D4016" s="28" t="s">
        <v>344</v>
      </c>
      <c r="E4016" s="29" t="s">
        <v>672</v>
      </c>
      <c r="F4016" s="24">
        <v>57107.39</v>
      </c>
      <c r="G4016" s="24"/>
      <c r="H4016" s="24">
        <v>57430.722999999998</v>
      </c>
      <c r="I4016" s="24">
        <v>57430.722170000001</v>
      </c>
      <c r="J4016" s="37">
        <v>55289.49613</v>
      </c>
      <c r="K4016" s="24">
        <v>0</v>
      </c>
      <c r="L4016" s="24">
        <v>0</v>
      </c>
      <c r="M4016" s="24">
        <f>I4016</f>
        <v>57430.722170000001</v>
      </c>
      <c r="N4016" s="24">
        <f>J4016</f>
        <v>55289.49613</v>
      </c>
      <c r="O4016" s="30">
        <v>42585.996220000001</v>
      </c>
      <c r="P4016" s="30">
        <v>0</v>
      </c>
      <c r="Q4016" s="30">
        <f>O4016</f>
        <v>42585.996220000001</v>
      </c>
      <c r="R4016" s="88">
        <f t="shared" si="2674"/>
        <v>74.151942742321253</v>
      </c>
      <c r="S4016" s="70"/>
    </row>
    <row r="4017" spans="1:19" s="36" customFormat="1" ht="31.5" customHeight="1" x14ac:dyDescent="0.3">
      <c r="A4017" s="43" t="s">
        <v>373</v>
      </c>
      <c r="B4017" s="43" t="s">
        <v>1396</v>
      </c>
      <c r="C4017" s="27"/>
      <c r="D4017" s="43"/>
      <c r="E4017" s="44" t="s">
        <v>1876</v>
      </c>
      <c r="F4017" s="22">
        <v>7859636.3690000009</v>
      </c>
      <c r="G4017" s="22">
        <f t="shared" ref="G4017:H4017" si="2696">G4018+G4027+G4228</f>
        <v>223732.99999999994</v>
      </c>
      <c r="H4017" s="22">
        <f t="shared" si="2696"/>
        <v>5829835.9360000007</v>
      </c>
      <c r="I4017" s="22">
        <f t="shared" ref="I4017:Q4017" si="2697">I4018+I4027+I4228</f>
        <v>5743776.2885600002</v>
      </c>
      <c r="J4017" s="76">
        <f t="shared" si="2697"/>
        <v>2697964.27984</v>
      </c>
      <c r="K4017" s="22">
        <f t="shared" si="2697"/>
        <v>2367457.0147699998</v>
      </c>
      <c r="L4017" s="22">
        <f t="shared" si="2697"/>
        <v>506621.48683999997</v>
      </c>
      <c r="M4017" s="22">
        <f t="shared" si="2697"/>
        <v>2437315.1790499995</v>
      </c>
      <c r="N4017" s="22">
        <f t="shared" si="2697"/>
        <v>1074435.82889</v>
      </c>
      <c r="O4017" s="45">
        <f t="shared" si="2697"/>
        <v>4312395.5128499996</v>
      </c>
      <c r="P4017" s="45">
        <f t="shared" si="2697"/>
        <v>1680371.4239599998</v>
      </c>
      <c r="Q4017" s="45">
        <f t="shared" si="2697"/>
        <v>1956661.0138999999</v>
      </c>
      <c r="R4017" s="86">
        <f t="shared" si="2674"/>
        <v>75.07944766997781</v>
      </c>
      <c r="S4017" s="70"/>
    </row>
    <row r="4018" spans="1:19" s="36" customFormat="1" ht="31.5" customHeight="1" x14ac:dyDescent="0.3">
      <c r="A4018" s="43" t="s">
        <v>373</v>
      </c>
      <c r="B4018" s="43" t="s">
        <v>130</v>
      </c>
      <c r="C4018" s="27"/>
      <c r="D4018" s="43"/>
      <c r="E4018" s="44" t="s">
        <v>620</v>
      </c>
      <c r="F4018" s="22">
        <v>913</v>
      </c>
      <c r="G4018" s="22">
        <f t="shared" ref="G4018:Q4025" si="2698">G4019</f>
        <v>0</v>
      </c>
      <c r="H4018" s="22">
        <f t="shared" si="2698"/>
        <v>913</v>
      </c>
      <c r="I4018" s="22">
        <f t="shared" si="2698"/>
        <v>913</v>
      </c>
      <c r="J4018" s="76">
        <f t="shared" si="2698"/>
        <v>684.75</v>
      </c>
      <c r="K4018" s="22">
        <f t="shared" si="2698"/>
        <v>913</v>
      </c>
      <c r="L4018" s="22">
        <f t="shared" si="2698"/>
        <v>684.75</v>
      </c>
      <c r="M4018" s="22">
        <f t="shared" si="2698"/>
        <v>0</v>
      </c>
      <c r="N4018" s="22">
        <f t="shared" si="2698"/>
        <v>0</v>
      </c>
      <c r="O4018" s="45">
        <f t="shared" si="2698"/>
        <v>913</v>
      </c>
      <c r="P4018" s="45">
        <f t="shared" si="2698"/>
        <v>913</v>
      </c>
      <c r="Q4018" s="45">
        <f t="shared" si="2698"/>
        <v>0</v>
      </c>
      <c r="R4018" s="86">
        <f t="shared" si="2674"/>
        <v>100</v>
      </c>
      <c r="S4018" s="70"/>
    </row>
    <row r="4019" spans="1:19" s="49" customFormat="1" ht="31.5" customHeight="1" x14ac:dyDescent="0.3">
      <c r="A4019" s="47" t="s">
        <v>373</v>
      </c>
      <c r="B4019" s="47" t="s">
        <v>1419</v>
      </c>
      <c r="C4019" s="20"/>
      <c r="D4019" s="47"/>
      <c r="E4019" s="48" t="s">
        <v>638</v>
      </c>
      <c r="F4019" s="23">
        <v>913</v>
      </c>
      <c r="G4019" s="23">
        <f t="shared" si="2698"/>
        <v>0</v>
      </c>
      <c r="H4019" s="23">
        <f t="shared" si="2698"/>
        <v>913</v>
      </c>
      <c r="I4019" s="23">
        <f t="shared" si="2698"/>
        <v>913</v>
      </c>
      <c r="J4019" s="77">
        <f t="shared" si="2698"/>
        <v>684.75</v>
      </c>
      <c r="K4019" s="23">
        <f t="shared" si="2698"/>
        <v>913</v>
      </c>
      <c r="L4019" s="23">
        <f t="shared" si="2698"/>
        <v>684.75</v>
      </c>
      <c r="M4019" s="23">
        <f t="shared" si="2698"/>
        <v>0</v>
      </c>
      <c r="N4019" s="23">
        <f t="shared" si="2698"/>
        <v>0</v>
      </c>
      <c r="O4019" s="51">
        <f t="shared" si="2698"/>
        <v>913</v>
      </c>
      <c r="P4019" s="51">
        <f t="shared" si="2698"/>
        <v>913</v>
      </c>
      <c r="Q4019" s="51">
        <f t="shared" si="2698"/>
        <v>0</v>
      </c>
      <c r="R4019" s="87">
        <f t="shared" si="2674"/>
        <v>100</v>
      </c>
      <c r="S4019" s="70"/>
    </row>
    <row r="4020" spans="1:19" ht="31.5" customHeight="1" x14ac:dyDescent="0.3">
      <c r="A4020" s="28" t="s">
        <v>373</v>
      </c>
      <c r="B4020" s="28" t="s">
        <v>1419</v>
      </c>
      <c r="C4020" s="18" t="s">
        <v>62</v>
      </c>
      <c r="D4020" s="28"/>
      <c r="E4020" s="29" t="s">
        <v>1196</v>
      </c>
      <c r="F4020" s="24">
        <v>913</v>
      </c>
      <c r="G4020" s="24">
        <f t="shared" ref="G4020:O4025" si="2699">G4021</f>
        <v>0</v>
      </c>
      <c r="H4020" s="24">
        <f t="shared" si="2699"/>
        <v>913</v>
      </c>
      <c r="I4020" s="24">
        <f t="shared" si="2699"/>
        <v>913</v>
      </c>
      <c r="J4020" s="37">
        <f t="shared" si="2699"/>
        <v>684.75</v>
      </c>
      <c r="K4020" s="24">
        <f t="shared" si="2699"/>
        <v>913</v>
      </c>
      <c r="L4020" s="24">
        <f t="shared" si="2699"/>
        <v>684.75</v>
      </c>
      <c r="M4020" s="24">
        <f t="shared" si="2699"/>
        <v>0</v>
      </c>
      <c r="N4020" s="24">
        <f t="shared" si="2699"/>
        <v>0</v>
      </c>
      <c r="O4020" s="30">
        <f t="shared" si="2699"/>
        <v>913</v>
      </c>
      <c r="P4020" s="30">
        <f t="shared" si="2698"/>
        <v>913</v>
      </c>
      <c r="Q4020" s="30">
        <f t="shared" si="2698"/>
        <v>0</v>
      </c>
      <c r="R4020" s="88">
        <f t="shared" si="2674"/>
        <v>100</v>
      </c>
      <c r="S4020" s="70"/>
    </row>
    <row r="4021" spans="1:19" ht="15.75" customHeight="1" x14ac:dyDescent="0.3">
      <c r="A4021" s="28" t="s">
        <v>373</v>
      </c>
      <c r="B4021" s="28" t="s">
        <v>1419</v>
      </c>
      <c r="C4021" s="18" t="s">
        <v>63</v>
      </c>
      <c r="D4021" s="28"/>
      <c r="E4021" s="29" t="s">
        <v>115</v>
      </c>
      <c r="F4021" s="24">
        <v>913</v>
      </c>
      <c r="G4021" s="24">
        <f t="shared" si="2699"/>
        <v>0</v>
      </c>
      <c r="H4021" s="24">
        <f t="shared" si="2699"/>
        <v>913</v>
      </c>
      <c r="I4021" s="24">
        <f t="shared" si="2699"/>
        <v>913</v>
      </c>
      <c r="J4021" s="37">
        <f t="shared" si="2699"/>
        <v>684.75</v>
      </c>
      <c r="K4021" s="24">
        <f t="shared" si="2699"/>
        <v>913</v>
      </c>
      <c r="L4021" s="24">
        <f t="shared" si="2699"/>
        <v>684.75</v>
      </c>
      <c r="M4021" s="24">
        <f t="shared" si="2699"/>
        <v>0</v>
      </c>
      <c r="N4021" s="24">
        <f t="shared" si="2699"/>
        <v>0</v>
      </c>
      <c r="O4021" s="30">
        <f t="shared" si="2699"/>
        <v>913</v>
      </c>
      <c r="P4021" s="30">
        <f t="shared" si="2698"/>
        <v>913</v>
      </c>
      <c r="Q4021" s="30">
        <f t="shared" si="2698"/>
        <v>0</v>
      </c>
      <c r="R4021" s="88">
        <f t="shared" si="2674"/>
        <v>100</v>
      </c>
      <c r="S4021" s="70"/>
    </row>
    <row r="4022" spans="1:19" ht="47.25" customHeight="1" x14ac:dyDescent="0.3">
      <c r="A4022" s="28" t="s">
        <v>373</v>
      </c>
      <c r="B4022" s="28" t="s">
        <v>1419</v>
      </c>
      <c r="C4022" s="18" t="s">
        <v>376</v>
      </c>
      <c r="D4022" s="28"/>
      <c r="E4022" s="29" t="s">
        <v>1877</v>
      </c>
      <c r="F4022" s="24">
        <v>913</v>
      </c>
      <c r="G4022" s="24">
        <f t="shared" ref="G4022:H4022" si="2700">G4025+G4023</f>
        <v>0</v>
      </c>
      <c r="H4022" s="24">
        <f t="shared" si="2700"/>
        <v>913</v>
      </c>
      <c r="I4022" s="24">
        <f t="shared" ref="I4022:Q4022" si="2701">I4025+I4023</f>
        <v>913</v>
      </c>
      <c r="J4022" s="37">
        <f t="shared" si="2701"/>
        <v>684.75</v>
      </c>
      <c r="K4022" s="24">
        <f t="shared" si="2701"/>
        <v>913</v>
      </c>
      <c r="L4022" s="24">
        <f t="shared" si="2701"/>
        <v>684.75</v>
      </c>
      <c r="M4022" s="24">
        <f t="shared" si="2701"/>
        <v>0</v>
      </c>
      <c r="N4022" s="24">
        <f t="shared" si="2701"/>
        <v>0</v>
      </c>
      <c r="O4022" s="30">
        <f t="shared" si="2701"/>
        <v>913</v>
      </c>
      <c r="P4022" s="30">
        <f t="shared" si="2701"/>
        <v>913</v>
      </c>
      <c r="Q4022" s="30">
        <f t="shared" si="2701"/>
        <v>0</v>
      </c>
      <c r="R4022" s="88">
        <f t="shared" si="2674"/>
        <v>100</v>
      </c>
      <c r="S4022" s="70" t="s">
        <v>1187</v>
      </c>
    </row>
    <row r="4023" spans="1:19" ht="78.75" customHeight="1" x14ac:dyDescent="0.3">
      <c r="A4023" s="28" t="s">
        <v>373</v>
      </c>
      <c r="B4023" s="28" t="s">
        <v>1419</v>
      </c>
      <c r="C4023" s="18" t="s">
        <v>376</v>
      </c>
      <c r="D4023" s="28" t="s">
        <v>58</v>
      </c>
      <c r="E4023" s="29" t="s">
        <v>660</v>
      </c>
      <c r="F4023" s="24">
        <v>0</v>
      </c>
      <c r="G4023" s="24">
        <f t="shared" ref="G4023:Q4023" si="2702">G4024</f>
        <v>0</v>
      </c>
      <c r="H4023" s="24">
        <f t="shared" si="2702"/>
        <v>0</v>
      </c>
      <c r="I4023" s="24">
        <f t="shared" si="2702"/>
        <v>803.26125999999999</v>
      </c>
      <c r="J4023" s="37">
        <f t="shared" si="2702"/>
        <v>380.95</v>
      </c>
      <c r="K4023" s="24">
        <f t="shared" si="2702"/>
        <v>803.26125999999999</v>
      </c>
      <c r="L4023" s="24">
        <f t="shared" si="2702"/>
        <v>380.95</v>
      </c>
      <c r="M4023" s="24">
        <f t="shared" si="2702"/>
        <v>0</v>
      </c>
      <c r="N4023" s="24">
        <f t="shared" si="2702"/>
        <v>0</v>
      </c>
      <c r="O4023" s="30">
        <f t="shared" si="2702"/>
        <v>803.26125999999999</v>
      </c>
      <c r="P4023" s="30">
        <f t="shared" si="2702"/>
        <v>803.26125999999999</v>
      </c>
      <c r="Q4023" s="30">
        <f t="shared" si="2702"/>
        <v>0</v>
      </c>
      <c r="R4023" s="88">
        <f t="shared" si="2674"/>
        <v>100</v>
      </c>
      <c r="S4023" s="70"/>
    </row>
    <row r="4024" spans="1:19" ht="15.75" customHeight="1" x14ac:dyDescent="0.3">
      <c r="A4024" s="28" t="s">
        <v>373</v>
      </c>
      <c r="B4024" s="28" t="s">
        <v>1419</v>
      </c>
      <c r="C4024" s="18" t="s">
        <v>376</v>
      </c>
      <c r="D4024" s="28" t="s">
        <v>59</v>
      </c>
      <c r="E4024" s="29" t="s">
        <v>661</v>
      </c>
      <c r="F4024" s="24">
        <v>0</v>
      </c>
      <c r="G4024" s="24"/>
      <c r="H4024" s="24">
        <v>0</v>
      </c>
      <c r="I4024" s="24">
        <v>803.26125999999999</v>
      </c>
      <c r="J4024" s="37">
        <v>380.95</v>
      </c>
      <c r="K4024" s="24">
        <f>I4024</f>
        <v>803.26125999999999</v>
      </c>
      <c r="L4024" s="24">
        <f>J4024</f>
        <v>380.95</v>
      </c>
      <c r="M4024" s="24">
        <v>0</v>
      </c>
      <c r="N4024" s="24">
        <v>0</v>
      </c>
      <c r="O4024" s="30">
        <v>803.26125999999999</v>
      </c>
      <c r="P4024" s="30">
        <f>O4024</f>
        <v>803.26125999999999</v>
      </c>
      <c r="Q4024" s="30">
        <v>0</v>
      </c>
      <c r="R4024" s="88">
        <f t="shared" si="2674"/>
        <v>100</v>
      </c>
      <c r="S4024" s="70"/>
    </row>
    <row r="4025" spans="1:19" ht="31.5" customHeight="1" x14ac:dyDescent="0.3">
      <c r="A4025" s="28" t="s">
        <v>373</v>
      </c>
      <c r="B4025" s="28" t="s">
        <v>1419</v>
      </c>
      <c r="C4025" s="18" t="s">
        <v>376</v>
      </c>
      <c r="D4025" s="28" t="s">
        <v>51</v>
      </c>
      <c r="E4025" s="29" t="s">
        <v>663</v>
      </c>
      <c r="F4025" s="24">
        <v>913</v>
      </c>
      <c r="G4025" s="24">
        <f t="shared" si="2699"/>
        <v>0</v>
      </c>
      <c r="H4025" s="24">
        <f t="shared" si="2699"/>
        <v>913</v>
      </c>
      <c r="I4025" s="24">
        <f t="shared" si="2699"/>
        <v>109.73874000000001</v>
      </c>
      <c r="J4025" s="37">
        <f t="shared" si="2699"/>
        <v>303.8</v>
      </c>
      <c r="K4025" s="24">
        <f t="shared" si="2699"/>
        <v>109.73874000000001</v>
      </c>
      <c r="L4025" s="24">
        <f t="shared" si="2699"/>
        <v>303.8</v>
      </c>
      <c r="M4025" s="24">
        <f t="shared" si="2699"/>
        <v>0</v>
      </c>
      <c r="N4025" s="24">
        <f t="shared" si="2699"/>
        <v>0</v>
      </c>
      <c r="O4025" s="30">
        <f t="shared" si="2699"/>
        <v>109.73874000000001</v>
      </c>
      <c r="P4025" s="30">
        <f t="shared" si="2698"/>
        <v>109.73874000000001</v>
      </c>
      <c r="Q4025" s="30">
        <f t="shared" si="2698"/>
        <v>0</v>
      </c>
      <c r="R4025" s="88">
        <f t="shared" si="2674"/>
        <v>100</v>
      </c>
      <c r="S4025" s="70"/>
    </row>
    <row r="4026" spans="1:19" ht="31.5" customHeight="1" x14ac:dyDescent="0.3">
      <c r="A4026" s="28" t="s">
        <v>373</v>
      </c>
      <c r="B4026" s="28" t="s">
        <v>1419</v>
      </c>
      <c r="C4026" s="18" t="s">
        <v>376</v>
      </c>
      <c r="D4026" s="28" t="s">
        <v>52</v>
      </c>
      <c r="E4026" s="29" t="s">
        <v>664</v>
      </c>
      <c r="F4026" s="24">
        <v>913</v>
      </c>
      <c r="G4026" s="24"/>
      <c r="H4026" s="24">
        <v>913</v>
      </c>
      <c r="I4026" s="24">
        <v>109.73874000000001</v>
      </c>
      <c r="J4026" s="37">
        <v>303.8</v>
      </c>
      <c r="K4026" s="24">
        <f>I4026</f>
        <v>109.73874000000001</v>
      </c>
      <c r="L4026" s="24">
        <f>J4026</f>
        <v>303.8</v>
      </c>
      <c r="M4026" s="24">
        <v>0</v>
      </c>
      <c r="N4026" s="24">
        <v>0</v>
      </c>
      <c r="O4026" s="30">
        <v>109.73874000000001</v>
      </c>
      <c r="P4026" s="30">
        <f>O4026</f>
        <v>109.73874000000001</v>
      </c>
      <c r="Q4026" s="30">
        <v>0</v>
      </c>
      <c r="R4026" s="88">
        <f t="shared" si="2674"/>
        <v>100</v>
      </c>
      <c r="S4026" s="70"/>
    </row>
    <row r="4027" spans="1:19" s="36" customFormat="1" ht="15.75" customHeight="1" x14ac:dyDescent="0.3">
      <c r="A4027" s="43" t="s">
        <v>373</v>
      </c>
      <c r="B4027" s="43" t="s">
        <v>70</v>
      </c>
      <c r="C4027" s="27"/>
      <c r="D4027" s="43"/>
      <c r="E4027" s="44" t="s">
        <v>621</v>
      </c>
      <c r="F4027" s="22">
        <v>5928934.7370000007</v>
      </c>
      <c r="G4027" s="22">
        <f t="shared" ref="G4027:H4027" si="2703">G4028+G4041+G4065</f>
        <v>-104267</v>
      </c>
      <c r="H4027" s="22">
        <f t="shared" si="2703"/>
        <v>3640065.9770000004</v>
      </c>
      <c r="I4027" s="22">
        <f t="shared" ref="I4027:Q4027" si="2704">I4028+I4041+I4065</f>
        <v>3410149.1091200002</v>
      </c>
      <c r="J4027" s="76">
        <f t="shared" si="2704"/>
        <v>1481867.3526099999</v>
      </c>
      <c r="K4027" s="22">
        <f t="shared" si="2704"/>
        <v>1704938.1071599999</v>
      </c>
      <c r="L4027" s="22">
        <f t="shared" si="2704"/>
        <v>403974.21801999997</v>
      </c>
      <c r="M4027" s="22">
        <f t="shared" si="2704"/>
        <v>1934320.4948599997</v>
      </c>
      <c r="N4027" s="22">
        <f t="shared" si="2704"/>
        <v>759994.74385999993</v>
      </c>
      <c r="O4027" s="45">
        <f t="shared" si="2704"/>
        <v>2726229.7322899997</v>
      </c>
      <c r="P4027" s="45">
        <f t="shared" si="2704"/>
        <v>1429085.5753799998</v>
      </c>
      <c r="Q4027" s="45">
        <f t="shared" si="2704"/>
        <v>1552782.3893599999</v>
      </c>
      <c r="R4027" s="86">
        <f t="shared" si="2674"/>
        <v>79.944590252638889</v>
      </c>
      <c r="S4027" s="70"/>
    </row>
    <row r="4028" spans="1:19" s="49" customFormat="1" ht="15.75" customHeight="1" x14ac:dyDescent="0.3">
      <c r="A4028" s="47" t="s">
        <v>373</v>
      </c>
      <c r="B4028" s="47" t="s">
        <v>1772</v>
      </c>
      <c r="C4028" s="20"/>
      <c r="D4028" s="47"/>
      <c r="E4028" s="48" t="s">
        <v>1770</v>
      </c>
      <c r="F4028" s="23">
        <v>7352.7510000000002</v>
      </c>
      <c r="G4028" s="23">
        <f t="shared" ref="G4028:Q4029" si="2705">G4029</f>
        <v>0</v>
      </c>
      <c r="H4028" s="23">
        <f t="shared" si="2705"/>
        <v>7492.7510000000002</v>
      </c>
      <c r="I4028" s="23">
        <f t="shared" si="2705"/>
        <v>7492.7503999999999</v>
      </c>
      <c r="J4028" s="77">
        <f t="shared" si="2705"/>
        <v>7352.7503999999999</v>
      </c>
      <c r="K4028" s="23">
        <f t="shared" si="2705"/>
        <v>0</v>
      </c>
      <c r="L4028" s="23">
        <f t="shared" si="2705"/>
        <v>0</v>
      </c>
      <c r="M4028" s="23">
        <f t="shared" si="2705"/>
        <v>0</v>
      </c>
      <c r="N4028" s="23">
        <f t="shared" si="2705"/>
        <v>0</v>
      </c>
      <c r="O4028" s="51">
        <f t="shared" si="2705"/>
        <v>7352.7492000000002</v>
      </c>
      <c r="P4028" s="51">
        <f t="shared" si="2705"/>
        <v>0</v>
      </c>
      <c r="Q4028" s="51">
        <f t="shared" si="2705"/>
        <v>0</v>
      </c>
      <c r="R4028" s="87">
        <f t="shared" si="2674"/>
        <v>98.131511227172339</v>
      </c>
    </row>
    <row r="4029" spans="1:19" ht="31.5" customHeight="1" x14ac:dyDescent="0.3">
      <c r="A4029" s="28" t="s">
        <v>373</v>
      </c>
      <c r="B4029" s="28" t="s">
        <v>1772</v>
      </c>
      <c r="C4029" s="18" t="s">
        <v>266</v>
      </c>
      <c r="D4029" s="28"/>
      <c r="E4029" s="29" t="s">
        <v>1593</v>
      </c>
      <c r="F4029" s="24">
        <v>7352.7510000000002</v>
      </c>
      <c r="G4029" s="24">
        <f t="shared" ref="G4029:O4030" si="2706">G4030</f>
        <v>0</v>
      </c>
      <c r="H4029" s="24">
        <f t="shared" si="2706"/>
        <v>7492.7510000000002</v>
      </c>
      <c r="I4029" s="24">
        <f t="shared" si="2706"/>
        <v>7492.7503999999999</v>
      </c>
      <c r="J4029" s="37">
        <f t="shared" si="2706"/>
        <v>7352.7503999999999</v>
      </c>
      <c r="K4029" s="24">
        <f t="shared" si="2706"/>
        <v>0</v>
      </c>
      <c r="L4029" s="24">
        <f t="shared" si="2706"/>
        <v>0</v>
      </c>
      <c r="M4029" s="24">
        <f t="shared" si="2706"/>
        <v>0</v>
      </c>
      <c r="N4029" s="24">
        <f t="shared" si="2706"/>
        <v>0</v>
      </c>
      <c r="O4029" s="30">
        <f t="shared" si="2706"/>
        <v>7352.7492000000002</v>
      </c>
      <c r="P4029" s="30">
        <f t="shared" si="2705"/>
        <v>0</v>
      </c>
      <c r="Q4029" s="30">
        <f t="shared" si="2705"/>
        <v>0</v>
      </c>
      <c r="R4029" s="88">
        <f t="shared" si="2674"/>
        <v>98.131511227172339</v>
      </c>
    </row>
    <row r="4030" spans="1:19" ht="31.5" customHeight="1" x14ac:dyDescent="0.3">
      <c r="A4030" s="28" t="s">
        <v>373</v>
      </c>
      <c r="B4030" s="28" t="s">
        <v>1772</v>
      </c>
      <c r="C4030" s="18" t="s">
        <v>267</v>
      </c>
      <c r="D4030" s="28"/>
      <c r="E4030" s="29" t="s">
        <v>1594</v>
      </c>
      <c r="F4030" s="24">
        <v>7352.7510000000002</v>
      </c>
      <c r="G4030" s="24">
        <f t="shared" si="2706"/>
        <v>0</v>
      </c>
      <c r="H4030" s="24">
        <f>H4031+H4037</f>
        <v>7492.7510000000002</v>
      </c>
      <c r="I4030" s="24">
        <f t="shared" ref="I4030:Q4030" si="2707">I4031+I4037</f>
        <v>7492.7503999999999</v>
      </c>
      <c r="J4030" s="24">
        <f t="shared" si="2707"/>
        <v>7352.7503999999999</v>
      </c>
      <c r="K4030" s="24">
        <f t="shared" si="2707"/>
        <v>0</v>
      </c>
      <c r="L4030" s="24">
        <f t="shared" si="2707"/>
        <v>0</v>
      </c>
      <c r="M4030" s="24">
        <f t="shared" si="2707"/>
        <v>0</v>
      </c>
      <c r="N4030" s="24">
        <f t="shared" si="2707"/>
        <v>0</v>
      </c>
      <c r="O4030" s="24">
        <f t="shared" si="2707"/>
        <v>7352.7492000000002</v>
      </c>
      <c r="P4030" s="24">
        <f t="shared" si="2707"/>
        <v>0</v>
      </c>
      <c r="Q4030" s="24">
        <f t="shared" si="2707"/>
        <v>0</v>
      </c>
      <c r="R4030" s="88">
        <f t="shared" si="2674"/>
        <v>98.131511227172339</v>
      </c>
    </row>
    <row r="4031" spans="1:19" ht="47.25" customHeight="1" x14ac:dyDescent="0.3">
      <c r="A4031" s="28" t="s">
        <v>373</v>
      </c>
      <c r="B4031" s="28" t="s">
        <v>1772</v>
      </c>
      <c r="C4031" s="18" t="s">
        <v>1771</v>
      </c>
      <c r="D4031" s="28"/>
      <c r="E4031" s="29" t="s">
        <v>1878</v>
      </c>
      <c r="F4031" s="24">
        <v>7352.7510000000002</v>
      </c>
      <c r="G4031" s="24">
        <f>G4032+G4034</f>
        <v>0</v>
      </c>
      <c r="H4031" s="24">
        <f t="shared" ref="H4031" si="2708">H4032+H4034</f>
        <v>7352.7510000000002</v>
      </c>
      <c r="I4031" s="24">
        <f t="shared" ref="I4031:Q4031" si="2709">I4032+I4034</f>
        <v>7352.7503999999999</v>
      </c>
      <c r="J4031" s="24">
        <f t="shared" si="2709"/>
        <v>7352.7503999999999</v>
      </c>
      <c r="K4031" s="24">
        <f t="shared" si="2709"/>
        <v>0</v>
      </c>
      <c r="L4031" s="24">
        <f t="shared" si="2709"/>
        <v>0</v>
      </c>
      <c r="M4031" s="24">
        <f t="shared" si="2709"/>
        <v>0</v>
      </c>
      <c r="N4031" s="24">
        <f t="shared" si="2709"/>
        <v>0</v>
      </c>
      <c r="O4031" s="24">
        <f t="shared" si="2709"/>
        <v>7352.7492000000002</v>
      </c>
      <c r="P4031" s="24">
        <f t="shared" si="2709"/>
        <v>0</v>
      </c>
      <c r="Q4031" s="24">
        <f t="shared" si="2709"/>
        <v>0</v>
      </c>
      <c r="R4031" s="88">
        <f t="shared" si="2674"/>
        <v>99.999983679576559</v>
      </c>
    </row>
    <row r="4032" spans="1:19" ht="31.5" hidden="1" customHeight="1" x14ac:dyDescent="0.3">
      <c r="A4032" s="28" t="s">
        <v>373</v>
      </c>
      <c r="B4032" s="28" t="s">
        <v>1772</v>
      </c>
      <c r="C4032" s="18" t="s">
        <v>1771</v>
      </c>
      <c r="D4032" s="28" t="s">
        <v>51</v>
      </c>
      <c r="E4032" s="29" t="s">
        <v>663</v>
      </c>
      <c r="F4032" s="24">
        <v>7352.7510000000002</v>
      </c>
      <c r="G4032" s="24">
        <f t="shared" ref="G4032:Q4032" si="2710">G4033</f>
        <v>-7352.7510000000002</v>
      </c>
      <c r="H4032" s="24">
        <f t="shared" si="2710"/>
        <v>0</v>
      </c>
      <c r="I4032" s="24">
        <f t="shared" si="2710"/>
        <v>0</v>
      </c>
      <c r="J4032" s="37">
        <f t="shared" si="2710"/>
        <v>0</v>
      </c>
      <c r="K4032" s="24">
        <f t="shared" si="2710"/>
        <v>0</v>
      </c>
      <c r="L4032" s="24">
        <f t="shared" si="2710"/>
        <v>0</v>
      </c>
      <c r="M4032" s="24">
        <f t="shared" si="2710"/>
        <v>0</v>
      </c>
      <c r="N4032" s="24">
        <f t="shared" si="2710"/>
        <v>0</v>
      </c>
      <c r="O4032" s="30">
        <f t="shared" si="2710"/>
        <v>0</v>
      </c>
      <c r="P4032" s="30">
        <f t="shared" si="2710"/>
        <v>0</v>
      </c>
      <c r="Q4032" s="30">
        <f t="shared" si="2710"/>
        <v>0</v>
      </c>
      <c r="R4032" s="30">
        <v>0</v>
      </c>
      <c r="S4032" s="36" t="s">
        <v>2026</v>
      </c>
    </row>
    <row r="4033" spans="1:19" ht="31.5" hidden="1" customHeight="1" x14ac:dyDescent="0.3">
      <c r="A4033" s="28" t="s">
        <v>373</v>
      </c>
      <c r="B4033" s="28" t="s">
        <v>1772</v>
      </c>
      <c r="C4033" s="18" t="s">
        <v>1771</v>
      </c>
      <c r="D4033" s="28" t="s">
        <v>52</v>
      </c>
      <c r="E4033" s="29" t="s">
        <v>664</v>
      </c>
      <c r="F4033" s="24">
        <v>7352.7510000000002</v>
      </c>
      <c r="G4033" s="24">
        <v>-7352.7510000000002</v>
      </c>
      <c r="H4033" s="24">
        <v>0</v>
      </c>
      <c r="I4033" s="24">
        <v>0</v>
      </c>
      <c r="J4033" s="37">
        <v>0</v>
      </c>
      <c r="K4033" s="24">
        <v>0</v>
      </c>
      <c r="L4033" s="24">
        <v>0</v>
      </c>
      <c r="M4033" s="24">
        <v>0</v>
      </c>
      <c r="N4033" s="24">
        <v>0</v>
      </c>
      <c r="O4033" s="30">
        <v>0</v>
      </c>
      <c r="P4033" s="30">
        <v>0</v>
      </c>
      <c r="Q4033" s="30">
        <v>0</v>
      </c>
      <c r="R4033" s="30">
        <v>0</v>
      </c>
      <c r="S4033" s="36" t="s">
        <v>2026</v>
      </c>
    </row>
    <row r="4034" spans="1:19" ht="15.75" customHeight="1" x14ac:dyDescent="0.3">
      <c r="A4034" s="28" t="s">
        <v>373</v>
      </c>
      <c r="B4034" s="28" t="s">
        <v>1772</v>
      </c>
      <c r="C4034" s="18" t="s">
        <v>1992</v>
      </c>
      <c r="D4034" s="28"/>
      <c r="E4034" s="29" t="s">
        <v>1993</v>
      </c>
      <c r="F4034" s="24"/>
      <c r="G4034" s="24">
        <f>G4035</f>
        <v>7352.7510000000002</v>
      </c>
      <c r="H4034" s="24">
        <f t="shared" ref="H4034:Q4035" si="2711">H4035</f>
        <v>7352.7510000000002</v>
      </c>
      <c r="I4034" s="24">
        <f t="shared" si="2711"/>
        <v>7352.7503999999999</v>
      </c>
      <c r="J4034" s="24">
        <f t="shared" si="2711"/>
        <v>7352.7503999999999</v>
      </c>
      <c r="K4034" s="24">
        <f t="shared" si="2711"/>
        <v>0</v>
      </c>
      <c r="L4034" s="24">
        <f t="shared" si="2711"/>
        <v>0</v>
      </c>
      <c r="M4034" s="24">
        <f t="shared" si="2711"/>
        <v>0</v>
      </c>
      <c r="N4034" s="24">
        <f t="shared" si="2711"/>
        <v>0</v>
      </c>
      <c r="O4034" s="24">
        <f t="shared" si="2711"/>
        <v>7352.7492000000002</v>
      </c>
      <c r="P4034" s="24">
        <f t="shared" si="2711"/>
        <v>0</v>
      </c>
      <c r="Q4034" s="24">
        <f t="shared" si="2711"/>
        <v>0</v>
      </c>
      <c r="R4034" s="88">
        <f t="shared" si="2674"/>
        <v>99.999983679576559</v>
      </c>
    </row>
    <row r="4035" spans="1:19" ht="31.5" customHeight="1" x14ac:dyDescent="0.3">
      <c r="A4035" s="28" t="s">
        <v>373</v>
      </c>
      <c r="B4035" s="28" t="s">
        <v>1772</v>
      </c>
      <c r="C4035" s="18" t="s">
        <v>1992</v>
      </c>
      <c r="D4035" s="28" t="s">
        <v>51</v>
      </c>
      <c r="E4035" s="29" t="s">
        <v>663</v>
      </c>
      <c r="F4035" s="24"/>
      <c r="G4035" s="24">
        <f>G4036</f>
        <v>7352.7510000000002</v>
      </c>
      <c r="H4035" s="24">
        <f t="shared" si="2711"/>
        <v>7352.7510000000002</v>
      </c>
      <c r="I4035" s="24">
        <f t="shared" si="2711"/>
        <v>7352.7503999999999</v>
      </c>
      <c r="J4035" s="24">
        <f t="shared" si="2711"/>
        <v>7352.7503999999999</v>
      </c>
      <c r="K4035" s="24">
        <f t="shared" si="2711"/>
        <v>0</v>
      </c>
      <c r="L4035" s="24">
        <f t="shared" si="2711"/>
        <v>0</v>
      </c>
      <c r="M4035" s="24">
        <f t="shared" si="2711"/>
        <v>0</v>
      </c>
      <c r="N4035" s="24">
        <f t="shared" si="2711"/>
        <v>0</v>
      </c>
      <c r="O4035" s="24">
        <f t="shared" si="2711"/>
        <v>7352.7492000000002</v>
      </c>
      <c r="P4035" s="24">
        <f t="shared" si="2711"/>
        <v>0</v>
      </c>
      <c r="Q4035" s="24">
        <f t="shared" si="2711"/>
        <v>0</v>
      </c>
      <c r="R4035" s="88">
        <f t="shared" si="2674"/>
        <v>99.999983679576559</v>
      </c>
    </row>
    <row r="4036" spans="1:19" ht="31.5" customHeight="1" x14ac:dyDescent="0.3">
      <c r="A4036" s="28" t="s">
        <v>373</v>
      </c>
      <c r="B4036" s="28" t="s">
        <v>1772</v>
      </c>
      <c r="C4036" s="18" t="s">
        <v>1992</v>
      </c>
      <c r="D4036" s="28" t="s">
        <v>52</v>
      </c>
      <c r="E4036" s="29" t="s">
        <v>664</v>
      </c>
      <c r="F4036" s="24"/>
      <c r="G4036" s="24">
        <v>7352.7510000000002</v>
      </c>
      <c r="H4036" s="24">
        <v>7352.7510000000002</v>
      </c>
      <c r="I4036" s="24">
        <v>7352.7503999999999</v>
      </c>
      <c r="J4036" s="37">
        <f>I4036</f>
        <v>7352.7503999999999</v>
      </c>
      <c r="K4036" s="37">
        <v>0</v>
      </c>
      <c r="L4036" s="37">
        <v>0</v>
      </c>
      <c r="M4036" s="37">
        <v>0</v>
      </c>
      <c r="N4036" s="37">
        <v>0</v>
      </c>
      <c r="O4036" s="37">
        <v>7352.7492000000002</v>
      </c>
      <c r="P4036" s="37">
        <v>0</v>
      </c>
      <c r="Q4036" s="37">
        <v>0</v>
      </c>
      <c r="R4036" s="88">
        <f t="shared" si="2674"/>
        <v>99.999983679576559</v>
      </c>
    </row>
    <row r="4037" spans="1:19" ht="46.8" x14ac:dyDescent="0.3">
      <c r="A4037" s="28" t="s">
        <v>373</v>
      </c>
      <c r="B4037" s="28" t="s">
        <v>1772</v>
      </c>
      <c r="C4037" s="18" t="s">
        <v>2052</v>
      </c>
      <c r="D4037" s="28"/>
      <c r="E4037" s="29" t="s">
        <v>2053</v>
      </c>
      <c r="F4037" s="24"/>
      <c r="G4037" s="24"/>
      <c r="H4037" s="24">
        <f>H4038</f>
        <v>140</v>
      </c>
      <c r="I4037" s="24">
        <f t="shared" ref="I4037:Q4039" si="2712">I4038</f>
        <v>140</v>
      </c>
      <c r="J4037" s="24">
        <f t="shared" si="2712"/>
        <v>0</v>
      </c>
      <c r="K4037" s="24">
        <f t="shared" si="2712"/>
        <v>0</v>
      </c>
      <c r="L4037" s="24">
        <f t="shared" si="2712"/>
        <v>0</v>
      </c>
      <c r="M4037" s="24">
        <f t="shared" si="2712"/>
        <v>0</v>
      </c>
      <c r="N4037" s="24">
        <f t="shared" si="2712"/>
        <v>0</v>
      </c>
      <c r="O4037" s="24">
        <f t="shared" si="2712"/>
        <v>0</v>
      </c>
      <c r="P4037" s="24">
        <f t="shared" si="2712"/>
        <v>0</v>
      </c>
      <c r="Q4037" s="24">
        <f t="shared" si="2712"/>
        <v>0</v>
      </c>
      <c r="R4037" s="88">
        <f t="shared" si="2674"/>
        <v>0</v>
      </c>
    </row>
    <row r="4038" spans="1:19" ht="31.5" customHeight="1" x14ac:dyDescent="0.3">
      <c r="A4038" s="28" t="s">
        <v>373</v>
      </c>
      <c r="B4038" s="28" t="s">
        <v>1772</v>
      </c>
      <c r="C4038" s="18" t="s">
        <v>2054</v>
      </c>
      <c r="D4038" s="28"/>
      <c r="E4038" s="29" t="s">
        <v>2055</v>
      </c>
      <c r="F4038" s="24"/>
      <c r="G4038" s="24"/>
      <c r="H4038" s="24">
        <f>H4039</f>
        <v>140</v>
      </c>
      <c r="I4038" s="24">
        <f t="shared" si="2712"/>
        <v>140</v>
      </c>
      <c r="J4038" s="24">
        <f t="shared" si="2712"/>
        <v>0</v>
      </c>
      <c r="K4038" s="24">
        <f t="shared" si="2712"/>
        <v>0</v>
      </c>
      <c r="L4038" s="24">
        <f t="shared" si="2712"/>
        <v>0</v>
      </c>
      <c r="M4038" s="24">
        <f t="shared" si="2712"/>
        <v>0</v>
      </c>
      <c r="N4038" s="24">
        <f t="shared" si="2712"/>
        <v>0</v>
      </c>
      <c r="O4038" s="24">
        <f t="shared" si="2712"/>
        <v>0</v>
      </c>
      <c r="P4038" s="24">
        <f t="shared" si="2712"/>
        <v>0</v>
      </c>
      <c r="Q4038" s="24">
        <f t="shared" si="2712"/>
        <v>0</v>
      </c>
      <c r="R4038" s="88">
        <f t="shared" si="2674"/>
        <v>0</v>
      </c>
    </row>
    <row r="4039" spans="1:19" ht="31.5" customHeight="1" x14ac:dyDescent="0.3">
      <c r="A4039" s="28" t="s">
        <v>373</v>
      </c>
      <c r="B4039" s="28" t="s">
        <v>1772</v>
      </c>
      <c r="C4039" s="18" t="s">
        <v>2054</v>
      </c>
      <c r="D4039" s="28" t="s">
        <v>51</v>
      </c>
      <c r="E4039" s="29" t="s">
        <v>663</v>
      </c>
      <c r="F4039" s="24"/>
      <c r="G4039" s="24"/>
      <c r="H4039" s="24">
        <f>H4040</f>
        <v>140</v>
      </c>
      <c r="I4039" s="24">
        <f t="shared" si="2712"/>
        <v>140</v>
      </c>
      <c r="J4039" s="24">
        <f t="shared" si="2712"/>
        <v>0</v>
      </c>
      <c r="K4039" s="24">
        <f t="shared" si="2712"/>
        <v>0</v>
      </c>
      <c r="L4039" s="24">
        <f t="shared" si="2712"/>
        <v>0</v>
      </c>
      <c r="M4039" s="24">
        <f t="shared" si="2712"/>
        <v>0</v>
      </c>
      <c r="N4039" s="24">
        <f t="shared" si="2712"/>
        <v>0</v>
      </c>
      <c r="O4039" s="24">
        <f t="shared" si="2712"/>
        <v>0</v>
      </c>
      <c r="P4039" s="24">
        <f t="shared" si="2712"/>
        <v>0</v>
      </c>
      <c r="Q4039" s="24">
        <f t="shared" si="2712"/>
        <v>0</v>
      </c>
      <c r="R4039" s="88">
        <f t="shared" si="2674"/>
        <v>0</v>
      </c>
    </row>
    <row r="4040" spans="1:19" ht="31.5" customHeight="1" x14ac:dyDescent="0.3">
      <c r="A4040" s="28" t="s">
        <v>373</v>
      </c>
      <c r="B4040" s="28" t="s">
        <v>1772</v>
      </c>
      <c r="C4040" s="18" t="s">
        <v>2054</v>
      </c>
      <c r="D4040" s="28" t="s">
        <v>52</v>
      </c>
      <c r="E4040" s="29" t="s">
        <v>664</v>
      </c>
      <c r="F4040" s="24"/>
      <c r="G4040" s="24"/>
      <c r="H4040" s="24">
        <v>140</v>
      </c>
      <c r="I4040" s="24">
        <v>140</v>
      </c>
      <c r="J4040" s="24">
        <v>0</v>
      </c>
      <c r="K4040" s="24">
        <v>0</v>
      </c>
      <c r="L4040" s="24">
        <v>0</v>
      </c>
      <c r="M4040" s="24">
        <v>0</v>
      </c>
      <c r="N4040" s="24">
        <v>0</v>
      </c>
      <c r="O4040" s="24">
        <v>0</v>
      </c>
      <c r="P4040" s="24">
        <v>0</v>
      </c>
      <c r="Q4040" s="24">
        <v>0</v>
      </c>
      <c r="R4040" s="88">
        <f t="shared" si="2674"/>
        <v>0</v>
      </c>
    </row>
    <row r="4041" spans="1:19" s="49" customFormat="1" ht="15.75" customHeight="1" x14ac:dyDescent="0.3">
      <c r="A4041" s="47" t="s">
        <v>373</v>
      </c>
      <c r="B4041" s="47" t="s">
        <v>1394</v>
      </c>
      <c r="C4041" s="20"/>
      <c r="D4041" s="47"/>
      <c r="E4041" s="48" t="s">
        <v>640</v>
      </c>
      <c r="F4041" s="23">
        <v>2800597.4629999995</v>
      </c>
      <c r="G4041" s="23">
        <f t="shared" ref="G4041:Q4041" si="2713">G4042</f>
        <v>-233000</v>
      </c>
      <c r="H4041" s="23">
        <f t="shared" si="2713"/>
        <v>375533.47</v>
      </c>
      <c r="I4041" s="23">
        <f t="shared" si="2713"/>
        <v>688140.26003</v>
      </c>
      <c r="J4041" s="77">
        <f t="shared" si="2713"/>
        <v>161686.26647999999</v>
      </c>
      <c r="K4041" s="23">
        <f t="shared" si="2713"/>
        <v>448172.20003000001</v>
      </c>
      <c r="L4041" s="23">
        <f t="shared" si="2713"/>
        <v>113768.0094</v>
      </c>
      <c r="M4041" s="23">
        <f t="shared" si="2713"/>
        <v>378763.63602999999</v>
      </c>
      <c r="N4041" s="23">
        <f t="shared" si="2713"/>
        <v>160843.9994</v>
      </c>
      <c r="O4041" s="51">
        <f t="shared" si="2713"/>
        <v>380039.39290000004</v>
      </c>
      <c r="P4041" s="51">
        <f t="shared" si="2713"/>
        <v>248961.48574</v>
      </c>
      <c r="Q4041" s="51">
        <f t="shared" si="2713"/>
        <v>296052.92174000002</v>
      </c>
      <c r="R4041" s="87">
        <f t="shared" si="2674"/>
        <v>55.227024921261247</v>
      </c>
      <c r="S4041" s="70"/>
    </row>
    <row r="4042" spans="1:19" ht="31.5" customHeight="1" x14ac:dyDescent="0.3">
      <c r="A4042" s="28" t="s">
        <v>373</v>
      </c>
      <c r="B4042" s="28" t="s">
        <v>1394</v>
      </c>
      <c r="C4042" s="18" t="s">
        <v>263</v>
      </c>
      <c r="D4042" s="28"/>
      <c r="E4042" s="29" t="s">
        <v>1459</v>
      </c>
      <c r="F4042" s="24">
        <v>2800597.4629999995</v>
      </c>
      <c r="G4042" s="24">
        <f t="shared" ref="G4042:H4042" si="2714">G4043+G4051</f>
        <v>-233000</v>
      </c>
      <c r="H4042" s="24">
        <f t="shared" si="2714"/>
        <v>375533.47</v>
      </c>
      <c r="I4042" s="24">
        <f t="shared" ref="I4042:Q4042" si="2715">I4043+I4051</f>
        <v>688140.26003</v>
      </c>
      <c r="J4042" s="37">
        <f t="shared" si="2715"/>
        <v>161686.26647999999</v>
      </c>
      <c r="K4042" s="24">
        <f t="shared" si="2715"/>
        <v>448172.20003000001</v>
      </c>
      <c r="L4042" s="24">
        <f t="shared" si="2715"/>
        <v>113768.0094</v>
      </c>
      <c r="M4042" s="24">
        <f t="shared" si="2715"/>
        <v>378763.63602999999</v>
      </c>
      <c r="N4042" s="24">
        <f t="shared" si="2715"/>
        <v>160843.9994</v>
      </c>
      <c r="O4042" s="30">
        <f t="shared" si="2715"/>
        <v>380039.39290000004</v>
      </c>
      <c r="P4042" s="30">
        <f t="shared" si="2715"/>
        <v>248961.48574</v>
      </c>
      <c r="Q4042" s="30">
        <f t="shared" si="2715"/>
        <v>296052.92174000002</v>
      </c>
      <c r="R4042" s="88">
        <f t="shared" si="2674"/>
        <v>55.227024921261247</v>
      </c>
      <c r="S4042" s="70"/>
    </row>
    <row r="4043" spans="1:19" ht="31.5" customHeight="1" x14ac:dyDescent="0.3">
      <c r="A4043" s="28" t="s">
        <v>373</v>
      </c>
      <c r="B4043" s="28" t="s">
        <v>1394</v>
      </c>
      <c r="C4043" s="18" t="s">
        <v>264</v>
      </c>
      <c r="D4043" s="28"/>
      <c r="E4043" s="29" t="s">
        <v>1879</v>
      </c>
      <c r="F4043" s="24">
        <v>358692.26300000004</v>
      </c>
      <c r="G4043" s="24">
        <f t="shared" ref="G4043:Q4043" si="2716">G4044</f>
        <v>-233000</v>
      </c>
      <c r="H4043" s="24">
        <f t="shared" si="2716"/>
        <v>192876.62400000001</v>
      </c>
      <c r="I4043" s="24">
        <f t="shared" si="2716"/>
        <v>309376.62400000001</v>
      </c>
      <c r="J4043" s="37">
        <f t="shared" si="2716"/>
        <v>842.26708000000008</v>
      </c>
      <c r="K4043" s="24">
        <f t="shared" si="2716"/>
        <v>116500</v>
      </c>
      <c r="L4043" s="24">
        <f t="shared" si="2716"/>
        <v>0</v>
      </c>
      <c r="M4043" s="24">
        <f t="shared" si="2716"/>
        <v>0</v>
      </c>
      <c r="N4043" s="24">
        <f t="shared" si="2716"/>
        <v>0</v>
      </c>
      <c r="O4043" s="30">
        <f t="shared" si="2716"/>
        <v>83986.471160000001</v>
      </c>
      <c r="P4043" s="30">
        <f t="shared" si="2716"/>
        <v>0</v>
      </c>
      <c r="Q4043" s="30">
        <f t="shared" si="2716"/>
        <v>0</v>
      </c>
      <c r="R4043" s="88">
        <f t="shared" si="2674"/>
        <v>27.146999690577783</v>
      </c>
    </row>
    <row r="4044" spans="1:19" ht="63" customHeight="1" x14ac:dyDescent="0.3">
      <c r="A4044" s="28" t="s">
        <v>373</v>
      </c>
      <c r="B4044" s="28" t="s">
        <v>1394</v>
      </c>
      <c r="C4044" s="18" t="s">
        <v>399</v>
      </c>
      <c r="D4044" s="28"/>
      <c r="E4044" s="29" t="s">
        <v>1880</v>
      </c>
      <c r="F4044" s="24">
        <v>358692.26300000004</v>
      </c>
      <c r="G4044" s="24">
        <f t="shared" ref="G4044:H4044" si="2717">G4045+G4048</f>
        <v>-233000</v>
      </c>
      <c r="H4044" s="24">
        <f t="shared" si="2717"/>
        <v>192876.62400000001</v>
      </c>
      <c r="I4044" s="24">
        <f t="shared" ref="I4044:Q4044" si="2718">I4045+I4048</f>
        <v>309376.62400000001</v>
      </c>
      <c r="J4044" s="37">
        <f t="shared" si="2718"/>
        <v>842.26708000000008</v>
      </c>
      <c r="K4044" s="24">
        <f t="shared" si="2718"/>
        <v>116500</v>
      </c>
      <c r="L4044" s="24">
        <f t="shared" si="2718"/>
        <v>0</v>
      </c>
      <c r="M4044" s="24">
        <f t="shared" si="2718"/>
        <v>0</v>
      </c>
      <c r="N4044" s="24">
        <f t="shared" si="2718"/>
        <v>0</v>
      </c>
      <c r="O4044" s="30">
        <f t="shared" si="2718"/>
        <v>83986.471160000001</v>
      </c>
      <c r="P4044" s="30">
        <f t="shared" si="2718"/>
        <v>0</v>
      </c>
      <c r="Q4044" s="30">
        <f t="shared" si="2718"/>
        <v>0</v>
      </c>
      <c r="R4044" s="88">
        <f t="shared" si="2674"/>
        <v>27.146999690577783</v>
      </c>
    </row>
    <row r="4045" spans="1:19" ht="31.5" customHeight="1" x14ac:dyDescent="0.3">
      <c r="A4045" s="28" t="s">
        <v>373</v>
      </c>
      <c r="B4045" s="28" t="s">
        <v>1394</v>
      </c>
      <c r="C4045" s="18" t="s">
        <v>1881</v>
      </c>
      <c r="D4045" s="28"/>
      <c r="E4045" s="29" t="s">
        <v>870</v>
      </c>
      <c r="F4045" s="24">
        <v>9192.262999999999</v>
      </c>
      <c r="G4045" s="24">
        <f t="shared" ref="G4045:Q4046" si="2719">G4046</f>
        <v>0</v>
      </c>
      <c r="H4045" s="24">
        <f t="shared" si="2719"/>
        <v>76376.624000000011</v>
      </c>
      <c r="I4045" s="24">
        <f t="shared" si="2719"/>
        <v>76376.623999999996</v>
      </c>
      <c r="J4045" s="37">
        <f t="shared" si="2719"/>
        <v>537.6</v>
      </c>
      <c r="K4045" s="24">
        <f t="shared" si="2719"/>
        <v>0</v>
      </c>
      <c r="L4045" s="24">
        <f t="shared" si="2719"/>
        <v>0</v>
      </c>
      <c r="M4045" s="24">
        <f t="shared" si="2719"/>
        <v>0</v>
      </c>
      <c r="N4045" s="24">
        <f t="shared" si="2719"/>
        <v>0</v>
      </c>
      <c r="O4045" s="30">
        <f t="shared" si="2719"/>
        <v>50287.928290000003</v>
      </c>
      <c r="P4045" s="30">
        <f t="shared" si="2719"/>
        <v>0</v>
      </c>
      <c r="Q4045" s="30">
        <f t="shared" si="2719"/>
        <v>0</v>
      </c>
      <c r="R4045" s="88">
        <f t="shared" ref="R4045:R4105" si="2720">O4045/I4045*100</f>
        <v>65.842041263829628</v>
      </c>
    </row>
    <row r="4046" spans="1:19" ht="31.5" customHeight="1" x14ac:dyDescent="0.3">
      <c r="A4046" s="28" t="s">
        <v>373</v>
      </c>
      <c r="B4046" s="28" t="s">
        <v>1394</v>
      </c>
      <c r="C4046" s="18" t="s">
        <v>1881</v>
      </c>
      <c r="D4046" s="28" t="s">
        <v>51</v>
      </c>
      <c r="E4046" s="29" t="s">
        <v>663</v>
      </c>
      <c r="F4046" s="24">
        <v>9192.262999999999</v>
      </c>
      <c r="G4046" s="24">
        <f t="shared" ref="G4046:O4046" si="2721">G4047</f>
        <v>0</v>
      </c>
      <c r="H4046" s="24">
        <f t="shared" si="2721"/>
        <v>76376.624000000011</v>
      </c>
      <c r="I4046" s="24">
        <f t="shared" si="2721"/>
        <v>76376.623999999996</v>
      </c>
      <c r="J4046" s="37">
        <f t="shared" si="2721"/>
        <v>537.6</v>
      </c>
      <c r="K4046" s="24">
        <f t="shared" si="2721"/>
        <v>0</v>
      </c>
      <c r="L4046" s="24">
        <f t="shared" si="2721"/>
        <v>0</v>
      </c>
      <c r="M4046" s="24">
        <f t="shared" si="2721"/>
        <v>0</v>
      </c>
      <c r="N4046" s="24">
        <f t="shared" si="2721"/>
        <v>0</v>
      </c>
      <c r="O4046" s="30">
        <f t="shared" si="2721"/>
        <v>50287.928290000003</v>
      </c>
      <c r="P4046" s="30">
        <f t="shared" si="2719"/>
        <v>0</v>
      </c>
      <c r="Q4046" s="30">
        <f t="shared" si="2719"/>
        <v>0</v>
      </c>
      <c r="R4046" s="88">
        <f t="shared" si="2720"/>
        <v>65.842041263829628</v>
      </c>
    </row>
    <row r="4047" spans="1:19" ht="31.5" customHeight="1" x14ac:dyDescent="0.3">
      <c r="A4047" s="28" t="s">
        <v>373</v>
      </c>
      <c r="B4047" s="28" t="s">
        <v>1394</v>
      </c>
      <c r="C4047" s="18" t="s">
        <v>1881</v>
      </c>
      <c r="D4047" s="28" t="s">
        <v>52</v>
      </c>
      <c r="E4047" s="29" t="s">
        <v>664</v>
      </c>
      <c r="F4047" s="24">
        <v>9192.262999999999</v>
      </c>
      <c r="G4047" s="24"/>
      <c r="H4047" s="24">
        <f>9192.263+67184.361</f>
        <v>76376.624000000011</v>
      </c>
      <c r="I4047" s="24">
        <v>76376.623999999996</v>
      </c>
      <c r="J4047" s="37">
        <v>537.6</v>
      </c>
      <c r="K4047" s="24">
        <v>0</v>
      </c>
      <c r="L4047" s="24">
        <v>0</v>
      </c>
      <c r="M4047" s="24">
        <v>0</v>
      </c>
      <c r="N4047" s="24">
        <v>0</v>
      </c>
      <c r="O4047" s="30">
        <v>50287.928290000003</v>
      </c>
      <c r="P4047" s="30">
        <v>0</v>
      </c>
      <c r="Q4047" s="30">
        <v>0</v>
      </c>
      <c r="R4047" s="88">
        <f t="shared" si="2720"/>
        <v>65.842041263829628</v>
      </c>
    </row>
    <row r="4048" spans="1:19" ht="110.25" customHeight="1" x14ac:dyDescent="0.3">
      <c r="A4048" s="28" t="s">
        <v>373</v>
      </c>
      <c r="B4048" s="28" t="s">
        <v>1394</v>
      </c>
      <c r="C4048" s="18" t="s">
        <v>1882</v>
      </c>
      <c r="D4048" s="28"/>
      <c r="E4048" s="29" t="s">
        <v>1559</v>
      </c>
      <c r="F4048" s="24">
        <v>349500</v>
      </c>
      <c r="G4048" s="24">
        <f t="shared" ref="G4048:Q4049" si="2722">G4049</f>
        <v>-233000</v>
      </c>
      <c r="H4048" s="24">
        <f t="shared" si="2722"/>
        <v>116500</v>
      </c>
      <c r="I4048" s="24">
        <f t="shared" si="2722"/>
        <v>233000</v>
      </c>
      <c r="J4048" s="37">
        <f t="shared" si="2722"/>
        <v>304.66708</v>
      </c>
      <c r="K4048" s="24">
        <f t="shared" si="2722"/>
        <v>116500</v>
      </c>
      <c r="L4048" s="24">
        <f t="shared" si="2722"/>
        <v>0</v>
      </c>
      <c r="M4048" s="24">
        <f t="shared" si="2722"/>
        <v>0</v>
      </c>
      <c r="N4048" s="24">
        <f t="shared" si="2722"/>
        <v>0</v>
      </c>
      <c r="O4048" s="30">
        <f t="shared" si="2722"/>
        <v>33698.542869999997</v>
      </c>
      <c r="P4048" s="30">
        <f t="shared" si="2722"/>
        <v>0</v>
      </c>
      <c r="Q4048" s="30">
        <f t="shared" si="2722"/>
        <v>0</v>
      </c>
      <c r="R4048" s="88">
        <f t="shared" si="2720"/>
        <v>14.462893935622317</v>
      </c>
    </row>
    <row r="4049" spans="1:19" ht="31.5" customHeight="1" x14ac:dyDescent="0.3">
      <c r="A4049" s="28" t="s">
        <v>373</v>
      </c>
      <c r="B4049" s="28" t="s">
        <v>1394</v>
      </c>
      <c r="C4049" s="18" t="s">
        <v>1882</v>
      </c>
      <c r="D4049" s="28" t="s">
        <v>51</v>
      </c>
      <c r="E4049" s="29" t="s">
        <v>663</v>
      </c>
      <c r="F4049" s="24">
        <v>349500</v>
      </c>
      <c r="G4049" s="24">
        <f t="shared" si="2722"/>
        <v>-233000</v>
      </c>
      <c r="H4049" s="24">
        <f t="shared" si="2722"/>
        <v>116500</v>
      </c>
      <c r="I4049" s="24">
        <f t="shared" si="2722"/>
        <v>233000</v>
      </c>
      <c r="J4049" s="37">
        <f t="shared" si="2722"/>
        <v>304.66708</v>
      </c>
      <c r="K4049" s="24">
        <f t="shared" si="2722"/>
        <v>116500</v>
      </c>
      <c r="L4049" s="24">
        <f t="shared" si="2722"/>
        <v>0</v>
      </c>
      <c r="M4049" s="24">
        <f t="shared" si="2722"/>
        <v>0</v>
      </c>
      <c r="N4049" s="24">
        <f t="shared" si="2722"/>
        <v>0</v>
      </c>
      <c r="O4049" s="30">
        <f t="shared" si="2722"/>
        <v>33698.542869999997</v>
      </c>
      <c r="P4049" s="30">
        <f t="shared" si="2722"/>
        <v>0</v>
      </c>
      <c r="Q4049" s="30">
        <f t="shared" si="2722"/>
        <v>0</v>
      </c>
      <c r="R4049" s="88">
        <f t="shared" si="2720"/>
        <v>14.462893935622317</v>
      </c>
    </row>
    <row r="4050" spans="1:19" ht="31.5" customHeight="1" x14ac:dyDescent="0.3">
      <c r="A4050" s="28" t="s">
        <v>373</v>
      </c>
      <c r="B4050" s="28" t="s">
        <v>1394</v>
      </c>
      <c r="C4050" s="18" t="s">
        <v>1882</v>
      </c>
      <c r="D4050" s="28" t="s">
        <v>52</v>
      </c>
      <c r="E4050" s="29" t="s">
        <v>664</v>
      </c>
      <c r="F4050" s="24">
        <v>349500</v>
      </c>
      <c r="G4050" s="24">
        <v>-233000</v>
      </c>
      <c r="H4050" s="24">
        <v>116500</v>
      </c>
      <c r="I4050" s="24">
        <v>233000</v>
      </c>
      <c r="J4050" s="37">
        <v>304.66708</v>
      </c>
      <c r="K4050" s="24">
        <v>116500</v>
      </c>
      <c r="L4050" s="24">
        <v>0</v>
      </c>
      <c r="M4050" s="24">
        <v>0</v>
      </c>
      <c r="N4050" s="24">
        <v>0</v>
      </c>
      <c r="O4050" s="30">
        <v>33698.542869999997</v>
      </c>
      <c r="P4050" s="30">
        <v>0</v>
      </c>
      <c r="Q4050" s="30">
        <v>0</v>
      </c>
      <c r="R4050" s="88">
        <f t="shared" si="2720"/>
        <v>14.462893935622317</v>
      </c>
    </row>
    <row r="4051" spans="1:19" ht="63" customHeight="1" x14ac:dyDescent="0.3">
      <c r="A4051" s="28" t="s">
        <v>373</v>
      </c>
      <c r="B4051" s="28" t="s">
        <v>1394</v>
      </c>
      <c r="C4051" s="18" t="s">
        <v>401</v>
      </c>
      <c r="D4051" s="28"/>
      <c r="E4051" s="29" t="s">
        <v>1883</v>
      </c>
      <c r="F4051" s="24">
        <v>2441905.1999999997</v>
      </c>
      <c r="G4051" s="24">
        <f t="shared" ref="G4051:Q4051" si="2723">G4052</f>
        <v>0</v>
      </c>
      <c r="H4051" s="24">
        <f t="shared" si="2723"/>
        <v>182656.84599999999</v>
      </c>
      <c r="I4051" s="24">
        <f t="shared" si="2723"/>
        <v>378763.63602999999</v>
      </c>
      <c r="J4051" s="37">
        <f t="shared" si="2723"/>
        <v>160843.9994</v>
      </c>
      <c r="K4051" s="24">
        <f t="shared" si="2723"/>
        <v>331672.20003000001</v>
      </c>
      <c r="L4051" s="24">
        <f t="shared" si="2723"/>
        <v>113768.0094</v>
      </c>
      <c r="M4051" s="24">
        <f t="shared" si="2723"/>
        <v>378763.63602999999</v>
      </c>
      <c r="N4051" s="24">
        <f t="shared" si="2723"/>
        <v>160843.9994</v>
      </c>
      <c r="O4051" s="30">
        <f t="shared" si="2723"/>
        <v>296052.92174000002</v>
      </c>
      <c r="P4051" s="30">
        <f t="shared" si="2723"/>
        <v>248961.48574</v>
      </c>
      <c r="Q4051" s="30">
        <f t="shared" si="2723"/>
        <v>296052.92174000002</v>
      </c>
      <c r="R4051" s="88">
        <f t="shared" si="2720"/>
        <v>78.162973838531627</v>
      </c>
      <c r="S4051" s="70"/>
    </row>
    <row r="4052" spans="1:19" ht="47.25" customHeight="1" x14ac:dyDescent="0.3">
      <c r="A4052" s="28" t="s">
        <v>373</v>
      </c>
      <c r="B4052" s="28" t="s">
        <v>1394</v>
      </c>
      <c r="C4052" s="18" t="s">
        <v>400</v>
      </c>
      <c r="D4052" s="28"/>
      <c r="E4052" s="29" t="s">
        <v>1884</v>
      </c>
      <c r="F4052" s="24">
        <v>2441905.1999999997</v>
      </c>
      <c r="G4052" s="24">
        <f t="shared" ref="G4052:H4052" si="2724">G4053+G4056+G4059+G4062</f>
        <v>0</v>
      </c>
      <c r="H4052" s="24">
        <f t="shared" si="2724"/>
        <v>182656.84599999999</v>
      </c>
      <c r="I4052" s="24">
        <f t="shared" ref="I4052:Q4052" si="2725">I4053+I4056+I4059+I4062</f>
        <v>378763.63602999999</v>
      </c>
      <c r="J4052" s="37">
        <f t="shared" si="2725"/>
        <v>160843.9994</v>
      </c>
      <c r="K4052" s="24">
        <f t="shared" si="2725"/>
        <v>331672.20003000001</v>
      </c>
      <c r="L4052" s="24">
        <f t="shared" si="2725"/>
        <v>113768.0094</v>
      </c>
      <c r="M4052" s="24">
        <f t="shared" si="2725"/>
        <v>378763.63602999999</v>
      </c>
      <c r="N4052" s="24">
        <f t="shared" si="2725"/>
        <v>160843.9994</v>
      </c>
      <c r="O4052" s="30">
        <f t="shared" si="2725"/>
        <v>296052.92174000002</v>
      </c>
      <c r="P4052" s="30">
        <f t="shared" si="2725"/>
        <v>248961.48574</v>
      </c>
      <c r="Q4052" s="30">
        <f t="shared" si="2725"/>
        <v>296052.92174000002</v>
      </c>
      <c r="R4052" s="88">
        <f t="shared" si="2720"/>
        <v>78.162973838531627</v>
      </c>
      <c r="S4052" s="70"/>
    </row>
    <row r="4053" spans="1:19" ht="78.75" hidden="1" customHeight="1" x14ac:dyDescent="0.3">
      <c r="A4053" s="28" t="s">
        <v>373</v>
      </c>
      <c r="B4053" s="28" t="s">
        <v>1394</v>
      </c>
      <c r="C4053" s="18" t="s">
        <v>1885</v>
      </c>
      <c r="D4053" s="28"/>
      <c r="E4053" s="29" t="s">
        <v>1886</v>
      </c>
      <c r="F4053" s="24">
        <v>2259263.7999999998</v>
      </c>
      <c r="G4053" s="24">
        <f t="shared" ref="G4053:Q4054" si="2726">G4054</f>
        <v>0</v>
      </c>
      <c r="H4053" s="24">
        <f t="shared" si="2726"/>
        <v>0</v>
      </c>
      <c r="I4053" s="24">
        <f t="shared" si="2726"/>
        <v>0</v>
      </c>
      <c r="J4053" s="37">
        <f t="shared" si="2726"/>
        <v>0</v>
      </c>
      <c r="K4053" s="24">
        <f t="shared" si="2726"/>
        <v>0</v>
      </c>
      <c r="L4053" s="24">
        <f t="shared" si="2726"/>
        <v>0</v>
      </c>
      <c r="M4053" s="24">
        <f t="shared" si="2726"/>
        <v>0</v>
      </c>
      <c r="N4053" s="24">
        <f t="shared" si="2726"/>
        <v>0</v>
      </c>
      <c r="O4053" s="30">
        <f t="shared" si="2726"/>
        <v>0</v>
      </c>
      <c r="P4053" s="30">
        <f t="shared" si="2726"/>
        <v>0</v>
      </c>
      <c r="Q4053" s="30">
        <f t="shared" si="2726"/>
        <v>0</v>
      </c>
      <c r="R4053" s="30">
        <v>0</v>
      </c>
      <c r="S4053" s="26" t="s">
        <v>2026</v>
      </c>
    </row>
    <row r="4054" spans="1:19" ht="31.5" hidden="1" customHeight="1" x14ac:dyDescent="0.3">
      <c r="A4054" s="28" t="s">
        <v>373</v>
      </c>
      <c r="B4054" s="28" t="s">
        <v>1394</v>
      </c>
      <c r="C4054" s="18" t="s">
        <v>1885</v>
      </c>
      <c r="D4054" s="28" t="s">
        <v>345</v>
      </c>
      <c r="E4054" s="29" t="s">
        <v>671</v>
      </c>
      <c r="F4054" s="24">
        <v>2259263.7999999998</v>
      </c>
      <c r="G4054" s="24">
        <f t="shared" ref="G4054:O4054" si="2727">G4055</f>
        <v>0</v>
      </c>
      <c r="H4054" s="24">
        <f t="shared" si="2727"/>
        <v>0</v>
      </c>
      <c r="I4054" s="24">
        <f t="shared" si="2727"/>
        <v>0</v>
      </c>
      <c r="J4054" s="37">
        <f t="shared" si="2727"/>
        <v>0</v>
      </c>
      <c r="K4054" s="24">
        <f t="shared" si="2727"/>
        <v>0</v>
      </c>
      <c r="L4054" s="24">
        <f t="shared" si="2727"/>
        <v>0</v>
      </c>
      <c r="M4054" s="24">
        <f t="shared" si="2727"/>
        <v>0</v>
      </c>
      <c r="N4054" s="24">
        <f t="shared" si="2727"/>
        <v>0</v>
      </c>
      <c r="O4054" s="30">
        <f t="shared" si="2727"/>
        <v>0</v>
      </c>
      <c r="P4054" s="30">
        <f t="shared" si="2726"/>
        <v>0</v>
      </c>
      <c r="Q4054" s="30">
        <f t="shared" si="2726"/>
        <v>0</v>
      </c>
      <c r="R4054" s="30">
        <v>0</v>
      </c>
      <c r="S4054" s="26" t="s">
        <v>2026</v>
      </c>
    </row>
    <row r="4055" spans="1:19" ht="15.75" hidden="1" customHeight="1" x14ac:dyDescent="0.3">
      <c r="A4055" s="28" t="s">
        <v>373</v>
      </c>
      <c r="B4055" s="28" t="s">
        <v>1394</v>
      </c>
      <c r="C4055" s="18" t="s">
        <v>1885</v>
      </c>
      <c r="D4055" s="28" t="s">
        <v>344</v>
      </c>
      <c r="E4055" s="29" t="s">
        <v>672</v>
      </c>
      <c r="F4055" s="24">
        <v>2259263.7999999998</v>
      </c>
      <c r="G4055" s="24"/>
      <c r="H4055" s="24">
        <f>2259263.8-2259263.8</f>
        <v>0</v>
      </c>
      <c r="I4055" s="24">
        <v>0</v>
      </c>
      <c r="J4055" s="37">
        <v>0</v>
      </c>
      <c r="K4055" s="24">
        <f>I4055</f>
        <v>0</v>
      </c>
      <c r="L4055" s="24">
        <f>J4055</f>
        <v>0</v>
      </c>
      <c r="M4055" s="24">
        <f>I4055</f>
        <v>0</v>
      </c>
      <c r="N4055" s="24">
        <f>J4055</f>
        <v>0</v>
      </c>
      <c r="O4055" s="30">
        <v>0</v>
      </c>
      <c r="P4055" s="30">
        <v>0</v>
      </c>
      <c r="Q4055" s="30">
        <v>0</v>
      </c>
      <c r="R4055" s="30">
        <v>0</v>
      </c>
      <c r="S4055" s="26" t="s">
        <v>2026</v>
      </c>
    </row>
    <row r="4056" spans="1:19" ht="110.25" customHeight="1" x14ac:dyDescent="0.3">
      <c r="A4056" s="28" t="s">
        <v>373</v>
      </c>
      <c r="B4056" s="28" t="s">
        <v>1394</v>
      </c>
      <c r="C4056" s="18" t="s">
        <v>1887</v>
      </c>
      <c r="D4056" s="28"/>
      <c r="E4056" s="29" t="s">
        <v>1559</v>
      </c>
      <c r="F4056" s="24">
        <v>147505</v>
      </c>
      <c r="G4056" s="24">
        <f t="shared" ref="G4056:Q4057" si="2728">G4057</f>
        <v>0</v>
      </c>
      <c r="H4056" s="24">
        <f t="shared" si="2728"/>
        <v>147505</v>
      </c>
      <c r="I4056" s="24">
        <f t="shared" si="2728"/>
        <v>331672.20003000001</v>
      </c>
      <c r="J4056" s="37">
        <f t="shared" si="2728"/>
        <v>113768.0094</v>
      </c>
      <c r="K4056" s="24">
        <f t="shared" si="2728"/>
        <v>331672.20003000001</v>
      </c>
      <c r="L4056" s="24">
        <f t="shared" si="2728"/>
        <v>113768.0094</v>
      </c>
      <c r="M4056" s="24">
        <f t="shared" si="2728"/>
        <v>331672.20003000001</v>
      </c>
      <c r="N4056" s="24">
        <f t="shared" si="2728"/>
        <v>113768.0094</v>
      </c>
      <c r="O4056" s="30">
        <f t="shared" si="2728"/>
        <v>248961.48574</v>
      </c>
      <c r="P4056" s="30">
        <f t="shared" si="2728"/>
        <v>248961.48574</v>
      </c>
      <c r="Q4056" s="30">
        <f t="shared" si="2728"/>
        <v>248961.48574</v>
      </c>
      <c r="R4056" s="88">
        <f t="shared" si="2720"/>
        <v>75.062512238734882</v>
      </c>
    </row>
    <row r="4057" spans="1:19" ht="31.5" customHeight="1" x14ac:dyDescent="0.3">
      <c r="A4057" s="28" t="s">
        <v>373</v>
      </c>
      <c r="B4057" s="28" t="s">
        <v>1394</v>
      </c>
      <c r="C4057" s="18" t="s">
        <v>1887</v>
      </c>
      <c r="D4057" s="28" t="s">
        <v>345</v>
      </c>
      <c r="E4057" s="29" t="s">
        <v>671</v>
      </c>
      <c r="F4057" s="24">
        <v>147505</v>
      </c>
      <c r="G4057" s="24">
        <f t="shared" si="2728"/>
        <v>0</v>
      </c>
      <c r="H4057" s="24">
        <f t="shared" si="2728"/>
        <v>147505</v>
      </c>
      <c r="I4057" s="24">
        <f t="shared" si="2728"/>
        <v>331672.20003000001</v>
      </c>
      <c r="J4057" s="37">
        <f t="shared" si="2728"/>
        <v>113768.0094</v>
      </c>
      <c r="K4057" s="24">
        <f t="shared" si="2728"/>
        <v>331672.20003000001</v>
      </c>
      <c r="L4057" s="24">
        <f t="shared" si="2728"/>
        <v>113768.0094</v>
      </c>
      <c r="M4057" s="24">
        <f t="shared" si="2728"/>
        <v>331672.20003000001</v>
      </c>
      <c r="N4057" s="24">
        <f t="shared" si="2728"/>
        <v>113768.0094</v>
      </c>
      <c r="O4057" s="30">
        <f t="shared" si="2728"/>
        <v>248961.48574</v>
      </c>
      <c r="P4057" s="30">
        <f t="shared" si="2728"/>
        <v>248961.48574</v>
      </c>
      <c r="Q4057" s="30">
        <f t="shared" si="2728"/>
        <v>248961.48574</v>
      </c>
      <c r="R4057" s="88">
        <f t="shared" si="2720"/>
        <v>75.062512238734882</v>
      </c>
    </row>
    <row r="4058" spans="1:19" ht="15.75" customHeight="1" x14ac:dyDescent="0.3">
      <c r="A4058" s="28" t="s">
        <v>373</v>
      </c>
      <c r="B4058" s="28" t="s">
        <v>1394</v>
      </c>
      <c r="C4058" s="18" t="s">
        <v>1887</v>
      </c>
      <c r="D4058" s="28" t="s">
        <v>344</v>
      </c>
      <c r="E4058" s="29" t="s">
        <v>672</v>
      </c>
      <c r="F4058" s="24">
        <v>147505</v>
      </c>
      <c r="G4058" s="24"/>
      <c r="H4058" s="24">
        <v>147505</v>
      </c>
      <c r="I4058" s="24">
        <v>331672.20003000001</v>
      </c>
      <c r="J4058" s="37">
        <v>113768.0094</v>
      </c>
      <c r="K4058" s="24">
        <f>I4058</f>
        <v>331672.20003000001</v>
      </c>
      <c r="L4058" s="24">
        <f>J4058</f>
        <v>113768.0094</v>
      </c>
      <c r="M4058" s="24">
        <f>I4058</f>
        <v>331672.20003000001</v>
      </c>
      <c r="N4058" s="24">
        <f>J4058</f>
        <v>113768.0094</v>
      </c>
      <c r="O4058" s="30">
        <v>248961.48574</v>
      </c>
      <c r="P4058" s="30">
        <f>O4058</f>
        <v>248961.48574</v>
      </c>
      <c r="Q4058" s="30">
        <f>O4058</f>
        <v>248961.48574</v>
      </c>
      <c r="R4058" s="88">
        <f t="shared" si="2720"/>
        <v>75.062512238734882</v>
      </c>
    </row>
    <row r="4059" spans="1:19" ht="157.5" customHeight="1" x14ac:dyDescent="0.3">
      <c r="A4059" s="28" t="s">
        <v>373</v>
      </c>
      <c r="B4059" s="28" t="s">
        <v>1394</v>
      </c>
      <c r="C4059" s="18" t="s">
        <v>1888</v>
      </c>
      <c r="D4059" s="28"/>
      <c r="E4059" s="29" t="s">
        <v>2122</v>
      </c>
      <c r="F4059" s="24">
        <v>35136.400000000001</v>
      </c>
      <c r="G4059" s="24">
        <f t="shared" ref="G4059:Q4060" si="2729">G4060</f>
        <v>0</v>
      </c>
      <c r="H4059" s="24">
        <f t="shared" si="2729"/>
        <v>35151.845999999998</v>
      </c>
      <c r="I4059" s="24">
        <f t="shared" si="2729"/>
        <v>47091.436000000002</v>
      </c>
      <c r="J4059" s="37">
        <f t="shared" si="2729"/>
        <v>47075.99</v>
      </c>
      <c r="K4059" s="24">
        <f t="shared" si="2729"/>
        <v>0</v>
      </c>
      <c r="L4059" s="24">
        <f t="shared" si="2729"/>
        <v>0</v>
      </c>
      <c r="M4059" s="24">
        <f t="shared" si="2729"/>
        <v>47091.436000000002</v>
      </c>
      <c r="N4059" s="24">
        <f t="shared" si="2729"/>
        <v>47075.99</v>
      </c>
      <c r="O4059" s="30">
        <f t="shared" si="2729"/>
        <v>47091.436000000002</v>
      </c>
      <c r="P4059" s="30">
        <f t="shared" si="2729"/>
        <v>0</v>
      </c>
      <c r="Q4059" s="30">
        <f t="shared" si="2729"/>
        <v>47091.436000000002</v>
      </c>
      <c r="R4059" s="88">
        <f t="shared" si="2720"/>
        <v>100</v>
      </c>
      <c r="S4059" s="70"/>
    </row>
    <row r="4060" spans="1:19" ht="31.5" customHeight="1" x14ac:dyDescent="0.3">
      <c r="A4060" s="28" t="s">
        <v>373</v>
      </c>
      <c r="B4060" s="28" t="s">
        <v>1394</v>
      </c>
      <c r="C4060" s="18" t="s">
        <v>1888</v>
      </c>
      <c r="D4060" s="28" t="s">
        <v>345</v>
      </c>
      <c r="E4060" s="29" t="s">
        <v>671</v>
      </c>
      <c r="F4060" s="24">
        <v>35136.400000000001</v>
      </c>
      <c r="G4060" s="24">
        <f t="shared" ref="G4060:O4060" si="2730">G4061</f>
        <v>0</v>
      </c>
      <c r="H4060" s="24">
        <f t="shared" si="2730"/>
        <v>35151.845999999998</v>
      </c>
      <c r="I4060" s="24">
        <f t="shared" si="2730"/>
        <v>47091.436000000002</v>
      </c>
      <c r="J4060" s="37">
        <f t="shared" si="2730"/>
        <v>47075.99</v>
      </c>
      <c r="K4060" s="24">
        <f t="shared" si="2730"/>
        <v>0</v>
      </c>
      <c r="L4060" s="24">
        <f t="shared" si="2730"/>
        <v>0</v>
      </c>
      <c r="M4060" s="24">
        <f t="shared" si="2730"/>
        <v>47091.436000000002</v>
      </c>
      <c r="N4060" s="24">
        <f t="shared" si="2730"/>
        <v>47075.99</v>
      </c>
      <c r="O4060" s="30">
        <f t="shared" si="2730"/>
        <v>47091.436000000002</v>
      </c>
      <c r="P4060" s="30">
        <f t="shared" si="2729"/>
        <v>0</v>
      </c>
      <c r="Q4060" s="30">
        <f t="shared" si="2729"/>
        <v>47091.436000000002</v>
      </c>
      <c r="R4060" s="88">
        <f t="shared" si="2720"/>
        <v>100</v>
      </c>
      <c r="S4060" s="70"/>
    </row>
    <row r="4061" spans="1:19" ht="15.75" customHeight="1" x14ac:dyDescent="0.3">
      <c r="A4061" s="28" t="s">
        <v>373</v>
      </c>
      <c r="B4061" s="28" t="s">
        <v>1394</v>
      </c>
      <c r="C4061" s="18" t="s">
        <v>1888</v>
      </c>
      <c r="D4061" s="28" t="s">
        <v>344</v>
      </c>
      <c r="E4061" s="29" t="s">
        <v>672</v>
      </c>
      <c r="F4061" s="24">
        <v>35136.400000000001</v>
      </c>
      <c r="G4061" s="24"/>
      <c r="H4061" s="24">
        <v>35151.845999999998</v>
      </c>
      <c r="I4061" s="24">
        <v>47091.436000000002</v>
      </c>
      <c r="J4061" s="37">
        <v>47075.99</v>
      </c>
      <c r="K4061" s="24">
        <v>0</v>
      </c>
      <c r="L4061" s="24">
        <v>0</v>
      </c>
      <c r="M4061" s="24">
        <f>I4061</f>
        <v>47091.436000000002</v>
      </c>
      <c r="N4061" s="24">
        <f>J4061</f>
        <v>47075.99</v>
      </c>
      <c r="O4061" s="30">
        <v>47091.436000000002</v>
      </c>
      <c r="P4061" s="30">
        <v>0</v>
      </c>
      <c r="Q4061" s="30">
        <f>O4061</f>
        <v>47091.436000000002</v>
      </c>
      <c r="R4061" s="88">
        <f t="shared" si="2720"/>
        <v>100</v>
      </c>
      <c r="S4061" s="70"/>
    </row>
    <row r="4062" spans="1:19" ht="110.25" hidden="1" customHeight="1" x14ac:dyDescent="0.3">
      <c r="A4062" s="28" t="s">
        <v>373</v>
      </c>
      <c r="B4062" s="28" t="s">
        <v>1394</v>
      </c>
      <c r="C4062" s="28" t="s">
        <v>1558</v>
      </c>
      <c r="D4062" s="28"/>
      <c r="E4062" s="57" t="s">
        <v>1559</v>
      </c>
      <c r="F4062" s="24">
        <v>0</v>
      </c>
      <c r="G4062" s="24">
        <f t="shared" ref="G4062:Q4063" si="2731">G4063</f>
        <v>0</v>
      </c>
      <c r="H4062" s="24">
        <f t="shared" si="2731"/>
        <v>0</v>
      </c>
      <c r="I4062" s="24">
        <f t="shared" si="2731"/>
        <v>0</v>
      </c>
      <c r="J4062" s="37">
        <f t="shared" si="2731"/>
        <v>0</v>
      </c>
      <c r="K4062" s="24">
        <f t="shared" si="2731"/>
        <v>0</v>
      </c>
      <c r="L4062" s="24">
        <f t="shared" si="2731"/>
        <v>0</v>
      </c>
      <c r="M4062" s="24">
        <f t="shared" si="2731"/>
        <v>0</v>
      </c>
      <c r="N4062" s="24">
        <f t="shared" si="2731"/>
        <v>0</v>
      </c>
      <c r="O4062" s="30">
        <f t="shared" si="2731"/>
        <v>0</v>
      </c>
      <c r="P4062" s="30">
        <f t="shared" si="2731"/>
        <v>0</v>
      </c>
      <c r="Q4062" s="30">
        <f t="shared" si="2731"/>
        <v>0</v>
      </c>
      <c r="R4062" s="30">
        <v>0</v>
      </c>
      <c r="S4062" s="26" t="s">
        <v>2026</v>
      </c>
    </row>
    <row r="4063" spans="1:19" ht="31.5" hidden="1" customHeight="1" x14ac:dyDescent="0.3">
      <c r="A4063" s="28" t="s">
        <v>373</v>
      </c>
      <c r="B4063" s="28" t="s">
        <v>1394</v>
      </c>
      <c r="C4063" s="28" t="s">
        <v>1558</v>
      </c>
      <c r="D4063" s="28" t="s">
        <v>345</v>
      </c>
      <c r="E4063" s="29" t="s">
        <v>671</v>
      </c>
      <c r="F4063" s="24">
        <v>0</v>
      </c>
      <c r="G4063" s="24">
        <f t="shared" si="2731"/>
        <v>0</v>
      </c>
      <c r="H4063" s="24">
        <f t="shared" si="2731"/>
        <v>0</v>
      </c>
      <c r="I4063" s="24">
        <f t="shared" si="2731"/>
        <v>0</v>
      </c>
      <c r="J4063" s="37">
        <f t="shared" si="2731"/>
        <v>0</v>
      </c>
      <c r="K4063" s="24">
        <f t="shared" si="2731"/>
        <v>0</v>
      </c>
      <c r="L4063" s="24">
        <f t="shared" si="2731"/>
        <v>0</v>
      </c>
      <c r="M4063" s="24">
        <f t="shared" si="2731"/>
        <v>0</v>
      </c>
      <c r="N4063" s="24">
        <f t="shared" si="2731"/>
        <v>0</v>
      </c>
      <c r="O4063" s="30">
        <f t="shared" si="2731"/>
        <v>0</v>
      </c>
      <c r="P4063" s="30">
        <f t="shared" si="2731"/>
        <v>0</v>
      </c>
      <c r="Q4063" s="30">
        <f t="shared" si="2731"/>
        <v>0</v>
      </c>
      <c r="R4063" s="30">
        <v>0</v>
      </c>
      <c r="S4063" s="26" t="s">
        <v>2026</v>
      </c>
    </row>
    <row r="4064" spans="1:19" ht="15.75" hidden="1" customHeight="1" x14ac:dyDescent="0.3">
      <c r="A4064" s="28" t="s">
        <v>373</v>
      </c>
      <c r="B4064" s="28" t="s">
        <v>1394</v>
      </c>
      <c r="C4064" s="28" t="s">
        <v>1558</v>
      </c>
      <c r="D4064" s="28" t="s">
        <v>344</v>
      </c>
      <c r="E4064" s="29" t="s">
        <v>672</v>
      </c>
      <c r="F4064" s="24">
        <v>0</v>
      </c>
      <c r="G4064" s="24"/>
      <c r="H4064" s="24">
        <v>0</v>
      </c>
      <c r="I4064" s="24">
        <v>0</v>
      </c>
      <c r="J4064" s="37">
        <v>0</v>
      </c>
      <c r="K4064" s="24">
        <f>I4064</f>
        <v>0</v>
      </c>
      <c r="L4064" s="24">
        <f>J4064</f>
        <v>0</v>
      </c>
      <c r="M4064" s="24">
        <f>I4064</f>
        <v>0</v>
      </c>
      <c r="N4064" s="24">
        <f>J4064</f>
        <v>0</v>
      </c>
      <c r="O4064" s="30">
        <v>0</v>
      </c>
      <c r="P4064" s="30">
        <v>0</v>
      </c>
      <c r="Q4064" s="30">
        <v>0</v>
      </c>
      <c r="R4064" s="30">
        <v>0</v>
      </c>
      <c r="S4064" s="26" t="s">
        <v>2026</v>
      </c>
    </row>
    <row r="4065" spans="1:19" s="49" customFormat="1" ht="15.75" customHeight="1" x14ac:dyDescent="0.3">
      <c r="A4065" s="47" t="s">
        <v>373</v>
      </c>
      <c r="B4065" s="47" t="s">
        <v>1420</v>
      </c>
      <c r="C4065" s="20"/>
      <c r="D4065" s="47"/>
      <c r="E4065" s="48" t="s">
        <v>641</v>
      </c>
      <c r="F4065" s="23">
        <v>3120984.523</v>
      </c>
      <c r="G4065" s="23">
        <f t="shared" ref="G4065:H4065" si="2732">G4066+G4219</f>
        <v>128733</v>
      </c>
      <c r="H4065" s="23">
        <f t="shared" si="2732"/>
        <v>3257039.7560000005</v>
      </c>
      <c r="I4065" s="23">
        <f t="shared" ref="I4065:Q4065" si="2733">I4066+I4219</f>
        <v>2714516.0986899999</v>
      </c>
      <c r="J4065" s="77">
        <f t="shared" si="2733"/>
        <v>1312828.3357299999</v>
      </c>
      <c r="K4065" s="23">
        <f t="shared" si="2733"/>
        <v>1256765.9071299999</v>
      </c>
      <c r="L4065" s="23">
        <f t="shared" si="2733"/>
        <v>290206.20861999999</v>
      </c>
      <c r="M4065" s="23">
        <f t="shared" si="2733"/>
        <v>1555556.8588299998</v>
      </c>
      <c r="N4065" s="23">
        <f t="shared" si="2733"/>
        <v>599150.74445999996</v>
      </c>
      <c r="O4065" s="51">
        <f t="shared" si="2733"/>
        <v>2338837.5901899999</v>
      </c>
      <c r="P4065" s="51">
        <f t="shared" si="2733"/>
        <v>1180124.0896399999</v>
      </c>
      <c r="Q4065" s="51">
        <f t="shared" si="2733"/>
        <v>1256729.46762</v>
      </c>
      <c r="R4065" s="87">
        <f t="shared" si="2720"/>
        <v>86.160387529795869</v>
      </c>
      <c r="S4065" s="70"/>
    </row>
    <row r="4066" spans="1:19" ht="31.5" customHeight="1" x14ac:dyDescent="0.3">
      <c r="A4066" s="28" t="s">
        <v>373</v>
      </c>
      <c r="B4066" s="28" t="s">
        <v>1420</v>
      </c>
      <c r="C4066" s="18" t="s">
        <v>263</v>
      </c>
      <c r="D4066" s="28"/>
      <c r="E4066" s="29" t="s">
        <v>1459</v>
      </c>
      <c r="F4066" s="24">
        <v>3120984.523</v>
      </c>
      <c r="G4066" s="24">
        <f t="shared" ref="G4066:H4066" si="2734">G4067+G4089+G4187+G4198</f>
        <v>128733</v>
      </c>
      <c r="H4066" s="24">
        <f t="shared" si="2734"/>
        <v>3257029.7560000005</v>
      </c>
      <c r="I4066" s="24">
        <f t="shared" ref="I4066:Q4066" si="2735">I4067+I4089+I4187+I4198</f>
        <v>2693311.0641600001</v>
      </c>
      <c r="J4066" s="37">
        <f t="shared" si="2735"/>
        <v>1291636.91677</v>
      </c>
      <c r="K4066" s="24">
        <f t="shared" si="2735"/>
        <v>1256765.9071299999</v>
      </c>
      <c r="L4066" s="24">
        <f t="shared" si="2735"/>
        <v>290206.20861999999</v>
      </c>
      <c r="M4066" s="24">
        <f t="shared" si="2735"/>
        <v>1555556.8588299998</v>
      </c>
      <c r="N4066" s="24">
        <f t="shared" si="2735"/>
        <v>599150.74445999996</v>
      </c>
      <c r="O4066" s="30">
        <f t="shared" si="2735"/>
        <v>2317632.5556600001</v>
      </c>
      <c r="P4066" s="30">
        <f t="shared" si="2735"/>
        <v>1180124.0896399999</v>
      </c>
      <c r="Q4066" s="30">
        <f t="shared" si="2735"/>
        <v>1256729.46762</v>
      </c>
      <c r="R4066" s="88">
        <f t="shared" si="2720"/>
        <v>86.051425195582894</v>
      </c>
      <c r="S4066" s="70"/>
    </row>
    <row r="4067" spans="1:19" ht="31.5" customHeight="1" x14ac:dyDescent="0.3">
      <c r="A4067" s="28" t="s">
        <v>373</v>
      </c>
      <c r="B4067" s="28" t="s">
        <v>1420</v>
      </c>
      <c r="C4067" s="18" t="s">
        <v>264</v>
      </c>
      <c r="D4067" s="28"/>
      <c r="E4067" s="29" t="s">
        <v>1460</v>
      </c>
      <c r="F4067" s="24">
        <v>871598.95600000012</v>
      </c>
      <c r="G4067" s="24">
        <f t="shared" ref="G4067:H4067" si="2736">G4068+G4075+G4078</f>
        <v>0</v>
      </c>
      <c r="H4067" s="24">
        <f t="shared" si="2736"/>
        <v>897514.37599999993</v>
      </c>
      <c r="I4067" s="24">
        <f>I4068+I4075+I4078+I4085</f>
        <v>883198.25626000005</v>
      </c>
      <c r="J4067" s="24">
        <f t="shared" ref="J4067:Q4067" si="2737">J4068+J4075+J4078+J4085</f>
        <v>568672.82981000002</v>
      </c>
      <c r="K4067" s="24">
        <f t="shared" si="2737"/>
        <v>116882.48180000001</v>
      </c>
      <c r="L4067" s="24">
        <f t="shared" si="2737"/>
        <v>18313.59475</v>
      </c>
      <c r="M4067" s="24">
        <f t="shared" si="2737"/>
        <v>0</v>
      </c>
      <c r="N4067" s="24">
        <f t="shared" si="2737"/>
        <v>0</v>
      </c>
      <c r="O4067" s="24">
        <f t="shared" si="2737"/>
        <v>807748.53118000005</v>
      </c>
      <c r="P4067" s="24">
        <f t="shared" si="2737"/>
        <v>109754.16847</v>
      </c>
      <c r="Q4067" s="24">
        <f t="shared" si="2737"/>
        <v>0</v>
      </c>
      <c r="R4067" s="88">
        <f t="shared" si="2720"/>
        <v>91.457215348284294</v>
      </c>
      <c r="S4067" s="70"/>
    </row>
    <row r="4068" spans="1:19" ht="47.25" customHeight="1" x14ac:dyDescent="0.3">
      <c r="A4068" s="28" t="s">
        <v>373</v>
      </c>
      <c r="B4068" s="28" t="s">
        <v>1420</v>
      </c>
      <c r="C4068" s="18" t="s">
        <v>265</v>
      </c>
      <c r="D4068" s="28"/>
      <c r="E4068" s="29" t="s">
        <v>1592</v>
      </c>
      <c r="F4068" s="24">
        <v>85463.312000000005</v>
      </c>
      <c r="G4068" s="24">
        <f t="shared" ref="G4068:H4068" si="2738">G4069+G4072</f>
        <v>0</v>
      </c>
      <c r="H4068" s="24">
        <f t="shared" si="2738"/>
        <v>83712.642000000007</v>
      </c>
      <c r="I4068" s="24">
        <f t="shared" ref="I4068:Q4068" si="2739">I4069+I4072</f>
        <v>73712.641280000011</v>
      </c>
      <c r="J4068" s="37">
        <f t="shared" si="2739"/>
        <v>53681.136099999996</v>
      </c>
      <c r="K4068" s="24">
        <f t="shared" si="2739"/>
        <v>0</v>
      </c>
      <c r="L4068" s="24">
        <f t="shared" si="2739"/>
        <v>0</v>
      </c>
      <c r="M4068" s="24">
        <f t="shared" si="2739"/>
        <v>0</v>
      </c>
      <c r="N4068" s="24">
        <f t="shared" si="2739"/>
        <v>0</v>
      </c>
      <c r="O4068" s="30">
        <f t="shared" si="2739"/>
        <v>73072.481930000009</v>
      </c>
      <c r="P4068" s="30">
        <f t="shared" si="2739"/>
        <v>0</v>
      </c>
      <c r="Q4068" s="30">
        <f t="shared" si="2739"/>
        <v>0</v>
      </c>
      <c r="R4068" s="88">
        <f t="shared" si="2720"/>
        <v>99.131547399626697</v>
      </c>
      <c r="S4068" s="70"/>
    </row>
    <row r="4069" spans="1:19" ht="15.75" customHeight="1" x14ac:dyDescent="0.3">
      <c r="A4069" s="28" t="s">
        <v>373</v>
      </c>
      <c r="B4069" s="28" t="s">
        <v>1420</v>
      </c>
      <c r="C4069" s="18" t="s">
        <v>257</v>
      </c>
      <c r="D4069" s="28"/>
      <c r="E4069" s="29" t="s">
        <v>815</v>
      </c>
      <c r="F4069" s="24">
        <v>15729.212</v>
      </c>
      <c r="G4069" s="24">
        <f t="shared" ref="G4069:Q4070" si="2740">G4070</f>
        <v>0</v>
      </c>
      <c r="H4069" s="24">
        <f t="shared" si="2740"/>
        <v>13978.541999999999</v>
      </c>
      <c r="I4069" s="24">
        <f t="shared" si="2740"/>
        <v>3978.5412799999999</v>
      </c>
      <c r="J4069" s="37">
        <f t="shared" si="2740"/>
        <v>2216.39399</v>
      </c>
      <c r="K4069" s="24">
        <f t="shared" si="2740"/>
        <v>0</v>
      </c>
      <c r="L4069" s="24">
        <f t="shared" si="2740"/>
        <v>0</v>
      </c>
      <c r="M4069" s="24">
        <f t="shared" si="2740"/>
        <v>0</v>
      </c>
      <c r="N4069" s="24">
        <f t="shared" si="2740"/>
        <v>0</v>
      </c>
      <c r="O4069" s="30">
        <f t="shared" si="2740"/>
        <v>3338.39581</v>
      </c>
      <c r="P4069" s="30">
        <f t="shared" si="2740"/>
        <v>0</v>
      </c>
      <c r="Q4069" s="30">
        <f t="shared" si="2740"/>
        <v>0</v>
      </c>
      <c r="R4069" s="88">
        <f t="shared" si="2720"/>
        <v>83.910045794472694</v>
      </c>
      <c r="S4069" s="70"/>
    </row>
    <row r="4070" spans="1:19" ht="31.5" customHeight="1" x14ac:dyDescent="0.3">
      <c r="A4070" s="28" t="s">
        <v>373</v>
      </c>
      <c r="B4070" s="28" t="s">
        <v>1420</v>
      </c>
      <c r="C4070" s="18" t="s">
        <v>257</v>
      </c>
      <c r="D4070" s="28" t="s">
        <v>51</v>
      </c>
      <c r="E4070" s="29" t="s">
        <v>663</v>
      </c>
      <c r="F4070" s="24">
        <v>15729.212</v>
      </c>
      <c r="G4070" s="24">
        <f t="shared" si="2740"/>
        <v>0</v>
      </c>
      <c r="H4070" s="24">
        <f t="shared" si="2740"/>
        <v>13978.541999999999</v>
      </c>
      <c r="I4070" s="24">
        <f t="shared" si="2740"/>
        <v>3978.5412799999999</v>
      </c>
      <c r="J4070" s="37">
        <f t="shared" si="2740"/>
        <v>2216.39399</v>
      </c>
      <c r="K4070" s="24">
        <f t="shared" si="2740"/>
        <v>0</v>
      </c>
      <c r="L4070" s="24">
        <f t="shared" si="2740"/>
        <v>0</v>
      </c>
      <c r="M4070" s="24">
        <f t="shared" si="2740"/>
        <v>0</v>
      </c>
      <c r="N4070" s="24">
        <f t="shared" si="2740"/>
        <v>0</v>
      </c>
      <c r="O4070" s="30">
        <f t="shared" si="2740"/>
        <v>3338.39581</v>
      </c>
      <c r="P4070" s="30">
        <f t="shared" si="2740"/>
        <v>0</v>
      </c>
      <c r="Q4070" s="30">
        <f t="shared" si="2740"/>
        <v>0</v>
      </c>
      <c r="R4070" s="88">
        <f t="shared" si="2720"/>
        <v>83.910045794472694</v>
      </c>
      <c r="S4070" s="70"/>
    </row>
    <row r="4071" spans="1:19" ht="31.5" customHeight="1" x14ac:dyDescent="0.3">
      <c r="A4071" s="28" t="s">
        <v>373</v>
      </c>
      <c r="B4071" s="28" t="s">
        <v>1420</v>
      </c>
      <c r="C4071" s="18" t="s">
        <v>257</v>
      </c>
      <c r="D4071" s="28" t="s">
        <v>52</v>
      </c>
      <c r="E4071" s="29" t="s">
        <v>664</v>
      </c>
      <c r="F4071" s="24">
        <v>15729.212</v>
      </c>
      <c r="G4071" s="24"/>
      <c r="H4071" s="24">
        <v>13978.541999999999</v>
      </c>
      <c r="I4071" s="24">
        <v>3978.5412799999999</v>
      </c>
      <c r="J4071" s="37">
        <v>2216.39399</v>
      </c>
      <c r="K4071" s="24">
        <v>0</v>
      </c>
      <c r="L4071" s="24">
        <v>0</v>
      </c>
      <c r="M4071" s="24">
        <v>0</v>
      </c>
      <c r="N4071" s="24">
        <v>0</v>
      </c>
      <c r="O4071" s="30">
        <v>3338.39581</v>
      </c>
      <c r="P4071" s="30">
        <v>0</v>
      </c>
      <c r="Q4071" s="30">
        <v>0</v>
      </c>
      <c r="R4071" s="88">
        <f t="shared" si="2720"/>
        <v>83.910045794472694</v>
      </c>
      <c r="S4071" s="70"/>
    </row>
    <row r="4072" spans="1:19" ht="47.25" customHeight="1" x14ac:dyDescent="0.3">
      <c r="A4072" s="28" t="s">
        <v>373</v>
      </c>
      <c r="B4072" s="28" t="s">
        <v>1420</v>
      </c>
      <c r="C4072" s="18" t="s">
        <v>378</v>
      </c>
      <c r="D4072" s="28"/>
      <c r="E4072" s="29" t="s">
        <v>818</v>
      </c>
      <c r="F4072" s="24">
        <v>69734.100000000006</v>
      </c>
      <c r="G4072" s="24">
        <f t="shared" ref="G4072:Q4073" si="2741">G4073</f>
        <v>0</v>
      </c>
      <c r="H4072" s="24">
        <f t="shared" si="2741"/>
        <v>69734.100000000006</v>
      </c>
      <c r="I4072" s="24">
        <f t="shared" si="2741"/>
        <v>69734.100000000006</v>
      </c>
      <c r="J4072" s="37">
        <f t="shared" si="2741"/>
        <v>51464.742109999999</v>
      </c>
      <c r="K4072" s="24">
        <f t="shared" si="2741"/>
        <v>0</v>
      </c>
      <c r="L4072" s="24">
        <f t="shared" si="2741"/>
        <v>0</v>
      </c>
      <c r="M4072" s="24">
        <f t="shared" si="2741"/>
        <v>0</v>
      </c>
      <c r="N4072" s="24">
        <f t="shared" si="2741"/>
        <v>0</v>
      </c>
      <c r="O4072" s="30">
        <f t="shared" si="2741"/>
        <v>69734.086120000007</v>
      </c>
      <c r="P4072" s="30">
        <f t="shared" si="2741"/>
        <v>0</v>
      </c>
      <c r="Q4072" s="30">
        <f t="shared" si="2741"/>
        <v>0</v>
      </c>
      <c r="R4072" s="88">
        <f t="shared" si="2720"/>
        <v>99.99998009582113</v>
      </c>
      <c r="S4072" s="70"/>
    </row>
    <row r="4073" spans="1:19" ht="15.75" customHeight="1" x14ac:dyDescent="0.3">
      <c r="A4073" s="28" t="s">
        <v>373</v>
      </c>
      <c r="B4073" s="28" t="s">
        <v>1420</v>
      </c>
      <c r="C4073" s="18" t="s">
        <v>378</v>
      </c>
      <c r="D4073" s="28" t="s">
        <v>53</v>
      </c>
      <c r="E4073" s="29" t="s">
        <v>679</v>
      </c>
      <c r="F4073" s="24">
        <v>69734.100000000006</v>
      </c>
      <c r="G4073" s="24">
        <f t="shared" si="2741"/>
        <v>0</v>
      </c>
      <c r="H4073" s="24">
        <f t="shared" si="2741"/>
        <v>69734.100000000006</v>
      </c>
      <c r="I4073" s="24">
        <f t="shared" si="2741"/>
        <v>69734.100000000006</v>
      </c>
      <c r="J4073" s="37">
        <f t="shared" si="2741"/>
        <v>51464.742109999999</v>
      </c>
      <c r="K4073" s="24">
        <f t="shared" si="2741"/>
        <v>0</v>
      </c>
      <c r="L4073" s="24">
        <f t="shared" si="2741"/>
        <v>0</v>
      </c>
      <c r="M4073" s="24">
        <f t="shared" si="2741"/>
        <v>0</v>
      </c>
      <c r="N4073" s="24">
        <f t="shared" si="2741"/>
        <v>0</v>
      </c>
      <c r="O4073" s="30">
        <f t="shared" si="2741"/>
        <v>69734.086120000007</v>
      </c>
      <c r="P4073" s="30">
        <f t="shared" si="2741"/>
        <v>0</v>
      </c>
      <c r="Q4073" s="30">
        <f t="shared" si="2741"/>
        <v>0</v>
      </c>
      <c r="R4073" s="88">
        <f t="shared" si="2720"/>
        <v>99.99998009582113</v>
      </c>
      <c r="S4073" s="70"/>
    </row>
    <row r="4074" spans="1:19" ht="63" customHeight="1" x14ac:dyDescent="0.3">
      <c r="A4074" s="28" t="s">
        <v>373</v>
      </c>
      <c r="B4074" s="28" t="s">
        <v>1420</v>
      </c>
      <c r="C4074" s="18" t="s">
        <v>378</v>
      </c>
      <c r="D4074" s="28" t="s">
        <v>262</v>
      </c>
      <c r="E4074" s="29" t="s">
        <v>680</v>
      </c>
      <c r="F4074" s="24">
        <v>69734.100000000006</v>
      </c>
      <c r="G4074" s="24"/>
      <c r="H4074" s="24">
        <v>69734.100000000006</v>
      </c>
      <c r="I4074" s="24">
        <v>69734.100000000006</v>
      </c>
      <c r="J4074" s="37">
        <v>51464.742109999999</v>
      </c>
      <c r="K4074" s="24">
        <v>0</v>
      </c>
      <c r="L4074" s="24">
        <v>0</v>
      </c>
      <c r="M4074" s="24">
        <v>0</v>
      </c>
      <c r="N4074" s="24">
        <v>0</v>
      </c>
      <c r="O4074" s="30">
        <v>69734.086120000007</v>
      </c>
      <c r="P4074" s="30">
        <v>0</v>
      </c>
      <c r="Q4074" s="30">
        <v>0</v>
      </c>
      <c r="R4074" s="88">
        <f t="shared" si="2720"/>
        <v>99.99998009582113</v>
      </c>
      <c r="S4074" s="70"/>
    </row>
    <row r="4075" spans="1:19" ht="47.25" customHeight="1" x14ac:dyDescent="0.3">
      <c r="A4075" s="28" t="s">
        <v>373</v>
      </c>
      <c r="B4075" s="28" t="s">
        <v>1420</v>
      </c>
      <c r="C4075" s="18" t="s">
        <v>379</v>
      </c>
      <c r="D4075" s="28"/>
      <c r="E4075" s="29" t="s">
        <v>1666</v>
      </c>
      <c r="F4075" s="24">
        <v>80815.322000000015</v>
      </c>
      <c r="G4075" s="24">
        <f t="shared" ref="G4075:Q4076" si="2742">G4076</f>
        <v>0</v>
      </c>
      <c r="H4075" s="24">
        <f t="shared" si="2742"/>
        <v>56623.983999999997</v>
      </c>
      <c r="I4075" s="24">
        <f t="shared" si="2742"/>
        <v>56593.983399999997</v>
      </c>
      <c r="J4075" s="37">
        <f t="shared" si="2742"/>
        <v>29535.11392</v>
      </c>
      <c r="K4075" s="24">
        <f t="shared" si="2742"/>
        <v>0</v>
      </c>
      <c r="L4075" s="24">
        <f t="shared" si="2742"/>
        <v>0</v>
      </c>
      <c r="M4075" s="24">
        <f t="shared" si="2742"/>
        <v>0</v>
      </c>
      <c r="N4075" s="24">
        <f t="shared" si="2742"/>
        <v>0</v>
      </c>
      <c r="O4075" s="30">
        <f t="shared" si="2742"/>
        <v>46545.89041</v>
      </c>
      <c r="P4075" s="30">
        <f t="shared" si="2742"/>
        <v>0</v>
      </c>
      <c r="Q4075" s="30">
        <f t="shared" si="2742"/>
        <v>0</v>
      </c>
      <c r="R4075" s="88">
        <f t="shared" si="2720"/>
        <v>82.245298198960143</v>
      </c>
      <c r="S4075" s="70"/>
    </row>
    <row r="4076" spans="1:19" ht="31.5" customHeight="1" x14ac:dyDescent="0.3">
      <c r="A4076" s="28" t="s">
        <v>373</v>
      </c>
      <c r="B4076" s="28" t="s">
        <v>1420</v>
      </c>
      <c r="C4076" s="18" t="s">
        <v>379</v>
      </c>
      <c r="D4076" s="28" t="s">
        <v>51</v>
      </c>
      <c r="E4076" s="29" t="s">
        <v>663</v>
      </c>
      <c r="F4076" s="24">
        <v>80815.322000000015</v>
      </c>
      <c r="G4076" s="24">
        <f t="shared" si="2742"/>
        <v>0</v>
      </c>
      <c r="H4076" s="24">
        <f t="shared" si="2742"/>
        <v>56623.983999999997</v>
      </c>
      <c r="I4076" s="24">
        <f t="shared" si="2742"/>
        <v>56593.983399999997</v>
      </c>
      <c r="J4076" s="37">
        <f t="shared" si="2742"/>
        <v>29535.11392</v>
      </c>
      <c r="K4076" s="24">
        <f t="shared" si="2742"/>
        <v>0</v>
      </c>
      <c r="L4076" s="24">
        <f t="shared" si="2742"/>
        <v>0</v>
      </c>
      <c r="M4076" s="24">
        <f t="shared" si="2742"/>
        <v>0</v>
      </c>
      <c r="N4076" s="24">
        <f t="shared" si="2742"/>
        <v>0</v>
      </c>
      <c r="O4076" s="30">
        <f t="shared" si="2742"/>
        <v>46545.89041</v>
      </c>
      <c r="P4076" s="30">
        <f t="shared" si="2742"/>
        <v>0</v>
      </c>
      <c r="Q4076" s="30">
        <f t="shared" si="2742"/>
        <v>0</v>
      </c>
      <c r="R4076" s="88">
        <f t="shared" si="2720"/>
        <v>82.245298198960143</v>
      </c>
      <c r="S4076" s="70"/>
    </row>
    <row r="4077" spans="1:19" ht="31.5" customHeight="1" x14ac:dyDescent="0.3">
      <c r="A4077" s="28" t="s">
        <v>373</v>
      </c>
      <c r="B4077" s="28" t="s">
        <v>1420</v>
      </c>
      <c r="C4077" s="18" t="s">
        <v>379</v>
      </c>
      <c r="D4077" s="28" t="s">
        <v>52</v>
      </c>
      <c r="E4077" s="29" t="s">
        <v>664</v>
      </c>
      <c r="F4077" s="24">
        <v>80815.322000000015</v>
      </c>
      <c r="G4077" s="24"/>
      <c r="H4077" s="24">
        <v>56623.983999999997</v>
      </c>
      <c r="I4077" s="24">
        <v>56593.983399999997</v>
      </c>
      <c r="J4077" s="37">
        <v>29535.11392</v>
      </c>
      <c r="K4077" s="24">
        <v>0</v>
      </c>
      <c r="L4077" s="24">
        <v>0</v>
      </c>
      <c r="M4077" s="24">
        <v>0</v>
      </c>
      <c r="N4077" s="24">
        <v>0</v>
      </c>
      <c r="O4077" s="30">
        <v>46545.89041</v>
      </c>
      <c r="P4077" s="30">
        <v>0</v>
      </c>
      <c r="Q4077" s="30">
        <v>0</v>
      </c>
      <c r="R4077" s="88">
        <f t="shared" si="2720"/>
        <v>82.245298198960143</v>
      </c>
      <c r="S4077" s="70"/>
    </row>
    <row r="4078" spans="1:19" ht="63" customHeight="1" x14ac:dyDescent="0.3">
      <c r="A4078" s="28" t="s">
        <v>373</v>
      </c>
      <c r="B4078" s="28" t="s">
        <v>1420</v>
      </c>
      <c r="C4078" s="18" t="s">
        <v>399</v>
      </c>
      <c r="D4078" s="28"/>
      <c r="E4078" s="29" t="s">
        <v>1889</v>
      </c>
      <c r="F4078" s="24">
        <v>705320.32200000004</v>
      </c>
      <c r="G4078" s="24">
        <f t="shared" ref="G4078:H4078" si="2743">G4079+G4082</f>
        <v>0</v>
      </c>
      <c r="H4078" s="24">
        <f t="shared" si="2743"/>
        <v>757177.75</v>
      </c>
      <c r="I4078" s="24">
        <f t="shared" ref="I4078:Q4078" si="2744">I4079+I4082</f>
        <v>720790.78158000007</v>
      </c>
      <c r="J4078" s="37">
        <f t="shared" si="2744"/>
        <v>485456.57978999999</v>
      </c>
      <c r="K4078" s="24">
        <f t="shared" si="2744"/>
        <v>84781.631800000003</v>
      </c>
      <c r="L4078" s="24">
        <f t="shared" si="2744"/>
        <v>18313.59475</v>
      </c>
      <c r="M4078" s="24">
        <f t="shared" si="2744"/>
        <v>0</v>
      </c>
      <c r="N4078" s="24">
        <f t="shared" si="2744"/>
        <v>0</v>
      </c>
      <c r="O4078" s="30">
        <f t="shared" si="2744"/>
        <v>656029.30884000007</v>
      </c>
      <c r="P4078" s="30">
        <f t="shared" si="2744"/>
        <v>77653.318469999998</v>
      </c>
      <c r="Q4078" s="30">
        <f t="shared" si="2744"/>
        <v>0</v>
      </c>
      <c r="R4078" s="88">
        <f t="shared" si="2720"/>
        <v>91.015219062868638</v>
      </c>
      <c r="S4078" s="70"/>
    </row>
    <row r="4079" spans="1:19" ht="31.5" customHeight="1" x14ac:dyDescent="0.3">
      <c r="A4079" s="28" t="s">
        <v>373</v>
      </c>
      <c r="B4079" s="28" t="s">
        <v>1420</v>
      </c>
      <c r="C4079" s="18" t="s">
        <v>380</v>
      </c>
      <c r="D4079" s="28"/>
      <c r="E4079" s="29" t="s">
        <v>822</v>
      </c>
      <c r="F4079" s="24">
        <v>543762.022</v>
      </c>
      <c r="G4079" s="24">
        <f t="shared" ref="G4079:Q4080" si="2745">G4080</f>
        <v>0</v>
      </c>
      <c r="H4079" s="24">
        <f t="shared" si="2745"/>
        <v>595619.44999999995</v>
      </c>
      <c r="I4079" s="24">
        <f t="shared" si="2745"/>
        <v>566838.09640000004</v>
      </c>
      <c r="J4079" s="37">
        <f t="shared" si="2745"/>
        <v>397971.93166</v>
      </c>
      <c r="K4079" s="24">
        <f t="shared" si="2745"/>
        <v>0</v>
      </c>
      <c r="L4079" s="24">
        <f t="shared" si="2745"/>
        <v>0</v>
      </c>
      <c r="M4079" s="24">
        <f t="shared" si="2745"/>
        <v>0</v>
      </c>
      <c r="N4079" s="24">
        <f t="shared" si="2745"/>
        <v>0</v>
      </c>
      <c r="O4079" s="30">
        <f t="shared" si="2745"/>
        <v>509204.93699000002</v>
      </c>
      <c r="P4079" s="30">
        <f t="shared" si="2745"/>
        <v>0</v>
      </c>
      <c r="Q4079" s="30">
        <f t="shared" si="2745"/>
        <v>0</v>
      </c>
      <c r="R4079" s="88">
        <f t="shared" si="2720"/>
        <v>89.832518354706693</v>
      </c>
      <c r="S4079" s="70"/>
    </row>
    <row r="4080" spans="1:19" ht="31.5" customHeight="1" x14ac:dyDescent="0.3">
      <c r="A4080" s="28" t="s">
        <v>373</v>
      </c>
      <c r="B4080" s="28" t="s">
        <v>1420</v>
      </c>
      <c r="C4080" s="18" t="s">
        <v>380</v>
      </c>
      <c r="D4080" s="28" t="s">
        <v>51</v>
      </c>
      <c r="E4080" s="29" t="s">
        <v>663</v>
      </c>
      <c r="F4080" s="24">
        <v>543762.022</v>
      </c>
      <c r="G4080" s="24">
        <f t="shared" si="2745"/>
        <v>0</v>
      </c>
      <c r="H4080" s="24">
        <f t="shared" si="2745"/>
        <v>595619.44999999995</v>
      </c>
      <c r="I4080" s="24">
        <f t="shared" si="2745"/>
        <v>566838.09640000004</v>
      </c>
      <c r="J4080" s="37">
        <f t="shared" si="2745"/>
        <v>397971.93166</v>
      </c>
      <c r="K4080" s="24">
        <f t="shared" si="2745"/>
        <v>0</v>
      </c>
      <c r="L4080" s="24">
        <f t="shared" si="2745"/>
        <v>0</v>
      </c>
      <c r="M4080" s="24">
        <f t="shared" si="2745"/>
        <v>0</v>
      </c>
      <c r="N4080" s="24">
        <f t="shared" si="2745"/>
        <v>0</v>
      </c>
      <c r="O4080" s="30">
        <f t="shared" si="2745"/>
        <v>509204.93699000002</v>
      </c>
      <c r="P4080" s="30">
        <f t="shared" si="2745"/>
        <v>0</v>
      </c>
      <c r="Q4080" s="30">
        <f t="shared" si="2745"/>
        <v>0</v>
      </c>
      <c r="R4080" s="88">
        <f t="shared" si="2720"/>
        <v>89.832518354706693</v>
      </c>
      <c r="S4080" s="70"/>
    </row>
    <row r="4081" spans="1:19" ht="31.5" customHeight="1" x14ac:dyDescent="0.3">
      <c r="A4081" s="28" t="s">
        <v>373</v>
      </c>
      <c r="B4081" s="28" t="s">
        <v>1420</v>
      </c>
      <c r="C4081" s="18" t="s">
        <v>380</v>
      </c>
      <c r="D4081" s="28" t="s">
        <v>52</v>
      </c>
      <c r="E4081" s="29" t="s">
        <v>664</v>
      </c>
      <c r="F4081" s="24">
        <v>543762.022</v>
      </c>
      <c r="G4081" s="24"/>
      <c r="H4081" s="24">
        <f>603791.573-67184.361+59012.238</f>
        <v>595619.44999999995</v>
      </c>
      <c r="I4081" s="24">
        <v>566838.09640000004</v>
      </c>
      <c r="J4081" s="37">
        <v>397971.93166</v>
      </c>
      <c r="K4081" s="24">
        <v>0</v>
      </c>
      <c r="L4081" s="24">
        <v>0</v>
      </c>
      <c r="M4081" s="24">
        <v>0</v>
      </c>
      <c r="N4081" s="24">
        <v>0</v>
      </c>
      <c r="O4081" s="30">
        <v>509204.93699000002</v>
      </c>
      <c r="P4081" s="30">
        <v>0</v>
      </c>
      <c r="Q4081" s="30">
        <v>0</v>
      </c>
      <c r="R4081" s="88">
        <f t="shared" si="2720"/>
        <v>89.832518354706693</v>
      </c>
      <c r="S4081" s="70"/>
    </row>
    <row r="4082" spans="1:19" ht="63" customHeight="1" x14ac:dyDescent="0.3">
      <c r="A4082" s="28" t="s">
        <v>373</v>
      </c>
      <c r="B4082" s="28" t="s">
        <v>1420</v>
      </c>
      <c r="C4082" s="18" t="s">
        <v>381</v>
      </c>
      <c r="D4082" s="28"/>
      <c r="E4082" s="29" t="s">
        <v>819</v>
      </c>
      <c r="F4082" s="24">
        <v>161558.29999999999</v>
      </c>
      <c r="G4082" s="24">
        <f t="shared" ref="G4082:Q4083" si="2746">G4083</f>
        <v>0</v>
      </c>
      <c r="H4082" s="24">
        <f t="shared" si="2746"/>
        <v>161558.29999999999</v>
      </c>
      <c r="I4082" s="24">
        <f t="shared" si="2746"/>
        <v>153952.68518</v>
      </c>
      <c r="J4082" s="37">
        <f t="shared" si="2746"/>
        <v>87484.648130000001</v>
      </c>
      <c r="K4082" s="24">
        <f t="shared" si="2746"/>
        <v>84781.631800000003</v>
      </c>
      <c r="L4082" s="24">
        <f t="shared" si="2746"/>
        <v>18313.59475</v>
      </c>
      <c r="M4082" s="24">
        <f t="shared" si="2746"/>
        <v>0</v>
      </c>
      <c r="N4082" s="24">
        <f t="shared" si="2746"/>
        <v>0</v>
      </c>
      <c r="O4082" s="30">
        <f t="shared" si="2746"/>
        <v>146824.37185</v>
      </c>
      <c r="P4082" s="30">
        <f t="shared" si="2746"/>
        <v>77653.318469999998</v>
      </c>
      <c r="Q4082" s="30">
        <f t="shared" si="2746"/>
        <v>0</v>
      </c>
      <c r="R4082" s="88">
        <f t="shared" si="2720"/>
        <v>95.369802532729025</v>
      </c>
      <c r="S4082" s="70"/>
    </row>
    <row r="4083" spans="1:19" ht="31.5" customHeight="1" x14ac:dyDescent="0.3">
      <c r="A4083" s="28" t="s">
        <v>373</v>
      </c>
      <c r="B4083" s="28" t="s">
        <v>1420</v>
      </c>
      <c r="C4083" s="18" t="s">
        <v>381</v>
      </c>
      <c r="D4083" s="28" t="s">
        <v>51</v>
      </c>
      <c r="E4083" s="29" t="s">
        <v>663</v>
      </c>
      <c r="F4083" s="24">
        <v>161558.29999999999</v>
      </c>
      <c r="G4083" s="24">
        <f t="shared" ref="G4083:O4083" si="2747">G4084</f>
        <v>0</v>
      </c>
      <c r="H4083" s="24">
        <f t="shared" si="2747"/>
        <v>161558.29999999999</v>
      </c>
      <c r="I4083" s="24">
        <f t="shared" si="2747"/>
        <v>153952.68518</v>
      </c>
      <c r="J4083" s="37">
        <f t="shared" si="2747"/>
        <v>87484.648130000001</v>
      </c>
      <c r="K4083" s="24">
        <f t="shared" si="2747"/>
        <v>84781.631800000003</v>
      </c>
      <c r="L4083" s="24">
        <f t="shared" si="2747"/>
        <v>18313.59475</v>
      </c>
      <c r="M4083" s="24">
        <f t="shared" si="2747"/>
        <v>0</v>
      </c>
      <c r="N4083" s="24">
        <f t="shared" si="2747"/>
        <v>0</v>
      </c>
      <c r="O4083" s="30">
        <f t="shared" si="2747"/>
        <v>146824.37185</v>
      </c>
      <c r="P4083" s="30">
        <f t="shared" si="2746"/>
        <v>77653.318469999998</v>
      </c>
      <c r="Q4083" s="30">
        <f t="shared" si="2746"/>
        <v>0</v>
      </c>
      <c r="R4083" s="88">
        <f t="shared" si="2720"/>
        <v>95.369802532729025</v>
      </c>
      <c r="S4083" s="70"/>
    </row>
    <row r="4084" spans="1:19" ht="31.5" customHeight="1" x14ac:dyDescent="0.3">
      <c r="A4084" s="28" t="s">
        <v>373</v>
      </c>
      <c r="B4084" s="28" t="s">
        <v>1420</v>
      </c>
      <c r="C4084" s="18" t="s">
        <v>381</v>
      </c>
      <c r="D4084" s="28" t="s">
        <v>52</v>
      </c>
      <c r="E4084" s="29" t="s">
        <v>664</v>
      </c>
      <c r="F4084" s="24">
        <v>161558.29999999999</v>
      </c>
      <c r="G4084" s="24"/>
      <c r="H4084" s="24">
        <v>161558.29999999999</v>
      </c>
      <c r="I4084" s="24">
        <v>153952.68518</v>
      </c>
      <c r="J4084" s="37">
        <v>87484.648130000001</v>
      </c>
      <c r="K4084" s="24">
        <v>84781.631800000003</v>
      </c>
      <c r="L4084" s="24">
        <v>18313.59475</v>
      </c>
      <c r="M4084" s="24">
        <v>0</v>
      </c>
      <c r="N4084" s="24">
        <v>0</v>
      </c>
      <c r="O4084" s="30">
        <v>146824.37185</v>
      </c>
      <c r="P4084" s="30">
        <v>77653.318469999998</v>
      </c>
      <c r="Q4084" s="30">
        <v>0</v>
      </c>
      <c r="R4084" s="88">
        <f t="shared" si="2720"/>
        <v>95.369802532729025</v>
      </c>
      <c r="S4084" s="70"/>
    </row>
    <row r="4085" spans="1:19" ht="93.6" x14ac:dyDescent="0.3">
      <c r="A4085" s="28" t="s">
        <v>373</v>
      </c>
      <c r="B4085" s="28" t="s">
        <v>1420</v>
      </c>
      <c r="C4085" s="18" t="s">
        <v>1440</v>
      </c>
      <c r="D4085" s="28"/>
      <c r="E4085" s="29" t="s">
        <v>1767</v>
      </c>
      <c r="F4085" s="24"/>
      <c r="G4085" s="24"/>
      <c r="H4085" s="24">
        <f t="shared" ref="H4085:I4087" si="2748">H4086</f>
        <v>0</v>
      </c>
      <c r="I4085" s="24">
        <f t="shared" si="2748"/>
        <v>32100.85</v>
      </c>
      <c r="J4085" s="24">
        <f t="shared" ref="J4085:Q4087" si="2749">J4086</f>
        <v>0</v>
      </c>
      <c r="K4085" s="24">
        <f t="shared" si="2749"/>
        <v>32100.85</v>
      </c>
      <c r="L4085" s="24">
        <f t="shared" si="2749"/>
        <v>0</v>
      </c>
      <c r="M4085" s="24">
        <f t="shared" si="2749"/>
        <v>0</v>
      </c>
      <c r="N4085" s="24">
        <f t="shared" si="2749"/>
        <v>0</v>
      </c>
      <c r="O4085" s="24">
        <f t="shared" si="2749"/>
        <v>32100.85</v>
      </c>
      <c r="P4085" s="24">
        <f t="shared" si="2749"/>
        <v>32100.85</v>
      </c>
      <c r="Q4085" s="24">
        <f t="shared" si="2749"/>
        <v>0</v>
      </c>
      <c r="R4085" s="88">
        <f t="shared" si="2720"/>
        <v>100</v>
      </c>
      <c r="S4085" s="70"/>
    </row>
    <row r="4086" spans="1:19" ht="62.4" x14ac:dyDescent="0.3">
      <c r="A4086" s="28" t="s">
        <v>373</v>
      </c>
      <c r="B4086" s="28" t="s">
        <v>1420</v>
      </c>
      <c r="C4086" s="18" t="s">
        <v>1442</v>
      </c>
      <c r="D4086" s="28"/>
      <c r="E4086" s="29" t="s">
        <v>1768</v>
      </c>
      <c r="F4086" s="24"/>
      <c r="G4086" s="24"/>
      <c r="H4086" s="24">
        <f t="shared" si="2748"/>
        <v>0</v>
      </c>
      <c r="I4086" s="24">
        <f t="shared" si="2748"/>
        <v>32100.85</v>
      </c>
      <c r="J4086" s="24">
        <f t="shared" si="2749"/>
        <v>0</v>
      </c>
      <c r="K4086" s="24">
        <f t="shared" si="2749"/>
        <v>32100.85</v>
      </c>
      <c r="L4086" s="24">
        <f t="shared" si="2749"/>
        <v>0</v>
      </c>
      <c r="M4086" s="24">
        <f t="shared" si="2749"/>
        <v>0</v>
      </c>
      <c r="N4086" s="24">
        <f t="shared" si="2749"/>
        <v>0</v>
      </c>
      <c r="O4086" s="24">
        <f t="shared" si="2749"/>
        <v>32100.85</v>
      </c>
      <c r="P4086" s="24">
        <f t="shared" si="2749"/>
        <v>32100.85</v>
      </c>
      <c r="Q4086" s="24">
        <f t="shared" si="2749"/>
        <v>0</v>
      </c>
      <c r="R4086" s="88">
        <f t="shared" si="2720"/>
        <v>100</v>
      </c>
      <c r="S4086" s="70"/>
    </row>
    <row r="4087" spans="1:19" ht="31.5" customHeight="1" x14ac:dyDescent="0.3">
      <c r="A4087" s="28" t="s">
        <v>373</v>
      </c>
      <c r="B4087" s="28" t="s">
        <v>1420</v>
      </c>
      <c r="C4087" s="18" t="s">
        <v>1442</v>
      </c>
      <c r="D4087" s="28" t="s">
        <v>51</v>
      </c>
      <c r="E4087" s="29" t="s">
        <v>663</v>
      </c>
      <c r="F4087" s="24"/>
      <c r="G4087" s="24"/>
      <c r="H4087" s="24">
        <f t="shared" si="2748"/>
        <v>0</v>
      </c>
      <c r="I4087" s="24">
        <f t="shared" si="2748"/>
        <v>32100.85</v>
      </c>
      <c r="J4087" s="24">
        <f t="shared" si="2749"/>
        <v>0</v>
      </c>
      <c r="K4087" s="24">
        <f t="shared" si="2749"/>
        <v>32100.85</v>
      </c>
      <c r="L4087" s="24">
        <f t="shared" si="2749"/>
        <v>0</v>
      </c>
      <c r="M4087" s="24">
        <f t="shared" si="2749"/>
        <v>0</v>
      </c>
      <c r="N4087" s="24">
        <f t="shared" si="2749"/>
        <v>0</v>
      </c>
      <c r="O4087" s="24">
        <f t="shared" si="2749"/>
        <v>32100.85</v>
      </c>
      <c r="P4087" s="24">
        <f t="shared" si="2749"/>
        <v>32100.85</v>
      </c>
      <c r="Q4087" s="24">
        <f t="shared" si="2749"/>
        <v>0</v>
      </c>
      <c r="R4087" s="88">
        <f t="shared" si="2720"/>
        <v>100</v>
      </c>
      <c r="S4087" s="70"/>
    </row>
    <row r="4088" spans="1:19" ht="31.5" customHeight="1" x14ac:dyDescent="0.3">
      <c r="A4088" s="28" t="s">
        <v>373</v>
      </c>
      <c r="B4088" s="28" t="s">
        <v>1420</v>
      </c>
      <c r="C4088" s="18" t="s">
        <v>1442</v>
      </c>
      <c r="D4088" s="28" t="s">
        <v>52</v>
      </c>
      <c r="E4088" s="29" t="s">
        <v>664</v>
      </c>
      <c r="F4088" s="24"/>
      <c r="G4088" s="24"/>
      <c r="H4088" s="24">
        <v>0</v>
      </c>
      <c r="I4088" s="24">
        <v>32100.85</v>
      </c>
      <c r="J4088" s="37">
        <v>0</v>
      </c>
      <c r="K4088" s="37">
        <f>I4088</f>
        <v>32100.85</v>
      </c>
      <c r="L4088" s="37">
        <v>0</v>
      </c>
      <c r="M4088" s="37">
        <v>0</v>
      </c>
      <c r="N4088" s="37">
        <v>0</v>
      </c>
      <c r="O4088" s="37">
        <v>32100.85</v>
      </c>
      <c r="P4088" s="37">
        <f>O4088</f>
        <v>32100.85</v>
      </c>
      <c r="Q4088" s="37">
        <v>0</v>
      </c>
      <c r="R4088" s="88">
        <f t="shared" si="2720"/>
        <v>100</v>
      </c>
      <c r="S4088" s="70"/>
    </row>
    <row r="4089" spans="1:19" ht="63" customHeight="1" x14ac:dyDescent="0.3">
      <c r="A4089" s="28" t="s">
        <v>373</v>
      </c>
      <c r="B4089" s="28" t="s">
        <v>1420</v>
      </c>
      <c r="C4089" s="18" t="s">
        <v>401</v>
      </c>
      <c r="D4089" s="28"/>
      <c r="E4089" s="29" t="s">
        <v>1668</v>
      </c>
      <c r="F4089" s="24">
        <v>1969954.4690000005</v>
      </c>
      <c r="G4089" s="24">
        <f t="shared" ref="G4089" si="2750">G4090+G4172+G4176</f>
        <v>41233</v>
      </c>
      <c r="H4089" s="24">
        <f>H4090+H4172+H4176+H4180</f>
        <v>1980496.125</v>
      </c>
      <c r="I4089" s="24">
        <f t="shared" ref="I4089:Q4089" si="2751">I4090+I4172+I4176+I4180</f>
        <v>1555556.8588299998</v>
      </c>
      <c r="J4089" s="24">
        <f t="shared" si="2751"/>
        <v>599150.74445999996</v>
      </c>
      <c r="K4089" s="24">
        <f t="shared" si="2751"/>
        <v>1074258.42533</v>
      </c>
      <c r="L4089" s="24">
        <f t="shared" si="2751"/>
        <v>271892.61387</v>
      </c>
      <c r="M4089" s="24">
        <f t="shared" si="2751"/>
        <v>1555556.8588299998</v>
      </c>
      <c r="N4089" s="24">
        <f t="shared" si="2751"/>
        <v>599150.74445999996</v>
      </c>
      <c r="O4089" s="24">
        <f t="shared" si="2751"/>
        <v>1256729.46762</v>
      </c>
      <c r="P4089" s="24">
        <f t="shared" si="2751"/>
        <v>1004744.92117</v>
      </c>
      <c r="Q4089" s="24">
        <f t="shared" si="2751"/>
        <v>1256729.46762</v>
      </c>
      <c r="R4089" s="88">
        <f t="shared" si="2720"/>
        <v>80.789683802701973</v>
      </c>
      <c r="S4089" s="70"/>
    </row>
    <row r="4090" spans="1:19" ht="47.25" customHeight="1" x14ac:dyDescent="0.3">
      <c r="A4090" s="28" t="s">
        <v>373</v>
      </c>
      <c r="B4090" s="28" t="s">
        <v>1420</v>
      </c>
      <c r="C4090" s="18" t="s">
        <v>400</v>
      </c>
      <c r="D4090" s="28"/>
      <c r="E4090" s="29" t="s">
        <v>1669</v>
      </c>
      <c r="F4090" s="24">
        <v>1764485.1290000004</v>
      </c>
      <c r="G4090" s="24">
        <f>G4091+G4094+G4103+G4106+G4112+G4115+G4118+G4124+G4127+G4130+G4133+G4136+G4139+G4142+G4145+G4148+G4151+G4154+G4157+G4160+G4163+G4166+G4169+G4097+G4109</f>
        <v>41233</v>
      </c>
      <c r="H4090" s="24">
        <f>H4091+H4094+H4103+H4106+H4112+H4115+H4118+H4124+H4127+H4130+H4133+H4136+H4139+H4142+H4145+H4148+H4151+H4154+H4157+H4160+H4163+H4166+H4169+H4097+H4109+H4100+H4121</f>
        <v>1133214.4349999998</v>
      </c>
      <c r="I4090" s="24">
        <f t="shared" ref="I4090:Q4090" si="2752">I4091+I4094+I4103+I4106+I4112+I4115+I4118+I4124+I4127+I4130+I4133+I4136+I4139+I4142+I4145+I4148+I4151+I4154+I4157+I4160+I4163+I4166+I4169+I4097+I4109+I4100+I4121</f>
        <v>800996.30224999995</v>
      </c>
      <c r="J4090" s="24">
        <f t="shared" si="2752"/>
        <v>504921.75471999997</v>
      </c>
      <c r="K4090" s="24">
        <f t="shared" si="2752"/>
        <v>486885.15844999999</v>
      </c>
      <c r="L4090" s="24">
        <f t="shared" si="2752"/>
        <v>268012.56644999998</v>
      </c>
      <c r="M4090" s="24">
        <f t="shared" si="2752"/>
        <v>800996.30224999995</v>
      </c>
      <c r="N4090" s="24">
        <f t="shared" si="2752"/>
        <v>504921.75471999997</v>
      </c>
      <c r="O4090" s="24">
        <f t="shared" si="2752"/>
        <v>537978.84192000004</v>
      </c>
      <c r="P4090" s="24">
        <f t="shared" si="2752"/>
        <v>420671.68883</v>
      </c>
      <c r="Q4090" s="24">
        <f t="shared" si="2752"/>
        <v>537978.84192000004</v>
      </c>
      <c r="R4090" s="88">
        <f t="shared" si="2720"/>
        <v>67.163711044460072</v>
      </c>
      <c r="S4090" s="70"/>
    </row>
    <row r="4091" spans="1:19" ht="47.25" customHeight="1" x14ac:dyDescent="0.3">
      <c r="A4091" s="28" t="s">
        <v>373</v>
      </c>
      <c r="B4091" s="28" t="s">
        <v>1420</v>
      </c>
      <c r="C4091" s="18" t="s">
        <v>1336</v>
      </c>
      <c r="D4091" s="28"/>
      <c r="E4091" s="29" t="s">
        <v>1369</v>
      </c>
      <c r="F4091" s="24">
        <v>7520.6559999999999</v>
      </c>
      <c r="G4091" s="24">
        <f t="shared" ref="G4091:Q4092" si="2753">G4092</f>
        <v>0</v>
      </c>
      <c r="H4091" s="24">
        <f t="shared" si="2753"/>
        <v>6981.585</v>
      </c>
      <c r="I4091" s="24">
        <f t="shared" si="2753"/>
        <v>6981.585</v>
      </c>
      <c r="J4091" s="37">
        <f t="shared" si="2753"/>
        <v>7510.7633999999998</v>
      </c>
      <c r="K4091" s="24">
        <f t="shared" si="2753"/>
        <v>0</v>
      </c>
      <c r="L4091" s="24">
        <f t="shared" si="2753"/>
        <v>0</v>
      </c>
      <c r="M4091" s="24">
        <f t="shared" si="2753"/>
        <v>6981.585</v>
      </c>
      <c r="N4091" s="24">
        <f t="shared" si="2753"/>
        <v>7510.7633999999998</v>
      </c>
      <c r="O4091" s="30">
        <f t="shared" si="2753"/>
        <v>6981.585</v>
      </c>
      <c r="P4091" s="30">
        <f t="shared" si="2753"/>
        <v>0</v>
      </c>
      <c r="Q4091" s="30">
        <f t="shared" si="2753"/>
        <v>6981.585</v>
      </c>
      <c r="R4091" s="88">
        <f t="shared" si="2720"/>
        <v>100</v>
      </c>
      <c r="S4091" s="70"/>
    </row>
    <row r="4092" spans="1:19" ht="31.5" customHeight="1" x14ac:dyDescent="0.3">
      <c r="A4092" s="28" t="s">
        <v>373</v>
      </c>
      <c r="B4092" s="28" t="s">
        <v>1420</v>
      </c>
      <c r="C4092" s="18" t="s">
        <v>1336</v>
      </c>
      <c r="D4092" s="28" t="s">
        <v>345</v>
      </c>
      <c r="E4092" s="29" t="s">
        <v>671</v>
      </c>
      <c r="F4092" s="24">
        <v>7520.6559999999999</v>
      </c>
      <c r="G4092" s="24">
        <f t="shared" si="2753"/>
        <v>0</v>
      </c>
      <c r="H4092" s="24">
        <f t="shared" si="2753"/>
        <v>6981.585</v>
      </c>
      <c r="I4092" s="24">
        <f t="shared" si="2753"/>
        <v>6981.585</v>
      </c>
      <c r="J4092" s="37">
        <f t="shared" si="2753"/>
        <v>7510.7633999999998</v>
      </c>
      <c r="K4092" s="24">
        <f t="shared" si="2753"/>
        <v>0</v>
      </c>
      <c r="L4092" s="24">
        <f t="shared" si="2753"/>
        <v>0</v>
      </c>
      <c r="M4092" s="24">
        <f t="shared" si="2753"/>
        <v>6981.585</v>
      </c>
      <c r="N4092" s="24">
        <f t="shared" si="2753"/>
        <v>7510.7633999999998</v>
      </c>
      <c r="O4092" s="30">
        <f t="shared" si="2753"/>
        <v>6981.585</v>
      </c>
      <c r="P4092" s="30">
        <f t="shared" si="2753"/>
        <v>0</v>
      </c>
      <c r="Q4092" s="30">
        <f t="shared" si="2753"/>
        <v>6981.585</v>
      </c>
      <c r="R4092" s="88">
        <f t="shared" si="2720"/>
        <v>100</v>
      </c>
      <c r="S4092" s="70"/>
    </row>
    <row r="4093" spans="1:19" ht="15.75" customHeight="1" x14ac:dyDescent="0.3">
      <c r="A4093" s="28" t="s">
        <v>373</v>
      </c>
      <c r="B4093" s="28" t="s">
        <v>1420</v>
      </c>
      <c r="C4093" s="18" t="s">
        <v>1336</v>
      </c>
      <c r="D4093" s="28" t="s">
        <v>344</v>
      </c>
      <c r="E4093" s="29" t="s">
        <v>672</v>
      </c>
      <c r="F4093" s="24">
        <v>7520.6559999999999</v>
      </c>
      <c r="G4093" s="24"/>
      <c r="H4093" s="24">
        <f>7520.656-539.071</f>
        <v>6981.585</v>
      </c>
      <c r="I4093" s="24">
        <v>6981.585</v>
      </c>
      <c r="J4093" s="24">
        <v>7510.7633999999998</v>
      </c>
      <c r="K4093" s="24">
        <v>0</v>
      </c>
      <c r="L4093" s="24">
        <v>0</v>
      </c>
      <c r="M4093" s="24">
        <f>I4093</f>
        <v>6981.585</v>
      </c>
      <c r="N4093" s="24">
        <f>J4093</f>
        <v>7510.7633999999998</v>
      </c>
      <c r="O4093" s="30">
        <v>6981.585</v>
      </c>
      <c r="P4093" s="30">
        <v>0</v>
      </c>
      <c r="Q4093" s="30">
        <f>O4093</f>
        <v>6981.585</v>
      </c>
      <c r="R4093" s="88">
        <f t="shared" si="2720"/>
        <v>100</v>
      </c>
      <c r="S4093" s="70"/>
    </row>
    <row r="4094" spans="1:19" ht="63" hidden="1" customHeight="1" x14ac:dyDescent="0.3">
      <c r="A4094" s="28" t="s">
        <v>373</v>
      </c>
      <c r="B4094" s="28" t="s">
        <v>1420</v>
      </c>
      <c r="C4094" s="18" t="s">
        <v>1337</v>
      </c>
      <c r="D4094" s="28"/>
      <c r="E4094" s="29" t="s">
        <v>1370</v>
      </c>
      <c r="F4094" s="24">
        <v>6397</v>
      </c>
      <c r="G4094" s="24">
        <f t="shared" ref="G4094:Q4104" si="2754">G4095</f>
        <v>0</v>
      </c>
      <c r="H4094" s="24">
        <f t="shared" si="2754"/>
        <v>0</v>
      </c>
      <c r="I4094" s="24">
        <f t="shared" si="2754"/>
        <v>0</v>
      </c>
      <c r="J4094" s="37">
        <f t="shared" si="2754"/>
        <v>0</v>
      </c>
      <c r="K4094" s="24">
        <f t="shared" si="2754"/>
        <v>0</v>
      </c>
      <c r="L4094" s="24">
        <f t="shared" si="2754"/>
        <v>0</v>
      </c>
      <c r="M4094" s="24">
        <f t="shared" si="2754"/>
        <v>0</v>
      </c>
      <c r="N4094" s="24">
        <f t="shared" si="2754"/>
        <v>0</v>
      </c>
      <c r="O4094" s="30">
        <f t="shared" si="2754"/>
        <v>0</v>
      </c>
      <c r="P4094" s="30">
        <f t="shared" si="2754"/>
        <v>0</v>
      </c>
      <c r="Q4094" s="30">
        <f t="shared" si="2754"/>
        <v>0</v>
      </c>
      <c r="R4094" s="30">
        <v>0</v>
      </c>
      <c r="S4094" s="26" t="s">
        <v>2026</v>
      </c>
    </row>
    <row r="4095" spans="1:19" ht="31.5" hidden="1" customHeight="1" x14ac:dyDescent="0.3">
      <c r="A4095" s="28" t="s">
        <v>373</v>
      </c>
      <c r="B4095" s="28" t="s">
        <v>1420</v>
      </c>
      <c r="C4095" s="18" t="s">
        <v>1337</v>
      </c>
      <c r="D4095" s="28" t="s">
        <v>345</v>
      </c>
      <c r="E4095" s="29" t="s">
        <v>671</v>
      </c>
      <c r="F4095" s="24">
        <v>6397</v>
      </c>
      <c r="G4095" s="24">
        <f t="shared" si="2754"/>
        <v>0</v>
      </c>
      <c r="H4095" s="24">
        <f t="shared" si="2754"/>
        <v>0</v>
      </c>
      <c r="I4095" s="24">
        <f t="shared" si="2754"/>
        <v>0</v>
      </c>
      <c r="J4095" s="37">
        <f t="shared" si="2754"/>
        <v>0</v>
      </c>
      <c r="K4095" s="24">
        <f t="shared" si="2754"/>
        <v>0</v>
      </c>
      <c r="L4095" s="24">
        <f t="shared" si="2754"/>
        <v>0</v>
      </c>
      <c r="M4095" s="24">
        <f t="shared" si="2754"/>
        <v>0</v>
      </c>
      <c r="N4095" s="24">
        <f t="shared" si="2754"/>
        <v>0</v>
      </c>
      <c r="O4095" s="30">
        <f t="shared" si="2754"/>
        <v>0</v>
      </c>
      <c r="P4095" s="30">
        <f t="shared" si="2754"/>
        <v>0</v>
      </c>
      <c r="Q4095" s="30">
        <f t="shared" si="2754"/>
        <v>0</v>
      </c>
      <c r="R4095" s="30">
        <v>0</v>
      </c>
      <c r="S4095" s="26" t="s">
        <v>2026</v>
      </c>
    </row>
    <row r="4096" spans="1:19" ht="15.75" hidden="1" customHeight="1" x14ac:dyDescent="0.3">
      <c r="A4096" s="28" t="s">
        <v>373</v>
      </c>
      <c r="B4096" s="28" t="s">
        <v>1420</v>
      </c>
      <c r="C4096" s="18" t="s">
        <v>1337</v>
      </c>
      <c r="D4096" s="28" t="s">
        <v>344</v>
      </c>
      <c r="E4096" s="29" t="s">
        <v>672</v>
      </c>
      <c r="F4096" s="24">
        <v>6397</v>
      </c>
      <c r="G4096" s="24"/>
      <c r="H4096" s="24">
        <v>0</v>
      </c>
      <c r="I4096" s="24">
        <v>0</v>
      </c>
      <c r="J4096" s="37">
        <v>0</v>
      </c>
      <c r="K4096" s="24">
        <v>0</v>
      </c>
      <c r="L4096" s="24">
        <v>0</v>
      </c>
      <c r="M4096" s="24">
        <f>I4096</f>
        <v>0</v>
      </c>
      <c r="N4096" s="24">
        <f>J4096</f>
        <v>0</v>
      </c>
      <c r="O4096" s="30">
        <v>0</v>
      </c>
      <c r="P4096" s="30">
        <v>0</v>
      </c>
      <c r="Q4096" s="30">
        <v>0</v>
      </c>
      <c r="R4096" s="30">
        <v>0</v>
      </c>
      <c r="S4096" s="26" t="s">
        <v>2026</v>
      </c>
    </row>
    <row r="4097" spans="1:19" ht="47.25" customHeight="1" x14ac:dyDescent="0.3">
      <c r="A4097" s="28" t="s">
        <v>373</v>
      </c>
      <c r="B4097" s="28" t="s">
        <v>1420</v>
      </c>
      <c r="C4097" s="18" t="s">
        <v>1379</v>
      </c>
      <c r="D4097" s="28"/>
      <c r="E4097" s="29" t="s">
        <v>1380</v>
      </c>
      <c r="F4097" s="24"/>
      <c r="G4097" s="24">
        <f>G4098</f>
        <v>10087</v>
      </c>
      <c r="H4097" s="24">
        <f t="shared" ref="H4097:Q4098" si="2755">H4098</f>
        <v>10087</v>
      </c>
      <c r="I4097" s="24">
        <f t="shared" si="2755"/>
        <v>10087</v>
      </c>
      <c r="J4097" s="24">
        <f t="shared" si="2755"/>
        <v>8192.2271899999996</v>
      </c>
      <c r="K4097" s="24">
        <f t="shared" si="2755"/>
        <v>0</v>
      </c>
      <c r="L4097" s="24">
        <f t="shared" si="2755"/>
        <v>0</v>
      </c>
      <c r="M4097" s="24">
        <f t="shared" si="2755"/>
        <v>10087</v>
      </c>
      <c r="N4097" s="24">
        <f t="shared" si="2755"/>
        <v>8192.2271899999996</v>
      </c>
      <c r="O4097" s="24">
        <f t="shared" si="2755"/>
        <v>409.21631000000002</v>
      </c>
      <c r="P4097" s="24">
        <f t="shared" si="2755"/>
        <v>0</v>
      </c>
      <c r="Q4097" s="24">
        <f t="shared" si="2755"/>
        <v>409.21631000000002</v>
      </c>
      <c r="R4097" s="88">
        <f t="shared" si="2720"/>
        <v>4.0568683453950625</v>
      </c>
    </row>
    <row r="4098" spans="1:19" ht="31.5" customHeight="1" x14ac:dyDescent="0.3">
      <c r="A4098" s="28" t="s">
        <v>373</v>
      </c>
      <c r="B4098" s="28" t="s">
        <v>1420</v>
      </c>
      <c r="C4098" s="18" t="s">
        <v>1379</v>
      </c>
      <c r="D4098" s="28" t="s">
        <v>345</v>
      </c>
      <c r="E4098" s="29" t="s">
        <v>671</v>
      </c>
      <c r="F4098" s="24"/>
      <c r="G4098" s="24">
        <f>G4099</f>
        <v>10087</v>
      </c>
      <c r="H4098" s="24">
        <f t="shared" si="2755"/>
        <v>10087</v>
      </c>
      <c r="I4098" s="24">
        <f t="shared" si="2755"/>
        <v>10087</v>
      </c>
      <c r="J4098" s="24">
        <f t="shared" si="2755"/>
        <v>8192.2271899999996</v>
      </c>
      <c r="K4098" s="24">
        <f t="shared" si="2755"/>
        <v>0</v>
      </c>
      <c r="L4098" s="24">
        <f t="shared" si="2755"/>
        <v>0</v>
      </c>
      <c r="M4098" s="24">
        <f t="shared" si="2755"/>
        <v>10087</v>
      </c>
      <c r="N4098" s="24">
        <f t="shared" si="2755"/>
        <v>8192.2271899999996</v>
      </c>
      <c r="O4098" s="24">
        <f t="shared" si="2755"/>
        <v>409.21631000000002</v>
      </c>
      <c r="P4098" s="24">
        <f t="shared" si="2755"/>
        <v>0</v>
      </c>
      <c r="Q4098" s="24">
        <f t="shared" si="2755"/>
        <v>409.21631000000002</v>
      </c>
      <c r="R4098" s="88">
        <f t="shared" si="2720"/>
        <v>4.0568683453950625</v>
      </c>
    </row>
    <row r="4099" spans="1:19" ht="15.75" customHeight="1" x14ac:dyDescent="0.3">
      <c r="A4099" s="28" t="s">
        <v>373</v>
      </c>
      <c r="B4099" s="28" t="s">
        <v>1420</v>
      </c>
      <c r="C4099" s="18" t="s">
        <v>1379</v>
      </c>
      <c r="D4099" s="28" t="s">
        <v>344</v>
      </c>
      <c r="E4099" s="29" t="s">
        <v>672</v>
      </c>
      <c r="F4099" s="24"/>
      <c r="G4099" s="24">
        <v>10087</v>
      </c>
      <c r="H4099" s="24">
        <v>10087</v>
      </c>
      <c r="I4099" s="24">
        <v>10087</v>
      </c>
      <c r="J4099" s="37">
        <v>8192.2271899999996</v>
      </c>
      <c r="K4099" s="37">
        <v>0</v>
      </c>
      <c r="L4099" s="37">
        <v>0</v>
      </c>
      <c r="M4099" s="24">
        <f>I4099</f>
        <v>10087</v>
      </c>
      <c r="N4099" s="24">
        <f>J4099</f>
        <v>8192.2271899999996</v>
      </c>
      <c r="O4099" s="24">
        <v>409.21631000000002</v>
      </c>
      <c r="P4099" s="24">
        <f t="shared" ref="P4099" si="2756">L4099</f>
        <v>0</v>
      </c>
      <c r="Q4099" s="24">
        <f>O4099</f>
        <v>409.21631000000002</v>
      </c>
      <c r="R4099" s="88">
        <f t="shared" si="2720"/>
        <v>4.0568683453950625</v>
      </c>
    </row>
    <row r="4100" spans="1:19" ht="15.75" customHeight="1" x14ac:dyDescent="0.3">
      <c r="A4100" s="28" t="s">
        <v>373</v>
      </c>
      <c r="B4100" s="28" t="s">
        <v>1420</v>
      </c>
      <c r="C4100" s="18" t="s">
        <v>2056</v>
      </c>
      <c r="D4100" s="28"/>
      <c r="E4100" s="29" t="s">
        <v>2057</v>
      </c>
      <c r="F4100" s="24"/>
      <c r="G4100" s="24"/>
      <c r="H4100" s="24">
        <f>H4101</f>
        <v>128</v>
      </c>
      <c r="I4100" s="24">
        <f t="shared" ref="I4100:Q4101" si="2757">I4101</f>
        <v>128</v>
      </c>
      <c r="J4100" s="24">
        <f t="shared" si="2757"/>
        <v>128</v>
      </c>
      <c r="K4100" s="24">
        <f t="shared" si="2757"/>
        <v>0</v>
      </c>
      <c r="L4100" s="24">
        <f t="shared" si="2757"/>
        <v>0</v>
      </c>
      <c r="M4100" s="24">
        <f t="shared" si="2757"/>
        <v>128</v>
      </c>
      <c r="N4100" s="24">
        <f t="shared" si="2757"/>
        <v>128</v>
      </c>
      <c r="O4100" s="24">
        <f t="shared" si="2757"/>
        <v>128</v>
      </c>
      <c r="P4100" s="24">
        <f t="shared" si="2757"/>
        <v>0</v>
      </c>
      <c r="Q4100" s="24">
        <f t="shared" si="2757"/>
        <v>128</v>
      </c>
      <c r="R4100" s="88">
        <f t="shared" si="2720"/>
        <v>100</v>
      </c>
    </row>
    <row r="4101" spans="1:19" ht="31.2" x14ac:dyDescent="0.3">
      <c r="A4101" s="28" t="s">
        <v>373</v>
      </c>
      <c r="B4101" s="28" t="s">
        <v>1420</v>
      </c>
      <c r="C4101" s="18" t="s">
        <v>2056</v>
      </c>
      <c r="D4101" s="28" t="s">
        <v>345</v>
      </c>
      <c r="E4101" s="29" t="s">
        <v>671</v>
      </c>
      <c r="F4101" s="24"/>
      <c r="G4101" s="24"/>
      <c r="H4101" s="24">
        <f>H4102</f>
        <v>128</v>
      </c>
      <c r="I4101" s="24">
        <f t="shared" si="2757"/>
        <v>128</v>
      </c>
      <c r="J4101" s="24">
        <f t="shared" si="2757"/>
        <v>128</v>
      </c>
      <c r="K4101" s="24">
        <f t="shared" si="2757"/>
        <v>0</v>
      </c>
      <c r="L4101" s="24">
        <f t="shared" si="2757"/>
        <v>0</v>
      </c>
      <c r="M4101" s="24">
        <f t="shared" si="2757"/>
        <v>128</v>
      </c>
      <c r="N4101" s="24">
        <f t="shared" si="2757"/>
        <v>128</v>
      </c>
      <c r="O4101" s="24">
        <f t="shared" si="2757"/>
        <v>128</v>
      </c>
      <c r="P4101" s="24">
        <f t="shared" si="2757"/>
        <v>0</v>
      </c>
      <c r="Q4101" s="24">
        <f t="shared" si="2757"/>
        <v>128</v>
      </c>
      <c r="R4101" s="88">
        <f t="shared" si="2720"/>
        <v>100</v>
      </c>
    </row>
    <row r="4102" spans="1:19" ht="15.75" customHeight="1" x14ac:dyDescent="0.3">
      <c r="A4102" s="28" t="s">
        <v>373</v>
      </c>
      <c r="B4102" s="28" t="s">
        <v>1420</v>
      </c>
      <c r="C4102" s="18" t="s">
        <v>2056</v>
      </c>
      <c r="D4102" s="28" t="s">
        <v>344</v>
      </c>
      <c r="E4102" s="29" t="s">
        <v>672</v>
      </c>
      <c r="F4102" s="24"/>
      <c r="G4102" s="24"/>
      <c r="H4102" s="24">
        <v>128</v>
      </c>
      <c r="I4102" s="24">
        <v>128</v>
      </c>
      <c r="J4102" s="24">
        <v>128</v>
      </c>
      <c r="K4102" s="24">
        <v>0</v>
      </c>
      <c r="L4102" s="24">
        <v>0</v>
      </c>
      <c r="M4102" s="24">
        <f>I4102</f>
        <v>128</v>
      </c>
      <c r="N4102" s="24">
        <f>J4102</f>
        <v>128</v>
      </c>
      <c r="O4102" s="24">
        <v>128</v>
      </c>
      <c r="P4102" s="24">
        <v>0</v>
      </c>
      <c r="Q4102" s="24">
        <f>O4102</f>
        <v>128</v>
      </c>
      <c r="R4102" s="88">
        <f t="shared" si="2720"/>
        <v>100</v>
      </c>
    </row>
    <row r="4103" spans="1:19" ht="31.5" customHeight="1" x14ac:dyDescent="0.3">
      <c r="A4103" s="28" t="s">
        <v>373</v>
      </c>
      <c r="B4103" s="28" t="s">
        <v>1420</v>
      </c>
      <c r="C4103" s="18" t="s">
        <v>383</v>
      </c>
      <c r="D4103" s="28"/>
      <c r="E4103" s="29" t="s">
        <v>828</v>
      </c>
      <c r="F4103" s="24">
        <v>18144.079999999998</v>
      </c>
      <c r="G4103" s="24">
        <f t="shared" si="2754"/>
        <v>0</v>
      </c>
      <c r="H4103" s="24">
        <f t="shared" si="2754"/>
        <v>8.9789999999999992</v>
      </c>
      <c r="I4103" s="24">
        <f t="shared" si="2754"/>
        <v>8.9781600000000008</v>
      </c>
      <c r="J4103" s="37">
        <f t="shared" si="2754"/>
        <v>8.9781600000000008</v>
      </c>
      <c r="K4103" s="24">
        <f t="shared" si="2754"/>
        <v>0</v>
      </c>
      <c r="L4103" s="24">
        <f t="shared" si="2754"/>
        <v>0</v>
      </c>
      <c r="M4103" s="24">
        <f t="shared" si="2754"/>
        <v>8.9781600000000008</v>
      </c>
      <c r="N4103" s="24">
        <f t="shared" si="2754"/>
        <v>8.9781600000000008</v>
      </c>
      <c r="O4103" s="30">
        <f t="shared" si="2754"/>
        <v>8.9781600000000008</v>
      </c>
      <c r="P4103" s="30">
        <f t="shared" si="2754"/>
        <v>0</v>
      </c>
      <c r="Q4103" s="30">
        <f t="shared" si="2754"/>
        <v>8.9781600000000008</v>
      </c>
      <c r="R4103" s="88">
        <f t="shared" si="2720"/>
        <v>100</v>
      </c>
      <c r="S4103" s="70"/>
    </row>
    <row r="4104" spans="1:19" ht="31.5" customHeight="1" x14ac:dyDescent="0.3">
      <c r="A4104" s="28" t="s">
        <v>373</v>
      </c>
      <c r="B4104" s="28" t="s">
        <v>1420</v>
      </c>
      <c r="C4104" s="18" t="s">
        <v>383</v>
      </c>
      <c r="D4104" s="28" t="s">
        <v>345</v>
      </c>
      <c r="E4104" s="29" t="s">
        <v>671</v>
      </c>
      <c r="F4104" s="24">
        <v>18144.079999999998</v>
      </c>
      <c r="G4104" s="24">
        <f t="shared" ref="G4104:O4104" si="2758">G4105</f>
        <v>0</v>
      </c>
      <c r="H4104" s="24">
        <f t="shared" si="2758"/>
        <v>8.9789999999999992</v>
      </c>
      <c r="I4104" s="24">
        <f t="shared" si="2758"/>
        <v>8.9781600000000008</v>
      </c>
      <c r="J4104" s="37">
        <f t="shared" si="2758"/>
        <v>8.9781600000000008</v>
      </c>
      <c r="K4104" s="24">
        <f t="shared" si="2758"/>
        <v>0</v>
      </c>
      <c r="L4104" s="24">
        <f t="shared" si="2758"/>
        <v>0</v>
      </c>
      <c r="M4104" s="24">
        <f t="shared" si="2758"/>
        <v>8.9781600000000008</v>
      </c>
      <c r="N4104" s="24">
        <f t="shared" si="2758"/>
        <v>8.9781600000000008</v>
      </c>
      <c r="O4104" s="30">
        <f t="shared" si="2758"/>
        <v>8.9781600000000008</v>
      </c>
      <c r="P4104" s="30">
        <f t="shared" si="2754"/>
        <v>0</v>
      </c>
      <c r="Q4104" s="30">
        <f t="shared" si="2754"/>
        <v>8.9781600000000008</v>
      </c>
      <c r="R4104" s="88">
        <f t="shared" si="2720"/>
        <v>100</v>
      </c>
      <c r="S4104" s="70"/>
    </row>
    <row r="4105" spans="1:19" ht="15.75" customHeight="1" x14ac:dyDescent="0.3">
      <c r="A4105" s="28" t="s">
        <v>373</v>
      </c>
      <c r="B4105" s="28" t="s">
        <v>1420</v>
      </c>
      <c r="C4105" s="18" t="s">
        <v>383</v>
      </c>
      <c r="D4105" s="28" t="s">
        <v>344</v>
      </c>
      <c r="E4105" s="29" t="s">
        <v>672</v>
      </c>
      <c r="F4105" s="24">
        <v>18144.079999999998</v>
      </c>
      <c r="G4105" s="24"/>
      <c r="H4105" s="24">
        <v>8.9789999999999992</v>
      </c>
      <c r="I4105" s="24">
        <v>8.9781600000000008</v>
      </c>
      <c r="J4105" s="37">
        <v>8.9781600000000008</v>
      </c>
      <c r="K4105" s="24">
        <v>0</v>
      </c>
      <c r="L4105" s="24">
        <v>0</v>
      </c>
      <c r="M4105" s="24">
        <f>I4105</f>
        <v>8.9781600000000008</v>
      </c>
      <c r="N4105" s="24">
        <f>J4105</f>
        <v>8.9781600000000008</v>
      </c>
      <c r="O4105" s="30">
        <v>8.9781600000000008</v>
      </c>
      <c r="P4105" s="30">
        <v>0</v>
      </c>
      <c r="Q4105" s="30">
        <f>O4105</f>
        <v>8.9781600000000008</v>
      </c>
      <c r="R4105" s="88">
        <f t="shared" si="2720"/>
        <v>100</v>
      </c>
      <c r="S4105" s="70"/>
    </row>
    <row r="4106" spans="1:19" ht="31.5" hidden="1" customHeight="1" x14ac:dyDescent="0.3">
      <c r="A4106" s="28" t="s">
        <v>373</v>
      </c>
      <c r="B4106" s="28" t="s">
        <v>1420</v>
      </c>
      <c r="C4106" s="18" t="s">
        <v>1334</v>
      </c>
      <c r="D4106" s="28"/>
      <c r="E4106" s="29" t="s">
        <v>1382</v>
      </c>
      <c r="F4106" s="24">
        <v>1213.5999999999999</v>
      </c>
      <c r="G4106" s="24">
        <f t="shared" ref="G4106:Q4107" si="2759">G4107</f>
        <v>0</v>
      </c>
      <c r="H4106" s="24">
        <f t="shared" si="2759"/>
        <v>0</v>
      </c>
      <c r="I4106" s="24">
        <f t="shared" si="2759"/>
        <v>0</v>
      </c>
      <c r="J4106" s="37">
        <f t="shared" si="2759"/>
        <v>0</v>
      </c>
      <c r="K4106" s="24">
        <f t="shared" si="2759"/>
        <v>0</v>
      </c>
      <c r="L4106" s="24">
        <f t="shared" si="2759"/>
        <v>0</v>
      </c>
      <c r="M4106" s="24">
        <f t="shared" si="2759"/>
        <v>0</v>
      </c>
      <c r="N4106" s="24">
        <f t="shared" si="2759"/>
        <v>0</v>
      </c>
      <c r="O4106" s="30">
        <f t="shared" si="2759"/>
        <v>0</v>
      </c>
      <c r="P4106" s="30">
        <f t="shared" si="2759"/>
        <v>0</v>
      </c>
      <c r="Q4106" s="30">
        <f t="shared" si="2759"/>
        <v>0</v>
      </c>
      <c r="R4106" s="30">
        <v>0</v>
      </c>
      <c r="S4106" s="26" t="s">
        <v>2026</v>
      </c>
    </row>
    <row r="4107" spans="1:19" ht="31.5" hidden="1" customHeight="1" x14ac:dyDescent="0.3">
      <c r="A4107" s="28" t="s">
        <v>373</v>
      </c>
      <c r="B4107" s="28" t="s">
        <v>1420</v>
      </c>
      <c r="C4107" s="18" t="s">
        <v>1334</v>
      </c>
      <c r="D4107" s="28" t="s">
        <v>345</v>
      </c>
      <c r="E4107" s="29" t="s">
        <v>671</v>
      </c>
      <c r="F4107" s="24">
        <v>1213.5999999999999</v>
      </c>
      <c r="G4107" s="24">
        <f t="shared" si="2759"/>
        <v>0</v>
      </c>
      <c r="H4107" s="24">
        <f t="shared" si="2759"/>
        <v>0</v>
      </c>
      <c r="I4107" s="24">
        <f t="shared" si="2759"/>
        <v>0</v>
      </c>
      <c r="J4107" s="37">
        <f t="shared" si="2759"/>
        <v>0</v>
      </c>
      <c r="K4107" s="24">
        <f t="shared" si="2759"/>
        <v>0</v>
      </c>
      <c r="L4107" s="24">
        <f t="shared" si="2759"/>
        <v>0</v>
      </c>
      <c r="M4107" s="24">
        <f t="shared" si="2759"/>
        <v>0</v>
      </c>
      <c r="N4107" s="24">
        <f t="shared" si="2759"/>
        <v>0</v>
      </c>
      <c r="O4107" s="30">
        <f t="shared" si="2759"/>
        <v>0</v>
      </c>
      <c r="P4107" s="30">
        <f t="shared" si="2759"/>
        <v>0</v>
      </c>
      <c r="Q4107" s="30">
        <f t="shared" si="2759"/>
        <v>0</v>
      </c>
      <c r="R4107" s="30">
        <v>0</v>
      </c>
      <c r="S4107" s="26" t="s">
        <v>2026</v>
      </c>
    </row>
    <row r="4108" spans="1:19" ht="15.75" hidden="1" customHeight="1" x14ac:dyDescent="0.3">
      <c r="A4108" s="28" t="s">
        <v>373</v>
      </c>
      <c r="B4108" s="28" t="s">
        <v>1420</v>
      </c>
      <c r="C4108" s="18" t="s">
        <v>1334</v>
      </c>
      <c r="D4108" s="28" t="s">
        <v>344</v>
      </c>
      <c r="E4108" s="29" t="s">
        <v>672</v>
      </c>
      <c r="F4108" s="24">
        <v>1213.5999999999999</v>
      </c>
      <c r="G4108" s="24"/>
      <c r="H4108" s="24">
        <f>1213.6-1213.6</f>
        <v>0</v>
      </c>
      <c r="I4108" s="24">
        <v>0</v>
      </c>
      <c r="J4108" s="37">
        <v>0</v>
      </c>
      <c r="K4108" s="24">
        <v>0</v>
      </c>
      <c r="L4108" s="24">
        <v>0</v>
      </c>
      <c r="M4108" s="24">
        <f>I4108</f>
        <v>0</v>
      </c>
      <c r="N4108" s="24">
        <f>J4108</f>
        <v>0</v>
      </c>
      <c r="O4108" s="30">
        <v>0</v>
      </c>
      <c r="P4108" s="30">
        <v>0</v>
      </c>
      <c r="Q4108" s="30">
        <v>0</v>
      </c>
      <c r="R4108" s="30">
        <v>0</v>
      </c>
      <c r="S4108" s="26" t="s">
        <v>2026</v>
      </c>
    </row>
    <row r="4109" spans="1:19" ht="31.5" hidden="1" customHeight="1" x14ac:dyDescent="0.3">
      <c r="A4109" s="28" t="s">
        <v>373</v>
      </c>
      <c r="B4109" s="28" t="s">
        <v>1420</v>
      </c>
      <c r="C4109" s="18" t="s">
        <v>1994</v>
      </c>
      <c r="D4109" s="28"/>
      <c r="E4109" s="29" t="s">
        <v>1995</v>
      </c>
      <c r="F4109" s="24"/>
      <c r="G4109" s="24">
        <f>G4110</f>
        <v>243.5</v>
      </c>
      <c r="H4109" s="24">
        <f t="shared" ref="H4109:Q4110" si="2760">H4110</f>
        <v>0</v>
      </c>
      <c r="I4109" s="24">
        <f t="shared" si="2760"/>
        <v>0</v>
      </c>
      <c r="J4109" s="24">
        <f t="shared" si="2760"/>
        <v>0</v>
      </c>
      <c r="K4109" s="24">
        <f t="shared" si="2760"/>
        <v>0</v>
      </c>
      <c r="L4109" s="24">
        <f t="shared" si="2760"/>
        <v>0</v>
      </c>
      <c r="M4109" s="24">
        <f t="shared" si="2760"/>
        <v>0</v>
      </c>
      <c r="N4109" s="24">
        <f t="shared" si="2760"/>
        <v>0</v>
      </c>
      <c r="O4109" s="24">
        <f t="shared" si="2760"/>
        <v>0</v>
      </c>
      <c r="P4109" s="24">
        <f t="shared" si="2760"/>
        <v>0</v>
      </c>
      <c r="Q4109" s="24">
        <f t="shared" si="2760"/>
        <v>0</v>
      </c>
      <c r="R4109" s="30">
        <v>0</v>
      </c>
      <c r="S4109" s="26" t="s">
        <v>2026</v>
      </c>
    </row>
    <row r="4110" spans="1:19" ht="31.5" hidden="1" customHeight="1" x14ac:dyDescent="0.3">
      <c r="A4110" s="28" t="s">
        <v>373</v>
      </c>
      <c r="B4110" s="28" t="s">
        <v>1420</v>
      </c>
      <c r="C4110" s="18" t="s">
        <v>1994</v>
      </c>
      <c r="D4110" s="28" t="s">
        <v>345</v>
      </c>
      <c r="E4110" s="29" t="s">
        <v>671</v>
      </c>
      <c r="F4110" s="24"/>
      <c r="G4110" s="24">
        <f>G4111</f>
        <v>243.5</v>
      </c>
      <c r="H4110" s="24">
        <f t="shared" si="2760"/>
        <v>0</v>
      </c>
      <c r="I4110" s="24">
        <f t="shared" si="2760"/>
        <v>0</v>
      </c>
      <c r="J4110" s="24">
        <f t="shared" si="2760"/>
        <v>0</v>
      </c>
      <c r="K4110" s="24">
        <f t="shared" si="2760"/>
        <v>0</v>
      </c>
      <c r="L4110" s="24">
        <f t="shared" si="2760"/>
        <v>0</v>
      </c>
      <c r="M4110" s="24">
        <f t="shared" si="2760"/>
        <v>0</v>
      </c>
      <c r="N4110" s="24">
        <f t="shared" si="2760"/>
        <v>0</v>
      </c>
      <c r="O4110" s="24">
        <f t="shared" si="2760"/>
        <v>0</v>
      </c>
      <c r="P4110" s="24">
        <f t="shared" si="2760"/>
        <v>0</v>
      </c>
      <c r="Q4110" s="24">
        <f t="shared" si="2760"/>
        <v>0</v>
      </c>
      <c r="R4110" s="30">
        <v>0</v>
      </c>
      <c r="S4110" s="26" t="s">
        <v>2026</v>
      </c>
    </row>
    <row r="4111" spans="1:19" ht="15.75" hidden="1" customHeight="1" x14ac:dyDescent="0.3">
      <c r="A4111" s="28" t="s">
        <v>373</v>
      </c>
      <c r="B4111" s="28" t="s">
        <v>1420</v>
      </c>
      <c r="C4111" s="18" t="s">
        <v>1994</v>
      </c>
      <c r="D4111" s="28" t="s">
        <v>344</v>
      </c>
      <c r="E4111" s="29" t="s">
        <v>672</v>
      </c>
      <c r="F4111" s="24"/>
      <c r="G4111" s="24">
        <v>243.5</v>
      </c>
      <c r="H4111" s="24">
        <v>0</v>
      </c>
      <c r="I4111" s="24">
        <v>0</v>
      </c>
      <c r="J4111" s="37">
        <v>0</v>
      </c>
      <c r="K4111" s="37">
        <v>0</v>
      </c>
      <c r="L4111" s="37">
        <v>0</v>
      </c>
      <c r="M4111" s="37">
        <v>0</v>
      </c>
      <c r="N4111" s="37">
        <v>0</v>
      </c>
      <c r="O4111" s="37">
        <v>0</v>
      </c>
      <c r="P4111" s="37">
        <v>0</v>
      </c>
      <c r="Q4111" s="37">
        <v>0</v>
      </c>
      <c r="R4111" s="30">
        <v>0</v>
      </c>
      <c r="S4111" s="26" t="s">
        <v>2026</v>
      </c>
    </row>
    <row r="4112" spans="1:19" ht="31.5" hidden="1" customHeight="1" x14ac:dyDescent="0.3">
      <c r="A4112" s="28" t="s">
        <v>373</v>
      </c>
      <c r="B4112" s="28" t="s">
        <v>1420</v>
      </c>
      <c r="C4112" s="18" t="s">
        <v>1890</v>
      </c>
      <c r="D4112" s="28"/>
      <c r="E4112" s="29" t="s">
        <v>1891</v>
      </c>
      <c r="F4112" s="24">
        <v>21398.400000000001</v>
      </c>
      <c r="G4112" s="24">
        <f t="shared" ref="G4112:Q4113" si="2761">G4113</f>
        <v>0</v>
      </c>
      <c r="H4112" s="24">
        <f t="shared" si="2761"/>
        <v>0</v>
      </c>
      <c r="I4112" s="24">
        <f t="shared" si="2761"/>
        <v>0</v>
      </c>
      <c r="J4112" s="37">
        <f t="shared" si="2761"/>
        <v>0</v>
      </c>
      <c r="K4112" s="24">
        <f t="shared" si="2761"/>
        <v>0</v>
      </c>
      <c r="L4112" s="24">
        <f t="shared" si="2761"/>
        <v>0</v>
      </c>
      <c r="M4112" s="24">
        <f t="shared" si="2761"/>
        <v>0</v>
      </c>
      <c r="N4112" s="24">
        <f t="shared" si="2761"/>
        <v>0</v>
      </c>
      <c r="O4112" s="30">
        <f t="shared" si="2761"/>
        <v>0</v>
      </c>
      <c r="P4112" s="30">
        <f t="shared" si="2761"/>
        <v>0</v>
      </c>
      <c r="Q4112" s="30">
        <f t="shared" si="2761"/>
        <v>0</v>
      </c>
      <c r="R4112" s="30">
        <v>0</v>
      </c>
      <c r="S4112" s="26" t="s">
        <v>2026</v>
      </c>
    </row>
    <row r="4113" spans="1:19" ht="31.5" hidden="1" customHeight="1" x14ac:dyDescent="0.3">
      <c r="A4113" s="28" t="s">
        <v>373</v>
      </c>
      <c r="B4113" s="28" t="s">
        <v>1420</v>
      </c>
      <c r="C4113" s="18" t="s">
        <v>1890</v>
      </c>
      <c r="D4113" s="28" t="s">
        <v>345</v>
      </c>
      <c r="E4113" s="29" t="s">
        <v>671</v>
      </c>
      <c r="F4113" s="24">
        <v>21398.400000000001</v>
      </c>
      <c r="G4113" s="24">
        <f t="shared" si="2761"/>
        <v>0</v>
      </c>
      <c r="H4113" s="24">
        <f t="shared" si="2761"/>
        <v>0</v>
      </c>
      <c r="I4113" s="24">
        <f t="shared" si="2761"/>
        <v>0</v>
      </c>
      <c r="J4113" s="37">
        <f t="shared" si="2761"/>
        <v>0</v>
      </c>
      <c r="K4113" s="24">
        <f t="shared" si="2761"/>
        <v>0</v>
      </c>
      <c r="L4113" s="24">
        <f t="shared" si="2761"/>
        <v>0</v>
      </c>
      <c r="M4113" s="24">
        <f t="shared" si="2761"/>
        <v>0</v>
      </c>
      <c r="N4113" s="24">
        <f t="shared" si="2761"/>
        <v>0</v>
      </c>
      <c r="O4113" s="30">
        <f t="shared" si="2761"/>
        <v>0</v>
      </c>
      <c r="P4113" s="30">
        <f t="shared" si="2761"/>
        <v>0</v>
      </c>
      <c r="Q4113" s="30">
        <f t="shared" si="2761"/>
        <v>0</v>
      </c>
      <c r="R4113" s="30">
        <v>0</v>
      </c>
      <c r="S4113" s="26" t="s">
        <v>2026</v>
      </c>
    </row>
    <row r="4114" spans="1:19" ht="15.75" hidden="1" customHeight="1" x14ac:dyDescent="0.3">
      <c r="A4114" s="28" t="s">
        <v>373</v>
      </c>
      <c r="B4114" s="28" t="s">
        <v>1420</v>
      </c>
      <c r="C4114" s="18" t="s">
        <v>1890</v>
      </c>
      <c r="D4114" s="28" t="s">
        <v>344</v>
      </c>
      <c r="E4114" s="29" t="s">
        <v>672</v>
      </c>
      <c r="F4114" s="24">
        <v>21398.400000000001</v>
      </c>
      <c r="G4114" s="24"/>
      <c r="H4114" s="24">
        <v>0</v>
      </c>
      <c r="I4114" s="24">
        <v>0</v>
      </c>
      <c r="J4114" s="37">
        <v>0</v>
      </c>
      <c r="K4114" s="24">
        <v>0</v>
      </c>
      <c r="L4114" s="24">
        <v>0</v>
      </c>
      <c r="M4114" s="24">
        <f>I4114</f>
        <v>0</v>
      </c>
      <c r="N4114" s="24">
        <f>J4114</f>
        <v>0</v>
      </c>
      <c r="O4114" s="30">
        <v>0</v>
      </c>
      <c r="P4114" s="30">
        <v>0</v>
      </c>
      <c r="Q4114" s="30">
        <v>0</v>
      </c>
      <c r="R4114" s="30">
        <v>0</v>
      </c>
      <c r="S4114" s="26" t="s">
        <v>2026</v>
      </c>
    </row>
    <row r="4115" spans="1:19" ht="31.5" hidden="1" customHeight="1" x14ac:dyDescent="0.3">
      <c r="A4115" s="28" t="s">
        <v>373</v>
      </c>
      <c r="B4115" s="28" t="s">
        <v>1420</v>
      </c>
      <c r="C4115" s="18" t="s">
        <v>1892</v>
      </c>
      <c r="D4115" s="28"/>
      <c r="E4115" s="29" t="s">
        <v>1893</v>
      </c>
      <c r="F4115" s="24">
        <v>12363.3</v>
      </c>
      <c r="G4115" s="24">
        <f t="shared" ref="G4115:Q4119" si="2762">G4116</f>
        <v>0</v>
      </c>
      <c r="H4115" s="24">
        <f t="shared" si="2762"/>
        <v>0</v>
      </c>
      <c r="I4115" s="24">
        <f t="shared" si="2762"/>
        <v>0</v>
      </c>
      <c r="J4115" s="37">
        <f t="shared" si="2762"/>
        <v>0</v>
      </c>
      <c r="K4115" s="24">
        <f t="shared" si="2762"/>
        <v>0</v>
      </c>
      <c r="L4115" s="24">
        <f t="shared" si="2762"/>
        <v>0</v>
      </c>
      <c r="M4115" s="24">
        <f t="shared" si="2762"/>
        <v>0</v>
      </c>
      <c r="N4115" s="24">
        <f t="shared" si="2762"/>
        <v>0</v>
      </c>
      <c r="O4115" s="30">
        <f t="shared" si="2762"/>
        <v>0</v>
      </c>
      <c r="P4115" s="30">
        <f t="shared" si="2762"/>
        <v>0</v>
      </c>
      <c r="Q4115" s="30">
        <f t="shared" si="2762"/>
        <v>0</v>
      </c>
      <c r="R4115" s="30">
        <v>0</v>
      </c>
      <c r="S4115" s="26" t="s">
        <v>2026</v>
      </c>
    </row>
    <row r="4116" spans="1:19" ht="31.5" hidden="1" customHeight="1" x14ac:dyDescent="0.3">
      <c r="A4116" s="28" t="s">
        <v>373</v>
      </c>
      <c r="B4116" s="28" t="s">
        <v>1420</v>
      </c>
      <c r="C4116" s="18" t="s">
        <v>1892</v>
      </c>
      <c r="D4116" s="28" t="s">
        <v>345</v>
      </c>
      <c r="E4116" s="29" t="s">
        <v>671</v>
      </c>
      <c r="F4116" s="24">
        <v>12363.3</v>
      </c>
      <c r="G4116" s="24">
        <f t="shared" ref="G4116:O4118" si="2763">G4117</f>
        <v>0</v>
      </c>
      <c r="H4116" s="24">
        <f t="shared" si="2763"/>
        <v>0</v>
      </c>
      <c r="I4116" s="24">
        <f t="shared" si="2763"/>
        <v>0</v>
      </c>
      <c r="J4116" s="37">
        <f t="shared" si="2763"/>
        <v>0</v>
      </c>
      <c r="K4116" s="24">
        <f t="shared" si="2763"/>
        <v>0</v>
      </c>
      <c r="L4116" s="24">
        <f t="shared" si="2763"/>
        <v>0</v>
      </c>
      <c r="M4116" s="24">
        <f t="shared" si="2763"/>
        <v>0</v>
      </c>
      <c r="N4116" s="24">
        <f t="shared" si="2763"/>
        <v>0</v>
      </c>
      <c r="O4116" s="30">
        <f t="shared" si="2763"/>
        <v>0</v>
      </c>
      <c r="P4116" s="30">
        <f t="shared" si="2762"/>
        <v>0</v>
      </c>
      <c r="Q4116" s="30">
        <f t="shared" si="2762"/>
        <v>0</v>
      </c>
      <c r="R4116" s="30">
        <v>0</v>
      </c>
      <c r="S4116" s="26" t="s">
        <v>2026</v>
      </c>
    </row>
    <row r="4117" spans="1:19" ht="15.75" hidden="1" customHeight="1" x14ac:dyDescent="0.3">
      <c r="A4117" s="28" t="s">
        <v>373</v>
      </c>
      <c r="B4117" s="28" t="s">
        <v>1420</v>
      </c>
      <c r="C4117" s="18" t="s">
        <v>1892</v>
      </c>
      <c r="D4117" s="28" t="s">
        <v>344</v>
      </c>
      <c r="E4117" s="29" t="s">
        <v>672</v>
      </c>
      <c r="F4117" s="24">
        <v>12363.3</v>
      </c>
      <c r="G4117" s="24"/>
      <c r="H4117" s="24">
        <f>12363.3-12363.3</f>
        <v>0</v>
      </c>
      <c r="I4117" s="24">
        <v>0</v>
      </c>
      <c r="J4117" s="37">
        <v>0</v>
      </c>
      <c r="K4117" s="24">
        <v>0</v>
      </c>
      <c r="L4117" s="24">
        <v>0</v>
      </c>
      <c r="M4117" s="24">
        <f>I4117</f>
        <v>0</v>
      </c>
      <c r="N4117" s="24">
        <f>J4117</f>
        <v>0</v>
      </c>
      <c r="O4117" s="30">
        <v>0</v>
      </c>
      <c r="P4117" s="30">
        <v>0</v>
      </c>
      <c r="Q4117" s="30">
        <v>0</v>
      </c>
      <c r="R4117" s="30">
        <v>0</v>
      </c>
      <c r="S4117" s="26" t="s">
        <v>2026</v>
      </c>
    </row>
    <row r="4118" spans="1:19" ht="47.25" hidden="1" customHeight="1" x14ac:dyDescent="0.3">
      <c r="A4118" s="28" t="s">
        <v>373</v>
      </c>
      <c r="B4118" s="28" t="s">
        <v>1420</v>
      </c>
      <c r="C4118" s="18" t="s">
        <v>1894</v>
      </c>
      <c r="D4118" s="28"/>
      <c r="E4118" s="29" t="s">
        <v>1895</v>
      </c>
      <c r="F4118" s="24">
        <v>9666.2000000000007</v>
      </c>
      <c r="G4118" s="24">
        <f t="shared" si="2763"/>
        <v>0</v>
      </c>
      <c r="H4118" s="24">
        <f t="shared" si="2763"/>
        <v>0</v>
      </c>
      <c r="I4118" s="24">
        <f t="shared" si="2763"/>
        <v>0</v>
      </c>
      <c r="J4118" s="37">
        <f t="shared" si="2763"/>
        <v>0</v>
      </c>
      <c r="K4118" s="24">
        <f t="shared" si="2763"/>
        <v>0</v>
      </c>
      <c r="L4118" s="24">
        <f t="shared" si="2763"/>
        <v>0</v>
      </c>
      <c r="M4118" s="24">
        <f t="shared" si="2763"/>
        <v>0</v>
      </c>
      <c r="N4118" s="24">
        <f t="shared" si="2763"/>
        <v>0</v>
      </c>
      <c r="O4118" s="30">
        <f t="shared" si="2763"/>
        <v>0</v>
      </c>
      <c r="P4118" s="30">
        <f t="shared" si="2762"/>
        <v>0</v>
      </c>
      <c r="Q4118" s="30">
        <f t="shared" si="2762"/>
        <v>0</v>
      </c>
      <c r="R4118" s="30">
        <v>0</v>
      </c>
      <c r="S4118" s="26" t="s">
        <v>2026</v>
      </c>
    </row>
    <row r="4119" spans="1:19" ht="31.5" hidden="1" customHeight="1" x14ac:dyDescent="0.3">
      <c r="A4119" s="28" t="s">
        <v>373</v>
      </c>
      <c r="B4119" s="28" t="s">
        <v>1420</v>
      </c>
      <c r="C4119" s="18" t="s">
        <v>1894</v>
      </c>
      <c r="D4119" s="28" t="s">
        <v>345</v>
      </c>
      <c r="E4119" s="29" t="s">
        <v>671</v>
      </c>
      <c r="F4119" s="24">
        <v>9666.2000000000007</v>
      </c>
      <c r="G4119" s="24">
        <f t="shared" ref="G4119:O4119" si="2764">G4120</f>
        <v>0</v>
      </c>
      <c r="H4119" s="24">
        <f t="shared" si="2764"/>
        <v>0</v>
      </c>
      <c r="I4119" s="24">
        <f t="shared" si="2764"/>
        <v>0</v>
      </c>
      <c r="J4119" s="37">
        <f t="shared" si="2764"/>
        <v>0</v>
      </c>
      <c r="K4119" s="24">
        <f t="shared" si="2764"/>
        <v>0</v>
      </c>
      <c r="L4119" s="24">
        <f t="shared" si="2764"/>
        <v>0</v>
      </c>
      <c r="M4119" s="24">
        <f t="shared" si="2764"/>
        <v>0</v>
      </c>
      <c r="N4119" s="24">
        <f t="shared" si="2764"/>
        <v>0</v>
      </c>
      <c r="O4119" s="30">
        <f t="shared" si="2764"/>
        <v>0</v>
      </c>
      <c r="P4119" s="30">
        <f t="shared" si="2762"/>
        <v>0</v>
      </c>
      <c r="Q4119" s="30">
        <f t="shared" si="2762"/>
        <v>0</v>
      </c>
      <c r="R4119" s="30">
        <v>0</v>
      </c>
      <c r="S4119" s="26" t="s">
        <v>2026</v>
      </c>
    </row>
    <row r="4120" spans="1:19" ht="15.75" hidden="1" customHeight="1" x14ac:dyDescent="0.3">
      <c r="A4120" s="28" t="s">
        <v>373</v>
      </c>
      <c r="B4120" s="28" t="s">
        <v>1420</v>
      </c>
      <c r="C4120" s="18" t="s">
        <v>1894</v>
      </c>
      <c r="D4120" s="28" t="s">
        <v>344</v>
      </c>
      <c r="E4120" s="29" t="s">
        <v>672</v>
      </c>
      <c r="F4120" s="24">
        <v>9666.2000000000007</v>
      </c>
      <c r="G4120" s="24"/>
      <c r="H4120" s="24">
        <v>0</v>
      </c>
      <c r="I4120" s="24">
        <v>0</v>
      </c>
      <c r="J4120" s="37">
        <v>0</v>
      </c>
      <c r="K4120" s="24">
        <v>0</v>
      </c>
      <c r="L4120" s="24">
        <v>0</v>
      </c>
      <c r="M4120" s="24">
        <f>I4120</f>
        <v>0</v>
      </c>
      <c r="N4120" s="24">
        <f>J4120</f>
        <v>0</v>
      </c>
      <c r="O4120" s="30">
        <v>0</v>
      </c>
      <c r="P4120" s="30">
        <v>0</v>
      </c>
      <c r="Q4120" s="30">
        <v>0</v>
      </c>
      <c r="R4120" s="30">
        <v>0</v>
      </c>
      <c r="S4120" s="26" t="s">
        <v>2026</v>
      </c>
    </row>
    <row r="4121" spans="1:19" ht="93.6" x14ac:dyDescent="0.3">
      <c r="A4121" s="28" t="s">
        <v>373</v>
      </c>
      <c r="B4121" s="28" t="s">
        <v>1420</v>
      </c>
      <c r="C4121" s="18" t="s">
        <v>388</v>
      </c>
      <c r="D4121" s="28"/>
      <c r="E4121" s="29" t="s">
        <v>829</v>
      </c>
      <c r="F4121" s="24"/>
      <c r="G4121" s="24"/>
      <c r="H4121" s="24">
        <f>H4122</f>
        <v>23416.2</v>
      </c>
      <c r="I4121" s="24">
        <f t="shared" ref="I4121:Q4122" si="2765">I4122</f>
        <v>11476.61</v>
      </c>
      <c r="J4121" s="24">
        <f t="shared" si="2765"/>
        <v>8620.4312200000004</v>
      </c>
      <c r="K4121" s="24">
        <f t="shared" si="2765"/>
        <v>0</v>
      </c>
      <c r="L4121" s="24">
        <f t="shared" si="2765"/>
        <v>0</v>
      </c>
      <c r="M4121" s="24">
        <f t="shared" si="2765"/>
        <v>11476.61</v>
      </c>
      <c r="N4121" s="24">
        <f t="shared" si="2765"/>
        <v>8620.4312200000004</v>
      </c>
      <c r="O4121" s="24">
        <f t="shared" si="2765"/>
        <v>11476.61</v>
      </c>
      <c r="P4121" s="24">
        <f t="shared" si="2765"/>
        <v>0</v>
      </c>
      <c r="Q4121" s="24">
        <f t="shared" si="2765"/>
        <v>11476.61</v>
      </c>
      <c r="R4121" s="88">
        <f t="shared" ref="R4121:R4172" si="2766">O4121/I4121*100</f>
        <v>100</v>
      </c>
    </row>
    <row r="4122" spans="1:19" ht="31.2" x14ac:dyDescent="0.3">
      <c r="A4122" s="28" t="s">
        <v>373</v>
      </c>
      <c r="B4122" s="28" t="s">
        <v>1420</v>
      </c>
      <c r="C4122" s="18" t="s">
        <v>388</v>
      </c>
      <c r="D4122" s="28" t="s">
        <v>345</v>
      </c>
      <c r="E4122" s="29" t="s">
        <v>671</v>
      </c>
      <c r="F4122" s="24"/>
      <c r="G4122" s="24"/>
      <c r="H4122" s="24">
        <f>H4123</f>
        <v>23416.2</v>
      </c>
      <c r="I4122" s="24">
        <f t="shared" si="2765"/>
        <v>11476.61</v>
      </c>
      <c r="J4122" s="24">
        <f t="shared" si="2765"/>
        <v>8620.4312200000004</v>
      </c>
      <c r="K4122" s="24">
        <f t="shared" si="2765"/>
        <v>0</v>
      </c>
      <c r="L4122" s="24">
        <f t="shared" si="2765"/>
        <v>0</v>
      </c>
      <c r="M4122" s="24">
        <f t="shared" si="2765"/>
        <v>11476.61</v>
      </c>
      <c r="N4122" s="24">
        <f t="shared" si="2765"/>
        <v>8620.4312200000004</v>
      </c>
      <c r="O4122" s="24">
        <f t="shared" si="2765"/>
        <v>11476.61</v>
      </c>
      <c r="P4122" s="24">
        <f t="shared" si="2765"/>
        <v>0</v>
      </c>
      <c r="Q4122" s="24">
        <f t="shared" si="2765"/>
        <v>11476.61</v>
      </c>
      <c r="R4122" s="88">
        <f t="shared" si="2766"/>
        <v>100</v>
      </c>
    </row>
    <row r="4123" spans="1:19" ht="15.75" customHeight="1" x14ac:dyDescent="0.3">
      <c r="A4123" s="28" t="s">
        <v>373</v>
      </c>
      <c r="B4123" s="28" t="s">
        <v>1420</v>
      </c>
      <c r="C4123" s="18" t="s">
        <v>388</v>
      </c>
      <c r="D4123" s="28" t="s">
        <v>344</v>
      </c>
      <c r="E4123" s="29" t="s">
        <v>672</v>
      </c>
      <c r="F4123" s="24"/>
      <c r="G4123" s="24"/>
      <c r="H4123" s="24">
        <v>23416.2</v>
      </c>
      <c r="I4123" s="24">
        <v>11476.61</v>
      </c>
      <c r="J4123" s="24">
        <v>8620.4312200000004</v>
      </c>
      <c r="K4123" s="24">
        <v>0</v>
      </c>
      <c r="L4123" s="24">
        <v>0</v>
      </c>
      <c r="M4123" s="24">
        <f>I4123</f>
        <v>11476.61</v>
      </c>
      <c r="N4123" s="24">
        <f>J4123</f>
        <v>8620.4312200000004</v>
      </c>
      <c r="O4123" s="24">
        <v>11476.61</v>
      </c>
      <c r="P4123" s="24">
        <v>0</v>
      </c>
      <c r="Q4123" s="24">
        <f>O4123</f>
        <v>11476.61</v>
      </c>
      <c r="R4123" s="88">
        <f t="shared" si="2766"/>
        <v>100</v>
      </c>
    </row>
    <row r="4124" spans="1:19" ht="78.75" hidden="1" customHeight="1" x14ac:dyDescent="0.3">
      <c r="A4124" s="28" t="s">
        <v>373</v>
      </c>
      <c r="B4124" s="28" t="s">
        <v>1420</v>
      </c>
      <c r="C4124" s="18" t="s">
        <v>1896</v>
      </c>
      <c r="D4124" s="28"/>
      <c r="E4124" s="29" t="s">
        <v>1897</v>
      </c>
      <c r="F4124" s="24">
        <v>0</v>
      </c>
      <c r="G4124" s="24">
        <f t="shared" ref="G4124:Q4125" si="2767">G4125</f>
        <v>0</v>
      </c>
      <c r="H4124" s="24">
        <f t="shared" si="2767"/>
        <v>0</v>
      </c>
      <c r="I4124" s="24">
        <f t="shared" si="2767"/>
        <v>0</v>
      </c>
      <c r="J4124" s="37">
        <f t="shared" si="2767"/>
        <v>0</v>
      </c>
      <c r="K4124" s="24">
        <f t="shared" si="2767"/>
        <v>0</v>
      </c>
      <c r="L4124" s="24">
        <f t="shared" si="2767"/>
        <v>0</v>
      </c>
      <c r="M4124" s="24">
        <f t="shared" si="2767"/>
        <v>0</v>
      </c>
      <c r="N4124" s="24">
        <f t="shared" si="2767"/>
        <v>0</v>
      </c>
      <c r="O4124" s="30">
        <f t="shared" si="2767"/>
        <v>0</v>
      </c>
      <c r="P4124" s="30">
        <f t="shared" si="2767"/>
        <v>0</v>
      </c>
      <c r="Q4124" s="30">
        <f t="shared" si="2767"/>
        <v>0</v>
      </c>
      <c r="R4124" s="30">
        <v>0</v>
      </c>
      <c r="S4124" s="36" t="s">
        <v>2026</v>
      </c>
    </row>
    <row r="4125" spans="1:19" ht="31.5" hidden="1" customHeight="1" x14ac:dyDescent="0.3">
      <c r="A4125" s="28" t="s">
        <v>373</v>
      </c>
      <c r="B4125" s="28" t="s">
        <v>1420</v>
      </c>
      <c r="C4125" s="18" t="s">
        <v>1896</v>
      </c>
      <c r="D4125" s="28" t="s">
        <v>345</v>
      </c>
      <c r="E4125" s="29" t="s">
        <v>671</v>
      </c>
      <c r="F4125" s="24">
        <v>0</v>
      </c>
      <c r="G4125" s="24">
        <f t="shared" si="2767"/>
        <v>0</v>
      </c>
      <c r="H4125" s="24">
        <f t="shared" si="2767"/>
        <v>0</v>
      </c>
      <c r="I4125" s="24">
        <f t="shared" si="2767"/>
        <v>0</v>
      </c>
      <c r="J4125" s="37">
        <f t="shared" si="2767"/>
        <v>0</v>
      </c>
      <c r="K4125" s="24">
        <f t="shared" si="2767"/>
        <v>0</v>
      </c>
      <c r="L4125" s="24">
        <f t="shared" si="2767"/>
        <v>0</v>
      </c>
      <c r="M4125" s="24">
        <f t="shared" si="2767"/>
        <v>0</v>
      </c>
      <c r="N4125" s="24">
        <f t="shared" si="2767"/>
        <v>0</v>
      </c>
      <c r="O4125" s="30">
        <f t="shared" si="2767"/>
        <v>0</v>
      </c>
      <c r="P4125" s="30">
        <f t="shared" si="2767"/>
        <v>0</v>
      </c>
      <c r="Q4125" s="30">
        <f t="shared" si="2767"/>
        <v>0</v>
      </c>
      <c r="R4125" s="30">
        <v>0</v>
      </c>
      <c r="S4125" s="36" t="s">
        <v>2026</v>
      </c>
    </row>
    <row r="4126" spans="1:19" ht="15.75" hidden="1" customHeight="1" x14ac:dyDescent="0.3">
      <c r="A4126" s="28" t="s">
        <v>373</v>
      </c>
      <c r="B4126" s="28" t="s">
        <v>1420</v>
      </c>
      <c r="C4126" s="18" t="s">
        <v>1896</v>
      </c>
      <c r="D4126" s="28" t="s">
        <v>344</v>
      </c>
      <c r="E4126" s="29" t="s">
        <v>672</v>
      </c>
      <c r="F4126" s="24">
        <v>0</v>
      </c>
      <c r="G4126" s="24"/>
      <c r="H4126" s="24">
        <v>0</v>
      </c>
      <c r="I4126" s="24">
        <v>0</v>
      </c>
      <c r="J4126" s="37">
        <v>0</v>
      </c>
      <c r="K4126" s="24">
        <v>0</v>
      </c>
      <c r="L4126" s="24">
        <v>0</v>
      </c>
      <c r="M4126" s="24">
        <f>I4126</f>
        <v>0</v>
      </c>
      <c r="N4126" s="24">
        <f>J4126</f>
        <v>0</v>
      </c>
      <c r="O4126" s="30">
        <v>0</v>
      </c>
      <c r="P4126" s="30">
        <v>0</v>
      </c>
      <c r="Q4126" s="30">
        <v>0</v>
      </c>
      <c r="R4126" s="30">
        <v>0</v>
      </c>
      <c r="S4126" s="36" t="s">
        <v>2026</v>
      </c>
    </row>
    <row r="4127" spans="1:19" ht="78.75" customHeight="1" x14ac:dyDescent="0.3">
      <c r="A4127" s="28" t="s">
        <v>373</v>
      </c>
      <c r="B4127" s="28" t="s">
        <v>1420</v>
      </c>
      <c r="C4127" s="18" t="s">
        <v>1898</v>
      </c>
      <c r="D4127" s="28"/>
      <c r="E4127" s="29" t="s">
        <v>1899</v>
      </c>
      <c r="F4127" s="24">
        <v>13812.6</v>
      </c>
      <c r="G4127" s="24">
        <f t="shared" ref="G4127:Q4128" si="2768">G4128</f>
        <v>0</v>
      </c>
      <c r="H4127" s="24">
        <f t="shared" si="2768"/>
        <v>13812.6</v>
      </c>
      <c r="I4127" s="24">
        <f t="shared" si="2768"/>
        <v>13812.6</v>
      </c>
      <c r="J4127" s="37">
        <f t="shared" si="2768"/>
        <v>0</v>
      </c>
      <c r="K4127" s="24">
        <f t="shared" si="2768"/>
        <v>0</v>
      </c>
      <c r="L4127" s="24">
        <f t="shared" si="2768"/>
        <v>0</v>
      </c>
      <c r="M4127" s="24">
        <f t="shared" si="2768"/>
        <v>13812.6</v>
      </c>
      <c r="N4127" s="24">
        <f t="shared" si="2768"/>
        <v>0</v>
      </c>
      <c r="O4127" s="30">
        <f t="shared" si="2768"/>
        <v>0</v>
      </c>
      <c r="P4127" s="30">
        <f t="shared" si="2768"/>
        <v>0</v>
      </c>
      <c r="Q4127" s="30">
        <f t="shared" si="2768"/>
        <v>0</v>
      </c>
      <c r="R4127" s="88">
        <f t="shared" si="2766"/>
        <v>0</v>
      </c>
    </row>
    <row r="4128" spans="1:19" ht="31.5" customHeight="1" x14ac:dyDescent="0.3">
      <c r="A4128" s="28" t="s">
        <v>373</v>
      </c>
      <c r="B4128" s="28" t="s">
        <v>1420</v>
      </c>
      <c r="C4128" s="18" t="s">
        <v>1898</v>
      </c>
      <c r="D4128" s="28" t="s">
        <v>345</v>
      </c>
      <c r="E4128" s="29" t="s">
        <v>671</v>
      </c>
      <c r="F4128" s="24">
        <v>13812.6</v>
      </c>
      <c r="G4128" s="24">
        <f t="shared" si="2768"/>
        <v>0</v>
      </c>
      <c r="H4128" s="24">
        <f t="shared" si="2768"/>
        <v>13812.6</v>
      </c>
      <c r="I4128" s="24">
        <f t="shared" si="2768"/>
        <v>13812.6</v>
      </c>
      <c r="J4128" s="37">
        <f t="shared" si="2768"/>
        <v>0</v>
      </c>
      <c r="K4128" s="24">
        <f t="shared" si="2768"/>
        <v>0</v>
      </c>
      <c r="L4128" s="24">
        <f t="shared" si="2768"/>
        <v>0</v>
      </c>
      <c r="M4128" s="24">
        <f t="shared" si="2768"/>
        <v>13812.6</v>
      </c>
      <c r="N4128" s="24">
        <f t="shared" si="2768"/>
        <v>0</v>
      </c>
      <c r="O4128" s="30">
        <f t="shared" si="2768"/>
        <v>0</v>
      </c>
      <c r="P4128" s="30">
        <f t="shared" si="2768"/>
        <v>0</v>
      </c>
      <c r="Q4128" s="30">
        <f t="shared" si="2768"/>
        <v>0</v>
      </c>
      <c r="R4128" s="88">
        <f t="shared" si="2766"/>
        <v>0</v>
      </c>
    </row>
    <row r="4129" spans="1:19" ht="15.75" customHeight="1" x14ac:dyDescent="0.3">
      <c r="A4129" s="28" t="s">
        <v>373</v>
      </c>
      <c r="B4129" s="28" t="s">
        <v>1420</v>
      </c>
      <c r="C4129" s="18" t="s">
        <v>1898</v>
      </c>
      <c r="D4129" s="28" t="s">
        <v>344</v>
      </c>
      <c r="E4129" s="29" t="s">
        <v>672</v>
      </c>
      <c r="F4129" s="24">
        <v>13812.6</v>
      </c>
      <c r="G4129" s="24"/>
      <c r="H4129" s="24">
        <v>13812.6</v>
      </c>
      <c r="I4129" s="24">
        <v>13812.6</v>
      </c>
      <c r="J4129" s="37">
        <v>0</v>
      </c>
      <c r="K4129" s="24">
        <v>0</v>
      </c>
      <c r="L4129" s="24">
        <v>0</v>
      </c>
      <c r="M4129" s="24">
        <f>I4129</f>
        <v>13812.6</v>
      </c>
      <c r="N4129" s="24">
        <f>J4129</f>
        <v>0</v>
      </c>
      <c r="O4129" s="30">
        <v>0</v>
      </c>
      <c r="P4129" s="30">
        <v>0</v>
      </c>
      <c r="Q4129" s="30">
        <v>0</v>
      </c>
      <c r="R4129" s="88">
        <f t="shared" si="2766"/>
        <v>0</v>
      </c>
    </row>
    <row r="4130" spans="1:19" ht="94.5" customHeight="1" x14ac:dyDescent="0.3">
      <c r="A4130" s="28" t="s">
        <v>373</v>
      </c>
      <c r="B4130" s="28" t="s">
        <v>1420</v>
      </c>
      <c r="C4130" s="18" t="s">
        <v>389</v>
      </c>
      <c r="D4130" s="28"/>
      <c r="E4130" s="29" t="s">
        <v>830</v>
      </c>
      <c r="F4130" s="24">
        <v>55813.9</v>
      </c>
      <c r="G4130" s="24">
        <f t="shared" ref="G4130:Q4131" si="2769">G4131</f>
        <v>12500</v>
      </c>
      <c r="H4130" s="24">
        <f t="shared" si="2769"/>
        <v>68313.899999999994</v>
      </c>
      <c r="I4130" s="24">
        <f t="shared" si="2769"/>
        <v>68313.899999999994</v>
      </c>
      <c r="J4130" s="37">
        <f t="shared" si="2769"/>
        <v>68313.899999999994</v>
      </c>
      <c r="K4130" s="24">
        <f t="shared" si="2769"/>
        <v>0</v>
      </c>
      <c r="L4130" s="24">
        <f t="shared" si="2769"/>
        <v>0</v>
      </c>
      <c r="M4130" s="24">
        <f t="shared" si="2769"/>
        <v>68313.899999999994</v>
      </c>
      <c r="N4130" s="24">
        <f t="shared" si="2769"/>
        <v>68313.899999999994</v>
      </c>
      <c r="O4130" s="30">
        <f t="shared" si="2769"/>
        <v>68313.899999999994</v>
      </c>
      <c r="P4130" s="30">
        <f t="shared" si="2769"/>
        <v>0</v>
      </c>
      <c r="Q4130" s="30">
        <f t="shared" si="2769"/>
        <v>68313.899999999994</v>
      </c>
      <c r="R4130" s="88">
        <f t="shared" si="2766"/>
        <v>100</v>
      </c>
      <c r="S4130" s="70"/>
    </row>
    <row r="4131" spans="1:19" ht="31.5" customHeight="1" x14ac:dyDescent="0.3">
      <c r="A4131" s="28" t="s">
        <v>373</v>
      </c>
      <c r="B4131" s="28" t="s">
        <v>1420</v>
      </c>
      <c r="C4131" s="18" t="s">
        <v>389</v>
      </c>
      <c r="D4131" s="28" t="s">
        <v>345</v>
      </c>
      <c r="E4131" s="29" t="s">
        <v>671</v>
      </c>
      <c r="F4131" s="24">
        <v>55813.9</v>
      </c>
      <c r="G4131" s="24">
        <f t="shared" si="2769"/>
        <v>12500</v>
      </c>
      <c r="H4131" s="24">
        <f t="shared" si="2769"/>
        <v>68313.899999999994</v>
      </c>
      <c r="I4131" s="24">
        <f t="shared" si="2769"/>
        <v>68313.899999999994</v>
      </c>
      <c r="J4131" s="37">
        <f t="shared" si="2769"/>
        <v>68313.899999999994</v>
      </c>
      <c r="K4131" s="24">
        <f t="shared" si="2769"/>
        <v>0</v>
      </c>
      <c r="L4131" s="24">
        <f t="shared" si="2769"/>
        <v>0</v>
      </c>
      <c r="M4131" s="24">
        <f t="shared" si="2769"/>
        <v>68313.899999999994</v>
      </c>
      <c r="N4131" s="24">
        <f t="shared" si="2769"/>
        <v>68313.899999999994</v>
      </c>
      <c r="O4131" s="30">
        <f t="shared" si="2769"/>
        <v>68313.899999999994</v>
      </c>
      <c r="P4131" s="30">
        <f t="shared" si="2769"/>
        <v>0</v>
      </c>
      <c r="Q4131" s="30">
        <f t="shared" si="2769"/>
        <v>68313.899999999994</v>
      </c>
      <c r="R4131" s="88">
        <f t="shared" si="2766"/>
        <v>100</v>
      </c>
      <c r="S4131" s="70"/>
    </row>
    <row r="4132" spans="1:19" ht="15.75" customHeight="1" x14ac:dyDescent="0.3">
      <c r="A4132" s="28" t="s">
        <v>373</v>
      </c>
      <c r="B4132" s="28" t="s">
        <v>1420</v>
      </c>
      <c r="C4132" s="18" t="s">
        <v>389</v>
      </c>
      <c r="D4132" s="28" t="s">
        <v>344</v>
      </c>
      <c r="E4132" s="29" t="s">
        <v>672</v>
      </c>
      <c r="F4132" s="24">
        <v>55813.9</v>
      </c>
      <c r="G4132" s="24">
        <v>12500</v>
      </c>
      <c r="H4132" s="24">
        <v>68313.899999999994</v>
      </c>
      <c r="I4132" s="24">
        <v>68313.899999999994</v>
      </c>
      <c r="J4132" s="37">
        <v>68313.899999999994</v>
      </c>
      <c r="K4132" s="24">
        <v>0</v>
      </c>
      <c r="L4132" s="24">
        <v>0</v>
      </c>
      <c r="M4132" s="24">
        <f>I4132</f>
        <v>68313.899999999994</v>
      </c>
      <c r="N4132" s="24">
        <f>J4132</f>
        <v>68313.899999999994</v>
      </c>
      <c r="O4132" s="30">
        <v>68313.899999999994</v>
      </c>
      <c r="P4132" s="30">
        <v>0</v>
      </c>
      <c r="Q4132" s="30">
        <f>O4132</f>
        <v>68313.899999999994</v>
      </c>
      <c r="R4132" s="88">
        <f t="shared" si="2766"/>
        <v>100</v>
      </c>
      <c r="S4132" s="70"/>
    </row>
    <row r="4133" spans="1:19" ht="110.25" hidden="1" customHeight="1" x14ac:dyDescent="0.3">
      <c r="A4133" s="28" t="s">
        <v>373</v>
      </c>
      <c r="B4133" s="28" t="s">
        <v>1420</v>
      </c>
      <c r="C4133" s="18" t="s">
        <v>390</v>
      </c>
      <c r="D4133" s="28"/>
      <c r="E4133" s="29" t="s">
        <v>831</v>
      </c>
      <c r="F4133" s="24">
        <v>21258.1</v>
      </c>
      <c r="G4133" s="24">
        <f t="shared" ref="G4133:Q4134" si="2770">G4134</f>
        <v>0</v>
      </c>
      <c r="H4133" s="24">
        <f t="shared" si="2770"/>
        <v>0</v>
      </c>
      <c r="I4133" s="24">
        <f t="shared" si="2770"/>
        <v>0</v>
      </c>
      <c r="J4133" s="37">
        <f t="shared" si="2770"/>
        <v>0</v>
      </c>
      <c r="K4133" s="24">
        <f t="shared" si="2770"/>
        <v>0</v>
      </c>
      <c r="L4133" s="24">
        <f t="shared" si="2770"/>
        <v>0</v>
      </c>
      <c r="M4133" s="24">
        <f t="shared" si="2770"/>
        <v>0</v>
      </c>
      <c r="N4133" s="24">
        <f t="shared" si="2770"/>
        <v>0</v>
      </c>
      <c r="O4133" s="30">
        <f t="shared" si="2770"/>
        <v>0</v>
      </c>
      <c r="P4133" s="30">
        <f t="shared" si="2770"/>
        <v>0</v>
      </c>
      <c r="Q4133" s="30">
        <f t="shared" si="2770"/>
        <v>0</v>
      </c>
      <c r="R4133" s="30">
        <v>0</v>
      </c>
      <c r="S4133" s="26" t="s">
        <v>2026</v>
      </c>
    </row>
    <row r="4134" spans="1:19" ht="31.5" hidden="1" customHeight="1" x14ac:dyDescent="0.3">
      <c r="A4134" s="28" t="s">
        <v>373</v>
      </c>
      <c r="B4134" s="28" t="s">
        <v>1420</v>
      </c>
      <c r="C4134" s="18" t="s">
        <v>390</v>
      </c>
      <c r="D4134" s="28" t="s">
        <v>345</v>
      </c>
      <c r="E4134" s="29" t="s">
        <v>671</v>
      </c>
      <c r="F4134" s="24">
        <v>21258.1</v>
      </c>
      <c r="G4134" s="24">
        <f t="shared" si="2770"/>
        <v>0</v>
      </c>
      <c r="H4134" s="24">
        <f t="shared" si="2770"/>
        <v>0</v>
      </c>
      <c r="I4134" s="24">
        <f t="shared" si="2770"/>
        <v>0</v>
      </c>
      <c r="J4134" s="37">
        <f t="shared" si="2770"/>
        <v>0</v>
      </c>
      <c r="K4134" s="24">
        <f t="shared" si="2770"/>
        <v>0</v>
      </c>
      <c r="L4134" s="24">
        <f t="shared" si="2770"/>
        <v>0</v>
      </c>
      <c r="M4134" s="24">
        <f t="shared" si="2770"/>
        <v>0</v>
      </c>
      <c r="N4134" s="24">
        <f t="shared" si="2770"/>
        <v>0</v>
      </c>
      <c r="O4134" s="30">
        <f t="shared" si="2770"/>
        <v>0</v>
      </c>
      <c r="P4134" s="30">
        <f t="shared" si="2770"/>
        <v>0</v>
      </c>
      <c r="Q4134" s="30">
        <f t="shared" si="2770"/>
        <v>0</v>
      </c>
      <c r="R4134" s="30">
        <v>0</v>
      </c>
      <c r="S4134" s="26" t="s">
        <v>2026</v>
      </c>
    </row>
    <row r="4135" spans="1:19" ht="15.75" hidden="1" customHeight="1" x14ac:dyDescent="0.3">
      <c r="A4135" s="28" t="s">
        <v>373</v>
      </c>
      <c r="B4135" s="28" t="s">
        <v>1420</v>
      </c>
      <c r="C4135" s="18" t="s">
        <v>390</v>
      </c>
      <c r="D4135" s="28" t="s">
        <v>344</v>
      </c>
      <c r="E4135" s="29" t="s">
        <v>672</v>
      </c>
      <c r="F4135" s="24">
        <v>21258.1</v>
      </c>
      <c r="G4135" s="24"/>
      <c r="H4135" s="24">
        <v>0</v>
      </c>
      <c r="I4135" s="24">
        <v>0</v>
      </c>
      <c r="J4135" s="37">
        <v>0</v>
      </c>
      <c r="K4135" s="24">
        <v>0</v>
      </c>
      <c r="L4135" s="24">
        <v>0</v>
      </c>
      <c r="M4135" s="24">
        <f>I4135</f>
        <v>0</v>
      </c>
      <c r="N4135" s="24">
        <f>J4135</f>
        <v>0</v>
      </c>
      <c r="O4135" s="30">
        <v>0</v>
      </c>
      <c r="P4135" s="30">
        <v>0</v>
      </c>
      <c r="Q4135" s="30">
        <v>0</v>
      </c>
      <c r="R4135" s="30">
        <v>0</v>
      </c>
      <c r="S4135" s="26" t="s">
        <v>2026</v>
      </c>
    </row>
    <row r="4136" spans="1:19" ht="110.25" hidden="1" customHeight="1" x14ac:dyDescent="0.3">
      <c r="A4136" s="28" t="s">
        <v>373</v>
      </c>
      <c r="B4136" s="28" t="s">
        <v>1420</v>
      </c>
      <c r="C4136" s="18" t="s">
        <v>391</v>
      </c>
      <c r="D4136" s="28"/>
      <c r="E4136" s="29" t="s">
        <v>0</v>
      </c>
      <c r="F4136" s="24">
        <v>18083.5</v>
      </c>
      <c r="G4136" s="24">
        <f t="shared" ref="G4136:Q4143" si="2771">G4137</f>
        <v>0</v>
      </c>
      <c r="H4136" s="24">
        <f t="shared" si="2771"/>
        <v>0</v>
      </c>
      <c r="I4136" s="24">
        <f t="shared" si="2771"/>
        <v>0</v>
      </c>
      <c r="J4136" s="37">
        <f t="shared" si="2771"/>
        <v>0</v>
      </c>
      <c r="K4136" s="24">
        <f t="shared" si="2771"/>
        <v>0</v>
      </c>
      <c r="L4136" s="24">
        <f t="shared" si="2771"/>
        <v>0</v>
      </c>
      <c r="M4136" s="24">
        <f t="shared" si="2771"/>
        <v>0</v>
      </c>
      <c r="N4136" s="24">
        <f t="shared" si="2771"/>
        <v>0</v>
      </c>
      <c r="O4136" s="30">
        <f t="shared" si="2771"/>
        <v>0</v>
      </c>
      <c r="P4136" s="30">
        <f t="shared" si="2771"/>
        <v>0</v>
      </c>
      <c r="Q4136" s="30">
        <f t="shared" si="2771"/>
        <v>0</v>
      </c>
      <c r="R4136" s="30">
        <v>0</v>
      </c>
      <c r="S4136" s="26" t="s">
        <v>2026</v>
      </c>
    </row>
    <row r="4137" spans="1:19" ht="31.5" hidden="1" customHeight="1" x14ac:dyDescent="0.3">
      <c r="A4137" s="28" t="s">
        <v>373</v>
      </c>
      <c r="B4137" s="28" t="s">
        <v>1420</v>
      </c>
      <c r="C4137" s="18" t="s">
        <v>391</v>
      </c>
      <c r="D4137" s="28" t="s">
        <v>345</v>
      </c>
      <c r="E4137" s="29" t="s">
        <v>671</v>
      </c>
      <c r="F4137" s="24">
        <v>18083.5</v>
      </c>
      <c r="G4137" s="24">
        <f t="shared" ref="G4137:O4143" si="2772">G4138</f>
        <v>0</v>
      </c>
      <c r="H4137" s="24">
        <f t="shared" si="2772"/>
        <v>0</v>
      </c>
      <c r="I4137" s="24">
        <f t="shared" si="2772"/>
        <v>0</v>
      </c>
      <c r="J4137" s="37">
        <f t="shared" si="2772"/>
        <v>0</v>
      </c>
      <c r="K4137" s="24">
        <f t="shared" si="2772"/>
        <v>0</v>
      </c>
      <c r="L4137" s="24">
        <f t="shared" si="2772"/>
        <v>0</v>
      </c>
      <c r="M4137" s="24">
        <f t="shared" si="2772"/>
        <v>0</v>
      </c>
      <c r="N4137" s="24">
        <f t="shared" si="2772"/>
        <v>0</v>
      </c>
      <c r="O4137" s="30">
        <f t="shared" si="2772"/>
        <v>0</v>
      </c>
      <c r="P4137" s="30">
        <f t="shared" si="2771"/>
        <v>0</v>
      </c>
      <c r="Q4137" s="30">
        <f t="shared" si="2771"/>
        <v>0</v>
      </c>
      <c r="R4137" s="30">
        <v>0</v>
      </c>
      <c r="S4137" s="26" t="s">
        <v>2026</v>
      </c>
    </row>
    <row r="4138" spans="1:19" ht="15.75" hidden="1" customHeight="1" x14ac:dyDescent="0.3">
      <c r="A4138" s="28" t="s">
        <v>373</v>
      </c>
      <c r="B4138" s="28" t="s">
        <v>1420</v>
      </c>
      <c r="C4138" s="18" t="s">
        <v>391</v>
      </c>
      <c r="D4138" s="28" t="s">
        <v>344</v>
      </c>
      <c r="E4138" s="29" t="s">
        <v>672</v>
      </c>
      <c r="F4138" s="24">
        <v>18083.5</v>
      </c>
      <c r="G4138" s="24"/>
      <c r="H4138" s="24">
        <v>0</v>
      </c>
      <c r="I4138" s="24">
        <v>0</v>
      </c>
      <c r="J4138" s="37">
        <v>0</v>
      </c>
      <c r="K4138" s="24">
        <v>0</v>
      </c>
      <c r="L4138" s="24">
        <v>0</v>
      </c>
      <c r="M4138" s="24">
        <f>I4138</f>
        <v>0</v>
      </c>
      <c r="N4138" s="24">
        <f>J4138</f>
        <v>0</v>
      </c>
      <c r="O4138" s="30">
        <v>0</v>
      </c>
      <c r="P4138" s="30">
        <v>0</v>
      </c>
      <c r="Q4138" s="30">
        <v>0</v>
      </c>
      <c r="R4138" s="30">
        <v>0</v>
      </c>
      <c r="S4138" s="26" t="s">
        <v>2026</v>
      </c>
    </row>
    <row r="4139" spans="1:19" ht="94.5" customHeight="1" x14ac:dyDescent="0.3">
      <c r="A4139" s="28" t="s">
        <v>373</v>
      </c>
      <c r="B4139" s="28" t="s">
        <v>1420</v>
      </c>
      <c r="C4139" s="18" t="s">
        <v>392</v>
      </c>
      <c r="D4139" s="28"/>
      <c r="E4139" s="29" t="s">
        <v>1298</v>
      </c>
      <c r="F4139" s="24">
        <v>48155.5</v>
      </c>
      <c r="G4139" s="24">
        <f t="shared" si="2772"/>
        <v>0</v>
      </c>
      <c r="H4139" s="24">
        <f t="shared" si="2772"/>
        <v>63718.726999999999</v>
      </c>
      <c r="I4139" s="24">
        <f t="shared" si="2772"/>
        <v>63718.727129999999</v>
      </c>
      <c r="J4139" s="37">
        <f t="shared" si="2772"/>
        <v>0</v>
      </c>
      <c r="K4139" s="24">
        <f t="shared" si="2772"/>
        <v>0</v>
      </c>
      <c r="L4139" s="24">
        <f t="shared" si="2772"/>
        <v>0</v>
      </c>
      <c r="M4139" s="24">
        <f t="shared" si="2772"/>
        <v>63718.727129999999</v>
      </c>
      <c r="N4139" s="24">
        <f t="shared" si="2772"/>
        <v>0</v>
      </c>
      <c r="O4139" s="30">
        <f t="shared" si="2772"/>
        <v>0</v>
      </c>
      <c r="P4139" s="30">
        <f t="shared" si="2771"/>
        <v>0</v>
      </c>
      <c r="Q4139" s="30">
        <f t="shared" si="2771"/>
        <v>0</v>
      </c>
      <c r="R4139" s="88">
        <f t="shared" si="2766"/>
        <v>0</v>
      </c>
    </row>
    <row r="4140" spans="1:19" ht="31.5" customHeight="1" x14ac:dyDescent="0.3">
      <c r="A4140" s="28" t="s">
        <v>373</v>
      </c>
      <c r="B4140" s="28" t="s">
        <v>1420</v>
      </c>
      <c r="C4140" s="18" t="s">
        <v>392</v>
      </c>
      <c r="D4140" s="28" t="s">
        <v>345</v>
      </c>
      <c r="E4140" s="29" t="s">
        <v>671</v>
      </c>
      <c r="F4140" s="24">
        <v>48155.5</v>
      </c>
      <c r="G4140" s="24">
        <f t="shared" si="2772"/>
        <v>0</v>
      </c>
      <c r="H4140" s="24">
        <f t="shared" si="2772"/>
        <v>63718.726999999999</v>
      </c>
      <c r="I4140" s="24">
        <f t="shared" si="2772"/>
        <v>63718.727129999999</v>
      </c>
      <c r="J4140" s="37">
        <f t="shared" si="2772"/>
        <v>0</v>
      </c>
      <c r="K4140" s="24">
        <f t="shared" si="2772"/>
        <v>0</v>
      </c>
      <c r="L4140" s="24">
        <f t="shared" si="2772"/>
        <v>0</v>
      </c>
      <c r="M4140" s="24">
        <f t="shared" si="2772"/>
        <v>63718.727129999999</v>
      </c>
      <c r="N4140" s="24">
        <f t="shared" si="2772"/>
        <v>0</v>
      </c>
      <c r="O4140" s="30">
        <f t="shared" si="2772"/>
        <v>0</v>
      </c>
      <c r="P4140" s="30">
        <f t="shared" si="2771"/>
        <v>0</v>
      </c>
      <c r="Q4140" s="30">
        <f t="shared" si="2771"/>
        <v>0</v>
      </c>
      <c r="R4140" s="88">
        <f t="shared" si="2766"/>
        <v>0</v>
      </c>
    </row>
    <row r="4141" spans="1:19" ht="15.75" customHeight="1" x14ac:dyDescent="0.3">
      <c r="A4141" s="28" t="s">
        <v>373</v>
      </c>
      <c r="B4141" s="28" t="s">
        <v>1420</v>
      </c>
      <c r="C4141" s="18" t="s">
        <v>392</v>
      </c>
      <c r="D4141" s="28" t="s">
        <v>344</v>
      </c>
      <c r="E4141" s="29" t="s">
        <v>672</v>
      </c>
      <c r="F4141" s="24">
        <v>48155.5</v>
      </c>
      <c r="G4141" s="24"/>
      <c r="H4141" s="24">
        <v>63718.726999999999</v>
      </c>
      <c r="I4141" s="24">
        <v>63718.727129999999</v>
      </c>
      <c r="J4141" s="37">
        <v>0</v>
      </c>
      <c r="K4141" s="24">
        <v>0</v>
      </c>
      <c r="L4141" s="24">
        <v>0</v>
      </c>
      <c r="M4141" s="24">
        <f>I4141</f>
        <v>63718.727129999999</v>
      </c>
      <c r="N4141" s="24">
        <f>J4141</f>
        <v>0</v>
      </c>
      <c r="O4141" s="30">
        <v>0</v>
      </c>
      <c r="P4141" s="30">
        <v>0</v>
      </c>
      <c r="Q4141" s="30">
        <v>0</v>
      </c>
      <c r="R4141" s="88">
        <f t="shared" si="2766"/>
        <v>0</v>
      </c>
    </row>
    <row r="4142" spans="1:19" ht="78.75" customHeight="1" x14ac:dyDescent="0.3">
      <c r="A4142" s="28" t="s">
        <v>373</v>
      </c>
      <c r="B4142" s="28" t="s">
        <v>1420</v>
      </c>
      <c r="C4142" s="18" t="s">
        <v>1670</v>
      </c>
      <c r="D4142" s="28"/>
      <c r="E4142" s="29" t="s">
        <v>1281</v>
      </c>
      <c r="F4142" s="24">
        <v>5305</v>
      </c>
      <c r="G4142" s="24">
        <f t="shared" si="2772"/>
        <v>0</v>
      </c>
      <c r="H4142" s="24">
        <f t="shared" si="2772"/>
        <v>5305</v>
      </c>
      <c r="I4142" s="24">
        <f t="shared" si="2772"/>
        <v>5305</v>
      </c>
      <c r="J4142" s="37">
        <f t="shared" si="2772"/>
        <v>0</v>
      </c>
      <c r="K4142" s="24">
        <f t="shared" si="2772"/>
        <v>0</v>
      </c>
      <c r="L4142" s="24">
        <f t="shared" si="2772"/>
        <v>0</v>
      </c>
      <c r="M4142" s="24">
        <f t="shared" si="2772"/>
        <v>5305</v>
      </c>
      <c r="N4142" s="24">
        <f t="shared" si="2772"/>
        <v>0</v>
      </c>
      <c r="O4142" s="30">
        <f t="shared" si="2772"/>
        <v>0</v>
      </c>
      <c r="P4142" s="30">
        <f t="shared" si="2771"/>
        <v>0</v>
      </c>
      <c r="Q4142" s="30">
        <f t="shared" si="2771"/>
        <v>0</v>
      </c>
      <c r="R4142" s="88">
        <f t="shared" si="2766"/>
        <v>0</v>
      </c>
    </row>
    <row r="4143" spans="1:19" ht="31.5" customHeight="1" x14ac:dyDescent="0.3">
      <c r="A4143" s="28" t="s">
        <v>373</v>
      </c>
      <c r="B4143" s="28" t="s">
        <v>1420</v>
      </c>
      <c r="C4143" s="18" t="s">
        <v>1670</v>
      </c>
      <c r="D4143" s="28" t="s">
        <v>345</v>
      </c>
      <c r="E4143" s="29" t="s">
        <v>671</v>
      </c>
      <c r="F4143" s="24">
        <v>5305</v>
      </c>
      <c r="G4143" s="24">
        <f t="shared" si="2772"/>
        <v>0</v>
      </c>
      <c r="H4143" s="24">
        <f t="shared" si="2772"/>
        <v>5305</v>
      </c>
      <c r="I4143" s="24">
        <f t="shared" si="2772"/>
        <v>5305</v>
      </c>
      <c r="J4143" s="37">
        <f t="shared" si="2772"/>
        <v>0</v>
      </c>
      <c r="K4143" s="24">
        <f t="shared" si="2772"/>
        <v>0</v>
      </c>
      <c r="L4143" s="24">
        <f t="shared" si="2772"/>
        <v>0</v>
      </c>
      <c r="M4143" s="24">
        <f t="shared" si="2772"/>
        <v>5305</v>
      </c>
      <c r="N4143" s="24">
        <f t="shared" si="2772"/>
        <v>0</v>
      </c>
      <c r="O4143" s="30">
        <f t="shared" si="2772"/>
        <v>0</v>
      </c>
      <c r="P4143" s="30">
        <f t="shared" si="2771"/>
        <v>0</v>
      </c>
      <c r="Q4143" s="30">
        <f t="shared" si="2771"/>
        <v>0</v>
      </c>
      <c r="R4143" s="88">
        <f t="shared" si="2766"/>
        <v>0</v>
      </c>
    </row>
    <row r="4144" spans="1:19" ht="15.75" customHeight="1" x14ac:dyDescent="0.3">
      <c r="A4144" s="28" t="s">
        <v>373</v>
      </c>
      <c r="B4144" s="28" t="s">
        <v>1420</v>
      </c>
      <c r="C4144" s="18" t="s">
        <v>1670</v>
      </c>
      <c r="D4144" s="28" t="s">
        <v>344</v>
      </c>
      <c r="E4144" s="29" t="s">
        <v>672</v>
      </c>
      <c r="F4144" s="24">
        <v>5305</v>
      </c>
      <c r="G4144" s="24"/>
      <c r="H4144" s="24">
        <v>5305</v>
      </c>
      <c r="I4144" s="24">
        <v>5305</v>
      </c>
      <c r="J4144" s="37">
        <v>0</v>
      </c>
      <c r="K4144" s="24">
        <v>0</v>
      </c>
      <c r="L4144" s="24">
        <v>0</v>
      </c>
      <c r="M4144" s="24">
        <f>I4144</f>
        <v>5305</v>
      </c>
      <c r="N4144" s="24">
        <f>J4144</f>
        <v>0</v>
      </c>
      <c r="O4144" s="30">
        <v>0</v>
      </c>
      <c r="P4144" s="30">
        <v>0</v>
      </c>
      <c r="Q4144" s="30">
        <v>0</v>
      </c>
      <c r="R4144" s="88">
        <f t="shared" si="2766"/>
        <v>0</v>
      </c>
    </row>
    <row r="4145" spans="1:19" ht="78.75" hidden="1" customHeight="1" x14ac:dyDescent="0.3">
      <c r="A4145" s="28" t="s">
        <v>373</v>
      </c>
      <c r="B4145" s="28" t="s">
        <v>1420</v>
      </c>
      <c r="C4145" s="18" t="s">
        <v>1900</v>
      </c>
      <c r="D4145" s="28"/>
      <c r="E4145" s="29" t="s">
        <v>1901</v>
      </c>
      <c r="F4145" s="24">
        <v>0</v>
      </c>
      <c r="G4145" s="24">
        <f t="shared" ref="G4145:Q4146" si="2773">G4146</f>
        <v>0</v>
      </c>
      <c r="H4145" s="24">
        <f t="shared" si="2773"/>
        <v>0</v>
      </c>
      <c r="I4145" s="24">
        <f t="shared" si="2773"/>
        <v>0</v>
      </c>
      <c r="J4145" s="37">
        <f t="shared" si="2773"/>
        <v>0</v>
      </c>
      <c r="K4145" s="24">
        <f t="shared" si="2773"/>
        <v>0</v>
      </c>
      <c r="L4145" s="24">
        <f t="shared" si="2773"/>
        <v>0</v>
      </c>
      <c r="M4145" s="24">
        <f t="shared" si="2773"/>
        <v>0</v>
      </c>
      <c r="N4145" s="24">
        <f t="shared" si="2773"/>
        <v>0</v>
      </c>
      <c r="O4145" s="30">
        <f t="shared" si="2773"/>
        <v>0</v>
      </c>
      <c r="P4145" s="30">
        <f t="shared" si="2773"/>
        <v>0</v>
      </c>
      <c r="Q4145" s="30">
        <f t="shared" si="2773"/>
        <v>0</v>
      </c>
      <c r="R4145" s="30">
        <v>0</v>
      </c>
      <c r="S4145" s="36" t="s">
        <v>2026</v>
      </c>
    </row>
    <row r="4146" spans="1:19" ht="31.5" hidden="1" customHeight="1" x14ac:dyDescent="0.3">
      <c r="A4146" s="28" t="s">
        <v>373</v>
      </c>
      <c r="B4146" s="28" t="s">
        <v>1420</v>
      </c>
      <c r="C4146" s="18" t="s">
        <v>1900</v>
      </c>
      <c r="D4146" s="28" t="s">
        <v>345</v>
      </c>
      <c r="E4146" s="29" t="s">
        <v>671</v>
      </c>
      <c r="F4146" s="24">
        <v>0</v>
      </c>
      <c r="G4146" s="24">
        <f t="shared" si="2773"/>
        <v>0</v>
      </c>
      <c r="H4146" s="24">
        <f t="shared" si="2773"/>
        <v>0</v>
      </c>
      <c r="I4146" s="24">
        <f t="shared" si="2773"/>
        <v>0</v>
      </c>
      <c r="J4146" s="37">
        <f t="shared" si="2773"/>
        <v>0</v>
      </c>
      <c r="K4146" s="24">
        <f t="shared" si="2773"/>
        <v>0</v>
      </c>
      <c r="L4146" s="24">
        <f t="shared" si="2773"/>
        <v>0</v>
      </c>
      <c r="M4146" s="24">
        <f t="shared" si="2773"/>
        <v>0</v>
      </c>
      <c r="N4146" s="24">
        <f t="shared" si="2773"/>
        <v>0</v>
      </c>
      <c r="O4146" s="30">
        <f t="shared" si="2773"/>
        <v>0</v>
      </c>
      <c r="P4146" s="30">
        <f t="shared" si="2773"/>
        <v>0</v>
      </c>
      <c r="Q4146" s="30">
        <f t="shared" si="2773"/>
        <v>0</v>
      </c>
      <c r="R4146" s="30">
        <v>0</v>
      </c>
      <c r="S4146" s="36" t="s">
        <v>2026</v>
      </c>
    </row>
    <row r="4147" spans="1:19" ht="15.75" hidden="1" customHeight="1" x14ac:dyDescent="0.3">
      <c r="A4147" s="28" t="s">
        <v>373</v>
      </c>
      <c r="B4147" s="28" t="s">
        <v>1420</v>
      </c>
      <c r="C4147" s="18" t="s">
        <v>1900</v>
      </c>
      <c r="D4147" s="28" t="s">
        <v>344</v>
      </c>
      <c r="E4147" s="29" t="s">
        <v>672</v>
      </c>
      <c r="F4147" s="24">
        <v>0</v>
      </c>
      <c r="G4147" s="24"/>
      <c r="H4147" s="24">
        <v>0</v>
      </c>
      <c r="I4147" s="24">
        <v>0</v>
      </c>
      <c r="J4147" s="37">
        <v>0</v>
      </c>
      <c r="K4147" s="24">
        <v>0</v>
      </c>
      <c r="L4147" s="24">
        <v>0</v>
      </c>
      <c r="M4147" s="24">
        <f>I4147</f>
        <v>0</v>
      </c>
      <c r="N4147" s="24">
        <f>J4147</f>
        <v>0</v>
      </c>
      <c r="O4147" s="30">
        <v>0</v>
      </c>
      <c r="P4147" s="30">
        <v>0</v>
      </c>
      <c r="Q4147" s="30">
        <v>0</v>
      </c>
      <c r="R4147" s="30">
        <v>0</v>
      </c>
      <c r="S4147" s="36" t="s">
        <v>2026</v>
      </c>
    </row>
    <row r="4148" spans="1:19" ht="78.75" customHeight="1" x14ac:dyDescent="0.3">
      <c r="A4148" s="28" t="s">
        <v>373</v>
      </c>
      <c r="B4148" s="28" t="s">
        <v>1420</v>
      </c>
      <c r="C4148" s="18" t="s">
        <v>394</v>
      </c>
      <c r="D4148" s="28"/>
      <c r="E4148" s="29" t="s">
        <v>1282</v>
      </c>
      <c r="F4148" s="24">
        <v>97966.200000000012</v>
      </c>
      <c r="G4148" s="24">
        <f t="shared" ref="G4148:Q4149" si="2774">G4149</f>
        <v>0</v>
      </c>
      <c r="H4148" s="24">
        <f t="shared" si="2774"/>
        <v>19270.490000000002</v>
      </c>
      <c r="I4148" s="24">
        <f t="shared" si="2774"/>
        <v>19270.490000000002</v>
      </c>
      <c r="J4148" s="37">
        <f t="shared" si="2774"/>
        <v>11.464320000000001</v>
      </c>
      <c r="K4148" s="24">
        <f t="shared" si="2774"/>
        <v>0</v>
      </c>
      <c r="L4148" s="24">
        <f t="shared" si="2774"/>
        <v>0</v>
      </c>
      <c r="M4148" s="24">
        <f t="shared" si="2774"/>
        <v>19270.490000000002</v>
      </c>
      <c r="N4148" s="24">
        <f t="shared" si="2774"/>
        <v>11.464320000000001</v>
      </c>
      <c r="O4148" s="30">
        <f t="shared" si="2774"/>
        <v>19270.490000000002</v>
      </c>
      <c r="P4148" s="30">
        <f t="shared" si="2774"/>
        <v>0</v>
      </c>
      <c r="Q4148" s="30">
        <f t="shared" si="2774"/>
        <v>19270.490000000002</v>
      </c>
      <c r="R4148" s="88">
        <f t="shared" si="2766"/>
        <v>100</v>
      </c>
    </row>
    <row r="4149" spans="1:19" ht="31.5" customHeight="1" x14ac:dyDescent="0.3">
      <c r="A4149" s="28" t="s">
        <v>373</v>
      </c>
      <c r="B4149" s="28" t="s">
        <v>1420</v>
      </c>
      <c r="C4149" s="18" t="s">
        <v>394</v>
      </c>
      <c r="D4149" s="28" t="s">
        <v>345</v>
      </c>
      <c r="E4149" s="29" t="s">
        <v>671</v>
      </c>
      <c r="F4149" s="24">
        <v>97966.200000000012</v>
      </c>
      <c r="G4149" s="24">
        <f t="shared" si="2774"/>
        <v>0</v>
      </c>
      <c r="H4149" s="24">
        <f t="shared" si="2774"/>
        <v>19270.490000000002</v>
      </c>
      <c r="I4149" s="24">
        <f t="shared" si="2774"/>
        <v>19270.490000000002</v>
      </c>
      <c r="J4149" s="37">
        <f t="shared" si="2774"/>
        <v>11.464320000000001</v>
      </c>
      <c r="K4149" s="24">
        <f t="shared" si="2774"/>
        <v>0</v>
      </c>
      <c r="L4149" s="24">
        <f t="shared" si="2774"/>
        <v>0</v>
      </c>
      <c r="M4149" s="24">
        <f t="shared" si="2774"/>
        <v>19270.490000000002</v>
      </c>
      <c r="N4149" s="24">
        <f t="shared" si="2774"/>
        <v>11.464320000000001</v>
      </c>
      <c r="O4149" s="30">
        <f t="shared" si="2774"/>
        <v>19270.490000000002</v>
      </c>
      <c r="P4149" s="30">
        <f t="shared" si="2774"/>
        <v>0</v>
      </c>
      <c r="Q4149" s="30">
        <f t="shared" si="2774"/>
        <v>19270.490000000002</v>
      </c>
      <c r="R4149" s="88">
        <f t="shared" si="2766"/>
        <v>100</v>
      </c>
    </row>
    <row r="4150" spans="1:19" ht="15.75" customHeight="1" x14ac:dyDescent="0.3">
      <c r="A4150" s="28" t="s">
        <v>373</v>
      </c>
      <c r="B4150" s="28" t="s">
        <v>1420</v>
      </c>
      <c r="C4150" s="18" t="s">
        <v>394</v>
      </c>
      <c r="D4150" s="28" t="s">
        <v>344</v>
      </c>
      <c r="E4150" s="29" t="s">
        <v>672</v>
      </c>
      <c r="F4150" s="24">
        <v>97966.200000000012</v>
      </c>
      <c r="G4150" s="24"/>
      <c r="H4150" s="24">
        <v>19270.490000000002</v>
      </c>
      <c r="I4150" s="24">
        <v>19270.490000000002</v>
      </c>
      <c r="J4150" s="37">
        <v>11.464320000000001</v>
      </c>
      <c r="K4150" s="24">
        <v>0</v>
      </c>
      <c r="L4150" s="24">
        <v>0</v>
      </c>
      <c r="M4150" s="24">
        <f>I4150</f>
        <v>19270.490000000002</v>
      </c>
      <c r="N4150" s="24">
        <f>J4150</f>
        <v>11.464320000000001</v>
      </c>
      <c r="O4150" s="30">
        <v>19270.490000000002</v>
      </c>
      <c r="P4150" s="30">
        <v>0</v>
      </c>
      <c r="Q4150" s="30">
        <f>O4150</f>
        <v>19270.490000000002</v>
      </c>
      <c r="R4150" s="88">
        <f t="shared" si="2766"/>
        <v>100</v>
      </c>
    </row>
    <row r="4151" spans="1:19" ht="78.75" customHeight="1" x14ac:dyDescent="0.3">
      <c r="A4151" s="28" t="s">
        <v>373</v>
      </c>
      <c r="B4151" s="28" t="s">
        <v>1420</v>
      </c>
      <c r="C4151" s="18" t="s">
        <v>1745</v>
      </c>
      <c r="D4151" s="28"/>
      <c r="E4151" s="29" t="s">
        <v>1746</v>
      </c>
      <c r="F4151" s="24">
        <v>4659</v>
      </c>
      <c r="G4151" s="24">
        <f t="shared" ref="G4151:Q4155" si="2775">G4152</f>
        <v>0</v>
      </c>
      <c r="H4151" s="24">
        <f t="shared" si="2775"/>
        <v>4659</v>
      </c>
      <c r="I4151" s="24">
        <f t="shared" si="2775"/>
        <v>4659</v>
      </c>
      <c r="J4151" s="37">
        <f t="shared" si="2775"/>
        <v>0</v>
      </c>
      <c r="K4151" s="24">
        <f t="shared" si="2775"/>
        <v>0</v>
      </c>
      <c r="L4151" s="24">
        <f t="shared" si="2775"/>
        <v>0</v>
      </c>
      <c r="M4151" s="24">
        <f t="shared" si="2775"/>
        <v>4659</v>
      </c>
      <c r="N4151" s="24">
        <f t="shared" si="2775"/>
        <v>0</v>
      </c>
      <c r="O4151" s="30">
        <f t="shared" si="2775"/>
        <v>0</v>
      </c>
      <c r="P4151" s="30">
        <f t="shared" si="2775"/>
        <v>0</v>
      </c>
      <c r="Q4151" s="30">
        <f t="shared" si="2775"/>
        <v>0</v>
      </c>
      <c r="R4151" s="88">
        <f t="shared" si="2766"/>
        <v>0</v>
      </c>
    </row>
    <row r="4152" spans="1:19" ht="31.5" customHeight="1" x14ac:dyDescent="0.3">
      <c r="A4152" s="28" t="s">
        <v>373</v>
      </c>
      <c r="B4152" s="28" t="s">
        <v>1420</v>
      </c>
      <c r="C4152" s="18" t="s">
        <v>1745</v>
      </c>
      <c r="D4152" s="28" t="s">
        <v>345</v>
      </c>
      <c r="E4152" s="29" t="s">
        <v>671</v>
      </c>
      <c r="F4152" s="24">
        <v>4659</v>
      </c>
      <c r="G4152" s="24">
        <f t="shared" si="2775"/>
        <v>0</v>
      </c>
      <c r="H4152" s="24">
        <f t="shared" si="2775"/>
        <v>4659</v>
      </c>
      <c r="I4152" s="24">
        <f t="shared" si="2775"/>
        <v>4659</v>
      </c>
      <c r="J4152" s="37">
        <f t="shared" si="2775"/>
        <v>0</v>
      </c>
      <c r="K4152" s="24">
        <f t="shared" si="2775"/>
        <v>0</v>
      </c>
      <c r="L4152" s="24">
        <f t="shared" si="2775"/>
        <v>0</v>
      </c>
      <c r="M4152" s="24">
        <f t="shared" si="2775"/>
        <v>4659</v>
      </c>
      <c r="N4152" s="24">
        <f t="shared" si="2775"/>
        <v>0</v>
      </c>
      <c r="O4152" s="30">
        <f t="shared" si="2775"/>
        <v>0</v>
      </c>
      <c r="P4152" s="30">
        <f t="shared" si="2775"/>
        <v>0</v>
      </c>
      <c r="Q4152" s="30">
        <f t="shared" si="2775"/>
        <v>0</v>
      </c>
      <c r="R4152" s="88">
        <f t="shared" si="2766"/>
        <v>0</v>
      </c>
    </row>
    <row r="4153" spans="1:19" ht="15.75" customHeight="1" x14ac:dyDescent="0.3">
      <c r="A4153" s="28" t="s">
        <v>373</v>
      </c>
      <c r="B4153" s="28" t="s">
        <v>1420</v>
      </c>
      <c r="C4153" s="18" t="s">
        <v>1745</v>
      </c>
      <c r="D4153" s="28" t="s">
        <v>344</v>
      </c>
      <c r="E4153" s="29" t="s">
        <v>672</v>
      </c>
      <c r="F4153" s="24">
        <v>4659</v>
      </c>
      <c r="G4153" s="24"/>
      <c r="H4153" s="24">
        <v>4659</v>
      </c>
      <c r="I4153" s="24">
        <v>4659</v>
      </c>
      <c r="J4153" s="37">
        <v>0</v>
      </c>
      <c r="K4153" s="24">
        <v>0</v>
      </c>
      <c r="L4153" s="24">
        <v>0</v>
      </c>
      <c r="M4153" s="24">
        <f>I4153</f>
        <v>4659</v>
      </c>
      <c r="N4153" s="24">
        <f>J4153</f>
        <v>0</v>
      </c>
      <c r="O4153" s="30">
        <v>0</v>
      </c>
      <c r="P4153" s="30">
        <v>0</v>
      </c>
      <c r="Q4153" s="30">
        <v>0</v>
      </c>
      <c r="R4153" s="88">
        <f t="shared" si="2766"/>
        <v>0</v>
      </c>
    </row>
    <row r="4154" spans="1:19" ht="78.75" hidden="1" customHeight="1" x14ac:dyDescent="0.3">
      <c r="A4154" s="28" t="s">
        <v>373</v>
      </c>
      <c r="B4154" s="28" t="s">
        <v>1420</v>
      </c>
      <c r="C4154" s="18" t="s">
        <v>395</v>
      </c>
      <c r="D4154" s="28"/>
      <c r="E4154" s="29" t="s">
        <v>1902</v>
      </c>
      <c r="F4154" s="24">
        <v>0</v>
      </c>
      <c r="G4154" s="24">
        <f t="shared" si="2775"/>
        <v>0</v>
      </c>
      <c r="H4154" s="24">
        <f t="shared" si="2775"/>
        <v>0</v>
      </c>
      <c r="I4154" s="24">
        <f t="shared" si="2775"/>
        <v>0</v>
      </c>
      <c r="J4154" s="37">
        <f t="shared" si="2775"/>
        <v>0</v>
      </c>
      <c r="K4154" s="24">
        <f t="shared" si="2775"/>
        <v>0</v>
      </c>
      <c r="L4154" s="24">
        <f t="shared" si="2775"/>
        <v>0</v>
      </c>
      <c r="M4154" s="24">
        <f t="shared" si="2775"/>
        <v>0</v>
      </c>
      <c r="N4154" s="24">
        <f t="shared" si="2775"/>
        <v>0</v>
      </c>
      <c r="O4154" s="30">
        <f t="shared" si="2775"/>
        <v>0</v>
      </c>
      <c r="P4154" s="30">
        <f t="shared" si="2775"/>
        <v>0</v>
      </c>
      <c r="Q4154" s="30">
        <f t="shared" si="2775"/>
        <v>0</v>
      </c>
      <c r="R4154" s="30">
        <v>0</v>
      </c>
      <c r="S4154" s="36" t="s">
        <v>2026</v>
      </c>
    </row>
    <row r="4155" spans="1:19" ht="31.5" hidden="1" customHeight="1" x14ac:dyDescent="0.3">
      <c r="A4155" s="28" t="s">
        <v>373</v>
      </c>
      <c r="B4155" s="28" t="s">
        <v>1420</v>
      </c>
      <c r="C4155" s="18" t="s">
        <v>395</v>
      </c>
      <c r="D4155" s="28" t="s">
        <v>345</v>
      </c>
      <c r="E4155" s="29" t="s">
        <v>671</v>
      </c>
      <c r="F4155" s="24">
        <v>0</v>
      </c>
      <c r="G4155" s="24">
        <f t="shared" si="2775"/>
        <v>0</v>
      </c>
      <c r="H4155" s="24">
        <f t="shared" si="2775"/>
        <v>0</v>
      </c>
      <c r="I4155" s="24">
        <f t="shared" si="2775"/>
        <v>0</v>
      </c>
      <c r="J4155" s="37">
        <f t="shared" si="2775"/>
        <v>0</v>
      </c>
      <c r="K4155" s="24">
        <f t="shared" si="2775"/>
        <v>0</v>
      </c>
      <c r="L4155" s="24">
        <f t="shared" si="2775"/>
        <v>0</v>
      </c>
      <c r="M4155" s="24">
        <f t="shared" si="2775"/>
        <v>0</v>
      </c>
      <c r="N4155" s="24">
        <f t="shared" si="2775"/>
        <v>0</v>
      </c>
      <c r="O4155" s="30">
        <f t="shared" si="2775"/>
        <v>0</v>
      </c>
      <c r="P4155" s="30">
        <f t="shared" si="2775"/>
        <v>0</v>
      </c>
      <c r="Q4155" s="30">
        <f t="shared" si="2775"/>
        <v>0</v>
      </c>
      <c r="R4155" s="30">
        <v>0</v>
      </c>
      <c r="S4155" s="36" t="s">
        <v>2026</v>
      </c>
    </row>
    <row r="4156" spans="1:19" ht="15.75" hidden="1" customHeight="1" x14ac:dyDescent="0.3">
      <c r="A4156" s="28" t="s">
        <v>373</v>
      </c>
      <c r="B4156" s="28" t="s">
        <v>1420</v>
      </c>
      <c r="C4156" s="18" t="s">
        <v>395</v>
      </c>
      <c r="D4156" s="28" t="s">
        <v>344</v>
      </c>
      <c r="E4156" s="29" t="s">
        <v>672</v>
      </c>
      <c r="F4156" s="24">
        <v>0</v>
      </c>
      <c r="G4156" s="24"/>
      <c r="H4156" s="24">
        <v>0</v>
      </c>
      <c r="I4156" s="24">
        <v>0</v>
      </c>
      <c r="J4156" s="37">
        <v>0</v>
      </c>
      <c r="K4156" s="24">
        <v>0</v>
      </c>
      <c r="L4156" s="24">
        <v>0</v>
      </c>
      <c r="M4156" s="24">
        <f>I4156</f>
        <v>0</v>
      </c>
      <c r="N4156" s="24">
        <f>J4156</f>
        <v>0</v>
      </c>
      <c r="O4156" s="30">
        <v>0</v>
      </c>
      <c r="P4156" s="30">
        <v>0</v>
      </c>
      <c r="Q4156" s="30">
        <v>0</v>
      </c>
      <c r="R4156" s="30">
        <v>0</v>
      </c>
      <c r="S4156" s="36" t="s">
        <v>2026</v>
      </c>
    </row>
    <row r="4157" spans="1:19" ht="141.75" hidden="1" customHeight="1" x14ac:dyDescent="0.3">
      <c r="A4157" s="28" t="s">
        <v>373</v>
      </c>
      <c r="B4157" s="28" t="s">
        <v>1420</v>
      </c>
      <c r="C4157" s="18" t="s">
        <v>396</v>
      </c>
      <c r="D4157" s="28"/>
      <c r="E4157" s="29" t="s">
        <v>1283</v>
      </c>
      <c r="F4157" s="24">
        <v>0</v>
      </c>
      <c r="G4157" s="24">
        <f t="shared" ref="G4157:Q4158" si="2776">G4158</f>
        <v>0</v>
      </c>
      <c r="H4157" s="24">
        <f t="shared" si="2776"/>
        <v>0</v>
      </c>
      <c r="I4157" s="24">
        <f t="shared" si="2776"/>
        <v>0</v>
      </c>
      <c r="J4157" s="37">
        <f t="shared" si="2776"/>
        <v>0</v>
      </c>
      <c r="K4157" s="24">
        <f t="shared" si="2776"/>
        <v>0</v>
      </c>
      <c r="L4157" s="24">
        <f t="shared" si="2776"/>
        <v>0</v>
      </c>
      <c r="M4157" s="24">
        <f t="shared" si="2776"/>
        <v>0</v>
      </c>
      <c r="N4157" s="24">
        <f t="shared" si="2776"/>
        <v>0</v>
      </c>
      <c r="O4157" s="30">
        <f t="shared" si="2776"/>
        <v>0</v>
      </c>
      <c r="P4157" s="30">
        <f t="shared" si="2776"/>
        <v>0</v>
      </c>
      <c r="Q4157" s="30">
        <f t="shared" si="2776"/>
        <v>0</v>
      </c>
      <c r="R4157" s="30">
        <v>0</v>
      </c>
      <c r="S4157" s="36" t="s">
        <v>2026</v>
      </c>
    </row>
    <row r="4158" spans="1:19" ht="31.5" hidden="1" customHeight="1" x14ac:dyDescent="0.3">
      <c r="A4158" s="28" t="s">
        <v>373</v>
      </c>
      <c r="B4158" s="28" t="s">
        <v>1420</v>
      </c>
      <c r="C4158" s="18" t="s">
        <v>396</v>
      </c>
      <c r="D4158" s="28" t="s">
        <v>345</v>
      </c>
      <c r="E4158" s="29" t="s">
        <v>671</v>
      </c>
      <c r="F4158" s="24">
        <v>0</v>
      </c>
      <c r="G4158" s="24">
        <f t="shared" si="2776"/>
        <v>0</v>
      </c>
      <c r="H4158" s="24">
        <f t="shared" si="2776"/>
        <v>0</v>
      </c>
      <c r="I4158" s="24">
        <f t="shared" si="2776"/>
        <v>0</v>
      </c>
      <c r="J4158" s="37">
        <f t="shared" si="2776"/>
        <v>0</v>
      </c>
      <c r="K4158" s="24">
        <f t="shared" si="2776"/>
        <v>0</v>
      </c>
      <c r="L4158" s="24">
        <f t="shared" si="2776"/>
        <v>0</v>
      </c>
      <c r="M4158" s="24">
        <f t="shared" si="2776"/>
        <v>0</v>
      </c>
      <c r="N4158" s="24">
        <f t="shared" si="2776"/>
        <v>0</v>
      </c>
      <c r="O4158" s="30">
        <f t="shared" si="2776"/>
        <v>0</v>
      </c>
      <c r="P4158" s="30">
        <f t="shared" si="2776"/>
        <v>0</v>
      </c>
      <c r="Q4158" s="30">
        <f t="shared" si="2776"/>
        <v>0</v>
      </c>
      <c r="R4158" s="30">
        <v>0</v>
      </c>
      <c r="S4158" s="36" t="s">
        <v>2026</v>
      </c>
    </row>
    <row r="4159" spans="1:19" ht="15.75" hidden="1" customHeight="1" x14ac:dyDescent="0.3">
      <c r="A4159" s="28" t="s">
        <v>373</v>
      </c>
      <c r="B4159" s="28" t="s">
        <v>1420</v>
      </c>
      <c r="C4159" s="18" t="s">
        <v>396</v>
      </c>
      <c r="D4159" s="28" t="s">
        <v>344</v>
      </c>
      <c r="E4159" s="29" t="s">
        <v>672</v>
      </c>
      <c r="F4159" s="24">
        <v>0</v>
      </c>
      <c r="G4159" s="24"/>
      <c r="H4159" s="24">
        <v>0</v>
      </c>
      <c r="I4159" s="24">
        <v>0</v>
      </c>
      <c r="J4159" s="37">
        <v>0</v>
      </c>
      <c r="K4159" s="24">
        <v>0</v>
      </c>
      <c r="L4159" s="24">
        <v>0</v>
      </c>
      <c r="M4159" s="24">
        <f>I4159</f>
        <v>0</v>
      </c>
      <c r="N4159" s="24">
        <f>J4159</f>
        <v>0</v>
      </c>
      <c r="O4159" s="30">
        <v>0</v>
      </c>
      <c r="P4159" s="30">
        <v>0</v>
      </c>
      <c r="Q4159" s="30">
        <v>0</v>
      </c>
      <c r="R4159" s="30">
        <v>0</v>
      </c>
      <c r="S4159" s="36" t="s">
        <v>2026</v>
      </c>
    </row>
    <row r="4160" spans="1:19" ht="78.75" hidden="1" customHeight="1" x14ac:dyDescent="0.3">
      <c r="A4160" s="28" t="s">
        <v>373</v>
      </c>
      <c r="B4160" s="28" t="s">
        <v>1420</v>
      </c>
      <c r="C4160" s="18" t="s">
        <v>397</v>
      </c>
      <c r="D4160" s="28"/>
      <c r="E4160" s="29" t="s">
        <v>1284</v>
      </c>
      <c r="F4160" s="24">
        <v>0</v>
      </c>
      <c r="G4160" s="24">
        <f t="shared" ref="G4160:Q4161" si="2777">G4161</f>
        <v>0</v>
      </c>
      <c r="H4160" s="24">
        <f t="shared" si="2777"/>
        <v>0</v>
      </c>
      <c r="I4160" s="24">
        <f t="shared" si="2777"/>
        <v>0</v>
      </c>
      <c r="J4160" s="37">
        <f t="shared" si="2777"/>
        <v>0</v>
      </c>
      <c r="K4160" s="24">
        <f t="shared" si="2777"/>
        <v>0</v>
      </c>
      <c r="L4160" s="24">
        <f t="shared" si="2777"/>
        <v>0</v>
      </c>
      <c r="M4160" s="24">
        <f t="shared" si="2777"/>
        <v>0</v>
      </c>
      <c r="N4160" s="24">
        <f t="shared" si="2777"/>
        <v>0</v>
      </c>
      <c r="O4160" s="30">
        <f t="shared" si="2777"/>
        <v>0</v>
      </c>
      <c r="P4160" s="30">
        <f t="shared" si="2777"/>
        <v>0</v>
      </c>
      <c r="Q4160" s="30">
        <f t="shared" si="2777"/>
        <v>0</v>
      </c>
      <c r="R4160" s="30">
        <v>0</v>
      </c>
      <c r="S4160" s="36" t="s">
        <v>2026</v>
      </c>
    </row>
    <row r="4161" spans="1:19" ht="31.5" hidden="1" customHeight="1" x14ac:dyDescent="0.3">
      <c r="A4161" s="28" t="s">
        <v>373</v>
      </c>
      <c r="B4161" s="28" t="s">
        <v>1420</v>
      </c>
      <c r="C4161" s="18" t="s">
        <v>397</v>
      </c>
      <c r="D4161" s="28" t="s">
        <v>345</v>
      </c>
      <c r="E4161" s="29" t="s">
        <v>671</v>
      </c>
      <c r="F4161" s="24">
        <v>0</v>
      </c>
      <c r="G4161" s="24">
        <f t="shared" si="2777"/>
        <v>0</v>
      </c>
      <c r="H4161" s="24">
        <f t="shared" si="2777"/>
        <v>0</v>
      </c>
      <c r="I4161" s="24">
        <f t="shared" si="2777"/>
        <v>0</v>
      </c>
      <c r="J4161" s="37">
        <f t="shared" si="2777"/>
        <v>0</v>
      </c>
      <c r="K4161" s="24">
        <f t="shared" si="2777"/>
        <v>0</v>
      </c>
      <c r="L4161" s="24">
        <f t="shared" si="2777"/>
        <v>0</v>
      </c>
      <c r="M4161" s="24">
        <f t="shared" si="2777"/>
        <v>0</v>
      </c>
      <c r="N4161" s="24">
        <f t="shared" si="2777"/>
        <v>0</v>
      </c>
      <c r="O4161" s="30">
        <f t="shared" si="2777"/>
        <v>0</v>
      </c>
      <c r="P4161" s="30">
        <f t="shared" si="2777"/>
        <v>0</v>
      </c>
      <c r="Q4161" s="30">
        <f t="shared" si="2777"/>
        <v>0</v>
      </c>
      <c r="R4161" s="30">
        <v>0</v>
      </c>
      <c r="S4161" s="36" t="s">
        <v>2026</v>
      </c>
    </row>
    <row r="4162" spans="1:19" ht="15.75" hidden="1" customHeight="1" x14ac:dyDescent="0.3">
      <c r="A4162" s="28" t="s">
        <v>373</v>
      </c>
      <c r="B4162" s="28" t="s">
        <v>1420</v>
      </c>
      <c r="C4162" s="18" t="s">
        <v>397</v>
      </c>
      <c r="D4162" s="28" t="s">
        <v>344</v>
      </c>
      <c r="E4162" s="29" t="s">
        <v>672</v>
      </c>
      <c r="F4162" s="24">
        <v>0</v>
      </c>
      <c r="G4162" s="24"/>
      <c r="H4162" s="24">
        <v>0</v>
      </c>
      <c r="I4162" s="24">
        <v>0</v>
      </c>
      <c r="J4162" s="37">
        <v>0</v>
      </c>
      <c r="K4162" s="24">
        <v>0</v>
      </c>
      <c r="L4162" s="24">
        <v>0</v>
      </c>
      <c r="M4162" s="24">
        <f>I4162</f>
        <v>0</v>
      </c>
      <c r="N4162" s="24">
        <f>J4162</f>
        <v>0</v>
      </c>
      <c r="O4162" s="30">
        <v>0</v>
      </c>
      <c r="P4162" s="30">
        <v>0</v>
      </c>
      <c r="Q4162" s="30">
        <v>0</v>
      </c>
      <c r="R4162" s="30">
        <v>0</v>
      </c>
      <c r="S4162" s="36" t="s">
        <v>2026</v>
      </c>
    </row>
    <row r="4163" spans="1:19" ht="94.5" customHeight="1" x14ac:dyDescent="0.3">
      <c r="A4163" s="28" t="s">
        <v>373</v>
      </c>
      <c r="B4163" s="28" t="s">
        <v>1420</v>
      </c>
      <c r="C4163" s="18" t="s">
        <v>398</v>
      </c>
      <c r="D4163" s="28"/>
      <c r="E4163" s="29" t="s">
        <v>1285</v>
      </c>
      <c r="F4163" s="24">
        <v>11720</v>
      </c>
      <c r="G4163" s="24">
        <f t="shared" ref="G4163:Q4164" si="2778">G4164</f>
        <v>0</v>
      </c>
      <c r="H4163" s="24">
        <f t="shared" si="2778"/>
        <v>11720</v>
      </c>
      <c r="I4163" s="24">
        <f t="shared" si="2778"/>
        <v>11720</v>
      </c>
      <c r="J4163" s="37">
        <f t="shared" si="2778"/>
        <v>0</v>
      </c>
      <c r="K4163" s="24">
        <f t="shared" si="2778"/>
        <v>0</v>
      </c>
      <c r="L4163" s="24">
        <f t="shared" si="2778"/>
        <v>0</v>
      </c>
      <c r="M4163" s="24">
        <f t="shared" si="2778"/>
        <v>11720</v>
      </c>
      <c r="N4163" s="24">
        <f t="shared" si="2778"/>
        <v>0</v>
      </c>
      <c r="O4163" s="30">
        <f t="shared" si="2778"/>
        <v>2779.6235999999999</v>
      </c>
      <c r="P4163" s="30">
        <f t="shared" si="2778"/>
        <v>0</v>
      </c>
      <c r="Q4163" s="30">
        <f t="shared" si="2778"/>
        <v>2779.6235999999999</v>
      </c>
      <c r="R4163" s="88">
        <f t="shared" si="2766"/>
        <v>23.716924914675765</v>
      </c>
    </row>
    <row r="4164" spans="1:19" ht="31.5" customHeight="1" x14ac:dyDescent="0.3">
      <c r="A4164" s="28" t="s">
        <v>373</v>
      </c>
      <c r="B4164" s="28" t="s">
        <v>1420</v>
      </c>
      <c r="C4164" s="18" t="s">
        <v>398</v>
      </c>
      <c r="D4164" s="28" t="s">
        <v>345</v>
      </c>
      <c r="E4164" s="29" t="s">
        <v>671</v>
      </c>
      <c r="F4164" s="24">
        <v>11720</v>
      </c>
      <c r="G4164" s="24">
        <f t="shared" si="2778"/>
        <v>0</v>
      </c>
      <c r="H4164" s="24">
        <f t="shared" si="2778"/>
        <v>11720</v>
      </c>
      <c r="I4164" s="24">
        <f t="shared" si="2778"/>
        <v>11720</v>
      </c>
      <c r="J4164" s="37">
        <f t="shared" si="2778"/>
        <v>0</v>
      </c>
      <c r="K4164" s="24">
        <f t="shared" si="2778"/>
        <v>0</v>
      </c>
      <c r="L4164" s="24">
        <f t="shared" si="2778"/>
        <v>0</v>
      </c>
      <c r="M4164" s="24">
        <f t="shared" si="2778"/>
        <v>11720</v>
      </c>
      <c r="N4164" s="24">
        <f t="shared" si="2778"/>
        <v>0</v>
      </c>
      <c r="O4164" s="30">
        <f t="shared" si="2778"/>
        <v>2779.6235999999999</v>
      </c>
      <c r="P4164" s="30">
        <f t="shared" si="2778"/>
        <v>0</v>
      </c>
      <c r="Q4164" s="30">
        <f t="shared" si="2778"/>
        <v>2779.6235999999999</v>
      </c>
      <c r="R4164" s="88">
        <f t="shared" si="2766"/>
        <v>23.716924914675765</v>
      </c>
    </row>
    <row r="4165" spans="1:19" ht="15.75" customHeight="1" x14ac:dyDescent="0.3">
      <c r="A4165" s="28" t="s">
        <v>373</v>
      </c>
      <c r="B4165" s="28" t="s">
        <v>1420</v>
      </c>
      <c r="C4165" s="18" t="s">
        <v>398</v>
      </c>
      <c r="D4165" s="28" t="s">
        <v>344</v>
      </c>
      <c r="E4165" s="29" t="s">
        <v>672</v>
      </c>
      <c r="F4165" s="24">
        <v>11720</v>
      </c>
      <c r="G4165" s="24"/>
      <c r="H4165" s="24">
        <v>11720</v>
      </c>
      <c r="I4165" s="24">
        <v>11720</v>
      </c>
      <c r="J4165" s="37">
        <v>0</v>
      </c>
      <c r="K4165" s="24">
        <v>0</v>
      </c>
      <c r="L4165" s="24">
        <v>0</v>
      </c>
      <c r="M4165" s="24">
        <f>I4165</f>
        <v>11720</v>
      </c>
      <c r="N4165" s="24">
        <f>J4165</f>
        <v>0</v>
      </c>
      <c r="O4165" s="30">
        <v>2779.6235999999999</v>
      </c>
      <c r="P4165" s="30">
        <v>0</v>
      </c>
      <c r="Q4165" s="30">
        <f>O4165</f>
        <v>2779.6235999999999</v>
      </c>
      <c r="R4165" s="88">
        <f t="shared" si="2766"/>
        <v>23.716924914675765</v>
      </c>
    </row>
    <row r="4166" spans="1:19" ht="94.5" customHeight="1" x14ac:dyDescent="0.3">
      <c r="A4166" s="28" t="s">
        <v>373</v>
      </c>
      <c r="B4166" s="28" t="s">
        <v>1420</v>
      </c>
      <c r="C4166" s="18" t="s">
        <v>1484</v>
      </c>
      <c r="D4166" s="28"/>
      <c r="E4166" s="29" t="s">
        <v>1</v>
      </c>
      <c r="F4166" s="24">
        <v>133799.49300000002</v>
      </c>
      <c r="G4166" s="24">
        <f t="shared" ref="G4166:Q4167" si="2779">G4167</f>
        <v>0</v>
      </c>
      <c r="H4166" s="24">
        <f t="shared" si="2779"/>
        <v>98629.254000000001</v>
      </c>
      <c r="I4166" s="24">
        <f t="shared" si="2779"/>
        <v>98629.253509999995</v>
      </c>
      <c r="J4166" s="37">
        <f t="shared" si="2779"/>
        <v>144123.42397999999</v>
      </c>
      <c r="K4166" s="24">
        <f t="shared" si="2779"/>
        <v>0</v>
      </c>
      <c r="L4166" s="24">
        <f t="shared" si="2779"/>
        <v>0</v>
      </c>
      <c r="M4166" s="24">
        <f t="shared" si="2779"/>
        <v>98629.253509999995</v>
      </c>
      <c r="N4166" s="24">
        <f t="shared" si="2779"/>
        <v>144123.42397999999</v>
      </c>
      <c r="O4166" s="30">
        <f t="shared" si="2779"/>
        <v>7938.7500200000004</v>
      </c>
      <c r="P4166" s="30">
        <f t="shared" si="2779"/>
        <v>0</v>
      </c>
      <c r="Q4166" s="30">
        <f t="shared" si="2779"/>
        <v>7938.7500200000004</v>
      </c>
      <c r="R4166" s="88">
        <f t="shared" si="2766"/>
        <v>8.0490825363441409</v>
      </c>
      <c r="S4166" s="70"/>
    </row>
    <row r="4167" spans="1:19" ht="31.5" customHeight="1" x14ac:dyDescent="0.3">
      <c r="A4167" s="28" t="s">
        <v>373</v>
      </c>
      <c r="B4167" s="28" t="s">
        <v>1420</v>
      </c>
      <c r="C4167" s="18" t="s">
        <v>1484</v>
      </c>
      <c r="D4167" s="28" t="s">
        <v>345</v>
      </c>
      <c r="E4167" s="29" t="s">
        <v>671</v>
      </c>
      <c r="F4167" s="24">
        <v>133799.49300000002</v>
      </c>
      <c r="G4167" s="24">
        <f t="shared" ref="G4167:O4167" si="2780">G4168</f>
        <v>0</v>
      </c>
      <c r="H4167" s="24">
        <f t="shared" si="2780"/>
        <v>98629.254000000001</v>
      </c>
      <c r="I4167" s="24">
        <f t="shared" si="2780"/>
        <v>98629.253509999995</v>
      </c>
      <c r="J4167" s="37">
        <f t="shared" si="2780"/>
        <v>144123.42397999999</v>
      </c>
      <c r="K4167" s="24">
        <f t="shared" si="2780"/>
        <v>0</v>
      </c>
      <c r="L4167" s="24">
        <f t="shared" si="2780"/>
        <v>0</v>
      </c>
      <c r="M4167" s="24">
        <f t="shared" si="2780"/>
        <v>98629.253509999995</v>
      </c>
      <c r="N4167" s="24">
        <f t="shared" si="2780"/>
        <v>144123.42397999999</v>
      </c>
      <c r="O4167" s="30">
        <f t="shared" si="2780"/>
        <v>7938.7500200000004</v>
      </c>
      <c r="P4167" s="30">
        <f t="shared" si="2779"/>
        <v>0</v>
      </c>
      <c r="Q4167" s="30">
        <f t="shared" si="2779"/>
        <v>7938.7500200000004</v>
      </c>
      <c r="R4167" s="88">
        <f t="shared" si="2766"/>
        <v>8.0490825363441409</v>
      </c>
      <c r="S4167" s="70"/>
    </row>
    <row r="4168" spans="1:19" ht="15.75" customHeight="1" x14ac:dyDescent="0.3">
      <c r="A4168" s="28" t="s">
        <v>373</v>
      </c>
      <c r="B4168" s="28" t="s">
        <v>1420</v>
      </c>
      <c r="C4168" s="18" t="s">
        <v>1484</v>
      </c>
      <c r="D4168" s="28" t="s">
        <v>344</v>
      </c>
      <c r="E4168" s="29" t="s">
        <v>672</v>
      </c>
      <c r="F4168" s="24">
        <v>133799.49300000002</v>
      </c>
      <c r="G4168" s="24"/>
      <c r="H4168" s="24">
        <v>98629.254000000001</v>
      </c>
      <c r="I4168" s="24">
        <v>98629.253509999995</v>
      </c>
      <c r="J4168" s="37">
        <v>144123.42397999999</v>
      </c>
      <c r="K4168" s="24">
        <v>0</v>
      </c>
      <c r="L4168" s="24">
        <v>0</v>
      </c>
      <c r="M4168" s="24">
        <f>I4168</f>
        <v>98629.253509999995</v>
      </c>
      <c r="N4168" s="24">
        <f>J4168</f>
        <v>144123.42397999999</v>
      </c>
      <c r="O4168" s="30">
        <v>7938.7500200000004</v>
      </c>
      <c r="P4168" s="30">
        <v>0</v>
      </c>
      <c r="Q4168" s="30">
        <f>O4168</f>
        <v>7938.7500200000004</v>
      </c>
      <c r="R4168" s="88">
        <f t="shared" si="2766"/>
        <v>8.0490825363441409</v>
      </c>
      <c r="S4168" s="70"/>
    </row>
    <row r="4169" spans="1:19" ht="63" customHeight="1" x14ac:dyDescent="0.3">
      <c r="A4169" s="28" t="s">
        <v>373</v>
      </c>
      <c r="B4169" s="28" t="s">
        <v>1420</v>
      </c>
      <c r="C4169" s="18" t="s">
        <v>1471</v>
      </c>
      <c r="D4169" s="28"/>
      <c r="E4169" s="29" t="s">
        <v>819</v>
      </c>
      <c r="F4169" s="24">
        <v>1277208.6000000001</v>
      </c>
      <c r="G4169" s="24">
        <f t="shared" ref="G4169:Q4170" si="2781">G4170</f>
        <v>18402.5</v>
      </c>
      <c r="H4169" s="24">
        <f t="shared" si="2781"/>
        <v>807163.7</v>
      </c>
      <c r="I4169" s="24">
        <f t="shared" si="2781"/>
        <v>486885.15844999999</v>
      </c>
      <c r="J4169" s="37">
        <f t="shared" si="2781"/>
        <v>268012.56644999998</v>
      </c>
      <c r="K4169" s="24">
        <f t="shared" si="2781"/>
        <v>486885.15844999999</v>
      </c>
      <c r="L4169" s="24">
        <f t="shared" si="2781"/>
        <v>268012.56644999998</v>
      </c>
      <c r="M4169" s="24">
        <f t="shared" si="2781"/>
        <v>486885.15844999999</v>
      </c>
      <c r="N4169" s="24">
        <f t="shared" si="2781"/>
        <v>268012.56644999998</v>
      </c>
      <c r="O4169" s="30">
        <f t="shared" si="2781"/>
        <v>420671.68883</v>
      </c>
      <c r="P4169" s="30">
        <f t="shared" si="2781"/>
        <v>420671.68883</v>
      </c>
      <c r="Q4169" s="30">
        <f t="shared" si="2781"/>
        <v>420671.68883</v>
      </c>
      <c r="R4169" s="88">
        <f t="shared" si="2766"/>
        <v>86.400598073108085</v>
      </c>
      <c r="S4169" s="70"/>
    </row>
    <row r="4170" spans="1:19" ht="31.5" customHeight="1" x14ac:dyDescent="0.3">
      <c r="A4170" s="28" t="s">
        <v>373</v>
      </c>
      <c r="B4170" s="28" t="s">
        <v>1420</v>
      </c>
      <c r="C4170" s="18" t="s">
        <v>1471</v>
      </c>
      <c r="D4170" s="28" t="s">
        <v>345</v>
      </c>
      <c r="E4170" s="29" t="s">
        <v>671</v>
      </c>
      <c r="F4170" s="24">
        <v>1277208.6000000001</v>
      </c>
      <c r="G4170" s="24">
        <f t="shared" ref="G4170:O4170" si="2782">G4171</f>
        <v>18402.5</v>
      </c>
      <c r="H4170" s="24">
        <f t="shared" si="2782"/>
        <v>807163.7</v>
      </c>
      <c r="I4170" s="24">
        <f t="shared" si="2782"/>
        <v>486885.15844999999</v>
      </c>
      <c r="J4170" s="37">
        <f t="shared" si="2782"/>
        <v>268012.56644999998</v>
      </c>
      <c r="K4170" s="24">
        <f t="shared" si="2782"/>
        <v>486885.15844999999</v>
      </c>
      <c r="L4170" s="24">
        <f t="shared" si="2782"/>
        <v>268012.56644999998</v>
      </c>
      <c r="M4170" s="24">
        <f t="shared" si="2782"/>
        <v>486885.15844999999</v>
      </c>
      <c r="N4170" s="24">
        <f t="shared" si="2782"/>
        <v>268012.56644999998</v>
      </c>
      <c r="O4170" s="30">
        <f t="shared" si="2782"/>
        <v>420671.68883</v>
      </c>
      <c r="P4170" s="30">
        <f t="shared" si="2781"/>
        <v>420671.68883</v>
      </c>
      <c r="Q4170" s="30">
        <f t="shared" si="2781"/>
        <v>420671.68883</v>
      </c>
      <c r="R4170" s="88">
        <f t="shared" si="2766"/>
        <v>86.400598073108085</v>
      </c>
      <c r="S4170" s="70"/>
    </row>
    <row r="4171" spans="1:19" ht="15.75" customHeight="1" x14ac:dyDescent="0.3">
      <c r="A4171" s="28" t="s">
        <v>373</v>
      </c>
      <c r="B4171" s="28" t="s">
        <v>1420</v>
      </c>
      <c r="C4171" s="18" t="s">
        <v>1471</v>
      </c>
      <c r="D4171" s="28" t="s">
        <v>344</v>
      </c>
      <c r="E4171" s="29" t="s">
        <v>672</v>
      </c>
      <c r="F4171" s="24">
        <v>1277208.6000000001</v>
      </c>
      <c r="G4171" s="24">
        <v>18402.5</v>
      </c>
      <c r="H4171" s="24">
        <v>807163.7</v>
      </c>
      <c r="I4171" s="24">
        <v>486885.15844999999</v>
      </c>
      <c r="J4171" s="37">
        <v>268012.56644999998</v>
      </c>
      <c r="K4171" s="24">
        <f>I4171</f>
        <v>486885.15844999999</v>
      </c>
      <c r="L4171" s="24">
        <f>J4171</f>
        <v>268012.56644999998</v>
      </c>
      <c r="M4171" s="24">
        <f>I4171</f>
        <v>486885.15844999999</v>
      </c>
      <c r="N4171" s="24">
        <f>J4171</f>
        <v>268012.56644999998</v>
      </c>
      <c r="O4171" s="30">
        <v>420671.68883</v>
      </c>
      <c r="P4171" s="30">
        <f>O4171</f>
        <v>420671.68883</v>
      </c>
      <c r="Q4171" s="30">
        <f>O4171</f>
        <v>420671.68883</v>
      </c>
      <c r="R4171" s="88">
        <f t="shared" si="2766"/>
        <v>86.400598073108085</v>
      </c>
      <c r="S4171" s="70"/>
    </row>
    <row r="4172" spans="1:19" ht="63" customHeight="1" x14ac:dyDescent="0.3">
      <c r="A4172" s="28" t="s">
        <v>373</v>
      </c>
      <c r="B4172" s="28" t="s">
        <v>1420</v>
      </c>
      <c r="C4172" s="18" t="s">
        <v>1339</v>
      </c>
      <c r="D4172" s="28"/>
      <c r="E4172" s="29" t="s">
        <v>1671</v>
      </c>
      <c r="F4172" s="24">
        <v>11396.34</v>
      </c>
      <c r="G4172" s="24">
        <f t="shared" ref="G4172:Q4174" si="2783">G4173</f>
        <v>0</v>
      </c>
      <c r="H4172" s="24">
        <f t="shared" si="2783"/>
        <v>11396.34</v>
      </c>
      <c r="I4172" s="24">
        <f t="shared" si="2783"/>
        <v>11396.3397</v>
      </c>
      <c r="J4172" s="37">
        <f t="shared" si="2783"/>
        <v>7396.3397000000004</v>
      </c>
      <c r="K4172" s="24">
        <f t="shared" si="2783"/>
        <v>0</v>
      </c>
      <c r="L4172" s="24">
        <f t="shared" si="2783"/>
        <v>0</v>
      </c>
      <c r="M4172" s="24">
        <f t="shared" si="2783"/>
        <v>11396.3397</v>
      </c>
      <c r="N4172" s="24">
        <f t="shared" si="2783"/>
        <v>7396.3397000000004</v>
      </c>
      <c r="O4172" s="30">
        <f t="shared" si="2783"/>
        <v>3396.3397</v>
      </c>
      <c r="P4172" s="30">
        <f t="shared" si="2783"/>
        <v>0</v>
      </c>
      <c r="Q4172" s="30">
        <f t="shared" si="2783"/>
        <v>3396.3397</v>
      </c>
      <c r="R4172" s="88">
        <f t="shared" si="2766"/>
        <v>29.802022310724908</v>
      </c>
      <c r="S4172" s="70"/>
    </row>
    <row r="4173" spans="1:19" ht="47.25" customHeight="1" x14ac:dyDescent="0.3">
      <c r="A4173" s="28" t="s">
        <v>373</v>
      </c>
      <c r="B4173" s="28" t="s">
        <v>1420</v>
      </c>
      <c r="C4173" s="18" t="s">
        <v>1340</v>
      </c>
      <c r="D4173" s="28"/>
      <c r="E4173" s="29" t="s">
        <v>1672</v>
      </c>
      <c r="F4173" s="24">
        <v>11396.34</v>
      </c>
      <c r="G4173" s="24">
        <f t="shared" si="2783"/>
        <v>0</v>
      </c>
      <c r="H4173" s="24">
        <f t="shared" si="2783"/>
        <v>11396.34</v>
      </c>
      <c r="I4173" s="24">
        <f t="shared" si="2783"/>
        <v>11396.3397</v>
      </c>
      <c r="J4173" s="37">
        <f t="shared" si="2783"/>
        <v>7396.3397000000004</v>
      </c>
      <c r="K4173" s="24">
        <f t="shared" si="2783"/>
        <v>0</v>
      </c>
      <c r="L4173" s="24">
        <f t="shared" si="2783"/>
        <v>0</v>
      </c>
      <c r="M4173" s="24">
        <f t="shared" si="2783"/>
        <v>11396.3397</v>
      </c>
      <c r="N4173" s="24">
        <f t="shared" si="2783"/>
        <v>7396.3397000000004</v>
      </c>
      <c r="O4173" s="30">
        <f t="shared" si="2783"/>
        <v>3396.3397</v>
      </c>
      <c r="P4173" s="30">
        <f t="shared" si="2783"/>
        <v>0</v>
      </c>
      <c r="Q4173" s="30">
        <f t="shared" si="2783"/>
        <v>3396.3397</v>
      </c>
      <c r="R4173" s="88">
        <f t="shared" ref="R4173:R4236" si="2784">O4173/I4173*100</f>
        <v>29.802022310724908</v>
      </c>
      <c r="S4173" s="70"/>
    </row>
    <row r="4174" spans="1:19" ht="31.5" customHeight="1" x14ac:dyDescent="0.3">
      <c r="A4174" s="28" t="s">
        <v>373</v>
      </c>
      <c r="B4174" s="28" t="s">
        <v>1420</v>
      </c>
      <c r="C4174" s="18" t="s">
        <v>1340</v>
      </c>
      <c r="D4174" s="28" t="s">
        <v>345</v>
      </c>
      <c r="E4174" s="29" t="s">
        <v>671</v>
      </c>
      <c r="F4174" s="24">
        <v>11396.34</v>
      </c>
      <c r="G4174" s="24">
        <f t="shared" si="2783"/>
        <v>0</v>
      </c>
      <c r="H4174" s="24">
        <f t="shared" si="2783"/>
        <v>11396.34</v>
      </c>
      <c r="I4174" s="24">
        <f t="shared" si="2783"/>
        <v>11396.3397</v>
      </c>
      <c r="J4174" s="37">
        <f t="shared" si="2783"/>
        <v>7396.3397000000004</v>
      </c>
      <c r="K4174" s="24">
        <f t="shared" si="2783"/>
        <v>0</v>
      </c>
      <c r="L4174" s="24">
        <f t="shared" si="2783"/>
        <v>0</v>
      </c>
      <c r="M4174" s="24">
        <f t="shared" si="2783"/>
        <v>11396.3397</v>
      </c>
      <c r="N4174" s="24">
        <f t="shared" si="2783"/>
        <v>7396.3397000000004</v>
      </c>
      <c r="O4174" s="30">
        <f t="shared" si="2783"/>
        <v>3396.3397</v>
      </c>
      <c r="P4174" s="30">
        <f t="shared" si="2783"/>
        <v>0</v>
      </c>
      <c r="Q4174" s="30">
        <f t="shared" si="2783"/>
        <v>3396.3397</v>
      </c>
      <c r="R4174" s="88">
        <f t="shared" si="2784"/>
        <v>29.802022310724908</v>
      </c>
      <c r="S4174" s="70"/>
    </row>
    <row r="4175" spans="1:19" ht="15.75" customHeight="1" x14ac:dyDescent="0.3">
      <c r="A4175" s="28" t="s">
        <v>373</v>
      </c>
      <c r="B4175" s="28" t="s">
        <v>1420</v>
      </c>
      <c r="C4175" s="18" t="s">
        <v>1340</v>
      </c>
      <c r="D4175" s="28" t="s">
        <v>344</v>
      </c>
      <c r="E4175" s="29" t="s">
        <v>672</v>
      </c>
      <c r="F4175" s="24">
        <v>11396.34</v>
      </c>
      <c r="G4175" s="24"/>
      <c r="H4175" s="24">
        <f>11396.34-8000+8000</f>
        <v>11396.34</v>
      </c>
      <c r="I4175" s="24">
        <v>11396.3397</v>
      </c>
      <c r="J4175" s="37">
        <v>7396.3397000000004</v>
      </c>
      <c r="K4175" s="24">
        <v>0</v>
      </c>
      <c r="L4175" s="24">
        <v>0</v>
      </c>
      <c r="M4175" s="24">
        <f>I4175</f>
        <v>11396.3397</v>
      </c>
      <c r="N4175" s="24">
        <f>J4175</f>
        <v>7396.3397000000004</v>
      </c>
      <c r="O4175" s="30">
        <v>3396.3397</v>
      </c>
      <c r="P4175" s="30">
        <v>0</v>
      </c>
      <c r="Q4175" s="30">
        <f>O4175</f>
        <v>3396.3397</v>
      </c>
      <c r="R4175" s="88">
        <f t="shared" si="2784"/>
        <v>29.802022310724908</v>
      </c>
      <c r="S4175" s="70"/>
    </row>
    <row r="4176" spans="1:19" ht="15.75" customHeight="1" x14ac:dyDescent="0.3">
      <c r="A4176" s="28" t="s">
        <v>373</v>
      </c>
      <c r="B4176" s="28" t="s">
        <v>1420</v>
      </c>
      <c r="C4176" s="18" t="s">
        <v>1903</v>
      </c>
      <c r="D4176" s="28"/>
      <c r="E4176" s="29" t="s">
        <v>1868</v>
      </c>
      <c r="F4176" s="24">
        <v>194073</v>
      </c>
      <c r="G4176" s="24">
        <f t="shared" ref="G4176:Q4178" si="2785">G4177</f>
        <v>0</v>
      </c>
      <c r="H4176" s="24">
        <f t="shared" si="2785"/>
        <v>217367.35</v>
      </c>
      <c r="I4176" s="24">
        <f t="shared" si="2785"/>
        <v>124646.21688000001</v>
      </c>
      <c r="J4176" s="37">
        <f t="shared" si="2785"/>
        <v>6306.0474199999999</v>
      </c>
      <c r="K4176" s="24">
        <f t="shared" si="2785"/>
        <v>98925.866880000001</v>
      </c>
      <c r="L4176" s="24">
        <f t="shared" si="2785"/>
        <v>3880.0474199999999</v>
      </c>
      <c r="M4176" s="24">
        <f t="shared" si="2785"/>
        <v>124646.21688000001</v>
      </c>
      <c r="N4176" s="24">
        <f t="shared" si="2785"/>
        <v>6306.0474199999999</v>
      </c>
      <c r="O4176" s="30">
        <f t="shared" si="2785"/>
        <v>96836.285999999993</v>
      </c>
      <c r="P4176" s="30">
        <f t="shared" si="2785"/>
        <v>95625.832339999994</v>
      </c>
      <c r="Q4176" s="30">
        <f t="shared" si="2785"/>
        <v>96836.285999999993</v>
      </c>
      <c r="R4176" s="88">
        <f t="shared" si="2784"/>
        <v>77.688908996914591</v>
      </c>
    </row>
    <row r="4177" spans="1:19" ht="47.25" customHeight="1" x14ac:dyDescent="0.3">
      <c r="A4177" s="28" t="s">
        <v>373</v>
      </c>
      <c r="B4177" s="28" t="s">
        <v>1420</v>
      </c>
      <c r="C4177" s="18" t="s">
        <v>1904</v>
      </c>
      <c r="D4177" s="28"/>
      <c r="E4177" s="29" t="s">
        <v>1905</v>
      </c>
      <c r="F4177" s="24">
        <v>194073</v>
      </c>
      <c r="G4177" s="24">
        <f t="shared" si="2785"/>
        <v>0</v>
      </c>
      <c r="H4177" s="24">
        <f t="shared" si="2785"/>
        <v>217367.35</v>
      </c>
      <c r="I4177" s="24">
        <f t="shared" si="2785"/>
        <v>124646.21688000001</v>
      </c>
      <c r="J4177" s="37">
        <f t="shared" si="2785"/>
        <v>6306.0474199999999</v>
      </c>
      <c r="K4177" s="24">
        <f t="shared" si="2785"/>
        <v>98925.866880000001</v>
      </c>
      <c r="L4177" s="24">
        <f t="shared" si="2785"/>
        <v>3880.0474199999999</v>
      </c>
      <c r="M4177" s="24">
        <f t="shared" si="2785"/>
        <v>124646.21688000001</v>
      </c>
      <c r="N4177" s="24">
        <f t="shared" si="2785"/>
        <v>6306.0474199999999</v>
      </c>
      <c r="O4177" s="30">
        <f t="shared" si="2785"/>
        <v>96836.285999999993</v>
      </c>
      <c r="P4177" s="30">
        <f t="shared" si="2785"/>
        <v>95625.832339999994</v>
      </c>
      <c r="Q4177" s="30">
        <f t="shared" si="2785"/>
        <v>96836.285999999993</v>
      </c>
      <c r="R4177" s="88">
        <f t="shared" si="2784"/>
        <v>77.688908996914591</v>
      </c>
    </row>
    <row r="4178" spans="1:19" ht="31.5" customHeight="1" x14ac:dyDescent="0.3">
      <c r="A4178" s="28" t="s">
        <v>373</v>
      </c>
      <c r="B4178" s="28" t="s">
        <v>1420</v>
      </c>
      <c r="C4178" s="18" t="s">
        <v>1904</v>
      </c>
      <c r="D4178" s="28" t="s">
        <v>345</v>
      </c>
      <c r="E4178" s="29" t="s">
        <v>671</v>
      </c>
      <c r="F4178" s="24">
        <v>194073</v>
      </c>
      <c r="G4178" s="24">
        <f t="shared" si="2785"/>
        <v>0</v>
      </c>
      <c r="H4178" s="24">
        <f t="shared" si="2785"/>
        <v>217367.35</v>
      </c>
      <c r="I4178" s="24">
        <f t="shared" si="2785"/>
        <v>124646.21688000001</v>
      </c>
      <c r="J4178" s="37">
        <f t="shared" si="2785"/>
        <v>6306.0474199999999</v>
      </c>
      <c r="K4178" s="24">
        <f t="shared" si="2785"/>
        <v>98925.866880000001</v>
      </c>
      <c r="L4178" s="24">
        <f t="shared" si="2785"/>
        <v>3880.0474199999999</v>
      </c>
      <c r="M4178" s="24">
        <f t="shared" si="2785"/>
        <v>124646.21688000001</v>
      </c>
      <c r="N4178" s="24">
        <f t="shared" si="2785"/>
        <v>6306.0474199999999</v>
      </c>
      <c r="O4178" s="30">
        <f t="shared" si="2785"/>
        <v>96836.285999999993</v>
      </c>
      <c r="P4178" s="30">
        <f t="shared" si="2785"/>
        <v>95625.832339999994</v>
      </c>
      <c r="Q4178" s="30">
        <f t="shared" si="2785"/>
        <v>96836.285999999993</v>
      </c>
      <c r="R4178" s="88">
        <f t="shared" si="2784"/>
        <v>77.688908996914591</v>
      </c>
    </row>
    <row r="4179" spans="1:19" ht="15.75" customHeight="1" x14ac:dyDescent="0.3">
      <c r="A4179" s="28" t="s">
        <v>373</v>
      </c>
      <c r="B4179" s="28" t="s">
        <v>1420</v>
      </c>
      <c r="C4179" s="18" t="s">
        <v>1904</v>
      </c>
      <c r="D4179" s="28" t="s">
        <v>344</v>
      </c>
      <c r="E4179" s="29" t="s">
        <v>672</v>
      </c>
      <c r="F4179" s="24">
        <v>194073</v>
      </c>
      <c r="G4179" s="24"/>
      <c r="H4179" s="24">
        <f>194073+23294.35</f>
        <v>217367.35</v>
      </c>
      <c r="I4179" s="24">
        <v>124646.21688000001</v>
      </c>
      <c r="J4179" s="37">
        <v>6306.0474199999999</v>
      </c>
      <c r="K4179" s="24">
        <v>98925.866880000001</v>
      </c>
      <c r="L4179" s="24">
        <v>3880.0474199999999</v>
      </c>
      <c r="M4179" s="24">
        <f>I4179</f>
        <v>124646.21688000001</v>
      </c>
      <c r="N4179" s="24">
        <f>J4179</f>
        <v>6306.0474199999999</v>
      </c>
      <c r="O4179" s="30">
        <v>96836.285999999993</v>
      </c>
      <c r="P4179" s="30">
        <v>95625.832339999994</v>
      </c>
      <c r="Q4179" s="30">
        <f>O4179</f>
        <v>96836.285999999993</v>
      </c>
      <c r="R4179" s="88">
        <f t="shared" si="2784"/>
        <v>77.688908996914591</v>
      </c>
    </row>
    <row r="4180" spans="1:19" ht="46.8" x14ac:dyDescent="0.3">
      <c r="A4180" s="28" t="s">
        <v>373</v>
      </c>
      <c r="B4180" s="28" t="s">
        <v>1420</v>
      </c>
      <c r="C4180" s="18" t="s">
        <v>2058</v>
      </c>
      <c r="D4180" s="28"/>
      <c r="E4180" s="29" t="s">
        <v>2059</v>
      </c>
      <c r="F4180" s="24"/>
      <c r="G4180" s="24"/>
      <c r="H4180" s="24">
        <f>H4181+H4184</f>
        <v>618518</v>
      </c>
      <c r="I4180" s="24">
        <f t="shared" ref="I4180:Q4180" si="2786">I4181+I4184</f>
        <v>618518</v>
      </c>
      <c r="J4180" s="24">
        <f t="shared" si="2786"/>
        <v>80526.602620000005</v>
      </c>
      <c r="K4180" s="24">
        <f t="shared" si="2786"/>
        <v>488447.4</v>
      </c>
      <c r="L4180" s="24">
        <f t="shared" si="2786"/>
        <v>0</v>
      </c>
      <c r="M4180" s="24">
        <f t="shared" si="2786"/>
        <v>618518</v>
      </c>
      <c r="N4180" s="24">
        <f t="shared" si="2786"/>
        <v>80526.602620000005</v>
      </c>
      <c r="O4180" s="24">
        <f t="shared" si="2786"/>
        <v>618518</v>
      </c>
      <c r="P4180" s="24">
        <f t="shared" si="2786"/>
        <v>488447.4</v>
      </c>
      <c r="Q4180" s="24">
        <f t="shared" si="2786"/>
        <v>618518</v>
      </c>
      <c r="R4180" s="88">
        <f t="shared" si="2784"/>
        <v>100</v>
      </c>
    </row>
    <row r="4181" spans="1:19" ht="109.2" x14ac:dyDescent="0.3">
      <c r="A4181" s="28" t="s">
        <v>373</v>
      </c>
      <c r="B4181" s="28" t="s">
        <v>1420</v>
      </c>
      <c r="C4181" s="18" t="s">
        <v>2060</v>
      </c>
      <c r="D4181" s="28"/>
      <c r="E4181" s="29" t="s">
        <v>2061</v>
      </c>
      <c r="F4181" s="24"/>
      <c r="G4181" s="24"/>
      <c r="H4181" s="24">
        <f>H4182</f>
        <v>488447.4</v>
      </c>
      <c r="I4181" s="24">
        <f t="shared" ref="I4181:Q4182" si="2787">I4182</f>
        <v>488447.4</v>
      </c>
      <c r="J4181" s="24">
        <f t="shared" si="2787"/>
        <v>0</v>
      </c>
      <c r="K4181" s="24">
        <f t="shared" si="2787"/>
        <v>488447.4</v>
      </c>
      <c r="L4181" s="24">
        <f t="shared" si="2787"/>
        <v>0</v>
      </c>
      <c r="M4181" s="24">
        <f t="shared" si="2787"/>
        <v>488447.4</v>
      </c>
      <c r="N4181" s="24">
        <f t="shared" si="2787"/>
        <v>0</v>
      </c>
      <c r="O4181" s="24">
        <f t="shared" si="2787"/>
        <v>488447.4</v>
      </c>
      <c r="P4181" s="24">
        <f t="shared" si="2787"/>
        <v>488447.4</v>
      </c>
      <c r="Q4181" s="24">
        <f t="shared" si="2787"/>
        <v>488447.4</v>
      </c>
      <c r="R4181" s="88">
        <f t="shared" si="2784"/>
        <v>100</v>
      </c>
    </row>
    <row r="4182" spans="1:19" ht="31.2" x14ac:dyDescent="0.3">
      <c r="A4182" s="28" t="s">
        <v>373</v>
      </c>
      <c r="B4182" s="28" t="s">
        <v>1420</v>
      </c>
      <c r="C4182" s="18" t="s">
        <v>2060</v>
      </c>
      <c r="D4182" s="28" t="s">
        <v>345</v>
      </c>
      <c r="E4182" s="29" t="s">
        <v>671</v>
      </c>
      <c r="F4182" s="24"/>
      <c r="G4182" s="24"/>
      <c r="H4182" s="24">
        <f>H4183</f>
        <v>488447.4</v>
      </c>
      <c r="I4182" s="24">
        <f t="shared" si="2787"/>
        <v>488447.4</v>
      </c>
      <c r="J4182" s="24">
        <f t="shared" si="2787"/>
        <v>0</v>
      </c>
      <c r="K4182" s="24">
        <f t="shared" si="2787"/>
        <v>488447.4</v>
      </c>
      <c r="L4182" s="24">
        <f t="shared" si="2787"/>
        <v>0</v>
      </c>
      <c r="M4182" s="24">
        <f t="shared" si="2787"/>
        <v>488447.4</v>
      </c>
      <c r="N4182" s="24">
        <f t="shared" si="2787"/>
        <v>0</v>
      </c>
      <c r="O4182" s="24">
        <f t="shared" si="2787"/>
        <v>488447.4</v>
      </c>
      <c r="P4182" s="24">
        <f t="shared" si="2787"/>
        <v>488447.4</v>
      </c>
      <c r="Q4182" s="24">
        <f t="shared" si="2787"/>
        <v>488447.4</v>
      </c>
      <c r="R4182" s="88">
        <f t="shared" si="2784"/>
        <v>100</v>
      </c>
    </row>
    <row r="4183" spans="1:19" ht="15.75" customHeight="1" x14ac:dyDescent="0.3">
      <c r="A4183" s="28" t="s">
        <v>373</v>
      </c>
      <c r="B4183" s="28" t="s">
        <v>1420</v>
      </c>
      <c r="C4183" s="18" t="s">
        <v>2060</v>
      </c>
      <c r="D4183" s="28" t="s">
        <v>344</v>
      </c>
      <c r="E4183" s="29" t="s">
        <v>672</v>
      </c>
      <c r="F4183" s="24"/>
      <c r="G4183" s="24"/>
      <c r="H4183" s="24">
        <v>488447.4</v>
      </c>
      <c r="I4183" s="24">
        <v>488447.4</v>
      </c>
      <c r="J4183" s="24">
        <v>0</v>
      </c>
      <c r="K4183" s="24">
        <f>I4183</f>
        <v>488447.4</v>
      </c>
      <c r="L4183" s="24">
        <v>0</v>
      </c>
      <c r="M4183" s="24">
        <f>I4183</f>
        <v>488447.4</v>
      </c>
      <c r="N4183" s="24">
        <v>0</v>
      </c>
      <c r="O4183" s="24">
        <v>488447.4</v>
      </c>
      <c r="P4183" s="24">
        <f>O4183</f>
        <v>488447.4</v>
      </c>
      <c r="Q4183" s="24">
        <f>O4183</f>
        <v>488447.4</v>
      </c>
      <c r="R4183" s="88">
        <f t="shared" si="2784"/>
        <v>100</v>
      </c>
    </row>
    <row r="4184" spans="1:19" ht="124.8" x14ac:dyDescent="0.3">
      <c r="A4184" s="28" t="s">
        <v>373</v>
      </c>
      <c r="B4184" s="28" t="s">
        <v>1420</v>
      </c>
      <c r="C4184" s="18" t="s">
        <v>2062</v>
      </c>
      <c r="D4184" s="28"/>
      <c r="E4184" s="29" t="s">
        <v>2063</v>
      </c>
      <c r="F4184" s="24"/>
      <c r="G4184" s="24"/>
      <c r="H4184" s="24">
        <f>H4185</f>
        <v>130070.6</v>
      </c>
      <c r="I4184" s="24">
        <f t="shared" ref="I4184:Q4185" si="2788">I4185</f>
        <v>130070.6</v>
      </c>
      <c r="J4184" s="24">
        <f t="shared" si="2788"/>
        <v>80526.602620000005</v>
      </c>
      <c r="K4184" s="24">
        <f t="shared" si="2788"/>
        <v>0</v>
      </c>
      <c r="L4184" s="24">
        <f t="shared" si="2788"/>
        <v>0</v>
      </c>
      <c r="M4184" s="24">
        <f t="shared" si="2788"/>
        <v>130070.6</v>
      </c>
      <c r="N4184" s="24">
        <f t="shared" si="2788"/>
        <v>80526.602620000005</v>
      </c>
      <c r="O4184" s="24">
        <f t="shared" si="2788"/>
        <v>130070.6</v>
      </c>
      <c r="P4184" s="24">
        <f t="shared" si="2788"/>
        <v>0</v>
      </c>
      <c r="Q4184" s="24">
        <f t="shared" si="2788"/>
        <v>130070.6</v>
      </c>
      <c r="R4184" s="88">
        <f t="shared" si="2784"/>
        <v>100</v>
      </c>
    </row>
    <row r="4185" spans="1:19" ht="31.2" x14ac:dyDescent="0.3">
      <c r="A4185" s="28" t="s">
        <v>373</v>
      </c>
      <c r="B4185" s="28" t="s">
        <v>1420</v>
      </c>
      <c r="C4185" s="18" t="s">
        <v>2062</v>
      </c>
      <c r="D4185" s="28" t="s">
        <v>345</v>
      </c>
      <c r="E4185" s="29" t="s">
        <v>671</v>
      </c>
      <c r="F4185" s="24"/>
      <c r="G4185" s="24"/>
      <c r="H4185" s="24">
        <f>H4186</f>
        <v>130070.6</v>
      </c>
      <c r="I4185" s="24">
        <f t="shared" si="2788"/>
        <v>130070.6</v>
      </c>
      <c r="J4185" s="24">
        <f t="shared" si="2788"/>
        <v>80526.602620000005</v>
      </c>
      <c r="K4185" s="24">
        <f t="shared" si="2788"/>
        <v>0</v>
      </c>
      <c r="L4185" s="24">
        <f t="shared" si="2788"/>
        <v>0</v>
      </c>
      <c r="M4185" s="24">
        <f t="shared" si="2788"/>
        <v>130070.6</v>
      </c>
      <c r="N4185" s="24">
        <f t="shared" si="2788"/>
        <v>80526.602620000005</v>
      </c>
      <c r="O4185" s="24">
        <f t="shared" si="2788"/>
        <v>130070.6</v>
      </c>
      <c r="P4185" s="24">
        <f t="shared" si="2788"/>
        <v>0</v>
      </c>
      <c r="Q4185" s="24">
        <f t="shared" si="2788"/>
        <v>130070.6</v>
      </c>
      <c r="R4185" s="88">
        <f t="shared" si="2784"/>
        <v>100</v>
      </c>
    </row>
    <row r="4186" spans="1:19" ht="15.75" customHeight="1" x14ac:dyDescent="0.3">
      <c r="A4186" s="28" t="s">
        <v>373</v>
      </c>
      <c r="B4186" s="28" t="s">
        <v>1420</v>
      </c>
      <c r="C4186" s="18" t="s">
        <v>2062</v>
      </c>
      <c r="D4186" s="28" t="s">
        <v>344</v>
      </c>
      <c r="E4186" s="29" t="s">
        <v>672</v>
      </c>
      <c r="F4186" s="24"/>
      <c r="G4186" s="24"/>
      <c r="H4186" s="24">
        <v>130070.6</v>
      </c>
      <c r="I4186" s="24">
        <v>130070.6</v>
      </c>
      <c r="J4186" s="24">
        <v>80526.602620000005</v>
      </c>
      <c r="K4186" s="24">
        <v>0</v>
      </c>
      <c r="L4186" s="24">
        <v>0</v>
      </c>
      <c r="M4186" s="24">
        <f>I4186</f>
        <v>130070.6</v>
      </c>
      <c r="N4186" s="24">
        <f>J4186</f>
        <v>80526.602620000005</v>
      </c>
      <c r="O4186" s="24">
        <v>130070.6</v>
      </c>
      <c r="P4186" s="24">
        <v>0</v>
      </c>
      <c r="Q4186" s="24">
        <f>O4183:O4186</f>
        <v>130070.6</v>
      </c>
      <c r="R4186" s="88">
        <f t="shared" si="2784"/>
        <v>100</v>
      </c>
    </row>
    <row r="4187" spans="1:19" ht="31.5" customHeight="1" x14ac:dyDescent="0.3">
      <c r="A4187" s="28" t="s">
        <v>373</v>
      </c>
      <c r="B4187" s="28" t="s">
        <v>1420</v>
      </c>
      <c r="C4187" s="18" t="s">
        <v>295</v>
      </c>
      <c r="D4187" s="28"/>
      <c r="E4187" s="29" t="s">
        <v>1906</v>
      </c>
      <c r="F4187" s="24">
        <v>42079.5</v>
      </c>
      <c r="G4187" s="24">
        <f t="shared" ref="G4187:Q4188" si="2789">G4188</f>
        <v>0</v>
      </c>
      <c r="H4187" s="24">
        <f t="shared" si="2789"/>
        <v>41520.807999999997</v>
      </c>
      <c r="I4187" s="24">
        <f t="shared" si="2789"/>
        <v>39950.043000000005</v>
      </c>
      <c r="J4187" s="37">
        <f t="shared" si="2789"/>
        <v>29485.982390000001</v>
      </c>
      <c r="K4187" s="24">
        <f t="shared" si="2789"/>
        <v>0</v>
      </c>
      <c r="L4187" s="24">
        <f t="shared" si="2789"/>
        <v>0</v>
      </c>
      <c r="M4187" s="24">
        <f t="shared" si="2789"/>
        <v>0</v>
      </c>
      <c r="N4187" s="24">
        <f t="shared" si="2789"/>
        <v>0</v>
      </c>
      <c r="O4187" s="30">
        <f t="shared" si="2789"/>
        <v>38849.824359999999</v>
      </c>
      <c r="P4187" s="30">
        <f t="shared" si="2789"/>
        <v>0</v>
      </c>
      <c r="Q4187" s="30">
        <f t="shared" si="2789"/>
        <v>0</v>
      </c>
      <c r="R4187" s="88">
        <f t="shared" si="2784"/>
        <v>97.246013877882419</v>
      </c>
      <c r="S4187" s="70"/>
    </row>
    <row r="4188" spans="1:19" ht="31.5" customHeight="1" x14ac:dyDescent="0.3">
      <c r="A4188" s="28" t="s">
        <v>373</v>
      </c>
      <c r="B4188" s="28" t="s">
        <v>1420</v>
      </c>
      <c r="C4188" s="18" t="s">
        <v>296</v>
      </c>
      <c r="D4188" s="28"/>
      <c r="E4188" s="29" t="s">
        <v>1907</v>
      </c>
      <c r="F4188" s="24">
        <v>42079.5</v>
      </c>
      <c r="G4188" s="24">
        <f t="shared" si="2789"/>
        <v>0</v>
      </c>
      <c r="H4188" s="24">
        <f t="shared" si="2789"/>
        <v>41520.807999999997</v>
      </c>
      <c r="I4188" s="24">
        <f t="shared" si="2789"/>
        <v>39950.043000000005</v>
      </c>
      <c r="J4188" s="37">
        <f t="shared" si="2789"/>
        <v>29485.982390000001</v>
      </c>
      <c r="K4188" s="24">
        <f t="shared" si="2789"/>
        <v>0</v>
      </c>
      <c r="L4188" s="24">
        <f t="shared" si="2789"/>
        <v>0</v>
      </c>
      <c r="M4188" s="24">
        <f t="shared" si="2789"/>
        <v>0</v>
      </c>
      <c r="N4188" s="24">
        <f t="shared" si="2789"/>
        <v>0</v>
      </c>
      <c r="O4188" s="30">
        <f t="shared" si="2789"/>
        <v>38849.824359999999</v>
      </c>
      <c r="P4188" s="30">
        <f t="shared" si="2789"/>
        <v>0</v>
      </c>
      <c r="Q4188" s="30">
        <f t="shared" si="2789"/>
        <v>0</v>
      </c>
      <c r="R4188" s="88">
        <f t="shared" si="2784"/>
        <v>97.246013877882419</v>
      </c>
      <c r="S4188" s="70"/>
    </row>
    <row r="4189" spans="1:19" ht="47.25" customHeight="1" x14ac:dyDescent="0.3">
      <c r="A4189" s="28" t="s">
        <v>373</v>
      </c>
      <c r="B4189" s="28" t="s">
        <v>1420</v>
      </c>
      <c r="C4189" s="18" t="s">
        <v>294</v>
      </c>
      <c r="D4189" s="28"/>
      <c r="E4189" s="29" t="s">
        <v>1908</v>
      </c>
      <c r="F4189" s="24">
        <v>42079.5</v>
      </c>
      <c r="G4189" s="24">
        <f t="shared" ref="G4189" si="2790">G4190+G4192+G4196</f>
        <v>0</v>
      </c>
      <c r="H4189" s="24">
        <f>H4190+H4192+H4196+H4194</f>
        <v>41520.807999999997</v>
      </c>
      <c r="I4189" s="24">
        <f>I4190+I4192+I4196+I4194</f>
        <v>39950.043000000005</v>
      </c>
      <c r="J4189" s="24">
        <f t="shared" ref="J4189:Q4189" si="2791">J4190+J4192+J4196+J4194</f>
        <v>29485.982390000001</v>
      </c>
      <c r="K4189" s="24">
        <f t="shared" si="2791"/>
        <v>0</v>
      </c>
      <c r="L4189" s="24">
        <f t="shared" si="2791"/>
        <v>0</v>
      </c>
      <c r="M4189" s="24">
        <f t="shared" si="2791"/>
        <v>0</v>
      </c>
      <c r="N4189" s="24">
        <f t="shared" si="2791"/>
        <v>0</v>
      </c>
      <c r="O4189" s="24">
        <f t="shared" si="2791"/>
        <v>38849.824359999999</v>
      </c>
      <c r="P4189" s="24">
        <f t="shared" si="2791"/>
        <v>0</v>
      </c>
      <c r="Q4189" s="24">
        <f t="shared" si="2791"/>
        <v>0</v>
      </c>
      <c r="R4189" s="88">
        <f t="shared" si="2784"/>
        <v>97.246013877882419</v>
      </c>
      <c r="S4189" s="70"/>
    </row>
    <row r="4190" spans="1:19" ht="78.75" customHeight="1" x14ac:dyDescent="0.3">
      <c r="A4190" s="28" t="s">
        <v>373</v>
      </c>
      <c r="B4190" s="28" t="s">
        <v>1420</v>
      </c>
      <c r="C4190" s="18" t="s">
        <v>294</v>
      </c>
      <c r="D4190" s="28" t="s">
        <v>58</v>
      </c>
      <c r="E4190" s="29" t="s">
        <v>660</v>
      </c>
      <c r="F4190" s="24">
        <v>34506.300000000003</v>
      </c>
      <c r="G4190" s="24">
        <f t="shared" ref="G4190:Q4190" si="2792">G4191</f>
        <v>0</v>
      </c>
      <c r="H4190" s="24">
        <f t="shared" si="2792"/>
        <v>34506.300000000003</v>
      </c>
      <c r="I4190" s="24">
        <f t="shared" si="2792"/>
        <v>33495.150840000002</v>
      </c>
      <c r="J4190" s="37">
        <f t="shared" si="2792"/>
        <v>25394.25979</v>
      </c>
      <c r="K4190" s="24">
        <f t="shared" si="2792"/>
        <v>0</v>
      </c>
      <c r="L4190" s="24">
        <f t="shared" si="2792"/>
        <v>0</v>
      </c>
      <c r="M4190" s="24">
        <f t="shared" si="2792"/>
        <v>0</v>
      </c>
      <c r="N4190" s="24">
        <f t="shared" si="2792"/>
        <v>0</v>
      </c>
      <c r="O4190" s="30">
        <f t="shared" si="2792"/>
        <v>33418.974119999999</v>
      </c>
      <c r="P4190" s="30">
        <f t="shared" si="2792"/>
        <v>0</v>
      </c>
      <c r="Q4190" s="30">
        <f t="shared" si="2792"/>
        <v>0</v>
      </c>
      <c r="R4190" s="88">
        <f t="shared" si="2784"/>
        <v>99.772573885802501</v>
      </c>
      <c r="S4190" s="70"/>
    </row>
    <row r="4191" spans="1:19" ht="15.75" customHeight="1" x14ac:dyDescent="0.3">
      <c r="A4191" s="28" t="s">
        <v>373</v>
      </c>
      <c r="B4191" s="28" t="s">
        <v>1420</v>
      </c>
      <c r="C4191" s="18" t="s">
        <v>294</v>
      </c>
      <c r="D4191" s="28" t="s">
        <v>59</v>
      </c>
      <c r="E4191" s="29" t="s">
        <v>661</v>
      </c>
      <c r="F4191" s="24">
        <v>34506.300000000003</v>
      </c>
      <c r="G4191" s="24"/>
      <c r="H4191" s="24">
        <v>34506.300000000003</v>
      </c>
      <c r="I4191" s="24">
        <v>33495.150840000002</v>
      </c>
      <c r="J4191" s="37">
        <v>25394.25979</v>
      </c>
      <c r="K4191" s="24">
        <v>0</v>
      </c>
      <c r="L4191" s="24">
        <v>0</v>
      </c>
      <c r="M4191" s="24">
        <v>0</v>
      </c>
      <c r="N4191" s="24">
        <v>0</v>
      </c>
      <c r="O4191" s="30">
        <v>33418.974119999999</v>
      </c>
      <c r="P4191" s="30">
        <v>0</v>
      </c>
      <c r="Q4191" s="30">
        <v>0</v>
      </c>
      <c r="R4191" s="88">
        <f t="shared" si="2784"/>
        <v>99.772573885802501</v>
      </c>
      <c r="S4191" s="70"/>
    </row>
    <row r="4192" spans="1:19" ht="31.5" customHeight="1" x14ac:dyDescent="0.3">
      <c r="A4192" s="28" t="s">
        <v>373</v>
      </c>
      <c r="B4192" s="28" t="s">
        <v>1420</v>
      </c>
      <c r="C4192" s="18" t="s">
        <v>294</v>
      </c>
      <c r="D4192" s="28" t="s">
        <v>51</v>
      </c>
      <c r="E4192" s="29" t="s">
        <v>663</v>
      </c>
      <c r="F4192" s="24">
        <v>5424.5000000000009</v>
      </c>
      <c r="G4192" s="24">
        <f t="shared" ref="G4192:Q4192" si="2793">G4193</f>
        <v>0</v>
      </c>
      <c r="H4192" s="24">
        <f t="shared" si="2793"/>
        <v>4875.808</v>
      </c>
      <c r="I4192" s="24">
        <f t="shared" si="2793"/>
        <v>5205.5510800000002</v>
      </c>
      <c r="J4192" s="37">
        <f t="shared" si="2793"/>
        <v>3885.5057400000001</v>
      </c>
      <c r="K4192" s="24">
        <f t="shared" si="2793"/>
        <v>0</v>
      </c>
      <c r="L4192" s="24">
        <f t="shared" si="2793"/>
        <v>0</v>
      </c>
      <c r="M4192" s="24">
        <f t="shared" si="2793"/>
        <v>0</v>
      </c>
      <c r="N4192" s="24">
        <f t="shared" si="2793"/>
        <v>0</v>
      </c>
      <c r="O4192" s="30">
        <f t="shared" si="2793"/>
        <v>5196.0852999999997</v>
      </c>
      <c r="P4192" s="30">
        <f t="shared" si="2793"/>
        <v>0</v>
      </c>
      <c r="Q4192" s="30">
        <f t="shared" si="2793"/>
        <v>0</v>
      </c>
      <c r="R4192" s="88">
        <f t="shared" si="2784"/>
        <v>99.818159886349619</v>
      </c>
      <c r="S4192" s="70"/>
    </row>
    <row r="4193" spans="1:19" ht="31.5" customHeight="1" x14ac:dyDescent="0.3">
      <c r="A4193" s="28" t="s">
        <v>373</v>
      </c>
      <c r="B4193" s="28" t="s">
        <v>1420</v>
      </c>
      <c r="C4193" s="18" t="s">
        <v>294</v>
      </c>
      <c r="D4193" s="28" t="s">
        <v>52</v>
      </c>
      <c r="E4193" s="29" t="s">
        <v>664</v>
      </c>
      <c r="F4193" s="24">
        <v>5424.5000000000009</v>
      </c>
      <c r="G4193" s="24"/>
      <c r="H4193" s="24">
        <v>4875.808</v>
      </c>
      <c r="I4193" s="24">
        <v>5205.5510800000002</v>
      </c>
      <c r="J4193" s="37">
        <v>3885.5057400000001</v>
      </c>
      <c r="K4193" s="24">
        <v>0</v>
      </c>
      <c r="L4193" s="24">
        <v>0</v>
      </c>
      <c r="M4193" s="24">
        <v>0</v>
      </c>
      <c r="N4193" s="24">
        <v>0</v>
      </c>
      <c r="O4193" s="30">
        <v>5196.0852999999997</v>
      </c>
      <c r="P4193" s="30">
        <v>0</v>
      </c>
      <c r="Q4193" s="30">
        <v>0</v>
      </c>
      <c r="R4193" s="88">
        <f t="shared" si="2784"/>
        <v>99.818159886349619</v>
      </c>
      <c r="S4193" s="70"/>
    </row>
    <row r="4194" spans="1:19" ht="15.75" customHeight="1" x14ac:dyDescent="0.3">
      <c r="A4194" s="28" t="s">
        <v>373</v>
      </c>
      <c r="B4194" s="28" t="s">
        <v>1420</v>
      </c>
      <c r="C4194" s="18" t="s">
        <v>294</v>
      </c>
      <c r="D4194" s="18" t="s">
        <v>190</v>
      </c>
      <c r="E4194" s="19" t="s">
        <v>665</v>
      </c>
      <c r="F4194" s="24"/>
      <c r="G4194" s="24"/>
      <c r="H4194" s="24">
        <f>H4195</f>
        <v>0</v>
      </c>
      <c r="I4194" s="24">
        <f>I4195</f>
        <v>113.63786</v>
      </c>
      <c r="J4194" s="24">
        <f t="shared" ref="J4194:Q4194" si="2794">J4195</f>
        <v>113.63786</v>
      </c>
      <c r="K4194" s="24">
        <f t="shared" si="2794"/>
        <v>0</v>
      </c>
      <c r="L4194" s="24">
        <f t="shared" si="2794"/>
        <v>0</v>
      </c>
      <c r="M4194" s="24">
        <f t="shared" si="2794"/>
        <v>0</v>
      </c>
      <c r="N4194" s="24">
        <f t="shared" si="2794"/>
        <v>0</v>
      </c>
      <c r="O4194" s="24">
        <f t="shared" si="2794"/>
        <v>113.63786</v>
      </c>
      <c r="P4194" s="24">
        <f t="shared" si="2794"/>
        <v>0</v>
      </c>
      <c r="Q4194" s="24">
        <f t="shared" si="2794"/>
        <v>0</v>
      </c>
      <c r="R4194" s="88">
        <f t="shared" si="2784"/>
        <v>100</v>
      </c>
      <c r="S4194" s="70"/>
    </row>
    <row r="4195" spans="1:19" ht="31.5" customHeight="1" x14ac:dyDescent="0.3">
      <c r="A4195" s="28" t="s">
        <v>373</v>
      </c>
      <c r="B4195" s="28" t="s">
        <v>1420</v>
      </c>
      <c r="C4195" s="18" t="s">
        <v>294</v>
      </c>
      <c r="D4195" s="18" t="s">
        <v>475</v>
      </c>
      <c r="E4195" s="19" t="s">
        <v>667</v>
      </c>
      <c r="F4195" s="24"/>
      <c r="G4195" s="24"/>
      <c r="H4195" s="24">
        <v>0</v>
      </c>
      <c r="I4195" s="24">
        <v>113.63786</v>
      </c>
      <c r="J4195" s="37">
        <v>113.63786</v>
      </c>
      <c r="K4195" s="24">
        <v>0</v>
      </c>
      <c r="L4195" s="24">
        <v>0</v>
      </c>
      <c r="M4195" s="24">
        <v>0</v>
      </c>
      <c r="N4195" s="24">
        <v>0</v>
      </c>
      <c r="O4195" s="30">
        <v>113.63786</v>
      </c>
      <c r="P4195" s="30">
        <v>0</v>
      </c>
      <c r="Q4195" s="30">
        <v>0</v>
      </c>
      <c r="R4195" s="88">
        <f t="shared" si="2784"/>
        <v>100</v>
      </c>
      <c r="S4195" s="70"/>
    </row>
    <row r="4196" spans="1:19" ht="15.75" customHeight="1" x14ac:dyDescent="0.3">
      <c r="A4196" s="28" t="s">
        <v>373</v>
      </c>
      <c r="B4196" s="28" t="s">
        <v>1420</v>
      </c>
      <c r="C4196" s="18" t="s">
        <v>294</v>
      </c>
      <c r="D4196" s="28" t="s">
        <v>53</v>
      </c>
      <c r="E4196" s="29" t="s">
        <v>679</v>
      </c>
      <c r="F4196" s="24">
        <v>2148.6999999999998</v>
      </c>
      <c r="G4196" s="24">
        <f t="shared" ref="G4196:Q4196" si="2795">G4197</f>
        <v>0</v>
      </c>
      <c r="H4196" s="24">
        <f t="shared" si="2795"/>
        <v>2138.6999999999998</v>
      </c>
      <c r="I4196" s="24">
        <f t="shared" si="2795"/>
        <v>1135.7032200000001</v>
      </c>
      <c r="J4196" s="37">
        <f t="shared" si="2795"/>
        <v>92.578999999999994</v>
      </c>
      <c r="K4196" s="24">
        <f t="shared" si="2795"/>
        <v>0</v>
      </c>
      <c r="L4196" s="24">
        <f t="shared" si="2795"/>
        <v>0</v>
      </c>
      <c r="M4196" s="24">
        <f t="shared" si="2795"/>
        <v>0</v>
      </c>
      <c r="N4196" s="24">
        <f t="shared" si="2795"/>
        <v>0</v>
      </c>
      <c r="O4196" s="30">
        <f t="shared" si="2795"/>
        <v>121.12708000000001</v>
      </c>
      <c r="P4196" s="30">
        <f t="shared" si="2795"/>
        <v>0</v>
      </c>
      <c r="Q4196" s="30">
        <f t="shared" si="2795"/>
        <v>0</v>
      </c>
      <c r="R4196" s="88">
        <f t="shared" si="2784"/>
        <v>10.665381401313628</v>
      </c>
      <c r="S4196" s="70"/>
    </row>
    <row r="4197" spans="1:19" ht="15.75" customHeight="1" x14ac:dyDescent="0.3">
      <c r="A4197" s="28" t="s">
        <v>373</v>
      </c>
      <c r="B4197" s="28" t="s">
        <v>1420</v>
      </c>
      <c r="C4197" s="18" t="s">
        <v>294</v>
      </c>
      <c r="D4197" s="28" t="s">
        <v>60</v>
      </c>
      <c r="E4197" s="29" t="s">
        <v>682</v>
      </c>
      <c r="F4197" s="24">
        <v>2148.6999999999998</v>
      </c>
      <c r="G4197" s="24"/>
      <c r="H4197" s="24">
        <f>2148.7-10</f>
        <v>2138.6999999999998</v>
      </c>
      <c r="I4197" s="24">
        <v>1135.7032200000001</v>
      </c>
      <c r="J4197" s="37">
        <v>92.578999999999994</v>
      </c>
      <c r="K4197" s="24">
        <v>0</v>
      </c>
      <c r="L4197" s="24">
        <v>0</v>
      </c>
      <c r="M4197" s="24">
        <v>0</v>
      </c>
      <c r="N4197" s="24">
        <v>0</v>
      </c>
      <c r="O4197" s="30">
        <v>121.12708000000001</v>
      </c>
      <c r="P4197" s="30">
        <v>0</v>
      </c>
      <c r="Q4197" s="30">
        <v>0</v>
      </c>
      <c r="R4197" s="88">
        <f t="shared" si="2784"/>
        <v>10.665381401313628</v>
      </c>
      <c r="S4197" s="70"/>
    </row>
    <row r="4198" spans="1:19" ht="47.25" customHeight="1" x14ac:dyDescent="0.3">
      <c r="A4198" s="28" t="s">
        <v>373</v>
      </c>
      <c r="B4198" s="28" t="s">
        <v>1420</v>
      </c>
      <c r="C4198" s="18" t="s">
        <v>1909</v>
      </c>
      <c r="D4198" s="28"/>
      <c r="E4198" s="29" t="s">
        <v>1686</v>
      </c>
      <c r="F4198" s="24">
        <v>237351.598</v>
      </c>
      <c r="G4198" s="24">
        <f t="shared" ref="G4198:H4198" si="2796">G4199+G4203+G4213</f>
        <v>87500</v>
      </c>
      <c r="H4198" s="24">
        <f t="shared" si="2796"/>
        <v>337498.44699999999</v>
      </c>
      <c r="I4198" s="24">
        <f t="shared" ref="I4198:Q4198" si="2797">I4199+I4203+I4213</f>
        <v>214605.90606999997</v>
      </c>
      <c r="J4198" s="37">
        <f t="shared" si="2797"/>
        <v>94327.360110000009</v>
      </c>
      <c r="K4198" s="24">
        <f t="shared" si="2797"/>
        <v>65625</v>
      </c>
      <c r="L4198" s="24">
        <f t="shared" si="2797"/>
        <v>0</v>
      </c>
      <c r="M4198" s="24">
        <f t="shared" si="2797"/>
        <v>0</v>
      </c>
      <c r="N4198" s="24">
        <f t="shared" si="2797"/>
        <v>0</v>
      </c>
      <c r="O4198" s="30">
        <f t="shared" si="2797"/>
        <v>214304.73249999998</v>
      </c>
      <c r="P4198" s="30">
        <f t="shared" si="2797"/>
        <v>65625</v>
      </c>
      <c r="Q4198" s="30">
        <f t="shared" si="2797"/>
        <v>0</v>
      </c>
      <c r="R4198" s="88">
        <f t="shared" si="2784"/>
        <v>99.85966203096865</v>
      </c>
      <c r="S4198" s="70"/>
    </row>
    <row r="4199" spans="1:19" ht="63" customHeight="1" x14ac:dyDescent="0.3">
      <c r="A4199" s="28" t="s">
        <v>373</v>
      </c>
      <c r="B4199" s="28" t="s">
        <v>1420</v>
      </c>
      <c r="C4199" s="18" t="s">
        <v>1910</v>
      </c>
      <c r="D4199" s="28"/>
      <c r="E4199" s="29" t="s">
        <v>1687</v>
      </c>
      <c r="F4199" s="24">
        <v>137195.93</v>
      </c>
      <c r="G4199" s="24">
        <f t="shared" ref="G4199:Q4201" si="2798">G4200</f>
        <v>0</v>
      </c>
      <c r="H4199" s="24">
        <f t="shared" si="2798"/>
        <v>130832.143</v>
      </c>
      <c r="I4199" s="24">
        <f t="shared" si="2798"/>
        <v>7943.21803</v>
      </c>
      <c r="J4199" s="37">
        <f t="shared" si="2798"/>
        <v>3467.0494699999999</v>
      </c>
      <c r="K4199" s="24">
        <f t="shared" si="2798"/>
        <v>0</v>
      </c>
      <c r="L4199" s="24">
        <f t="shared" si="2798"/>
        <v>0</v>
      </c>
      <c r="M4199" s="24">
        <f t="shared" si="2798"/>
        <v>0</v>
      </c>
      <c r="N4199" s="24">
        <f t="shared" si="2798"/>
        <v>0</v>
      </c>
      <c r="O4199" s="30">
        <f t="shared" si="2798"/>
        <v>7873.3794600000001</v>
      </c>
      <c r="P4199" s="30">
        <f t="shared" si="2798"/>
        <v>0</v>
      </c>
      <c r="Q4199" s="30">
        <f t="shared" si="2798"/>
        <v>0</v>
      </c>
      <c r="R4199" s="88">
        <f t="shared" si="2784"/>
        <v>99.120777375917001</v>
      </c>
      <c r="S4199" s="70"/>
    </row>
    <row r="4200" spans="1:19" ht="47.25" customHeight="1" x14ac:dyDescent="0.3">
      <c r="A4200" s="28" t="s">
        <v>373</v>
      </c>
      <c r="B4200" s="28" t="s">
        <v>1420</v>
      </c>
      <c r="C4200" s="18" t="s">
        <v>1911</v>
      </c>
      <c r="D4200" s="28"/>
      <c r="E4200" s="29" t="s">
        <v>1912</v>
      </c>
      <c r="F4200" s="24">
        <v>137195.93</v>
      </c>
      <c r="G4200" s="24">
        <f t="shared" si="2798"/>
        <v>0</v>
      </c>
      <c r="H4200" s="24">
        <f t="shared" si="2798"/>
        <v>130832.143</v>
      </c>
      <c r="I4200" s="24">
        <f t="shared" si="2798"/>
        <v>7943.21803</v>
      </c>
      <c r="J4200" s="37">
        <f t="shared" si="2798"/>
        <v>3467.0494699999999</v>
      </c>
      <c r="K4200" s="24">
        <f t="shared" si="2798"/>
        <v>0</v>
      </c>
      <c r="L4200" s="24">
        <f t="shared" si="2798"/>
        <v>0</v>
      </c>
      <c r="M4200" s="24">
        <f t="shared" si="2798"/>
        <v>0</v>
      </c>
      <c r="N4200" s="24">
        <f t="shared" si="2798"/>
        <v>0</v>
      </c>
      <c r="O4200" s="30">
        <f t="shared" si="2798"/>
        <v>7873.3794600000001</v>
      </c>
      <c r="P4200" s="30">
        <f t="shared" si="2798"/>
        <v>0</v>
      </c>
      <c r="Q4200" s="30">
        <f t="shared" si="2798"/>
        <v>0</v>
      </c>
      <c r="R4200" s="88">
        <f t="shared" si="2784"/>
        <v>99.120777375917001</v>
      </c>
      <c r="S4200" s="70"/>
    </row>
    <row r="4201" spans="1:19" ht="31.5" customHeight="1" x14ac:dyDescent="0.3">
      <c r="A4201" s="28" t="s">
        <v>373</v>
      </c>
      <c r="B4201" s="28" t="s">
        <v>1420</v>
      </c>
      <c r="C4201" s="18" t="s">
        <v>1911</v>
      </c>
      <c r="D4201" s="28" t="s">
        <v>51</v>
      </c>
      <c r="E4201" s="29" t="s">
        <v>663</v>
      </c>
      <c r="F4201" s="24">
        <v>137195.93</v>
      </c>
      <c r="G4201" s="24">
        <f t="shared" si="2798"/>
        <v>0</v>
      </c>
      <c r="H4201" s="24">
        <f t="shared" si="2798"/>
        <v>130832.143</v>
      </c>
      <c r="I4201" s="24">
        <f t="shared" si="2798"/>
        <v>7943.21803</v>
      </c>
      <c r="J4201" s="37">
        <f t="shared" si="2798"/>
        <v>3467.0494699999999</v>
      </c>
      <c r="K4201" s="24">
        <f t="shared" si="2798"/>
        <v>0</v>
      </c>
      <c r="L4201" s="24">
        <f t="shared" si="2798"/>
        <v>0</v>
      </c>
      <c r="M4201" s="24">
        <f t="shared" si="2798"/>
        <v>0</v>
      </c>
      <c r="N4201" s="24">
        <f t="shared" si="2798"/>
        <v>0</v>
      </c>
      <c r="O4201" s="30">
        <f t="shared" si="2798"/>
        <v>7873.3794600000001</v>
      </c>
      <c r="P4201" s="30">
        <f t="shared" si="2798"/>
        <v>0</v>
      </c>
      <c r="Q4201" s="30">
        <f t="shared" si="2798"/>
        <v>0</v>
      </c>
      <c r="R4201" s="88">
        <f t="shared" si="2784"/>
        <v>99.120777375917001</v>
      </c>
      <c r="S4201" s="70"/>
    </row>
    <row r="4202" spans="1:19" ht="31.5" customHeight="1" x14ac:dyDescent="0.3">
      <c r="A4202" s="28" t="s">
        <v>373</v>
      </c>
      <c r="B4202" s="28" t="s">
        <v>1420</v>
      </c>
      <c r="C4202" s="18" t="s">
        <v>1911</v>
      </c>
      <c r="D4202" s="28" t="s">
        <v>52</v>
      </c>
      <c r="E4202" s="29" t="s">
        <v>664</v>
      </c>
      <c r="F4202" s="24">
        <v>137195.93</v>
      </c>
      <c r="G4202" s="24"/>
      <c r="H4202" s="24">
        <f>131414.15-248.261-333.746</f>
        <v>130832.143</v>
      </c>
      <c r="I4202" s="24">
        <v>7943.21803</v>
      </c>
      <c r="J4202" s="37">
        <v>3467.0494699999999</v>
      </c>
      <c r="K4202" s="24">
        <v>0</v>
      </c>
      <c r="L4202" s="24">
        <v>0</v>
      </c>
      <c r="M4202" s="24">
        <v>0</v>
      </c>
      <c r="N4202" s="24">
        <v>0</v>
      </c>
      <c r="O4202" s="30">
        <v>7873.3794600000001</v>
      </c>
      <c r="P4202" s="30">
        <v>0</v>
      </c>
      <c r="Q4202" s="30">
        <v>0</v>
      </c>
      <c r="R4202" s="88">
        <f t="shared" si="2784"/>
        <v>99.120777375917001</v>
      </c>
      <c r="S4202" s="70"/>
    </row>
    <row r="4203" spans="1:19" ht="31.5" customHeight="1" x14ac:dyDescent="0.3">
      <c r="A4203" s="28" t="s">
        <v>373</v>
      </c>
      <c r="B4203" s="28" t="s">
        <v>1420</v>
      </c>
      <c r="C4203" s="18" t="s">
        <v>1913</v>
      </c>
      <c r="D4203" s="28"/>
      <c r="E4203" s="29" t="s">
        <v>1914</v>
      </c>
      <c r="F4203" s="24">
        <v>54884.667999999998</v>
      </c>
      <c r="G4203" s="24">
        <f t="shared" ref="G4203:H4203" si="2799">G4204+G4207+G4210</f>
        <v>87500</v>
      </c>
      <c r="H4203" s="24">
        <f t="shared" si="2799"/>
        <v>140371.78899999999</v>
      </c>
      <c r="I4203" s="24">
        <f t="shared" ref="I4203:Q4203" si="2800">I4204+I4207+I4210</f>
        <v>140371.78860999999</v>
      </c>
      <c r="J4203" s="37">
        <f t="shared" si="2800"/>
        <v>52233.622610000006</v>
      </c>
      <c r="K4203" s="24">
        <f t="shared" si="2800"/>
        <v>65625</v>
      </c>
      <c r="L4203" s="24">
        <f t="shared" si="2800"/>
        <v>0</v>
      </c>
      <c r="M4203" s="24">
        <f t="shared" si="2800"/>
        <v>0</v>
      </c>
      <c r="N4203" s="24">
        <f t="shared" si="2800"/>
        <v>0</v>
      </c>
      <c r="O4203" s="30">
        <f t="shared" si="2800"/>
        <v>140279.86833999999</v>
      </c>
      <c r="P4203" s="30">
        <f t="shared" si="2800"/>
        <v>65625</v>
      </c>
      <c r="Q4203" s="30">
        <f t="shared" si="2800"/>
        <v>0</v>
      </c>
      <c r="R4203" s="88">
        <f t="shared" si="2784"/>
        <v>99.934516564253954</v>
      </c>
      <c r="S4203" s="70"/>
    </row>
    <row r="4204" spans="1:19" ht="47.25" customHeight="1" x14ac:dyDescent="0.3">
      <c r="A4204" s="28" t="s">
        <v>373</v>
      </c>
      <c r="B4204" s="28" t="s">
        <v>1420</v>
      </c>
      <c r="C4204" s="18" t="s">
        <v>1915</v>
      </c>
      <c r="D4204" s="28"/>
      <c r="E4204" s="29" t="s">
        <v>1916</v>
      </c>
      <c r="F4204" s="24">
        <v>51263.7</v>
      </c>
      <c r="G4204" s="24">
        <f t="shared" ref="G4204:Q4205" si="2801">G4205</f>
        <v>0</v>
      </c>
      <c r="H4204" s="24">
        <f t="shared" si="2801"/>
        <v>49289.202000000005</v>
      </c>
      <c r="I4204" s="24">
        <f t="shared" si="2801"/>
        <v>49289.201999999997</v>
      </c>
      <c r="J4204" s="37">
        <f t="shared" si="2801"/>
        <v>35241.654000000002</v>
      </c>
      <c r="K4204" s="24">
        <f t="shared" si="2801"/>
        <v>0</v>
      </c>
      <c r="L4204" s="24">
        <f t="shared" si="2801"/>
        <v>0</v>
      </c>
      <c r="M4204" s="24">
        <f t="shared" si="2801"/>
        <v>0</v>
      </c>
      <c r="N4204" s="24">
        <f t="shared" si="2801"/>
        <v>0</v>
      </c>
      <c r="O4204" s="30">
        <f t="shared" si="2801"/>
        <v>49197.285759999999</v>
      </c>
      <c r="P4204" s="30">
        <f t="shared" si="2801"/>
        <v>0</v>
      </c>
      <c r="Q4204" s="30">
        <f t="shared" si="2801"/>
        <v>0</v>
      </c>
      <c r="R4204" s="88">
        <f t="shared" si="2784"/>
        <v>99.813516477706415</v>
      </c>
      <c r="S4204" s="70"/>
    </row>
    <row r="4205" spans="1:19" ht="31.5" customHeight="1" x14ac:dyDescent="0.3">
      <c r="A4205" s="28" t="s">
        <v>373</v>
      </c>
      <c r="B4205" s="28" t="s">
        <v>1420</v>
      </c>
      <c r="C4205" s="18" t="s">
        <v>1915</v>
      </c>
      <c r="D4205" s="28" t="s">
        <v>51</v>
      </c>
      <c r="E4205" s="29" t="s">
        <v>663</v>
      </c>
      <c r="F4205" s="24">
        <v>51263.7</v>
      </c>
      <c r="G4205" s="24">
        <f t="shared" ref="G4205:O4205" si="2802">G4206</f>
        <v>0</v>
      </c>
      <c r="H4205" s="24">
        <f t="shared" si="2802"/>
        <v>49289.202000000005</v>
      </c>
      <c r="I4205" s="24">
        <f t="shared" si="2802"/>
        <v>49289.201999999997</v>
      </c>
      <c r="J4205" s="37">
        <f t="shared" si="2802"/>
        <v>35241.654000000002</v>
      </c>
      <c r="K4205" s="24">
        <f t="shared" si="2802"/>
        <v>0</v>
      </c>
      <c r="L4205" s="24">
        <f t="shared" si="2802"/>
        <v>0</v>
      </c>
      <c r="M4205" s="24">
        <f t="shared" si="2802"/>
        <v>0</v>
      </c>
      <c r="N4205" s="24">
        <f t="shared" si="2802"/>
        <v>0</v>
      </c>
      <c r="O4205" s="30">
        <f t="shared" si="2802"/>
        <v>49197.285759999999</v>
      </c>
      <c r="P4205" s="30">
        <f t="shared" si="2801"/>
        <v>0</v>
      </c>
      <c r="Q4205" s="30">
        <f t="shared" si="2801"/>
        <v>0</v>
      </c>
      <c r="R4205" s="88">
        <f t="shared" si="2784"/>
        <v>99.813516477706415</v>
      </c>
      <c r="S4205" s="70"/>
    </row>
    <row r="4206" spans="1:19" ht="31.5" customHeight="1" x14ac:dyDescent="0.3">
      <c r="A4206" s="28" t="s">
        <v>373</v>
      </c>
      <c r="B4206" s="28" t="s">
        <v>1420</v>
      </c>
      <c r="C4206" s="18" t="s">
        <v>1915</v>
      </c>
      <c r="D4206" s="28" t="s">
        <v>52</v>
      </c>
      <c r="E4206" s="29" t="s">
        <v>664</v>
      </c>
      <c r="F4206" s="24">
        <v>51263.7</v>
      </c>
      <c r="G4206" s="24"/>
      <c r="H4206" s="24">
        <f>50335.004-960.246-85.556</f>
        <v>49289.202000000005</v>
      </c>
      <c r="I4206" s="24">
        <v>49289.201999999997</v>
      </c>
      <c r="J4206" s="37">
        <v>35241.654000000002</v>
      </c>
      <c r="K4206" s="24">
        <v>0</v>
      </c>
      <c r="L4206" s="24">
        <v>0</v>
      </c>
      <c r="M4206" s="24">
        <v>0</v>
      </c>
      <c r="N4206" s="24">
        <v>0</v>
      </c>
      <c r="O4206" s="30">
        <v>49197.285759999999</v>
      </c>
      <c r="P4206" s="30">
        <v>0</v>
      </c>
      <c r="Q4206" s="30">
        <v>0</v>
      </c>
      <c r="R4206" s="88">
        <f t="shared" si="2784"/>
        <v>99.813516477706415</v>
      </c>
      <c r="S4206" s="70"/>
    </row>
    <row r="4207" spans="1:19" ht="31.5" customHeight="1" x14ac:dyDescent="0.3">
      <c r="A4207" s="28" t="s">
        <v>373</v>
      </c>
      <c r="B4207" s="28" t="s">
        <v>1420</v>
      </c>
      <c r="C4207" s="18" t="s">
        <v>1917</v>
      </c>
      <c r="D4207" s="28"/>
      <c r="E4207" s="29" t="s">
        <v>1918</v>
      </c>
      <c r="F4207" s="24">
        <v>3620.9679999999998</v>
      </c>
      <c r="G4207" s="24">
        <f t="shared" ref="G4207:Q4208" si="2803">G4208</f>
        <v>0</v>
      </c>
      <c r="H4207" s="24">
        <f t="shared" si="2803"/>
        <v>3582.587</v>
      </c>
      <c r="I4207" s="24">
        <f t="shared" si="2803"/>
        <v>3582.5866099999998</v>
      </c>
      <c r="J4207" s="37">
        <f t="shared" si="2803"/>
        <v>2616.9686099999999</v>
      </c>
      <c r="K4207" s="24">
        <f t="shared" si="2803"/>
        <v>0</v>
      </c>
      <c r="L4207" s="24">
        <f t="shared" si="2803"/>
        <v>0</v>
      </c>
      <c r="M4207" s="24">
        <f t="shared" si="2803"/>
        <v>0</v>
      </c>
      <c r="N4207" s="24">
        <f t="shared" si="2803"/>
        <v>0</v>
      </c>
      <c r="O4207" s="30">
        <f t="shared" si="2803"/>
        <v>3582.5825799999998</v>
      </c>
      <c r="P4207" s="30">
        <f t="shared" si="2803"/>
        <v>0</v>
      </c>
      <c r="Q4207" s="30">
        <f t="shared" si="2803"/>
        <v>0</v>
      </c>
      <c r="R4207" s="88">
        <f t="shared" si="2784"/>
        <v>99.999887511442466</v>
      </c>
      <c r="S4207" s="70"/>
    </row>
    <row r="4208" spans="1:19" ht="31.5" customHeight="1" x14ac:dyDescent="0.3">
      <c r="A4208" s="28" t="s">
        <v>373</v>
      </c>
      <c r="B4208" s="28" t="s">
        <v>1420</v>
      </c>
      <c r="C4208" s="18" t="s">
        <v>1917</v>
      </c>
      <c r="D4208" s="28" t="s">
        <v>51</v>
      </c>
      <c r="E4208" s="29" t="s">
        <v>663</v>
      </c>
      <c r="F4208" s="24">
        <v>3620.9679999999998</v>
      </c>
      <c r="G4208" s="24">
        <f t="shared" si="2803"/>
        <v>0</v>
      </c>
      <c r="H4208" s="24">
        <f t="shared" si="2803"/>
        <v>3582.587</v>
      </c>
      <c r="I4208" s="24">
        <f t="shared" si="2803"/>
        <v>3582.5866099999998</v>
      </c>
      <c r="J4208" s="37">
        <f t="shared" si="2803"/>
        <v>2616.9686099999999</v>
      </c>
      <c r="K4208" s="24">
        <f t="shared" si="2803"/>
        <v>0</v>
      </c>
      <c r="L4208" s="24">
        <f t="shared" si="2803"/>
        <v>0</v>
      </c>
      <c r="M4208" s="24">
        <f t="shared" si="2803"/>
        <v>0</v>
      </c>
      <c r="N4208" s="24">
        <f t="shared" si="2803"/>
        <v>0</v>
      </c>
      <c r="O4208" s="30">
        <f t="shared" si="2803"/>
        <v>3582.5825799999998</v>
      </c>
      <c r="P4208" s="30">
        <f t="shared" si="2803"/>
        <v>0</v>
      </c>
      <c r="Q4208" s="30">
        <f t="shared" si="2803"/>
        <v>0</v>
      </c>
      <c r="R4208" s="88">
        <f t="shared" si="2784"/>
        <v>99.999887511442466</v>
      </c>
      <c r="S4208" s="70"/>
    </row>
    <row r="4209" spans="1:19" ht="31.5" customHeight="1" x14ac:dyDescent="0.3">
      <c r="A4209" s="28" t="s">
        <v>373</v>
      </c>
      <c r="B4209" s="28" t="s">
        <v>1420</v>
      </c>
      <c r="C4209" s="18" t="s">
        <v>1917</v>
      </c>
      <c r="D4209" s="28" t="s">
        <v>52</v>
      </c>
      <c r="E4209" s="29" t="s">
        <v>664</v>
      </c>
      <c r="F4209" s="24">
        <v>3620.9679999999998</v>
      </c>
      <c r="G4209" s="24"/>
      <c r="H4209" s="24">
        <v>3582.587</v>
      </c>
      <c r="I4209" s="24">
        <v>3582.5866099999998</v>
      </c>
      <c r="J4209" s="37">
        <v>2616.9686099999999</v>
      </c>
      <c r="K4209" s="24">
        <v>0</v>
      </c>
      <c r="L4209" s="24">
        <v>0</v>
      </c>
      <c r="M4209" s="24">
        <v>0</v>
      </c>
      <c r="N4209" s="24">
        <v>0</v>
      </c>
      <c r="O4209" s="30">
        <v>3582.5825799999998</v>
      </c>
      <c r="P4209" s="30">
        <v>0</v>
      </c>
      <c r="Q4209" s="30">
        <v>0</v>
      </c>
      <c r="R4209" s="88">
        <f t="shared" si="2784"/>
        <v>99.999887511442466</v>
      </c>
      <c r="S4209" s="70"/>
    </row>
    <row r="4210" spans="1:19" ht="31.5" customHeight="1" x14ac:dyDescent="0.3">
      <c r="A4210" s="28" t="s">
        <v>373</v>
      </c>
      <c r="B4210" s="28" t="s">
        <v>1420</v>
      </c>
      <c r="C4210" s="18" t="s">
        <v>1970</v>
      </c>
      <c r="D4210" s="28"/>
      <c r="E4210" s="29" t="s">
        <v>1971</v>
      </c>
      <c r="F4210" s="24">
        <v>0</v>
      </c>
      <c r="G4210" s="24">
        <f t="shared" ref="G4210:Q4211" si="2804">G4211</f>
        <v>87500</v>
      </c>
      <c r="H4210" s="24">
        <f t="shared" si="2804"/>
        <v>87500</v>
      </c>
      <c r="I4210" s="24">
        <f t="shared" si="2804"/>
        <v>87500</v>
      </c>
      <c r="J4210" s="37">
        <f t="shared" si="2804"/>
        <v>14375</v>
      </c>
      <c r="K4210" s="24">
        <f t="shared" si="2804"/>
        <v>65625</v>
      </c>
      <c r="L4210" s="24">
        <f t="shared" si="2804"/>
        <v>0</v>
      </c>
      <c r="M4210" s="24">
        <f t="shared" si="2804"/>
        <v>0</v>
      </c>
      <c r="N4210" s="24">
        <f t="shared" si="2804"/>
        <v>0</v>
      </c>
      <c r="O4210" s="30">
        <f t="shared" si="2804"/>
        <v>87500</v>
      </c>
      <c r="P4210" s="30">
        <f t="shared" si="2804"/>
        <v>65625</v>
      </c>
      <c r="Q4210" s="30">
        <f t="shared" si="2804"/>
        <v>0</v>
      </c>
      <c r="R4210" s="88">
        <f t="shared" si="2784"/>
        <v>100</v>
      </c>
    </row>
    <row r="4211" spans="1:19" ht="31.5" customHeight="1" x14ac:dyDescent="0.3">
      <c r="A4211" s="28" t="s">
        <v>373</v>
      </c>
      <c r="B4211" s="28" t="s">
        <v>1420</v>
      </c>
      <c r="C4211" s="18" t="s">
        <v>1970</v>
      </c>
      <c r="D4211" s="28" t="s">
        <v>51</v>
      </c>
      <c r="E4211" s="29" t="s">
        <v>663</v>
      </c>
      <c r="F4211" s="24">
        <v>0</v>
      </c>
      <c r="G4211" s="24">
        <f t="shared" si="2804"/>
        <v>87500</v>
      </c>
      <c r="H4211" s="24">
        <f t="shared" si="2804"/>
        <v>87500</v>
      </c>
      <c r="I4211" s="24">
        <f t="shared" si="2804"/>
        <v>87500</v>
      </c>
      <c r="J4211" s="37">
        <f t="shared" si="2804"/>
        <v>14375</v>
      </c>
      <c r="K4211" s="24">
        <f t="shared" si="2804"/>
        <v>65625</v>
      </c>
      <c r="L4211" s="24">
        <f t="shared" si="2804"/>
        <v>0</v>
      </c>
      <c r="M4211" s="24">
        <f t="shared" si="2804"/>
        <v>0</v>
      </c>
      <c r="N4211" s="24">
        <f t="shared" si="2804"/>
        <v>0</v>
      </c>
      <c r="O4211" s="30">
        <f t="shared" si="2804"/>
        <v>87500</v>
      </c>
      <c r="P4211" s="30">
        <f t="shared" si="2804"/>
        <v>65625</v>
      </c>
      <c r="Q4211" s="30">
        <f t="shared" si="2804"/>
        <v>0</v>
      </c>
      <c r="R4211" s="88">
        <f t="shared" si="2784"/>
        <v>100</v>
      </c>
    </row>
    <row r="4212" spans="1:19" ht="31.5" customHeight="1" x14ac:dyDescent="0.3">
      <c r="A4212" s="28" t="s">
        <v>373</v>
      </c>
      <c r="B4212" s="28" t="s">
        <v>1420</v>
      </c>
      <c r="C4212" s="18" t="s">
        <v>1970</v>
      </c>
      <c r="D4212" s="28" t="s">
        <v>52</v>
      </c>
      <c r="E4212" s="29" t="s">
        <v>664</v>
      </c>
      <c r="F4212" s="24">
        <v>0</v>
      </c>
      <c r="G4212" s="24">
        <v>87500</v>
      </c>
      <c r="H4212" s="24">
        <v>87500</v>
      </c>
      <c r="I4212" s="24">
        <v>87500</v>
      </c>
      <c r="J4212" s="37">
        <v>14375</v>
      </c>
      <c r="K4212" s="24">
        <v>65625</v>
      </c>
      <c r="L4212" s="24">
        <v>0</v>
      </c>
      <c r="M4212" s="24">
        <v>0</v>
      </c>
      <c r="N4212" s="24">
        <v>0</v>
      </c>
      <c r="O4212" s="30">
        <v>87500</v>
      </c>
      <c r="P4212" s="30">
        <v>65625</v>
      </c>
      <c r="Q4212" s="30">
        <v>0</v>
      </c>
      <c r="R4212" s="88">
        <f t="shared" si="2784"/>
        <v>100</v>
      </c>
    </row>
    <row r="4213" spans="1:19" ht="47.25" customHeight="1" x14ac:dyDescent="0.3">
      <c r="A4213" s="28" t="s">
        <v>373</v>
      </c>
      <c r="B4213" s="28" t="s">
        <v>1420</v>
      </c>
      <c r="C4213" s="18" t="s">
        <v>1919</v>
      </c>
      <c r="D4213" s="28"/>
      <c r="E4213" s="29" t="s">
        <v>1695</v>
      </c>
      <c r="F4213" s="24">
        <v>45271</v>
      </c>
      <c r="G4213" s="24">
        <f t="shared" ref="G4213:H4213" si="2805">G4217+G4215</f>
        <v>0</v>
      </c>
      <c r="H4213" s="24">
        <f t="shared" si="2805"/>
        <v>66294.514999999999</v>
      </c>
      <c r="I4213" s="24">
        <f>I4214</f>
        <v>66290.89942999999</v>
      </c>
      <c r="J4213" s="24">
        <f t="shared" ref="J4213:O4213" si="2806">J4214</f>
        <v>38626.688029999998</v>
      </c>
      <c r="K4213" s="24">
        <f t="shared" si="2806"/>
        <v>0</v>
      </c>
      <c r="L4213" s="24">
        <f t="shared" si="2806"/>
        <v>0</v>
      </c>
      <c r="M4213" s="24">
        <f t="shared" si="2806"/>
        <v>0</v>
      </c>
      <c r="N4213" s="24">
        <f t="shared" si="2806"/>
        <v>0</v>
      </c>
      <c r="O4213" s="24">
        <f t="shared" si="2806"/>
        <v>66151.484700000001</v>
      </c>
      <c r="P4213" s="30">
        <f t="shared" ref="P4213:Q4213" si="2807">P4217+P4215</f>
        <v>0</v>
      </c>
      <c r="Q4213" s="30">
        <f t="shared" si="2807"/>
        <v>0</v>
      </c>
      <c r="R4213" s="88">
        <f t="shared" si="2784"/>
        <v>99.789692505006357</v>
      </c>
      <c r="S4213" s="70"/>
    </row>
    <row r="4214" spans="1:19" ht="63" customHeight="1" x14ac:dyDescent="0.3">
      <c r="A4214" s="28" t="s">
        <v>373</v>
      </c>
      <c r="B4214" s="28" t="s">
        <v>1420</v>
      </c>
      <c r="C4214" s="18" t="s">
        <v>1920</v>
      </c>
      <c r="D4214" s="28"/>
      <c r="E4214" s="29" t="s">
        <v>28</v>
      </c>
      <c r="F4214" s="24">
        <v>45271</v>
      </c>
      <c r="G4214" s="24">
        <f t="shared" ref="G4214:Q4215" si="2808">G4215</f>
        <v>0</v>
      </c>
      <c r="H4214" s="24">
        <f t="shared" si="2808"/>
        <v>66267.514999999999</v>
      </c>
      <c r="I4214" s="24">
        <f>I4215+I4217</f>
        <v>66290.89942999999</v>
      </c>
      <c r="J4214" s="24">
        <f t="shared" ref="J4214:O4214" si="2809">J4215+J4217</f>
        <v>38626.688029999998</v>
      </c>
      <c r="K4214" s="24">
        <f t="shared" si="2809"/>
        <v>0</v>
      </c>
      <c r="L4214" s="24">
        <f t="shared" si="2809"/>
        <v>0</v>
      </c>
      <c r="M4214" s="24">
        <f t="shared" si="2809"/>
        <v>0</v>
      </c>
      <c r="N4214" s="24">
        <f t="shared" si="2809"/>
        <v>0</v>
      </c>
      <c r="O4214" s="24">
        <f t="shared" si="2809"/>
        <v>66151.484700000001</v>
      </c>
      <c r="P4214" s="30">
        <f t="shared" si="2808"/>
        <v>0</v>
      </c>
      <c r="Q4214" s="30">
        <f t="shared" si="2808"/>
        <v>0</v>
      </c>
      <c r="R4214" s="88">
        <f t="shared" si="2784"/>
        <v>99.789692505006357</v>
      </c>
      <c r="S4214" s="70"/>
    </row>
    <row r="4215" spans="1:19" ht="31.5" customHeight="1" x14ac:dyDescent="0.3">
      <c r="A4215" s="28" t="s">
        <v>373</v>
      </c>
      <c r="B4215" s="28" t="s">
        <v>1420</v>
      </c>
      <c r="C4215" s="18" t="s">
        <v>1920</v>
      </c>
      <c r="D4215" s="28" t="s">
        <v>51</v>
      </c>
      <c r="E4215" s="29" t="s">
        <v>663</v>
      </c>
      <c r="F4215" s="24">
        <v>45244</v>
      </c>
      <c r="G4215" s="24">
        <f t="shared" si="2808"/>
        <v>0</v>
      </c>
      <c r="H4215" s="24">
        <f t="shared" si="2808"/>
        <v>66267.514999999999</v>
      </c>
      <c r="I4215" s="24">
        <f t="shared" si="2808"/>
        <v>66260.059429999994</v>
      </c>
      <c r="J4215" s="37">
        <f t="shared" si="2808"/>
        <v>38605.495029999998</v>
      </c>
      <c r="K4215" s="24">
        <f t="shared" si="2808"/>
        <v>0</v>
      </c>
      <c r="L4215" s="24">
        <f t="shared" si="2808"/>
        <v>0</v>
      </c>
      <c r="M4215" s="24">
        <f t="shared" si="2808"/>
        <v>0</v>
      </c>
      <c r="N4215" s="24">
        <f t="shared" si="2808"/>
        <v>0</v>
      </c>
      <c r="O4215" s="30">
        <f t="shared" si="2808"/>
        <v>66120.648700000005</v>
      </c>
      <c r="P4215" s="30">
        <f t="shared" si="2808"/>
        <v>0</v>
      </c>
      <c r="Q4215" s="30">
        <f t="shared" si="2808"/>
        <v>0</v>
      </c>
      <c r="R4215" s="88">
        <f t="shared" si="2784"/>
        <v>99.789600656565554</v>
      </c>
      <c r="S4215" s="70"/>
    </row>
    <row r="4216" spans="1:19" ht="31.5" customHeight="1" x14ac:dyDescent="0.3">
      <c r="A4216" s="28" t="s">
        <v>373</v>
      </c>
      <c r="B4216" s="28" t="s">
        <v>1420</v>
      </c>
      <c r="C4216" s="18" t="s">
        <v>1920</v>
      </c>
      <c r="D4216" s="28" t="s">
        <v>52</v>
      </c>
      <c r="E4216" s="29" t="s">
        <v>664</v>
      </c>
      <c r="F4216" s="24">
        <v>45244</v>
      </c>
      <c r="G4216" s="24"/>
      <c r="H4216" s="24">
        <f>46240.661+23934.354-3907.5</f>
        <v>66267.514999999999</v>
      </c>
      <c r="I4216" s="24">
        <v>66260.059429999994</v>
      </c>
      <c r="J4216" s="37">
        <v>38605.495029999998</v>
      </c>
      <c r="K4216" s="24">
        <v>0</v>
      </c>
      <c r="L4216" s="24">
        <v>0</v>
      </c>
      <c r="M4216" s="24">
        <v>0</v>
      </c>
      <c r="N4216" s="24">
        <v>0</v>
      </c>
      <c r="O4216" s="30">
        <v>66120.648700000005</v>
      </c>
      <c r="P4216" s="30">
        <v>0</v>
      </c>
      <c r="Q4216" s="30">
        <v>0</v>
      </c>
      <c r="R4216" s="88">
        <f t="shared" si="2784"/>
        <v>99.789600656565554</v>
      </c>
      <c r="S4216" s="70"/>
    </row>
    <row r="4217" spans="1:19" ht="15.75" customHeight="1" x14ac:dyDescent="0.3">
      <c r="A4217" s="28" t="s">
        <v>373</v>
      </c>
      <c r="B4217" s="28" t="s">
        <v>1420</v>
      </c>
      <c r="C4217" s="18" t="s">
        <v>1920</v>
      </c>
      <c r="D4217" s="28" t="s">
        <v>53</v>
      </c>
      <c r="E4217" s="29" t="s">
        <v>679</v>
      </c>
      <c r="F4217" s="24">
        <v>27</v>
      </c>
      <c r="G4217" s="24">
        <f t="shared" ref="G4217:Q4217" si="2810">G4218</f>
        <v>0</v>
      </c>
      <c r="H4217" s="24">
        <f t="shared" si="2810"/>
        <v>27</v>
      </c>
      <c r="I4217" s="24">
        <f t="shared" si="2810"/>
        <v>30.84</v>
      </c>
      <c r="J4217" s="37">
        <f t="shared" si="2810"/>
        <v>21.193000000000001</v>
      </c>
      <c r="K4217" s="24">
        <f t="shared" si="2810"/>
        <v>0</v>
      </c>
      <c r="L4217" s="24">
        <f t="shared" si="2810"/>
        <v>0</v>
      </c>
      <c r="M4217" s="24">
        <f t="shared" si="2810"/>
        <v>0</v>
      </c>
      <c r="N4217" s="24">
        <f t="shared" si="2810"/>
        <v>0</v>
      </c>
      <c r="O4217" s="30">
        <f t="shared" si="2810"/>
        <v>30.835999999999999</v>
      </c>
      <c r="P4217" s="30">
        <f t="shared" si="2810"/>
        <v>0</v>
      </c>
      <c r="Q4217" s="30">
        <f t="shared" si="2810"/>
        <v>0</v>
      </c>
      <c r="R4217" s="88">
        <f t="shared" si="2784"/>
        <v>99.987029831387815</v>
      </c>
      <c r="S4217" s="70"/>
    </row>
    <row r="4218" spans="1:19" ht="15.75" customHeight="1" x14ac:dyDescent="0.3">
      <c r="A4218" s="28" t="s">
        <v>373</v>
      </c>
      <c r="B4218" s="28" t="s">
        <v>1420</v>
      </c>
      <c r="C4218" s="18" t="s">
        <v>1920</v>
      </c>
      <c r="D4218" s="28" t="s">
        <v>60</v>
      </c>
      <c r="E4218" s="29" t="s">
        <v>682</v>
      </c>
      <c r="F4218" s="24">
        <v>27</v>
      </c>
      <c r="G4218" s="24"/>
      <c r="H4218" s="24">
        <v>27</v>
      </c>
      <c r="I4218" s="24">
        <v>30.84</v>
      </c>
      <c r="J4218" s="37">
        <v>21.193000000000001</v>
      </c>
      <c r="K4218" s="24">
        <v>0</v>
      </c>
      <c r="L4218" s="24">
        <v>0</v>
      </c>
      <c r="M4218" s="24">
        <v>0</v>
      </c>
      <c r="N4218" s="24">
        <v>0</v>
      </c>
      <c r="O4218" s="30">
        <v>30.835999999999999</v>
      </c>
      <c r="P4218" s="30">
        <v>0</v>
      </c>
      <c r="Q4218" s="30">
        <v>0</v>
      </c>
      <c r="R4218" s="88">
        <f t="shared" si="2784"/>
        <v>99.987029831387815</v>
      </c>
      <c r="S4218" s="70"/>
    </row>
    <row r="4219" spans="1:19" ht="47.25" customHeight="1" x14ac:dyDescent="0.3">
      <c r="A4219" s="28" t="s">
        <v>373</v>
      </c>
      <c r="B4219" s="28" t="s">
        <v>1420</v>
      </c>
      <c r="C4219" s="28" t="s">
        <v>79</v>
      </c>
      <c r="D4219" s="28"/>
      <c r="E4219" s="29" t="s">
        <v>1232</v>
      </c>
      <c r="F4219" s="24">
        <v>0</v>
      </c>
      <c r="G4219" s="24">
        <f t="shared" ref="G4219:Q4222" si="2811">G4220</f>
        <v>0</v>
      </c>
      <c r="H4219" s="24">
        <f>H4220+H4224</f>
        <v>10</v>
      </c>
      <c r="I4219" s="24">
        <f t="shared" ref="I4219:Q4219" si="2812">I4220+I4224</f>
        <v>21205.034530000001</v>
      </c>
      <c r="J4219" s="24">
        <f t="shared" si="2812"/>
        <v>21191.418959999999</v>
      </c>
      <c r="K4219" s="24">
        <f t="shared" si="2812"/>
        <v>0</v>
      </c>
      <c r="L4219" s="24">
        <f t="shared" si="2812"/>
        <v>0</v>
      </c>
      <c r="M4219" s="24">
        <f t="shared" si="2812"/>
        <v>0</v>
      </c>
      <c r="N4219" s="24">
        <f t="shared" si="2812"/>
        <v>0</v>
      </c>
      <c r="O4219" s="24">
        <f t="shared" si="2812"/>
        <v>21205.034530000001</v>
      </c>
      <c r="P4219" s="24">
        <f t="shared" si="2812"/>
        <v>0</v>
      </c>
      <c r="Q4219" s="24">
        <f t="shared" si="2812"/>
        <v>0</v>
      </c>
      <c r="R4219" s="88">
        <f t="shared" si="2784"/>
        <v>100</v>
      </c>
      <c r="S4219" s="70"/>
    </row>
    <row r="4220" spans="1:19" ht="15.75" customHeight="1" x14ac:dyDescent="0.3">
      <c r="A4220" s="28" t="s">
        <v>373</v>
      </c>
      <c r="B4220" s="28" t="s">
        <v>1420</v>
      </c>
      <c r="C4220" s="28" t="s">
        <v>80</v>
      </c>
      <c r="D4220" s="28"/>
      <c r="E4220" s="29" t="s">
        <v>1235</v>
      </c>
      <c r="F4220" s="24">
        <v>0</v>
      </c>
      <c r="G4220" s="24">
        <f t="shared" si="2811"/>
        <v>0</v>
      </c>
      <c r="H4220" s="24">
        <f t="shared" si="2811"/>
        <v>0</v>
      </c>
      <c r="I4220" s="24">
        <f t="shared" si="2811"/>
        <v>21191.418959999999</v>
      </c>
      <c r="J4220" s="37">
        <f t="shared" si="2811"/>
        <v>21191.418959999999</v>
      </c>
      <c r="K4220" s="24">
        <f t="shared" si="2811"/>
        <v>0</v>
      </c>
      <c r="L4220" s="24">
        <f t="shared" si="2811"/>
        <v>0</v>
      </c>
      <c r="M4220" s="24">
        <f t="shared" si="2811"/>
        <v>0</v>
      </c>
      <c r="N4220" s="24">
        <f t="shared" si="2811"/>
        <v>0</v>
      </c>
      <c r="O4220" s="30">
        <f t="shared" si="2811"/>
        <v>21191.418959999999</v>
      </c>
      <c r="P4220" s="30">
        <f t="shared" si="2811"/>
        <v>0</v>
      </c>
      <c r="Q4220" s="30">
        <f t="shared" si="2811"/>
        <v>0</v>
      </c>
      <c r="R4220" s="88">
        <f t="shared" si="2784"/>
        <v>100</v>
      </c>
      <c r="S4220" s="70"/>
    </row>
    <row r="4221" spans="1:19" ht="15.75" customHeight="1" x14ac:dyDescent="0.3">
      <c r="A4221" s="28" t="s">
        <v>373</v>
      </c>
      <c r="B4221" s="28" t="s">
        <v>1420</v>
      </c>
      <c r="C4221" s="28" t="s">
        <v>81</v>
      </c>
      <c r="D4221" s="28"/>
      <c r="E4221" s="29" t="s">
        <v>1236</v>
      </c>
      <c r="F4221" s="24">
        <v>0</v>
      </c>
      <c r="G4221" s="24">
        <f t="shared" si="2811"/>
        <v>0</v>
      </c>
      <c r="H4221" s="24">
        <f t="shared" si="2811"/>
        <v>0</v>
      </c>
      <c r="I4221" s="24">
        <f t="shared" si="2811"/>
        <v>21191.418959999999</v>
      </c>
      <c r="J4221" s="37">
        <f t="shared" si="2811"/>
        <v>21191.418959999999</v>
      </c>
      <c r="K4221" s="24">
        <f t="shared" si="2811"/>
        <v>0</v>
      </c>
      <c r="L4221" s="24">
        <f t="shared" si="2811"/>
        <v>0</v>
      </c>
      <c r="M4221" s="24">
        <f t="shared" si="2811"/>
        <v>0</v>
      </c>
      <c r="N4221" s="24">
        <f t="shared" si="2811"/>
        <v>0</v>
      </c>
      <c r="O4221" s="30">
        <f t="shared" si="2811"/>
        <v>21191.418959999999</v>
      </c>
      <c r="P4221" s="30">
        <f t="shared" si="2811"/>
        <v>0</v>
      </c>
      <c r="Q4221" s="30">
        <f t="shared" si="2811"/>
        <v>0</v>
      </c>
      <c r="R4221" s="88">
        <f t="shared" si="2784"/>
        <v>100</v>
      </c>
      <c r="S4221" s="70"/>
    </row>
    <row r="4222" spans="1:19" ht="31.5" customHeight="1" x14ac:dyDescent="0.3">
      <c r="A4222" s="28" t="s">
        <v>373</v>
      </c>
      <c r="B4222" s="28" t="s">
        <v>1420</v>
      </c>
      <c r="C4222" s="28" t="s">
        <v>81</v>
      </c>
      <c r="D4222" s="28" t="s">
        <v>51</v>
      </c>
      <c r="E4222" s="29" t="s">
        <v>663</v>
      </c>
      <c r="F4222" s="24">
        <v>0</v>
      </c>
      <c r="G4222" s="24">
        <f t="shared" si="2811"/>
        <v>0</v>
      </c>
      <c r="H4222" s="24">
        <f t="shared" si="2811"/>
        <v>0</v>
      </c>
      <c r="I4222" s="24">
        <f t="shared" si="2811"/>
        <v>21191.418959999999</v>
      </c>
      <c r="J4222" s="37">
        <f t="shared" si="2811"/>
        <v>21191.418959999999</v>
      </c>
      <c r="K4222" s="24">
        <f t="shared" si="2811"/>
        <v>0</v>
      </c>
      <c r="L4222" s="24">
        <f t="shared" si="2811"/>
        <v>0</v>
      </c>
      <c r="M4222" s="24">
        <f t="shared" si="2811"/>
        <v>0</v>
      </c>
      <c r="N4222" s="24">
        <f t="shared" si="2811"/>
        <v>0</v>
      </c>
      <c r="O4222" s="30">
        <f t="shared" si="2811"/>
        <v>21191.418959999999</v>
      </c>
      <c r="P4222" s="30">
        <f t="shared" si="2811"/>
        <v>0</v>
      </c>
      <c r="Q4222" s="30">
        <f t="shared" si="2811"/>
        <v>0</v>
      </c>
      <c r="R4222" s="88">
        <f t="shared" si="2784"/>
        <v>100</v>
      </c>
      <c r="S4222" s="70"/>
    </row>
    <row r="4223" spans="1:19" ht="31.5" customHeight="1" x14ac:dyDescent="0.3">
      <c r="A4223" s="28" t="s">
        <v>373</v>
      </c>
      <c r="B4223" s="28" t="s">
        <v>1420</v>
      </c>
      <c r="C4223" s="28" t="s">
        <v>81</v>
      </c>
      <c r="D4223" s="28" t="s">
        <v>52</v>
      </c>
      <c r="E4223" s="29" t="s">
        <v>664</v>
      </c>
      <c r="F4223" s="24">
        <v>0</v>
      </c>
      <c r="G4223" s="24"/>
      <c r="H4223" s="24">
        <v>0</v>
      </c>
      <c r="I4223" s="24">
        <v>21191.418959999999</v>
      </c>
      <c r="J4223" s="37">
        <v>21191.418959999999</v>
      </c>
      <c r="K4223" s="24">
        <v>0</v>
      </c>
      <c r="L4223" s="24">
        <v>0</v>
      </c>
      <c r="M4223" s="24">
        <v>0</v>
      </c>
      <c r="N4223" s="24">
        <v>0</v>
      </c>
      <c r="O4223" s="30">
        <v>21191.418959999999</v>
      </c>
      <c r="P4223" s="30">
        <v>0</v>
      </c>
      <c r="Q4223" s="30">
        <v>0</v>
      </c>
      <c r="R4223" s="88">
        <f t="shared" si="2784"/>
        <v>100</v>
      </c>
      <c r="S4223" s="70"/>
    </row>
    <row r="4224" spans="1:19" ht="46.8" x14ac:dyDescent="0.3">
      <c r="A4224" s="28" t="s">
        <v>373</v>
      </c>
      <c r="B4224" s="28" t="s">
        <v>1420</v>
      </c>
      <c r="C4224" s="28" t="s">
        <v>2000</v>
      </c>
      <c r="D4224" s="28"/>
      <c r="E4224" s="29" t="s">
        <v>2001</v>
      </c>
      <c r="F4224" s="24"/>
      <c r="G4224" s="24"/>
      <c r="H4224" s="24">
        <f>H4225</f>
        <v>10</v>
      </c>
      <c r="I4224" s="24">
        <f t="shared" ref="I4224:Q4226" si="2813">I4225</f>
        <v>13.61557</v>
      </c>
      <c r="J4224" s="24">
        <f t="shared" si="2813"/>
        <v>0</v>
      </c>
      <c r="K4224" s="24">
        <f t="shared" si="2813"/>
        <v>0</v>
      </c>
      <c r="L4224" s="24">
        <f t="shared" si="2813"/>
        <v>0</v>
      </c>
      <c r="M4224" s="24">
        <f t="shared" si="2813"/>
        <v>0</v>
      </c>
      <c r="N4224" s="24">
        <f t="shared" si="2813"/>
        <v>0</v>
      </c>
      <c r="O4224" s="24">
        <f t="shared" si="2813"/>
        <v>13.61557</v>
      </c>
      <c r="P4224" s="24">
        <f t="shared" si="2813"/>
        <v>0</v>
      </c>
      <c r="Q4224" s="24">
        <f t="shared" si="2813"/>
        <v>0</v>
      </c>
      <c r="R4224" s="88">
        <f t="shared" si="2784"/>
        <v>100</v>
      </c>
      <c r="S4224" s="70"/>
    </row>
    <row r="4225" spans="1:19" ht="31.5" customHeight="1" x14ac:dyDescent="0.3">
      <c r="A4225" s="28" t="s">
        <v>373</v>
      </c>
      <c r="B4225" s="28" t="s">
        <v>1420</v>
      </c>
      <c r="C4225" s="28" t="s">
        <v>2002</v>
      </c>
      <c r="D4225" s="28"/>
      <c r="E4225" s="29" t="s">
        <v>2003</v>
      </c>
      <c r="F4225" s="24"/>
      <c r="G4225" s="24"/>
      <c r="H4225" s="24">
        <f>H4226</f>
        <v>10</v>
      </c>
      <c r="I4225" s="24">
        <f t="shared" si="2813"/>
        <v>13.61557</v>
      </c>
      <c r="J4225" s="24">
        <f t="shared" si="2813"/>
        <v>0</v>
      </c>
      <c r="K4225" s="24">
        <f t="shared" si="2813"/>
        <v>0</v>
      </c>
      <c r="L4225" s="24">
        <f t="shared" si="2813"/>
        <v>0</v>
      </c>
      <c r="M4225" s="24">
        <f t="shared" si="2813"/>
        <v>0</v>
      </c>
      <c r="N4225" s="24">
        <f t="shared" si="2813"/>
        <v>0</v>
      </c>
      <c r="O4225" s="24">
        <f t="shared" si="2813"/>
        <v>13.61557</v>
      </c>
      <c r="P4225" s="24">
        <f t="shared" si="2813"/>
        <v>0</v>
      </c>
      <c r="Q4225" s="24">
        <f t="shared" si="2813"/>
        <v>0</v>
      </c>
      <c r="R4225" s="88">
        <f t="shared" si="2784"/>
        <v>100</v>
      </c>
      <c r="S4225" s="70"/>
    </row>
    <row r="4226" spans="1:19" ht="31.5" customHeight="1" x14ac:dyDescent="0.3">
      <c r="A4226" s="28" t="s">
        <v>373</v>
      </c>
      <c r="B4226" s="28" t="s">
        <v>1420</v>
      </c>
      <c r="C4226" s="28" t="s">
        <v>2002</v>
      </c>
      <c r="D4226" s="28" t="s">
        <v>51</v>
      </c>
      <c r="E4226" s="29" t="s">
        <v>663</v>
      </c>
      <c r="F4226" s="24"/>
      <c r="G4226" s="24"/>
      <c r="H4226" s="24">
        <f>H4227</f>
        <v>10</v>
      </c>
      <c r="I4226" s="24">
        <f t="shared" si="2813"/>
        <v>13.61557</v>
      </c>
      <c r="J4226" s="24">
        <f t="shared" si="2813"/>
        <v>0</v>
      </c>
      <c r="K4226" s="24">
        <f t="shared" si="2813"/>
        <v>0</v>
      </c>
      <c r="L4226" s="24">
        <f t="shared" si="2813"/>
        <v>0</v>
      </c>
      <c r="M4226" s="24">
        <f t="shared" si="2813"/>
        <v>0</v>
      </c>
      <c r="N4226" s="24">
        <f t="shared" si="2813"/>
        <v>0</v>
      </c>
      <c r="O4226" s="24">
        <f t="shared" si="2813"/>
        <v>13.61557</v>
      </c>
      <c r="P4226" s="24">
        <f t="shared" si="2813"/>
        <v>0</v>
      </c>
      <c r="Q4226" s="24">
        <f t="shared" si="2813"/>
        <v>0</v>
      </c>
      <c r="R4226" s="88">
        <f t="shared" si="2784"/>
        <v>100</v>
      </c>
      <c r="S4226" s="70"/>
    </row>
    <row r="4227" spans="1:19" ht="31.5" customHeight="1" x14ac:dyDescent="0.3">
      <c r="A4227" s="28" t="s">
        <v>373</v>
      </c>
      <c r="B4227" s="28" t="s">
        <v>1420</v>
      </c>
      <c r="C4227" s="28" t="s">
        <v>2002</v>
      </c>
      <c r="D4227" s="28" t="s">
        <v>52</v>
      </c>
      <c r="E4227" s="29" t="s">
        <v>664</v>
      </c>
      <c r="F4227" s="24"/>
      <c r="G4227" s="24"/>
      <c r="H4227" s="24">
        <v>10</v>
      </c>
      <c r="I4227" s="24">
        <v>13.61557</v>
      </c>
      <c r="J4227" s="24">
        <v>0</v>
      </c>
      <c r="K4227" s="24">
        <v>0</v>
      </c>
      <c r="L4227" s="24">
        <v>0</v>
      </c>
      <c r="M4227" s="24">
        <v>0</v>
      </c>
      <c r="N4227" s="24">
        <v>0</v>
      </c>
      <c r="O4227" s="24">
        <v>13.61557</v>
      </c>
      <c r="P4227" s="24">
        <v>0</v>
      </c>
      <c r="Q4227" s="24">
        <v>0</v>
      </c>
      <c r="R4227" s="88">
        <f t="shared" si="2784"/>
        <v>100</v>
      </c>
      <c r="S4227" s="70"/>
    </row>
    <row r="4228" spans="1:19" s="36" customFormat="1" ht="15.75" customHeight="1" x14ac:dyDescent="0.3">
      <c r="A4228" s="43" t="s">
        <v>373</v>
      </c>
      <c r="B4228" s="43" t="s">
        <v>147</v>
      </c>
      <c r="C4228" s="27"/>
      <c r="D4228" s="43"/>
      <c r="E4228" s="44" t="s">
        <v>622</v>
      </c>
      <c r="F4228" s="22">
        <v>1929788.6320000002</v>
      </c>
      <c r="G4228" s="22">
        <f t="shared" ref="G4228:H4228" si="2814">G4229+G4340</f>
        <v>327999.99999999994</v>
      </c>
      <c r="H4228" s="22">
        <f t="shared" si="2814"/>
        <v>2188856.9590000003</v>
      </c>
      <c r="I4228" s="22">
        <f t="shared" ref="I4228:Q4228" si="2815">I4229+I4340</f>
        <v>2332714.1794400001</v>
      </c>
      <c r="J4228" s="76">
        <f t="shared" si="2815"/>
        <v>1215412.17723</v>
      </c>
      <c r="K4228" s="22">
        <f t="shared" si="2815"/>
        <v>661605.90760999999</v>
      </c>
      <c r="L4228" s="22">
        <f t="shared" si="2815"/>
        <v>101962.51882</v>
      </c>
      <c r="M4228" s="22">
        <f t="shared" si="2815"/>
        <v>502994.68418999994</v>
      </c>
      <c r="N4228" s="22">
        <f t="shared" si="2815"/>
        <v>314441.08503000002</v>
      </c>
      <c r="O4228" s="45">
        <f t="shared" si="2815"/>
        <v>1585252.7805600001</v>
      </c>
      <c r="P4228" s="45">
        <f t="shared" si="2815"/>
        <v>250372.84857999999</v>
      </c>
      <c r="Q4228" s="45">
        <f t="shared" si="2815"/>
        <v>403878.62453999999</v>
      </c>
      <c r="R4228" s="86">
        <f t="shared" si="2784"/>
        <v>67.95743750057548</v>
      </c>
      <c r="S4228" s="70"/>
    </row>
    <row r="4229" spans="1:19" s="49" customFormat="1" ht="15.75" customHeight="1" x14ac:dyDescent="0.3">
      <c r="A4229" s="47" t="s">
        <v>373</v>
      </c>
      <c r="B4229" s="47" t="s">
        <v>1422</v>
      </c>
      <c r="C4229" s="20"/>
      <c r="D4229" s="47"/>
      <c r="E4229" s="48" t="s">
        <v>645</v>
      </c>
      <c r="F4229" s="23">
        <v>1563994.7320000001</v>
      </c>
      <c r="G4229" s="23">
        <f t="shared" ref="G4229:H4229" si="2816">G4230+G4261+G4318+G4334</f>
        <v>327999.99999999994</v>
      </c>
      <c r="H4229" s="23">
        <f t="shared" si="2816"/>
        <v>1782904.3090000001</v>
      </c>
      <c r="I4229" s="23">
        <f t="shared" ref="I4229:Q4229" si="2817">I4230+I4261+I4318+I4334</f>
        <v>1928501.2704400001</v>
      </c>
      <c r="J4229" s="77">
        <f t="shared" si="2817"/>
        <v>885643.00829000003</v>
      </c>
      <c r="K4229" s="23">
        <f t="shared" si="2817"/>
        <v>661605.90760999999</v>
      </c>
      <c r="L4229" s="23">
        <f t="shared" si="2817"/>
        <v>101962.51882</v>
      </c>
      <c r="M4229" s="23">
        <f t="shared" si="2817"/>
        <v>502994.68418999994</v>
      </c>
      <c r="N4229" s="23">
        <f t="shared" si="2817"/>
        <v>314441.08503000002</v>
      </c>
      <c r="O4229" s="51">
        <f t="shared" si="2817"/>
        <v>1181055.0883900002</v>
      </c>
      <c r="P4229" s="51">
        <f t="shared" si="2817"/>
        <v>250372.84857999999</v>
      </c>
      <c r="Q4229" s="51">
        <f t="shared" si="2817"/>
        <v>403878.62453999999</v>
      </c>
      <c r="R4229" s="87">
        <f t="shared" si="2784"/>
        <v>61.242121355747656</v>
      </c>
      <c r="S4229" s="70"/>
    </row>
    <row r="4230" spans="1:19" ht="31.5" customHeight="1" x14ac:dyDescent="0.3">
      <c r="A4230" s="28" t="s">
        <v>373</v>
      </c>
      <c r="B4230" s="28" t="s">
        <v>1422</v>
      </c>
      <c r="C4230" s="18" t="s">
        <v>263</v>
      </c>
      <c r="D4230" s="28"/>
      <c r="E4230" s="29" t="s">
        <v>1459</v>
      </c>
      <c r="F4230" s="24">
        <v>559270.22499999986</v>
      </c>
      <c r="G4230" s="24">
        <f t="shared" ref="G4230:H4230" si="2818">G4231+G4249</f>
        <v>178000</v>
      </c>
      <c r="H4230" s="24">
        <f t="shared" si="2818"/>
        <v>704398.76799999992</v>
      </c>
      <c r="I4230" s="24">
        <f t="shared" ref="I4230:Q4230" si="2819">I4231+I4249</f>
        <v>850936.13543999998</v>
      </c>
      <c r="J4230" s="37">
        <f t="shared" si="2819"/>
        <v>207025.63129000002</v>
      </c>
      <c r="K4230" s="24">
        <f t="shared" si="2819"/>
        <v>521444.51504999999</v>
      </c>
      <c r="L4230" s="24">
        <f t="shared" si="2819"/>
        <v>17287.406760000002</v>
      </c>
      <c r="M4230" s="24">
        <f t="shared" si="2819"/>
        <v>117335.94443999999</v>
      </c>
      <c r="N4230" s="24">
        <f t="shared" si="2819"/>
        <v>49621.048760000005</v>
      </c>
      <c r="O4230" s="30">
        <f t="shared" si="2819"/>
        <v>345776.45754000003</v>
      </c>
      <c r="P4230" s="30">
        <f t="shared" si="2819"/>
        <v>110232.90408000001</v>
      </c>
      <c r="Q4230" s="30">
        <f t="shared" si="2819"/>
        <v>84873.250480000002</v>
      </c>
      <c r="R4230" s="88">
        <f t="shared" si="2784"/>
        <v>40.63483064580479</v>
      </c>
      <c r="S4230" s="70"/>
    </row>
    <row r="4231" spans="1:19" ht="31.5" customHeight="1" x14ac:dyDescent="0.3">
      <c r="A4231" s="28" t="s">
        <v>373</v>
      </c>
      <c r="B4231" s="28" t="s">
        <v>1422</v>
      </c>
      <c r="C4231" s="18" t="s">
        <v>264</v>
      </c>
      <c r="D4231" s="28"/>
      <c r="E4231" s="29" t="s">
        <v>1460</v>
      </c>
      <c r="F4231" s="24">
        <v>389876.02500000002</v>
      </c>
      <c r="G4231" s="24">
        <f t="shared" ref="G4231:H4231" si="2820">G4232+G4242</f>
        <v>178000</v>
      </c>
      <c r="H4231" s="24">
        <f t="shared" si="2820"/>
        <v>602436.24099999992</v>
      </c>
      <c r="I4231" s="24">
        <f t="shared" ref="I4231:Q4231" si="2821">I4232+I4242</f>
        <v>733600.19099999999</v>
      </c>
      <c r="J4231" s="37">
        <f t="shared" si="2821"/>
        <v>157404.58253000001</v>
      </c>
      <c r="K4231" s="24">
        <f t="shared" si="2821"/>
        <v>443202.25</v>
      </c>
      <c r="L4231" s="24">
        <f t="shared" si="2821"/>
        <v>0</v>
      </c>
      <c r="M4231" s="24">
        <f t="shared" si="2821"/>
        <v>0</v>
      </c>
      <c r="N4231" s="24">
        <f t="shared" si="2821"/>
        <v>0</v>
      </c>
      <c r="O4231" s="30">
        <f t="shared" si="2821"/>
        <v>260903.20706000002</v>
      </c>
      <c r="P4231" s="30">
        <f t="shared" si="2821"/>
        <v>44049.783170000002</v>
      </c>
      <c r="Q4231" s="30">
        <f t="shared" si="2821"/>
        <v>0</v>
      </c>
      <c r="R4231" s="88">
        <f t="shared" si="2784"/>
        <v>35.564768147668055</v>
      </c>
      <c r="S4231" s="70"/>
    </row>
    <row r="4232" spans="1:19" ht="63" customHeight="1" x14ac:dyDescent="0.3">
      <c r="A4232" s="28" t="s">
        <v>373</v>
      </c>
      <c r="B4232" s="28" t="s">
        <v>1422</v>
      </c>
      <c r="C4232" s="18" t="s">
        <v>425</v>
      </c>
      <c r="D4232" s="28"/>
      <c r="E4232" s="29" t="s">
        <v>1624</v>
      </c>
      <c r="F4232" s="24">
        <v>319816.40000000002</v>
      </c>
      <c r="G4232" s="24">
        <f t="shared" ref="G4232:H4232" si="2822">G4233+G4236+G4239</f>
        <v>0</v>
      </c>
      <c r="H4232" s="24">
        <f t="shared" si="2822"/>
        <v>362074.44099999999</v>
      </c>
      <c r="I4232" s="24">
        <f t="shared" ref="I4232:Q4232" si="2823">I4233+I4236+I4239</f>
        <v>433238.44099999999</v>
      </c>
      <c r="J4232" s="37">
        <f t="shared" si="2823"/>
        <v>157404.58253000001</v>
      </c>
      <c r="K4232" s="24">
        <f t="shared" si="2823"/>
        <v>146440.5</v>
      </c>
      <c r="L4232" s="24">
        <f t="shared" si="2823"/>
        <v>0</v>
      </c>
      <c r="M4232" s="24">
        <f t="shared" si="2823"/>
        <v>0</v>
      </c>
      <c r="N4232" s="24">
        <f t="shared" si="2823"/>
        <v>0</v>
      </c>
      <c r="O4232" s="30">
        <f t="shared" si="2823"/>
        <v>216553.42389000001</v>
      </c>
      <c r="P4232" s="30">
        <f t="shared" si="2823"/>
        <v>0</v>
      </c>
      <c r="Q4232" s="30">
        <f t="shared" si="2823"/>
        <v>0</v>
      </c>
      <c r="R4232" s="88">
        <f t="shared" si="2784"/>
        <v>49.984812841203997</v>
      </c>
      <c r="S4232" s="70"/>
    </row>
    <row r="4233" spans="1:19" ht="31.5" customHeight="1" x14ac:dyDescent="0.3">
      <c r="A4233" s="28" t="s">
        <v>373</v>
      </c>
      <c r="B4233" s="28" t="s">
        <v>1422</v>
      </c>
      <c r="C4233" s="18" t="s">
        <v>402</v>
      </c>
      <c r="D4233" s="28"/>
      <c r="E4233" s="29" t="s">
        <v>824</v>
      </c>
      <c r="F4233" s="24">
        <v>1239.3</v>
      </c>
      <c r="G4233" s="24">
        <f t="shared" ref="G4233:Q4234" si="2824">G4234</f>
        <v>0</v>
      </c>
      <c r="H4233" s="24">
        <f t="shared" si="2824"/>
        <v>1239.3</v>
      </c>
      <c r="I4233" s="24">
        <f t="shared" si="2824"/>
        <v>1239.3</v>
      </c>
      <c r="J4233" s="37">
        <f t="shared" si="2824"/>
        <v>876.12663999999995</v>
      </c>
      <c r="K4233" s="24">
        <f t="shared" si="2824"/>
        <v>0</v>
      </c>
      <c r="L4233" s="24">
        <f t="shared" si="2824"/>
        <v>0</v>
      </c>
      <c r="M4233" s="24">
        <f t="shared" si="2824"/>
        <v>0</v>
      </c>
      <c r="N4233" s="24">
        <f t="shared" si="2824"/>
        <v>0</v>
      </c>
      <c r="O4233" s="30">
        <f t="shared" si="2824"/>
        <v>1145.78289</v>
      </c>
      <c r="P4233" s="30">
        <f t="shared" si="2824"/>
        <v>0</v>
      </c>
      <c r="Q4233" s="30">
        <f t="shared" si="2824"/>
        <v>0</v>
      </c>
      <c r="R4233" s="88">
        <f t="shared" si="2784"/>
        <v>92.454037763253453</v>
      </c>
      <c r="S4233" s="70"/>
    </row>
    <row r="4234" spans="1:19" ht="31.5" customHeight="1" x14ac:dyDescent="0.3">
      <c r="A4234" s="28" t="s">
        <v>373</v>
      </c>
      <c r="B4234" s="28" t="s">
        <v>1422</v>
      </c>
      <c r="C4234" s="18" t="s">
        <v>402</v>
      </c>
      <c r="D4234" s="28" t="s">
        <v>51</v>
      </c>
      <c r="E4234" s="29" t="s">
        <v>663</v>
      </c>
      <c r="F4234" s="24">
        <v>1239.3</v>
      </c>
      <c r="G4234" s="24">
        <f t="shared" ref="G4234:O4234" si="2825">G4235</f>
        <v>0</v>
      </c>
      <c r="H4234" s="24">
        <f t="shared" si="2825"/>
        <v>1239.3</v>
      </c>
      <c r="I4234" s="24">
        <f t="shared" si="2825"/>
        <v>1239.3</v>
      </c>
      <c r="J4234" s="37">
        <f t="shared" si="2825"/>
        <v>876.12663999999995</v>
      </c>
      <c r="K4234" s="24">
        <f t="shared" si="2825"/>
        <v>0</v>
      </c>
      <c r="L4234" s="24">
        <f t="shared" si="2825"/>
        <v>0</v>
      </c>
      <c r="M4234" s="24">
        <f t="shared" si="2825"/>
        <v>0</v>
      </c>
      <c r="N4234" s="24">
        <f t="shared" si="2825"/>
        <v>0</v>
      </c>
      <c r="O4234" s="30">
        <f t="shared" si="2825"/>
        <v>1145.78289</v>
      </c>
      <c r="P4234" s="30">
        <f t="shared" si="2824"/>
        <v>0</v>
      </c>
      <c r="Q4234" s="30">
        <f t="shared" si="2824"/>
        <v>0</v>
      </c>
      <c r="R4234" s="88">
        <f t="shared" si="2784"/>
        <v>92.454037763253453</v>
      </c>
      <c r="S4234" s="70"/>
    </row>
    <row r="4235" spans="1:19" ht="31.5" customHeight="1" x14ac:dyDescent="0.3">
      <c r="A4235" s="28" t="s">
        <v>373</v>
      </c>
      <c r="B4235" s="28" t="s">
        <v>1422</v>
      </c>
      <c r="C4235" s="18" t="s">
        <v>402</v>
      </c>
      <c r="D4235" s="28" t="s">
        <v>52</v>
      </c>
      <c r="E4235" s="29" t="s">
        <v>664</v>
      </c>
      <c r="F4235" s="24">
        <v>1239.3</v>
      </c>
      <c r="G4235" s="24"/>
      <c r="H4235" s="24">
        <v>1239.3</v>
      </c>
      <c r="I4235" s="24">
        <v>1239.3</v>
      </c>
      <c r="J4235" s="37">
        <v>876.12663999999995</v>
      </c>
      <c r="K4235" s="24">
        <v>0</v>
      </c>
      <c r="L4235" s="24">
        <v>0</v>
      </c>
      <c r="M4235" s="24">
        <v>0</v>
      </c>
      <c r="N4235" s="24">
        <v>0</v>
      </c>
      <c r="O4235" s="30">
        <v>1145.78289</v>
      </c>
      <c r="P4235" s="30">
        <v>0</v>
      </c>
      <c r="Q4235" s="30">
        <v>0</v>
      </c>
      <c r="R4235" s="88">
        <f t="shared" si="2784"/>
        <v>92.454037763253453</v>
      </c>
      <c r="S4235" s="70"/>
    </row>
    <row r="4236" spans="1:19" ht="47.25" customHeight="1" x14ac:dyDescent="0.3">
      <c r="A4236" s="28" t="s">
        <v>373</v>
      </c>
      <c r="B4236" s="28" t="s">
        <v>1422</v>
      </c>
      <c r="C4236" s="18" t="s">
        <v>403</v>
      </c>
      <c r="D4236" s="28"/>
      <c r="E4236" s="29" t="s">
        <v>825</v>
      </c>
      <c r="F4236" s="24">
        <v>173149.6</v>
      </c>
      <c r="G4236" s="24">
        <f t="shared" ref="G4236:Q4237" si="2826">G4237</f>
        <v>0</v>
      </c>
      <c r="H4236" s="24">
        <f t="shared" si="2826"/>
        <v>215407.641</v>
      </c>
      <c r="I4236" s="24">
        <f t="shared" si="2826"/>
        <v>215407.641</v>
      </c>
      <c r="J4236" s="37">
        <f t="shared" si="2826"/>
        <v>156528.45589000001</v>
      </c>
      <c r="K4236" s="24">
        <f t="shared" si="2826"/>
        <v>0</v>
      </c>
      <c r="L4236" s="24">
        <f t="shared" si="2826"/>
        <v>0</v>
      </c>
      <c r="M4236" s="24">
        <f t="shared" si="2826"/>
        <v>0</v>
      </c>
      <c r="N4236" s="24">
        <f t="shared" si="2826"/>
        <v>0</v>
      </c>
      <c r="O4236" s="30">
        <f t="shared" si="2826"/>
        <v>215407.641</v>
      </c>
      <c r="P4236" s="30">
        <f t="shared" si="2826"/>
        <v>0</v>
      </c>
      <c r="Q4236" s="30">
        <f t="shared" si="2826"/>
        <v>0</v>
      </c>
      <c r="R4236" s="88">
        <f t="shared" si="2784"/>
        <v>100</v>
      </c>
      <c r="S4236" s="70"/>
    </row>
    <row r="4237" spans="1:19" ht="15.75" customHeight="1" x14ac:dyDescent="0.3">
      <c r="A4237" s="28" t="s">
        <v>373</v>
      </c>
      <c r="B4237" s="28" t="s">
        <v>1422</v>
      </c>
      <c r="C4237" s="18" t="s">
        <v>403</v>
      </c>
      <c r="D4237" s="28" t="s">
        <v>53</v>
      </c>
      <c r="E4237" s="29" t="s">
        <v>679</v>
      </c>
      <c r="F4237" s="24">
        <v>173149.6</v>
      </c>
      <c r="G4237" s="24">
        <f t="shared" si="2826"/>
        <v>0</v>
      </c>
      <c r="H4237" s="24">
        <f t="shared" si="2826"/>
        <v>215407.641</v>
      </c>
      <c r="I4237" s="24">
        <f t="shared" si="2826"/>
        <v>215407.641</v>
      </c>
      <c r="J4237" s="37">
        <f t="shared" si="2826"/>
        <v>156528.45589000001</v>
      </c>
      <c r="K4237" s="24">
        <f t="shared" si="2826"/>
        <v>0</v>
      </c>
      <c r="L4237" s="24">
        <f t="shared" si="2826"/>
        <v>0</v>
      </c>
      <c r="M4237" s="24">
        <f t="shared" si="2826"/>
        <v>0</v>
      </c>
      <c r="N4237" s="24">
        <f t="shared" si="2826"/>
        <v>0</v>
      </c>
      <c r="O4237" s="30">
        <f t="shared" si="2826"/>
        <v>215407.641</v>
      </c>
      <c r="P4237" s="30">
        <f t="shared" si="2826"/>
        <v>0</v>
      </c>
      <c r="Q4237" s="30">
        <f t="shared" si="2826"/>
        <v>0</v>
      </c>
      <c r="R4237" s="88">
        <f t="shared" ref="R4237:R4300" si="2827">O4237/I4237*100</f>
        <v>100</v>
      </c>
      <c r="S4237" s="70"/>
    </row>
    <row r="4238" spans="1:19" ht="63" customHeight="1" x14ac:dyDescent="0.3">
      <c r="A4238" s="28" t="s">
        <v>373</v>
      </c>
      <c r="B4238" s="28" t="s">
        <v>1422</v>
      </c>
      <c r="C4238" s="18" t="s">
        <v>403</v>
      </c>
      <c r="D4238" s="28" t="s">
        <v>262</v>
      </c>
      <c r="E4238" s="29" t="s">
        <v>680</v>
      </c>
      <c r="F4238" s="24">
        <v>173149.6</v>
      </c>
      <c r="G4238" s="24"/>
      <c r="H4238" s="24">
        <f>173149.6+32897.834-3907.5+13267.707</f>
        <v>215407.641</v>
      </c>
      <c r="I4238" s="24">
        <v>215407.641</v>
      </c>
      <c r="J4238" s="37">
        <v>156528.45589000001</v>
      </c>
      <c r="K4238" s="24">
        <v>0</v>
      </c>
      <c r="L4238" s="24">
        <v>0</v>
      </c>
      <c r="M4238" s="24">
        <v>0</v>
      </c>
      <c r="N4238" s="24">
        <v>0</v>
      </c>
      <c r="O4238" s="30">
        <v>215407.641</v>
      </c>
      <c r="P4238" s="30">
        <v>0</v>
      </c>
      <c r="Q4238" s="30">
        <v>0</v>
      </c>
      <c r="R4238" s="88">
        <f t="shared" si="2827"/>
        <v>100</v>
      </c>
      <c r="S4238" s="70"/>
    </row>
    <row r="4239" spans="1:19" ht="15.75" customHeight="1" x14ac:dyDescent="0.3">
      <c r="A4239" s="28" t="s">
        <v>373</v>
      </c>
      <c r="B4239" s="28" t="s">
        <v>1422</v>
      </c>
      <c r="C4239" s="18" t="s">
        <v>1750</v>
      </c>
      <c r="D4239" s="28"/>
      <c r="E4239" s="29" t="s">
        <v>1751</v>
      </c>
      <c r="F4239" s="24">
        <v>145427.5</v>
      </c>
      <c r="G4239" s="24">
        <f t="shared" ref="G4239:Q4240" si="2828">G4240</f>
        <v>0</v>
      </c>
      <c r="H4239" s="24">
        <f t="shared" si="2828"/>
        <v>145427.5</v>
      </c>
      <c r="I4239" s="24">
        <f t="shared" si="2828"/>
        <v>216591.5</v>
      </c>
      <c r="J4239" s="37">
        <f t="shared" si="2828"/>
        <v>0</v>
      </c>
      <c r="K4239" s="24">
        <f t="shared" si="2828"/>
        <v>146440.5</v>
      </c>
      <c r="L4239" s="24">
        <f t="shared" si="2828"/>
        <v>0</v>
      </c>
      <c r="M4239" s="24">
        <f t="shared" si="2828"/>
        <v>0</v>
      </c>
      <c r="N4239" s="24">
        <f t="shared" si="2828"/>
        <v>0</v>
      </c>
      <c r="O4239" s="30">
        <f t="shared" si="2828"/>
        <v>0</v>
      </c>
      <c r="P4239" s="30">
        <f t="shared" si="2828"/>
        <v>0</v>
      </c>
      <c r="Q4239" s="30">
        <f t="shared" si="2828"/>
        <v>0</v>
      </c>
      <c r="R4239" s="88">
        <f t="shared" si="2827"/>
        <v>0</v>
      </c>
    </row>
    <row r="4240" spans="1:19" ht="15.75" customHeight="1" x14ac:dyDescent="0.3">
      <c r="A4240" s="28" t="s">
        <v>373</v>
      </c>
      <c r="B4240" s="28" t="s">
        <v>1422</v>
      </c>
      <c r="C4240" s="18" t="s">
        <v>1750</v>
      </c>
      <c r="D4240" s="28" t="s">
        <v>53</v>
      </c>
      <c r="E4240" s="29" t="s">
        <v>679</v>
      </c>
      <c r="F4240" s="24">
        <v>145427.5</v>
      </c>
      <c r="G4240" s="24">
        <f t="shared" si="2828"/>
        <v>0</v>
      </c>
      <c r="H4240" s="24">
        <f t="shared" si="2828"/>
        <v>145427.5</v>
      </c>
      <c r="I4240" s="24">
        <f t="shared" si="2828"/>
        <v>216591.5</v>
      </c>
      <c r="J4240" s="37">
        <f t="shared" si="2828"/>
        <v>0</v>
      </c>
      <c r="K4240" s="24">
        <f t="shared" si="2828"/>
        <v>146440.5</v>
      </c>
      <c r="L4240" s="24">
        <f t="shared" si="2828"/>
        <v>0</v>
      </c>
      <c r="M4240" s="24">
        <f t="shared" si="2828"/>
        <v>0</v>
      </c>
      <c r="N4240" s="24">
        <f t="shared" si="2828"/>
        <v>0</v>
      </c>
      <c r="O4240" s="30">
        <f t="shared" si="2828"/>
        <v>0</v>
      </c>
      <c r="P4240" s="30">
        <f t="shared" si="2828"/>
        <v>0</v>
      </c>
      <c r="Q4240" s="30">
        <f t="shared" si="2828"/>
        <v>0</v>
      </c>
      <c r="R4240" s="88">
        <f t="shared" si="2827"/>
        <v>0</v>
      </c>
    </row>
    <row r="4241" spans="1:19" ht="63" customHeight="1" x14ac:dyDescent="0.3">
      <c r="A4241" s="28" t="s">
        <v>373</v>
      </c>
      <c r="B4241" s="28" t="s">
        <v>1422</v>
      </c>
      <c r="C4241" s="18" t="s">
        <v>1750</v>
      </c>
      <c r="D4241" s="28" t="s">
        <v>262</v>
      </c>
      <c r="E4241" s="29" t="s">
        <v>680</v>
      </c>
      <c r="F4241" s="24">
        <v>145427.5</v>
      </c>
      <c r="G4241" s="24"/>
      <c r="H4241" s="24">
        <v>145427.5</v>
      </c>
      <c r="I4241" s="24">
        <v>216591.5</v>
      </c>
      <c r="J4241" s="37">
        <v>0</v>
      </c>
      <c r="K4241" s="24">
        <v>146440.5</v>
      </c>
      <c r="L4241" s="24">
        <v>0</v>
      </c>
      <c r="M4241" s="24">
        <v>0</v>
      </c>
      <c r="N4241" s="24">
        <v>0</v>
      </c>
      <c r="O4241" s="30">
        <v>0</v>
      </c>
      <c r="P4241" s="30">
        <v>0</v>
      </c>
      <c r="Q4241" s="30">
        <v>0</v>
      </c>
      <c r="R4241" s="88">
        <f t="shared" si="2827"/>
        <v>0</v>
      </c>
    </row>
    <row r="4242" spans="1:19" ht="31.5" customHeight="1" x14ac:dyDescent="0.3">
      <c r="A4242" s="28" t="s">
        <v>373</v>
      </c>
      <c r="B4242" s="28" t="s">
        <v>1422</v>
      </c>
      <c r="C4242" s="18" t="s">
        <v>404</v>
      </c>
      <c r="D4242" s="28"/>
      <c r="E4242" s="29" t="s">
        <v>1921</v>
      </c>
      <c r="F4242" s="24">
        <v>70059.625</v>
      </c>
      <c r="G4242" s="24">
        <f t="shared" ref="G4242:H4242" si="2829">G4243+G4246</f>
        <v>178000</v>
      </c>
      <c r="H4242" s="24">
        <f t="shared" si="2829"/>
        <v>240361.8</v>
      </c>
      <c r="I4242" s="24">
        <f t="shared" ref="I4242:Q4242" si="2830">I4243+I4246</f>
        <v>300361.75</v>
      </c>
      <c r="J4242" s="37">
        <f t="shared" si="2830"/>
        <v>0</v>
      </c>
      <c r="K4242" s="24">
        <f t="shared" si="2830"/>
        <v>296761.75</v>
      </c>
      <c r="L4242" s="24">
        <f t="shared" si="2830"/>
        <v>0</v>
      </c>
      <c r="M4242" s="24">
        <f t="shared" si="2830"/>
        <v>0</v>
      </c>
      <c r="N4242" s="24">
        <f t="shared" si="2830"/>
        <v>0</v>
      </c>
      <c r="O4242" s="30">
        <f t="shared" si="2830"/>
        <v>44349.783170000002</v>
      </c>
      <c r="P4242" s="30">
        <f t="shared" si="2830"/>
        <v>44049.783170000002</v>
      </c>
      <c r="Q4242" s="30">
        <f t="shared" si="2830"/>
        <v>0</v>
      </c>
      <c r="R4242" s="88">
        <f t="shared" si="2827"/>
        <v>14.765456377185179</v>
      </c>
    </row>
    <row r="4243" spans="1:19" ht="15.75" hidden="1" customHeight="1" x14ac:dyDescent="0.3">
      <c r="A4243" s="28" t="s">
        <v>373</v>
      </c>
      <c r="B4243" s="28" t="s">
        <v>1422</v>
      </c>
      <c r="C4243" s="18" t="s">
        <v>1922</v>
      </c>
      <c r="D4243" s="28"/>
      <c r="E4243" s="29" t="s">
        <v>1923</v>
      </c>
      <c r="F4243" s="24">
        <v>0</v>
      </c>
      <c r="G4243" s="24">
        <f t="shared" ref="G4243:Q4244" si="2831">G4244</f>
        <v>0</v>
      </c>
      <c r="H4243" s="24">
        <f t="shared" si="2831"/>
        <v>0</v>
      </c>
      <c r="I4243" s="24">
        <f t="shared" si="2831"/>
        <v>0</v>
      </c>
      <c r="J4243" s="37">
        <f t="shared" si="2831"/>
        <v>0</v>
      </c>
      <c r="K4243" s="24">
        <f t="shared" si="2831"/>
        <v>0</v>
      </c>
      <c r="L4243" s="24">
        <f t="shared" si="2831"/>
        <v>0</v>
      </c>
      <c r="M4243" s="24">
        <f t="shared" si="2831"/>
        <v>0</v>
      </c>
      <c r="N4243" s="24">
        <f t="shared" si="2831"/>
        <v>0</v>
      </c>
      <c r="O4243" s="30">
        <f t="shared" si="2831"/>
        <v>0</v>
      </c>
      <c r="P4243" s="30">
        <f t="shared" si="2831"/>
        <v>0</v>
      </c>
      <c r="Q4243" s="30">
        <f t="shared" si="2831"/>
        <v>0</v>
      </c>
      <c r="R4243" s="30">
        <v>0</v>
      </c>
      <c r="S4243" s="36" t="s">
        <v>2026</v>
      </c>
    </row>
    <row r="4244" spans="1:19" ht="31.5" hidden="1" customHeight="1" x14ac:dyDescent="0.3">
      <c r="A4244" s="28" t="s">
        <v>373</v>
      </c>
      <c r="B4244" s="28" t="s">
        <v>1422</v>
      </c>
      <c r="C4244" s="18" t="s">
        <v>1922</v>
      </c>
      <c r="D4244" s="28" t="s">
        <v>51</v>
      </c>
      <c r="E4244" s="29" t="s">
        <v>663</v>
      </c>
      <c r="F4244" s="24">
        <v>0</v>
      </c>
      <c r="G4244" s="24">
        <f t="shared" ref="G4244:O4244" si="2832">G4245</f>
        <v>0</v>
      </c>
      <c r="H4244" s="24">
        <f t="shared" si="2832"/>
        <v>0</v>
      </c>
      <c r="I4244" s="24">
        <f t="shared" si="2832"/>
        <v>0</v>
      </c>
      <c r="J4244" s="37">
        <f t="shared" si="2832"/>
        <v>0</v>
      </c>
      <c r="K4244" s="24">
        <f t="shared" si="2832"/>
        <v>0</v>
      </c>
      <c r="L4244" s="24">
        <f t="shared" si="2832"/>
        <v>0</v>
      </c>
      <c r="M4244" s="24">
        <f t="shared" si="2832"/>
        <v>0</v>
      </c>
      <c r="N4244" s="24">
        <f t="shared" si="2832"/>
        <v>0</v>
      </c>
      <c r="O4244" s="30">
        <f t="shared" si="2832"/>
        <v>0</v>
      </c>
      <c r="P4244" s="30">
        <f t="shared" si="2831"/>
        <v>0</v>
      </c>
      <c r="Q4244" s="30">
        <f t="shared" si="2831"/>
        <v>0</v>
      </c>
      <c r="R4244" s="30">
        <v>0</v>
      </c>
      <c r="S4244" s="36" t="s">
        <v>2026</v>
      </c>
    </row>
    <row r="4245" spans="1:19" ht="31.5" hidden="1" customHeight="1" x14ac:dyDescent="0.3">
      <c r="A4245" s="28" t="s">
        <v>373</v>
      </c>
      <c r="B4245" s="28" t="s">
        <v>1422</v>
      </c>
      <c r="C4245" s="18" t="s">
        <v>1922</v>
      </c>
      <c r="D4245" s="28" t="s">
        <v>52</v>
      </c>
      <c r="E4245" s="29" t="s">
        <v>664</v>
      </c>
      <c r="F4245" s="24">
        <v>0</v>
      </c>
      <c r="G4245" s="24"/>
      <c r="H4245" s="24">
        <v>0</v>
      </c>
      <c r="I4245" s="24">
        <v>0</v>
      </c>
      <c r="J4245" s="37">
        <v>0</v>
      </c>
      <c r="K4245" s="24">
        <v>0</v>
      </c>
      <c r="L4245" s="24">
        <v>0</v>
      </c>
      <c r="M4245" s="24">
        <v>0</v>
      </c>
      <c r="N4245" s="24">
        <v>0</v>
      </c>
      <c r="O4245" s="30">
        <v>0</v>
      </c>
      <c r="P4245" s="30">
        <v>0</v>
      </c>
      <c r="Q4245" s="30">
        <v>0</v>
      </c>
      <c r="R4245" s="30">
        <v>0</v>
      </c>
      <c r="S4245" s="36" t="s">
        <v>2026</v>
      </c>
    </row>
    <row r="4246" spans="1:19" ht="15.75" customHeight="1" x14ac:dyDescent="0.3">
      <c r="A4246" s="28" t="s">
        <v>373</v>
      </c>
      <c r="B4246" s="28" t="s">
        <v>1422</v>
      </c>
      <c r="C4246" s="18" t="s">
        <v>1752</v>
      </c>
      <c r="D4246" s="28"/>
      <c r="E4246" s="29" t="s">
        <v>1751</v>
      </c>
      <c r="F4246" s="24">
        <v>62361.8</v>
      </c>
      <c r="G4246" s="24">
        <f t="shared" ref="G4246:Q4247" si="2833">G4247</f>
        <v>178000</v>
      </c>
      <c r="H4246" s="24">
        <f t="shared" si="2833"/>
        <v>240361.8</v>
      </c>
      <c r="I4246" s="24">
        <f t="shared" si="2833"/>
        <v>300361.75</v>
      </c>
      <c r="J4246" s="37">
        <f t="shared" si="2833"/>
        <v>0</v>
      </c>
      <c r="K4246" s="24">
        <f t="shared" si="2833"/>
        <v>296761.75</v>
      </c>
      <c r="L4246" s="24">
        <f t="shared" si="2833"/>
        <v>0</v>
      </c>
      <c r="M4246" s="24">
        <f t="shared" si="2833"/>
        <v>0</v>
      </c>
      <c r="N4246" s="24">
        <f t="shared" si="2833"/>
        <v>0</v>
      </c>
      <c r="O4246" s="30">
        <f t="shared" si="2833"/>
        <v>44349.783170000002</v>
      </c>
      <c r="P4246" s="30">
        <f t="shared" si="2833"/>
        <v>44049.783170000002</v>
      </c>
      <c r="Q4246" s="30">
        <f t="shared" si="2833"/>
        <v>0</v>
      </c>
      <c r="R4246" s="88">
        <f t="shared" si="2827"/>
        <v>14.765456377185179</v>
      </c>
    </row>
    <row r="4247" spans="1:19" ht="31.5" customHeight="1" x14ac:dyDescent="0.3">
      <c r="A4247" s="28" t="s">
        <v>373</v>
      </c>
      <c r="B4247" s="28" t="s">
        <v>1422</v>
      </c>
      <c r="C4247" s="18" t="s">
        <v>1752</v>
      </c>
      <c r="D4247" s="28" t="s">
        <v>51</v>
      </c>
      <c r="E4247" s="29" t="s">
        <v>663</v>
      </c>
      <c r="F4247" s="24">
        <v>62361.8</v>
      </c>
      <c r="G4247" s="24">
        <f t="shared" ref="G4247:O4247" si="2834">G4248</f>
        <v>178000</v>
      </c>
      <c r="H4247" s="24">
        <f t="shared" si="2834"/>
        <v>240361.8</v>
      </c>
      <c r="I4247" s="24">
        <f t="shared" si="2834"/>
        <v>300361.75</v>
      </c>
      <c r="J4247" s="37">
        <f t="shared" si="2834"/>
        <v>0</v>
      </c>
      <c r="K4247" s="24">
        <f t="shared" si="2834"/>
        <v>296761.75</v>
      </c>
      <c r="L4247" s="24">
        <f t="shared" si="2834"/>
        <v>0</v>
      </c>
      <c r="M4247" s="24">
        <f t="shared" si="2834"/>
        <v>0</v>
      </c>
      <c r="N4247" s="24">
        <f t="shared" si="2834"/>
        <v>0</v>
      </c>
      <c r="O4247" s="30">
        <f t="shared" si="2834"/>
        <v>44349.783170000002</v>
      </c>
      <c r="P4247" s="30">
        <f t="shared" si="2833"/>
        <v>44049.783170000002</v>
      </c>
      <c r="Q4247" s="30">
        <f t="shared" si="2833"/>
        <v>0</v>
      </c>
      <c r="R4247" s="88">
        <f t="shared" si="2827"/>
        <v>14.765456377185179</v>
      </c>
    </row>
    <row r="4248" spans="1:19" ht="31.5" customHeight="1" x14ac:dyDescent="0.3">
      <c r="A4248" s="28" t="s">
        <v>373</v>
      </c>
      <c r="B4248" s="28" t="s">
        <v>1422</v>
      </c>
      <c r="C4248" s="18" t="s">
        <v>1752</v>
      </c>
      <c r="D4248" s="28" t="s">
        <v>52</v>
      </c>
      <c r="E4248" s="29" t="s">
        <v>664</v>
      </c>
      <c r="F4248" s="24">
        <v>62361.8</v>
      </c>
      <c r="G4248" s="24">
        <v>178000</v>
      </c>
      <c r="H4248" s="24">
        <v>240361.8</v>
      </c>
      <c r="I4248" s="24">
        <v>300361.75</v>
      </c>
      <c r="J4248" s="37">
        <v>0</v>
      </c>
      <c r="K4248" s="24">
        <v>296761.75</v>
      </c>
      <c r="L4248" s="24">
        <f>J4248</f>
        <v>0</v>
      </c>
      <c r="M4248" s="24">
        <v>0</v>
      </c>
      <c r="N4248" s="24">
        <v>0</v>
      </c>
      <c r="O4248" s="30">
        <v>44349.783170000002</v>
      </c>
      <c r="P4248" s="30">
        <v>44049.783170000002</v>
      </c>
      <c r="Q4248" s="30">
        <v>0</v>
      </c>
      <c r="R4248" s="88">
        <f t="shared" si="2827"/>
        <v>14.765456377185179</v>
      </c>
    </row>
    <row r="4249" spans="1:19" ht="63" customHeight="1" x14ac:dyDescent="0.3">
      <c r="A4249" s="28" t="s">
        <v>373</v>
      </c>
      <c r="B4249" s="28" t="s">
        <v>1422</v>
      </c>
      <c r="C4249" s="18" t="s">
        <v>401</v>
      </c>
      <c r="D4249" s="28"/>
      <c r="E4249" s="29" t="s">
        <v>1668</v>
      </c>
      <c r="F4249" s="24">
        <v>169394.19999999998</v>
      </c>
      <c r="G4249" s="24">
        <f t="shared" ref="G4249:H4249" si="2835">G4250+G4257</f>
        <v>0</v>
      </c>
      <c r="H4249" s="24">
        <f t="shared" si="2835"/>
        <v>101962.527</v>
      </c>
      <c r="I4249" s="24">
        <f t="shared" ref="I4249:Q4249" si="2836">I4250+I4257</f>
        <v>117335.94443999999</v>
      </c>
      <c r="J4249" s="37">
        <f t="shared" si="2836"/>
        <v>49621.048760000005</v>
      </c>
      <c r="K4249" s="24">
        <f t="shared" si="2836"/>
        <v>78242.265050000002</v>
      </c>
      <c r="L4249" s="24">
        <f t="shared" si="2836"/>
        <v>17287.406760000002</v>
      </c>
      <c r="M4249" s="24">
        <f t="shared" si="2836"/>
        <v>117335.94443999999</v>
      </c>
      <c r="N4249" s="24">
        <f t="shared" si="2836"/>
        <v>49621.048760000005</v>
      </c>
      <c r="O4249" s="30">
        <f t="shared" si="2836"/>
        <v>84873.250480000002</v>
      </c>
      <c r="P4249" s="30">
        <f t="shared" si="2836"/>
        <v>66183.120909999998</v>
      </c>
      <c r="Q4249" s="30">
        <f t="shared" si="2836"/>
        <v>84873.250480000002</v>
      </c>
      <c r="R4249" s="88">
        <f t="shared" si="2827"/>
        <v>72.333546966420116</v>
      </c>
    </row>
    <row r="4250" spans="1:19" ht="47.25" customHeight="1" x14ac:dyDescent="0.3">
      <c r="A4250" s="28" t="s">
        <v>373</v>
      </c>
      <c r="B4250" s="28" t="s">
        <v>1422</v>
      </c>
      <c r="C4250" s="18" t="s">
        <v>405</v>
      </c>
      <c r="D4250" s="28"/>
      <c r="E4250" s="29" t="s">
        <v>1673</v>
      </c>
      <c r="F4250" s="24">
        <v>152367.29999999999</v>
      </c>
      <c r="G4250" s="24">
        <f t="shared" ref="G4250:H4250" si="2837">G4251+G4254</f>
        <v>0</v>
      </c>
      <c r="H4250" s="24">
        <f t="shared" si="2837"/>
        <v>101962.527</v>
      </c>
      <c r="I4250" s="24">
        <f t="shared" ref="I4250:Q4250" si="2838">I4251+I4254</f>
        <v>117335.94443999999</v>
      </c>
      <c r="J4250" s="37">
        <f t="shared" si="2838"/>
        <v>49621.048760000005</v>
      </c>
      <c r="K4250" s="24">
        <f t="shared" si="2838"/>
        <v>78242.265050000002</v>
      </c>
      <c r="L4250" s="24">
        <f t="shared" si="2838"/>
        <v>17287.406760000002</v>
      </c>
      <c r="M4250" s="24">
        <f t="shared" si="2838"/>
        <v>117335.94443999999</v>
      </c>
      <c r="N4250" s="24">
        <f t="shared" si="2838"/>
        <v>49621.048760000005</v>
      </c>
      <c r="O4250" s="30">
        <f t="shared" si="2838"/>
        <v>84873.250480000002</v>
      </c>
      <c r="P4250" s="30">
        <f t="shared" si="2838"/>
        <v>66183.120909999998</v>
      </c>
      <c r="Q4250" s="30">
        <f t="shared" si="2838"/>
        <v>84873.250480000002</v>
      </c>
      <c r="R4250" s="88">
        <f t="shared" si="2827"/>
        <v>72.333546966420116</v>
      </c>
    </row>
    <row r="4251" spans="1:19" ht="31.5" customHeight="1" x14ac:dyDescent="0.3">
      <c r="A4251" s="28" t="s">
        <v>373</v>
      </c>
      <c r="B4251" s="28" t="s">
        <v>1422</v>
      </c>
      <c r="C4251" s="18" t="s">
        <v>1924</v>
      </c>
      <c r="D4251" s="28"/>
      <c r="E4251" s="29" t="s">
        <v>1925</v>
      </c>
      <c r="F4251" s="24">
        <v>90005.6</v>
      </c>
      <c r="G4251" s="24">
        <f t="shared" ref="G4251:Q4252" si="2839">G4252</f>
        <v>0</v>
      </c>
      <c r="H4251" s="24">
        <f t="shared" si="2839"/>
        <v>39600.827000000012</v>
      </c>
      <c r="I4251" s="24">
        <f t="shared" si="2839"/>
        <v>39093.679389999998</v>
      </c>
      <c r="J4251" s="37">
        <f t="shared" si="2839"/>
        <v>32333.642</v>
      </c>
      <c r="K4251" s="24">
        <f t="shared" si="2839"/>
        <v>0</v>
      </c>
      <c r="L4251" s="24">
        <f t="shared" si="2839"/>
        <v>0</v>
      </c>
      <c r="M4251" s="24">
        <f t="shared" si="2839"/>
        <v>39093.679389999998</v>
      </c>
      <c r="N4251" s="24">
        <f t="shared" si="2839"/>
        <v>32333.642</v>
      </c>
      <c r="O4251" s="30">
        <f t="shared" si="2839"/>
        <v>18690.129570000001</v>
      </c>
      <c r="P4251" s="30">
        <f t="shared" si="2839"/>
        <v>0</v>
      </c>
      <c r="Q4251" s="30">
        <f t="shared" si="2839"/>
        <v>18690.129570000001</v>
      </c>
      <c r="R4251" s="88">
        <f t="shared" si="2827"/>
        <v>47.808571261728972</v>
      </c>
    </row>
    <row r="4252" spans="1:19" ht="31.5" customHeight="1" x14ac:dyDescent="0.3">
      <c r="A4252" s="28" t="s">
        <v>373</v>
      </c>
      <c r="B4252" s="28" t="s">
        <v>1422</v>
      </c>
      <c r="C4252" s="18" t="s">
        <v>1924</v>
      </c>
      <c r="D4252" s="28" t="s">
        <v>345</v>
      </c>
      <c r="E4252" s="29" t="s">
        <v>671</v>
      </c>
      <c r="F4252" s="24">
        <v>90005.6</v>
      </c>
      <c r="G4252" s="24">
        <f t="shared" si="2839"/>
        <v>0</v>
      </c>
      <c r="H4252" s="24">
        <f t="shared" si="2839"/>
        <v>39600.827000000012</v>
      </c>
      <c r="I4252" s="24">
        <f t="shared" si="2839"/>
        <v>39093.679389999998</v>
      </c>
      <c r="J4252" s="37">
        <f t="shared" si="2839"/>
        <v>32333.642</v>
      </c>
      <c r="K4252" s="24">
        <f t="shared" si="2839"/>
        <v>0</v>
      </c>
      <c r="L4252" s="24">
        <f t="shared" si="2839"/>
        <v>0</v>
      </c>
      <c r="M4252" s="24">
        <f t="shared" si="2839"/>
        <v>39093.679389999998</v>
      </c>
      <c r="N4252" s="24">
        <f t="shared" si="2839"/>
        <v>32333.642</v>
      </c>
      <c r="O4252" s="30">
        <f t="shared" si="2839"/>
        <v>18690.129570000001</v>
      </c>
      <c r="P4252" s="30">
        <f t="shared" si="2839"/>
        <v>0</v>
      </c>
      <c r="Q4252" s="30">
        <f t="shared" si="2839"/>
        <v>18690.129570000001</v>
      </c>
      <c r="R4252" s="88">
        <f t="shared" si="2827"/>
        <v>47.808571261728972</v>
      </c>
    </row>
    <row r="4253" spans="1:19" ht="15.75" customHeight="1" x14ac:dyDescent="0.3">
      <c r="A4253" s="28" t="s">
        <v>373</v>
      </c>
      <c r="B4253" s="28" t="s">
        <v>1422</v>
      </c>
      <c r="C4253" s="18" t="s">
        <v>1924</v>
      </c>
      <c r="D4253" s="28" t="s">
        <v>344</v>
      </c>
      <c r="E4253" s="29" t="s">
        <v>672</v>
      </c>
      <c r="F4253" s="24">
        <v>90005.6</v>
      </c>
      <c r="G4253" s="24"/>
      <c r="H4253" s="24">
        <f>89637.6-8617.45-41419.323</f>
        <v>39600.827000000012</v>
      </c>
      <c r="I4253" s="24">
        <v>39093.679389999998</v>
      </c>
      <c r="J4253" s="37">
        <v>32333.642</v>
      </c>
      <c r="K4253" s="24">
        <v>0</v>
      </c>
      <c r="L4253" s="24">
        <v>0</v>
      </c>
      <c r="M4253" s="24">
        <f>I4253</f>
        <v>39093.679389999998</v>
      </c>
      <c r="N4253" s="24">
        <f>J4253</f>
        <v>32333.642</v>
      </c>
      <c r="O4253" s="30">
        <v>18690.129570000001</v>
      </c>
      <c r="P4253" s="30">
        <v>0</v>
      </c>
      <c r="Q4253" s="30">
        <f>O4253</f>
        <v>18690.129570000001</v>
      </c>
      <c r="R4253" s="88">
        <f t="shared" si="2827"/>
        <v>47.808571261728972</v>
      </c>
    </row>
    <row r="4254" spans="1:19" ht="15.75" customHeight="1" x14ac:dyDescent="0.3">
      <c r="A4254" s="28" t="s">
        <v>373</v>
      </c>
      <c r="B4254" s="28" t="s">
        <v>1422</v>
      </c>
      <c r="C4254" s="18" t="s">
        <v>1753</v>
      </c>
      <c r="D4254" s="28"/>
      <c r="E4254" s="29" t="s">
        <v>1751</v>
      </c>
      <c r="F4254" s="24">
        <v>62361.7</v>
      </c>
      <c r="G4254" s="24">
        <f t="shared" ref="G4254:Q4255" si="2840">G4255</f>
        <v>0</v>
      </c>
      <c r="H4254" s="24">
        <f t="shared" si="2840"/>
        <v>62361.7</v>
      </c>
      <c r="I4254" s="24">
        <f t="shared" si="2840"/>
        <v>78242.265050000002</v>
      </c>
      <c r="J4254" s="37">
        <f t="shared" si="2840"/>
        <v>17287.406760000002</v>
      </c>
      <c r="K4254" s="24">
        <f t="shared" si="2840"/>
        <v>78242.265050000002</v>
      </c>
      <c r="L4254" s="24">
        <f t="shared" si="2840"/>
        <v>17287.406760000002</v>
      </c>
      <c r="M4254" s="24">
        <f t="shared" si="2840"/>
        <v>78242.265050000002</v>
      </c>
      <c r="N4254" s="24">
        <f t="shared" si="2840"/>
        <v>17287.406760000002</v>
      </c>
      <c r="O4254" s="30">
        <f t="shared" si="2840"/>
        <v>66183.120909999998</v>
      </c>
      <c r="P4254" s="30">
        <f t="shared" si="2840"/>
        <v>66183.120909999998</v>
      </c>
      <c r="Q4254" s="30">
        <f t="shared" si="2840"/>
        <v>66183.120909999998</v>
      </c>
      <c r="R4254" s="88">
        <f t="shared" si="2827"/>
        <v>84.587429655450634</v>
      </c>
    </row>
    <row r="4255" spans="1:19" ht="31.5" customHeight="1" x14ac:dyDescent="0.3">
      <c r="A4255" s="28" t="s">
        <v>373</v>
      </c>
      <c r="B4255" s="28" t="s">
        <v>1422</v>
      </c>
      <c r="C4255" s="18" t="s">
        <v>1753</v>
      </c>
      <c r="D4255" s="28" t="s">
        <v>345</v>
      </c>
      <c r="E4255" s="29" t="s">
        <v>671</v>
      </c>
      <c r="F4255" s="24">
        <v>62361.7</v>
      </c>
      <c r="G4255" s="24">
        <f t="shared" si="2840"/>
        <v>0</v>
      </c>
      <c r="H4255" s="24">
        <f t="shared" si="2840"/>
        <v>62361.7</v>
      </c>
      <c r="I4255" s="24">
        <f t="shared" si="2840"/>
        <v>78242.265050000002</v>
      </c>
      <c r="J4255" s="37">
        <f t="shared" si="2840"/>
        <v>17287.406760000002</v>
      </c>
      <c r="K4255" s="24">
        <f t="shared" si="2840"/>
        <v>78242.265050000002</v>
      </c>
      <c r="L4255" s="24">
        <f t="shared" si="2840"/>
        <v>17287.406760000002</v>
      </c>
      <c r="M4255" s="24">
        <f t="shared" si="2840"/>
        <v>78242.265050000002</v>
      </c>
      <c r="N4255" s="24">
        <f t="shared" si="2840"/>
        <v>17287.406760000002</v>
      </c>
      <c r="O4255" s="30">
        <f t="shared" si="2840"/>
        <v>66183.120909999998</v>
      </c>
      <c r="P4255" s="30">
        <f t="shared" si="2840"/>
        <v>66183.120909999998</v>
      </c>
      <c r="Q4255" s="30">
        <f t="shared" si="2840"/>
        <v>66183.120909999998</v>
      </c>
      <c r="R4255" s="88">
        <f t="shared" si="2827"/>
        <v>84.587429655450634</v>
      </c>
    </row>
    <row r="4256" spans="1:19" ht="15.75" customHeight="1" x14ac:dyDescent="0.3">
      <c r="A4256" s="28" t="s">
        <v>373</v>
      </c>
      <c r="B4256" s="28" t="s">
        <v>1422</v>
      </c>
      <c r="C4256" s="18" t="s">
        <v>1753</v>
      </c>
      <c r="D4256" s="28" t="s">
        <v>344</v>
      </c>
      <c r="E4256" s="29" t="s">
        <v>672</v>
      </c>
      <c r="F4256" s="24">
        <v>62361.7</v>
      </c>
      <c r="G4256" s="24"/>
      <c r="H4256" s="24">
        <v>62361.7</v>
      </c>
      <c r="I4256" s="24">
        <v>78242.265050000002</v>
      </c>
      <c r="J4256" s="37">
        <v>17287.406760000002</v>
      </c>
      <c r="K4256" s="24">
        <f>I4256</f>
        <v>78242.265050000002</v>
      </c>
      <c r="L4256" s="24">
        <f>J4256</f>
        <v>17287.406760000002</v>
      </c>
      <c r="M4256" s="24">
        <f>I4256</f>
        <v>78242.265050000002</v>
      </c>
      <c r="N4256" s="24">
        <f>J4256</f>
        <v>17287.406760000002</v>
      </c>
      <c r="O4256" s="30">
        <v>66183.120909999998</v>
      </c>
      <c r="P4256" s="30">
        <f>O4256</f>
        <v>66183.120909999998</v>
      </c>
      <c r="Q4256" s="30">
        <f>O4256</f>
        <v>66183.120909999998</v>
      </c>
      <c r="R4256" s="88">
        <f t="shared" si="2827"/>
        <v>84.587429655450634</v>
      </c>
    </row>
    <row r="4257" spans="1:19" ht="47.25" hidden="1" customHeight="1" x14ac:dyDescent="0.3">
      <c r="A4257" s="28" t="s">
        <v>373</v>
      </c>
      <c r="B4257" s="28" t="s">
        <v>1422</v>
      </c>
      <c r="C4257" s="18" t="s">
        <v>1926</v>
      </c>
      <c r="D4257" s="28"/>
      <c r="E4257" s="29" t="s">
        <v>1927</v>
      </c>
      <c r="F4257" s="24">
        <v>17026.900000000001</v>
      </c>
      <c r="G4257" s="24">
        <f t="shared" ref="G4257:Q4259" si="2841">G4258</f>
        <v>0</v>
      </c>
      <c r="H4257" s="24">
        <f t="shared" si="2841"/>
        <v>0</v>
      </c>
      <c r="I4257" s="24">
        <f t="shared" si="2841"/>
        <v>0</v>
      </c>
      <c r="J4257" s="37">
        <f t="shared" si="2841"/>
        <v>0</v>
      </c>
      <c r="K4257" s="24">
        <f t="shared" si="2841"/>
        <v>0</v>
      </c>
      <c r="L4257" s="24">
        <f t="shared" si="2841"/>
        <v>0</v>
      </c>
      <c r="M4257" s="24">
        <f t="shared" si="2841"/>
        <v>0</v>
      </c>
      <c r="N4257" s="24">
        <f t="shared" si="2841"/>
        <v>0</v>
      </c>
      <c r="O4257" s="30">
        <f t="shared" si="2841"/>
        <v>0</v>
      </c>
      <c r="P4257" s="30">
        <f t="shared" si="2841"/>
        <v>0</v>
      </c>
      <c r="Q4257" s="30">
        <f t="shared" si="2841"/>
        <v>0</v>
      </c>
      <c r="R4257" s="30">
        <v>0</v>
      </c>
      <c r="S4257" s="26" t="s">
        <v>2026</v>
      </c>
    </row>
    <row r="4258" spans="1:19" ht="15.75" hidden="1" customHeight="1" x14ac:dyDescent="0.3">
      <c r="A4258" s="28" t="s">
        <v>373</v>
      </c>
      <c r="B4258" s="28" t="s">
        <v>1422</v>
      </c>
      <c r="C4258" s="18" t="s">
        <v>1928</v>
      </c>
      <c r="D4258" s="28"/>
      <c r="E4258" s="29" t="s">
        <v>1929</v>
      </c>
      <c r="F4258" s="24">
        <v>17026.900000000001</v>
      </c>
      <c r="G4258" s="24">
        <f t="shared" si="2841"/>
        <v>0</v>
      </c>
      <c r="H4258" s="24">
        <f t="shared" si="2841"/>
        <v>0</v>
      </c>
      <c r="I4258" s="24">
        <f t="shared" si="2841"/>
        <v>0</v>
      </c>
      <c r="J4258" s="37">
        <f t="shared" si="2841"/>
        <v>0</v>
      </c>
      <c r="K4258" s="24">
        <f t="shared" si="2841"/>
        <v>0</v>
      </c>
      <c r="L4258" s="24">
        <f t="shared" si="2841"/>
        <v>0</v>
      </c>
      <c r="M4258" s="24">
        <f t="shared" si="2841"/>
        <v>0</v>
      </c>
      <c r="N4258" s="24">
        <f t="shared" si="2841"/>
        <v>0</v>
      </c>
      <c r="O4258" s="30">
        <f t="shared" si="2841"/>
        <v>0</v>
      </c>
      <c r="P4258" s="30">
        <f t="shared" si="2841"/>
        <v>0</v>
      </c>
      <c r="Q4258" s="30">
        <f t="shared" si="2841"/>
        <v>0</v>
      </c>
      <c r="R4258" s="30">
        <v>0</v>
      </c>
      <c r="S4258" s="26" t="s">
        <v>2026</v>
      </c>
    </row>
    <row r="4259" spans="1:19" ht="31.5" hidden="1" customHeight="1" x14ac:dyDescent="0.3">
      <c r="A4259" s="28" t="s">
        <v>373</v>
      </c>
      <c r="B4259" s="28" t="s">
        <v>1422</v>
      </c>
      <c r="C4259" s="18" t="s">
        <v>1928</v>
      </c>
      <c r="D4259" s="28" t="s">
        <v>345</v>
      </c>
      <c r="E4259" s="29" t="s">
        <v>671</v>
      </c>
      <c r="F4259" s="24">
        <v>17026.900000000001</v>
      </c>
      <c r="G4259" s="24">
        <f t="shared" si="2841"/>
        <v>0</v>
      </c>
      <c r="H4259" s="24">
        <f t="shared" si="2841"/>
        <v>0</v>
      </c>
      <c r="I4259" s="24">
        <f t="shared" si="2841"/>
        <v>0</v>
      </c>
      <c r="J4259" s="37">
        <f t="shared" si="2841"/>
        <v>0</v>
      </c>
      <c r="K4259" s="24">
        <f t="shared" si="2841"/>
        <v>0</v>
      </c>
      <c r="L4259" s="24">
        <f t="shared" si="2841"/>
        <v>0</v>
      </c>
      <c r="M4259" s="24">
        <f t="shared" si="2841"/>
        <v>0</v>
      </c>
      <c r="N4259" s="24">
        <f t="shared" si="2841"/>
        <v>0</v>
      </c>
      <c r="O4259" s="30">
        <f t="shared" si="2841"/>
        <v>0</v>
      </c>
      <c r="P4259" s="30">
        <f t="shared" si="2841"/>
        <v>0</v>
      </c>
      <c r="Q4259" s="30">
        <f t="shared" si="2841"/>
        <v>0</v>
      </c>
      <c r="R4259" s="30">
        <v>0</v>
      </c>
      <c r="S4259" s="26" t="s">
        <v>2026</v>
      </c>
    </row>
    <row r="4260" spans="1:19" ht="15.75" hidden="1" customHeight="1" x14ac:dyDescent="0.3">
      <c r="A4260" s="28" t="s">
        <v>373</v>
      </c>
      <c r="B4260" s="28" t="s">
        <v>1422</v>
      </c>
      <c r="C4260" s="18" t="s">
        <v>1928</v>
      </c>
      <c r="D4260" s="28" t="s">
        <v>344</v>
      </c>
      <c r="E4260" s="29" t="s">
        <v>672</v>
      </c>
      <c r="F4260" s="24">
        <v>17026.900000000001</v>
      </c>
      <c r="G4260" s="24"/>
      <c r="H4260" s="24">
        <v>0</v>
      </c>
      <c r="I4260" s="24">
        <v>0</v>
      </c>
      <c r="J4260" s="37">
        <v>0</v>
      </c>
      <c r="K4260" s="24">
        <v>0</v>
      </c>
      <c r="L4260" s="24">
        <v>0</v>
      </c>
      <c r="M4260" s="24">
        <f>I4260</f>
        <v>0</v>
      </c>
      <c r="N4260" s="24">
        <f>J4260</f>
        <v>0</v>
      </c>
      <c r="O4260" s="30">
        <v>0</v>
      </c>
      <c r="P4260" s="30">
        <v>0</v>
      </c>
      <c r="Q4260" s="30">
        <v>0</v>
      </c>
      <c r="R4260" s="30">
        <v>0</v>
      </c>
      <c r="S4260" s="26" t="s">
        <v>2026</v>
      </c>
    </row>
    <row r="4261" spans="1:19" ht="31.5" customHeight="1" x14ac:dyDescent="0.3">
      <c r="A4261" s="28" t="s">
        <v>373</v>
      </c>
      <c r="B4261" s="28" t="s">
        <v>1422</v>
      </c>
      <c r="C4261" s="18" t="s">
        <v>266</v>
      </c>
      <c r="D4261" s="28"/>
      <c r="E4261" s="29" t="s">
        <v>1593</v>
      </c>
      <c r="F4261" s="24">
        <v>536117</v>
      </c>
      <c r="G4261" s="24">
        <f t="shared" ref="G4261:H4261" si="2842">G4262+G4297</f>
        <v>149999.99999999994</v>
      </c>
      <c r="H4261" s="24">
        <f t="shared" si="2842"/>
        <v>562092.30299999996</v>
      </c>
      <c r="I4261" s="24">
        <f t="shared" ref="I4261:Q4261" si="2843">I4262+I4297</f>
        <v>561291.90485000005</v>
      </c>
      <c r="J4261" s="37">
        <f t="shared" si="2843"/>
        <v>363325.63942000002</v>
      </c>
      <c r="K4261" s="24">
        <f t="shared" si="2843"/>
        <v>50000</v>
      </c>
      <c r="L4261" s="24">
        <f t="shared" si="2843"/>
        <v>48642.47</v>
      </c>
      <c r="M4261" s="24">
        <f t="shared" si="2843"/>
        <v>21324.514749999998</v>
      </c>
      <c r="N4261" s="24">
        <f t="shared" si="2843"/>
        <v>13974.514749999998</v>
      </c>
      <c r="O4261" s="30">
        <f t="shared" si="2843"/>
        <v>412626.53931000008</v>
      </c>
      <c r="P4261" s="30">
        <f t="shared" si="2843"/>
        <v>49978.551939999998</v>
      </c>
      <c r="Q4261" s="30">
        <f t="shared" si="2843"/>
        <v>20932.11319</v>
      </c>
      <c r="R4261" s="88">
        <f t="shared" si="2827"/>
        <v>73.513716436062012</v>
      </c>
      <c r="S4261" s="70"/>
    </row>
    <row r="4262" spans="1:19" ht="31.5" customHeight="1" x14ac:dyDescent="0.3">
      <c r="A4262" s="28" t="s">
        <v>373</v>
      </c>
      <c r="B4262" s="28" t="s">
        <v>1422</v>
      </c>
      <c r="C4262" s="18" t="s">
        <v>267</v>
      </c>
      <c r="D4262" s="28"/>
      <c r="E4262" s="29" t="s">
        <v>1594</v>
      </c>
      <c r="F4262" s="24">
        <v>479159.30499999999</v>
      </c>
      <c r="G4262" s="24">
        <f t="shared" ref="G4262:H4262" si="2844">G4263+G4266+G4275</f>
        <v>149999.99999999994</v>
      </c>
      <c r="H4262" s="24">
        <f t="shared" si="2844"/>
        <v>515420.69099999999</v>
      </c>
      <c r="I4262" s="24">
        <f t="shared" ref="I4262:Q4262" si="2845">I4263+I4266+I4275</f>
        <v>515320.68933000008</v>
      </c>
      <c r="J4262" s="37">
        <f t="shared" si="2845"/>
        <v>337699.14517999999</v>
      </c>
      <c r="K4262" s="24">
        <f t="shared" si="2845"/>
        <v>50000</v>
      </c>
      <c r="L4262" s="24">
        <f t="shared" si="2845"/>
        <v>48642.47</v>
      </c>
      <c r="M4262" s="24">
        <f t="shared" si="2845"/>
        <v>13306.609049999999</v>
      </c>
      <c r="N4262" s="24">
        <f t="shared" si="2845"/>
        <v>13306.609049999999</v>
      </c>
      <c r="O4262" s="30">
        <f t="shared" si="2845"/>
        <v>370519.03331000009</v>
      </c>
      <c r="P4262" s="30">
        <f t="shared" si="2845"/>
        <v>49978.551939999998</v>
      </c>
      <c r="Q4262" s="30">
        <f t="shared" si="2845"/>
        <v>13306.609049999999</v>
      </c>
      <c r="R4262" s="88">
        <f t="shared" si="2827"/>
        <v>71.900670976695025</v>
      </c>
      <c r="S4262" s="70"/>
    </row>
    <row r="4263" spans="1:19" ht="31.5" customHeight="1" x14ac:dyDescent="0.3">
      <c r="A4263" s="28" t="s">
        <v>373</v>
      </c>
      <c r="B4263" s="28" t="s">
        <v>1422</v>
      </c>
      <c r="C4263" s="18" t="s">
        <v>406</v>
      </c>
      <c r="D4263" s="28"/>
      <c r="E4263" s="29" t="s">
        <v>1674</v>
      </c>
      <c r="F4263" s="24">
        <v>18291.197</v>
      </c>
      <c r="G4263" s="24">
        <f t="shared" ref="G4263:Q4264" si="2846">G4264</f>
        <v>0</v>
      </c>
      <c r="H4263" s="24">
        <f t="shared" si="2846"/>
        <v>14018.648999999998</v>
      </c>
      <c r="I4263" s="24">
        <f t="shared" si="2846"/>
        <v>13918.64889</v>
      </c>
      <c r="J4263" s="37">
        <f t="shared" si="2846"/>
        <v>9344.6397899999993</v>
      </c>
      <c r="K4263" s="24">
        <f t="shared" si="2846"/>
        <v>0</v>
      </c>
      <c r="L4263" s="24">
        <f t="shared" si="2846"/>
        <v>0</v>
      </c>
      <c r="M4263" s="24">
        <f t="shared" si="2846"/>
        <v>0</v>
      </c>
      <c r="N4263" s="24">
        <f t="shared" si="2846"/>
        <v>0</v>
      </c>
      <c r="O4263" s="30">
        <f t="shared" si="2846"/>
        <v>13104.88582</v>
      </c>
      <c r="P4263" s="30">
        <f t="shared" si="2846"/>
        <v>0</v>
      </c>
      <c r="Q4263" s="30">
        <f t="shared" si="2846"/>
        <v>0</v>
      </c>
      <c r="R4263" s="88">
        <f t="shared" si="2827"/>
        <v>94.15343345154244</v>
      </c>
      <c r="S4263" s="70"/>
    </row>
    <row r="4264" spans="1:19" ht="31.5" customHeight="1" x14ac:dyDescent="0.3">
      <c r="A4264" s="28" t="s">
        <v>373</v>
      </c>
      <c r="B4264" s="28" t="s">
        <v>1422</v>
      </c>
      <c r="C4264" s="18" t="s">
        <v>406</v>
      </c>
      <c r="D4264" s="28" t="s">
        <v>51</v>
      </c>
      <c r="E4264" s="29" t="s">
        <v>663</v>
      </c>
      <c r="F4264" s="24">
        <v>18291.197</v>
      </c>
      <c r="G4264" s="24">
        <f t="shared" si="2846"/>
        <v>0</v>
      </c>
      <c r="H4264" s="24">
        <f t="shared" si="2846"/>
        <v>14018.648999999998</v>
      </c>
      <c r="I4264" s="24">
        <f t="shared" si="2846"/>
        <v>13918.64889</v>
      </c>
      <c r="J4264" s="37">
        <f t="shared" si="2846"/>
        <v>9344.6397899999993</v>
      </c>
      <c r="K4264" s="24">
        <f t="shared" si="2846"/>
        <v>0</v>
      </c>
      <c r="L4264" s="24">
        <f t="shared" si="2846"/>
        <v>0</v>
      </c>
      <c r="M4264" s="24">
        <f t="shared" si="2846"/>
        <v>0</v>
      </c>
      <c r="N4264" s="24">
        <f t="shared" si="2846"/>
        <v>0</v>
      </c>
      <c r="O4264" s="30">
        <f t="shared" si="2846"/>
        <v>13104.88582</v>
      </c>
      <c r="P4264" s="30">
        <f t="shared" si="2846"/>
        <v>0</v>
      </c>
      <c r="Q4264" s="30">
        <f t="shared" si="2846"/>
        <v>0</v>
      </c>
      <c r="R4264" s="88">
        <f t="shared" si="2827"/>
        <v>94.15343345154244</v>
      </c>
      <c r="S4264" s="70"/>
    </row>
    <row r="4265" spans="1:19" ht="31.5" customHeight="1" x14ac:dyDescent="0.3">
      <c r="A4265" s="28" t="s">
        <v>373</v>
      </c>
      <c r="B4265" s="28" t="s">
        <v>1422</v>
      </c>
      <c r="C4265" s="18" t="s">
        <v>406</v>
      </c>
      <c r="D4265" s="28" t="s">
        <v>52</v>
      </c>
      <c r="E4265" s="29" t="s">
        <v>664</v>
      </c>
      <c r="F4265" s="24">
        <v>18291.197</v>
      </c>
      <c r="G4265" s="24"/>
      <c r="H4265" s="24">
        <f>18227.028-4208.379</f>
        <v>14018.648999999998</v>
      </c>
      <c r="I4265" s="24">
        <v>13918.64889</v>
      </c>
      <c r="J4265" s="37">
        <v>9344.6397899999993</v>
      </c>
      <c r="K4265" s="24">
        <v>0</v>
      </c>
      <c r="L4265" s="24">
        <v>0</v>
      </c>
      <c r="M4265" s="24">
        <v>0</v>
      </c>
      <c r="N4265" s="24">
        <v>0</v>
      </c>
      <c r="O4265" s="30">
        <v>13104.88582</v>
      </c>
      <c r="P4265" s="30">
        <v>0</v>
      </c>
      <c r="Q4265" s="30">
        <v>0</v>
      </c>
      <c r="R4265" s="88">
        <f t="shared" si="2827"/>
        <v>94.15343345154244</v>
      </c>
      <c r="S4265" s="70"/>
    </row>
    <row r="4266" spans="1:19" ht="47.25" customHeight="1" x14ac:dyDescent="0.3">
      <c r="A4266" s="28" t="s">
        <v>373</v>
      </c>
      <c r="B4266" s="28" t="s">
        <v>1422</v>
      </c>
      <c r="C4266" s="18" t="s">
        <v>407</v>
      </c>
      <c r="D4266" s="28"/>
      <c r="E4266" s="29" t="s">
        <v>1675</v>
      </c>
      <c r="F4266" s="24">
        <v>429416.408</v>
      </c>
      <c r="G4266" s="24">
        <f>G4267+G4272+G4269</f>
        <v>149999.99999999994</v>
      </c>
      <c r="H4266" s="24">
        <f t="shared" ref="H4266" si="2847">H4267+H4272+H4269</f>
        <v>488095.43200000003</v>
      </c>
      <c r="I4266" s="24">
        <f t="shared" ref="I4266:Q4266" si="2848">I4267+I4272+I4269</f>
        <v>488095.43139000004</v>
      </c>
      <c r="J4266" s="24">
        <f t="shared" si="2848"/>
        <v>315047.89633999998</v>
      </c>
      <c r="K4266" s="24">
        <f t="shared" si="2848"/>
        <v>50000</v>
      </c>
      <c r="L4266" s="24">
        <f t="shared" si="2848"/>
        <v>48642.47</v>
      </c>
      <c r="M4266" s="24">
        <f t="shared" si="2848"/>
        <v>0</v>
      </c>
      <c r="N4266" s="24">
        <f t="shared" si="2848"/>
        <v>0</v>
      </c>
      <c r="O4266" s="24">
        <f t="shared" si="2848"/>
        <v>344107.53844000003</v>
      </c>
      <c r="P4266" s="24">
        <f t="shared" si="2848"/>
        <v>49978.551939999998</v>
      </c>
      <c r="Q4266" s="24">
        <f t="shared" si="2848"/>
        <v>0</v>
      </c>
      <c r="R4266" s="88">
        <f t="shared" si="2827"/>
        <v>70.500053126916043</v>
      </c>
      <c r="S4266" s="70"/>
    </row>
    <row r="4267" spans="1:19" ht="31.5" hidden="1" customHeight="1" x14ac:dyDescent="0.3">
      <c r="A4267" s="28" t="s">
        <v>373</v>
      </c>
      <c r="B4267" s="28" t="s">
        <v>1422</v>
      </c>
      <c r="C4267" s="18" t="s">
        <v>407</v>
      </c>
      <c r="D4267" s="28" t="s">
        <v>51</v>
      </c>
      <c r="E4267" s="29" t="s">
        <v>663</v>
      </c>
      <c r="F4267" s="24">
        <v>429416.408</v>
      </c>
      <c r="G4267" s="24">
        <f t="shared" ref="G4267:Q4267" si="2849">G4268</f>
        <v>-429416.408</v>
      </c>
      <c r="H4267" s="24">
        <f t="shared" si="2849"/>
        <v>0</v>
      </c>
      <c r="I4267" s="24">
        <f t="shared" si="2849"/>
        <v>0</v>
      </c>
      <c r="J4267" s="37">
        <f t="shared" si="2849"/>
        <v>0</v>
      </c>
      <c r="K4267" s="24">
        <f t="shared" si="2849"/>
        <v>0</v>
      </c>
      <c r="L4267" s="24">
        <f t="shared" si="2849"/>
        <v>0</v>
      </c>
      <c r="M4267" s="24">
        <f t="shared" si="2849"/>
        <v>0</v>
      </c>
      <c r="N4267" s="24">
        <f t="shared" si="2849"/>
        <v>0</v>
      </c>
      <c r="O4267" s="30">
        <f t="shared" si="2849"/>
        <v>0</v>
      </c>
      <c r="P4267" s="30">
        <f t="shared" si="2849"/>
        <v>0</v>
      </c>
      <c r="Q4267" s="30">
        <f t="shared" si="2849"/>
        <v>0</v>
      </c>
      <c r="R4267" s="30">
        <v>0</v>
      </c>
      <c r="S4267" s="36" t="s">
        <v>2026</v>
      </c>
    </row>
    <row r="4268" spans="1:19" ht="31.5" hidden="1" customHeight="1" x14ac:dyDescent="0.3">
      <c r="A4268" s="28" t="s">
        <v>373</v>
      </c>
      <c r="B4268" s="28" t="s">
        <v>1422</v>
      </c>
      <c r="C4268" s="18" t="s">
        <v>407</v>
      </c>
      <c r="D4268" s="28" t="s">
        <v>52</v>
      </c>
      <c r="E4268" s="29" t="s">
        <v>664</v>
      </c>
      <c r="F4268" s="24">
        <v>429416.408</v>
      </c>
      <c r="G4268" s="24">
        <v>-429416.408</v>
      </c>
      <c r="H4268" s="24">
        <v>0</v>
      </c>
      <c r="I4268" s="24">
        <v>0</v>
      </c>
      <c r="J4268" s="37">
        <v>0</v>
      </c>
      <c r="K4268" s="24">
        <v>0</v>
      </c>
      <c r="L4268" s="24">
        <v>0</v>
      </c>
      <c r="M4268" s="24">
        <v>0</v>
      </c>
      <c r="N4268" s="24">
        <v>0</v>
      </c>
      <c r="O4268" s="30">
        <v>0</v>
      </c>
      <c r="P4268" s="30">
        <v>0</v>
      </c>
      <c r="Q4268" s="30">
        <v>0</v>
      </c>
      <c r="R4268" s="30">
        <v>0</v>
      </c>
      <c r="S4268" s="36" t="s">
        <v>2026</v>
      </c>
    </row>
    <row r="4269" spans="1:19" ht="31.5" customHeight="1" x14ac:dyDescent="0.3">
      <c r="A4269" s="28" t="s">
        <v>373</v>
      </c>
      <c r="B4269" s="28" t="s">
        <v>1422</v>
      </c>
      <c r="C4269" s="18" t="s">
        <v>1996</v>
      </c>
      <c r="D4269" s="28"/>
      <c r="E4269" s="29" t="s">
        <v>1997</v>
      </c>
      <c r="F4269" s="24"/>
      <c r="G4269" s="24">
        <f>G4270</f>
        <v>506271.00799999997</v>
      </c>
      <c r="H4269" s="24">
        <f t="shared" ref="H4269:Q4270" si="2850">H4270</f>
        <v>414950.03200000001</v>
      </c>
      <c r="I4269" s="24">
        <f t="shared" si="2850"/>
        <v>414950.03139000002</v>
      </c>
      <c r="J4269" s="24">
        <f t="shared" si="2850"/>
        <v>251541.62633999999</v>
      </c>
      <c r="K4269" s="24">
        <f t="shared" si="2850"/>
        <v>0</v>
      </c>
      <c r="L4269" s="24">
        <f t="shared" si="2850"/>
        <v>0</v>
      </c>
      <c r="M4269" s="24">
        <f t="shared" si="2850"/>
        <v>0</v>
      </c>
      <c r="N4269" s="24">
        <f t="shared" si="2850"/>
        <v>0</v>
      </c>
      <c r="O4269" s="24">
        <f t="shared" si="2850"/>
        <v>279265.18650000001</v>
      </c>
      <c r="P4269" s="24">
        <f t="shared" si="2850"/>
        <v>0</v>
      </c>
      <c r="Q4269" s="24">
        <f t="shared" si="2850"/>
        <v>0</v>
      </c>
      <c r="R4269" s="88">
        <f t="shared" si="2827"/>
        <v>67.30091947806757</v>
      </c>
      <c r="S4269" s="70"/>
    </row>
    <row r="4270" spans="1:19" ht="31.5" customHeight="1" x14ac:dyDescent="0.3">
      <c r="A4270" s="28" t="s">
        <v>373</v>
      </c>
      <c r="B4270" s="28" t="s">
        <v>1422</v>
      </c>
      <c r="C4270" s="18" t="s">
        <v>1996</v>
      </c>
      <c r="D4270" s="28" t="s">
        <v>51</v>
      </c>
      <c r="E4270" s="29" t="s">
        <v>663</v>
      </c>
      <c r="F4270" s="24"/>
      <c r="G4270" s="24">
        <f>G4271</f>
        <v>506271.00799999997</v>
      </c>
      <c r="H4270" s="24">
        <f t="shared" si="2850"/>
        <v>414950.03200000001</v>
      </c>
      <c r="I4270" s="24">
        <f t="shared" si="2850"/>
        <v>414950.03139000002</v>
      </c>
      <c r="J4270" s="24">
        <f t="shared" si="2850"/>
        <v>251541.62633999999</v>
      </c>
      <c r="K4270" s="24">
        <f t="shared" si="2850"/>
        <v>0</v>
      </c>
      <c r="L4270" s="24">
        <f t="shared" si="2850"/>
        <v>0</v>
      </c>
      <c r="M4270" s="24">
        <f t="shared" si="2850"/>
        <v>0</v>
      </c>
      <c r="N4270" s="24">
        <f t="shared" si="2850"/>
        <v>0</v>
      </c>
      <c r="O4270" s="24">
        <f t="shared" si="2850"/>
        <v>279265.18650000001</v>
      </c>
      <c r="P4270" s="24">
        <f t="shared" si="2850"/>
        <v>0</v>
      </c>
      <c r="Q4270" s="24">
        <f t="shared" si="2850"/>
        <v>0</v>
      </c>
      <c r="R4270" s="88">
        <f t="shared" si="2827"/>
        <v>67.30091947806757</v>
      </c>
      <c r="S4270" s="70"/>
    </row>
    <row r="4271" spans="1:19" ht="31.5" customHeight="1" x14ac:dyDescent="0.3">
      <c r="A4271" s="28" t="s">
        <v>373</v>
      </c>
      <c r="B4271" s="28" t="s">
        <v>1422</v>
      </c>
      <c r="C4271" s="18" t="s">
        <v>1996</v>
      </c>
      <c r="D4271" s="28" t="s">
        <v>52</v>
      </c>
      <c r="E4271" s="29" t="s">
        <v>664</v>
      </c>
      <c r="F4271" s="24"/>
      <c r="G4271" s="24">
        <v>506271.00799999997</v>
      </c>
      <c r="H4271" s="24">
        <v>414950.03200000001</v>
      </c>
      <c r="I4271" s="24">
        <v>414950.03139000002</v>
      </c>
      <c r="J4271" s="37">
        <v>251541.62633999999</v>
      </c>
      <c r="K4271" s="24">
        <v>0</v>
      </c>
      <c r="L4271" s="24">
        <v>0</v>
      </c>
      <c r="M4271" s="24">
        <v>0</v>
      </c>
      <c r="N4271" s="24">
        <v>0</v>
      </c>
      <c r="O4271" s="30">
        <v>279265.18650000001</v>
      </c>
      <c r="P4271" s="30">
        <v>0</v>
      </c>
      <c r="Q4271" s="30">
        <v>0</v>
      </c>
      <c r="R4271" s="88">
        <f t="shared" si="2827"/>
        <v>67.30091947806757</v>
      </c>
      <c r="S4271" s="70"/>
    </row>
    <row r="4272" spans="1:19" ht="15.75" customHeight="1" x14ac:dyDescent="0.3">
      <c r="A4272" s="28" t="s">
        <v>373</v>
      </c>
      <c r="B4272" s="28" t="s">
        <v>1422</v>
      </c>
      <c r="C4272" s="18" t="s">
        <v>1972</v>
      </c>
      <c r="D4272" s="28"/>
      <c r="E4272" s="29" t="s">
        <v>1751</v>
      </c>
      <c r="F4272" s="24">
        <v>0</v>
      </c>
      <c r="G4272" s="24">
        <f t="shared" ref="G4272:Q4273" si="2851">G4273</f>
        <v>73145.399999999994</v>
      </c>
      <c r="H4272" s="24">
        <f t="shared" si="2851"/>
        <v>73145.399999999994</v>
      </c>
      <c r="I4272" s="24">
        <f t="shared" si="2851"/>
        <v>73145.399999999994</v>
      </c>
      <c r="J4272" s="37">
        <f t="shared" si="2851"/>
        <v>63506.27</v>
      </c>
      <c r="K4272" s="24">
        <f t="shared" si="2851"/>
        <v>50000</v>
      </c>
      <c r="L4272" s="24">
        <f t="shared" si="2851"/>
        <v>48642.47</v>
      </c>
      <c r="M4272" s="24">
        <f t="shared" si="2851"/>
        <v>0</v>
      </c>
      <c r="N4272" s="24">
        <f t="shared" si="2851"/>
        <v>0</v>
      </c>
      <c r="O4272" s="30">
        <f t="shared" si="2851"/>
        <v>64842.35194</v>
      </c>
      <c r="P4272" s="30">
        <f t="shared" si="2851"/>
        <v>49978.551939999998</v>
      </c>
      <c r="Q4272" s="30">
        <f t="shared" si="2851"/>
        <v>0</v>
      </c>
      <c r="R4272" s="88">
        <f t="shared" si="2827"/>
        <v>88.648571119988418</v>
      </c>
    </row>
    <row r="4273" spans="1:19" ht="31.5" customHeight="1" x14ac:dyDescent="0.3">
      <c r="A4273" s="28" t="s">
        <v>373</v>
      </c>
      <c r="B4273" s="28" t="s">
        <v>1422</v>
      </c>
      <c r="C4273" s="18" t="s">
        <v>1972</v>
      </c>
      <c r="D4273" s="28" t="s">
        <v>51</v>
      </c>
      <c r="E4273" s="29" t="s">
        <v>663</v>
      </c>
      <c r="F4273" s="24">
        <v>0</v>
      </c>
      <c r="G4273" s="24">
        <f t="shared" si="2851"/>
        <v>73145.399999999994</v>
      </c>
      <c r="H4273" s="24">
        <f t="shared" si="2851"/>
        <v>73145.399999999994</v>
      </c>
      <c r="I4273" s="24">
        <f t="shared" si="2851"/>
        <v>73145.399999999994</v>
      </c>
      <c r="J4273" s="37">
        <f t="shared" si="2851"/>
        <v>63506.27</v>
      </c>
      <c r="K4273" s="24">
        <f t="shared" si="2851"/>
        <v>50000</v>
      </c>
      <c r="L4273" s="24">
        <f t="shared" si="2851"/>
        <v>48642.47</v>
      </c>
      <c r="M4273" s="24">
        <f t="shared" si="2851"/>
        <v>0</v>
      </c>
      <c r="N4273" s="24">
        <f t="shared" si="2851"/>
        <v>0</v>
      </c>
      <c r="O4273" s="30">
        <f t="shared" si="2851"/>
        <v>64842.35194</v>
      </c>
      <c r="P4273" s="30">
        <f t="shared" si="2851"/>
        <v>49978.551939999998</v>
      </c>
      <c r="Q4273" s="30">
        <f t="shared" si="2851"/>
        <v>0</v>
      </c>
      <c r="R4273" s="88">
        <f t="shared" si="2827"/>
        <v>88.648571119988418</v>
      </c>
    </row>
    <row r="4274" spans="1:19" ht="31.5" customHeight="1" x14ac:dyDescent="0.3">
      <c r="A4274" s="28" t="s">
        <v>373</v>
      </c>
      <c r="B4274" s="28" t="s">
        <v>1422</v>
      </c>
      <c r="C4274" s="18" t="s">
        <v>1972</v>
      </c>
      <c r="D4274" s="28" t="s">
        <v>52</v>
      </c>
      <c r="E4274" s="29" t="s">
        <v>664</v>
      </c>
      <c r="F4274" s="24">
        <v>0</v>
      </c>
      <c r="G4274" s="24">
        <v>73145.399999999994</v>
      </c>
      <c r="H4274" s="24">
        <v>73145.399999999994</v>
      </c>
      <c r="I4274" s="24">
        <v>73145.399999999994</v>
      </c>
      <c r="J4274" s="37">
        <v>63506.27</v>
      </c>
      <c r="K4274" s="24">
        <v>50000</v>
      </c>
      <c r="L4274" s="24">
        <v>48642.47</v>
      </c>
      <c r="M4274" s="24">
        <v>0</v>
      </c>
      <c r="N4274" s="24">
        <v>0</v>
      </c>
      <c r="O4274" s="30">
        <v>64842.35194</v>
      </c>
      <c r="P4274" s="30">
        <v>49978.551939999998</v>
      </c>
      <c r="Q4274" s="30">
        <v>0</v>
      </c>
      <c r="R4274" s="88">
        <f t="shared" si="2827"/>
        <v>88.648571119988418</v>
      </c>
    </row>
    <row r="4275" spans="1:19" ht="47.25" customHeight="1" x14ac:dyDescent="0.3">
      <c r="A4275" s="28" t="s">
        <v>373</v>
      </c>
      <c r="B4275" s="28" t="s">
        <v>1422</v>
      </c>
      <c r="C4275" s="18" t="s">
        <v>426</v>
      </c>
      <c r="D4275" s="28"/>
      <c r="E4275" s="29" t="s">
        <v>1676</v>
      </c>
      <c r="F4275" s="24">
        <v>31451.7</v>
      </c>
      <c r="G4275" s="24">
        <f t="shared" ref="G4275:H4275" si="2852">G4276+G4279+G4282+G4285+G4288+G4291+G4294</f>
        <v>0</v>
      </c>
      <c r="H4275" s="24">
        <f t="shared" si="2852"/>
        <v>13306.61</v>
      </c>
      <c r="I4275" s="24">
        <f t="shared" ref="I4275:Q4275" si="2853">I4276+I4279+I4282+I4285+I4288+I4291+I4294</f>
        <v>13306.609049999999</v>
      </c>
      <c r="J4275" s="37">
        <f t="shared" si="2853"/>
        <v>13306.609049999999</v>
      </c>
      <c r="K4275" s="24">
        <f t="shared" si="2853"/>
        <v>0</v>
      </c>
      <c r="L4275" s="24">
        <f t="shared" si="2853"/>
        <v>0</v>
      </c>
      <c r="M4275" s="24">
        <f t="shared" si="2853"/>
        <v>13306.609049999999</v>
      </c>
      <c r="N4275" s="24">
        <f t="shared" si="2853"/>
        <v>13306.609049999999</v>
      </c>
      <c r="O4275" s="30">
        <f t="shared" si="2853"/>
        <v>13306.609049999999</v>
      </c>
      <c r="P4275" s="30">
        <f t="shared" si="2853"/>
        <v>0</v>
      </c>
      <c r="Q4275" s="30">
        <f t="shared" si="2853"/>
        <v>13306.609049999999</v>
      </c>
      <c r="R4275" s="88">
        <f t="shared" si="2827"/>
        <v>100</v>
      </c>
      <c r="S4275" s="70"/>
    </row>
    <row r="4276" spans="1:19" ht="15.75" customHeight="1" x14ac:dyDescent="0.3">
      <c r="A4276" s="28" t="s">
        <v>373</v>
      </c>
      <c r="B4276" s="28" t="s">
        <v>1422</v>
      </c>
      <c r="C4276" s="18" t="s">
        <v>409</v>
      </c>
      <c r="D4276" s="28"/>
      <c r="E4276" s="29" t="s">
        <v>13</v>
      </c>
      <c r="F4276" s="24">
        <v>31451.7</v>
      </c>
      <c r="G4276" s="24">
        <f t="shared" ref="G4276:Q4277" si="2854">G4277</f>
        <v>0</v>
      </c>
      <c r="H4276" s="24">
        <f t="shared" si="2854"/>
        <v>5608.7849999999999</v>
      </c>
      <c r="I4276" s="24">
        <f t="shared" si="2854"/>
        <v>5608.7849999999999</v>
      </c>
      <c r="J4276" s="37">
        <f t="shared" si="2854"/>
        <v>5608.7849999999999</v>
      </c>
      <c r="K4276" s="24">
        <f t="shared" si="2854"/>
        <v>0</v>
      </c>
      <c r="L4276" s="24">
        <f t="shared" si="2854"/>
        <v>0</v>
      </c>
      <c r="M4276" s="24">
        <f t="shared" si="2854"/>
        <v>5608.7849999999999</v>
      </c>
      <c r="N4276" s="24">
        <f t="shared" si="2854"/>
        <v>5608.7849999999999</v>
      </c>
      <c r="O4276" s="30">
        <f t="shared" si="2854"/>
        <v>5608.7849999999999</v>
      </c>
      <c r="P4276" s="30">
        <f t="shared" si="2854"/>
        <v>0</v>
      </c>
      <c r="Q4276" s="30">
        <f t="shared" si="2854"/>
        <v>5608.7849999999999</v>
      </c>
      <c r="R4276" s="88">
        <f t="shared" si="2827"/>
        <v>100</v>
      </c>
      <c r="S4276" s="70"/>
    </row>
    <row r="4277" spans="1:19" ht="31.5" customHeight="1" x14ac:dyDescent="0.3">
      <c r="A4277" s="28" t="s">
        <v>373</v>
      </c>
      <c r="B4277" s="28" t="s">
        <v>1422</v>
      </c>
      <c r="C4277" s="18" t="s">
        <v>409</v>
      </c>
      <c r="D4277" s="28" t="s">
        <v>345</v>
      </c>
      <c r="E4277" s="29" t="s">
        <v>671</v>
      </c>
      <c r="F4277" s="24">
        <v>31451.7</v>
      </c>
      <c r="G4277" s="24">
        <f t="shared" si="2854"/>
        <v>0</v>
      </c>
      <c r="H4277" s="24">
        <f t="shared" si="2854"/>
        <v>5608.7849999999999</v>
      </c>
      <c r="I4277" s="24">
        <f t="shared" si="2854"/>
        <v>5608.7849999999999</v>
      </c>
      <c r="J4277" s="37">
        <f t="shared" si="2854"/>
        <v>5608.7849999999999</v>
      </c>
      <c r="K4277" s="24">
        <f t="shared" si="2854"/>
        <v>0</v>
      </c>
      <c r="L4277" s="24">
        <f t="shared" si="2854"/>
        <v>0</v>
      </c>
      <c r="M4277" s="24">
        <f t="shared" si="2854"/>
        <v>5608.7849999999999</v>
      </c>
      <c r="N4277" s="24">
        <f t="shared" si="2854"/>
        <v>5608.7849999999999</v>
      </c>
      <c r="O4277" s="30">
        <f t="shared" si="2854"/>
        <v>5608.7849999999999</v>
      </c>
      <c r="P4277" s="30">
        <f t="shared" si="2854"/>
        <v>0</v>
      </c>
      <c r="Q4277" s="30">
        <f t="shared" si="2854"/>
        <v>5608.7849999999999</v>
      </c>
      <c r="R4277" s="88">
        <f t="shared" si="2827"/>
        <v>100</v>
      </c>
      <c r="S4277" s="70"/>
    </row>
    <row r="4278" spans="1:19" ht="15.75" customHeight="1" x14ac:dyDescent="0.3">
      <c r="A4278" s="28" t="s">
        <v>373</v>
      </c>
      <c r="B4278" s="28" t="s">
        <v>1422</v>
      </c>
      <c r="C4278" s="18" t="s">
        <v>409</v>
      </c>
      <c r="D4278" s="28" t="s">
        <v>344</v>
      </c>
      <c r="E4278" s="29" t="s">
        <v>672</v>
      </c>
      <c r="F4278" s="24">
        <v>31451.7</v>
      </c>
      <c r="G4278" s="24"/>
      <c r="H4278" s="24">
        <f>31451.7-25842.915</f>
        <v>5608.7849999999999</v>
      </c>
      <c r="I4278" s="24">
        <v>5608.7849999999999</v>
      </c>
      <c r="J4278" s="37">
        <v>5608.7849999999999</v>
      </c>
      <c r="K4278" s="24">
        <v>0</v>
      </c>
      <c r="L4278" s="24">
        <v>0</v>
      </c>
      <c r="M4278" s="24">
        <f>I4278</f>
        <v>5608.7849999999999</v>
      </c>
      <c r="N4278" s="24">
        <f>J4278</f>
        <v>5608.7849999999999</v>
      </c>
      <c r="O4278" s="30">
        <v>5608.7849999999999</v>
      </c>
      <c r="P4278" s="30">
        <v>0</v>
      </c>
      <c r="Q4278" s="30">
        <f>O4278</f>
        <v>5608.7849999999999</v>
      </c>
      <c r="R4278" s="88">
        <f t="shared" si="2827"/>
        <v>100</v>
      </c>
      <c r="S4278" s="70"/>
    </row>
    <row r="4279" spans="1:19" ht="15.75" customHeight="1" x14ac:dyDescent="0.3">
      <c r="A4279" s="28" t="s">
        <v>373</v>
      </c>
      <c r="B4279" s="28" t="s">
        <v>1422</v>
      </c>
      <c r="C4279" s="18" t="s">
        <v>410</v>
      </c>
      <c r="D4279" s="28"/>
      <c r="E4279" s="29" t="s">
        <v>14</v>
      </c>
      <c r="F4279" s="24">
        <v>2172.7379999999998</v>
      </c>
      <c r="G4279" s="24">
        <f t="shared" ref="G4279:Q4280" si="2855">G4280</f>
        <v>0</v>
      </c>
      <c r="H4279" s="24">
        <f t="shared" si="2855"/>
        <v>2172.7379999999998</v>
      </c>
      <c r="I4279" s="24">
        <f t="shared" si="2855"/>
        <v>2172.7379999999998</v>
      </c>
      <c r="J4279" s="37">
        <f t="shared" si="2855"/>
        <v>2172.7379999999998</v>
      </c>
      <c r="K4279" s="24">
        <f t="shared" si="2855"/>
        <v>0</v>
      </c>
      <c r="L4279" s="24">
        <f t="shared" si="2855"/>
        <v>0</v>
      </c>
      <c r="M4279" s="24">
        <f t="shared" si="2855"/>
        <v>2172.7379999999998</v>
      </c>
      <c r="N4279" s="24">
        <f t="shared" si="2855"/>
        <v>2172.7379999999998</v>
      </c>
      <c r="O4279" s="30">
        <f t="shared" si="2855"/>
        <v>2172.7379999999998</v>
      </c>
      <c r="P4279" s="30">
        <f t="shared" si="2855"/>
        <v>0</v>
      </c>
      <c r="Q4279" s="30">
        <f t="shared" si="2855"/>
        <v>2172.7379999999998</v>
      </c>
      <c r="R4279" s="88">
        <f t="shared" si="2827"/>
        <v>100</v>
      </c>
      <c r="S4279" s="70"/>
    </row>
    <row r="4280" spans="1:19" ht="31.5" customHeight="1" x14ac:dyDescent="0.3">
      <c r="A4280" s="28" t="s">
        <v>373</v>
      </c>
      <c r="B4280" s="28" t="s">
        <v>1422</v>
      </c>
      <c r="C4280" s="18" t="s">
        <v>410</v>
      </c>
      <c r="D4280" s="28" t="s">
        <v>345</v>
      </c>
      <c r="E4280" s="29" t="s">
        <v>671</v>
      </c>
      <c r="F4280" s="24">
        <v>2172.7379999999998</v>
      </c>
      <c r="G4280" s="24">
        <f t="shared" ref="G4280:O4280" si="2856">G4281</f>
        <v>0</v>
      </c>
      <c r="H4280" s="24">
        <f t="shared" si="2856"/>
        <v>2172.7379999999998</v>
      </c>
      <c r="I4280" s="24">
        <f t="shared" si="2856"/>
        <v>2172.7379999999998</v>
      </c>
      <c r="J4280" s="37">
        <f t="shared" si="2856"/>
        <v>2172.7379999999998</v>
      </c>
      <c r="K4280" s="24">
        <f t="shared" si="2856"/>
        <v>0</v>
      </c>
      <c r="L4280" s="24">
        <f t="shared" si="2856"/>
        <v>0</v>
      </c>
      <c r="M4280" s="24">
        <f t="shared" si="2856"/>
        <v>2172.7379999999998</v>
      </c>
      <c r="N4280" s="24">
        <f t="shared" si="2856"/>
        <v>2172.7379999999998</v>
      </c>
      <c r="O4280" s="30">
        <f t="shared" si="2856"/>
        <v>2172.7379999999998</v>
      </c>
      <c r="P4280" s="30">
        <f t="shared" si="2855"/>
        <v>0</v>
      </c>
      <c r="Q4280" s="30">
        <f t="shared" si="2855"/>
        <v>2172.7379999999998</v>
      </c>
      <c r="R4280" s="88">
        <f t="shared" si="2827"/>
        <v>100</v>
      </c>
      <c r="S4280" s="70"/>
    </row>
    <row r="4281" spans="1:19" ht="15.75" customHeight="1" x14ac:dyDescent="0.3">
      <c r="A4281" s="28" t="s">
        <v>373</v>
      </c>
      <c r="B4281" s="28" t="s">
        <v>1422</v>
      </c>
      <c r="C4281" s="18" t="s">
        <v>410</v>
      </c>
      <c r="D4281" s="28" t="s">
        <v>344</v>
      </c>
      <c r="E4281" s="29" t="s">
        <v>672</v>
      </c>
      <c r="F4281" s="24">
        <v>2172.7379999999998</v>
      </c>
      <c r="G4281" s="24"/>
      <c r="H4281" s="24">
        <v>2172.7379999999998</v>
      </c>
      <c r="I4281" s="24">
        <v>2172.7379999999998</v>
      </c>
      <c r="J4281" s="37">
        <v>2172.7379999999998</v>
      </c>
      <c r="K4281" s="24">
        <v>0</v>
      </c>
      <c r="L4281" s="24">
        <v>0</v>
      </c>
      <c r="M4281" s="24">
        <f>I4281</f>
        <v>2172.7379999999998</v>
      </c>
      <c r="N4281" s="24">
        <f>J4281</f>
        <v>2172.7379999999998</v>
      </c>
      <c r="O4281" s="30">
        <v>2172.7379999999998</v>
      </c>
      <c r="P4281" s="30">
        <v>0</v>
      </c>
      <c r="Q4281" s="30">
        <f>O4281</f>
        <v>2172.7379999999998</v>
      </c>
      <c r="R4281" s="88">
        <f t="shared" si="2827"/>
        <v>100</v>
      </c>
      <c r="S4281" s="70"/>
    </row>
    <row r="4282" spans="1:19" s="33" customFormat="1" ht="15.75" customHeight="1" x14ac:dyDescent="0.3">
      <c r="A4282" s="28" t="s">
        <v>373</v>
      </c>
      <c r="B4282" s="28" t="s">
        <v>1422</v>
      </c>
      <c r="C4282" s="18" t="s">
        <v>412</v>
      </c>
      <c r="D4282" s="28"/>
      <c r="E4282" s="29" t="s">
        <v>16</v>
      </c>
      <c r="F4282" s="24">
        <v>1783.6980000000001</v>
      </c>
      <c r="G4282" s="24">
        <f t="shared" ref="G4282:Q4283" si="2857">G4283</f>
        <v>0</v>
      </c>
      <c r="H4282" s="24">
        <f t="shared" si="2857"/>
        <v>1783.6980000000001</v>
      </c>
      <c r="I4282" s="24">
        <f t="shared" si="2857"/>
        <v>1783.6980000000001</v>
      </c>
      <c r="J4282" s="37">
        <f t="shared" si="2857"/>
        <v>1783.6980000000001</v>
      </c>
      <c r="K4282" s="24">
        <f t="shared" si="2857"/>
        <v>0</v>
      </c>
      <c r="L4282" s="24">
        <f t="shared" si="2857"/>
        <v>0</v>
      </c>
      <c r="M4282" s="24">
        <f t="shared" si="2857"/>
        <v>1783.6980000000001</v>
      </c>
      <c r="N4282" s="24">
        <f t="shared" si="2857"/>
        <v>1783.6980000000001</v>
      </c>
      <c r="O4282" s="30">
        <f t="shared" si="2857"/>
        <v>1783.6980000000001</v>
      </c>
      <c r="P4282" s="30">
        <f t="shared" si="2857"/>
        <v>0</v>
      </c>
      <c r="Q4282" s="30">
        <f t="shared" si="2857"/>
        <v>1783.6980000000001</v>
      </c>
      <c r="R4282" s="88">
        <f t="shared" si="2827"/>
        <v>100</v>
      </c>
      <c r="S4282" s="70"/>
    </row>
    <row r="4283" spans="1:19" s="33" customFormat="1" ht="31.5" customHeight="1" x14ac:dyDescent="0.3">
      <c r="A4283" s="28" t="s">
        <v>373</v>
      </c>
      <c r="B4283" s="28" t="s">
        <v>1422</v>
      </c>
      <c r="C4283" s="18" t="s">
        <v>412</v>
      </c>
      <c r="D4283" s="28" t="s">
        <v>345</v>
      </c>
      <c r="E4283" s="29" t="s">
        <v>671</v>
      </c>
      <c r="F4283" s="24">
        <v>1783.6980000000001</v>
      </c>
      <c r="G4283" s="24">
        <f t="shared" si="2857"/>
        <v>0</v>
      </c>
      <c r="H4283" s="24">
        <f t="shared" si="2857"/>
        <v>1783.6980000000001</v>
      </c>
      <c r="I4283" s="24">
        <f t="shared" si="2857"/>
        <v>1783.6980000000001</v>
      </c>
      <c r="J4283" s="37">
        <f t="shared" si="2857"/>
        <v>1783.6980000000001</v>
      </c>
      <c r="K4283" s="24">
        <f t="shared" si="2857"/>
        <v>0</v>
      </c>
      <c r="L4283" s="24">
        <f t="shared" si="2857"/>
        <v>0</v>
      </c>
      <c r="M4283" s="24">
        <f t="shared" si="2857"/>
        <v>1783.6980000000001</v>
      </c>
      <c r="N4283" s="24">
        <f t="shared" si="2857"/>
        <v>1783.6980000000001</v>
      </c>
      <c r="O4283" s="30">
        <f t="shared" si="2857"/>
        <v>1783.6980000000001</v>
      </c>
      <c r="P4283" s="30">
        <f t="shared" si="2857"/>
        <v>0</v>
      </c>
      <c r="Q4283" s="30">
        <f t="shared" si="2857"/>
        <v>1783.6980000000001</v>
      </c>
      <c r="R4283" s="88">
        <f t="shared" si="2827"/>
        <v>100</v>
      </c>
      <c r="S4283" s="70"/>
    </row>
    <row r="4284" spans="1:19" s="34" customFormat="1" ht="15.75" customHeight="1" x14ac:dyDescent="0.3">
      <c r="A4284" s="28" t="s">
        <v>373</v>
      </c>
      <c r="B4284" s="28" t="s">
        <v>1422</v>
      </c>
      <c r="C4284" s="18" t="s">
        <v>412</v>
      </c>
      <c r="D4284" s="28" t="s">
        <v>344</v>
      </c>
      <c r="E4284" s="29" t="s">
        <v>672</v>
      </c>
      <c r="F4284" s="24">
        <v>1783.6980000000001</v>
      </c>
      <c r="G4284" s="24"/>
      <c r="H4284" s="24">
        <v>1783.6980000000001</v>
      </c>
      <c r="I4284" s="24">
        <v>1783.6980000000001</v>
      </c>
      <c r="J4284" s="37">
        <v>1783.6980000000001</v>
      </c>
      <c r="K4284" s="24">
        <v>0</v>
      </c>
      <c r="L4284" s="24">
        <v>0</v>
      </c>
      <c r="M4284" s="24">
        <f>I4284</f>
        <v>1783.6980000000001</v>
      </c>
      <c r="N4284" s="24">
        <f>J4284</f>
        <v>1783.6980000000001</v>
      </c>
      <c r="O4284" s="30">
        <v>1783.6980000000001</v>
      </c>
      <c r="P4284" s="30">
        <v>0</v>
      </c>
      <c r="Q4284" s="30">
        <f>O4284</f>
        <v>1783.6980000000001</v>
      </c>
      <c r="R4284" s="88">
        <f t="shared" si="2827"/>
        <v>100</v>
      </c>
      <c r="S4284" s="70"/>
    </row>
    <row r="4285" spans="1:19" ht="15.75" customHeight="1" x14ac:dyDescent="0.3">
      <c r="A4285" s="28" t="s">
        <v>373</v>
      </c>
      <c r="B4285" s="28" t="s">
        <v>1422</v>
      </c>
      <c r="C4285" s="18" t="s">
        <v>413</v>
      </c>
      <c r="D4285" s="28"/>
      <c r="E4285" s="29" t="s">
        <v>1286</v>
      </c>
      <c r="F4285" s="24">
        <v>3741.3890000000001</v>
      </c>
      <c r="G4285" s="24">
        <f t="shared" ref="G4285:Q4286" si="2858">G4286</f>
        <v>0</v>
      </c>
      <c r="H4285" s="24">
        <f t="shared" si="2858"/>
        <v>3741.3890000000001</v>
      </c>
      <c r="I4285" s="24">
        <f t="shared" si="2858"/>
        <v>3741.38805</v>
      </c>
      <c r="J4285" s="37">
        <f t="shared" si="2858"/>
        <v>3741.38805</v>
      </c>
      <c r="K4285" s="24">
        <f t="shared" si="2858"/>
        <v>0</v>
      </c>
      <c r="L4285" s="24">
        <f t="shared" si="2858"/>
        <v>0</v>
      </c>
      <c r="M4285" s="24">
        <f t="shared" si="2858"/>
        <v>3741.38805</v>
      </c>
      <c r="N4285" s="24">
        <f t="shared" si="2858"/>
        <v>3741.38805</v>
      </c>
      <c r="O4285" s="30">
        <f t="shared" si="2858"/>
        <v>3741.38805</v>
      </c>
      <c r="P4285" s="30">
        <f t="shared" si="2858"/>
        <v>0</v>
      </c>
      <c r="Q4285" s="30">
        <f t="shared" si="2858"/>
        <v>3741.38805</v>
      </c>
      <c r="R4285" s="88">
        <f t="shared" si="2827"/>
        <v>100</v>
      </c>
      <c r="S4285" s="70"/>
    </row>
    <row r="4286" spans="1:19" ht="31.5" customHeight="1" x14ac:dyDescent="0.3">
      <c r="A4286" s="28" t="s">
        <v>373</v>
      </c>
      <c r="B4286" s="28" t="s">
        <v>1422</v>
      </c>
      <c r="C4286" s="18" t="s">
        <v>413</v>
      </c>
      <c r="D4286" s="28" t="s">
        <v>345</v>
      </c>
      <c r="E4286" s="35" t="s">
        <v>671</v>
      </c>
      <c r="F4286" s="24">
        <v>3741.3890000000001</v>
      </c>
      <c r="G4286" s="24">
        <f t="shared" si="2858"/>
        <v>0</v>
      </c>
      <c r="H4286" s="24">
        <f t="shared" si="2858"/>
        <v>3741.3890000000001</v>
      </c>
      <c r="I4286" s="24">
        <f t="shared" si="2858"/>
        <v>3741.38805</v>
      </c>
      <c r="J4286" s="37">
        <f t="shared" si="2858"/>
        <v>3741.38805</v>
      </c>
      <c r="K4286" s="24">
        <f t="shared" si="2858"/>
        <v>0</v>
      </c>
      <c r="L4286" s="24">
        <f t="shared" si="2858"/>
        <v>0</v>
      </c>
      <c r="M4286" s="24">
        <f t="shared" si="2858"/>
        <v>3741.38805</v>
      </c>
      <c r="N4286" s="24">
        <f t="shared" si="2858"/>
        <v>3741.38805</v>
      </c>
      <c r="O4286" s="30">
        <f t="shared" si="2858"/>
        <v>3741.38805</v>
      </c>
      <c r="P4286" s="30">
        <f t="shared" si="2858"/>
        <v>0</v>
      </c>
      <c r="Q4286" s="30">
        <f t="shared" si="2858"/>
        <v>3741.38805</v>
      </c>
      <c r="R4286" s="88">
        <f t="shared" si="2827"/>
        <v>100</v>
      </c>
      <c r="S4286" s="70"/>
    </row>
    <row r="4287" spans="1:19" ht="15.75" customHeight="1" x14ac:dyDescent="0.3">
      <c r="A4287" s="28" t="s">
        <v>373</v>
      </c>
      <c r="B4287" s="28" t="s">
        <v>1422</v>
      </c>
      <c r="C4287" s="18" t="s">
        <v>413</v>
      </c>
      <c r="D4287" s="28" t="s">
        <v>344</v>
      </c>
      <c r="E4287" s="29" t="s">
        <v>672</v>
      </c>
      <c r="F4287" s="24">
        <v>3741.3890000000001</v>
      </c>
      <c r="G4287" s="24"/>
      <c r="H4287" s="24">
        <v>3741.3890000000001</v>
      </c>
      <c r="I4287" s="24">
        <v>3741.38805</v>
      </c>
      <c r="J4287" s="37">
        <v>3741.38805</v>
      </c>
      <c r="K4287" s="24">
        <v>0</v>
      </c>
      <c r="L4287" s="24">
        <v>0</v>
      </c>
      <c r="M4287" s="24">
        <f>I4287</f>
        <v>3741.38805</v>
      </c>
      <c r="N4287" s="24">
        <f>J4287</f>
        <v>3741.38805</v>
      </c>
      <c r="O4287" s="30">
        <v>3741.38805</v>
      </c>
      <c r="P4287" s="30">
        <v>0</v>
      </c>
      <c r="Q4287" s="30">
        <f>O4287</f>
        <v>3741.38805</v>
      </c>
      <c r="R4287" s="88">
        <f t="shared" si="2827"/>
        <v>100</v>
      </c>
      <c r="S4287" s="70"/>
    </row>
    <row r="4288" spans="1:19" ht="15.75" hidden="1" customHeight="1" x14ac:dyDescent="0.3">
      <c r="A4288" s="58" t="s">
        <v>373</v>
      </c>
      <c r="B4288" s="58" t="s">
        <v>1422</v>
      </c>
      <c r="C4288" s="31" t="s">
        <v>414</v>
      </c>
      <c r="D4288" s="58"/>
      <c r="E4288" s="59" t="s">
        <v>17</v>
      </c>
      <c r="F4288" s="32">
        <v>0</v>
      </c>
      <c r="G4288" s="32">
        <f t="shared" ref="G4288:Q4289" si="2859">G4289</f>
        <v>0</v>
      </c>
      <c r="H4288" s="32">
        <f t="shared" si="2859"/>
        <v>0</v>
      </c>
      <c r="I4288" s="32">
        <f t="shared" si="2859"/>
        <v>0</v>
      </c>
      <c r="J4288" s="78">
        <f t="shared" si="2859"/>
        <v>0</v>
      </c>
      <c r="K4288" s="32">
        <f t="shared" si="2859"/>
        <v>0</v>
      </c>
      <c r="L4288" s="32">
        <f t="shared" si="2859"/>
        <v>0</v>
      </c>
      <c r="M4288" s="32">
        <f t="shared" si="2859"/>
        <v>0</v>
      </c>
      <c r="N4288" s="32">
        <f t="shared" si="2859"/>
        <v>0</v>
      </c>
      <c r="O4288" s="60">
        <f t="shared" si="2859"/>
        <v>0</v>
      </c>
      <c r="P4288" s="60">
        <f t="shared" si="2859"/>
        <v>0</v>
      </c>
      <c r="Q4288" s="60">
        <f t="shared" si="2859"/>
        <v>0</v>
      </c>
      <c r="R4288" s="30">
        <v>0</v>
      </c>
      <c r="S4288" s="36" t="s">
        <v>2026</v>
      </c>
    </row>
    <row r="4289" spans="1:19" ht="31.5" hidden="1" customHeight="1" x14ac:dyDescent="0.3">
      <c r="A4289" s="28" t="s">
        <v>373</v>
      </c>
      <c r="B4289" s="28" t="s">
        <v>1422</v>
      </c>
      <c r="C4289" s="18" t="s">
        <v>414</v>
      </c>
      <c r="D4289" s="28" t="s">
        <v>345</v>
      </c>
      <c r="E4289" s="29" t="s">
        <v>671</v>
      </c>
      <c r="F4289" s="24">
        <v>0</v>
      </c>
      <c r="G4289" s="24">
        <f t="shared" si="2859"/>
        <v>0</v>
      </c>
      <c r="H4289" s="24">
        <f t="shared" si="2859"/>
        <v>0</v>
      </c>
      <c r="I4289" s="24">
        <f t="shared" si="2859"/>
        <v>0</v>
      </c>
      <c r="J4289" s="37">
        <f t="shared" si="2859"/>
        <v>0</v>
      </c>
      <c r="K4289" s="24">
        <f t="shared" si="2859"/>
        <v>0</v>
      </c>
      <c r="L4289" s="24">
        <f t="shared" si="2859"/>
        <v>0</v>
      </c>
      <c r="M4289" s="24">
        <f t="shared" si="2859"/>
        <v>0</v>
      </c>
      <c r="N4289" s="24">
        <f t="shared" si="2859"/>
        <v>0</v>
      </c>
      <c r="O4289" s="30">
        <f t="shared" si="2859"/>
        <v>0</v>
      </c>
      <c r="P4289" s="30">
        <f t="shared" si="2859"/>
        <v>0</v>
      </c>
      <c r="Q4289" s="30">
        <f t="shared" si="2859"/>
        <v>0</v>
      </c>
      <c r="R4289" s="30">
        <v>0</v>
      </c>
      <c r="S4289" s="36" t="s">
        <v>2026</v>
      </c>
    </row>
    <row r="4290" spans="1:19" ht="15.75" hidden="1" customHeight="1" x14ac:dyDescent="0.3">
      <c r="A4290" s="28" t="s">
        <v>373</v>
      </c>
      <c r="B4290" s="28" t="s">
        <v>1422</v>
      </c>
      <c r="C4290" s="18" t="s">
        <v>414</v>
      </c>
      <c r="D4290" s="28" t="s">
        <v>344</v>
      </c>
      <c r="E4290" s="29" t="s">
        <v>672</v>
      </c>
      <c r="F4290" s="24">
        <v>0</v>
      </c>
      <c r="G4290" s="24"/>
      <c r="H4290" s="24">
        <v>0</v>
      </c>
      <c r="I4290" s="24">
        <v>0</v>
      </c>
      <c r="J4290" s="37">
        <v>0</v>
      </c>
      <c r="K4290" s="24">
        <v>0</v>
      </c>
      <c r="L4290" s="24">
        <v>0</v>
      </c>
      <c r="M4290" s="24">
        <f>I4290</f>
        <v>0</v>
      </c>
      <c r="N4290" s="24">
        <f>J4290</f>
        <v>0</v>
      </c>
      <c r="O4290" s="30">
        <v>0</v>
      </c>
      <c r="P4290" s="30">
        <v>0</v>
      </c>
      <c r="Q4290" s="30">
        <v>0</v>
      </c>
      <c r="R4290" s="30">
        <v>0</v>
      </c>
      <c r="S4290" s="36" t="s">
        <v>2026</v>
      </c>
    </row>
    <row r="4291" spans="1:19" ht="15.75" hidden="1" customHeight="1" x14ac:dyDescent="0.3">
      <c r="A4291" s="28" t="s">
        <v>373</v>
      </c>
      <c r="B4291" s="28" t="s">
        <v>1422</v>
      </c>
      <c r="C4291" s="18" t="s">
        <v>415</v>
      </c>
      <c r="D4291" s="28"/>
      <c r="E4291" s="29" t="s">
        <v>18</v>
      </c>
      <c r="F4291" s="24">
        <v>0</v>
      </c>
      <c r="G4291" s="24">
        <f t="shared" ref="G4291:Q4292" si="2860">G4292</f>
        <v>0</v>
      </c>
      <c r="H4291" s="24">
        <f t="shared" si="2860"/>
        <v>0</v>
      </c>
      <c r="I4291" s="24">
        <f t="shared" si="2860"/>
        <v>0</v>
      </c>
      <c r="J4291" s="37">
        <f t="shared" si="2860"/>
        <v>0</v>
      </c>
      <c r="K4291" s="24">
        <f t="shared" si="2860"/>
        <v>0</v>
      </c>
      <c r="L4291" s="24">
        <f t="shared" si="2860"/>
        <v>0</v>
      </c>
      <c r="M4291" s="24">
        <f t="shared" si="2860"/>
        <v>0</v>
      </c>
      <c r="N4291" s="24">
        <f t="shared" si="2860"/>
        <v>0</v>
      </c>
      <c r="O4291" s="30">
        <f t="shared" si="2860"/>
        <v>0</v>
      </c>
      <c r="P4291" s="30">
        <f t="shared" si="2860"/>
        <v>0</v>
      </c>
      <c r="Q4291" s="30">
        <f t="shared" si="2860"/>
        <v>0</v>
      </c>
      <c r="R4291" s="30">
        <v>0</v>
      </c>
      <c r="S4291" s="36" t="s">
        <v>2026</v>
      </c>
    </row>
    <row r="4292" spans="1:19" ht="31.5" hidden="1" customHeight="1" x14ac:dyDescent="0.3">
      <c r="A4292" s="28" t="s">
        <v>373</v>
      </c>
      <c r="B4292" s="28" t="s">
        <v>1422</v>
      </c>
      <c r="C4292" s="18" t="s">
        <v>415</v>
      </c>
      <c r="D4292" s="28" t="s">
        <v>345</v>
      </c>
      <c r="E4292" s="29" t="s">
        <v>671</v>
      </c>
      <c r="F4292" s="24">
        <v>0</v>
      </c>
      <c r="G4292" s="24">
        <f t="shared" ref="G4292:O4292" si="2861">G4293</f>
        <v>0</v>
      </c>
      <c r="H4292" s="24">
        <f t="shared" si="2861"/>
        <v>0</v>
      </c>
      <c r="I4292" s="24">
        <f t="shared" si="2861"/>
        <v>0</v>
      </c>
      <c r="J4292" s="37">
        <f t="shared" si="2861"/>
        <v>0</v>
      </c>
      <c r="K4292" s="24">
        <f t="shared" si="2861"/>
        <v>0</v>
      </c>
      <c r="L4292" s="24">
        <f t="shared" si="2861"/>
        <v>0</v>
      </c>
      <c r="M4292" s="24">
        <f t="shared" si="2861"/>
        <v>0</v>
      </c>
      <c r="N4292" s="24">
        <f t="shared" si="2861"/>
        <v>0</v>
      </c>
      <c r="O4292" s="30">
        <f t="shared" si="2861"/>
        <v>0</v>
      </c>
      <c r="P4292" s="30">
        <f t="shared" si="2860"/>
        <v>0</v>
      </c>
      <c r="Q4292" s="30">
        <f t="shared" si="2860"/>
        <v>0</v>
      </c>
      <c r="R4292" s="30">
        <v>0</v>
      </c>
      <c r="S4292" s="36" t="s">
        <v>2026</v>
      </c>
    </row>
    <row r="4293" spans="1:19" ht="15.75" hidden="1" customHeight="1" x14ac:dyDescent="0.3">
      <c r="A4293" s="28" t="s">
        <v>373</v>
      </c>
      <c r="B4293" s="28" t="s">
        <v>1422</v>
      </c>
      <c r="C4293" s="18" t="s">
        <v>415</v>
      </c>
      <c r="D4293" s="28" t="s">
        <v>344</v>
      </c>
      <c r="E4293" s="29" t="s">
        <v>672</v>
      </c>
      <c r="F4293" s="24">
        <v>0</v>
      </c>
      <c r="G4293" s="24"/>
      <c r="H4293" s="24">
        <v>0</v>
      </c>
      <c r="I4293" s="24">
        <v>0</v>
      </c>
      <c r="J4293" s="37">
        <v>0</v>
      </c>
      <c r="K4293" s="24">
        <v>0</v>
      </c>
      <c r="L4293" s="24">
        <v>0</v>
      </c>
      <c r="M4293" s="24">
        <f>I4293</f>
        <v>0</v>
      </c>
      <c r="N4293" s="24">
        <f>J4293</f>
        <v>0</v>
      </c>
      <c r="O4293" s="30">
        <v>0</v>
      </c>
      <c r="P4293" s="30">
        <v>0</v>
      </c>
      <c r="Q4293" s="30">
        <v>0</v>
      </c>
      <c r="R4293" s="30">
        <v>0</v>
      </c>
      <c r="S4293" s="36" t="s">
        <v>2026</v>
      </c>
    </row>
    <row r="4294" spans="1:19" ht="15.75" hidden="1" customHeight="1" x14ac:dyDescent="0.3">
      <c r="A4294" s="28" t="s">
        <v>373</v>
      </c>
      <c r="B4294" s="28" t="s">
        <v>1422</v>
      </c>
      <c r="C4294" s="18" t="s">
        <v>1930</v>
      </c>
      <c r="D4294" s="28"/>
      <c r="E4294" s="29" t="s">
        <v>1931</v>
      </c>
      <c r="F4294" s="24">
        <v>0</v>
      </c>
      <c r="G4294" s="24">
        <f t="shared" ref="G4294:Q4295" si="2862">G4295</f>
        <v>0</v>
      </c>
      <c r="H4294" s="24">
        <f t="shared" si="2862"/>
        <v>0</v>
      </c>
      <c r="I4294" s="24">
        <f t="shared" si="2862"/>
        <v>0</v>
      </c>
      <c r="J4294" s="37">
        <f t="shared" si="2862"/>
        <v>0</v>
      </c>
      <c r="K4294" s="24">
        <f t="shared" si="2862"/>
        <v>0</v>
      </c>
      <c r="L4294" s="24">
        <f t="shared" si="2862"/>
        <v>0</v>
      </c>
      <c r="M4294" s="24">
        <f t="shared" si="2862"/>
        <v>0</v>
      </c>
      <c r="N4294" s="24">
        <f t="shared" si="2862"/>
        <v>0</v>
      </c>
      <c r="O4294" s="30">
        <f t="shared" si="2862"/>
        <v>0</v>
      </c>
      <c r="P4294" s="30">
        <f t="shared" si="2862"/>
        <v>0</v>
      </c>
      <c r="Q4294" s="30">
        <f t="shared" si="2862"/>
        <v>0</v>
      </c>
      <c r="R4294" s="30">
        <v>0</v>
      </c>
      <c r="S4294" s="36" t="s">
        <v>2026</v>
      </c>
    </row>
    <row r="4295" spans="1:19" ht="31.5" hidden="1" customHeight="1" x14ac:dyDescent="0.3">
      <c r="A4295" s="28" t="s">
        <v>373</v>
      </c>
      <c r="B4295" s="28" t="s">
        <v>1422</v>
      </c>
      <c r="C4295" s="18" t="s">
        <v>1930</v>
      </c>
      <c r="D4295" s="28" t="s">
        <v>345</v>
      </c>
      <c r="E4295" s="29" t="s">
        <v>671</v>
      </c>
      <c r="F4295" s="24">
        <v>0</v>
      </c>
      <c r="G4295" s="24">
        <f t="shared" si="2862"/>
        <v>0</v>
      </c>
      <c r="H4295" s="24">
        <f t="shared" si="2862"/>
        <v>0</v>
      </c>
      <c r="I4295" s="24">
        <f t="shared" si="2862"/>
        <v>0</v>
      </c>
      <c r="J4295" s="37">
        <f t="shared" si="2862"/>
        <v>0</v>
      </c>
      <c r="K4295" s="24">
        <f t="shared" si="2862"/>
        <v>0</v>
      </c>
      <c r="L4295" s="24">
        <f t="shared" si="2862"/>
        <v>0</v>
      </c>
      <c r="M4295" s="24">
        <f t="shared" si="2862"/>
        <v>0</v>
      </c>
      <c r="N4295" s="24">
        <f t="shared" si="2862"/>
        <v>0</v>
      </c>
      <c r="O4295" s="30">
        <f t="shared" si="2862"/>
        <v>0</v>
      </c>
      <c r="P4295" s="30">
        <f t="shared" si="2862"/>
        <v>0</v>
      </c>
      <c r="Q4295" s="30">
        <f t="shared" si="2862"/>
        <v>0</v>
      </c>
      <c r="R4295" s="30">
        <v>0</v>
      </c>
      <c r="S4295" s="36" t="s">
        <v>2026</v>
      </c>
    </row>
    <row r="4296" spans="1:19" ht="15.75" hidden="1" customHeight="1" x14ac:dyDescent="0.3">
      <c r="A4296" s="28" t="s">
        <v>373</v>
      </c>
      <c r="B4296" s="28" t="s">
        <v>1422</v>
      </c>
      <c r="C4296" s="18" t="s">
        <v>1930</v>
      </c>
      <c r="D4296" s="28" t="s">
        <v>344</v>
      </c>
      <c r="E4296" s="29" t="s">
        <v>672</v>
      </c>
      <c r="F4296" s="24">
        <v>0</v>
      </c>
      <c r="G4296" s="24"/>
      <c r="H4296" s="24">
        <v>0</v>
      </c>
      <c r="I4296" s="24">
        <v>0</v>
      </c>
      <c r="J4296" s="37">
        <v>0</v>
      </c>
      <c r="K4296" s="24">
        <v>0</v>
      </c>
      <c r="L4296" s="24">
        <v>0</v>
      </c>
      <c r="M4296" s="24">
        <f>I4296</f>
        <v>0</v>
      </c>
      <c r="N4296" s="24">
        <f>J4296</f>
        <v>0</v>
      </c>
      <c r="O4296" s="30">
        <v>0</v>
      </c>
      <c r="P4296" s="30">
        <v>0</v>
      </c>
      <c r="Q4296" s="30">
        <v>0</v>
      </c>
      <c r="R4296" s="30">
        <v>0</v>
      </c>
      <c r="S4296" s="36" t="s">
        <v>2026</v>
      </c>
    </row>
    <row r="4297" spans="1:19" ht="47.25" customHeight="1" x14ac:dyDescent="0.3">
      <c r="A4297" s="28" t="s">
        <v>373</v>
      </c>
      <c r="B4297" s="28" t="s">
        <v>1422</v>
      </c>
      <c r="C4297" s="18" t="s">
        <v>427</v>
      </c>
      <c r="D4297" s="28"/>
      <c r="E4297" s="29" t="s">
        <v>1677</v>
      </c>
      <c r="F4297" s="24">
        <v>56957.695000000007</v>
      </c>
      <c r="G4297" s="24">
        <f t="shared" ref="G4297:H4297" si="2863">G4298+G4305+G4308+G4311</f>
        <v>0</v>
      </c>
      <c r="H4297" s="24">
        <f t="shared" si="2863"/>
        <v>46671.612000000001</v>
      </c>
      <c r="I4297" s="24">
        <f t="shared" ref="I4297:Q4297" si="2864">I4298+I4305+I4308+I4311</f>
        <v>45971.215520000005</v>
      </c>
      <c r="J4297" s="37">
        <f t="shared" si="2864"/>
        <v>25626.49424</v>
      </c>
      <c r="K4297" s="24">
        <f t="shared" si="2864"/>
        <v>0</v>
      </c>
      <c r="L4297" s="24">
        <f t="shared" si="2864"/>
        <v>0</v>
      </c>
      <c r="M4297" s="24">
        <f t="shared" si="2864"/>
        <v>8017.9057000000003</v>
      </c>
      <c r="N4297" s="24">
        <f t="shared" si="2864"/>
        <v>667.90570000000002</v>
      </c>
      <c r="O4297" s="30">
        <f t="shared" si="2864"/>
        <v>42107.505999999994</v>
      </c>
      <c r="P4297" s="30">
        <f t="shared" si="2864"/>
        <v>0</v>
      </c>
      <c r="Q4297" s="30">
        <f t="shared" si="2864"/>
        <v>7625.50414</v>
      </c>
      <c r="R4297" s="88">
        <f t="shared" si="2827"/>
        <v>91.59537228612308</v>
      </c>
      <c r="S4297" s="70"/>
    </row>
    <row r="4298" spans="1:19" ht="31.5" customHeight="1" x14ac:dyDescent="0.3">
      <c r="A4298" s="28" t="s">
        <v>373</v>
      </c>
      <c r="B4298" s="28" t="s">
        <v>1422</v>
      </c>
      <c r="C4298" s="18" t="s">
        <v>416</v>
      </c>
      <c r="D4298" s="28"/>
      <c r="E4298" s="29" t="s">
        <v>1678</v>
      </c>
      <c r="F4298" s="24">
        <v>35080.195</v>
      </c>
      <c r="G4298" s="24">
        <f t="shared" ref="G4298:H4298" si="2865">G4299+G4302</f>
        <v>0</v>
      </c>
      <c r="H4298" s="24">
        <f t="shared" si="2865"/>
        <v>35080.195</v>
      </c>
      <c r="I4298" s="24">
        <f t="shared" ref="I4298:Q4298" si="2866">I4299+I4302</f>
        <v>35024.560819999999</v>
      </c>
      <c r="J4298" s="37">
        <f t="shared" si="2866"/>
        <v>24958.588540000001</v>
      </c>
      <c r="K4298" s="24">
        <f t="shared" si="2866"/>
        <v>0</v>
      </c>
      <c r="L4298" s="24">
        <f t="shared" si="2866"/>
        <v>0</v>
      </c>
      <c r="M4298" s="24">
        <f t="shared" si="2866"/>
        <v>0</v>
      </c>
      <c r="N4298" s="24">
        <f t="shared" si="2866"/>
        <v>0</v>
      </c>
      <c r="O4298" s="30">
        <f t="shared" si="2866"/>
        <v>34312.726189999994</v>
      </c>
      <c r="P4298" s="30">
        <f t="shared" si="2866"/>
        <v>0</v>
      </c>
      <c r="Q4298" s="30">
        <f t="shared" si="2866"/>
        <v>0</v>
      </c>
      <c r="R4298" s="88">
        <f t="shared" si="2827"/>
        <v>97.967612974054688</v>
      </c>
      <c r="S4298" s="70"/>
    </row>
    <row r="4299" spans="1:19" ht="15.75" customHeight="1" x14ac:dyDescent="0.3">
      <c r="A4299" s="28" t="s">
        <v>373</v>
      </c>
      <c r="B4299" s="28" t="s">
        <v>1422</v>
      </c>
      <c r="C4299" s="18" t="s">
        <v>1238</v>
      </c>
      <c r="D4299" s="28"/>
      <c r="E4299" s="29" t="s">
        <v>1240</v>
      </c>
      <c r="F4299" s="24">
        <v>34570.794999999998</v>
      </c>
      <c r="G4299" s="24">
        <f t="shared" ref="G4299:Q4300" si="2867">G4300</f>
        <v>0</v>
      </c>
      <c r="H4299" s="24">
        <f t="shared" si="2867"/>
        <v>34570.794999999998</v>
      </c>
      <c r="I4299" s="24">
        <f t="shared" si="2867"/>
        <v>34515.160819999997</v>
      </c>
      <c r="J4299" s="37">
        <f t="shared" si="2867"/>
        <v>24524.588540000001</v>
      </c>
      <c r="K4299" s="24">
        <f t="shared" si="2867"/>
        <v>0</v>
      </c>
      <c r="L4299" s="24">
        <f t="shared" si="2867"/>
        <v>0</v>
      </c>
      <c r="M4299" s="24">
        <f t="shared" si="2867"/>
        <v>0</v>
      </c>
      <c r="N4299" s="24">
        <f t="shared" si="2867"/>
        <v>0</v>
      </c>
      <c r="O4299" s="30">
        <f t="shared" si="2867"/>
        <v>33997.727789999997</v>
      </c>
      <c r="P4299" s="30">
        <f t="shared" si="2867"/>
        <v>0</v>
      </c>
      <c r="Q4299" s="30">
        <f t="shared" si="2867"/>
        <v>0</v>
      </c>
      <c r="R4299" s="88">
        <f t="shared" si="2827"/>
        <v>98.500852907223972</v>
      </c>
      <c r="S4299" s="70"/>
    </row>
    <row r="4300" spans="1:19" ht="31.5" customHeight="1" x14ac:dyDescent="0.3">
      <c r="A4300" s="28" t="s">
        <v>373</v>
      </c>
      <c r="B4300" s="28" t="s">
        <v>1422</v>
      </c>
      <c r="C4300" s="18" t="s">
        <v>1238</v>
      </c>
      <c r="D4300" s="28" t="s">
        <v>51</v>
      </c>
      <c r="E4300" s="29" t="s">
        <v>663</v>
      </c>
      <c r="F4300" s="24">
        <v>34570.794999999998</v>
      </c>
      <c r="G4300" s="24">
        <f t="shared" si="2867"/>
        <v>0</v>
      </c>
      <c r="H4300" s="24">
        <f t="shared" si="2867"/>
        <v>34570.794999999998</v>
      </c>
      <c r="I4300" s="24">
        <f t="shared" si="2867"/>
        <v>34515.160819999997</v>
      </c>
      <c r="J4300" s="37">
        <f t="shared" si="2867"/>
        <v>24524.588540000001</v>
      </c>
      <c r="K4300" s="24">
        <f t="shared" si="2867"/>
        <v>0</v>
      </c>
      <c r="L4300" s="24">
        <f t="shared" si="2867"/>
        <v>0</v>
      </c>
      <c r="M4300" s="24">
        <f t="shared" si="2867"/>
        <v>0</v>
      </c>
      <c r="N4300" s="24">
        <f t="shared" si="2867"/>
        <v>0</v>
      </c>
      <c r="O4300" s="30">
        <f t="shared" si="2867"/>
        <v>33997.727789999997</v>
      </c>
      <c r="P4300" s="30">
        <f t="shared" si="2867"/>
        <v>0</v>
      </c>
      <c r="Q4300" s="30">
        <f t="shared" si="2867"/>
        <v>0</v>
      </c>
      <c r="R4300" s="88">
        <f t="shared" si="2827"/>
        <v>98.500852907223972</v>
      </c>
      <c r="S4300" s="70"/>
    </row>
    <row r="4301" spans="1:19" ht="31.5" customHeight="1" x14ac:dyDescent="0.3">
      <c r="A4301" s="28" t="s">
        <v>373</v>
      </c>
      <c r="B4301" s="28" t="s">
        <v>1422</v>
      </c>
      <c r="C4301" s="18" t="s">
        <v>1238</v>
      </c>
      <c r="D4301" s="28" t="s">
        <v>52</v>
      </c>
      <c r="E4301" s="29" t="s">
        <v>664</v>
      </c>
      <c r="F4301" s="24">
        <v>34570.794999999998</v>
      </c>
      <c r="G4301" s="24"/>
      <c r="H4301" s="24">
        <v>34570.794999999998</v>
      </c>
      <c r="I4301" s="24">
        <v>34515.160819999997</v>
      </c>
      <c r="J4301" s="37">
        <v>24524.588540000001</v>
      </c>
      <c r="K4301" s="24">
        <v>0</v>
      </c>
      <c r="L4301" s="24">
        <v>0</v>
      </c>
      <c r="M4301" s="24">
        <v>0</v>
      </c>
      <c r="N4301" s="24">
        <v>0</v>
      </c>
      <c r="O4301" s="30">
        <v>33997.727789999997</v>
      </c>
      <c r="P4301" s="30">
        <v>0</v>
      </c>
      <c r="Q4301" s="30">
        <v>0</v>
      </c>
      <c r="R4301" s="88">
        <f t="shared" ref="R4301:R4364" si="2868">O4301/I4301*100</f>
        <v>98.500852907223972</v>
      </c>
      <c r="S4301" s="70"/>
    </row>
    <row r="4302" spans="1:19" ht="78.75" customHeight="1" x14ac:dyDescent="0.3">
      <c r="A4302" s="28" t="s">
        <v>373</v>
      </c>
      <c r="B4302" s="28" t="s">
        <v>1422</v>
      </c>
      <c r="C4302" s="18" t="s">
        <v>1239</v>
      </c>
      <c r="D4302" s="28"/>
      <c r="E4302" s="29" t="s">
        <v>1679</v>
      </c>
      <c r="F4302" s="24">
        <v>509.4</v>
      </c>
      <c r="G4302" s="24">
        <f t="shared" ref="G4302:Q4303" si="2869">G4303</f>
        <v>0</v>
      </c>
      <c r="H4302" s="24">
        <f t="shared" si="2869"/>
        <v>509.4</v>
      </c>
      <c r="I4302" s="24">
        <f t="shared" si="2869"/>
        <v>509.4</v>
      </c>
      <c r="J4302" s="37">
        <f t="shared" si="2869"/>
        <v>434</v>
      </c>
      <c r="K4302" s="24">
        <f t="shared" si="2869"/>
        <v>0</v>
      </c>
      <c r="L4302" s="24">
        <f t="shared" si="2869"/>
        <v>0</v>
      </c>
      <c r="M4302" s="24">
        <f t="shared" si="2869"/>
        <v>0</v>
      </c>
      <c r="N4302" s="24">
        <f t="shared" si="2869"/>
        <v>0</v>
      </c>
      <c r="O4302" s="30">
        <f t="shared" si="2869"/>
        <v>314.9984</v>
      </c>
      <c r="P4302" s="30">
        <f t="shared" si="2869"/>
        <v>0</v>
      </c>
      <c r="Q4302" s="30">
        <f t="shared" si="2869"/>
        <v>0</v>
      </c>
      <c r="R4302" s="88">
        <f t="shared" si="2868"/>
        <v>61.837141735374956</v>
      </c>
    </row>
    <row r="4303" spans="1:19" ht="31.5" customHeight="1" x14ac:dyDescent="0.3">
      <c r="A4303" s="28" t="s">
        <v>373</v>
      </c>
      <c r="B4303" s="28" t="s">
        <v>1422</v>
      </c>
      <c r="C4303" s="18" t="s">
        <v>1239</v>
      </c>
      <c r="D4303" s="28" t="s">
        <v>51</v>
      </c>
      <c r="E4303" s="29" t="s">
        <v>663</v>
      </c>
      <c r="F4303" s="24">
        <v>509.4</v>
      </c>
      <c r="G4303" s="24">
        <f t="shared" si="2869"/>
        <v>0</v>
      </c>
      <c r="H4303" s="24">
        <f t="shared" si="2869"/>
        <v>509.4</v>
      </c>
      <c r="I4303" s="24">
        <f t="shared" si="2869"/>
        <v>509.4</v>
      </c>
      <c r="J4303" s="37">
        <f t="shared" si="2869"/>
        <v>434</v>
      </c>
      <c r="K4303" s="24">
        <f t="shared" si="2869"/>
        <v>0</v>
      </c>
      <c r="L4303" s="24">
        <f t="shared" si="2869"/>
        <v>0</v>
      </c>
      <c r="M4303" s="24">
        <f t="shared" si="2869"/>
        <v>0</v>
      </c>
      <c r="N4303" s="24">
        <f t="shared" si="2869"/>
        <v>0</v>
      </c>
      <c r="O4303" s="30">
        <f t="shared" si="2869"/>
        <v>314.9984</v>
      </c>
      <c r="P4303" s="30">
        <f t="shared" si="2869"/>
        <v>0</v>
      </c>
      <c r="Q4303" s="30">
        <f t="shared" si="2869"/>
        <v>0</v>
      </c>
      <c r="R4303" s="88">
        <f t="shared" si="2868"/>
        <v>61.837141735374956</v>
      </c>
    </row>
    <row r="4304" spans="1:19" ht="31.5" customHeight="1" x14ac:dyDescent="0.3">
      <c r="A4304" s="28" t="s">
        <v>373</v>
      </c>
      <c r="B4304" s="28" t="s">
        <v>1422</v>
      </c>
      <c r="C4304" s="18" t="s">
        <v>1239</v>
      </c>
      <c r="D4304" s="28" t="s">
        <v>52</v>
      </c>
      <c r="E4304" s="29" t="s">
        <v>664</v>
      </c>
      <c r="F4304" s="24">
        <v>509.4</v>
      </c>
      <c r="G4304" s="24"/>
      <c r="H4304" s="24">
        <v>509.4</v>
      </c>
      <c r="I4304" s="24">
        <v>509.4</v>
      </c>
      <c r="J4304" s="37">
        <v>434</v>
      </c>
      <c r="K4304" s="24">
        <v>0</v>
      </c>
      <c r="L4304" s="24">
        <v>0</v>
      </c>
      <c r="M4304" s="24">
        <v>0</v>
      </c>
      <c r="N4304" s="24">
        <v>0</v>
      </c>
      <c r="O4304" s="30">
        <v>314.9984</v>
      </c>
      <c r="P4304" s="30">
        <v>0</v>
      </c>
      <c r="Q4304" s="30">
        <v>0</v>
      </c>
      <c r="R4304" s="88">
        <f t="shared" si="2868"/>
        <v>61.837141735374956</v>
      </c>
    </row>
    <row r="4305" spans="1:19" ht="31.5" customHeight="1" x14ac:dyDescent="0.3">
      <c r="A4305" s="28" t="s">
        <v>373</v>
      </c>
      <c r="B4305" s="28" t="s">
        <v>1422</v>
      </c>
      <c r="C4305" s="18" t="s">
        <v>417</v>
      </c>
      <c r="D4305" s="28"/>
      <c r="E4305" s="29" t="s">
        <v>1680</v>
      </c>
      <c r="F4305" s="24">
        <v>798.7</v>
      </c>
      <c r="G4305" s="24">
        <f t="shared" ref="G4305:Q4306" si="2870">G4306</f>
        <v>0</v>
      </c>
      <c r="H4305" s="24">
        <f t="shared" si="2870"/>
        <v>798.7</v>
      </c>
      <c r="I4305" s="24">
        <f t="shared" si="2870"/>
        <v>153.93799999999999</v>
      </c>
      <c r="J4305" s="37">
        <f t="shared" si="2870"/>
        <v>0</v>
      </c>
      <c r="K4305" s="24">
        <f t="shared" si="2870"/>
        <v>0</v>
      </c>
      <c r="L4305" s="24">
        <f t="shared" si="2870"/>
        <v>0</v>
      </c>
      <c r="M4305" s="24">
        <f t="shared" si="2870"/>
        <v>0</v>
      </c>
      <c r="N4305" s="24">
        <f t="shared" si="2870"/>
        <v>0</v>
      </c>
      <c r="O4305" s="30">
        <f t="shared" si="2870"/>
        <v>0</v>
      </c>
      <c r="P4305" s="30">
        <f t="shared" si="2870"/>
        <v>0</v>
      </c>
      <c r="Q4305" s="30">
        <f t="shared" si="2870"/>
        <v>0</v>
      </c>
      <c r="R4305" s="88">
        <f t="shared" si="2868"/>
        <v>0</v>
      </c>
    </row>
    <row r="4306" spans="1:19" ht="31.5" customHeight="1" x14ac:dyDescent="0.3">
      <c r="A4306" s="28" t="s">
        <v>373</v>
      </c>
      <c r="B4306" s="28" t="s">
        <v>1422</v>
      </c>
      <c r="C4306" s="18" t="s">
        <v>417</v>
      </c>
      <c r="D4306" s="28" t="s">
        <v>51</v>
      </c>
      <c r="E4306" s="29" t="s">
        <v>663</v>
      </c>
      <c r="F4306" s="24">
        <v>798.7</v>
      </c>
      <c r="G4306" s="24">
        <f t="shared" si="2870"/>
        <v>0</v>
      </c>
      <c r="H4306" s="24">
        <f t="shared" si="2870"/>
        <v>798.7</v>
      </c>
      <c r="I4306" s="24">
        <f t="shared" si="2870"/>
        <v>153.93799999999999</v>
      </c>
      <c r="J4306" s="37">
        <f t="shared" si="2870"/>
        <v>0</v>
      </c>
      <c r="K4306" s="24">
        <f t="shared" si="2870"/>
        <v>0</v>
      </c>
      <c r="L4306" s="24">
        <f t="shared" si="2870"/>
        <v>0</v>
      </c>
      <c r="M4306" s="24">
        <f t="shared" si="2870"/>
        <v>0</v>
      </c>
      <c r="N4306" s="24">
        <f t="shared" si="2870"/>
        <v>0</v>
      </c>
      <c r="O4306" s="30">
        <f t="shared" si="2870"/>
        <v>0</v>
      </c>
      <c r="P4306" s="30">
        <f t="shared" si="2870"/>
        <v>0</v>
      </c>
      <c r="Q4306" s="30">
        <f t="shared" si="2870"/>
        <v>0</v>
      </c>
      <c r="R4306" s="88">
        <f t="shared" si="2868"/>
        <v>0</v>
      </c>
    </row>
    <row r="4307" spans="1:19" ht="31.5" customHeight="1" x14ac:dyDescent="0.3">
      <c r="A4307" s="28" t="s">
        <v>373</v>
      </c>
      <c r="B4307" s="28" t="s">
        <v>1422</v>
      </c>
      <c r="C4307" s="18" t="s">
        <v>417</v>
      </c>
      <c r="D4307" s="28" t="s">
        <v>52</v>
      </c>
      <c r="E4307" s="29" t="s">
        <v>664</v>
      </c>
      <c r="F4307" s="24">
        <v>798.7</v>
      </c>
      <c r="G4307" s="24"/>
      <c r="H4307" s="24">
        <v>798.7</v>
      </c>
      <c r="I4307" s="24">
        <v>153.93799999999999</v>
      </c>
      <c r="J4307" s="37">
        <v>0</v>
      </c>
      <c r="K4307" s="24">
        <v>0</v>
      </c>
      <c r="L4307" s="24">
        <v>0</v>
      </c>
      <c r="M4307" s="24">
        <v>0</v>
      </c>
      <c r="N4307" s="24">
        <v>0</v>
      </c>
      <c r="O4307" s="30">
        <v>0</v>
      </c>
      <c r="P4307" s="30">
        <v>0</v>
      </c>
      <c r="Q4307" s="30">
        <v>0</v>
      </c>
      <c r="R4307" s="88">
        <f t="shared" si="2868"/>
        <v>0</v>
      </c>
    </row>
    <row r="4308" spans="1:19" ht="47.25" customHeight="1" x14ac:dyDescent="0.3">
      <c r="A4308" s="28" t="s">
        <v>373</v>
      </c>
      <c r="B4308" s="28" t="s">
        <v>1422</v>
      </c>
      <c r="C4308" s="18" t="s">
        <v>418</v>
      </c>
      <c r="D4308" s="28"/>
      <c r="E4308" s="29" t="s">
        <v>1681</v>
      </c>
      <c r="F4308" s="24">
        <v>11764.9</v>
      </c>
      <c r="G4308" s="24">
        <f t="shared" ref="G4308:Q4309" si="2871">G4309</f>
        <v>0</v>
      </c>
      <c r="H4308" s="24">
        <f t="shared" si="2871"/>
        <v>2774.8109999999997</v>
      </c>
      <c r="I4308" s="24">
        <f t="shared" si="2871"/>
        <v>2774.8110000000001</v>
      </c>
      <c r="J4308" s="37">
        <f t="shared" si="2871"/>
        <v>0</v>
      </c>
      <c r="K4308" s="24">
        <f t="shared" si="2871"/>
        <v>0</v>
      </c>
      <c r="L4308" s="24">
        <f t="shared" si="2871"/>
        <v>0</v>
      </c>
      <c r="M4308" s="24">
        <f t="shared" si="2871"/>
        <v>0</v>
      </c>
      <c r="N4308" s="24">
        <f t="shared" si="2871"/>
        <v>0</v>
      </c>
      <c r="O4308" s="30">
        <f t="shared" si="2871"/>
        <v>169.27566999999999</v>
      </c>
      <c r="P4308" s="30">
        <f t="shared" si="2871"/>
        <v>0</v>
      </c>
      <c r="Q4308" s="30">
        <f t="shared" si="2871"/>
        <v>0</v>
      </c>
      <c r="R4308" s="88">
        <f t="shared" si="2868"/>
        <v>6.1004396335462117</v>
      </c>
    </row>
    <row r="4309" spans="1:19" ht="31.5" customHeight="1" x14ac:dyDescent="0.3">
      <c r="A4309" s="28" t="s">
        <v>373</v>
      </c>
      <c r="B4309" s="28" t="s">
        <v>1422</v>
      </c>
      <c r="C4309" s="18" t="s">
        <v>418</v>
      </c>
      <c r="D4309" s="28" t="s">
        <v>51</v>
      </c>
      <c r="E4309" s="29" t="s">
        <v>663</v>
      </c>
      <c r="F4309" s="24">
        <v>11764.9</v>
      </c>
      <c r="G4309" s="24">
        <f t="shared" si="2871"/>
        <v>0</v>
      </c>
      <c r="H4309" s="24">
        <f t="shared" si="2871"/>
        <v>2774.8109999999997</v>
      </c>
      <c r="I4309" s="24">
        <f t="shared" si="2871"/>
        <v>2774.8110000000001</v>
      </c>
      <c r="J4309" s="37">
        <f t="shared" si="2871"/>
        <v>0</v>
      </c>
      <c r="K4309" s="24">
        <f t="shared" si="2871"/>
        <v>0</v>
      </c>
      <c r="L4309" s="24">
        <f t="shared" si="2871"/>
        <v>0</v>
      </c>
      <c r="M4309" s="24">
        <f t="shared" si="2871"/>
        <v>0</v>
      </c>
      <c r="N4309" s="24">
        <f t="shared" si="2871"/>
        <v>0</v>
      </c>
      <c r="O4309" s="30">
        <f t="shared" si="2871"/>
        <v>169.27566999999999</v>
      </c>
      <c r="P4309" s="30">
        <f t="shared" si="2871"/>
        <v>0</v>
      </c>
      <c r="Q4309" s="30">
        <f t="shared" si="2871"/>
        <v>0</v>
      </c>
      <c r="R4309" s="88">
        <f t="shared" si="2868"/>
        <v>6.1004396335462117</v>
      </c>
    </row>
    <row r="4310" spans="1:19" ht="31.5" customHeight="1" x14ac:dyDescent="0.3">
      <c r="A4310" s="28" t="s">
        <v>373</v>
      </c>
      <c r="B4310" s="28" t="s">
        <v>1422</v>
      </c>
      <c r="C4310" s="18" t="s">
        <v>418</v>
      </c>
      <c r="D4310" s="28" t="s">
        <v>52</v>
      </c>
      <c r="E4310" s="29" t="s">
        <v>664</v>
      </c>
      <c r="F4310" s="24">
        <v>11764.9</v>
      </c>
      <c r="G4310" s="24"/>
      <c r="H4310" s="24">
        <f>2825.086-50.275</f>
        <v>2774.8109999999997</v>
      </c>
      <c r="I4310" s="24">
        <v>2774.8110000000001</v>
      </c>
      <c r="J4310" s="37">
        <v>0</v>
      </c>
      <c r="K4310" s="24">
        <v>0</v>
      </c>
      <c r="L4310" s="24">
        <v>0</v>
      </c>
      <c r="M4310" s="24">
        <v>0</v>
      </c>
      <c r="N4310" s="24">
        <v>0</v>
      </c>
      <c r="O4310" s="30">
        <v>169.27566999999999</v>
      </c>
      <c r="P4310" s="30">
        <v>0</v>
      </c>
      <c r="Q4310" s="30">
        <v>0</v>
      </c>
      <c r="R4310" s="88">
        <f t="shared" si="2868"/>
        <v>6.1004396335462117</v>
      </c>
    </row>
    <row r="4311" spans="1:19" ht="47.25" customHeight="1" x14ac:dyDescent="0.3">
      <c r="A4311" s="28" t="s">
        <v>373</v>
      </c>
      <c r="B4311" s="28" t="s">
        <v>1422</v>
      </c>
      <c r="C4311" s="18" t="s">
        <v>428</v>
      </c>
      <c r="D4311" s="28"/>
      <c r="E4311" s="29" t="s">
        <v>1682</v>
      </c>
      <c r="F4311" s="24">
        <v>9313.9000000000015</v>
      </c>
      <c r="G4311" s="24">
        <f t="shared" ref="G4311:H4311" si="2872">G4312+G4315</f>
        <v>0</v>
      </c>
      <c r="H4311" s="24">
        <f t="shared" si="2872"/>
        <v>8017.9059999999999</v>
      </c>
      <c r="I4311" s="24">
        <f t="shared" ref="I4311:Q4311" si="2873">I4312+I4315</f>
        <v>8017.9057000000003</v>
      </c>
      <c r="J4311" s="37">
        <f t="shared" si="2873"/>
        <v>667.90570000000002</v>
      </c>
      <c r="K4311" s="24">
        <f t="shared" si="2873"/>
        <v>0</v>
      </c>
      <c r="L4311" s="24">
        <f t="shared" si="2873"/>
        <v>0</v>
      </c>
      <c r="M4311" s="24">
        <f t="shared" si="2873"/>
        <v>8017.9057000000003</v>
      </c>
      <c r="N4311" s="24">
        <f t="shared" si="2873"/>
        <v>667.90570000000002</v>
      </c>
      <c r="O4311" s="30">
        <f t="shared" si="2873"/>
        <v>7625.50414</v>
      </c>
      <c r="P4311" s="30">
        <f t="shared" si="2873"/>
        <v>0</v>
      </c>
      <c r="Q4311" s="30">
        <f t="shared" si="2873"/>
        <v>7625.50414</v>
      </c>
      <c r="R4311" s="88">
        <f t="shared" si="2868"/>
        <v>95.105934458670419</v>
      </c>
      <c r="S4311" s="70"/>
    </row>
    <row r="4312" spans="1:19" ht="15.75" customHeight="1" x14ac:dyDescent="0.3">
      <c r="A4312" s="28" t="s">
        <v>373</v>
      </c>
      <c r="B4312" s="28" t="s">
        <v>1422</v>
      </c>
      <c r="C4312" s="18" t="s">
        <v>419</v>
      </c>
      <c r="D4312" s="28"/>
      <c r="E4312" s="29" t="s">
        <v>1683</v>
      </c>
      <c r="F4312" s="24">
        <v>1963.9000000000015</v>
      </c>
      <c r="G4312" s="24">
        <f t="shared" ref="G4312:Q4313" si="2874">G4313</f>
        <v>0</v>
      </c>
      <c r="H4312" s="24">
        <f t="shared" si="2874"/>
        <v>667.90599999999995</v>
      </c>
      <c r="I4312" s="24">
        <f t="shared" si="2874"/>
        <v>667.90570000000002</v>
      </c>
      <c r="J4312" s="37">
        <f t="shared" si="2874"/>
        <v>667.90570000000002</v>
      </c>
      <c r="K4312" s="24">
        <f t="shared" si="2874"/>
        <v>0</v>
      </c>
      <c r="L4312" s="24">
        <f t="shared" si="2874"/>
        <v>0</v>
      </c>
      <c r="M4312" s="24">
        <f t="shared" si="2874"/>
        <v>667.90570000000002</v>
      </c>
      <c r="N4312" s="24">
        <f t="shared" si="2874"/>
        <v>667.90570000000002</v>
      </c>
      <c r="O4312" s="30">
        <f t="shared" si="2874"/>
        <v>667.90570000000002</v>
      </c>
      <c r="P4312" s="30">
        <f t="shared" si="2874"/>
        <v>0</v>
      </c>
      <c r="Q4312" s="30">
        <f t="shared" si="2874"/>
        <v>667.90570000000002</v>
      </c>
      <c r="R4312" s="88">
        <f t="shared" si="2868"/>
        <v>100</v>
      </c>
      <c r="S4312" s="70"/>
    </row>
    <row r="4313" spans="1:19" ht="31.5" customHeight="1" x14ac:dyDescent="0.3">
      <c r="A4313" s="28" t="s">
        <v>373</v>
      </c>
      <c r="B4313" s="28" t="s">
        <v>1422</v>
      </c>
      <c r="C4313" s="18" t="s">
        <v>419</v>
      </c>
      <c r="D4313" s="28" t="s">
        <v>345</v>
      </c>
      <c r="E4313" s="29" t="s">
        <v>671</v>
      </c>
      <c r="F4313" s="24">
        <v>1963.9000000000015</v>
      </c>
      <c r="G4313" s="24">
        <f t="shared" si="2874"/>
        <v>0</v>
      </c>
      <c r="H4313" s="24">
        <f t="shared" si="2874"/>
        <v>667.90599999999995</v>
      </c>
      <c r="I4313" s="24">
        <f t="shared" si="2874"/>
        <v>667.90570000000002</v>
      </c>
      <c r="J4313" s="37">
        <f t="shared" si="2874"/>
        <v>667.90570000000002</v>
      </c>
      <c r="K4313" s="24">
        <f t="shared" si="2874"/>
        <v>0</v>
      </c>
      <c r="L4313" s="24">
        <f t="shared" si="2874"/>
        <v>0</v>
      </c>
      <c r="M4313" s="24">
        <f t="shared" si="2874"/>
        <v>667.90570000000002</v>
      </c>
      <c r="N4313" s="24">
        <f t="shared" si="2874"/>
        <v>667.90570000000002</v>
      </c>
      <c r="O4313" s="30">
        <f t="shared" si="2874"/>
        <v>667.90570000000002</v>
      </c>
      <c r="P4313" s="30">
        <f t="shared" si="2874"/>
        <v>0</v>
      </c>
      <c r="Q4313" s="30">
        <f t="shared" si="2874"/>
        <v>667.90570000000002</v>
      </c>
      <c r="R4313" s="88">
        <f t="shared" si="2868"/>
        <v>100</v>
      </c>
      <c r="S4313" s="70"/>
    </row>
    <row r="4314" spans="1:19" ht="15.75" customHeight="1" x14ac:dyDescent="0.3">
      <c r="A4314" s="28" t="s">
        <v>373</v>
      </c>
      <c r="B4314" s="28" t="s">
        <v>1422</v>
      </c>
      <c r="C4314" s="18" t="s">
        <v>419</v>
      </c>
      <c r="D4314" s="28" t="s">
        <v>344</v>
      </c>
      <c r="E4314" s="29" t="s">
        <v>672</v>
      </c>
      <c r="F4314" s="24">
        <v>1963.9000000000015</v>
      </c>
      <c r="G4314" s="24"/>
      <c r="H4314" s="24">
        <v>667.90599999999995</v>
      </c>
      <c r="I4314" s="24">
        <v>667.90570000000002</v>
      </c>
      <c r="J4314" s="37">
        <v>667.90570000000002</v>
      </c>
      <c r="K4314" s="24">
        <v>0</v>
      </c>
      <c r="L4314" s="24">
        <v>0</v>
      </c>
      <c r="M4314" s="24">
        <f>I4314</f>
        <v>667.90570000000002</v>
      </c>
      <c r="N4314" s="24">
        <f>J4314</f>
        <v>667.90570000000002</v>
      </c>
      <c r="O4314" s="30">
        <v>667.90570000000002</v>
      </c>
      <c r="P4314" s="30">
        <v>0</v>
      </c>
      <c r="Q4314" s="30">
        <f>O4314</f>
        <v>667.90570000000002</v>
      </c>
      <c r="R4314" s="88">
        <f t="shared" si="2868"/>
        <v>100</v>
      </c>
      <c r="S4314" s="70"/>
    </row>
    <row r="4315" spans="1:19" ht="15.75" customHeight="1" x14ac:dyDescent="0.3">
      <c r="A4315" s="28" t="s">
        <v>373</v>
      </c>
      <c r="B4315" s="28" t="s">
        <v>1422</v>
      </c>
      <c r="C4315" s="18" t="s">
        <v>420</v>
      </c>
      <c r="D4315" s="28"/>
      <c r="E4315" s="29" t="s">
        <v>1684</v>
      </c>
      <c r="F4315" s="24">
        <v>7350</v>
      </c>
      <c r="G4315" s="24">
        <f t="shared" ref="G4315:Q4316" si="2875">G4316</f>
        <v>0</v>
      </c>
      <c r="H4315" s="24">
        <f t="shared" si="2875"/>
        <v>7350</v>
      </c>
      <c r="I4315" s="24">
        <f t="shared" si="2875"/>
        <v>7350</v>
      </c>
      <c r="J4315" s="37">
        <f t="shared" si="2875"/>
        <v>0</v>
      </c>
      <c r="K4315" s="24">
        <f t="shared" si="2875"/>
        <v>0</v>
      </c>
      <c r="L4315" s="24">
        <f t="shared" si="2875"/>
        <v>0</v>
      </c>
      <c r="M4315" s="24">
        <f t="shared" si="2875"/>
        <v>7350</v>
      </c>
      <c r="N4315" s="24">
        <f t="shared" si="2875"/>
        <v>0</v>
      </c>
      <c r="O4315" s="30">
        <f t="shared" si="2875"/>
        <v>6957.5984399999998</v>
      </c>
      <c r="P4315" s="30">
        <f t="shared" si="2875"/>
        <v>0</v>
      </c>
      <c r="Q4315" s="30">
        <f t="shared" si="2875"/>
        <v>6957.5984399999998</v>
      </c>
      <c r="R4315" s="88">
        <f t="shared" si="2868"/>
        <v>94.661203265306114</v>
      </c>
    </row>
    <row r="4316" spans="1:19" ht="31.5" customHeight="1" x14ac:dyDescent="0.3">
      <c r="A4316" s="28" t="s">
        <v>373</v>
      </c>
      <c r="B4316" s="28" t="s">
        <v>1422</v>
      </c>
      <c r="C4316" s="18" t="s">
        <v>420</v>
      </c>
      <c r="D4316" s="28" t="s">
        <v>345</v>
      </c>
      <c r="E4316" s="29" t="s">
        <v>671</v>
      </c>
      <c r="F4316" s="24">
        <v>7350</v>
      </c>
      <c r="G4316" s="24">
        <f t="shared" si="2875"/>
        <v>0</v>
      </c>
      <c r="H4316" s="24">
        <f t="shared" si="2875"/>
        <v>7350</v>
      </c>
      <c r="I4316" s="24">
        <f t="shared" si="2875"/>
        <v>7350</v>
      </c>
      <c r="J4316" s="37">
        <f t="shared" si="2875"/>
        <v>0</v>
      </c>
      <c r="K4316" s="24">
        <f t="shared" si="2875"/>
        <v>0</v>
      </c>
      <c r="L4316" s="24">
        <f t="shared" si="2875"/>
        <v>0</v>
      </c>
      <c r="M4316" s="24">
        <f t="shared" si="2875"/>
        <v>7350</v>
      </c>
      <c r="N4316" s="24">
        <f t="shared" si="2875"/>
        <v>0</v>
      </c>
      <c r="O4316" s="30">
        <f t="shared" si="2875"/>
        <v>6957.5984399999998</v>
      </c>
      <c r="P4316" s="30">
        <f t="shared" si="2875"/>
        <v>0</v>
      </c>
      <c r="Q4316" s="30">
        <f t="shared" si="2875"/>
        <v>6957.5984399999998</v>
      </c>
      <c r="R4316" s="88">
        <f t="shared" si="2868"/>
        <v>94.661203265306114</v>
      </c>
    </row>
    <row r="4317" spans="1:19" ht="15.75" customHeight="1" x14ac:dyDescent="0.3">
      <c r="A4317" s="28" t="s">
        <v>373</v>
      </c>
      <c r="B4317" s="28" t="s">
        <v>1422</v>
      </c>
      <c r="C4317" s="18" t="s">
        <v>420</v>
      </c>
      <c r="D4317" s="28" t="s">
        <v>344</v>
      </c>
      <c r="E4317" s="29" t="s">
        <v>672</v>
      </c>
      <c r="F4317" s="24">
        <v>7350</v>
      </c>
      <c r="G4317" s="24"/>
      <c r="H4317" s="24">
        <v>7350</v>
      </c>
      <c r="I4317" s="24">
        <v>7350</v>
      </c>
      <c r="J4317" s="37">
        <v>0</v>
      </c>
      <c r="K4317" s="24">
        <v>0</v>
      </c>
      <c r="L4317" s="24">
        <v>0</v>
      </c>
      <c r="M4317" s="24">
        <f>I4317</f>
        <v>7350</v>
      </c>
      <c r="N4317" s="24">
        <f>J4317</f>
        <v>0</v>
      </c>
      <c r="O4317" s="30">
        <v>6957.5984399999998</v>
      </c>
      <c r="P4317" s="30">
        <v>0</v>
      </c>
      <c r="Q4317" s="30">
        <f>O4317</f>
        <v>6957.5984399999998</v>
      </c>
      <c r="R4317" s="88">
        <f t="shared" si="2868"/>
        <v>94.661203265306114</v>
      </c>
    </row>
    <row r="4318" spans="1:19" ht="31.5" customHeight="1" x14ac:dyDescent="0.3">
      <c r="A4318" s="28" t="s">
        <v>373</v>
      </c>
      <c r="B4318" s="28" t="s">
        <v>1422</v>
      </c>
      <c r="C4318" s="18" t="s">
        <v>289</v>
      </c>
      <c r="D4318" s="28"/>
      <c r="E4318" s="29" t="s">
        <v>1613</v>
      </c>
      <c r="F4318" s="24">
        <v>462906.90700000001</v>
      </c>
      <c r="G4318" s="24">
        <f t="shared" ref="G4318:Q4318" si="2876">G4319</f>
        <v>0</v>
      </c>
      <c r="H4318" s="24">
        <f t="shared" si="2876"/>
        <v>510712.63800000004</v>
      </c>
      <c r="I4318" s="24">
        <f t="shared" si="2876"/>
        <v>510712.63014999998</v>
      </c>
      <c r="J4318" s="37">
        <f t="shared" si="2876"/>
        <v>315291.73758000002</v>
      </c>
      <c r="K4318" s="24">
        <f t="shared" si="2876"/>
        <v>90161.392559999993</v>
      </c>
      <c r="L4318" s="24">
        <f t="shared" si="2876"/>
        <v>36032.642059999998</v>
      </c>
      <c r="M4318" s="24">
        <f t="shared" si="2876"/>
        <v>358773.625</v>
      </c>
      <c r="N4318" s="24">
        <f t="shared" si="2876"/>
        <v>250845.52152000001</v>
      </c>
      <c r="O4318" s="30">
        <f t="shared" si="2876"/>
        <v>422652.09153999999</v>
      </c>
      <c r="P4318" s="30">
        <f t="shared" si="2876"/>
        <v>90161.392559999993</v>
      </c>
      <c r="Q4318" s="30">
        <f t="shared" si="2876"/>
        <v>298073.26087</v>
      </c>
      <c r="R4318" s="88">
        <f t="shared" si="2868"/>
        <v>82.757321160407571</v>
      </c>
      <c r="S4318" s="70"/>
    </row>
    <row r="4319" spans="1:19" ht="47.25" customHeight="1" x14ac:dyDescent="0.3">
      <c r="A4319" s="28" t="s">
        <v>373</v>
      </c>
      <c r="B4319" s="28" t="s">
        <v>1422</v>
      </c>
      <c r="C4319" s="18" t="s">
        <v>429</v>
      </c>
      <c r="D4319" s="28"/>
      <c r="E4319" s="29" t="s">
        <v>1449</v>
      </c>
      <c r="F4319" s="24">
        <v>462906.90700000001</v>
      </c>
      <c r="G4319" s="24">
        <f t="shared" ref="G4319:H4319" si="2877">G4320+G4327</f>
        <v>0</v>
      </c>
      <c r="H4319" s="24">
        <f t="shared" si="2877"/>
        <v>510712.63800000004</v>
      </c>
      <c r="I4319" s="24">
        <f t="shared" ref="I4319:Q4319" si="2878">I4320+I4327</f>
        <v>510712.63014999998</v>
      </c>
      <c r="J4319" s="37">
        <f t="shared" si="2878"/>
        <v>315291.73758000002</v>
      </c>
      <c r="K4319" s="24">
        <f t="shared" si="2878"/>
        <v>90161.392559999993</v>
      </c>
      <c r="L4319" s="24">
        <f t="shared" si="2878"/>
        <v>36032.642059999998</v>
      </c>
      <c r="M4319" s="24">
        <f t="shared" si="2878"/>
        <v>358773.625</v>
      </c>
      <c r="N4319" s="24">
        <f t="shared" si="2878"/>
        <v>250845.52152000001</v>
      </c>
      <c r="O4319" s="30">
        <f t="shared" si="2878"/>
        <v>422652.09153999999</v>
      </c>
      <c r="P4319" s="30">
        <f t="shared" si="2878"/>
        <v>90161.392559999993</v>
      </c>
      <c r="Q4319" s="30">
        <f t="shared" si="2878"/>
        <v>298073.26087</v>
      </c>
      <c r="R4319" s="88">
        <f t="shared" si="2868"/>
        <v>82.757321160407571</v>
      </c>
      <c r="S4319" s="70"/>
    </row>
    <row r="4320" spans="1:19" ht="47.25" customHeight="1" x14ac:dyDescent="0.3">
      <c r="A4320" s="28" t="s">
        <v>373</v>
      </c>
      <c r="B4320" s="28" t="s">
        <v>1422</v>
      </c>
      <c r="C4320" s="18" t="s">
        <v>430</v>
      </c>
      <c r="D4320" s="28"/>
      <c r="E4320" s="29" t="s">
        <v>1450</v>
      </c>
      <c r="F4320" s="24">
        <v>125726.20699999999</v>
      </c>
      <c r="G4320" s="24">
        <f t="shared" ref="G4320:H4320" si="2879">G4321+G4324</f>
        <v>0</v>
      </c>
      <c r="H4320" s="24">
        <f t="shared" si="2879"/>
        <v>151939.01300000001</v>
      </c>
      <c r="I4320" s="24">
        <f t="shared" ref="I4320:Q4320" si="2880">I4321+I4324</f>
        <v>151939.00515000001</v>
      </c>
      <c r="J4320" s="37">
        <f t="shared" si="2880"/>
        <v>64446.216059999999</v>
      </c>
      <c r="K4320" s="24">
        <f t="shared" si="2880"/>
        <v>90161.392559999993</v>
      </c>
      <c r="L4320" s="24">
        <f t="shared" si="2880"/>
        <v>36032.642059999998</v>
      </c>
      <c r="M4320" s="24">
        <f t="shared" si="2880"/>
        <v>0</v>
      </c>
      <c r="N4320" s="24">
        <f t="shared" si="2880"/>
        <v>0</v>
      </c>
      <c r="O4320" s="30">
        <f t="shared" si="2880"/>
        <v>124578.83067</v>
      </c>
      <c r="P4320" s="30">
        <f t="shared" si="2880"/>
        <v>90161.392559999993</v>
      </c>
      <c r="Q4320" s="30">
        <f t="shared" si="2880"/>
        <v>0</v>
      </c>
      <c r="R4320" s="88">
        <f t="shared" si="2868"/>
        <v>81.992659190450141</v>
      </c>
      <c r="S4320" s="70"/>
    </row>
    <row r="4321" spans="1:19" ht="31.5" customHeight="1" x14ac:dyDescent="0.3">
      <c r="A4321" s="28" t="s">
        <v>373</v>
      </c>
      <c r="B4321" s="28" t="s">
        <v>1422</v>
      </c>
      <c r="C4321" s="18" t="s">
        <v>421</v>
      </c>
      <c r="D4321" s="28"/>
      <c r="E4321" s="29" t="s">
        <v>877</v>
      </c>
      <c r="F4321" s="24">
        <v>13024.458000000006</v>
      </c>
      <c r="G4321" s="24">
        <f t="shared" ref="G4321:Q4322" si="2881">G4322</f>
        <v>0</v>
      </c>
      <c r="H4321" s="24">
        <f t="shared" si="2881"/>
        <v>18623.964</v>
      </c>
      <c r="I4321" s="24">
        <f t="shared" si="2881"/>
        <v>18623.963589999999</v>
      </c>
      <c r="J4321" s="37">
        <f t="shared" si="2881"/>
        <v>5873.2250000000004</v>
      </c>
      <c r="K4321" s="24">
        <f t="shared" si="2881"/>
        <v>0</v>
      </c>
      <c r="L4321" s="24">
        <f t="shared" si="2881"/>
        <v>0</v>
      </c>
      <c r="M4321" s="24">
        <f t="shared" si="2881"/>
        <v>0</v>
      </c>
      <c r="N4321" s="24">
        <f t="shared" si="2881"/>
        <v>0</v>
      </c>
      <c r="O4321" s="30">
        <f t="shared" si="2881"/>
        <v>13411.547710000001</v>
      </c>
      <c r="P4321" s="30">
        <f t="shared" si="2881"/>
        <v>0</v>
      </c>
      <c r="Q4321" s="30">
        <f t="shared" si="2881"/>
        <v>0</v>
      </c>
      <c r="R4321" s="88">
        <f t="shared" si="2868"/>
        <v>72.01231706231016</v>
      </c>
    </row>
    <row r="4322" spans="1:19" ht="31.5" customHeight="1" x14ac:dyDescent="0.3">
      <c r="A4322" s="28" t="s">
        <v>373</v>
      </c>
      <c r="B4322" s="28" t="s">
        <v>1422</v>
      </c>
      <c r="C4322" s="18" t="s">
        <v>421</v>
      </c>
      <c r="D4322" s="28" t="s">
        <v>51</v>
      </c>
      <c r="E4322" s="29" t="s">
        <v>663</v>
      </c>
      <c r="F4322" s="24">
        <v>13024.458000000006</v>
      </c>
      <c r="G4322" s="24">
        <f t="shared" si="2881"/>
        <v>0</v>
      </c>
      <c r="H4322" s="24">
        <f t="shared" si="2881"/>
        <v>18623.964</v>
      </c>
      <c r="I4322" s="24">
        <f t="shared" si="2881"/>
        <v>18623.963589999999</v>
      </c>
      <c r="J4322" s="37">
        <f t="shared" si="2881"/>
        <v>5873.2250000000004</v>
      </c>
      <c r="K4322" s="24">
        <f t="shared" si="2881"/>
        <v>0</v>
      </c>
      <c r="L4322" s="24">
        <f t="shared" si="2881"/>
        <v>0</v>
      </c>
      <c r="M4322" s="24">
        <f t="shared" si="2881"/>
        <v>0</v>
      </c>
      <c r="N4322" s="24">
        <f t="shared" si="2881"/>
        <v>0</v>
      </c>
      <c r="O4322" s="30">
        <f t="shared" si="2881"/>
        <v>13411.547710000001</v>
      </c>
      <c r="P4322" s="30">
        <f t="shared" si="2881"/>
        <v>0</v>
      </c>
      <c r="Q4322" s="30">
        <f t="shared" si="2881"/>
        <v>0</v>
      </c>
      <c r="R4322" s="88">
        <f t="shared" si="2868"/>
        <v>72.01231706231016</v>
      </c>
    </row>
    <row r="4323" spans="1:19" ht="31.5" customHeight="1" x14ac:dyDescent="0.3">
      <c r="A4323" s="28" t="s">
        <v>373</v>
      </c>
      <c r="B4323" s="28" t="s">
        <v>1422</v>
      </c>
      <c r="C4323" s="18" t="s">
        <v>421</v>
      </c>
      <c r="D4323" s="28" t="s">
        <v>52</v>
      </c>
      <c r="E4323" s="29" t="s">
        <v>664</v>
      </c>
      <c r="F4323" s="24">
        <v>13024.458000000006</v>
      </c>
      <c r="G4323" s="24"/>
      <c r="H4323" s="24">
        <v>18623.964</v>
      </c>
      <c r="I4323" s="24">
        <v>18623.963589999999</v>
      </c>
      <c r="J4323" s="37">
        <v>5873.2250000000004</v>
      </c>
      <c r="K4323" s="24">
        <v>0</v>
      </c>
      <c r="L4323" s="24">
        <v>0</v>
      </c>
      <c r="M4323" s="24">
        <v>0</v>
      </c>
      <c r="N4323" s="24">
        <v>0</v>
      </c>
      <c r="O4323" s="30">
        <v>13411.547710000001</v>
      </c>
      <c r="P4323" s="30">
        <v>0</v>
      </c>
      <c r="Q4323" s="30">
        <v>0</v>
      </c>
      <c r="R4323" s="88">
        <f t="shared" si="2868"/>
        <v>72.01231706231016</v>
      </c>
    </row>
    <row r="4324" spans="1:19" ht="47.25" customHeight="1" x14ac:dyDescent="0.3">
      <c r="A4324" s="28" t="s">
        <v>373</v>
      </c>
      <c r="B4324" s="28" t="s">
        <v>1422</v>
      </c>
      <c r="C4324" s="18" t="s">
        <v>1451</v>
      </c>
      <c r="D4324" s="28"/>
      <c r="E4324" s="29" t="s">
        <v>1452</v>
      </c>
      <c r="F4324" s="24">
        <v>112701.749</v>
      </c>
      <c r="G4324" s="24">
        <f t="shared" ref="G4324:Q4325" si="2882">G4325</f>
        <v>0</v>
      </c>
      <c r="H4324" s="24">
        <f t="shared" si="2882"/>
        <v>133315.049</v>
      </c>
      <c r="I4324" s="24">
        <f t="shared" si="2882"/>
        <v>133315.04156000001</v>
      </c>
      <c r="J4324" s="37">
        <f t="shared" si="2882"/>
        <v>58572.99106</v>
      </c>
      <c r="K4324" s="24">
        <f t="shared" si="2882"/>
        <v>90161.392559999993</v>
      </c>
      <c r="L4324" s="24">
        <f t="shared" si="2882"/>
        <v>36032.642059999998</v>
      </c>
      <c r="M4324" s="24">
        <f t="shared" si="2882"/>
        <v>0</v>
      </c>
      <c r="N4324" s="24">
        <f t="shared" si="2882"/>
        <v>0</v>
      </c>
      <c r="O4324" s="30">
        <f t="shared" si="2882"/>
        <v>111167.28296</v>
      </c>
      <c r="P4324" s="30">
        <f t="shared" si="2882"/>
        <v>90161.392559999993</v>
      </c>
      <c r="Q4324" s="30">
        <f t="shared" si="2882"/>
        <v>0</v>
      </c>
      <c r="R4324" s="88">
        <f t="shared" si="2868"/>
        <v>83.386901927317666</v>
      </c>
      <c r="S4324" s="70"/>
    </row>
    <row r="4325" spans="1:19" ht="31.5" customHeight="1" x14ac:dyDescent="0.3">
      <c r="A4325" s="28" t="s">
        <v>373</v>
      </c>
      <c r="B4325" s="28" t="s">
        <v>1422</v>
      </c>
      <c r="C4325" s="18" t="s">
        <v>1451</v>
      </c>
      <c r="D4325" s="28" t="s">
        <v>51</v>
      </c>
      <c r="E4325" s="29" t="s">
        <v>663</v>
      </c>
      <c r="F4325" s="24">
        <v>112701.749</v>
      </c>
      <c r="G4325" s="24">
        <f t="shared" ref="G4325:O4325" si="2883">G4326</f>
        <v>0</v>
      </c>
      <c r="H4325" s="24">
        <f t="shared" si="2883"/>
        <v>133315.049</v>
      </c>
      <c r="I4325" s="24">
        <f t="shared" si="2883"/>
        <v>133315.04156000001</v>
      </c>
      <c r="J4325" s="37">
        <f t="shared" si="2883"/>
        <v>58572.99106</v>
      </c>
      <c r="K4325" s="24">
        <f t="shared" si="2883"/>
        <v>90161.392559999993</v>
      </c>
      <c r="L4325" s="24">
        <f t="shared" si="2883"/>
        <v>36032.642059999998</v>
      </c>
      <c r="M4325" s="24">
        <f t="shared" si="2883"/>
        <v>0</v>
      </c>
      <c r="N4325" s="24">
        <f t="shared" si="2883"/>
        <v>0</v>
      </c>
      <c r="O4325" s="30">
        <f t="shared" si="2883"/>
        <v>111167.28296</v>
      </c>
      <c r="P4325" s="30">
        <f t="shared" si="2882"/>
        <v>90161.392559999993</v>
      </c>
      <c r="Q4325" s="30">
        <f t="shared" si="2882"/>
        <v>0</v>
      </c>
      <c r="R4325" s="88">
        <f t="shared" si="2868"/>
        <v>83.386901927317666</v>
      </c>
      <c r="S4325" s="70"/>
    </row>
    <row r="4326" spans="1:19" ht="31.5" customHeight="1" x14ac:dyDescent="0.3">
      <c r="A4326" s="28" t="s">
        <v>373</v>
      </c>
      <c r="B4326" s="28" t="s">
        <v>1422</v>
      </c>
      <c r="C4326" s="18" t="s">
        <v>1451</v>
      </c>
      <c r="D4326" s="28" t="s">
        <v>52</v>
      </c>
      <c r="E4326" s="29" t="s">
        <v>664</v>
      </c>
      <c r="F4326" s="24">
        <v>112701.749</v>
      </c>
      <c r="G4326" s="24"/>
      <c r="H4326" s="24">
        <f>112701.749+20613.3</f>
        <v>133315.049</v>
      </c>
      <c r="I4326" s="24">
        <v>133315.04156000001</v>
      </c>
      <c r="J4326" s="37">
        <v>58572.99106</v>
      </c>
      <c r="K4326" s="24">
        <v>90161.392559999993</v>
      </c>
      <c r="L4326" s="24">
        <v>36032.642059999998</v>
      </c>
      <c r="M4326" s="24">
        <v>0</v>
      </c>
      <c r="N4326" s="24">
        <v>0</v>
      </c>
      <c r="O4326" s="30">
        <v>111167.28296</v>
      </c>
      <c r="P4326" s="30">
        <v>90161.392559999993</v>
      </c>
      <c r="Q4326" s="30">
        <v>0</v>
      </c>
      <c r="R4326" s="88">
        <f t="shared" si="2868"/>
        <v>83.386901927317666</v>
      </c>
      <c r="S4326" s="70"/>
    </row>
    <row r="4327" spans="1:19" ht="47.25" customHeight="1" x14ac:dyDescent="0.3">
      <c r="A4327" s="28" t="s">
        <v>373</v>
      </c>
      <c r="B4327" s="28" t="s">
        <v>1422</v>
      </c>
      <c r="C4327" s="18" t="s">
        <v>431</v>
      </c>
      <c r="D4327" s="28"/>
      <c r="E4327" s="29" t="s">
        <v>1685</v>
      </c>
      <c r="F4327" s="24">
        <v>337180.7</v>
      </c>
      <c r="G4327" s="24">
        <f t="shared" ref="G4327:H4327" si="2884">G4328+G4331</f>
        <v>0</v>
      </c>
      <c r="H4327" s="24">
        <f t="shared" si="2884"/>
        <v>358773.625</v>
      </c>
      <c r="I4327" s="24">
        <f t="shared" ref="I4327:Q4327" si="2885">I4328+I4331</f>
        <v>358773.625</v>
      </c>
      <c r="J4327" s="37">
        <f t="shared" si="2885"/>
        <v>250845.52152000001</v>
      </c>
      <c r="K4327" s="24">
        <f t="shared" si="2885"/>
        <v>0</v>
      </c>
      <c r="L4327" s="24">
        <f t="shared" si="2885"/>
        <v>0</v>
      </c>
      <c r="M4327" s="24">
        <f t="shared" si="2885"/>
        <v>358773.625</v>
      </c>
      <c r="N4327" s="24">
        <f t="shared" si="2885"/>
        <v>250845.52152000001</v>
      </c>
      <c r="O4327" s="30">
        <f t="shared" si="2885"/>
        <v>298073.26087</v>
      </c>
      <c r="P4327" s="30">
        <f t="shared" si="2885"/>
        <v>0</v>
      </c>
      <c r="Q4327" s="30">
        <f t="shared" si="2885"/>
        <v>298073.26087</v>
      </c>
      <c r="R4327" s="88">
        <f t="shared" si="2868"/>
        <v>83.081152041207034</v>
      </c>
      <c r="S4327" s="70"/>
    </row>
    <row r="4328" spans="1:19" ht="15.75" customHeight="1" x14ac:dyDescent="0.3">
      <c r="A4328" s="28" t="s">
        <v>373</v>
      </c>
      <c r="B4328" s="28" t="s">
        <v>1422</v>
      </c>
      <c r="C4328" s="18" t="s">
        <v>422</v>
      </c>
      <c r="D4328" s="28"/>
      <c r="E4328" s="29" t="s">
        <v>879</v>
      </c>
      <c r="F4328" s="24">
        <v>194984.1</v>
      </c>
      <c r="G4328" s="24">
        <f t="shared" ref="G4328:Q4329" si="2886">G4329</f>
        <v>0</v>
      </c>
      <c r="H4328" s="24">
        <f t="shared" si="2886"/>
        <v>216577.02499999999</v>
      </c>
      <c r="I4328" s="24">
        <f t="shared" si="2886"/>
        <v>216577.02499999999</v>
      </c>
      <c r="J4328" s="37">
        <f t="shared" si="2886"/>
        <v>175975.52152000001</v>
      </c>
      <c r="K4328" s="24">
        <f t="shared" si="2886"/>
        <v>0</v>
      </c>
      <c r="L4328" s="24">
        <f t="shared" si="2886"/>
        <v>0</v>
      </c>
      <c r="M4328" s="24">
        <f t="shared" si="2886"/>
        <v>216577.02499999999</v>
      </c>
      <c r="N4328" s="24">
        <f t="shared" si="2886"/>
        <v>175975.52152000001</v>
      </c>
      <c r="O4328" s="30">
        <f t="shared" si="2886"/>
        <v>178942.76143000001</v>
      </c>
      <c r="P4328" s="30">
        <f t="shared" si="2886"/>
        <v>0</v>
      </c>
      <c r="Q4328" s="30">
        <f t="shared" si="2886"/>
        <v>178942.76143000001</v>
      </c>
      <c r="R4328" s="88">
        <f t="shared" si="2868"/>
        <v>82.623150553480926</v>
      </c>
      <c r="S4328" s="70"/>
    </row>
    <row r="4329" spans="1:19" ht="31.5" customHeight="1" x14ac:dyDescent="0.3">
      <c r="A4329" s="28" t="s">
        <v>373</v>
      </c>
      <c r="B4329" s="28" t="s">
        <v>1422</v>
      </c>
      <c r="C4329" s="18" t="s">
        <v>422</v>
      </c>
      <c r="D4329" s="28" t="s">
        <v>345</v>
      </c>
      <c r="E4329" s="29" t="s">
        <v>671</v>
      </c>
      <c r="F4329" s="24">
        <v>194984.1</v>
      </c>
      <c r="G4329" s="24">
        <f t="shared" ref="G4329:O4329" si="2887">G4330</f>
        <v>0</v>
      </c>
      <c r="H4329" s="24">
        <f t="shared" si="2887"/>
        <v>216577.02499999999</v>
      </c>
      <c r="I4329" s="24">
        <f t="shared" si="2887"/>
        <v>216577.02499999999</v>
      </c>
      <c r="J4329" s="37">
        <f t="shared" si="2887"/>
        <v>175975.52152000001</v>
      </c>
      <c r="K4329" s="24">
        <f t="shared" si="2887"/>
        <v>0</v>
      </c>
      <c r="L4329" s="24">
        <f t="shared" si="2887"/>
        <v>0</v>
      </c>
      <c r="M4329" s="24">
        <f t="shared" si="2887"/>
        <v>216577.02499999999</v>
      </c>
      <c r="N4329" s="24">
        <f t="shared" si="2887"/>
        <v>175975.52152000001</v>
      </c>
      <c r="O4329" s="30">
        <f t="shared" si="2887"/>
        <v>178942.76143000001</v>
      </c>
      <c r="P4329" s="30">
        <f t="shared" si="2886"/>
        <v>0</v>
      </c>
      <c r="Q4329" s="30">
        <f t="shared" si="2886"/>
        <v>178942.76143000001</v>
      </c>
      <c r="R4329" s="88">
        <f t="shared" si="2868"/>
        <v>82.623150553480926</v>
      </c>
      <c r="S4329" s="70"/>
    </row>
    <row r="4330" spans="1:19" ht="15.75" customHeight="1" x14ac:dyDescent="0.3">
      <c r="A4330" s="28" t="s">
        <v>373</v>
      </c>
      <c r="B4330" s="28" t="s">
        <v>1422</v>
      </c>
      <c r="C4330" s="18" t="s">
        <v>422</v>
      </c>
      <c r="D4330" s="28" t="s">
        <v>344</v>
      </c>
      <c r="E4330" s="29" t="s">
        <v>672</v>
      </c>
      <c r="F4330" s="24">
        <v>194984.1</v>
      </c>
      <c r="G4330" s="24"/>
      <c r="H4330" s="24">
        <v>216577.02499999999</v>
      </c>
      <c r="I4330" s="24">
        <v>216577.02499999999</v>
      </c>
      <c r="J4330" s="37">
        <v>175975.52152000001</v>
      </c>
      <c r="K4330" s="24">
        <v>0</v>
      </c>
      <c r="L4330" s="24">
        <v>0</v>
      </c>
      <c r="M4330" s="24">
        <f>I4330</f>
        <v>216577.02499999999</v>
      </c>
      <c r="N4330" s="24">
        <f>J4330</f>
        <v>175975.52152000001</v>
      </c>
      <c r="O4330" s="30">
        <v>178942.76143000001</v>
      </c>
      <c r="P4330" s="30">
        <v>0</v>
      </c>
      <c r="Q4330" s="30">
        <f>O4330</f>
        <v>178942.76143000001</v>
      </c>
      <c r="R4330" s="88">
        <f t="shared" si="2868"/>
        <v>82.623150553480926</v>
      </c>
      <c r="S4330" s="70"/>
    </row>
    <row r="4331" spans="1:19" ht="31.5" customHeight="1" x14ac:dyDescent="0.3">
      <c r="A4331" s="28" t="s">
        <v>373</v>
      </c>
      <c r="B4331" s="28" t="s">
        <v>1422</v>
      </c>
      <c r="C4331" s="18" t="s">
        <v>1351</v>
      </c>
      <c r="D4331" s="28"/>
      <c r="E4331" s="29" t="s">
        <v>1386</v>
      </c>
      <c r="F4331" s="24">
        <v>142196.6</v>
      </c>
      <c r="G4331" s="24">
        <f t="shared" ref="G4331:Q4332" si="2888">G4332</f>
        <v>0</v>
      </c>
      <c r="H4331" s="24">
        <f t="shared" si="2888"/>
        <v>142196.6</v>
      </c>
      <c r="I4331" s="24">
        <f t="shared" si="2888"/>
        <v>142196.6</v>
      </c>
      <c r="J4331" s="37">
        <f t="shared" si="2888"/>
        <v>74870</v>
      </c>
      <c r="K4331" s="24">
        <f t="shared" si="2888"/>
        <v>0</v>
      </c>
      <c r="L4331" s="24">
        <f t="shared" si="2888"/>
        <v>0</v>
      </c>
      <c r="M4331" s="24">
        <f t="shared" si="2888"/>
        <v>142196.6</v>
      </c>
      <c r="N4331" s="24">
        <f t="shared" si="2888"/>
        <v>74870</v>
      </c>
      <c r="O4331" s="30">
        <f t="shared" si="2888"/>
        <v>119130.49944</v>
      </c>
      <c r="P4331" s="30">
        <f t="shared" si="2888"/>
        <v>0</v>
      </c>
      <c r="Q4331" s="30">
        <f t="shared" si="2888"/>
        <v>119130.49944</v>
      </c>
      <c r="R4331" s="88">
        <f t="shared" si="2868"/>
        <v>83.778725679798242</v>
      </c>
      <c r="S4331" s="70"/>
    </row>
    <row r="4332" spans="1:19" ht="31.5" customHeight="1" x14ac:dyDescent="0.3">
      <c r="A4332" s="28" t="s">
        <v>373</v>
      </c>
      <c r="B4332" s="28" t="s">
        <v>1422</v>
      </c>
      <c r="C4332" s="18" t="s">
        <v>1351</v>
      </c>
      <c r="D4332" s="28" t="s">
        <v>345</v>
      </c>
      <c r="E4332" s="29" t="s">
        <v>671</v>
      </c>
      <c r="F4332" s="24">
        <v>142196.6</v>
      </c>
      <c r="G4332" s="24">
        <f t="shared" si="2888"/>
        <v>0</v>
      </c>
      <c r="H4332" s="24">
        <f t="shared" si="2888"/>
        <v>142196.6</v>
      </c>
      <c r="I4332" s="24">
        <f t="shared" si="2888"/>
        <v>142196.6</v>
      </c>
      <c r="J4332" s="37">
        <f t="shared" si="2888"/>
        <v>74870</v>
      </c>
      <c r="K4332" s="24">
        <f t="shared" si="2888"/>
        <v>0</v>
      </c>
      <c r="L4332" s="24">
        <f t="shared" si="2888"/>
        <v>0</v>
      </c>
      <c r="M4332" s="24">
        <f t="shared" si="2888"/>
        <v>142196.6</v>
      </c>
      <c r="N4332" s="24">
        <f t="shared" si="2888"/>
        <v>74870</v>
      </c>
      <c r="O4332" s="30">
        <f t="shared" si="2888"/>
        <v>119130.49944</v>
      </c>
      <c r="P4332" s="30">
        <f t="shared" si="2888"/>
        <v>0</v>
      </c>
      <c r="Q4332" s="30">
        <f t="shared" si="2888"/>
        <v>119130.49944</v>
      </c>
      <c r="R4332" s="88">
        <f t="shared" si="2868"/>
        <v>83.778725679798242</v>
      </c>
      <c r="S4332" s="70"/>
    </row>
    <row r="4333" spans="1:19" ht="15.75" customHeight="1" x14ac:dyDescent="0.3">
      <c r="A4333" s="28" t="s">
        <v>373</v>
      </c>
      <c r="B4333" s="28" t="s">
        <v>1422</v>
      </c>
      <c r="C4333" s="18" t="s">
        <v>1351</v>
      </c>
      <c r="D4333" s="28" t="s">
        <v>344</v>
      </c>
      <c r="E4333" s="29" t="s">
        <v>672</v>
      </c>
      <c r="F4333" s="24">
        <v>142196.6</v>
      </c>
      <c r="G4333" s="24"/>
      <c r="H4333" s="24">
        <v>142196.6</v>
      </c>
      <c r="I4333" s="24">
        <v>142196.6</v>
      </c>
      <c r="J4333" s="37">
        <v>74870</v>
      </c>
      <c r="K4333" s="24">
        <v>0</v>
      </c>
      <c r="L4333" s="24">
        <v>0</v>
      </c>
      <c r="M4333" s="24">
        <f>I4333</f>
        <v>142196.6</v>
      </c>
      <c r="N4333" s="24">
        <f>J4333</f>
        <v>74870</v>
      </c>
      <c r="O4333" s="30">
        <v>119130.49944</v>
      </c>
      <c r="P4333" s="30">
        <v>0</v>
      </c>
      <c r="Q4333" s="30">
        <f>O4333</f>
        <v>119130.49944</v>
      </c>
      <c r="R4333" s="88">
        <f t="shared" si="2868"/>
        <v>83.778725679798242</v>
      </c>
      <c r="S4333" s="70"/>
    </row>
    <row r="4334" spans="1:19" ht="31.5" customHeight="1" x14ac:dyDescent="0.3">
      <c r="A4334" s="28" t="s">
        <v>373</v>
      </c>
      <c r="B4334" s="28" t="s">
        <v>1422</v>
      </c>
      <c r="C4334" s="18" t="s">
        <v>269</v>
      </c>
      <c r="D4334" s="28"/>
      <c r="E4334" s="29" t="s">
        <v>1597</v>
      </c>
      <c r="F4334" s="24">
        <v>5700.6</v>
      </c>
      <c r="G4334" s="24">
        <f t="shared" ref="G4334:Q4338" si="2889">G4335</f>
        <v>0</v>
      </c>
      <c r="H4334" s="24">
        <f t="shared" si="2889"/>
        <v>5700.6</v>
      </c>
      <c r="I4334" s="24">
        <f t="shared" si="2889"/>
        <v>5560.6</v>
      </c>
      <c r="J4334" s="37">
        <f t="shared" si="2889"/>
        <v>0</v>
      </c>
      <c r="K4334" s="24">
        <f t="shared" si="2889"/>
        <v>0</v>
      </c>
      <c r="L4334" s="24">
        <f t="shared" si="2889"/>
        <v>0</v>
      </c>
      <c r="M4334" s="24">
        <f t="shared" si="2889"/>
        <v>5560.6</v>
      </c>
      <c r="N4334" s="24">
        <f t="shared" si="2889"/>
        <v>0</v>
      </c>
      <c r="O4334" s="30">
        <f t="shared" si="2889"/>
        <v>0</v>
      </c>
      <c r="P4334" s="30">
        <f t="shared" si="2889"/>
        <v>0</v>
      </c>
      <c r="Q4334" s="30">
        <f t="shared" si="2889"/>
        <v>0</v>
      </c>
      <c r="R4334" s="88">
        <f t="shared" si="2868"/>
        <v>0</v>
      </c>
    </row>
    <row r="4335" spans="1:19" ht="47.25" customHeight="1" x14ac:dyDescent="0.3">
      <c r="A4335" s="28" t="s">
        <v>373</v>
      </c>
      <c r="B4335" s="28" t="s">
        <v>1422</v>
      </c>
      <c r="C4335" s="18" t="s">
        <v>367</v>
      </c>
      <c r="D4335" s="28"/>
      <c r="E4335" s="29" t="s">
        <v>1641</v>
      </c>
      <c r="F4335" s="24">
        <v>5700.6</v>
      </c>
      <c r="G4335" s="24">
        <f t="shared" si="2889"/>
        <v>0</v>
      </c>
      <c r="H4335" s="24">
        <f t="shared" si="2889"/>
        <v>5700.6</v>
      </c>
      <c r="I4335" s="24">
        <f t="shared" si="2889"/>
        <v>5560.6</v>
      </c>
      <c r="J4335" s="37">
        <f t="shared" si="2889"/>
        <v>0</v>
      </c>
      <c r="K4335" s="24">
        <f t="shared" si="2889"/>
        <v>0</v>
      </c>
      <c r="L4335" s="24">
        <f t="shared" si="2889"/>
        <v>0</v>
      </c>
      <c r="M4335" s="24">
        <f t="shared" si="2889"/>
        <v>5560.6</v>
      </c>
      <c r="N4335" s="24">
        <f t="shared" si="2889"/>
        <v>0</v>
      </c>
      <c r="O4335" s="30">
        <f t="shared" si="2889"/>
        <v>0</v>
      </c>
      <c r="P4335" s="30">
        <f t="shared" si="2889"/>
        <v>0</v>
      </c>
      <c r="Q4335" s="30">
        <f t="shared" si="2889"/>
        <v>0</v>
      </c>
      <c r="R4335" s="88">
        <f t="shared" si="2868"/>
        <v>0</v>
      </c>
    </row>
    <row r="4336" spans="1:19" ht="63" customHeight="1" x14ac:dyDescent="0.3">
      <c r="A4336" s="28" t="s">
        <v>373</v>
      </c>
      <c r="B4336" s="28" t="s">
        <v>1422</v>
      </c>
      <c r="C4336" s="18" t="s">
        <v>1832</v>
      </c>
      <c r="D4336" s="28"/>
      <c r="E4336" s="29" t="s">
        <v>1833</v>
      </c>
      <c r="F4336" s="24">
        <v>5700.6</v>
      </c>
      <c r="G4336" s="24">
        <f t="shared" ref="G4336:O4336" si="2890">G4337</f>
        <v>0</v>
      </c>
      <c r="H4336" s="24">
        <f t="shared" si="2890"/>
        <v>5700.6</v>
      </c>
      <c r="I4336" s="24">
        <f t="shared" si="2890"/>
        <v>5560.6</v>
      </c>
      <c r="J4336" s="37">
        <f t="shared" si="2890"/>
        <v>0</v>
      </c>
      <c r="K4336" s="24">
        <f t="shared" si="2890"/>
        <v>0</v>
      </c>
      <c r="L4336" s="24">
        <f t="shared" si="2890"/>
        <v>0</v>
      </c>
      <c r="M4336" s="24">
        <f t="shared" si="2890"/>
        <v>5560.6</v>
      </c>
      <c r="N4336" s="24">
        <f t="shared" si="2890"/>
        <v>0</v>
      </c>
      <c r="O4336" s="30">
        <f t="shared" si="2890"/>
        <v>0</v>
      </c>
      <c r="P4336" s="30">
        <f t="shared" si="2889"/>
        <v>0</v>
      </c>
      <c r="Q4336" s="30">
        <f t="shared" si="2889"/>
        <v>0</v>
      </c>
      <c r="R4336" s="88">
        <f t="shared" si="2868"/>
        <v>0</v>
      </c>
    </row>
    <row r="4337" spans="1:19" ht="47.25" customHeight="1" x14ac:dyDescent="0.3">
      <c r="A4337" s="28" t="s">
        <v>373</v>
      </c>
      <c r="B4337" s="28" t="s">
        <v>1422</v>
      </c>
      <c r="C4337" s="18" t="s">
        <v>1932</v>
      </c>
      <c r="D4337" s="28"/>
      <c r="E4337" s="29" t="s">
        <v>1933</v>
      </c>
      <c r="F4337" s="24">
        <v>5700.6</v>
      </c>
      <c r="G4337" s="24">
        <f t="shared" ref="G4337:O4338" si="2891">G4338</f>
        <v>0</v>
      </c>
      <c r="H4337" s="24">
        <f t="shared" si="2891"/>
        <v>5700.6</v>
      </c>
      <c r="I4337" s="24">
        <f t="shared" si="2891"/>
        <v>5560.6</v>
      </c>
      <c r="J4337" s="37">
        <f t="shared" si="2891"/>
        <v>0</v>
      </c>
      <c r="K4337" s="24">
        <f t="shared" si="2891"/>
        <v>0</v>
      </c>
      <c r="L4337" s="24">
        <f t="shared" si="2891"/>
        <v>0</v>
      </c>
      <c r="M4337" s="24">
        <f t="shared" si="2891"/>
        <v>5560.6</v>
      </c>
      <c r="N4337" s="24">
        <f t="shared" si="2891"/>
        <v>0</v>
      </c>
      <c r="O4337" s="30">
        <f t="shared" si="2891"/>
        <v>0</v>
      </c>
      <c r="P4337" s="30">
        <f t="shared" si="2889"/>
        <v>0</v>
      </c>
      <c r="Q4337" s="30">
        <f t="shared" si="2889"/>
        <v>0</v>
      </c>
      <c r="R4337" s="88">
        <f t="shared" si="2868"/>
        <v>0</v>
      </c>
    </row>
    <row r="4338" spans="1:19" ht="31.5" customHeight="1" x14ac:dyDescent="0.3">
      <c r="A4338" s="28" t="s">
        <v>373</v>
      </c>
      <c r="B4338" s="28" t="s">
        <v>1422</v>
      </c>
      <c r="C4338" s="18" t="s">
        <v>1932</v>
      </c>
      <c r="D4338" s="28" t="s">
        <v>345</v>
      </c>
      <c r="E4338" s="29" t="s">
        <v>671</v>
      </c>
      <c r="F4338" s="24">
        <v>5700.6</v>
      </c>
      <c r="G4338" s="24">
        <f t="shared" si="2891"/>
        <v>0</v>
      </c>
      <c r="H4338" s="24">
        <f t="shared" si="2891"/>
        <v>5700.6</v>
      </c>
      <c r="I4338" s="24">
        <f t="shared" si="2891"/>
        <v>5560.6</v>
      </c>
      <c r="J4338" s="37">
        <f t="shared" si="2891"/>
        <v>0</v>
      </c>
      <c r="K4338" s="24">
        <f t="shared" si="2891"/>
        <v>0</v>
      </c>
      <c r="L4338" s="24">
        <f t="shared" si="2891"/>
        <v>0</v>
      </c>
      <c r="M4338" s="24">
        <f t="shared" si="2891"/>
        <v>5560.6</v>
      </c>
      <c r="N4338" s="24">
        <f t="shared" si="2891"/>
        <v>0</v>
      </c>
      <c r="O4338" s="30">
        <f t="shared" si="2891"/>
        <v>0</v>
      </c>
      <c r="P4338" s="30">
        <f t="shared" si="2889"/>
        <v>0</v>
      </c>
      <c r="Q4338" s="30">
        <f t="shared" si="2889"/>
        <v>0</v>
      </c>
      <c r="R4338" s="88">
        <f t="shared" si="2868"/>
        <v>0</v>
      </c>
    </row>
    <row r="4339" spans="1:19" ht="15.75" customHeight="1" x14ac:dyDescent="0.3">
      <c r="A4339" s="28" t="s">
        <v>373</v>
      </c>
      <c r="B4339" s="28" t="s">
        <v>1422</v>
      </c>
      <c r="C4339" s="18" t="s">
        <v>1932</v>
      </c>
      <c r="D4339" s="28" t="s">
        <v>344</v>
      </c>
      <c r="E4339" s="29" t="s">
        <v>672</v>
      </c>
      <c r="F4339" s="24">
        <v>5700.6</v>
      </c>
      <c r="G4339" s="24"/>
      <c r="H4339" s="24">
        <v>5700.6</v>
      </c>
      <c r="I4339" s="24">
        <v>5560.6</v>
      </c>
      <c r="J4339" s="37">
        <v>0</v>
      </c>
      <c r="K4339" s="24">
        <v>0</v>
      </c>
      <c r="L4339" s="24">
        <v>0</v>
      </c>
      <c r="M4339" s="24">
        <f>I4339</f>
        <v>5560.6</v>
      </c>
      <c r="N4339" s="24">
        <f>J4339</f>
        <v>0</v>
      </c>
      <c r="O4339" s="30">
        <v>0</v>
      </c>
      <c r="P4339" s="30">
        <v>0</v>
      </c>
      <c r="Q4339" s="30">
        <v>0</v>
      </c>
      <c r="R4339" s="88">
        <f t="shared" si="2868"/>
        <v>0</v>
      </c>
    </row>
    <row r="4340" spans="1:19" s="49" customFormat="1" ht="31.5" customHeight="1" x14ac:dyDescent="0.3">
      <c r="A4340" s="47" t="s">
        <v>373</v>
      </c>
      <c r="B4340" s="47" t="s">
        <v>1423</v>
      </c>
      <c r="C4340" s="20"/>
      <c r="D4340" s="47"/>
      <c r="E4340" s="48" t="s">
        <v>646</v>
      </c>
      <c r="F4340" s="23">
        <v>365793.9</v>
      </c>
      <c r="G4340" s="23">
        <f t="shared" ref="G4340" si="2892">G4341+G4352</f>
        <v>0</v>
      </c>
      <c r="H4340" s="23">
        <f>H4341+H4352+H4365</f>
        <v>405952.65</v>
      </c>
      <c r="I4340" s="23">
        <f t="shared" ref="I4340:Q4340" si="2893">I4341+I4352+I4365</f>
        <v>404212.90899999999</v>
      </c>
      <c r="J4340" s="23">
        <f t="shared" si="2893"/>
        <v>329769.16894</v>
      </c>
      <c r="K4340" s="23">
        <f t="shared" si="2893"/>
        <v>0</v>
      </c>
      <c r="L4340" s="23">
        <f t="shared" si="2893"/>
        <v>0</v>
      </c>
      <c r="M4340" s="23">
        <f t="shared" si="2893"/>
        <v>0</v>
      </c>
      <c r="N4340" s="23">
        <f t="shared" si="2893"/>
        <v>0</v>
      </c>
      <c r="O4340" s="23">
        <f t="shared" si="2893"/>
        <v>404197.69216999999</v>
      </c>
      <c r="P4340" s="23">
        <f t="shared" si="2893"/>
        <v>0</v>
      </c>
      <c r="Q4340" s="23">
        <f t="shared" si="2893"/>
        <v>0</v>
      </c>
      <c r="R4340" s="87">
        <f t="shared" si="2868"/>
        <v>99.996235441852249</v>
      </c>
      <c r="S4340" s="70"/>
    </row>
    <row r="4341" spans="1:19" ht="31.5" customHeight="1" x14ac:dyDescent="0.3">
      <c r="A4341" s="28" t="s">
        <v>373</v>
      </c>
      <c r="B4341" s="28" t="s">
        <v>1423</v>
      </c>
      <c r="C4341" s="18" t="s">
        <v>263</v>
      </c>
      <c r="D4341" s="28"/>
      <c r="E4341" s="29" t="s">
        <v>1459</v>
      </c>
      <c r="F4341" s="24">
        <v>328985.5</v>
      </c>
      <c r="G4341" s="24">
        <f t="shared" ref="G4341:Q4343" si="2894">G4342</f>
        <v>0</v>
      </c>
      <c r="H4341" s="24">
        <f t="shared" si="2894"/>
        <v>368975.46600000001</v>
      </c>
      <c r="I4341" s="24">
        <f t="shared" si="2894"/>
        <v>368857.84525999997</v>
      </c>
      <c r="J4341" s="37">
        <f t="shared" si="2894"/>
        <v>310119.10806</v>
      </c>
      <c r="K4341" s="24">
        <f t="shared" si="2894"/>
        <v>0</v>
      </c>
      <c r="L4341" s="24">
        <f t="shared" si="2894"/>
        <v>0</v>
      </c>
      <c r="M4341" s="24">
        <f t="shared" si="2894"/>
        <v>0</v>
      </c>
      <c r="N4341" s="24">
        <f t="shared" si="2894"/>
        <v>0</v>
      </c>
      <c r="O4341" s="30">
        <f t="shared" si="2894"/>
        <v>368842.62844</v>
      </c>
      <c r="P4341" s="30">
        <f t="shared" si="2894"/>
        <v>0</v>
      </c>
      <c r="Q4341" s="30">
        <f t="shared" si="2894"/>
        <v>0</v>
      </c>
      <c r="R4341" s="88">
        <f t="shared" si="2868"/>
        <v>99.995874611264071</v>
      </c>
      <c r="S4341" s="70"/>
    </row>
    <row r="4342" spans="1:19" ht="31.5" customHeight="1" x14ac:dyDescent="0.3">
      <c r="A4342" s="28" t="s">
        <v>373</v>
      </c>
      <c r="B4342" s="28" t="s">
        <v>1423</v>
      </c>
      <c r="C4342" s="18" t="s">
        <v>295</v>
      </c>
      <c r="D4342" s="28"/>
      <c r="E4342" s="29" t="s">
        <v>1618</v>
      </c>
      <c r="F4342" s="24">
        <v>328985.5</v>
      </c>
      <c r="G4342" s="24">
        <f t="shared" si="2894"/>
        <v>0</v>
      </c>
      <c r="H4342" s="24">
        <f t="shared" si="2894"/>
        <v>368975.46600000001</v>
      </c>
      <c r="I4342" s="24">
        <f t="shared" si="2894"/>
        <v>368857.84525999997</v>
      </c>
      <c r="J4342" s="37">
        <f t="shared" si="2894"/>
        <v>310119.10806</v>
      </c>
      <c r="K4342" s="24">
        <f t="shared" si="2894"/>
        <v>0</v>
      </c>
      <c r="L4342" s="24">
        <f t="shared" si="2894"/>
        <v>0</v>
      </c>
      <c r="M4342" s="24">
        <f t="shared" si="2894"/>
        <v>0</v>
      </c>
      <c r="N4342" s="24">
        <f t="shared" si="2894"/>
        <v>0</v>
      </c>
      <c r="O4342" s="30">
        <f t="shared" si="2894"/>
        <v>368842.62844</v>
      </c>
      <c r="P4342" s="30">
        <f t="shared" si="2894"/>
        <v>0</v>
      </c>
      <c r="Q4342" s="30">
        <f t="shared" si="2894"/>
        <v>0</v>
      </c>
      <c r="R4342" s="88">
        <f t="shared" si="2868"/>
        <v>99.995874611264071</v>
      </c>
      <c r="S4342" s="70"/>
    </row>
    <row r="4343" spans="1:19" ht="31.5" customHeight="1" x14ac:dyDescent="0.3">
      <c r="A4343" s="28" t="s">
        <v>373</v>
      </c>
      <c r="B4343" s="28" t="s">
        <v>1423</v>
      </c>
      <c r="C4343" s="18" t="s">
        <v>296</v>
      </c>
      <c r="D4343" s="28"/>
      <c r="E4343" s="29" t="s">
        <v>1619</v>
      </c>
      <c r="F4343" s="24">
        <v>328985.5</v>
      </c>
      <c r="G4343" s="24">
        <f t="shared" ref="G4343:O4343" si="2895">G4344</f>
        <v>0</v>
      </c>
      <c r="H4343" s="24">
        <f t="shared" si="2895"/>
        <v>368975.46600000001</v>
      </c>
      <c r="I4343" s="24">
        <f t="shared" si="2895"/>
        <v>368857.84525999997</v>
      </c>
      <c r="J4343" s="37">
        <f t="shared" si="2895"/>
        <v>310119.10806</v>
      </c>
      <c r="K4343" s="24">
        <f t="shared" si="2895"/>
        <v>0</v>
      </c>
      <c r="L4343" s="24">
        <f t="shared" si="2895"/>
        <v>0</v>
      </c>
      <c r="M4343" s="24">
        <f t="shared" si="2895"/>
        <v>0</v>
      </c>
      <c r="N4343" s="24">
        <f t="shared" si="2895"/>
        <v>0</v>
      </c>
      <c r="O4343" s="30">
        <f t="shared" si="2895"/>
        <v>368842.62844</v>
      </c>
      <c r="P4343" s="30">
        <f t="shared" si="2894"/>
        <v>0</v>
      </c>
      <c r="Q4343" s="30">
        <f t="shared" si="2894"/>
        <v>0</v>
      </c>
      <c r="R4343" s="88">
        <f t="shared" si="2868"/>
        <v>99.995874611264071</v>
      </c>
      <c r="S4343" s="70"/>
    </row>
    <row r="4344" spans="1:19" ht="47.25" customHeight="1" x14ac:dyDescent="0.3">
      <c r="A4344" s="28" t="s">
        <v>373</v>
      </c>
      <c r="B4344" s="28" t="s">
        <v>1423</v>
      </c>
      <c r="C4344" s="18" t="s">
        <v>294</v>
      </c>
      <c r="D4344" s="28"/>
      <c r="E4344" s="29" t="s">
        <v>710</v>
      </c>
      <c r="F4344" s="24">
        <v>328985.5</v>
      </c>
      <c r="G4344" s="24">
        <f t="shared" ref="G4344:H4344" si="2896">G4347+G4345+G4349</f>
        <v>0</v>
      </c>
      <c r="H4344" s="24">
        <f t="shared" si="2896"/>
        <v>368975.46600000001</v>
      </c>
      <c r="I4344" s="24">
        <f t="shared" ref="I4344:Q4344" si="2897">I4347+I4345+I4349</f>
        <v>368857.84525999997</v>
      </c>
      <c r="J4344" s="37">
        <f t="shared" si="2897"/>
        <v>310119.10806</v>
      </c>
      <c r="K4344" s="24">
        <f t="shared" si="2897"/>
        <v>0</v>
      </c>
      <c r="L4344" s="24">
        <f t="shared" si="2897"/>
        <v>0</v>
      </c>
      <c r="M4344" s="24">
        <f t="shared" si="2897"/>
        <v>0</v>
      </c>
      <c r="N4344" s="24">
        <f t="shared" si="2897"/>
        <v>0</v>
      </c>
      <c r="O4344" s="30">
        <f t="shared" si="2897"/>
        <v>368842.62844</v>
      </c>
      <c r="P4344" s="30">
        <f t="shared" si="2897"/>
        <v>0</v>
      </c>
      <c r="Q4344" s="30">
        <f t="shared" si="2897"/>
        <v>0</v>
      </c>
      <c r="R4344" s="88">
        <f t="shared" si="2868"/>
        <v>99.995874611264071</v>
      </c>
      <c r="S4344" s="70"/>
    </row>
    <row r="4345" spans="1:19" ht="78" x14ac:dyDescent="0.3">
      <c r="A4345" s="28" t="s">
        <v>373</v>
      </c>
      <c r="B4345" s="28" t="s">
        <v>1423</v>
      </c>
      <c r="C4345" s="18" t="s">
        <v>294</v>
      </c>
      <c r="D4345" s="28" t="s">
        <v>58</v>
      </c>
      <c r="E4345" s="29" t="s">
        <v>660</v>
      </c>
      <c r="F4345" s="24">
        <v>46022.8</v>
      </c>
      <c r="G4345" s="24">
        <f t="shared" ref="G4345:Q4345" si="2898">G4346</f>
        <v>0</v>
      </c>
      <c r="H4345" s="24">
        <f t="shared" si="2898"/>
        <v>46022.8</v>
      </c>
      <c r="I4345" s="24">
        <f t="shared" si="2898"/>
        <v>45435.614000000001</v>
      </c>
      <c r="J4345" s="37">
        <f t="shared" si="2898"/>
        <v>30908.925670000001</v>
      </c>
      <c r="K4345" s="24">
        <f t="shared" si="2898"/>
        <v>0</v>
      </c>
      <c r="L4345" s="24">
        <f t="shared" si="2898"/>
        <v>0</v>
      </c>
      <c r="M4345" s="24">
        <f t="shared" si="2898"/>
        <v>0</v>
      </c>
      <c r="N4345" s="24">
        <f t="shared" si="2898"/>
        <v>0</v>
      </c>
      <c r="O4345" s="30">
        <f t="shared" si="2898"/>
        <v>45424.732239999998</v>
      </c>
      <c r="P4345" s="30">
        <f t="shared" si="2898"/>
        <v>0</v>
      </c>
      <c r="Q4345" s="30">
        <f t="shared" si="2898"/>
        <v>0</v>
      </c>
      <c r="R4345" s="88">
        <f t="shared" si="2868"/>
        <v>99.976050153080351</v>
      </c>
      <c r="S4345" s="70"/>
    </row>
    <row r="4346" spans="1:19" ht="15.75" customHeight="1" x14ac:dyDescent="0.3">
      <c r="A4346" s="28" t="s">
        <v>373</v>
      </c>
      <c r="B4346" s="28" t="s">
        <v>1423</v>
      </c>
      <c r="C4346" s="18" t="s">
        <v>294</v>
      </c>
      <c r="D4346" s="28" t="s">
        <v>59</v>
      </c>
      <c r="E4346" s="29" t="s">
        <v>661</v>
      </c>
      <c r="F4346" s="24">
        <v>46022.8</v>
      </c>
      <c r="G4346" s="24"/>
      <c r="H4346" s="24">
        <v>46022.8</v>
      </c>
      <c r="I4346" s="24">
        <v>45435.614000000001</v>
      </c>
      <c r="J4346" s="37">
        <v>30908.925670000001</v>
      </c>
      <c r="K4346" s="24">
        <v>0</v>
      </c>
      <c r="L4346" s="24">
        <v>0</v>
      </c>
      <c r="M4346" s="24">
        <v>0</v>
      </c>
      <c r="N4346" s="24">
        <v>0</v>
      </c>
      <c r="O4346" s="30">
        <v>45424.732239999998</v>
      </c>
      <c r="P4346" s="30">
        <v>0</v>
      </c>
      <c r="Q4346" s="30">
        <v>0</v>
      </c>
      <c r="R4346" s="88">
        <f t="shared" si="2868"/>
        <v>99.976050153080351</v>
      </c>
      <c r="S4346" s="70"/>
    </row>
    <row r="4347" spans="1:19" ht="31.5" customHeight="1" x14ac:dyDescent="0.3">
      <c r="A4347" s="28" t="s">
        <v>373</v>
      </c>
      <c r="B4347" s="28" t="s">
        <v>1423</v>
      </c>
      <c r="C4347" s="18" t="s">
        <v>294</v>
      </c>
      <c r="D4347" s="28" t="s">
        <v>51</v>
      </c>
      <c r="E4347" s="29" t="s">
        <v>663</v>
      </c>
      <c r="F4347" s="24">
        <v>11173.5</v>
      </c>
      <c r="G4347" s="24">
        <f t="shared" ref="G4347:Q4347" si="2899">G4348</f>
        <v>0</v>
      </c>
      <c r="H4347" s="24">
        <f t="shared" si="2899"/>
        <v>9941.7860000000001</v>
      </c>
      <c r="I4347" s="24">
        <f t="shared" si="2899"/>
        <v>9439.8085699999992</v>
      </c>
      <c r="J4347" s="37">
        <f t="shared" si="2899"/>
        <v>6858.8724899999997</v>
      </c>
      <c r="K4347" s="24">
        <f t="shared" si="2899"/>
        <v>0</v>
      </c>
      <c r="L4347" s="24">
        <f t="shared" si="2899"/>
        <v>0</v>
      </c>
      <c r="M4347" s="24">
        <f t="shared" si="2899"/>
        <v>0</v>
      </c>
      <c r="N4347" s="24">
        <f t="shared" si="2899"/>
        <v>0</v>
      </c>
      <c r="O4347" s="30">
        <f t="shared" si="2899"/>
        <v>9435.4735099999998</v>
      </c>
      <c r="P4347" s="30">
        <f t="shared" si="2899"/>
        <v>0</v>
      </c>
      <c r="Q4347" s="30">
        <f t="shared" si="2899"/>
        <v>0</v>
      </c>
      <c r="R4347" s="88">
        <f t="shared" si="2868"/>
        <v>99.954076822979474</v>
      </c>
      <c r="S4347" s="70"/>
    </row>
    <row r="4348" spans="1:19" ht="31.5" customHeight="1" x14ac:dyDescent="0.3">
      <c r="A4348" s="28" t="s">
        <v>373</v>
      </c>
      <c r="B4348" s="28" t="s">
        <v>1423</v>
      </c>
      <c r="C4348" s="18" t="s">
        <v>294</v>
      </c>
      <c r="D4348" s="28" t="s">
        <v>52</v>
      </c>
      <c r="E4348" s="29" t="s">
        <v>664</v>
      </c>
      <c r="F4348" s="24">
        <v>11173.5</v>
      </c>
      <c r="G4348" s="24"/>
      <c r="H4348" s="24">
        <f>10070.97-129.184</f>
        <v>9941.7860000000001</v>
      </c>
      <c r="I4348" s="24">
        <v>9439.8085699999992</v>
      </c>
      <c r="J4348" s="37">
        <v>6858.8724899999997</v>
      </c>
      <c r="K4348" s="24">
        <v>0</v>
      </c>
      <c r="L4348" s="24">
        <v>0</v>
      </c>
      <c r="M4348" s="24">
        <v>0</v>
      </c>
      <c r="N4348" s="24">
        <v>0</v>
      </c>
      <c r="O4348" s="30">
        <v>9435.4735099999998</v>
      </c>
      <c r="P4348" s="30">
        <v>0</v>
      </c>
      <c r="Q4348" s="30">
        <v>0</v>
      </c>
      <c r="R4348" s="88">
        <f t="shared" si="2868"/>
        <v>99.954076822979474</v>
      </c>
      <c r="S4348" s="70"/>
    </row>
    <row r="4349" spans="1:19" ht="15.75" customHeight="1" x14ac:dyDescent="0.3">
      <c r="A4349" s="28" t="s">
        <v>373</v>
      </c>
      <c r="B4349" s="28" t="s">
        <v>1423</v>
      </c>
      <c r="C4349" s="18" t="s">
        <v>294</v>
      </c>
      <c r="D4349" s="28" t="s">
        <v>53</v>
      </c>
      <c r="E4349" s="29" t="s">
        <v>679</v>
      </c>
      <c r="F4349" s="24">
        <v>271789.2</v>
      </c>
      <c r="G4349" s="24">
        <f t="shared" ref="G4349:Q4349" si="2900">G4351+G4350</f>
        <v>0</v>
      </c>
      <c r="H4349" s="24">
        <f t="shared" ref="H4349" si="2901">H4351+H4350</f>
        <v>313010.88</v>
      </c>
      <c r="I4349" s="24">
        <f t="shared" si="2900"/>
        <v>313982.42268999998</v>
      </c>
      <c r="J4349" s="37">
        <f t="shared" si="2900"/>
        <v>272351.30989999999</v>
      </c>
      <c r="K4349" s="24">
        <f t="shared" si="2900"/>
        <v>0</v>
      </c>
      <c r="L4349" s="24">
        <f t="shared" si="2900"/>
        <v>0</v>
      </c>
      <c r="M4349" s="24">
        <f t="shared" si="2900"/>
        <v>0</v>
      </c>
      <c r="N4349" s="24">
        <f t="shared" si="2900"/>
        <v>0</v>
      </c>
      <c r="O4349" s="30">
        <f t="shared" si="2900"/>
        <v>313982.42268999998</v>
      </c>
      <c r="P4349" s="30">
        <f t="shared" si="2900"/>
        <v>0</v>
      </c>
      <c r="Q4349" s="30">
        <f t="shared" si="2900"/>
        <v>0</v>
      </c>
      <c r="R4349" s="88">
        <f t="shared" si="2868"/>
        <v>100</v>
      </c>
      <c r="S4349" s="70"/>
    </row>
    <row r="4350" spans="1:19" ht="15.75" customHeight="1" x14ac:dyDescent="0.3">
      <c r="A4350" s="28" t="s">
        <v>373</v>
      </c>
      <c r="B4350" s="28" t="s">
        <v>1423</v>
      </c>
      <c r="C4350" s="18" t="s">
        <v>294</v>
      </c>
      <c r="D4350" s="28" t="s">
        <v>54</v>
      </c>
      <c r="E4350" s="29" t="s">
        <v>681</v>
      </c>
      <c r="F4350" s="24">
        <v>0</v>
      </c>
      <c r="G4350" s="24"/>
      <c r="H4350" s="24">
        <v>0</v>
      </c>
      <c r="I4350" s="24">
        <v>665.30745999999999</v>
      </c>
      <c r="J4350" s="37">
        <v>242.23400000000001</v>
      </c>
      <c r="K4350" s="24">
        <v>0</v>
      </c>
      <c r="L4350" s="24">
        <v>0</v>
      </c>
      <c r="M4350" s="24">
        <v>0</v>
      </c>
      <c r="N4350" s="24">
        <v>0</v>
      </c>
      <c r="O4350" s="30">
        <v>665.30745999999999</v>
      </c>
      <c r="P4350" s="30">
        <v>0</v>
      </c>
      <c r="Q4350" s="30">
        <v>0</v>
      </c>
      <c r="R4350" s="88">
        <f t="shared" si="2868"/>
        <v>100</v>
      </c>
      <c r="S4350" s="70"/>
    </row>
    <row r="4351" spans="1:19" ht="15.75" customHeight="1" x14ac:dyDescent="0.3">
      <c r="A4351" s="28" t="s">
        <v>373</v>
      </c>
      <c r="B4351" s="28" t="s">
        <v>1423</v>
      </c>
      <c r="C4351" s="18" t="s">
        <v>294</v>
      </c>
      <c r="D4351" s="28" t="s">
        <v>60</v>
      </c>
      <c r="E4351" s="29" t="s">
        <v>682</v>
      </c>
      <c r="F4351" s="24">
        <v>271789.2</v>
      </c>
      <c r="G4351" s="24"/>
      <c r="H4351" s="24">
        <f>271789.2+41221.68</f>
        <v>313010.88</v>
      </c>
      <c r="I4351" s="24">
        <v>313317.11523</v>
      </c>
      <c r="J4351" s="37">
        <v>272109.0759</v>
      </c>
      <c r="K4351" s="24">
        <v>0</v>
      </c>
      <c r="L4351" s="24">
        <v>0</v>
      </c>
      <c r="M4351" s="24">
        <v>0</v>
      </c>
      <c r="N4351" s="24">
        <v>0</v>
      </c>
      <c r="O4351" s="30">
        <v>313317.11523</v>
      </c>
      <c r="P4351" s="30">
        <v>0</v>
      </c>
      <c r="Q4351" s="30">
        <v>0</v>
      </c>
      <c r="R4351" s="88">
        <f t="shared" si="2868"/>
        <v>100</v>
      </c>
      <c r="S4351" s="70"/>
    </row>
    <row r="4352" spans="1:19" ht="31.5" customHeight="1" x14ac:dyDescent="0.3">
      <c r="A4352" s="28" t="s">
        <v>373</v>
      </c>
      <c r="B4352" s="28" t="s">
        <v>1423</v>
      </c>
      <c r="C4352" s="18" t="s">
        <v>65</v>
      </c>
      <c r="D4352" s="28"/>
      <c r="E4352" s="29" t="s">
        <v>1228</v>
      </c>
      <c r="F4352" s="24">
        <v>36808.400000000001</v>
      </c>
      <c r="G4352" s="24">
        <f t="shared" ref="G4352:Q4352" si="2902">G4353</f>
        <v>0</v>
      </c>
      <c r="H4352" s="24">
        <f>H4353</f>
        <v>36844.752999999997</v>
      </c>
      <c r="I4352" s="24">
        <f t="shared" si="2902"/>
        <v>35222.632700000002</v>
      </c>
      <c r="J4352" s="37">
        <f t="shared" si="2902"/>
        <v>19561.25058</v>
      </c>
      <c r="K4352" s="24">
        <f t="shared" si="2902"/>
        <v>0</v>
      </c>
      <c r="L4352" s="24">
        <f t="shared" si="2902"/>
        <v>0</v>
      </c>
      <c r="M4352" s="24">
        <f t="shared" si="2902"/>
        <v>0</v>
      </c>
      <c r="N4352" s="24">
        <f t="shared" si="2902"/>
        <v>0</v>
      </c>
      <c r="O4352" s="30">
        <f t="shared" si="2902"/>
        <v>35222.632700000002</v>
      </c>
      <c r="P4352" s="30">
        <f t="shared" si="2902"/>
        <v>0</v>
      </c>
      <c r="Q4352" s="30">
        <f t="shared" si="2902"/>
        <v>0</v>
      </c>
      <c r="R4352" s="88">
        <f t="shared" si="2868"/>
        <v>100</v>
      </c>
      <c r="S4352" s="70"/>
    </row>
    <row r="4353" spans="1:19" ht="31.5" customHeight="1" x14ac:dyDescent="0.3">
      <c r="A4353" s="28" t="s">
        <v>373</v>
      </c>
      <c r="B4353" s="28" t="s">
        <v>1423</v>
      </c>
      <c r="C4353" s="18" t="s">
        <v>66</v>
      </c>
      <c r="D4353" s="28"/>
      <c r="E4353" s="29" t="s">
        <v>1231</v>
      </c>
      <c r="F4353" s="24">
        <v>36808.400000000001</v>
      </c>
      <c r="G4353" s="24">
        <f t="shared" ref="G4353" si="2903">G4354+G4357</f>
        <v>0</v>
      </c>
      <c r="H4353" s="24">
        <f>H4354+H4357</f>
        <v>36844.752999999997</v>
      </c>
      <c r="I4353" s="24">
        <f t="shared" ref="I4353:Q4353" si="2904">I4354+I4357</f>
        <v>35222.632700000002</v>
      </c>
      <c r="J4353" s="37">
        <f t="shared" si="2904"/>
        <v>19561.25058</v>
      </c>
      <c r="K4353" s="24">
        <f t="shared" si="2904"/>
        <v>0</v>
      </c>
      <c r="L4353" s="24">
        <f t="shared" si="2904"/>
        <v>0</v>
      </c>
      <c r="M4353" s="24">
        <f t="shared" si="2904"/>
        <v>0</v>
      </c>
      <c r="N4353" s="24">
        <f t="shared" si="2904"/>
        <v>0</v>
      </c>
      <c r="O4353" s="30">
        <f t="shared" si="2904"/>
        <v>35222.632700000002</v>
      </c>
      <c r="P4353" s="30">
        <f t="shared" si="2904"/>
        <v>0</v>
      </c>
      <c r="Q4353" s="30">
        <f t="shared" si="2904"/>
        <v>0</v>
      </c>
      <c r="R4353" s="88">
        <f t="shared" si="2868"/>
        <v>100</v>
      </c>
      <c r="S4353" s="70"/>
    </row>
    <row r="4354" spans="1:19" ht="31.5" customHeight="1" x14ac:dyDescent="0.3">
      <c r="A4354" s="28" t="s">
        <v>373</v>
      </c>
      <c r="B4354" s="28" t="s">
        <v>1423</v>
      </c>
      <c r="C4354" s="18" t="s">
        <v>67</v>
      </c>
      <c r="D4354" s="28"/>
      <c r="E4354" s="29" t="s">
        <v>1221</v>
      </c>
      <c r="F4354" s="24">
        <v>34656.6</v>
      </c>
      <c r="G4354" s="24">
        <f t="shared" ref="G4354:Q4355" si="2905">G4355</f>
        <v>0</v>
      </c>
      <c r="H4354" s="24">
        <f t="shared" si="2905"/>
        <v>34656.6</v>
      </c>
      <c r="I4354" s="24">
        <f t="shared" si="2905"/>
        <v>32481.1</v>
      </c>
      <c r="J4354" s="37">
        <f t="shared" si="2905"/>
        <v>18205.13738</v>
      </c>
      <c r="K4354" s="24">
        <f t="shared" si="2905"/>
        <v>0</v>
      </c>
      <c r="L4354" s="24">
        <f t="shared" si="2905"/>
        <v>0</v>
      </c>
      <c r="M4354" s="24">
        <f t="shared" si="2905"/>
        <v>0</v>
      </c>
      <c r="N4354" s="24">
        <f t="shared" si="2905"/>
        <v>0</v>
      </c>
      <c r="O4354" s="30">
        <f t="shared" si="2905"/>
        <v>32481.1</v>
      </c>
      <c r="P4354" s="30">
        <f t="shared" si="2905"/>
        <v>0</v>
      </c>
      <c r="Q4354" s="30">
        <f t="shared" si="2905"/>
        <v>0</v>
      </c>
      <c r="R4354" s="88">
        <f t="shared" si="2868"/>
        <v>100</v>
      </c>
      <c r="S4354" s="70"/>
    </row>
    <row r="4355" spans="1:19" ht="78.75" customHeight="1" x14ac:dyDescent="0.3">
      <c r="A4355" s="28" t="s">
        <v>373</v>
      </c>
      <c r="B4355" s="28" t="s">
        <v>1423</v>
      </c>
      <c r="C4355" s="18" t="s">
        <v>67</v>
      </c>
      <c r="D4355" s="28" t="s">
        <v>58</v>
      </c>
      <c r="E4355" s="29" t="s">
        <v>660</v>
      </c>
      <c r="F4355" s="24">
        <v>34656.6</v>
      </c>
      <c r="G4355" s="24">
        <f t="shared" si="2905"/>
        <v>0</v>
      </c>
      <c r="H4355" s="24">
        <f t="shared" si="2905"/>
        <v>34656.6</v>
      </c>
      <c r="I4355" s="24">
        <f t="shared" si="2905"/>
        <v>32481.1</v>
      </c>
      <c r="J4355" s="37">
        <f t="shared" si="2905"/>
        <v>18205.13738</v>
      </c>
      <c r="K4355" s="24">
        <f t="shared" si="2905"/>
        <v>0</v>
      </c>
      <c r="L4355" s="24">
        <f t="shared" si="2905"/>
        <v>0</v>
      </c>
      <c r="M4355" s="24">
        <f t="shared" si="2905"/>
        <v>0</v>
      </c>
      <c r="N4355" s="24">
        <f t="shared" si="2905"/>
        <v>0</v>
      </c>
      <c r="O4355" s="30">
        <f t="shared" si="2905"/>
        <v>32481.1</v>
      </c>
      <c r="P4355" s="30">
        <f t="shared" si="2905"/>
        <v>0</v>
      </c>
      <c r="Q4355" s="30">
        <f t="shared" si="2905"/>
        <v>0</v>
      </c>
      <c r="R4355" s="88">
        <f t="shared" si="2868"/>
        <v>100</v>
      </c>
      <c r="S4355" s="70"/>
    </row>
    <row r="4356" spans="1:19" ht="31.5" customHeight="1" x14ac:dyDescent="0.3">
      <c r="A4356" s="28" t="s">
        <v>373</v>
      </c>
      <c r="B4356" s="28" t="s">
        <v>1423</v>
      </c>
      <c r="C4356" s="18" t="s">
        <v>67</v>
      </c>
      <c r="D4356" s="28" t="s">
        <v>68</v>
      </c>
      <c r="E4356" s="29" t="s">
        <v>662</v>
      </c>
      <c r="F4356" s="24">
        <v>34656.6</v>
      </c>
      <c r="G4356" s="24"/>
      <c r="H4356" s="24">
        <v>34656.6</v>
      </c>
      <c r="I4356" s="24">
        <v>32481.1</v>
      </c>
      <c r="J4356" s="37">
        <v>18205.13738</v>
      </c>
      <c r="K4356" s="24">
        <v>0</v>
      </c>
      <c r="L4356" s="24">
        <v>0</v>
      </c>
      <c r="M4356" s="24">
        <v>0</v>
      </c>
      <c r="N4356" s="24">
        <v>0</v>
      </c>
      <c r="O4356" s="30">
        <v>32481.1</v>
      </c>
      <c r="P4356" s="30">
        <v>0</v>
      </c>
      <c r="Q4356" s="30">
        <v>0</v>
      </c>
      <c r="R4356" s="88">
        <f t="shared" si="2868"/>
        <v>100</v>
      </c>
      <c r="S4356" s="70"/>
    </row>
    <row r="4357" spans="1:19" ht="31.5" customHeight="1" x14ac:dyDescent="0.3">
      <c r="A4357" s="28" t="s">
        <v>373</v>
      </c>
      <c r="B4357" s="28" t="s">
        <v>1423</v>
      </c>
      <c r="C4357" s="18" t="s">
        <v>69</v>
      </c>
      <c r="D4357" s="28"/>
      <c r="E4357" s="29" t="s">
        <v>1222</v>
      </c>
      <c r="F4357" s="24">
        <v>2151.8000000000002</v>
      </c>
      <c r="G4357" s="24">
        <f t="shared" ref="G4357:H4357" si="2906">G4358+G4360+G4362</f>
        <v>0</v>
      </c>
      <c r="H4357" s="24">
        <f t="shared" si="2906"/>
        <v>2188.1530000000002</v>
      </c>
      <c r="I4357" s="24">
        <f t="shared" ref="I4357:Q4357" si="2907">I4358+I4360+I4362</f>
        <v>2741.5327000000002</v>
      </c>
      <c r="J4357" s="37">
        <f t="shared" si="2907"/>
        <v>1356.1132</v>
      </c>
      <c r="K4357" s="24">
        <f t="shared" si="2907"/>
        <v>0</v>
      </c>
      <c r="L4357" s="24">
        <f t="shared" si="2907"/>
        <v>0</v>
      </c>
      <c r="M4357" s="24">
        <f t="shared" si="2907"/>
        <v>0</v>
      </c>
      <c r="N4357" s="24">
        <f t="shared" si="2907"/>
        <v>0</v>
      </c>
      <c r="O4357" s="30">
        <f t="shared" si="2907"/>
        <v>2741.5327000000002</v>
      </c>
      <c r="P4357" s="30">
        <f t="shared" si="2907"/>
        <v>0</v>
      </c>
      <c r="Q4357" s="30">
        <f t="shared" si="2907"/>
        <v>0</v>
      </c>
      <c r="R4357" s="88">
        <f t="shared" si="2868"/>
        <v>100</v>
      </c>
      <c r="S4357" s="70"/>
    </row>
    <row r="4358" spans="1:19" ht="78" x14ac:dyDescent="0.3">
      <c r="A4358" s="28" t="s">
        <v>373</v>
      </c>
      <c r="B4358" s="28" t="s">
        <v>1423</v>
      </c>
      <c r="C4358" s="18" t="s">
        <v>69</v>
      </c>
      <c r="D4358" s="28" t="s">
        <v>58</v>
      </c>
      <c r="E4358" s="29" t="s">
        <v>660</v>
      </c>
      <c r="F4358" s="24">
        <v>100</v>
      </c>
      <c r="G4358" s="24">
        <f t="shared" ref="G4358:Q4358" si="2908">G4359</f>
        <v>0</v>
      </c>
      <c r="H4358" s="24">
        <f t="shared" si="2908"/>
        <v>100</v>
      </c>
      <c r="I4358" s="24">
        <f t="shared" si="2908"/>
        <v>3.22384</v>
      </c>
      <c r="J4358" s="37">
        <f t="shared" si="2908"/>
        <v>2.2999999999999998</v>
      </c>
      <c r="K4358" s="24">
        <f t="shared" si="2908"/>
        <v>0</v>
      </c>
      <c r="L4358" s="24">
        <f t="shared" si="2908"/>
        <v>0</v>
      </c>
      <c r="M4358" s="24">
        <f t="shared" si="2908"/>
        <v>0</v>
      </c>
      <c r="N4358" s="24">
        <f t="shared" si="2908"/>
        <v>0</v>
      </c>
      <c r="O4358" s="30">
        <f t="shared" si="2908"/>
        <v>3.22384</v>
      </c>
      <c r="P4358" s="30">
        <f t="shared" si="2908"/>
        <v>0</v>
      </c>
      <c r="Q4358" s="30">
        <f t="shared" si="2908"/>
        <v>0</v>
      </c>
      <c r="R4358" s="88">
        <f t="shared" si="2868"/>
        <v>100</v>
      </c>
      <c r="S4358" s="70"/>
    </row>
    <row r="4359" spans="1:19" ht="31.5" customHeight="1" x14ac:dyDescent="0.3">
      <c r="A4359" s="28" t="s">
        <v>373</v>
      </c>
      <c r="B4359" s="28" t="s">
        <v>1423</v>
      </c>
      <c r="C4359" s="18" t="s">
        <v>69</v>
      </c>
      <c r="D4359" s="28" t="s">
        <v>68</v>
      </c>
      <c r="E4359" s="29" t="s">
        <v>662</v>
      </c>
      <c r="F4359" s="24">
        <v>100</v>
      </c>
      <c r="G4359" s="24"/>
      <c r="H4359" s="24">
        <v>100</v>
      </c>
      <c r="I4359" s="24">
        <v>3.22384</v>
      </c>
      <c r="J4359" s="37">
        <v>2.2999999999999998</v>
      </c>
      <c r="K4359" s="24">
        <v>0</v>
      </c>
      <c r="L4359" s="24">
        <v>0</v>
      </c>
      <c r="M4359" s="24">
        <v>0</v>
      </c>
      <c r="N4359" s="24">
        <v>0</v>
      </c>
      <c r="O4359" s="30">
        <v>3.22384</v>
      </c>
      <c r="P4359" s="30">
        <v>0</v>
      </c>
      <c r="Q4359" s="30">
        <v>0</v>
      </c>
      <c r="R4359" s="88">
        <f t="shared" si="2868"/>
        <v>100</v>
      </c>
      <c r="S4359" s="70"/>
    </row>
    <row r="4360" spans="1:19" ht="31.5" customHeight="1" x14ac:dyDescent="0.3">
      <c r="A4360" s="28" t="s">
        <v>373</v>
      </c>
      <c r="B4360" s="28" t="s">
        <v>1423</v>
      </c>
      <c r="C4360" s="18" t="s">
        <v>69</v>
      </c>
      <c r="D4360" s="28" t="s">
        <v>51</v>
      </c>
      <c r="E4360" s="29" t="s">
        <v>663</v>
      </c>
      <c r="F4360" s="24">
        <v>2051.8000000000002</v>
      </c>
      <c r="G4360" s="24">
        <f t="shared" ref="G4360:Q4360" si="2909">G4361</f>
        <v>0</v>
      </c>
      <c r="H4360" s="24">
        <f t="shared" si="2909"/>
        <v>1848.153</v>
      </c>
      <c r="I4360" s="24">
        <f t="shared" si="2909"/>
        <v>1897.12886</v>
      </c>
      <c r="J4360" s="37">
        <f t="shared" si="2909"/>
        <v>883.81320000000005</v>
      </c>
      <c r="K4360" s="24">
        <f t="shared" si="2909"/>
        <v>0</v>
      </c>
      <c r="L4360" s="24">
        <f t="shared" si="2909"/>
        <v>0</v>
      </c>
      <c r="M4360" s="24">
        <f t="shared" si="2909"/>
        <v>0</v>
      </c>
      <c r="N4360" s="24">
        <f t="shared" si="2909"/>
        <v>0</v>
      </c>
      <c r="O4360" s="30">
        <f t="shared" si="2909"/>
        <v>1897.12886</v>
      </c>
      <c r="P4360" s="30">
        <f t="shared" si="2909"/>
        <v>0</v>
      </c>
      <c r="Q4360" s="30">
        <f t="shared" si="2909"/>
        <v>0</v>
      </c>
      <c r="R4360" s="88">
        <f t="shared" si="2868"/>
        <v>100</v>
      </c>
      <c r="S4360" s="70"/>
    </row>
    <row r="4361" spans="1:19" ht="31.5" customHeight="1" x14ac:dyDescent="0.3">
      <c r="A4361" s="28" t="s">
        <v>373</v>
      </c>
      <c r="B4361" s="28" t="s">
        <v>1423</v>
      </c>
      <c r="C4361" s="18" t="s">
        <v>69</v>
      </c>
      <c r="D4361" s="28" t="s">
        <v>52</v>
      </c>
      <c r="E4361" s="29" t="s">
        <v>664</v>
      </c>
      <c r="F4361" s="24">
        <v>2051.8000000000002</v>
      </c>
      <c r="G4361" s="24"/>
      <c r="H4361" s="24">
        <f>1851.4-3.247</f>
        <v>1848.153</v>
      </c>
      <c r="I4361" s="24">
        <v>1897.12886</v>
      </c>
      <c r="J4361" s="37">
        <v>883.81320000000005</v>
      </c>
      <c r="K4361" s="24">
        <v>0</v>
      </c>
      <c r="L4361" s="24">
        <v>0</v>
      </c>
      <c r="M4361" s="24">
        <v>0</v>
      </c>
      <c r="N4361" s="24">
        <v>0</v>
      </c>
      <c r="O4361" s="30">
        <v>1897.12886</v>
      </c>
      <c r="P4361" s="30">
        <v>0</v>
      </c>
      <c r="Q4361" s="30">
        <v>0</v>
      </c>
      <c r="R4361" s="88">
        <f t="shared" si="2868"/>
        <v>100</v>
      </c>
      <c r="S4361" s="70"/>
    </row>
    <row r="4362" spans="1:19" ht="15.75" customHeight="1" x14ac:dyDescent="0.3">
      <c r="A4362" s="28" t="s">
        <v>373</v>
      </c>
      <c r="B4362" s="28" t="s">
        <v>1423</v>
      </c>
      <c r="C4362" s="18" t="s">
        <v>69</v>
      </c>
      <c r="D4362" s="28" t="s">
        <v>53</v>
      </c>
      <c r="E4362" s="29" t="s">
        <v>679</v>
      </c>
      <c r="F4362" s="24">
        <v>0</v>
      </c>
      <c r="G4362" s="24">
        <f t="shared" ref="G4362:Q4362" si="2910">G4364</f>
        <v>0</v>
      </c>
      <c r="H4362" s="24">
        <f t="shared" si="2910"/>
        <v>240</v>
      </c>
      <c r="I4362" s="24">
        <f>I4364+I4363</f>
        <v>841.18000000000006</v>
      </c>
      <c r="J4362" s="37">
        <f t="shared" si="2910"/>
        <v>470</v>
      </c>
      <c r="K4362" s="24">
        <f t="shared" si="2910"/>
        <v>0</v>
      </c>
      <c r="L4362" s="24">
        <f t="shared" si="2910"/>
        <v>0</v>
      </c>
      <c r="M4362" s="24">
        <f t="shared" si="2910"/>
        <v>0</v>
      </c>
      <c r="N4362" s="24">
        <f t="shared" si="2910"/>
        <v>0</v>
      </c>
      <c r="O4362" s="30">
        <f>O4364+O4363</f>
        <v>841.18000000000006</v>
      </c>
      <c r="P4362" s="30">
        <f t="shared" si="2910"/>
        <v>0</v>
      </c>
      <c r="Q4362" s="30">
        <f t="shared" si="2910"/>
        <v>0</v>
      </c>
      <c r="R4362" s="88">
        <f t="shared" si="2868"/>
        <v>100</v>
      </c>
      <c r="S4362" s="70"/>
    </row>
    <row r="4363" spans="1:19" ht="15.75" customHeight="1" x14ac:dyDescent="0.3">
      <c r="A4363" s="28" t="s">
        <v>373</v>
      </c>
      <c r="B4363" s="28" t="s">
        <v>1423</v>
      </c>
      <c r="C4363" s="18" t="s">
        <v>69</v>
      </c>
      <c r="D4363" s="28" t="s">
        <v>54</v>
      </c>
      <c r="E4363" s="29" t="s">
        <v>681</v>
      </c>
      <c r="F4363" s="24"/>
      <c r="G4363" s="24"/>
      <c r="H4363" s="24">
        <v>0</v>
      </c>
      <c r="I4363" s="24">
        <v>271.18</v>
      </c>
      <c r="J4363" s="37">
        <v>0</v>
      </c>
      <c r="K4363" s="37">
        <v>0</v>
      </c>
      <c r="L4363" s="37">
        <v>0</v>
      </c>
      <c r="M4363" s="37">
        <v>0</v>
      </c>
      <c r="N4363" s="37">
        <v>0</v>
      </c>
      <c r="O4363" s="37">
        <v>271.18</v>
      </c>
      <c r="P4363" s="37">
        <v>0</v>
      </c>
      <c r="Q4363" s="37">
        <v>0</v>
      </c>
      <c r="R4363" s="88">
        <f t="shared" si="2868"/>
        <v>100</v>
      </c>
      <c r="S4363" s="70"/>
    </row>
    <row r="4364" spans="1:19" ht="15.75" customHeight="1" x14ac:dyDescent="0.3">
      <c r="A4364" s="28" t="s">
        <v>373</v>
      </c>
      <c r="B4364" s="28" t="s">
        <v>1423</v>
      </c>
      <c r="C4364" s="18" t="s">
        <v>69</v>
      </c>
      <c r="D4364" s="28" t="s">
        <v>60</v>
      </c>
      <c r="E4364" s="29" t="s">
        <v>682</v>
      </c>
      <c r="F4364" s="24">
        <v>0</v>
      </c>
      <c r="G4364" s="24"/>
      <c r="H4364" s="24">
        <v>240</v>
      </c>
      <c r="I4364" s="24">
        <v>570</v>
      </c>
      <c r="J4364" s="37">
        <v>470</v>
      </c>
      <c r="K4364" s="24">
        <v>0</v>
      </c>
      <c r="L4364" s="24">
        <v>0</v>
      </c>
      <c r="M4364" s="24">
        <v>0</v>
      </c>
      <c r="N4364" s="24">
        <v>0</v>
      </c>
      <c r="O4364" s="30">
        <v>570</v>
      </c>
      <c r="P4364" s="30">
        <v>0</v>
      </c>
      <c r="Q4364" s="30">
        <v>0</v>
      </c>
      <c r="R4364" s="88">
        <f t="shared" si="2868"/>
        <v>100</v>
      </c>
      <c r="S4364" s="70"/>
    </row>
    <row r="4365" spans="1:19" ht="46.8" x14ac:dyDescent="0.3">
      <c r="A4365" s="28" t="s">
        <v>373</v>
      </c>
      <c r="B4365" s="28" t="s">
        <v>1423</v>
      </c>
      <c r="C4365" s="28" t="s">
        <v>79</v>
      </c>
      <c r="D4365" s="28"/>
      <c r="E4365" s="29" t="s">
        <v>1232</v>
      </c>
      <c r="F4365" s="24"/>
      <c r="G4365" s="24"/>
      <c r="H4365" s="24">
        <f>H4366</f>
        <v>132.43100000000001</v>
      </c>
      <c r="I4365" s="24">
        <f t="shared" ref="I4365:Q4365" si="2911">I4366</f>
        <v>132.43104</v>
      </c>
      <c r="J4365" s="24">
        <f t="shared" si="2911"/>
        <v>88.810299999999998</v>
      </c>
      <c r="K4365" s="24">
        <f t="shared" si="2911"/>
        <v>0</v>
      </c>
      <c r="L4365" s="24">
        <f t="shared" si="2911"/>
        <v>0</v>
      </c>
      <c r="M4365" s="24">
        <f t="shared" si="2911"/>
        <v>0</v>
      </c>
      <c r="N4365" s="24">
        <f t="shared" si="2911"/>
        <v>0</v>
      </c>
      <c r="O4365" s="24">
        <f t="shared" si="2911"/>
        <v>132.43102999999999</v>
      </c>
      <c r="P4365" s="24">
        <f t="shared" si="2911"/>
        <v>0</v>
      </c>
      <c r="Q4365" s="24">
        <f t="shared" si="2911"/>
        <v>0</v>
      </c>
      <c r="R4365" s="88">
        <f t="shared" ref="R4365:R4428" si="2912">O4365/I4365*100</f>
        <v>99.999992448900201</v>
      </c>
      <c r="S4365" s="70"/>
    </row>
    <row r="4366" spans="1:19" ht="46.8" x14ac:dyDescent="0.3">
      <c r="A4366" s="28" t="s">
        <v>373</v>
      </c>
      <c r="B4366" s="28" t="s">
        <v>1423</v>
      </c>
      <c r="C4366" s="28" t="s">
        <v>2000</v>
      </c>
      <c r="D4366" s="28"/>
      <c r="E4366" s="29" t="s">
        <v>2001</v>
      </c>
      <c r="F4366" s="24"/>
      <c r="G4366" s="24"/>
      <c r="H4366" s="24">
        <f t="shared" ref="H4366:I4368" si="2913">H4367</f>
        <v>132.43100000000001</v>
      </c>
      <c r="I4366" s="24">
        <f t="shared" si="2913"/>
        <v>132.43104</v>
      </c>
      <c r="J4366" s="24">
        <f t="shared" ref="J4366:Q4368" si="2914">J4367</f>
        <v>88.810299999999998</v>
      </c>
      <c r="K4366" s="24">
        <f t="shared" si="2914"/>
        <v>0</v>
      </c>
      <c r="L4366" s="24">
        <f t="shared" si="2914"/>
        <v>0</v>
      </c>
      <c r="M4366" s="24">
        <f t="shared" si="2914"/>
        <v>0</v>
      </c>
      <c r="N4366" s="24">
        <f t="shared" si="2914"/>
        <v>0</v>
      </c>
      <c r="O4366" s="24">
        <f t="shared" si="2914"/>
        <v>132.43102999999999</v>
      </c>
      <c r="P4366" s="24">
        <f t="shared" si="2914"/>
        <v>0</v>
      </c>
      <c r="Q4366" s="24">
        <f t="shared" si="2914"/>
        <v>0</v>
      </c>
      <c r="R4366" s="88">
        <f t="shared" si="2912"/>
        <v>99.999992448900201</v>
      </c>
      <c r="S4366" s="70"/>
    </row>
    <row r="4367" spans="1:19" ht="31.2" x14ac:dyDescent="0.3">
      <c r="A4367" s="28" t="s">
        <v>373</v>
      </c>
      <c r="B4367" s="28" t="s">
        <v>1423</v>
      </c>
      <c r="C4367" s="28" t="s">
        <v>2002</v>
      </c>
      <c r="D4367" s="28"/>
      <c r="E4367" s="29" t="s">
        <v>2003</v>
      </c>
      <c r="F4367" s="24"/>
      <c r="G4367" s="24"/>
      <c r="H4367" s="24">
        <f t="shared" si="2913"/>
        <v>132.43100000000001</v>
      </c>
      <c r="I4367" s="24">
        <f t="shared" si="2913"/>
        <v>132.43104</v>
      </c>
      <c r="J4367" s="24">
        <f t="shared" si="2914"/>
        <v>88.810299999999998</v>
      </c>
      <c r="K4367" s="24">
        <f t="shared" si="2914"/>
        <v>0</v>
      </c>
      <c r="L4367" s="24">
        <f t="shared" si="2914"/>
        <v>0</v>
      </c>
      <c r="M4367" s="24">
        <f t="shared" si="2914"/>
        <v>0</v>
      </c>
      <c r="N4367" s="24">
        <f t="shared" si="2914"/>
        <v>0</v>
      </c>
      <c r="O4367" s="24">
        <f t="shared" si="2914"/>
        <v>132.43102999999999</v>
      </c>
      <c r="P4367" s="24">
        <f t="shared" si="2914"/>
        <v>0</v>
      </c>
      <c r="Q4367" s="24">
        <f t="shared" si="2914"/>
        <v>0</v>
      </c>
      <c r="R4367" s="88">
        <f t="shared" si="2912"/>
        <v>99.999992448900201</v>
      </c>
      <c r="S4367" s="70"/>
    </row>
    <row r="4368" spans="1:19" ht="31.2" x14ac:dyDescent="0.3">
      <c r="A4368" s="28" t="s">
        <v>373</v>
      </c>
      <c r="B4368" s="28" t="s">
        <v>1423</v>
      </c>
      <c r="C4368" s="28" t="s">
        <v>2002</v>
      </c>
      <c r="D4368" s="28" t="s">
        <v>51</v>
      </c>
      <c r="E4368" s="29" t="s">
        <v>663</v>
      </c>
      <c r="F4368" s="24"/>
      <c r="G4368" s="24"/>
      <c r="H4368" s="24">
        <f t="shared" si="2913"/>
        <v>132.43100000000001</v>
      </c>
      <c r="I4368" s="24">
        <f t="shared" si="2913"/>
        <v>132.43104</v>
      </c>
      <c r="J4368" s="24">
        <f t="shared" si="2914"/>
        <v>88.810299999999998</v>
      </c>
      <c r="K4368" s="24">
        <f t="shared" si="2914"/>
        <v>0</v>
      </c>
      <c r="L4368" s="24">
        <f t="shared" si="2914"/>
        <v>0</v>
      </c>
      <c r="M4368" s="24">
        <f t="shared" si="2914"/>
        <v>0</v>
      </c>
      <c r="N4368" s="24">
        <f t="shared" si="2914"/>
        <v>0</v>
      </c>
      <c r="O4368" s="24">
        <f t="shared" si="2914"/>
        <v>132.43102999999999</v>
      </c>
      <c r="P4368" s="24">
        <f t="shared" si="2914"/>
        <v>0</v>
      </c>
      <c r="Q4368" s="24">
        <f t="shared" si="2914"/>
        <v>0</v>
      </c>
      <c r="R4368" s="88">
        <f t="shared" si="2912"/>
        <v>99.999992448900201</v>
      </c>
      <c r="S4368" s="70"/>
    </row>
    <row r="4369" spans="1:19" ht="31.2" x14ac:dyDescent="0.3">
      <c r="A4369" s="28" t="s">
        <v>373</v>
      </c>
      <c r="B4369" s="28" t="s">
        <v>1423</v>
      </c>
      <c r="C4369" s="28" t="s">
        <v>2002</v>
      </c>
      <c r="D4369" s="28" t="s">
        <v>52</v>
      </c>
      <c r="E4369" s="29" t="s">
        <v>664</v>
      </c>
      <c r="F4369" s="24"/>
      <c r="G4369" s="24"/>
      <c r="H4369" s="24">
        <v>132.43100000000001</v>
      </c>
      <c r="I4369" s="24">
        <v>132.43104</v>
      </c>
      <c r="J4369" s="37">
        <v>88.810299999999998</v>
      </c>
      <c r="K4369" s="37">
        <v>0</v>
      </c>
      <c r="L4369" s="37">
        <v>0</v>
      </c>
      <c r="M4369" s="37">
        <v>0</v>
      </c>
      <c r="N4369" s="37">
        <v>0</v>
      </c>
      <c r="O4369" s="37">
        <v>132.43102999999999</v>
      </c>
      <c r="P4369" s="37">
        <v>0</v>
      </c>
      <c r="Q4369" s="37">
        <v>0</v>
      </c>
      <c r="R4369" s="88">
        <f t="shared" si="2912"/>
        <v>99.999992448900201</v>
      </c>
      <c r="S4369" s="70"/>
    </row>
    <row r="4370" spans="1:19" s="36" customFormat="1" ht="31.5" customHeight="1" x14ac:dyDescent="0.3">
      <c r="A4370" s="43" t="s">
        <v>432</v>
      </c>
      <c r="B4370" s="43" t="s">
        <v>1396</v>
      </c>
      <c r="C4370" s="27"/>
      <c r="D4370" s="43"/>
      <c r="E4370" s="44" t="s">
        <v>1934</v>
      </c>
      <c r="F4370" s="22">
        <v>4994960.3299999991</v>
      </c>
      <c r="G4370" s="22">
        <f t="shared" ref="G4370:Q4370" si="2915">G4371+G4468</f>
        <v>87422.62</v>
      </c>
      <c r="H4370" s="22">
        <f t="shared" si="2915"/>
        <v>5876286.6268299986</v>
      </c>
      <c r="I4370" s="22">
        <f t="shared" si="2915"/>
        <v>6146094.8927599993</v>
      </c>
      <c r="J4370" s="76">
        <f t="shared" si="2915"/>
        <v>3163440.35623</v>
      </c>
      <c r="K4370" s="22">
        <f t="shared" si="2915"/>
        <v>897794.21912999998</v>
      </c>
      <c r="L4370" s="22">
        <f t="shared" si="2915"/>
        <v>196955.38614999998</v>
      </c>
      <c r="M4370" s="22">
        <f t="shared" si="2915"/>
        <v>0</v>
      </c>
      <c r="N4370" s="22">
        <f t="shared" si="2915"/>
        <v>0</v>
      </c>
      <c r="O4370" s="45">
        <f t="shared" si="2915"/>
        <v>5490897.8652800005</v>
      </c>
      <c r="P4370" s="45">
        <f t="shared" si="2915"/>
        <v>555859.48313999991</v>
      </c>
      <c r="Q4370" s="45">
        <f t="shared" si="2915"/>
        <v>0</v>
      </c>
      <c r="R4370" s="86">
        <f t="shared" si="2912"/>
        <v>89.3396207036795</v>
      </c>
      <c r="S4370" s="70"/>
    </row>
    <row r="4371" spans="1:19" s="36" customFormat="1" ht="15.75" customHeight="1" x14ac:dyDescent="0.3">
      <c r="A4371" s="43" t="s">
        <v>432</v>
      </c>
      <c r="B4371" s="43" t="s">
        <v>70</v>
      </c>
      <c r="C4371" s="27"/>
      <c r="D4371" s="43"/>
      <c r="E4371" s="44" t="s">
        <v>621</v>
      </c>
      <c r="F4371" s="22">
        <v>4524122.9349999996</v>
      </c>
      <c r="G4371" s="22">
        <f t="shared" ref="G4371:Q4371" si="2916">G4372+G4451</f>
        <v>87422.62</v>
      </c>
      <c r="H4371" s="22">
        <f t="shared" si="2916"/>
        <v>5512178.492829999</v>
      </c>
      <c r="I4371" s="22">
        <f t="shared" si="2916"/>
        <v>5432639.4687099997</v>
      </c>
      <c r="J4371" s="76">
        <f t="shared" si="2916"/>
        <v>2696638.8840800002</v>
      </c>
      <c r="K4371" s="22">
        <f t="shared" si="2916"/>
        <v>627720.76630999998</v>
      </c>
      <c r="L4371" s="22">
        <f t="shared" si="2916"/>
        <v>15697.775999999998</v>
      </c>
      <c r="M4371" s="22">
        <f t="shared" si="2916"/>
        <v>0</v>
      </c>
      <c r="N4371" s="22">
        <f t="shared" si="2916"/>
        <v>0</v>
      </c>
      <c r="O4371" s="45">
        <f t="shared" si="2916"/>
        <v>4866626.6785000004</v>
      </c>
      <c r="P4371" s="45">
        <f t="shared" si="2916"/>
        <v>374011.33328999998</v>
      </c>
      <c r="Q4371" s="45">
        <f t="shared" si="2916"/>
        <v>0</v>
      </c>
      <c r="R4371" s="86">
        <f t="shared" si="2912"/>
        <v>89.581256156054081</v>
      </c>
      <c r="S4371" s="70"/>
    </row>
    <row r="4372" spans="1:19" s="49" customFormat="1" ht="15.75" customHeight="1" x14ac:dyDescent="0.3">
      <c r="A4372" s="47" t="s">
        <v>432</v>
      </c>
      <c r="B4372" s="47" t="s">
        <v>1394</v>
      </c>
      <c r="C4372" s="20"/>
      <c r="D4372" s="47"/>
      <c r="E4372" s="48" t="s">
        <v>640</v>
      </c>
      <c r="F4372" s="23">
        <v>4492814.9349999996</v>
      </c>
      <c r="G4372" s="23">
        <f t="shared" ref="G4372:Q4372" si="2917">G4373+G4425+G4430+G4442</f>
        <v>0</v>
      </c>
      <c r="H4372" s="23">
        <f t="shared" si="2917"/>
        <v>5399968.9938299991</v>
      </c>
      <c r="I4372" s="23">
        <f t="shared" si="2917"/>
        <v>5320398.4731599996</v>
      </c>
      <c r="J4372" s="77">
        <f t="shared" si="2917"/>
        <v>2684989.9790800004</v>
      </c>
      <c r="K4372" s="23">
        <f t="shared" si="2917"/>
        <v>553920.76630999998</v>
      </c>
      <c r="L4372" s="23">
        <f t="shared" si="2917"/>
        <v>15697.775999999998</v>
      </c>
      <c r="M4372" s="23">
        <f t="shared" si="2917"/>
        <v>0</v>
      </c>
      <c r="N4372" s="23">
        <f t="shared" si="2917"/>
        <v>0</v>
      </c>
      <c r="O4372" s="51">
        <f t="shared" si="2917"/>
        <v>4855195.1953199999</v>
      </c>
      <c r="P4372" s="51">
        <f t="shared" si="2917"/>
        <v>374011.33328999998</v>
      </c>
      <c r="Q4372" s="51">
        <f t="shared" si="2917"/>
        <v>0</v>
      </c>
      <c r="R4372" s="87">
        <f t="shared" si="2912"/>
        <v>91.256232400884514</v>
      </c>
      <c r="S4372" s="70"/>
    </row>
    <row r="4373" spans="1:19" ht="47.25" customHeight="1" x14ac:dyDescent="0.3">
      <c r="A4373" s="28" t="s">
        <v>432</v>
      </c>
      <c r="B4373" s="28" t="s">
        <v>1394</v>
      </c>
      <c r="C4373" s="18" t="s">
        <v>72</v>
      </c>
      <c r="D4373" s="28"/>
      <c r="E4373" s="29" t="s">
        <v>1785</v>
      </c>
      <c r="F4373" s="24">
        <v>4476711.7350000003</v>
      </c>
      <c r="G4373" s="24">
        <f t="shared" ref="G4373:Q4373" si="2918">G4374</f>
        <v>0</v>
      </c>
      <c r="H4373" s="24">
        <f t="shared" si="2918"/>
        <v>5341085.2958300002</v>
      </c>
      <c r="I4373" s="24">
        <f t="shared" si="2918"/>
        <v>5259320.7051400002</v>
      </c>
      <c r="J4373" s="37">
        <f t="shared" si="2918"/>
        <v>2627829.4355100002</v>
      </c>
      <c r="K4373" s="24">
        <f t="shared" si="2918"/>
        <v>553881.66631</v>
      </c>
      <c r="L4373" s="24">
        <f t="shared" si="2918"/>
        <v>15697.775999999998</v>
      </c>
      <c r="M4373" s="24">
        <f t="shared" si="2918"/>
        <v>0</v>
      </c>
      <c r="N4373" s="24">
        <f t="shared" si="2918"/>
        <v>0</v>
      </c>
      <c r="O4373" s="30">
        <f t="shared" si="2918"/>
        <v>4794172.8146299999</v>
      </c>
      <c r="P4373" s="30">
        <f t="shared" si="2918"/>
        <v>374011.33328999998</v>
      </c>
      <c r="Q4373" s="30">
        <f t="shared" si="2918"/>
        <v>0</v>
      </c>
      <c r="R4373" s="88">
        <f t="shared" si="2912"/>
        <v>91.155742032323573</v>
      </c>
      <c r="S4373" s="70"/>
    </row>
    <row r="4374" spans="1:19" ht="47.25" customHeight="1" x14ac:dyDescent="0.3">
      <c r="A4374" s="28" t="s">
        <v>432</v>
      </c>
      <c r="B4374" s="28" t="s">
        <v>1394</v>
      </c>
      <c r="C4374" s="18" t="s">
        <v>73</v>
      </c>
      <c r="D4374" s="28"/>
      <c r="E4374" s="29" t="s">
        <v>1491</v>
      </c>
      <c r="F4374" s="24">
        <v>4476711.7350000003</v>
      </c>
      <c r="G4374" s="24">
        <f>G4375+G4400</f>
        <v>0</v>
      </c>
      <c r="H4374" s="24">
        <f>H4375+H4400+H4411+H4421</f>
        <v>5341085.2958300002</v>
      </c>
      <c r="I4374" s="24">
        <f t="shared" ref="I4374:Q4374" si="2919">I4375+I4400+I4411+I4421</f>
        <v>5259320.7051400002</v>
      </c>
      <c r="J4374" s="24">
        <f t="shared" si="2919"/>
        <v>2627829.4355100002</v>
      </c>
      <c r="K4374" s="24">
        <f t="shared" si="2919"/>
        <v>553881.66631</v>
      </c>
      <c r="L4374" s="24">
        <f t="shared" si="2919"/>
        <v>15697.775999999998</v>
      </c>
      <c r="M4374" s="24">
        <f t="shared" si="2919"/>
        <v>0</v>
      </c>
      <c r="N4374" s="24">
        <f t="shared" si="2919"/>
        <v>0</v>
      </c>
      <c r="O4374" s="24">
        <f t="shared" si="2919"/>
        <v>4794172.8146299999</v>
      </c>
      <c r="P4374" s="24">
        <f t="shared" si="2919"/>
        <v>374011.33328999998</v>
      </c>
      <c r="Q4374" s="24">
        <f t="shared" si="2919"/>
        <v>0</v>
      </c>
      <c r="R4374" s="88">
        <f t="shared" si="2912"/>
        <v>91.155742032323573</v>
      </c>
      <c r="S4374" s="70"/>
    </row>
    <row r="4375" spans="1:19" ht="78.75" customHeight="1" x14ac:dyDescent="0.3">
      <c r="A4375" s="28" t="s">
        <v>432</v>
      </c>
      <c r="B4375" s="28" t="s">
        <v>1394</v>
      </c>
      <c r="C4375" s="18" t="s">
        <v>442</v>
      </c>
      <c r="D4375" s="28"/>
      <c r="E4375" s="29" t="s">
        <v>1688</v>
      </c>
      <c r="F4375" s="24">
        <v>4368641.0350000001</v>
      </c>
      <c r="G4375" s="24">
        <f>G4379+G4382+G4385+G4388+G4394</f>
        <v>0</v>
      </c>
      <c r="H4375" s="24">
        <f>H4379+H4382+H4385+H4388+H4394+H4397+H4376</f>
        <v>4155460.8948300001</v>
      </c>
      <c r="I4375" s="24">
        <f>I4379+I4382+I4385+I4388+I4394+I4397+I4391+I4376</f>
        <v>4074413.1918300004</v>
      </c>
      <c r="J4375" s="24">
        <f>J4379+J4382+J4385+J4388+J4394+J4397+J4391+J4376</f>
        <v>2549401.6835100004</v>
      </c>
      <c r="K4375" s="24">
        <f>K4379+K4382+K4385+K4388+K4394+K4397+K4391+K4376</f>
        <v>22381.8</v>
      </c>
      <c r="L4375" s="24">
        <f t="shared" ref="L4375:Q4375" si="2920">L4379+L4382+L4385+L4388+L4394+L4397+L4391+L4376</f>
        <v>15697.775999999998</v>
      </c>
      <c r="M4375" s="24">
        <f t="shared" si="2920"/>
        <v>0</v>
      </c>
      <c r="N4375" s="24">
        <f t="shared" si="2920"/>
        <v>0</v>
      </c>
      <c r="O4375" s="24">
        <f t="shared" si="2920"/>
        <v>3971619.3925600001</v>
      </c>
      <c r="P4375" s="24">
        <f t="shared" si="2920"/>
        <v>21511.333289999999</v>
      </c>
      <c r="Q4375" s="24">
        <f t="shared" si="2920"/>
        <v>0</v>
      </c>
      <c r="R4375" s="88">
        <f t="shared" si="2912"/>
        <v>97.477089474476415</v>
      </c>
      <c r="S4375" s="70"/>
    </row>
    <row r="4376" spans="1:19" ht="78" hidden="1" x14ac:dyDescent="0.3">
      <c r="A4376" s="28" t="s">
        <v>432</v>
      </c>
      <c r="B4376" s="28" t="s">
        <v>1394</v>
      </c>
      <c r="C4376" s="18" t="s">
        <v>2083</v>
      </c>
      <c r="D4376" s="28"/>
      <c r="E4376" s="29" t="s">
        <v>2084</v>
      </c>
      <c r="F4376" s="24"/>
      <c r="G4376" s="24"/>
      <c r="H4376" s="24">
        <f>H4377</f>
        <v>0</v>
      </c>
      <c r="I4376" s="24">
        <f t="shared" ref="I4376:Q4377" si="2921">I4377</f>
        <v>0</v>
      </c>
      <c r="J4376" s="24">
        <f t="shared" si="2921"/>
        <v>0</v>
      </c>
      <c r="K4376" s="24">
        <f t="shared" si="2921"/>
        <v>0</v>
      </c>
      <c r="L4376" s="24">
        <f t="shared" si="2921"/>
        <v>0</v>
      </c>
      <c r="M4376" s="24">
        <f t="shared" si="2921"/>
        <v>0</v>
      </c>
      <c r="N4376" s="24">
        <f t="shared" si="2921"/>
        <v>0</v>
      </c>
      <c r="O4376" s="24">
        <f t="shared" si="2921"/>
        <v>0</v>
      </c>
      <c r="P4376" s="24">
        <f t="shared" si="2921"/>
        <v>0</v>
      </c>
      <c r="Q4376" s="24">
        <f t="shared" si="2921"/>
        <v>0</v>
      </c>
      <c r="R4376" s="30">
        <v>0</v>
      </c>
      <c r="S4376" s="26" t="s">
        <v>2026</v>
      </c>
    </row>
    <row r="4377" spans="1:19" ht="31.2" hidden="1" x14ac:dyDescent="0.3">
      <c r="A4377" s="28" t="s">
        <v>432</v>
      </c>
      <c r="B4377" s="28" t="s">
        <v>1394</v>
      </c>
      <c r="C4377" s="18" t="s">
        <v>2083</v>
      </c>
      <c r="D4377" s="28" t="s">
        <v>51</v>
      </c>
      <c r="E4377" s="29" t="s">
        <v>663</v>
      </c>
      <c r="F4377" s="24"/>
      <c r="G4377" s="24"/>
      <c r="H4377" s="24">
        <f>H4378</f>
        <v>0</v>
      </c>
      <c r="I4377" s="24">
        <f t="shared" si="2921"/>
        <v>0</v>
      </c>
      <c r="J4377" s="24">
        <f t="shared" si="2921"/>
        <v>0</v>
      </c>
      <c r="K4377" s="24">
        <f t="shared" si="2921"/>
        <v>0</v>
      </c>
      <c r="L4377" s="24">
        <f t="shared" si="2921"/>
        <v>0</v>
      </c>
      <c r="M4377" s="24">
        <f t="shared" si="2921"/>
        <v>0</v>
      </c>
      <c r="N4377" s="24">
        <f t="shared" si="2921"/>
        <v>0</v>
      </c>
      <c r="O4377" s="24">
        <f t="shared" si="2921"/>
        <v>0</v>
      </c>
      <c r="P4377" s="24">
        <f t="shared" si="2921"/>
        <v>0</v>
      </c>
      <c r="Q4377" s="24">
        <f t="shared" si="2921"/>
        <v>0</v>
      </c>
      <c r="R4377" s="30">
        <v>0</v>
      </c>
      <c r="S4377" s="26" t="s">
        <v>2026</v>
      </c>
    </row>
    <row r="4378" spans="1:19" ht="31.2" hidden="1" x14ac:dyDescent="0.3">
      <c r="A4378" s="28" t="s">
        <v>432</v>
      </c>
      <c r="B4378" s="28" t="s">
        <v>1394</v>
      </c>
      <c r="C4378" s="18" t="s">
        <v>2083</v>
      </c>
      <c r="D4378" s="28" t="s">
        <v>52</v>
      </c>
      <c r="E4378" s="29" t="s">
        <v>664</v>
      </c>
      <c r="F4378" s="24"/>
      <c r="G4378" s="24"/>
      <c r="H4378" s="24">
        <v>0</v>
      </c>
      <c r="I4378" s="24">
        <v>0</v>
      </c>
      <c r="J4378" s="24">
        <v>0</v>
      </c>
      <c r="K4378" s="24">
        <v>0</v>
      </c>
      <c r="L4378" s="24">
        <v>0</v>
      </c>
      <c r="M4378" s="24">
        <v>0</v>
      </c>
      <c r="N4378" s="24">
        <v>0</v>
      </c>
      <c r="O4378" s="24">
        <v>0</v>
      </c>
      <c r="P4378" s="24">
        <v>0</v>
      </c>
      <c r="Q4378" s="24">
        <v>0</v>
      </c>
      <c r="R4378" s="30">
        <v>0</v>
      </c>
      <c r="S4378" s="26" t="s">
        <v>2026</v>
      </c>
    </row>
    <row r="4379" spans="1:19" ht="63" customHeight="1" x14ac:dyDescent="0.3">
      <c r="A4379" s="28" t="s">
        <v>432</v>
      </c>
      <c r="B4379" s="28" t="s">
        <v>1394</v>
      </c>
      <c r="C4379" s="18" t="s">
        <v>435</v>
      </c>
      <c r="D4379" s="28"/>
      <c r="E4379" s="29" t="s">
        <v>1287</v>
      </c>
      <c r="F4379" s="24">
        <v>3496911.6439999999</v>
      </c>
      <c r="G4379" s="24">
        <f t="shared" ref="G4379:Q4380" si="2922">G4380</f>
        <v>0</v>
      </c>
      <c r="H4379" s="24">
        <f t="shared" si="2922"/>
        <v>3230679.2909999997</v>
      </c>
      <c r="I4379" s="24">
        <f t="shared" si="2922"/>
        <v>3230679.2910000002</v>
      </c>
      <c r="J4379" s="37">
        <f t="shared" si="2922"/>
        <v>1880572.1769600001</v>
      </c>
      <c r="K4379" s="24">
        <f t="shared" si="2922"/>
        <v>0</v>
      </c>
      <c r="L4379" s="24">
        <f t="shared" si="2922"/>
        <v>0</v>
      </c>
      <c r="M4379" s="24">
        <f t="shared" si="2922"/>
        <v>0</v>
      </c>
      <c r="N4379" s="24">
        <f t="shared" si="2922"/>
        <v>0</v>
      </c>
      <c r="O4379" s="30">
        <f t="shared" si="2922"/>
        <v>3144825.0089599998</v>
      </c>
      <c r="P4379" s="30">
        <f t="shared" si="2922"/>
        <v>0</v>
      </c>
      <c r="Q4379" s="30">
        <f t="shared" si="2922"/>
        <v>0</v>
      </c>
      <c r="R4379" s="88">
        <f t="shared" si="2912"/>
        <v>97.342531575970028</v>
      </c>
      <c r="S4379" s="70"/>
    </row>
    <row r="4380" spans="1:19" ht="31.5" customHeight="1" x14ac:dyDescent="0.3">
      <c r="A4380" s="28" t="s">
        <v>432</v>
      </c>
      <c r="B4380" s="28" t="s">
        <v>1394</v>
      </c>
      <c r="C4380" s="18" t="s">
        <v>435</v>
      </c>
      <c r="D4380" s="28" t="s">
        <v>51</v>
      </c>
      <c r="E4380" s="29" t="s">
        <v>663</v>
      </c>
      <c r="F4380" s="24">
        <v>3496911.6439999999</v>
      </c>
      <c r="G4380" s="24">
        <f t="shared" si="2922"/>
        <v>0</v>
      </c>
      <c r="H4380" s="24">
        <f t="shared" si="2922"/>
        <v>3230679.2909999997</v>
      </c>
      <c r="I4380" s="24">
        <f t="shared" si="2922"/>
        <v>3230679.2910000002</v>
      </c>
      <c r="J4380" s="37">
        <f t="shared" si="2922"/>
        <v>1880572.1769600001</v>
      </c>
      <c r="K4380" s="24">
        <f t="shared" si="2922"/>
        <v>0</v>
      </c>
      <c r="L4380" s="24">
        <f t="shared" si="2922"/>
        <v>0</v>
      </c>
      <c r="M4380" s="24">
        <f t="shared" si="2922"/>
        <v>0</v>
      </c>
      <c r="N4380" s="24">
        <f t="shared" si="2922"/>
        <v>0</v>
      </c>
      <c r="O4380" s="30">
        <f t="shared" si="2922"/>
        <v>3144825.0089599998</v>
      </c>
      <c r="P4380" s="30">
        <f t="shared" si="2922"/>
        <v>0</v>
      </c>
      <c r="Q4380" s="30">
        <f t="shared" si="2922"/>
        <v>0</v>
      </c>
      <c r="R4380" s="88">
        <f t="shared" si="2912"/>
        <v>97.342531575970028</v>
      </c>
      <c r="S4380" s="70"/>
    </row>
    <row r="4381" spans="1:19" ht="31.5" customHeight="1" x14ac:dyDescent="0.3">
      <c r="A4381" s="28" t="s">
        <v>432</v>
      </c>
      <c r="B4381" s="28" t="s">
        <v>1394</v>
      </c>
      <c r="C4381" s="18" t="s">
        <v>435</v>
      </c>
      <c r="D4381" s="28" t="s">
        <v>52</v>
      </c>
      <c r="E4381" s="29" t="s">
        <v>664</v>
      </c>
      <c r="F4381" s="24">
        <v>3496911.6439999999</v>
      </c>
      <c r="G4381" s="24"/>
      <c r="H4381" s="24">
        <f>3408211.863-100-177432.572</f>
        <v>3230679.2909999997</v>
      </c>
      <c r="I4381" s="24">
        <v>3230679.2910000002</v>
      </c>
      <c r="J4381" s="37">
        <v>1880572.1769600001</v>
      </c>
      <c r="K4381" s="24">
        <v>0</v>
      </c>
      <c r="L4381" s="24">
        <v>0</v>
      </c>
      <c r="M4381" s="24">
        <v>0</v>
      </c>
      <c r="N4381" s="24">
        <v>0</v>
      </c>
      <c r="O4381" s="30">
        <v>3144825.0089599998</v>
      </c>
      <c r="P4381" s="30">
        <v>0</v>
      </c>
      <c r="Q4381" s="30">
        <v>0</v>
      </c>
      <c r="R4381" s="88">
        <f t="shared" si="2912"/>
        <v>97.342531575970028</v>
      </c>
      <c r="S4381" s="70"/>
    </row>
    <row r="4382" spans="1:19" ht="63" customHeight="1" x14ac:dyDescent="0.3">
      <c r="A4382" s="28" t="s">
        <v>432</v>
      </c>
      <c r="B4382" s="28" t="s">
        <v>1394</v>
      </c>
      <c r="C4382" s="18" t="s">
        <v>1290</v>
      </c>
      <c r="D4382" s="28"/>
      <c r="E4382" s="29" t="s">
        <v>1291</v>
      </c>
      <c r="F4382" s="24">
        <v>798452.59100000001</v>
      </c>
      <c r="G4382" s="24">
        <f t="shared" ref="G4382:Q4383" si="2923">G4383</f>
        <v>0</v>
      </c>
      <c r="H4382" s="24">
        <f t="shared" si="2923"/>
        <v>775249.88382999995</v>
      </c>
      <c r="I4382" s="24">
        <f t="shared" si="2923"/>
        <v>775249.88382999995</v>
      </c>
      <c r="J4382" s="37">
        <f t="shared" si="2923"/>
        <v>602236.73054999998</v>
      </c>
      <c r="K4382" s="24">
        <f t="shared" si="2923"/>
        <v>0</v>
      </c>
      <c r="L4382" s="24">
        <f t="shared" si="2923"/>
        <v>0</v>
      </c>
      <c r="M4382" s="24">
        <f t="shared" si="2923"/>
        <v>0</v>
      </c>
      <c r="N4382" s="24">
        <f t="shared" si="2923"/>
        <v>0</v>
      </c>
      <c r="O4382" s="30">
        <f t="shared" si="2923"/>
        <v>759275.83331000002</v>
      </c>
      <c r="P4382" s="30">
        <f t="shared" si="2923"/>
        <v>0</v>
      </c>
      <c r="Q4382" s="30">
        <f t="shared" si="2923"/>
        <v>0</v>
      </c>
      <c r="R4382" s="88">
        <f t="shared" si="2912"/>
        <v>97.939496560633756</v>
      </c>
      <c r="S4382" s="70"/>
    </row>
    <row r="4383" spans="1:19" ht="31.5" customHeight="1" x14ac:dyDescent="0.3">
      <c r="A4383" s="28" t="s">
        <v>432</v>
      </c>
      <c r="B4383" s="28" t="s">
        <v>1394</v>
      </c>
      <c r="C4383" s="18" t="s">
        <v>1290</v>
      </c>
      <c r="D4383" s="28" t="s">
        <v>51</v>
      </c>
      <c r="E4383" s="29" t="s">
        <v>663</v>
      </c>
      <c r="F4383" s="24">
        <v>798452.59100000001</v>
      </c>
      <c r="G4383" s="24">
        <f t="shared" ref="G4383:O4383" si="2924">G4384</f>
        <v>0</v>
      </c>
      <c r="H4383" s="24">
        <f t="shared" si="2924"/>
        <v>775249.88382999995</v>
      </c>
      <c r="I4383" s="24">
        <f t="shared" si="2924"/>
        <v>775249.88382999995</v>
      </c>
      <c r="J4383" s="37">
        <f t="shared" si="2924"/>
        <v>602236.73054999998</v>
      </c>
      <c r="K4383" s="24">
        <f t="shared" si="2924"/>
        <v>0</v>
      </c>
      <c r="L4383" s="24">
        <f t="shared" si="2924"/>
        <v>0</v>
      </c>
      <c r="M4383" s="24">
        <f t="shared" si="2924"/>
        <v>0</v>
      </c>
      <c r="N4383" s="24">
        <f t="shared" si="2924"/>
        <v>0</v>
      </c>
      <c r="O4383" s="30">
        <f t="shared" si="2924"/>
        <v>759275.83331000002</v>
      </c>
      <c r="P4383" s="30">
        <f t="shared" si="2923"/>
        <v>0</v>
      </c>
      <c r="Q4383" s="30">
        <f t="shared" si="2923"/>
        <v>0</v>
      </c>
      <c r="R4383" s="88">
        <f t="shared" si="2912"/>
        <v>97.939496560633756</v>
      </c>
      <c r="S4383" s="70"/>
    </row>
    <row r="4384" spans="1:19" ht="31.5" customHeight="1" x14ac:dyDescent="0.3">
      <c r="A4384" s="28" t="s">
        <v>432</v>
      </c>
      <c r="B4384" s="28" t="s">
        <v>1394</v>
      </c>
      <c r="C4384" s="18" t="s">
        <v>1290</v>
      </c>
      <c r="D4384" s="28" t="s">
        <v>52</v>
      </c>
      <c r="E4384" s="29" t="s">
        <v>664</v>
      </c>
      <c r="F4384" s="24">
        <v>798452.59100000001</v>
      </c>
      <c r="G4384" s="24"/>
      <c r="H4384" s="24">
        <f>798452.59083-23202.707</f>
        <v>775249.88382999995</v>
      </c>
      <c r="I4384" s="24">
        <v>775249.88382999995</v>
      </c>
      <c r="J4384" s="37">
        <v>602236.73054999998</v>
      </c>
      <c r="K4384" s="24">
        <v>0</v>
      </c>
      <c r="L4384" s="24">
        <v>0</v>
      </c>
      <c r="M4384" s="24">
        <v>0</v>
      </c>
      <c r="N4384" s="24">
        <v>0</v>
      </c>
      <c r="O4384" s="30">
        <v>759275.83331000002</v>
      </c>
      <c r="P4384" s="30">
        <v>0</v>
      </c>
      <c r="Q4384" s="30">
        <v>0</v>
      </c>
      <c r="R4384" s="88">
        <f t="shared" si="2912"/>
        <v>97.939496560633756</v>
      </c>
      <c r="S4384" s="70"/>
    </row>
    <row r="4385" spans="1:19" ht="78.75" customHeight="1" x14ac:dyDescent="0.3">
      <c r="A4385" s="28" t="s">
        <v>432</v>
      </c>
      <c r="B4385" s="28" t="s">
        <v>1394</v>
      </c>
      <c r="C4385" s="18" t="s">
        <v>436</v>
      </c>
      <c r="D4385" s="28"/>
      <c r="E4385" s="29" t="s">
        <v>857</v>
      </c>
      <c r="F4385" s="24">
        <v>95</v>
      </c>
      <c r="G4385" s="24">
        <f t="shared" ref="G4385:Q4386" si="2925">G4386</f>
        <v>0</v>
      </c>
      <c r="H4385" s="24">
        <f t="shared" si="2925"/>
        <v>95</v>
      </c>
      <c r="I4385" s="24">
        <f t="shared" si="2925"/>
        <v>95</v>
      </c>
      <c r="J4385" s="37">
        <f t="shared" si="2925"/>
        <v>95</v>
      </c>
      <c r="K4385" s="24">
        <f t="shared" si="2925"/>
        <v>0</v>
      </c>
      <c r="L4385" s="24">
        <f t="shared" si="2925"/>
        <v>0</v>
      </c>
      <c r="M4385" s="24">
        <f t="shared" si="2925"/>
        <v>0</v>
      </c>
      <c r="N4385" s="24">
        <f t="shared" si="2925"/>
        <v>0</v>
      </c>
      <c r="O4385" s="30">
        <f t="shared" si="2925"/>
        <v>0</v>
      </c>
      <c r="P4385" s="30">
        <f t="shared" si="2925"/>
        <v>0</v>
      </c>
      <c r="Q4385" s="30">
        <f t="shared" si="2925"/>
        <v>0</v>
      </c>
      <c r="R4385" s="88">
        <f t="shared" si="2912"/>
        <v>0</v>
      </c>
    </row>
    <row r="4386" spans="1:19" ht="31.5" customHeight="1" x14ac:dyDescent="0.3">
      <c r="A4386" s="28" t="s">
        <v>432</v>
      </c>
      <c r="B4386" s="28" t="s">
        <v>1394</v>
      </c>
      <c r="C4386" s="18" t="s">
        <v>436</v>
      </c>
      <c r="D4386" s="28" t="s">
        <v>51</v>
      </c>
      <c r="E4386" s="29" t="s">
        <v>663</v>
      </c>
      <c r="F4386" s="24">
        <v>95</v>
      </c>
      <c r="G4386" s="24">
        <f t="shared" si="2925"/>
        <v>0</v>
      </c>
      <c r="H4386" s="24">
        <f t="shared" si="2925"/>
        <v>95</v>
      </c>
      <c r="I4386" s="24">
        <f t="shared" si="2925"/>
        <v>95</v>
      </c>
      <c r="J4386" s="37">
        <f t="shared" si="2925"/>
        <v>95</v>
      </c>
      <c r="K4386" s="24">
        <f t="shared" si="2925"/>
        <v>0</v>
      </c>
      <c r="L4386" s="24">
        <f t="shared" si="2925"/>
        <v>0</v>
      </c>
      <c r="M4386" s="24">
        <f t="shared" si="2925"/>
        <v>0</v>
      </c>
      <c r="N4386" s="24">
        <f t="shared" si="2925"/>
        <v>0</v>
      </c>
      <c r="O4386" s="30">
        <f t="shared" si="2925"/>
        <v>0</v>
      </c>
      <c r="P4386" s="30">
        <f t="shared" si="2925"/>
        <v>0</v>
      </c>
      <c r="Q4386" s="30">
        <f t="shared" si="2925"/>
        <v>0</v>
      </c>
      <c r="R4386" s="88">
        <f t="shared" si="2912"/>
        <v>0</v>
      </c>
    </row>
    <row r="4387" spans="1:19" ht="31.5" customHeight="1" x14ac:dyDescent="0.3">
      <c r="A4387" s="28" t="s">
        <v>432</v>
      </c>
      <c r="B4387" s="28" t="s">
        <v>1394</v>
      </c>
      <c r="C4387" s="18" t="s">
        <v>436</v>
      </c>
      <c r="D4387" s="28" t="s">
        <v>52</v>
      </c>
      <c r="E4387" s="29" t="s">
        <v>664</v>
      </c>
      <c r="F4387" s="24">
        <v>95</v>
      </c>
      <c r="G4387" s="24"/>
      <c r="H4387" s="24">
        <v>95</v>
      </c>
      <c r="I4387" s="24">
        <v>95</v>
      </c>
      <c r="J4387" s="37">
        <v>95</v>
      </c>
      <c r="K4387" s="24">
        <v>0</v>
      </c>
      <c r="L4387" s="24">
        <v>0</v>
      </c>
      <c r="M4387" s="24">
        <v>0</v>
      </c>
      <c r="N4387" s="24">
        <v>0</v>
      </c>
      <c r="O4387" s="30">
        <v>0</v>
      </c>
      <c r="P4387" s="30">
        <v>0</v>
      </c>
      <c r="Q4387" s="30">
        <v>0</v>
      </c>
      <c r="R4387" s="88">
        <f t="shared" si="2912"/>
        <v>0</v>
      </c>
    </row>
    <row r="4388" spans="1:19" ht="63" customHeight="1" x14ac:dyDescent="0.3">
      <c r="A4388" s="28" t="s">
        <v>432</v>
      </c>
      <c r="B4388" s="28" t="s">
        <v>1394</v>
      </c>
      <c r="C4388" s="18" t="s">
        <v>1474</v>
      </c>
      <c r="D4388" s="28"/>
      <c r="E4388" s="29" t="s">
        <v>1689</v>
      </c>
      <c r="F4388" s="24">
        <v>22381.8</v>
      </c>
      <c r="G4388" s="24">
        <f t="shared" ref="G4388:Q4389" si="2926">G4389</f>
        <v>0</v>
      </c>
      <c r="H4388" s="24">
        <f t="shared" si="2926"/>
        <v>22381.8</v>
      </c>
      <c r="I4388" s="24">
        <f t="shared" si="2926"/>
        <v>5595.45</v>
      </c>
      <c r="J4388" s="37">
        <f t="shared" si="2926"/>
        <v>5595.45</v>
      </c>
      <c r="K4388" s="24">
        <f t="shared" si="2926"/>
        <v>5595.45</v>
      </c>
      <c r="L4388" s="24">
        <f t="shared" si="2926"/>
        <v>5595.45</v>
      </c>
      <c r="M4388" s="24">
        <f t="shared" si="2926"/>
        <v>0</v>
      </c>
      <c r="N4388" s="24">
        <f t="shared" si="2926"/>
        <v>0</v>
      </c>
      <c r="O4388" s="30">
        <f t="shared" si="2926"/>
        <v>5595.45</v>
      </c>
      <c r="P4388" s="30">
        <f t="shared" si="2926"/>
        <v>5595.45</v>
      </c>
      <c r="Q4388" s="30">
        <f t="shared" si="2926"/>
        <v>0</v>
      </c>
      <c r="R4388" s="88">
        <f t="shared" si="2912"/>
        <v>100</v>
      </c>
      <c r="S4388" s="70"/>
    </row>
    <row r="4389" spans="1:19" ht="31.5" customHeight="1" x14ac:dyDescent="0.3">
      <c r="A4389" s="28" t="s">
        <v>432</v>
      </c>
      <c r="B4389" s="28" t="s">
        <v>1394</v>
      </c>
      <c r="C4389" s="18" t="s">
        <v>1474</v>
      </c>
      <c r="D4389" s="28" t="s">
        <v>51</v>
      </c>
      <c r="E4389" s="29" t="s">
        <v>663</v>
      </c>
      <c r="F4389" s="24">
        <v>22381.8</v>
      </c>
      <c r="G4389" s="24">
        <f t="shared" si="2926"/>
        <v>0</v>
      </c>
      <c r="H4389" s="24">
        <f t="shared" si="2926"/>
        <v>22381.8</v>
      </c>
      <c r="I4389" s="24">
        <f t="shared" si="2926"/>
        <v>5595.45</v>
      </c>
      <c r="J4389" s="37">
        <f t="shared" si="2926"/>
        <v>5595.45</v>
      </c>
      <c r="K4389" s="24">
        <f t="shared" si="2926"/>
        <v>5595.45</v>
      </c>
      <c r="L4389" s="24">
        <f t="shared" si="2926"/>
        <v>5595.45</v>
      </c>
      <c r="M4389" s="24">
        <f t="shared" si="2926"/>
        <v>0</v>
      </c>
      <c r="N4389" s="24">
        <f t="shared" si="2926"/>
        <v>0</v>
      </c>
      <c r="O4389" s="30">
        <f t="shared" si="2926"/>
        <v>5595.45</v>
      </c>
      <c r="P4389" s="30">
        <f t="shared" si="2926"/>
        <v>5595.45</v>
      </c>
      <c r="Q4389" s="30">
        <f t="shared" si="2926"/>
        <v>0</v>
      </c>
      <c r="R4389" s="88">
        <f t="shared" si="2912"/>
        <v>100</v>
      </c>
      <c r="S4389" s="70"/>
    </row>
    <row r="4390" spans="1:19" ht="31.5" customHeight="1" x14ac:dyDescent="0.3">
      <c r="A4390" s="28" t="s">
        <v>432</v>
      </c>
      <c r="B4390" s="28" t="s">
        <v>1394</v>
      </c>
      <c r="C4390" s="18" t="s">
        <v>1474</v>
      </c>
      <c r="D4390" s="28" t="s">
        <v>52</v>
      </c>
      <c r="E4390" s="29" t="s">
        <v>664</v>
      </c>
      <c r="F4390" s="24">
        <v>22381.8</v>
      </c>
      <c r="G4390" s="24"/>
      <c r="H4390" s="24">
        <v>22381.8</v>
      </c>
      <c r="I4390" s="24">
        <v>5595.45</v>
      </c>
      <c r="J4390" s="37">
        <v>5595.45</v>
      </c>
      <c r="K4390" s="24">
        <f>I4390</f>
        <v>5595.45</v>
      </c>
      <c r="L4390" s="24">
        <f>J4390</f>
        <v>5595.45</v>
      </c>
      <c r="M4390" s="24">
        <v>0</v>
      </c>
      <c r="N4390" s="24">
        <v>0</v>
      </c>
      <c r="O4390" s="30">
        <v>5595.45</v>
      </c>
      <c r="P4390" s="30">
        <f>O4390</f>
        <v>5595.45</v>
      </c>
      <c r="Q4390" s="30">
        <v>0</v>
      </c>
      <c r="R4390" s="88">
        <f t="shared" si="2912"/>
        <v>100</v>
      </c>
      <c r="S4390" s="70"/>
    </row>
    <row r="4391" spans="1:19" ht="62.4" x14ac:dyDescent="0.3">
      <c r="A4391" s="28" t="s">
        <v>432</v>
      </c>
      <c r="B4391" s="28" t="s">
        <v>1394</v>
      </c>
      <c r="C4391" s="18" t="s">
        <v>2079</v>
      </c>
      <c r="D4391" s="28"/>
      <c r="E4391" s="29" t="s">
        <v>2080</v>
      </c>
      <c r="F4391" s="24"/>
      <c r="G4391" s="24"/>
      <c r="H4391" s="24">
        <f>H4392</f>
        <v>0</v>
      </c>
      <c r="I4391" s="24">
        <f>I4392</f>
        <v>16786.349999999999</v>
      </c>
      <c r="J4391" s="24">
        <f t="shared" ref="J4391:Q4392" si="2927">J4392</f>
        <v>10102.325999999999</v>
      </c>
      <c r="K4391" s="24">
        <f t="shared" si="2927"/>
        <v>16786.349999999999</v>
      </c>
      <c r="L4391" s="24">
        <f t="shared" si="2927"/>
        <v>10102.325999999999</v>
      </c>
      <c r="M4391" s="24">
        <f t="shared" si="2927"/>
        <v>0</v>
      </c>
      <c r="N4391" s="24">
        <f t="shared" si="2927"/>
        <v>0</v>
      </c>
      <c r="O4391" s="24">
        <f t="shared" si="2927"/>
        <v>15915.88329</v>
      </c>
      <c r="P4391" s="24">
        <f t="shared" si="2927"/>
        <v>15915.88329</v>
      </c>
      <c r="Q4391" s="24">
        <f t="shared" si="2927"/>
        <v>0</v>
      </c>
      <c r="R4391" s="88">
        <f t="shared" si="2912"/>
        <v>94.814437265992908</v>
      </c>
      <c r="S4391" s="70"/>
    </row>
    <row r="4392" spans="1:19" ht="31.5" customHeight="1" x14ac:dyDescent="0.3">
      <c r="A4392" s="28" t="s">
        <v>432</v>
      </c>
      <c r="B4392" s="28" t="s">
        <v>1394</v>
      </c>
      <c r="C4392" s="18" t="s">
        <v>2079</v>
      </c>
      <c r="D4392" s="28" t="s">
        <v>51</v>
      </c>
      <c r="E4392" s="29" t="s">
        <v>663</v>
      </c>
      <c r="F4392" s="24"/>
      <c r="G4392" s="24"/>
      <c r="H4392" s="24">
        <f>H4393</f>
        <v>0</v>
      </c>
      <c r="I4392" s="24">
        <f>I4393</f>
        <v>16786.349999999999</v>
      </c>
      <c r="J4392" s="24">
        <f t="shared" si="2927"/>
        <v>10102.325999999999</v>
      </c>
      <c r="K4392" s="24">
        <f t="shared" si="2927"/>
        <v>16786.349999999999</v>
      </c>
      <c r="L4392" s="24">
        <f t="shared" si="2927"/>
        <v>10102.325999999999</v>
      </c>
      <c r="M4392" s="24">
        <f t="shared" si="2927"/>
        <v>0</v>
      </c>
      <c r="N4392" s="24">
        <f t="shared" si="2927"/>
        <v>0</v>
      </c>
      <c r="O4392" s="24">
        <f t="shared" si="2927"/>
        <v>15915.88329</v>
      </c>
      <c r="P4392" s="24">
        <f t="shared" si="2927"/>
        <v>15915.88329</v>
      </c>
      <c r="Q4392" s="24">
        <f t="shared" si="2927"/>
        <v>0</v>
      </c>
      <c r="R4392" s="88">
        <f t="shared" si="2912"/>
        <v>94.814437265992908</v>
      </c>
      <c r="S4392" s="70"/>
    </row>
    <row r="4393" spans="1:19" ht="31.5" customHeight="1" x14ac:dyDescent="0.3">
      <c r="A4393" s="28" t="s">
        <v>432</v>
      </c>
      <c r="B4393" s="28" t="s">
        <v>1394</v>
      </c>
      <c r="C4393" s="18" t="s">
        <v>2079</v>
      </c>
      <c r="D4393" s="28" t="s">
        <v>52</v>
      </c>
      <c r="E4393" s="29" t="s">
        <v>664</v>
      </c>
      <c r="F4393" s="24"/>
      <c r="G4393" s="24"/>
      <c r="H4393" s="24">
        <v>0</v>
      </c>
      <c r="I4393" s="24">
        <v>16786.349999999999</v>
      </c>
      <c r="J4393" s="37">
        <v>10102.325999999999</v>
      </c>
      <c r="K4393" s="37">
        <f>I4393</f>
        <v>16786.349999999999</v>
      </c>
      <c r="L4393" s="37">
        <v>10102.325999999999</v>
      </c>
      <c r="M4393" s="37">
        <v>0</v>
      </c>
      <c r="N4393" s="37">
        <v>0</v>
      </c>
      <c r="O4393" s="37">
        <v>15915.88329</v>
      </c>
      <c r="P4393" s="37">
        <f>O4393</f>
        <v>15915.88329</v>
      </c>
      <c r="Q4393" s="37">
        <v>0</v>
      </c>
      <c r="R4393" s="88">
        <f t="shared" si="2912"/>
        <v>94.814437265992908</v>
      </c>
      <c r="S4393" s="70"/>
    </row>
    <row r="4394" spans="1:19" ht="63" customHeight="1" x14ac:dyDescent="0.3">
      <c r="A4394" s="28" t="s">
        <v>432</v>
      </c>
      <c r="B4394" s="28" t="s">
        <v>1394</v>
      </c>
      <c r="C4394" s="18" t="s">
        <v>438</v>
      </c>
      <c r="D4394" s="28"/>
      <c r="E4394" s="29" t="s">
        <v>859</v>
      </c>
      <c r="F4394" s="24">
        <v>50800</v>
      </c>
      <c r="G4394" s="24">
        <f t="shared" ref="G4394:Q4400" si="2928">G4395</f>
        <v>0</v>
      </c>
      <c r="H4394" s="24">
        <f t="shared" si="2928"/>
        <v>46007.216999999997</v>
      </c>
      <c r="I4394" s="24">
        <f t="shared" si="2928"/>
        <v>46007.216999999997</v>
      </c>
      <c r="J4394" s="37">
        <f t="shared" si="2928"/>
        <v>50800</v>
      </c>
      <c r="K4394" s="24">
        <f t="shared" si="2928"/>
        <v>0</v>
      </c>
      <c r="L4394" s="24">
        <f t="shared" si="2928"/>
        <v>0</v>
      </c>
      <c r="M4394" s="24">
        <f t="shared" si="2928"/>
        <v>0</v>
      </c>
      <c r="N4394" s="24">
        <f t="shared" si="2928"/>
        <v>0</v>
      </c>
      <c r="O4394" s="30">
        <f t="shared" si="2928"/>
        <v>46007.216999999997</v>
      </c>
      <c r="P4394" s="30">
        <f t="shared" si="2928"/>
        <v>0</v>
      </c>
      <c r="Q4394" s="30">
        <f t="shared" si="2928"/>
        <v>0</v>
      </c>
      <c r="R4394" s="88">
        <f t="shared" si="2912"/>
        <v>100</v>
      </c>
      <c r="S4394" s="70"/>
    </row>
    <row r="4395" spans="1:19" ht="15.75" customHeight="1" x14ac:dyDescent="0.3">
      <c r="A4395" s="28" t="s">
        <v>432</v>
      </c>
      <c r="B4395" s="28" t="s">
        <v>1394</v>
      </c>
      <c r="C4395" s="18" t="s">
        <v>438</v>
      </c>
      <c r="D4395" s="28" t="s">
        <v>53</v>
      </c>
      <c r="E4395" s="29" t="s">
        <v>679</v>
      </c>
      <c r="F4395" s="24">
        <v>50800</v>
      </c>
      <c r="G4395" s="24">
        <f t="shared" si="2928"/>
        <v>0</v>
      </c>
      <c r="H4395" s="24">
        <f t="shared" si="2928"/>
        <v>46007.216999999997</v>
      </c>
      <c r="I4395" s="24">
        <f t="shared" si="2928"/>
        <v>46007.216999999997</v>
      </c>
      <c r="J4395" s="37">
        <f t="shared" si="2928"/>
        <v>50800</v>
      </c>
      <c r="K4395" s="24">
        <f t="shared" si="2928"/>
        <v>0</v>
      </c>
      <c r="L4395" s="24">
        <f t="shared" si="2928"/>
        <v>0</v>
      </c>
      <c r="M4395" s="24">
        <f t="shared" si="2928"/>
        <v>0</v>
      </c>
      <c r="N4395" s="24">
        <f t="shared" si="2928"/>
        <v>0</v>
      </c>
      <c r="O4395" s="30">
        <f t="shared" si="2928"/>
        <v>46007.216999999997</v>
      </c>
      <c r="P4395" s="30">
        <f t="shared" si="2928"/>
        <v>0</v>
      </c>
      <c r="Q4395" s="30">
        <f t="shared" si="2928"/>
        <v>0</v>
      </c>
      <c r="R4395" s="88">
        <f t="shared" si="2912"/>
        <v>100</v>
      </c>
      <c r="S4395" s="70"/>
    </row>
    <row r="4396" spans="1:19" ht="63" customHeight="1" x14ac:dyDescent="0.3">
      <c r="A4396" s="28" t="s">
        <v>432</v>
      </c>
      <c r="B4396" s="28" t="s">
        <v>1394</v>
      </c>
      <c r="C4396" s="18" t="s">
        <v>438</v>
      </c>
      <c r="D4396" s="28" t="s">
        <v>262</v>
      </c>
      <c r="E4396" s="29" t="s">
        <v>680</v>
      </c>
      <c r="F4396" s="24">
        <v>50800</v>
      </c>
      <c r="G4396" s="24"/>
      <c r="H4396" s="24">
        <f>50800-4792.783</f>
        <v>46007.216999999997</v>
      </c>
      <c r="I4396" s="24">
        <v>46007.216999999997</v>
      </c>
      <c r="J4396" s="37">
        <v>50800</v>
      </c>
      <c r="K4396" s="24">
        <v>0</v>
      </c>
      <c r="L4396" s="24">
        <v>0</v>
      </c>
      <c r="M4396" s="24">
        <v>0</v>
      </c>
      <c r="N4396" s="24">
        <v>0</v>
      </c>
      <c r="O4396" s="30">
        <v>46007.216999999997</v>
      </c>
      <c r="P4396" s="30">
        <v>0</v>
      </c>
      <c r="Q4396" s="30">
        <v>0</v>
      </c>
      <c r="R4396" s="88">
        <f t="shared" si="2912"/>
        <v>100</v>
      </c>
      <c r="S4396" s="70"/>
    </row>
    <row r="4397" spans="1:19" ht="109.2" hidden="1" x14ac:dyDescent="0.3">
      <c r="A4397" s="28" t="s">
        <v>432</v>
      </c>
      <c r="B4397" s="28" t="s">
        <v>1394</v>
      </c>
      <c r="C4397" s="18" t="s">
        <v>2018</v>
      </c>
      <c r="D4397" s="28"/>
      <c r="E4397" s="29" t="s">
        <v>2064</v>
      </c>
      <c r="F4397" s="24"/>
      <c r="G4397" s="24"/>
      <c r="H4397" s="24">
        <f>H4398</f>
        <v>81047.703000000009</v>
      </c>
      <c r="I4397" s="24">
        <f t="shared" ref="I4397:Q4398" si="2929">I4398</f>
        <v>0</v>
      </c>
      <c r="J4397" s="24">
        <f t="shared" si="2929"/>
        <v>0</v>
      </c>
      <c r="K4397" s="24">
        <f t="shared" si="2929"/>
        <v>0</v>
      </c>
      <c r="L4397" s="24">
        <f t="shared" si="2929"/>
        <v>0</v>
      </c>
      <c r="M4397" s="24">
        <f t="shared" si="2929"/>
        <v>0</v>
      </c>
      <c r="N4397" s="24">
        <f t="shared" si="2929"/>
        <v>0</v>
      </c>
      <c r="O4397" s="24">
        <f t="shared" si="2929"/>
        <v>0</v>
      </c>
      <c r="P4397" s="24">
        <f t="shared" si="2929"/>
        <v>0</v>
      </c>
      <c r="Q4397" s="24">
        <f t="shared" si="2929"/>
        <v>0</v>
      </c>
      <c r="R4397" s="30">
        <v>0</v>
      </c>
      <c r="S4397" s="36" t="s">
        <v>2026</v>
      </c>
    </row>
    <row r="4398" spans="1:19" hidden="1" x14ac:dyDescent="0.3">
      <c r="A4398" s="28" t="s">
        <v>432</v>
      </c>
      <c r="B4398" s="28" t="s">
        <v>1394</v>
      </c>
      <c r="C4398" s="18" t="s">
        <v>2018</v>
      </c>
      <c r="D4398" s="28" t="s">
        <v>53</v>
      </c>
      <c r="E4398" s="29" t="s">
        <v>679</v>
      </c>
      <c r="F4398" s="24"/>
      <c r="G4398" s="24"/>
      <c r="H4398" s="24">
        <f>H4399</f>
        <v>81047.703000000009</v>
      </c>
      <c r="I4398" s="24">
        <f t="shared" si="2929"/>
        <v>0</v>
      </c>
      <c r="J4398" s="24">
        <f t="shared" si="2929"/>
        <v>0</v>
      </c>
      <c r="K4398" s="24">
        <f t="shared" si="2929"/>
        <v>0</v>
      </c>
      <c r="L4398" s="24">
        <f t="shared" si="2929"/>
        <v>0</v>
      </c>
      <c r="M4398" s="24">
        <f t="shared" si="2929"/>
        <v>0</v>
      </c>
      <c r="N4398" s="24">
        <f t="shared" si="2929"/>
        <v>0</v>
      </c>
      <c r="O4398" s="24">
        <f t="shared" si="2929"/>
        <v>0</v>
      </c>
      <c r="P4398" s="24">
        <f t="shared" si="2929"/>
        <v>0</v>
      </c>
      <c r="Q4398" s="24">
        <f t="shared" si="2929"/>
        <v>0</v>
      </c>
      <c r="R4398" s="30">
        <v>0</v>
      </c>
      <c r="S4398" s="36" t="s">
        <v>2026</v>
      </c>
    </row>
    <row r="4399" spans="1:19" ht="63" hidden="1" customHeight="1" x14ac:dyDescent="0.3">
      <c r="A4399" s="28" t="s">
        <v>432</v>
      </c>
      <c r="B4399" s="28" t="s">
        <v>1394</v>
      </c>
      <c r="C4399" s="18" t="s">
        <v>2018</v>
      </c>
      <c r="D4399" s="28" t="s">
        <v>262</v>
      </c>
      <c r="E4399" s="29" t="s">
        <v>680</v>
      </c>
      <c r="F4399" s="24"/>
      <c r="G4399" s="24"/>
      <c r="H4399" s="24">
        <f>86554.258-5506.555</f>
        <v>81047.703000000009</v>
      </c>
      <c r="I4399" s="24">
        <v>0</v>
      </c>
      <c r="J4399" s="24">
        <v>0</v>
      </c>
      <c r="K4399" s="24">
        <v>0</v>
      </c>
      <c r="L4399" s="24">
        <v>0</v>
      </c>
      <c r="M4399" s="24">
        <v>0</v>
      </c>
      <c r="N4399" s="24">
        <v>0</v>
      </c>
      <c r="O4399" s="24">
        <v>0</v>
      </c>
      <c r="P4399" s="24">
        <v>0</v>
      </c>
      <c r="Q4399" s="24">
        <v>0</v>
      </c>
      <c r="R4399" s="30">
        <v>0</v>
      </c>
      <c r="S4399" s="36" t="s">
        <v>2026</v>
      </c>
    </row>
    <row r="4400" spans="1:19" ht="47.25" customHeight="1" x14ac:dyDescent="0.3">
      <c r="A4400" s="28" t="s">
        <v>432</v>
      </c>
      <c r="B4400" s="28" t="s">
        <v>1394</v>
      </c>
      <c r="C4400" s="18" t="s">
        <v>443</v>
      </c>
      <c r="D4400" s="28"/>
      <c r="E4400" s="29" t="s">
        <v>1690</v>
      </c>
      <c r="F4400" s="24">
        <v>108070.69999999998</v>
      </c>
      <c r="G4400" s="24">
        <f t="shared" si="2928"/>
        <v>0</v>
      </c>
      <c r="H4400" s="24">
        <f>H4401</f>
        <v>116902.93099999998</v>
      </c>
      <c r="I4400" s="24">
        <f>I4401</f>
        <v>116186.186</v>
      </c>
      <c r="J4400" s="37">
        <f t="shared" si="2928"/>
        <v>78427.752000000008</v>
      </c>
      <c r="K4400" s="24">
        <f t="shared" si="2928"/>
        <v>0</v>
      </c>
      <c r="L4400" s="24">
        <f t="shared" si="2928"/>
        <v>0</v>
      </c>
      <c r="M4400" s="24">
        <f t="shared" si="2928"/>
        <v>0</v>
      </c>
      <c r="N4400" s="24">
        <f t="shared" si="2928"/>
        <v>0</v>
      </c>
      <c r="O4400" s="30">
        <f t="shared" si="2928"/>
        <v>111911.55847</v>
      </c>
      <c r="P4400" s="30">
        <f t="shared" si="2928"/>
        <v>0</v>
      </c>
      <c r="Q4400" s="30">
        <f t="shared" si="2928"/>
        <v>0</v>
      </c>
      <c r="R4400" s="88">
        <f t="shared" si="2912"/>
        <v>96.320881442824884</v>
      </c>
      <c r="S4400" s="70"/>
    </row>
    <row r="4401" spans="1:19" ht="47.25" customHeight="1" x14ac:dyDescent="0.3">
      <c r="A4401" s="28" t="s">
        <v>432</v>
      </c>
      <c r="B4401" s="28" t="s">
        <v>1394</v>
      </c>
      <c r="C4401" s="18" t="s">
        <v>440</v>
      </c>
      <c r="D4401" s="28"/>
      <c r="E4401" s="29" t="s">
        <v>710</v>
      </c>
      <c r="F4401" s="24">
        <v>108070.69999999998</v>
      </c>
      <c r="G4401" s="24">
        <f t="shared" ref="G4401" si="2930">G4402+G4404+G4408</f>
        <v>0</v>
      </c>
      <c r="H4401" s="24">
        <f>H4402+H4404+H4408+H4406</f>
        <v>116902.93099999998</v>
      </c>
      <c r="I4401" s="24">
        <f>I4402+I4404+I4408+I4406</f>
        <v>116186.186</v>
      </c>
      <c r="J4401" s="24">
        <f t="shared" ref="J4401:Q4401" si="2931">J4402+J4404+J4408+J4406</f>
        <v>78427.752000000008</v>
      </c>
      <c r="K4401" s="24">
        <f t="shared" si="2931"/>
        <v>0</v>
      </c>
      <c r="L4401" s="24">
        <f t="shared" si="2931"/>
        <v>0</v>
      </c>
      <c r="M4401" s="24">
        <f t="shared" si="2931"/>
        <v>0</v>
      </c>
      <c r="N4401" s="24">
        <f t="shared" si="2931"/>
        <v>0</v>
      </c>
      <c r="O4401" s="24">
        <f t="shared" si="2931"/>
        <v>111911.55847</v>
      </c>
      <c r="P4401" s="24">
        <f t="shared" si="2931"/>
        <v>0</v>
      </c>
      <c r="Q4401" s="24">
        <f t="shared" si="2931"/>
        <v>0</v>
      </c>
      <c r="R4401" s="88">
        <f t="shared" si="2912"/>
        <v>96.320881442824884</v>
      </c>
      <c r="S4401" s="70"/>
    </row>
    <row r="4402" spans="1:19" ht="78" x14ac:dyDescent="0.3">
      <c r="A4402" s="28" t="s">
        <v>432</v>
      </c>
      <c r="B4402" s="28" t="s">
        <v>1394</v>
      </c>
      <c r="C4402" s="18" t="s">
        <v>440</v>
      </c>
      <c r="D4402" s="28" t="s">
        <v>58</v>
      </c>
      <c r="E4402" s="29" t="s">
        <v>660</v>
      </c>
      <c r="F4402" s="24">
        <v>54968.7</v>
      </c>
      <c r="G4402" s="24">
        <f t="shared" ref="G4402:Q4402" si="2932">G4403</f>
        <v>0</v>
      </c>
      <c r="H4402" s="24">
        <f t="shared" si="2932"/>
        <v>57726.580999999998</v>
      </c>
      <c r="I4402" s="24">
        <f t="shared" si="2932"/>
        <v>56903.773390000002</v>
      </c>
      <c r="J4402" s="37">
        <f t="shared" si="2932"/>
        <v>36718.256000000001</v>
      </c>
      <c r="K4402" s="24">
        <f t="shared" si="2932"/>
        <v>0</v>
      </c>
      <c r="L4402" s="24">
        <f t="shared" si="2932"/>
        <v>0</v>
      </c>
      <c r="M4402" s="24">
        <f t="shared" si="2932"/>
        <v>0</v>
      </c>
      <c r="N4402" s="24">
        <f t="shared" si="2932"/>
        <v>0</v>
      </c>
      <c r="O4402" s="30">
        <f t="shared" si="2932"/>
        <v>56777.815419999999</v>
      </c>
      <c r="P4402" s="30">
        <f t="shared" si="2932"/>
        <v>0</v>
      </c>
      <c r="Q4402" s="30">
        <f t="shared" si="2932"/>
        <v>0</v>
      </c>
      <c r="R4402" s="88">
        <f t="shared" si="2912"/>
        <v>99.778647420906992</v>
      </c>
      <c r="S4402" s="70"/>
    </row>
    <row r="4403" spans="1:19" ht="15.75" customHeight="1" x14ac:dyDescent="0.3">
      <c r="A4403" s="28" t="s">
        <v>432</v>
      </c>
      <c r="B4403" s="28" t="s">
        <v>1394</v>
      </c>
      <c r="C4403" s="18" t="s">
        <v>440</v>
      </c>
      <c r="D4403" s="28" t="s">
        <v>59</v>
      </c>
      <c r="E4403" s="29" t="s">
        <v>661</v>
      </c>
      <c r="F4403" s="24">
        <v>54968.7</v>
      </c>
      <c r="G4403" s="24"/>
      <c r="H4403" s="24">
        <v>57726.580999999998</v>
      </c>
      <c r="I4403" s="24">
        <v>56903.773390000002</v>
      </c>
      <c r="J4403" s="37">
        <v>36718.256000000001</v>
      </c>
      <c r="K4403" s="24">
        <v>0</v>
      </c>
      <c r="L4403" s="24">
        <v>0</v>
      </c>
      <c r="M4403" s="24">
        <v>0</v>
      </c>
      <c r="N4403" s="24">
        <v>0</v>
      </c>
      <c r="O4403" s="30">
        <v>56777.815419999999</v>
      </c>
      <c r="P4403" s="30">
        <v>0</v>
      </c>
      <c r="Q4403" s="30">
        <v>0</v>
      </c>
      <c r="R4403" s="88">
        <f t="shared" si="2912"/>
        <v>99.778647420906992</v>
      </c>
      <c r="S4403" s="70"/>
    </row>
    <row r="4404" spans="1:19" ht="31.5" customHeight="1" x14ac:dyDescent="0.3">
      <c r="A4404" s="28" t="s">
        <v>432</v>
      </c>
      <c r="B4404" s="28" t="s">
        <v>1394</v>
      </c>
      <c r="C4404" s="18" t="s">
        <v>440</v>
      </c>
      <c r="D4404" s="28" t="s">
        <v>51</v>
      </c>
      <c r="E4404" s="29" t="s">
        <v>663</v>
      </c>
      <c r="F4404" s="24">
        <v>53091.1</v>
      </c>
      <c r="G4404" s="24">
        <f t="shared" ref="G4404:Q4404" si="2933">G4405</f>
        <v>0</v>
      </c>
      <c r="H4404" s="24">
        <f t="shared" si="2933"/>
        <v>59165.45</v>
      </c>
      <c r="I4404" s="24">
        <f t="shared" si="2933"/>
        <v>58864.357559999997</v>
      </c>
      <c r="J4404" s="37">
        <f t="shared" si="2933"/>
        <v>41340.542000000001</v>
      </c>
      <c r="K4404" s="24">
        <f t="shared" si="2933"/>
        <v>0</v>
      </c>
      <c r="L4404" s="24">
        <f t="shared" si="2933"/>
        <v>0</v>
      </c>
      <c r="M4404" s="24">
        <f t="shared" si="2933"/>
        <v>0</v>
      </c>
      <c r="N4404" s="24">
        <f t="shared" si="2933"/>
        <v>0</v>
      </c>
      <c r="O4404" s="30">
        <f t="shared" si="2933"/>
        <v>54715.688000000002</v>
      </c>
      <c r="P4404" s="30">
        <f t="shared" si="2933"/>
        <v>0</v>
      </c>
      <c r="Q4404" s="30">
        <f t="shared" si="2933"/>
        <v>0</v>
      </c>
      <c r="R4404" s="88">
        <f t="shared" si="2912"/>
        <v>92.952153506863155</v>
      </c>
      <c r="S4404" s="70"/>
    </row>
    <row r="4405" spans="1:19" ht="31.5" customHeight="1" x14ac:dyDescent="0.3">
      <c r="A4405" s="28" t="s">
        <v>432</v>
      </c>
      <c r="B4405" s="28" t="s">
        <v>1394</v>
      </c>
      <c r="C4405" s="18" t="s">
        <v>440</v>
      </c>
      <c r="D4405" s="28" t="s">
        <v>52</v>
      </c>
      <c r="E4405" s="29" t="s">
        <v>664</v>
      </c>
      <c r="F4405" s="24">
        <v>53091.1</v>
      </c>
      <c r="G4405" s="24"/>
      <c r="H4405" s="24">
        <f>60602.325-1315.488-121.387</f>
        <v>59165.45</v>
      </c>
      <c r="I4405" s="24">
        <v>58864.357559999997</v>
      </c>
      <c r="J4405" s="37">
        <v>41340.542000000001</v>
      </c>
      <c r="K4405" s="24">
        <v>0</v>
      </c>
      <c r="L4405" s="24">
        <v>0</v>
      </c>
      <c r="M4405" s="24">
        <v>0</v>
      </c>
      <c r="N4405" s="24">
        <v>0</v>
      </c>
      <c r="O4405" s="30">
        <v>54715.688000000002</v>
      </c>
      <c r="P4405" s="30">
        <v>0</v>
      </c>
      <c r="Q4405" s="30">
        <v>0</v>
      </c>
      <c r="R4405" s="88">
        <f t="shared" si="2912"/>
        <v>92.952153506863155</v>
      </c>
      <c r="S4405" s="70"/>
    </row>
    <row r="4406" spans="1:19" ht="15.75" customHeight="1" x14ac:dyDescent="0.3">
      <c r="A4406" s="28" t="s">
        <v>432</v>
      </c>
      <c r="B4406" s="28" t="s">
        <v>1394</v>
      </c>
      <c r="C4406" s="18" t="s">
        <v>440</v>
      </c>
      <c r="D4406" s="18" t="s">
        <v>190</v>
      </c>
      <c r="E4406" s="19" t="s">
        <v>665</v>
      </c>
      <c r="F4406" s="24"/>
      <c r="G4406" s="24"/>
      <c r="H4406" s="24">
        <f>H4407</f>
        <v>0</v>
      </c>
      <c r="I4406" s="24">
        <f>I4407</f>
        <v>363.25418999999999</v>
      </c>
      <c r="J4406" s="24">
        <f t="shared" ref="J4406:Q4406" si="2934">J4407</f>
        <v>363.5</v>
      </c>
      <c r="K4406" s="24">
        <f t="shared" si="2934"/>
        <v>0</v>
      </c>
      <c r="L4406" s="24">
        <f t="shared" si="2934"/>
        <v>0</v>
      </c>
      <c r="M4406" s="24">
        <f t="shared" si="2934"/>
        <v>0</v>
      </c>
      <c r="N4406" s="24">
        <f t="shared" si="2934"/>
        <v>0</v>
      </c>
      <c r="O4406" s="24">
        <f t="shared" si="2934"/>
        <v>363.25418999999999</v>
      </c>
      <c r="P4406" s="24">
        <f t="shared" si="2934"/>
        <v>0</v>
      </c>
      <c r="Q4406" s="24">
        <f t="shared" si="2934"/>
        <v>0</v>
      </c>
      <c r="R4406" s="88">
        <f t="shared" si="2912"/>
        <v>100</v>
      </c>
      <c r="S4406" s="70"/>
    </row>
    <row r="4407" spans="1:19" ht="31.5" customHeight="1" x14ac:dyDescent="0.3">
      <c r="A4407" s="28" t="s">
        <v>432</v>
      </c>
      <c r="B4407" s="28" t="s">
        <v>1394</v>
      </c>
      <c r="C4407" s="18" t="s">
        <v>440</v>
      </c>
      <c r="D4407" s="18" t="s">
        <v>475</v>
      </c>
      <c r="E4407" s="19" t="s">
        <v>667</v>
      </c>
      <c r="F4407" s="24"/>
      <c r="G4407" s="24"/>
      <c r="H4407" s="24">
        <v>0</v>
      </c>
      <c r="I4407" s="24">
        <v>363.25418999999999</v>
      </c>
      <c r="J4407" s="37">
        <v>363.5</v>
      </c>
      <c r="K4407" s="24">
        <v>0</v>
      </c>
      <c r="L4407" s="24">
        <v>0</v>
      </c>
      <c r="M4407" s="24">
        <v>0</v>
      </c>
      <c r="N4407" s="24">
        <v>0</v>
      </c>
      <c r="O4407" s="30">
        <v>363.25418999999999</v>
      </c>
      <c r="P4407" s="30">
        <v>0</v>
      </c>
      <c r="Q4407" s="30">
        <v>0</v>
      </c>
      <c r="R4407" s="88">
        <f t="shared" si="2912"/>
        <v>100</v>
      </c>
      <c r="S4407" s="70"/>
    </row>
    <row r="4408" spans="1:19" ht="15.75" customHeight="1" x14ac:dyDescent="0.3">
      <c r="A4408" s="28" t="s">
        <v>432</v>
      </c>
      <c r="B4408" s="28" t="s">
        <v>1394</v>
      </c>
      <c r="C4408" s="18" t="s">
        <v>440</v>
      </c>
      <c r="D4408" s="28" t="s">
        <v>53</v>
      </c>
      <c r="E4408" s="29" t="s">
        <v>679</v>
      </c>
      <c r="F4408" s="24">
        <v>10.9</v>
      </c>
      <c r="G4408" s="24">
        <f t="shared" ref="G4408:H4408" si="2935">G4410</f>
        <v>0</v>
      </c>
      <c r="H4408" s="24">
        <f t="shared" si="2935"/>
        <v>10.9</v>
      </c>
      <c r="I4408" s="24">
        <f>I4410+I4409</f>
        <v>54.80086</v>
      </c>
      <c r="J4408" s="24">
        <f t="shared" ref="J4408:Q4408" si="2936">J4410+J4409</f>
        <v>5.4539999999999997</v>
      </c>
      <c r="K4408" s="24">
        <f t="shared" si="2936"/>
        <v>0</v>
      </c>
      <c r="L4408" s="24">
        <f t="shared" si="2936"/>
        <v>0</v>
      </c>
      <c r="M4408" s="24">
        <f t="shared" si="2936"/>
        <v>0</v>
      </c>
      <c r="N4408" s="24">
        <f t="shared" si="2936"/>
        <v>0</v>
      </c>
      <c r="O4408" s="24">
        <f t="shared" si="2936"/>
        <v>54.80086</v>
      </c>
      <c r="P4408" s="24">
        <f t="shared" si="2936"/>
        <v>0</v>
      </c>
      <c r="Q4408" s="24">
        <f t="shared" si="2936"/>
        <v>0</v>
      </c>
      <c r="R4408" s="88">
        <f t="shared" si="2912"/>
        <v>100</v>
      </c>
      <c r="S4408" s="70"/>
    </row>
    <row r="4409" spans="1:19" ht="15.75" customHeight="1" x14ac:dyDescent="0.3">
      <c r="A4409" s="28" t="s">
        <v>432</v>
      </c>
      <c r="B4409" s="28" t="s">
        <v>1394</v>
      </c>
      <c r="C4409" s="18" t="s">
        <v>440</v>
      </c>
      <c r="D4409" s="28" t="s">
        <v>54</v>
      </c>
      <c r="E4409" s="29" t="s">
        <v>681</v>
      </c>
      <c r="F4409" s="24"/>
      <c r="G4409" s="24"/>
      <c r="H4409" s="24">
        <v>0</v>
      </c>
      <c r="I4409" s="24">
        <v>43.892859999999999</v>
      </c>
      <c r="J4409" s="37">
        <v>0</v>
      </c>
      <c r="K4409" s="37">
        <v>0</v>
      </c>
      <c r="L4409" s="37">
        <v>0</v>
      </c>
      <c r="M4409" s="37">
        <v>0</v>
      </c>
      <c r="N4409" s="37">
        <v>0</v>
      </c>
      <c r="O4409" s="37">
        <v>43.892859999999999</v>
      </c>
      <c r="P4409" s="37">
        <v>0</v>
      </c>
      <c r="Q4409" s="37">
        <v>0</v>
      </c>
      <c r="R4409" s="88">
        <f t="shared" si="2912"/>
        <v>100</v>
      </c>
      <c r="S4409" s="70"/>
    </row>
    <row r="4410" spans="1:19" ht="15.75" customHeight="1" x14ac:dyDescent="0.3">
      <c r="A4410" s="28" t="s">
        <v>432</v>
      </c>
      <c r="B4410" s="28" t="s">
        <v>1394</v>
      </c>
      <c r="C4410" s="18" t="s">
        <v>440</v>
      </c>
      <c r="D4410" s="28" t="s">
        <v>60</v>
      </c>
      <c r="E4410" s="29" t="s">
        <v>682</v>
      </c>
      <c r="F4410" s="24">
        <v>10.9</v>
      </c>
      <c r="G4410" s="24"/>
      <c r="H4410" s="24">
        <v>10.9</v>
      </c>
      <c r="I4410" s="24">
        <v>10.907999999999999</v>
      </c>
      <c r="J4410" s="37">
        <v>5.4539999999999997</v>
      </c>
      <c r="K4410" s="24">
        <v>0</v>
      </c>
      <c r="L4410" s="24">
        <v>0</v>
      </c>
      <c r="M4410" s="24">
        <v>0</v>
      </c>
      <c r="N4410" s="24">
        <v>0</v>
      </c>
      <c r="O4410" s="30">
        <v>10.907999999999999</v>
      </c>
      <c r="P4410" s="30">
        <v>0</v>
      </c>
      <c r="Q4410" s="30">
        <v>0</v>
      </c>
      <c r="R4410" s="88">
        <f t="shared" si="2912"/>
        <v>100</v>
      </c>
      <c r="S4410" s="70"/>
    </row>
    <row r="4411" spans="1:19" ht="46.8" x14ac:dyDescent="0.3">
      <c r="A4411" s="28" t="s">
        <v>432</v>
      </c>
      <c r="B4411" s="28" t="s">
        <v>1394</v>
      </c>
      <c r="C4411" s="18" t="s">
        <v>74</v>
      </c>
      <c r="D4411" s="28"/>
      <c r="E4411" s="29" t="s">
        <v>1492</v>
      </c>
      <c r="F4411" s="24"/>
      <c r="G4411" s="24"/>
      <c r="H4411" s="24">
        <f>H4412+H4415+H4418</f>
        <v>1063000</v>
      </c>
      <c r="I4411" s="24">
        <f t="shared" ref="I4411:Q4411" si="2937">I4412+I4415+I4418</f>
        <v>1062999.8573099999</v>
      </c>
      <c r="J4411" s="24">
        <f t="shared" si="2937"/>
        <v>0</v>
      </c>
      <c r="K4411" s="24">
        <f t="shared" si="2937"/>
        <v>531499.86630999995</v>
      </c>
      <c r="L4411" s="24">
        <f t="shared" si="2937"/>
        <v>0</v>
      </c>
      <c r="M4411" s="24">
        <f t="shared" si="2937"/>
        <v>0</v>
      </c>
      <c r="N4411" s="24">
        <f t="shared" si="2937"/>
        <v>0</v>
      </c>
      <c r="O4411" s="24">
        <f t="shared" si="2937"/>
        <v>705000</v>
      </c>
      <c r="P4411" s="24">
        <f t="shared" si="2937"/>
        <v>352500</v>
      </c>
      <c r="Q4411" s="24">
        <f t="shared" si="2937"/>
        <v>0</v>
      </c>
      <c r="R4411" s="88">
        <f t="shared" si="2912"/>
        <v>66.321739852727248</v>
      </c>
      <c r="S4411" s="70"/>
    </row>
    <row r="4412" spans="1:19" ht="109.2" x14ac:dyDescent="0.3">
      <c r="A4412" s="28" t="s">
        <v>432</v>
      </c>
      <c r="B4412" s="28" t="s">
        <v>1394</v>
      </c>
      <c r="C4412" s="18" t="s">
        <v>1747</v>
      </c>
      <c r="D4412" s="28"/>
      <c r="E4412" s="29" t="s">
        <v>1559</v>
      </c>
      <c r="F4412" s="24"/>
      <c r="G4412" s="24"/>
      <c r="H4412" s="24">
        <f>H4413</f>
        <v>531500</v>
      </c>
      <c r="I4412" s="24">
        <f t="shared" ref="I4412:Q4413" si="2938">I4413</f>
        <v>531499.86630999995</v>
      </c>
      <c r="J4412" s="24">
        <f t="shared" si="2938"/>
        <v>0</v>
      </c>
      <c r="K4412" s="24">
        <f t="shared" si="2938"/>
        <v>531499.86630999995</v>
      </c>
      <c r="L4412" s="24">
        <f t="shared" si="2938"/>
        <v>0</v>
      </c>
      <c r="M4412" s="24">
        <f t="shared" si="2938"/>
        <v>0</v>
      </c>
      <c r="N4412" s="24">
        <f t="shared" si="2938"/>
        <v>0</v>
      </c>
      <c r="O4412" s="24">
        <f t="shared" si="2938"/>
        <v>352500</v>
      </c>
      <c r="P4412" s="24">
        <f t="shared" si="2938"/>
        <v>352500</v>
      </c>
      <c r="Q4412" s="24">
        <f t="shared" si="2938"/>
        <v>0</v>
      </c>
      <c r="R4412" s="88">
        <f t="shared" si="2912"/>
        <v>66.321747632275532</v>
      </c>
      <c r="S4412" s="70"/>
    </row>
    <row r="4413" spans="1:19" ht="15.75" customHeight="1" x14ac:dyDescent="0.3">
      <c r="A4413" s="28" t="s">
        <v>432</v>
      </c>
      <c r="B4413" s="28" t="s">
        <v>1394</v>
      </c>
      <c r="C4413" s="18" t="s">
        <v>1747</v>
      </c>
      <c r="D4413" s="28" t="s">
        <v>53</v>
      </c>
      <c r="E4413" s="29" t="s">
        <v>679</v>
      </c>
      <c r="F4413" s="24"/>
      <c r="G4413" s="24"/>
      <c r="H4413" s="24">
        <f>H4414</f>
        <v>531500</v>
      </c>
      <c r="I4413" s="24">
        <f t="shared" si="2938"/>
        <v>531499.86630999995</v>
      </c>
      <c r="J4413" s="24">
        <f t="shared" si="2938"/>
        <v>0</v>
      </c>
      <c r="K4413" s="24">
        <f t="shared" si="2938"/>
        <v>531499.86630999995</v>
      </c>
      <c r="L4413" s="24">
        <f t="shared" si="2938"/>
        <v>0</v>
      </c>
      <c r="M4413" s="24">
        <f t="shared" si="2938"/>
        <v>0</v>
      </c>
      <c r="N4413" s="24">
        <f t="shared" si="2938"/>
        <v>0</v>
      </c>
      <c r="O4413" s="24">
        <f t="shared" si="2938"/>
        <v>352500</v>
      </c>
      <c r="P4413" s="24">
        <f t="shared" si="2938"/>
        <v>352500</v>
      </c>
      <c r="Q4413" s="24">
        <f t="shared" si="2938"/>
        <v>0</v>
      </c>
      <c r="R4413" s="88">
        <f t="shared" si="2912"/>
        <v>66.321747632275532</v>
      </c>
      <c r="S4413" s="70"/>
    </row>
    <row r="4414" spans="1:19" ht="62.4" x14ac:dyDescent="0.3">
      <c r="A4414" s="28" t="s">
        <v>432</v>
      </c>
      <c r="B4414" s="28" t="s">
        <v>1394</v>
      </c>
      <c r="C4414" s="18" t="s">
        <v>1747</v>
      </c>
      <c r="D4414" s="28" t="s">
        <v>262</v>
      </c>
      <c r="E4414" s="29" t="s">
        <v>680</v>
      </c>
      <c r="F4414" s="24"/>
      <c r="G4414" s="24"/>
      <c r="H4414" s="24">
        <f>1063000-531500</f>
        <v>531500</v>
      </c>
      <c r="I4414" s="24">
        <v>531499.86630999995</v>
      </c>
      <c r="J4414" s="24">
        <v>0</v>
      </c>
      <c r="K4414" s="24">
        <v>531499.86630999995</v>
      </c>
      <c r="L4414" s="24">
        <v>0</v>
      </c>
      <c r="M4414" s="24">
        <v>0</v>
      </c>
      <c r="N4414" s="24">
        <v>0</v>
      </c>
      <c r="O4414" s="24">
        <v>352500</v>
      </c>
      <c r="P4414" s="24">
        <f>O4414</f>
        <v>352500</v>
      </c>
      <c r="Q4414" s="24">
        <v>0</v>
      </c>
      <c r="R4414" s="88">
        <f t="shared" si="2912"/>
        <v>66.321747632275532</v>
      </c>
      <c r="S4414" s="70"/>
    </row>
    <row r="4415" spans="1:19" ht="150.75" customHeight="1" x14ac:dyDescent="0.3">
      <c r="A4415" s="28" t="s">
        <v>432</v>
      </c>
      <c r="B4415" s="28" t="s">
        <v>1394</v>
      </c>
      <c r="C4415" s="18" t="s">
        <v>2090</v>
      </c>
      <c r="D4415" s="28"/>
      <c r="E4415" s="52" t="s">
        <v>2091</v>
      </c>
      <c r="F4415" s="24"/>
      <c r="G4415" s="24"/>
      <c r="H4415" s="24">
        <f>H4416</f>
        <v>352500</v>
      </c>
      <c r="I4415" s="24">
        <f t="shared" ref="I4415:Q4416" si="2939">I4416</f>
        <v>352500</v>
      </c>
      <c r="J4415" s="24">
        <f t="shared" si="2939"/>
        <v>0</v>
      </c>
      <c r="K4415" s="24">
        <f t="shared" si="2939"/>
        <v>0</v>
      </c>
      <c r="L4415" s="24">
        <f t="shared" si="2939"/>
        <v>0</v>
      </c>
      <c r="M4415" s="24">
        <f t="shared" si="2939"/>
        <v>0</v>
      </c>
      <c r="N4415" s="24">
        <f t="shared" si="2939"/>
        <v>0</v>
      </c>
      <c r="O4415" s="24">
        <f t="shared" si="2939"/>
        <v>352500</v>
      </c>
      <c r="P4415" s="24">
        <f t="shared" si="2939"/>
        <v>0</v>
      </c>
      <c r="Q4415" s="24">
        <f t="shared" si="2939"/>
        <v>0</v>
      </c>
      <c r="R4415" s="88">
        <f t="shared" si="2912"/>
        <v>100</v>
      </c>
      <c r="S4415" s="70"/>
    </row>
    <row r="4416" spans="1:19" x14ac:dyDescent="0.3">
      <c r="A4416" s="28" t="s">
        <v>432</v>
      </c>
      <c r="B4416" s="28" t="s">
        <v>1394</v>
      </c>
      <c r="C4416" s="18" t="s">
        <v>2090</v>
      </c>
      <c r="D4416" s="28" t="s">
        <v>53</v>
      </c>
      <c r="E4416" s="29" t="s">
        <v>679</v>
      </c>
      <c r="F4416" s="24"/>
      <c r="G4416" s="24"/>
      <c r="H4416" s="24">
        <f>H4417</f>
        <v>352500</v>
      </c>
      <c r="I4416" s="24">
        <f t="shared" si="2939"/>
        <v>352500</v>
      </c>
      <c r="J4416" s="24">
        <f t="shared" si="2939"/>
        <v>0</v>
      </c>
      <c r="K4416" s="24">
        <f t="shared" si="2939"/>
        <v>0</v>
      </c>
      <c r="L4416" s="24">
        <f t="shared" si="2939"/>
        <v>0</v>
      </c>
      <c r="M4416" s="24">
        <f t="shared" si="2939"/>
        <v>0</v>
      </c>
      <c r="N4416" s="24">
        <f t="shared" si="2939"/>
        <v>0</v>
      </c>
      <c r="O4416" s="24">
        <f t="shared" si="2939"/>
        <v>352500</v>
      </c>
      <c r="P4416" s="24">
        <f t="shared" si="2939"/>
        <v>0</v>
      </c>
      <c r="Q4416" s="24">
        <f t="shared" si="2939"/>
        <v>0</v>
      </c>
      <c r="R4416" s="88">
        <f t="shared" si="2912"/>
        <v>100</v>
      </c>
      <c r="S4416" s="70"/>
    </row>
    <row r="4417" spans="1:19" ht="62.4" x14ac:dyDescent="0.3">
      <c r="A4417" s="28" t="s">
        <v>432</v>
      </c>
      <c r="B4417" s="28" t="s">
        <v>1394</v>
      </c>
      <c r="C4417" s="18" t="s">
        <v>2090</v>
      </c>
      <c r="D4417" s="28" t="s">
        <v>262</v>
      </c>
      <c r="E4417" s="29" t="s">
        <v>680</v>
      </c>
      <c r="F4417" s="24"/>
      <c r="G4417" s="24"/>
      <c r="H4417" s="24">
        <v>352500</v>
      </c>
      <c r="I4417" s="24">
        <v>352500</v>
      </c>
      <c r="J4417" s="24">
        <v>0</v>
      </c>
      <c r="K4417" s="24">
        <v>0</v>
      </c>
      <c r="L4417" s="24">
        <v>0</v>
      </c>
      <c r="M4417" s="24">
        <v>0</v>
      </c>
      <c r="N4417" s="24">
        <v>0</v>
      </c>
      <c r="O4417" s="24">
        <v>352500</v>
      </c>
      <c r="P4417" s="24">
        <v>0</v>
      </c>
      <c r="Q4417" s="24">
        <v>0</v>
      </c>
      <c r="R4417" s="88">
        <f t="shared" si="2912"/>
        <v>100</v>
      </c>
      <c r="S4417" s="70"/>
    </row>
    <row r="4418" spans="1:19" ht="165" customHeight="1" x14ac:dyDescent="0.3">
      <c r="A4418" s="28" t="s">
        <v>432</v>
      </c>
      <c r="B4418" s="28" t="s">
        <v>1394</v>
      </c>
      <c r="C4418" s="18" t="s">
        <v>2092</v>
      </c>
      <c r="D4418" s="28"/>
      <c r="E4418" s="52" t="s">
        <v>2093</v>
      </c>
      <c r="F4418" s="24"/>
      <c r="G4418" s="24"/>
      <c r="H4418" s="24">
        <f>H4419</f>
        <v>179000</v>
      </c>
      <c r="I4418" s="24">
        <f t="shared" ref="I4418:Q4419" si="2940">I4419</f>
        <v>178999.99100000001</v>
      </c>
      <c r="J4418" s="24">
        <f t="shared" si="2940"/>
        <v>0</v>
      </c>
      <c r="K4418" s="24">
        <f t="shared" si="2940"/>
        <v>0</v>
      </c>
      <c r="L4418" s="24">
        <f t="shared" si="2940"/>
        <v>0</v>
      </c>
      <c r="M4418" s="24">
        <f t="shared" si="2940"/>
        <v>0</v>
      </c>
      <c r="N4418" s="24">
        <f t="shared" si="2940"/>
        <v>0</v>
      </c>
      <c r="O4418" s="24">
        <f t="shared" si="2940"/>
        <v>0</v>
      </c>
      <c r="P4418" s="24">
        <f t="shared" si="2940"/>
        <v>0</v>
      </c>
      <c r="Q4418" s="24">
        <f t="shared" si="2940"/>
        <v>0</v>
      </c>
      <c r="R4418" s="88">
        <f t="shared" si="2912"/>
        <v>0</v>
      </c>
      <c r="S4418" s="70"/>
    </row>
    <row r="4419" spans="1:19" x14ac:dyDescent="0.3">
      <c r="A4419" s="28" t="s">
        <v>432</v>
      </c>
      <c r="B4419" s="28" t="s">
        <v>1394</v>
      </c>
      <c r="C4419" s="18" t="s">
        <v>2092</v>
      </c>
      <c r="D4419" s="28" t="s">
        <v>53</v>
      </c>
      <c r="E4419" s="29" t="s">
        <v>679</v>
      </c>
      <c r="F4419" s="24"/>
      <c r="G4419" s="24"/>
      <c r="H4419" s="24">
        <f>H4420</f>
        <v>179000</v>
      </c>
      <c r="I4419" s="24">
        <f t="shared" si="2940"/>
        <v>178999.99100000001</v>
      </c>
      <c r="J4419" s="24">
        <f t="shared" si="2940"/>
        <v>0</v>
      </c>
      <c r="K4419" s="24">
        <f t="shared" si="2940"/>
        <v>0</v>
      </c>
      <c r="L4419" s="24">
        <f t="shared" si="2940"/>
        <v>0</v>
      </c>
      <c r="M4419" s="24">
        <f t="shared" si="2940"/>
        <v>0</v>
      </c>
      <c r="N4419" s="24">
        <f t="shared" si="2940"/>
        <v>0</v>
      </c>
      <c r="O4419" s="24">
        <f t="shared" si="2940"/>
        <v>0</v>
      </c>
      <c r="P4419" s="24">
        <f t="shared" si="2940"/>
        <v>0</v>
      </c>
      <c r="Q4419" s="24">
        <f t="shared" si="2940"/>
        <v>0</v>
      </c>
      <c r="R4419" s="88">
        <f t="shared" si="2912"/>
        <v>0</v>
      </c>
      <c r="S4419" s="70"/>
    </row>
    <row r="4420" spans="1:19" ht="62.4" x14ac:dyDescent="0.3">
      <c r="A4420" s="28" t="s">
        <v>432</v>
      </c>
      <c r="B4420" s="28" t="s">
        <v>1394</v>
      </c>
      <c r="C4420" s="18" t="s">
        <v>2092</v>
      </c>
      <c r="D4420" s="28" t="s">
        <v>262</v>
      </c>
      <c r="E4420" s="29" t="s">
        <v>680</v>
      </c>
      <c r="F4420" s="24"/>
      <c r="G4420" s="24"/>
      <c r="H4420" s="24">
        <v>179000</v>
      </c>
      <c r="I4420" s="24">
        <v>178999.99100000001</v>
      </c>
      <c r="J4420" s="24">
        <v>0</v>
      </c>
      <c r="K4420" s="24">
        <v>0</v>
      </c>
      <c r="L4420" s="24">
        <v>0</v>
      </c>
      <c r="M4420" s="24">
        <v>0</v>
      </c>
      <c r="N4420" s="24">
        <v>0</v>
      </c>
      <c r="O4420" s="24">
        <v>0</v>
      </c>
      <c r="P4420" s="24">
        <v>0</v>
      </c>
      <c r="Q4420" s="24">
        <v>0</v>
      </c>
      <c r="R4420" s="88">
        <f t="shared" si="2912"/>
        <v>0</v>
      </c>
      <c r="S4420" s="70"/>
    </row>
    <row r="4421" spans="1:19" ht="46.8" x14ac:dyDescent="0.3">
      <c r="A4421" s="28" t="s">
        <v>432</v>
      </c>
      <c r="B4421" s="28" t="s">
        <v>1394</v>
      </c>
      <c r="C4421" s="18" t="s">
        <v>444</v>
      </c>
      <c r="D4421" s="28"/>
      <c r="E4421" s="29" t="s">
        <v>2065</v>
      </c>
      <c r="F4421" s="24"/>
      <c r="G4421" s="24"/>
      <c r="H4421" s="24">
        <f>H4422</f>
        <v>5721.47</v>
      </c>
      <c r="I4421" s="24">
        <f t="shared" ref="I4421:Q4421" si="2941">I4422</f>
        <v>5721.47</v>
      </c>
      <c r="J4421" s="24">
        <f t="shared" si="2941"/>
        <v>0</v>
      </c>
      <c r="K4421" s="24">
        <f t="shared" si="2941"/>
        <v>0</v>
      </c>
      <c r="L4421" s="24">
        <f t="shared" si="2941"/>
        <v>0</v>
      </c>
      <c r="M4421" s="24">
        <f t="shared" si="2941"/>
        <v>0</v>
      </c>
      <c r="N4421" s="24">
        <f t="shared" si="2941"/>
        <v>0</v>
      </c>
      <c r="O4421" s="24">
        <f t="shared" si="2941"/>
        <v>5641.8635999999997</v>
      </c>
      <c r="P4421" s="24">
        <f t="shared" si="2941"/>
        <v>0</v>
      </c>
      <c r="Q4421" s="24">
        <f t="shared" si="2941"/>
        <v>0</v>
      </c>
      <c r="R4421" s="88">
        <f t="shared" si="2912"/>
        <v>98.608637290766183</v>
      </c>
      <c r="S4421" s="70"/>
    </row>
    <row r="4422" spans="1:19" ht="46.8" x14ac:dyDescent="0.3">
      <c r="A4422" s="28" t="s">
        <v>432</v>
      </c>
      <c r="B4422" s="28" t="s">
        <v>1394</v>
      </c>
      <c r="C4422" s="18" t="s">
        <v>2066</v>
      </c>
      <c r="D4422" s="28"/>
      <c r="E4422" s="29" t="s">
        <v>2067</v>
      </c>
      <c r="F4422" s="24"/>
      <c r="G4422" s="24"/>
      <c r="H4422" s="24">
        <f>H4423</f>
        <v>5721.47</v>
      </c>
      <c r="I4422" s="24">
        <f t="shared" ref="I4422:Q4422" si="2942">I4423</f>
        <v>5721.47</v>
      </c>
      <c r="J4422" s="24">
        <f t="shared" si="2942"/>
        <v>0</v>
      </c>
      <c r="K4422" s="24">
        <f t="shared" si="2942"/>
        <v>0</v>
      </c>
      <c r="L4422" s="24">
        <f t="shared" si="2942"/>
        <v>0</v>
      </c>
      <c r="M4422" s="24">
        <f t="shared" si="2942"/>
        <v>0</v>
      </c>
      <c r="N4422" s="24">
        <f t="shared" si="2942"/>
        <v>0</v>
      </c>
      <c r="O4422" s="24">
        <f t="shared" si="2942"/>
        <v>5641.8635999999997</v>
      </c>
      <c r="P4422" s="24">
        <f t="shared" si="2942"/>
        <v>0</v>
      </c>
      <c r="Q4422" s="24">
        <f t="shared" si="2942"/>
        <v>0</v>
      </c>
      <c r="R4422" s="88">
        <f t="shared" si="2912"/>
        <v>98.608637290766183</v>
      </c>
      <c r="S4422" s="70"/>
    </row>
    <row r="4423" spans="1:19" x14ac:dyDescent="0.3">
      <c r="A4423" s="28" t="s">
        <v>432</v>
      </c>
      <c r="B4423" s="28" t="s">
        <v>1394</v>
      </c>
      <c r="C4423" s="18" t="s">
        <v>2066</v>
      </c>
      <c r="D4423" s="28" t="s">
        <v>53</v>
      </c>
      <c r="E4423" s="29" t="s">
        <v>679</v>
      </c>
      <c r="F4423" s="24"/>
      <c r="G4423" s="24"/>
      <c r="H4423" s="24">
        <f>H4424</f>
        <v>5721.47</v>
      </c>
      <c r="I4423" s="24">
        <f t="shared" ref="I4423:Q4423" si="2943">I4424</f>
        <v>5721.47</v>
      </c>
      <c r="J4423" s="24">
        <f t="shared" si="2943"/>
        <v>0</v>
      </c>
      <c r="K4423" s="24">
        <f t="shared" si="2943"/>
        <v>0</v>
      </c>
      <c r="L4423" s="24">
        <f t="shared" si="2943"/>
        <v>0</v>
      </c>
      <c r="M4423" s="24">
        <f t="shared" si="2943"/>
        <v>0</v>
      </c>
      <c r="N4423" s="24">
        <f t="shared" si="2943"/>
        <v>0</v>
      </c>
      <c r="O4423" s="24">
        <f t="shared" si="2943"/>
        <v>5641.8635999999997</v>
      </c>
      <c r="P4423" s="24">
        <f t="shared" si="2943"/>
        <v>0</v>
      </c>
      <c r="Q4423" s="24">
        <f t="shared" si="2943"/>
        <v>0</v>
      </c>
      <c r="R4423" s="88">
        <f t="shared" si="2912"/>
        <v>98.608637290766183</v>
      </c>
      <c r="S4423" s="70"/>
    </row>
    <row r="4424" spans="1:19" ht="62.4" x14ac:dyDescent="0.3">
      <c r="A4424" s="28" t="s">
        <v>432</v>
      </c>
      <c r="B4424" s="28" t="s">
        <v>1394</v>
      </c>
      <c r="C4424" s="18" t="s">
        <v>2066</v>
      </c>
      <c r="D4424" s="28" t="s">
        <v>262</v>
      </c>
      <c r="E4424" s="29" t="s">
        <v>680</v>
      </c>
      <c r="F4424" s="24"/>
      <c r="G4424" s="24"/>
      <c r="H4424" s="24">
        <v>5721.47</v>
      </c>
      <c r="I4424" s="24">
        <v>5721.47</v>
      </c>
      <c r="J4424" s="24">
        <v>0</v>
      </c>
      <c r="K4424" s="24">
        <v>0</v>
      </c>
      <c r="L4424" s="24">
        <v>0</v>
      </c>
      <c r="M4424" s="24">
        <v>0</v>
      </c>
      <c r="N4424" s="24">
        <v>0</v>
      </c>
      <c r="O4424" s="24">
        <v>5641.8635999999997</v>
      </c>
      <c r="P4424" s="24">
        <v>0</v>
      </c>
      <c r="Q4424" s="24">
        <v>0</v>
      </c>
      <c r="R4424" s="88">
        <f t="shared" si="2912"/>
        <v>98.608637290766183</v>
      </c>
      <c r="S4424" s="70"/>
    </row>
    <row r="4425" spans="1:19" ht="31.5" customHeight="1" x14ac:dyDescent="0.3">
      <c r="A4425" s="28" t="s">
        <v>432</v>
      </c>
      <c r="B4425" s="28" t="s">
        <v>1394</v>
      </c>
      <c r="C4425" s="18" t="s">
        <v>62</v>
      </c>
      <c r="D4425" s="28"/>
      <c r="E4425" s="29" t="s">
        <v>1196</v>
      </c>
      <c r="F4425" s="24">
        <v>39.1</v>
      </c>
      <c r="G4425" s="24">
        <f t="shared" ref="G4425:Q4428" si="2944">G4426</f>
        <v>0</v>
      </c>
      <c r="H4425" s="24">
        <f t="shared" si="2944"/>
        <v>39.1</v>
      </c>
      <c r="I4425" s="24">
        <f t="shared" si="2944"/>
        <v>39.1</v>
      </c>
      <c r="J4425" s="37">
        <f t="shared" si="2944"/>
        <v>0</v>
      </c>
      <c r="K4425" s="24">
        <f t="shared" si="2944"/>
        <v>39.1</v>
      </c>
      <c r="L4425" s="24">
        <f t="shared" si="2944"/>
        <v>0</v>
      </c>
      <c r="M4425" s="24">
        <f t="shared" si="2944"/>
        <v>0</v>
      </c>
      <c r="N4425" s="24">
        <f t="shared" si="2944"/>
        <v>0</v>
      </c>
      <c r="O4425" s="30">
        <f t="shared" si="2944"/>
        <v>0</v>
      </c>
      <c r="P4425" s="30">
        <f t="shared" si="2944"/>
        <v>0</v>
      </c>
      <c r="Q4425" s="30">
        <f t="shared" si="2944"/>
        <v>0</v>
      </c>
      <c r="R4425" s="88">
        <f t="shared" si="2912"/>
        <v>0</v>
      </c>
    </row>
    <row r="4426" spans="1:19" ht="15.75" customHeight="1" x14ac:dyDescent="0.3">
      <c r="A4426" s="28" t="s">
        <v>432</v>
      </c>
      <c r="B4426" s="28" t="s">
        <v>1394</v>
      </c>
      <c r="C4426" s="18" t="s">
        <v>63</v>
      </c>
      <c r="D4426" s="28"/>
      <c r="E4426" s="29" t="s">
        <v>115</v>
      </c>
      <c r="F4426" s="24">
        <v>39.1</v>
      </c>
      <c r="G4426" s="24">
        <f t="shared" si="2944"/>
        <v>0</v>
      </c>
      <c r="H4426" s="24">
        <f t="shared" si="2944"/>
        <v>39.1</v>
      </c>
      <c r="I4426" s="24">
        <f t="shared" si="2944"/>
        <v>39.1</v>
      </c>
      <c r="J4426" s="37">
        <f t="shared" si="2944"/>
        <v>0</v>
      </c>
      <c r="K4426" s="24">
        <f t="shared" si="2944"/>
        <v>39.1</v>
      </c>
      <c r="L4426" s="24">
        <f t="shared" si="2944"/>
        <v>0</v>
      </c>
      <c r="M4426" s="24">
        <f t="shared" si="2944"/>
        <v>0</v>
      </c>
      <c r="N4426" s="24">
        <f t="shared" si="2944"/>
        <v>0</v>
      </c>
      <c r="O4426" s="30">
        <f t="shared" si="2944"/>
        <v>0</v>
      </c>
      <c r="P4426" s="30">
        <f t="shared" si="2944"/>
        <v>0</v>
      </c>
      <c r="Q4426" s="30">
        <f t="shared" si="2944"/>
        <v>0</v>
      </c>
      <c r="R4426" s="88">
        <f t="shared" si="2912"/>
        <v>0</v>
      </c>
    </row>
    <row r="4427" spans="1:19" ht="78.75" customHeight="1" x14ac:dyDescent="0.3">
      <c r="A4427" s="28" t="s">
        <v>432</v>
      </c>
      <c r="B4427" s="28" t="s">
        <v>1394</v>
      </c>
      <c r="C4427" s="18" t="s">
        <v>1476</v>
      </c>
      <c r="D4427" s="28"/>
      <c r="E4427" s="29" t="s">
        <v>1215</v>
      </c>
      <c r="F4427" s="24">
        <v>39.1</v>
      </c>
      <c r="G4427" s="24">
        <f t="shared" si="2944"/>
        <v>0</v>
      </c>
      <c r="H4427" s="24">
        <f t="shared" si="2944"/>
        <v>39.1</v>
      </c>
      <c r="I4427" s="24">
        <f t="shared" si="2944"/>
        <v>39.1</v>
      </c>
      <c r="J4427" s="37">
        <f t="shared" si="2944"/>
        <v>0</v>
      </c>
      <c r="K4427" s="24">
        <f t="shared" si="2944"/>
        <v>39.1</v>
      </c>
      <c r="L4427" s="24">
        <f t="shared" si="2944"/>
        <v>0</v>
      </c>
      <c r="M4427" s="24">
        <f t="shared" si="2944"/>
        <v>0</v>
      </c>
      <c r="N4427" s="24">
        <f t="shared" si="2944"/>
        <v>0</v>
      </c>
      <c r="O4427" s="30">
        <f t="shared" si="2944"/>
        <v>0</v>
      </c>
      <c r="P4427" s="30">
        <f t="shared" si="2944"/>
        <v>0</v>
      </c>
      <c r="Q4427" s="30">
        <f t="shared" si="2944"/>
        <v>0</v>
      </c>
      <c r="R4427" s="88">
        <f t="shared" si="2912"/>
        <v>0</v>
      </c>
    </row>
    <row r="4428" spans="1:19" ht="78" x14ac:dyDescent="0.3">
      <c r="A4428" s="28" t="s">
        <v>432</v>
      </c>
      <c r="B4428" s="28" t="s">
        <v>1394</v>
      </c>
      <c r="C4428" s="18" t="s">
        <v>1476</v>
      </c>
      <c r="D4428" s="28" t="s">
        <v>58</v>
      </c>
      <c r="E4428" s="29" t="s">
        <v>660</v>
      </c>
      <c r="F4428" s="24">
        <v>39.1</v>
      </c>
      <c r="G4428" s="24">
        <f t="shared" si="2944"/>
        <v>0</v>
      </c>
      <c r="H4428" s="24">
        <f t="shared" si="2944"/>
        <v>39.1</v>
      </c>
      <c r="I4428" s="24">
        <f t="shared" si="2944"/>
        <v>39.1</v>
      </c>
      <c r="J4428" s="37">
        <f t="shared" si="2944"/>
        <v>0</v>
      </c>
      <c r="K4428" s="24">
        <f t="shared" si="2944"/>
        <v>39.1</v>
      </c>
      <c r="L4428" s="24">
        <f t="shared" si="2944"/>
        <v>0</v>
      </c>
      <c r="M4428" s="24">
        <f t="shared" si="2944"/>
        <v>0</v>
      </c>
      <c r="N4428" s="24">
        <f t="shared" si="2944"/>
        <v>0</v>
      </c>
      <c r="O4428" s="30">
        <f t="shared" si="2944"/>
        <v>0</v>
      </c>
      <c r="P4428" s="30">
        <f t="shared" si="2944"/>
        <v>0</v>
      </c>
      <c r="Q4428" s="30">
        <f t="shared" si="2944"/>
        <v>0</v>
      </c>
      <c r="R4428" s="88">
        <f t="shared" si="2912"/>
        <v>0</v>
      </c>
    </row>
    <row r="4429" spans="1:19" ht="31.5" customHeight="1" x14ac:dyDescent="0.3">
      <c r="A4429" s="28" t="s">
        <v>432</v>
      </c>
      <c r="B4429" s="28" t="s">
        <v>1394</v>
      </c>
      <c r="C4429" s="18" t="s">
        <v>1476</v>
      </c>
      <c r="D4429" s="28" t="s">
        <v>68</v>
      </c>
      <c r="E4429" s="29" t="s">
        <v>662</v>
      </c>
      <c r="F4429" s="24">
        <v>39.1</v>
      </c>
      <c r="G4429" s="24"/>
      <c r="H4429" s="24">
        <f>30+9.1</f>
        <v>39.1</v>
      </c>
      <c r="I4429" s="24">
        <f>30+9.1</f>
        <v>39.1</v>
      </c>
      <c r="J4429" s="37">
        <v>0</v>
      </c>
      <c r="K4429" s="24">
        <f>I4429</f>
        <v>39.1</v>
      </c>
      <c r="L4429" s="24">
        <f>J4429</f>
        <v>0</v>
      </c>
      <c r="M4429" s="24">
        <v>0</v>
      </c>
      <c r="N4429" s="24">
        <v>0</v>
      </c>
      <c r="O4429" s="30">
        <v>0</v>
      </c>
      <c r="P4429" s="30">
        <v>0</v>
      </c>
      <c r="Q4429" s="30">
        <v>0</v>
      </c>
      <c r="R4429" s="88">
        <f t="shared" ref="R4429:R4489" si="2945">O4429/I4429*100</f>
        <v>0</v>
      </c>
    </row>
    <row r="4430" spans="1:19" ht="31.5" customHeight="1" x14ac:dyDescent="0.3">
      <c r="A4430" s="28" t="s">
        <v>432</v>
      </c>
      <c r="B4430" s="28" t="s">
        <v>1394</v>
      </c>
      <c r="C4430" s="18" t="s">
        <v>65</v>
      </c>
      <c r="D4430" s="28"/>
      <c r="E4430" s="29" t="s">
        <v>1228</v>
      </c>
      <c r="F4430" s="24">
        <v>16064.1</v>
      </c>
      <c r="G4430" s="24">
        <f t="shared" ref="G4430:H4430" si="2946">G4431+G4435</f>
        <v>0</v>
      </c>
      <c r="H4430" s="24">
        <f t="shared" si="2946"/>
        <v>15962.31</v>
      </c>
      <c r="I4430" s="24">
        <f>I4431</f>
        <v>16971.010000000002</v>
      </c>
      <c r="J4430" s="24">
        <f t="shared" ref="J4430:O4430" si="2947">J4431</f>
        <v>13532.142</v>
      </c>
      <c r="K4430" s="24">
        <f t="shared" si="2947"/>
        <v>0</v>
      </c>
      <c r="L4430" s="24">
        <f t="shared" si="2947"/>
        <v>0</v>
      </c>
      <c r="M4430" s="24">
        <f t="shared" si="2947"/>
        <v>0</v>
      </c>
      <c r="N4430" s="24">
        <f t="shared" si="2947"/>
        <v>0</v>
      </c>
      <c r="O4430" s="24">
        <f t="shared" si="2947"/>
        <v>16954.722669999999</v>
      </c>
      <c r="P4430" s="30">
        <f t="shared" ref="P4430:Q4430" si="2948">P4431+P4435</f>
        <v>0</v>
      </c>
      <c r="Q4430" s="30">
        <f t="shared" si="2948"/>
        <v>0</v>
      </c>
      <c r="R4430" s="88">
        <f t="shared" si="2945"/>
        <v>99.904028516864912</v>
      </c>
      <c r="S4430" s="70"/>
    </row>
    <row r="4431" spans="1:19" ht="31.5" customHeight="1" x14ac:dyDescent="0.3">
      <c r="A4431" s="28" t="s">
        <v>432</v>
      </c>
      <c r="B4431" s="28" t="s">
        <v>1394</v>
      </c>
      <c r="C4431" s="18" t="s">
        <v>66</v>
      </c>
      <c r="D4431" s="28"/>
      <c r="E4431" s="29" t="s">
        <v>1231</v>
      </c>
      <c r="F4431" s="24">
        <v>16064.1</v>
      </c>
      <c r="G4431" s="24">
        <f t="shared" ref="G4431:Q4433" si="2949">G4432</f>
        <v>0</v>
      </c>
      <c r="H4431" s="24">
        <f t="shared" si="2949"/>
        <v>14227</v>
      </c>
      <c r="I4431" s="24">
        <f>I4432+I4435</f>
        <v>16971.010000000002</v>
      </c>
      <c r="J4431" s="24">
        <f t="shared" ref="J4431:O4431" si="2950">J4432+J4435</f>
        <v>13532.142</v>
      </c>
      <c r="K4431" s="24">
        <f t="shared" si="2950"/>
        <v>0</v>
      </c>
      <c r="L4431" s="24">
        <f t="shared" si="2950"/>
        <v>0</v>
      </c>
      <c r="M4431" s="24">
        <f t="shared" si="2950"/>
        <v>0</v>
      </c>
      <c r="N4431" s="24">
        <f t="shared" si="2950"/>
        <v>0</v>
      </c>
      <c r="O4431" s="24">
        <f t="shared" si="2950"/>
        <v>16954.722669999999</v>
      </c>
      <c r="P4431" s="30">
        <f t="shared" si="2949"/>
        <v>0</v>
      </c>
      <c r="Q4431" s="30">
        <f t="shared" si="2949"/>
        <v>0</v>
      </c>
      <c r="R4431" s="88">
        <f t="shared" si="2945"/>
        <v>99.904028516864912</v>
      </c>
      <c r="S4431" s="70"/>
    </row>
    <row r="4432" spans="1:19" ht="31.5" customHeight="1" x14ac:dyDescent="0.3">
      <c r="A4432" s="28" t="s">
        <v>432</v>
      </c>
      <c r="B4432" s="28" t="s">
        <v>1394</v>
      </c>
      <c r="C4432" s="18" t="s">
        <v>67</v>
      </c>
      <c r="D4432" s="28"/>
      <c r="E4432" s="29" t="s">
        <v>1221</v>
      </c>
      <c r="F4432" s="24">
        <v>14227</v>
      </c>
      <c r="G4432" s="24">
        <f t="shared" si="2949"/>
        <v>0</v>
      </c>
      <c r="H4432" s="24">
        <f t="shared" si="2949"/>
        <v>14227</v>
      </c>
      <c r="I4432" s="24">
        <f t="shared" si="2949"/>
        <v>14284.19</v>
      </c>
      <c r="J4432" s="37">
        <f t="shared" si="2949"/>
        <v>11257.441000000001</v>
      </c>
      <c r="K4432" s="24">
        <f t="shared" si="2949"/>
        <v>0</v>
      </c>
      <c r="L4432" s="24">
        <f t="shared" si="2949"/>
        <v>0</v>
      </c>
      <c r="M4432" s="24">
        <f t="shared" si="2949"/>
        <v>0</v>
      </c>
      <c r="N4432" s="24">
        <f t="shared" si="2949"/>
        <v>0</v>
      </c>
      <c r="O4432" s="30">
        <f t="shared" si="2949"/>
        <v>14284.19</v>
      </c>
      <c r="P4432" s="30">
        <f t="shared" si="2949"/>
        <v>0</v>
      </c>
      <c r="Q4432" s="30">
        <f t="shared" si="2949"/>
        <v>0</v>
      </c>
      <c r="R4432" s="88">
        <f t="shared" si="2945"/>
        <v>100</v>
      </c>
      <c r="S4432" s="70"/>
    </row>
    <row r="4433" spans="1:19" ht="78" x14ac:dyDescent="0.3">
      <c r="A4433" s="28" t="s">
        <v>432</v>
      </c>
      <c r="B4433" s="28" t="s">
        <v>1394</v>
      </c>
      <c r="C4433" s="18" t="s">
        <v>67</v>
      </c>
      <c r="D4433" s="28" t="s">
        <v>58</v>
      </c>
      <c r="E4433" s="29" t="s">
        <v>660</v>
      </c>
      <c r="F4433" s="24">
        <v>14227</v>
      </c>
      <c r="G4433" s="24">
        <f t="shared" si="2949"/>
        <v>0</v>
      </c>
      <c r="H4433" s="24">
        <f t="shared" si="2949"/>
        <v>14227</v>
      </c>
      <c r="I4433" s="24">
        <f t="shared" si="2949"/>
        <v>14284.19</v>
      </c>
      <c r="J4433" s="37">
        <f t="shared" si="2949"/>
        <v>11257.441000000001</v>
      </c>
      <c r="K4433" s="24">
        <f t="shared" si="2949"/>
        <v>0</v>
      </c>
      <c r="L4433" s="24">
        <f t="shared" si="2949"/>
        <v>0</v>
      </c>
      <c r="M4433" s="24">
        <f t="shared" si="2949"/>
        <v>0</v>
      </c>
      <c r="N4433" s="24">
        <f t="shared" si="2949"/>
        <v>0</v>
      </c>
      <c r="O4433" s="30">
        <f t="shared" si="2949"/>
        <v>14284.19</v>
      </c>
      <c r="P4433" s="30">
        <f t="shared" si="2949"/>
        <v>0</v>
      </c>
      <c r="Q4433" s="30">
        <f t="shared" si="2949"/>
        <v>0</v>
      </c>
      <c r="R4433" s="88">
        <f t="shared" si="2945"/>
        <v>100</v>
      </c>
      <c r="S4433" s="70"/>
    </row>
    <row r="4434" spans="1:19" ht="31.5" customHeight="1" x14ac:dyDescent="0.3">
      <c r="A4434" s="28" t="s">
        <v>432</v>
      </c>
      <c r="B4434" s="28" t="s">
        <v>1394</v>
      </c>
      <c r="C4434" s="18" t="s">
        <v>67</v>
      </c>
      <c r="D4434" s="28" t="s">
        <v>68</v>
      </c>
      <c r="E4434" s="29" t="s">
        <v>662</v>
      </c>
      <c r="F4434" s="24">
        <v>14227</v>
      </c>
      <c r="G4434" s="24"/>
      <c r="H4434" s="24">
        <v>14227</v>
      </c>
      <c r="I4434" s="24">
        <v>14284.19</v>
      </c>
      <c r="J4434" s="37">
        <v>11257.441000000001</v>
      </c>
      <c r="K4434" s="24">
        <v>0</v>
      </c>
      <c r="L4434" s="24">
        <v>0</v>
      </c>
      <c r="M4434" s="24">
        <v>0</v>
      </c>
      <c r="N4434" s="24">
        <v>0</v>
      </c>
      <c r="O4434" s="30">
        <v>14284.19</v>
      </c>
      <c r="P4434" s="30">
        <v>0</v>
      </c>
      <c r="Q4434" s="30">
        <v>0</v>
      </c>
      <c r="R4434" s="88">
        <f t="shared" si="2945"/>
        <v>100</v>
      </c>
      <c r="S4434" s="70"/>
    </row>
    <row r="4435" spans="1:19" ht="31.5" customHeight="1" x14ac:dyDescent="0.3">
      <c r="A4435" s="28" t="s">
        <v>432</v>
      </c>
      <c r="B4435" s="28" t="s">
        <v>1394</v>
      </c>
      <c r="C4435" s="18" t="s">
        <v>69</v>
      </c>
      <c r="D4435" s="28"/>
      <c r="E4435" s="29" t="s">
        <v>1222</v>
      </c>
      <c r="F4435" s="24">
        <v>1837.1</v>
      </c>
      <c r="G4435" s="24">
        <f t="shared" ref="G4435:H4435" si="2951">G4436+G4438+G4440</f>
        <v>0</v>
      </c>
      <c r="H4435" s="24">
        <f t="shared" si="2951"/>
        <v>1735.31</v>
      </c>
      <c r="I4435" s="24">
        <f t="shared" ref="I4435:Q4435" si="2952">I4436+I4438+I4440</f>
        <v>2686.8199999999997</v>
      </c>
      <c r="J4435" s="37">
        <f t="shared" si="2952"/>
        <v>2274.701</v>
      </c>
      <c r="K4435" s="24">
        <f t="shared" si="2952"/>
        <v>0</v>
      </c>
      <c r="L4435" s="24">
        <f t="shared" si="2952"/>
        <v>0</v>
      </c>
      <c r="M4435" s="24">
        <f t="shared" si="2952"/>
        <v>0</v>
      </c>
      <c r="N4435" s="24">
        <f t="shared" si="2952"/>
        <v>0</v>
      </c>
      <c r="O4435" s="30">
        <f t="shared" si="2952"/>
        <v>2670.5326700000001</v>
      </c>
      <c r="P4435" s="30">
        <f t="shared" si="2952"/>
        <v>0</v>
      </c>
      <c r="Q4435" s="30">
        <f t="shared" si="2952"/>
        <v>0</v>
      </c>
      <c r="R4435" s="88">
        <f t="shared" si="2945"/>
        <v>99.393806432883494</v>
      </c>
      <c r="S4435" s="70"/>
    </row>
    <row r="4436" spans="1:19" ht="78.75" customHeight="1" x14ac:dyDescent="0.3">
      <c r="A4436" s="28" t="s">
        <v>432</v>
      </c>
      <c r="B4436" s="28" t="s">
        <v>1394</v>
      </c>
      <c r="C4436" s="18" t="s">
        <v>69</v>
      </c>
      <c r="D4436" s="28" t="s">
        <v>58</v>
      </c>
      <c r="E4436" s="29" t="s">
        <v>660</v>
      </c>
      <c r="F4436" s="24">
        <v>35.6</v>
      </c>
      <c r="G4436" s="24">
        <f t="shared" ref="G4436:Q4436" si="2953">G4437</f>
        <v>0</v>
      </c>
      <c r="H4436" s="24">
        <f t="shared" si="2953"/>
        <v>35.6</v>
      </c>
      <c r="I4436" s="24">
        <f t="shared" si="2953"/>
        <v>50.602499999999999</v>
      </c>
      <c r="J4436" s="37">
        <f t="shared" si="2953"/>
        <v>26.7</v>
      </c>
      <c r="K4436" s="24">
        <f t="shared" si="2953"/>
        <v>0</v>
      </c>
      <c r="L4436" s="24">
        <f t="shared" si="2953"/>
        <v>0</v>
      </c>
      <c r="M4436" s="24">
        <f t="shared" si="2953"/>
        <v>0</v>
      </c>
      <c r="N4436" s="24">
        <f t="shared" si="2953"/>
        <v>0</v>
      </c>
      <c r="O4436" s="30">
        <f t="shared" si="2953"/>
        <v>50.602499999999999</v>
      </c>
      <c r="P4436" s="30">
        <f t="shared" si="2953"/>
        <v>0</v>
      </c>
      <c r="Q4436" s="30">
        <f t="shared" si="2953"/>
        <v>0</v>
      </c>
      <c r="R4436" s="88">
        <f t="shared" si="2945"/>
        <v>100</v>
      </c>
      <c r="S4436" s="70"/>
    </row>
    <row r="4437" spans="1:19" ht="31.5" customHeight="1" x14ac:dyDescent="0.3">
      <c r="A4437" s="28" t="s">
        <v>432</v>
      </c>
      <c r="B4437" s="28" t="s">
        <v>1394</v>
      </c>
      <c r="C4437" s="18" t="s">
        <v>69</v>
      </c>
      <c r="D4437" s="28" t="s">
        <v>68</v>
      </c>
      <c r="E4437" s="29" t="s">
        <v>662</v>
      </c>
      <c r="F4437" s="24">
        <v>35.6</v>
      </c>
      <c r="G4437" s="24"/>
      <c r="H4437" s="24">
        <v>35.6</v>
      </c>
      <c r="I4437" s="24">
        <v>50.602499999999999</v>
      </c>
      <c r="J4437" s="37">
        <v>26.7</v>
      </c>
      <c r="K4437" s="24">
        <v>0</v>
      </c>
      <c r="L4437" s="24">
        <v>0</v>
      </c>
      <c r="M4437" s="24">
        <v>0</v>
      </c>
      <c r="N4437" s="24">
        <v>0</v>
      </c>
      <c r="O4437" s="30">
        <v>50.602499999999999</v>
      </c>
      <c r="P4437" s="30">
        <v>0</v>
      </c>
      <c r="Q4437" s="30">
        <v>0</v>
      </c>
      <c r="R4437" s="88">
        <f t="shared" si="2945"/>
        <v>100</v>
      </c>
      <c r="S4437" s="70"/>
    </row>
    <row r="4438" spans="1:19" ht="31.5" customHeight="1" x14ac:dyDescent="0.3">
      <c r="A4438" s="28" t="s">
        <v>432</v>
      </c>
      <c r="B4438" s="28" t="s">
        <v>1394</v>
      </c>
      <c r="C4438" s="18" t="s">
        <v>69</v>
      </c>
      <c r="D4438" s="28" t="s">
        <v>51</v>
      </c>
      <c r="E4438" s="29" t="s">
        <v>663</v>
      </c>
      <c r="F4438" s="24">
        <v>1796.5</v>
      </c>
      <c r="G4438" s="24">
        <f t="shared" ref="G4438:Q4438" si="2954">G4439</f>
        <v>0</v>
      </c>
      <c r="H4438" s="24">
        <f t="shared" si="2954"/>
        <v>1694.71</v>
      </c>
      <c r="I4438" s="24">
        <f t="shared" si="2954"/>
        <v>1636.2175</v>
      </c>
      <c r="J4438" s="37">
        <f t="shared" si="2954"/>
        <v>1244.251</v>
      </c>
      <c r="K4438" s="24">
        <f t="shared" si="2954"/>
        <v>0</v>
      </c>
      <c r="L4438" s="24">
        <f t="shared" si="2954"/>
        <v>0</v>
      </c>
      <c r="M4438" s="24">
        <f t="shared" si="2954"/>
        <v>0</v>
      </c>
      <c r="N4438" s="24">
        <f t="shared" si="2954"/>
        <v>0</v>
      </c>
      <c r="O4438" s="30">
        <f t="shared" si="2954"/>
        <v>1619.9301700000001</v>
      </c>
      <c r="P4438" s="30">
        <f t="shared" si="2954"/>
        <v>0</v>
      </c>
      <c r="Q4438" s="30">
        <f t="shared" si="2954"/>
        <v>0</v>
      </c>
      <c r="R4438" s="88">
        <f t="shared" si="2945"/>
        <v>99.0045742696188</v>
      </c>
      <c r="S4438" s="70"/>
    </row>
    <row r="4439" spans="1:19" ht="31.5" customHeight="1" x14ac:dyDescent="0.3">
      <c r="A4439" s="28" t="s">
        <v>432</v>
      </c>
      <c r="B4439" s="28" t="s">
        <v>1394</v>
      </c>
      <c r="C4439" s="18" t="s">
        <v>69</v>
      </c>
      <c r="D4439" s="28" t="s">
        <v>52</v>
      </c>
      <c r="E4439" s="29" t="s">
        <v>664</v>
      </c>
      <c r="F4439" s="24">
        <v>1796.5</v>
      </c>
      <c r="G4439" s="24"/>
      <c r="H4439" s="24">
        <v>1694.71</v>
      </c>
      <c r="I4439" s="24">
        <v>1636.2175</v>
      </c>
      <c r="J4439" s="37">
        <v>1244.251</v>
      </c>
      <c r="K4439" s="24">
        <v>0</v>
      </c>
      <c r="L4439" s="24">
        <v>0</v>
      </c>
      <c r="M4439" s="24">
        <v>0</v>
      </c>
      <c r="N4439" s="24">
        <v>0</v>
      </c>
      <c r="O4439" s="30">
        <v>1619.9301700000001</v>
      </c>
      <c r="P4439" s="30">
        <v>0</v>
      </c>
      <c r="Q4439" s="30">
        <v>0</v>
      </c>
      <c r="R4439" s="88">
        <f t="shared" si="2945"/>
        <v>99.0045742696188</v>
      </c>
      <c r="S4439" s="70"/>
    </row>
    <row r="4440" spans="1:19" ht="15.75" customHeight="1" x14ac:dyDescent="0.3">
      <c r="A4440" s="28" t="s">
        <v>432</v>
      </c>
      <c r="B4440" s="28" t="s">
        <v>1394</v>
      </c>
      <c r="C4440" s="18" t="s">
        <v>69</v>
      </c>
      <c r="D4440" s="28" t="s">
        <v>53</v>
      </c>
      <c r="E4440" s="29" t="s">
        <v>679</v>
      </c>
      <c r="F4440" s="24">
        <v>5</v>
      </c>
      <c r="G4440" s="24">
        <f t="shared" ref="G4440:Q4440" si="2955">G4441</f>
        <v>0</v>
      </c>
      <c r="H4440" s="24">
        <f t="shared" si="2955"/>
        <v>5</v>
      </c>
      <c r="I4440" s="24">
        <f t="shared" si="2955"/>
        <v>1000</v>
      </c>
      <c r="J4440" s="37">
        <f t="shared" si="2955"/>
        <v>1003.75</v>
      </c>
      <c r="K4440" s="24">
        <f t="shared" si="2955"/>
        <v>0</v>
      </c>
      <c r="L4440" s="24">
        <f t="shared" si="2955"/>
        <v>0</v>
      </c>
      <c r="M4440" s="24">
        <f t="shared" si="2955"/>
        <v>0</v>
      </c>
      <c r="N4440" s="24">
        <f t="shared" si="2955"/>
        <v>0</v>
      </c>
      <c r="O4440" s="30">
        <f t="shared" si="2955"/>
        <v>1000</v>
      </c>
      <c r="P4440" s="30">
        <f t="shared" si="2955"/>
        <v>0</v>
      </c>
      <c r="Q4440" s="30">
        <f t="shared" si="2955"/>
        <v>0</v>
      </c>
      <c r="R4440" s="88">
        <f t="shared" si="2945"/>
        <v>100</v>
      </c>
    </row>
    <row r="4441" spans="1:19" ht="15.75" customHeight="1" x14ac:dyDescent="0.3">
      <c r="A4441" s="28" t="s">
        <v>432</v>
      </c>
      <c r="B4441" s="28" t="s">
        <v>1394</v>
      </c>
      <c r="C4441" s="18" t="s">
        <v>69</v>
      </c>
      <c r="D4441" s="28" t="s">
        <v>60</v>
      </c>
      <c r="E4441" s="29" t="s">
        <v>682</v>
      </c>
      <c r="F4441" s="24">
        <v>5</v>
      </c>
      <c r="G4441" s="24"/>
      <c r="H4441" s="24">
        <v>5</v>
      </c>
      <c r="I4441" s="24">
        <v>1000</v>
      </c>
      <c r="J4441" s="37">
        <v>1003.75</v>
      </c>
      <c r="K4441" s="24">
        <v>0</v>
      </c>
      <c r="L4441" s="24">
        <v>0</v>
      </c>
      <c r="M4441" s="24">
        <v>0</v>
      </c>
      <c r="N4441" s="24">
        <v>0</v>
      </c>
      <c r="O4441" s="30">
        <v>1000</v>
      </c>
      <c r="P4441" s="30">
        <v>0</v>
      </c>
      <c r="Q4441" s="30">
        <v>0</v>
      </c>
      <c r="R4441" s="88">
        <f t="shared" si="2945"/>
        <v>100</v>
      </c>
    </row>
    <row r="4442" spans="1:19" ht="47.25" customHeight="1" x14ac:dyDescent="0.3">
      <c r="A4442" s="28" t="s">
        <v>432</v>
      </c>
      <c r="B4442" s="28" t="s">
        <v>1394</v>
      </c>
      <c r="C4442" s="28" t="s">
        <v>79</v>
      </c>
      <c r="D4442" s="28"/>
      <c r="E4442" s="29" t="s">
        <v>1232</v>
      </c>
      <c r="F4442" s="24">
        <v>0</v>
      </c>
      <c r="G4442" s="24">
        <f t="shared" ref="G4442:Q4445" si="2956">G4443</f>
        <v>0</v>
      </c>
      <c r="H4442" s="24">
        <f>H4443+H4447</f>
        <v>42882.288</v>
      </c>
      <c r="I4442" s="24">
        <f>I4443+I4447</f>
        <v>44067.658020000003</v>
      </c>
      <c r="J4442" s="24">
        <f t="shared" ref="J4442:Q4442" si="2957">J4443+J4447</f>
        <v>43628.401570000002</v>
      </c>
      <c r="K4442" s="24">
        <f t="shared" si="2957"/>
        <v>0</v>
      </c>
      <c r="L4442" s="24">
        <f t="shared" si="2957"/>
        <v>0</v>
      </c>
      <c r="M4442" s="24">
        <f t="shared" si="2957"/>
        <v>0</v>
      </c>
      <c r="N4442" s="24">
        <f t="shared" si="2957"/>
        <v>0</v>
      </c>
      <c r="O4442" s="24">
        <f t="shared" si="2957"/>
        <v>44067.658020000003</v>
      </c>
      <c r="P4442" s="24">
        <f t="shared" si="2957"/>
        <v>0</v>
      </c>
      <c r="Q4442" s="24">
        <f t="shared" si="2957"/>
        <v>0</v>
      </c>
      <c r="R4442" s="88">
        <f t="shared" si="2945"/>
        <v>100</v>
      </c>
      <c r="S4442" s="70"/>
    </row>
    <row r="4443" spans="1:19" ht="31.5" customHeight="1" x14ac:dyDescent="0.3">
      <c r="A4443" s="28" t="s">
        <v>432</v>
      </c>
      <c r="B4443" s="28" t="s">
        <v>1394</v>
      </c>
      <c r="C4443" s="28" t="s">
        <v>86</v>
      </c>
      <c r="D4443" s="28"/>
      <c r="E4443" s="29" t="s">
        <v>1233</v>
      </c>
      <c r="F4443" s="24">
        <v>0</v>
      </c>
      <c r="G4443" s="24">
        <f t="shared" si="2956"/>
        <v>0</v>
      </c>
      <c r="H4443" s="24">
        <f t="shared" si="2956"/>
        <v>0</v>
      </c>
      <c r="I4443" s="24">
        <f t="shared" si="2956"/>
        <v>1185.3700200000001</v>
      </c>
      <c r="J4443" s="37">
        <f t="shared" si="2956"/>
        <v>746.11356999999998</v>
      </c>
      <c r="K4443" s="24">
        <f t="shared" si="2956"/>
        <v>0</v>
      </c>
      <c r="L4443" s="24">
        <f t="shared" si="2956"/>
        <v>0</v>
      </c>
      <c r="M4443" s="24">
        <f t="shared" si="2956"/>
        <v>0</v>
      </c>
      <c r="N4443" s="24">
        <f t="shared" si="2956"/>
        <v>0</v>
      </c>
      <c r="O4443" s="30">
        <f t="shared" si="2956"/>
        <v>1185.3700200000001</v>
      </c>
      <c r="P4443" s="30">
        <f t="shared" si="2956"/>
        <v>0</v>
      </c>
      <c r="Q4443" s="30">
        <f t="shared" si="2956"/>
        <v>0</v>
      </c>
      <c r="R4443" s="88">
        <f t="shared" si="2945"/>
        <v>100</v>
      </c>
      <c r="S4443" s="70"/>
    </row>
    <row r="4444" spans="1:19" ht="31.5" customHeight="1" x14ac:dyDescent="0.3">
      <c r="A4444" s="28" t="s">
        <v>432</v>
      </c>
      <c r="B4444" s="28" t="s">
        <v>1394</v>
      </c>
      <c r="C4444" s="28" t="s">
        <v>87</v>
      </c>
      <c r="D4444" s="28"/>
      <c r="E4444" s="29" t="s">
        <v>1234</v>
      </c>
      <c r="F4444" s="24">
        <v>0</v>
      </c>
      <c r="G4444" s="24">
        <f t="shared" si="2956"/>
        <v>0</v>
      </c>
      <c r="H4444" s="24">
        <f t="shared" si="2956"/>
        <v>0</v>
      </c>
      <c r="I4444" s="24">
        <f t="shared" si="2956"/>
        <v>1185.3700200000001</v>
      </c>
      <c r="J4444" s="37">
        <f t="shared" si="2956"/>
        <v>746.11356999999998</v>
      </c>
      <c r="K4444" s="24">
        <f t="shared" si="2956"/>
        <v>0</v>
      </c>
      <c r="L4444" s="24">
        <f t="shared" si="2956"/>
        <v>0</v>
      </c>
      <c r="M4444" s="24">
        <f t="shared" si="2956"/>
        <v>0</v>
      </c>
      <c r="N4444" s="24">
        <f t="shared" si="2956"/>
        <v>0</v>
      </c>
      <c r="O4444" s="30">
        <f t="shared" si="2956"/>
        <v>1185.3700200000001</v>
      </c>
      <c r="P4444" s="30">
        <f t="shared" si="2956"/>
        <v>0</v>
      </c>
      <c r="Q4444" s="30">
        <f t="shared" si="2956"/>
        <v>0</v>
      </c>
      <c r="R4444" s="88">
        <f t="shared" si="2945"/>
        <v>100</v>
      </c>
      <c r="S4444" s="70"/>
    </row>
    <row r="4445" spans="1:19" ht="15.75" customHeight="1" x14ac:dyDescent="0.3">
      <c r="A4445" s="28" t="s">
        <v>432</v>
      </c>
      <c r="B4445" s="28" t="s">
        <v>1394</v>
      </c>
      <c r="C4445" s="28" t="s">
        <v>87</v>
      </c>
      <c r="D4445" s="28" t="s">
        <v>53</v>
      </c>
      <c r="E4445" s="29" t="s">
        <v>679</v>
      </c>
      <c r="F4445" s="24">
        <v>0</v>
      </c>
      <c r="G4445" s="24">
        <f t="shared" si="2956"/>
        <v>0</v>
      </c>
      <c r="H4445" s="24">
        <f t="shared" si="2956"/>
        <v>0</v>
      </c>
      <c r="I4445" s="24">
        <f t="shared" si="2956"/>
        <v>1185.3700200000001</v>
      </c>
      <c r="J4445" s="37">
        <f t="shared" si="2956"/>
        <v>746.11356999999998</v>
      </c>
      <c r="K4445" s="24">
        <f t="shared" si="2956"/>
        <v>0</v>
      </c>
      <c r="L4445" s="24">
        <f t="shared" si="2956"/>
        <v>0</v>
      </c>
      <c r="M4445" s="24">
        <f t="shared" si="2956"/>
        <v>0</v>
      </c>
      <c r="N4445" s="24">
        <f t="shared" si="2956"/>
        <v>0</v>
      </c>
      <c r="O4445" s="30">
        <f t="shared" si="2956"/>
        <v>1185.3700200000001</v>
      </c>
      <c r="P4445" s="30">
        <f t="shared" si="2956"/>
        <v>0</v>
      </c>
      <c r="Q4445" s="30">
        <f t="shared" si="2956"/>
        <v>0</v>
      </c>
      <c r="R4445" s="88">
        <f t="shared" si="2945"/>
        <v>100</v>
      </c>
      <c r="S4445" s="70"/>
    </row>
    <row r="4446" spans="1:19" ht="15.75" customHeight="1" x14ac:dyDescent="0.3">
      <c r="A4446" s="28" t="s">
        <v>432</v>
      </c>
      <c r="B4446" s="28" t="s">
        <v>1394</v>
      </c>
      <c r="C4446" s="28" t="s">
        <v>87</v>
      </c>
      <c r="D4446" s="28" t="s">
        <v>54</v>
      </c>
      <c r="E4446" s="29" t="s">
        <v>681</v>
      </c>
      <c r="F4446" s="24">
        <v>0</v>
      </c>
      <c r="G4446" s="24"/>
      <c r="H4446" s="24">
        <v>0</v>
      </c>
      <c r="I4446" s="24">
        <v>1185.3700200000001</v>
      </c>
      <c r="J4446" s="37">
        <v>746.11356999999998</v>
      </c>
      <c r="K4446" s="24">
        <v>0</v>
      </c>
      <c r="L4446" s="24">
        <v>0</v>
      </c>
      <c r="M4446" s="24">
        <v>0</v>
      </c>
      <c r="N4446" s="24">
        <v>0</v>
      </c>
      <c r="O4446" s="30">
        <v>1185.3700200000001</v>
      </c>
      <c r="P4446" s="30">
        <v>0</v>
      </c>
      <c r="Q4446" s="30">
        <v>0</v>
      </c>
      <c r="R4446" s="88">
        <f t="shared" si="2945"/>
        <v>100</v>
      </c>
      <c r="S4446" s="70"/>
    </row>
    <row r="4447" spans="1:19" ht="47.25" customHeight="1" x14ac:dyDescent="0.3">
      <c r="A4447" s="28" t="s">
        <v>432</v>
      </c>
      <c r="B4447" s="28" t="s">
        <v>1394</v>
      </c>
      <c r="C4447" s="28" t="s">
        <v>2000</v>
      </c>
      <c r="D4447" s="28"/>
      <c r="E4447" s="29" t="s">
        <v>2001</v>
      </c>
      <c r="F4447" s="24"/>
      <c r="G4447" s="24"/>
      <c r="H4447" s="24">
        <f t="shared" ref="H4447:I4449" si="2958">H4448</f>
        <v>42882.288</v>
      </c>
      <c r="I4447" s="24">
        <f t="shared" si="2958"/>
        <v>42882.288</v>
      </c>
      <c r="J4447" s="24">
        <f t="shared" ref="J4447:Q4449" si="2959">J4448</f>
        <v>42882.288</v>
      </c>
      <c r="K4447" s="24">
        <f t="shared" si="2959"/>
        <v>0</v>
      </c>
      <c r="L4447" s="24">
        <f t="shared" si="2959"/>
        <v>0</v>
      </c>
      <c r="M4447" s="24">
        <f t="shared" si="2959"/>
        <v>0</v>
      </c>
      <c r="N4447" s="24">
        <f t="shared" si="2959"/>
        <v>0</v>
      </c>
      <c r="O4447" s="24">
        <f t="shared" si="2959"/>
        <v>42882.288</v>
      </c>
      <c r="P4447" s="24">
        <f t="shared" si="2959"/>
        <v>0</v>
      </c>
      <c r="Q4447" s="24">
        <f t="shared" si="2959"/>
        <v>0</v>
      </c>
      <c r="R4447" s="88">
        <f t="shared" si="2945"/>
        <v>100</v>
      </c>
      <c r="S4447" s="70"/>
    </row>
    <row r="4448" spans="1:19" ht="31.5" customHeight="1" x14ac:dyDescent="0.3">
      <c r="A4448" s="28" t="s">
        <v>432</v>
      </c>
      <c r="B4448" s="28" t="s">
        <v>1394</v>
      </c>
      <c r="C4448" s="28" t="s">
        <v>2002</v>
      </c>
      <c r="D4448" s="28"/>
      <c r="E4448" s="29" t="s">
        <v>2003</v>
      </c>
      <c r="F4448" s="24"/>
      <c r="G4448" s="24"/>
      <c r="H4448" s="24">
        <f t="shared" si="2958"/>
        <v>42882.288</v>
      </c>
      <c r="I4448" s="24">
        <f t="shared" si="2958"/>
        <v>42882.288</v>
      </c>
      <c r="J4448" s="24">
        <f t="shared" si="2959"/>
        <v>42882.288</v>
      </c>
      <c r="K4448" s="24">
        <f t="shared" si="2959"/>
        <v>0</v>
      </c>
      <c r="L4448" s="24">
        <f t="shared" si="2959"/>
        <v>0</v>
      </c>
      <c r="M4448" s="24">
        <f t="shared" si="2959"/>
        <v>0</v>
      </c>
      <c r="N4448" s="24">
        <f t="shared" si="2959"/>
        <v>0</v>
      </c>
      <c r="O4448" s="24">
        <f t="shared" si="2959"/>
        <v>42882.288</v>
      </c>
      <c r="P4448" s="24">
        <f t="shared" si="2959"/>
        <v>0</v>
      </c>
      <c r="Q4448" s="24">
        <f t="shared" si="2959"/>
        <v>0</v>
      </c>
      <c r="R4448" s="88">
        <f t="shared" si="2945"/>
        <v>100</v>
      </c>
      <c r="S4448" s="70"/>
    </row>
    <row r="4449" spans="1:19" ht="31.5" customHeight="1" x14ac:dyDescent="0.3">
      <c r="A4449" s="28" t="s">
        <v>432</v>
      </c>
      <c r="B4449" s="28" t="s">
        <v>1394</v>
      </c>
      <c r="C4449" s="28" t="s">
        <v>2002</v>
      </c>
      <c r="D4449" s="28" t="s">
        <v>51</v>
      </c>
      <c r="E4449" s="29" t="s">
        <v>663</v>
      </c>
      <c r="F4449" s="24"/>
      <c r="G4449" s="24"/>
      <c r="H4449" s="24">
        <f t="shared" si="2958"/>
        <v>42882.288</v>
      </c>
      <c r="I4449" s="24">
        <f t="shared" si="2958"/>
        <v>42882.288</v>
      </c>
      <c r="J4449" s="24">
        <f t="shared" si="2959"/>
        <v>42882.288</v>
      </c>
      <c r="K4449" s="24">
        <f t="shared" si="2959"/>
        <v>0</v>
      </c>
      <c r="L4449" s="24">
        <f t="shared" si="2959"/>
        <v>0</v>
      </c>
      <c r="M4449" s="24">
        <f t="shared" si="2959"/>
        <v>0</v>
      </c>
      <c r="N4449" s="24">
        <f t="shared" si="2959"/>
        <v>0</v>
      </c>
      <c r="O4449" s="24">
        <f t="shared" si="2959"/>
        <v>42882.288</v>
      </c>
      <c r="P4449" s="24">
        <f t="shared" si="2959"/>
        <v>0</v>
      </c>
      <c r="Q4449" s="24">
        <f t="shared" si="2959"/>
        <v>0</v>
      </c>
      <c r="R4449" s="88">
        <f t="shared" si="2945"/>
        <v>100</v>
      </c>
      <c r="S4449" s="70"/>
    </row>
    <row r="4450" spans="1:19" ht="31.5" customHeight="1" x14ac:dyDescent="0.3">
      <c r="A4450" s="28" t="s">
        <v>432</v>
      </c>
      <c r="B4450" s="28" t="s">
        <v>1394</v>
      </c>
      <c r="C4450" s="28" t="s">
        <v>2002</v>
      </c>
      <c r="D4450" s="28" t="s">
        <v>52</v>
      </c>
      <c r="E4450" s="29" t="s">
        <v>664</v>
      </c>
      <c r="F4450" s="24"/>
      <c r="G4450" s="24"/>
      <c r="H4450" s="24">
        <f>46443.2-3560.912</f>
        <v>42882.288</v>
      </c>
      <c r="I4450" s="24">
        <v>42882.288</v>
      </c>
      <c r="J4450" s="37">
        <v>42882.288</v>
      </c>
      <c r="K4450" s="24">
        <v>0</v>
      </c>
      <c r="L4450" s="24">
        <v>0</v>
      </c>
      <c r="M4450" s="24">
        <v>0</v>
      </c>
      <c r="N4450" s="24">
        <v>0</v>
      </c>
      <c r="O4450" s="30">
        <v>42882.288</v>
      </c>
      <c r="P4450" s="30">
        <v>0</v>
      </c>
      <c r="Q4450" s="30">
        <v>0</v>
      </c>
      <c r="R4450" s="88">
        <f t="shared" si="2945"/>
        <v>100</v>
      </c>
      <c r="S4450" s="70"/>
    </row>
    <row r="4451" spans="1:19" s="49" customFormat="1" ht="15.75" customHeight="1" x14ac:dyDescent="0.3">
      <c r="A4451" s="47" t="s">
        <v>432</v>
      </c>
      <c r="B4451" s="47" t="s">
        <v>1420</v>
      </c>
      <c r="C4451" s="20"/>
      <c r="D4451" s="47"/>
      <c r="E4451" s="48" t="s">
        <v>641</v>
      </c>
      <c r="F4451" s="23">
        <v>31308</v>
      </c>
      <c r="G4451" s="23">
        <f t="shared" ref="G4451:Q4453" si="2960">G4452</f>
        <v>87422.62</v>
      </c>
      <c r="H4451" s="23">
        <f>H4452+H4464</f>
        <v>112209.499</v>
      </c>
      <c r="I4451" s="23">
        <f>I4452+I4464</f>
        <v>112240.99554999999</v>
      </c>
      <c r="J4451" s="23">
        <f t="shared" ref="J4451:Q4451" si="2961">J4452+J4464</f>
        <v>11648.904999999999</v>
      </c>
      <c r="K4451" s="23">
        <f t="shared" si="2961"/>
        <v>73800</v>
      </c>
      <c r="L4451" s="23">
        <f t="shared" si="2961"/>
        <v>0</v>
      </c>
      <c r="M4451" s="23">
        <f t="shared" si="2961"/>
        <v>0</v>
      </c>
      <c r="N4451" s="23">
        <f t="shared" si="2961"/>
        <v>0</v>
      </c>
      <c r="O4451" s="23">
        <f t="shared" si="2961"/>
        <v>11431.483179999999</v>
      </c>
      <c r="P4451" s="23">
        <f t="shared" si="2961"/>
        <v>0</v>
      </c>
      <c r="Q4451" s="23">
        <f t="shared" si="2961"/>
        <v>0</v>
      </c>
      <c r="R4451" s="87">
        <f t="shared" si="2945"/>
        <v>10.18476638057582</v>
      </c>
      <c r="S4451" s="70"/>
    </row>
    <row r="4452" spans="1:19" ht="47.25" customHeight="1" x14ac:dyDescent="0.3">
      <c r="A4452" s="28" t="s">
        <v>432</v>
      </c>
      <c r="B4452" s="28" t="s">
        <v>1420</v>
      </c>
      <c r="C4452" s="18" t="s">
        <v>72</v>
      </c>
      <c r="D4452" s="28"/>
      <c r="E4452" s="29" t="s">
        <v>1785</v>
      </c>
      <c r="F4452" s="24">
        <v>31308</v>
      </c>
      <c r="G4452" s="24">
        <f t="shared" si="2960"/>
        <v>87422.62</v>
      </c>
      <c r="H4452" s="24">
        <f t="shared" si="2960"/>
        <v>112209.499</v>
      </c>
      <c r="I4452" s="24">
        <f t="shared" si="2960"/>
        <v>112040.99554999999</v>
      </c>
      <c r="J4452" s="37">
        <f t="shared" si="2960"/>
        <v>11448.904999999999</v>
      </c>
      <c r="K4452" s="24">
        <f t="shared" si="2960"/>
        <v>73800</v>
      </c>
      <c r="L4452" s="24">
        <f t="shared" si="2960"/>
        <v>0</v>
      </c>
      <c r="M4452" s="24">
        <f t="shared" si="2960"/>
        <v>0</v>
      </c>
      <c r="N4452" s="24">
        <f t="shared" si="2960"/>
        <v>0</v>
      </c>
      <c r="O4452" s="30">
        <f t="shared" si="2960"/>
        <v>11231.483179999999</v>
      </c>
      <c r="P4452" s="30">
        <f t="shared" si="2960"/>
        <v>0</v>
      </c>
      <c r="Q4452" s="30">
        <f t="shared" si="2960"/>
        <v>0</v>
      </c>
      <c r="R4452" s="88">
        <f t="shared" si="2945"/>
        <v>10.024440719100697</v>
      </c>
      <c r="S4452" s="70"/>
    </row>
    <row r="4453" spans="1:19" ht="47.25" customHeight="1" x14ac:dyDescent="0.3">
      <c r="A4453" s="28" t="s">
        <v>432</v>
      </c>
      <c r="B4453" s="28" t="s">
        <v>1420</v>
      </c>
      <c r="C4453" s="18" t="s">
        <v>73</v>
      </c>
      <c r="D4453" s="28"/>
      <c r="E4453" s="29" t="s">
        <v>1491</v>
      </c>
      <c r="F4453" s="24">
        <v>31308</v>
      </c>
      <c r="G4453" s="24">
        <f t="shared" si="2960"/>
        <v>87422.62</v>
      </c>
      <c r="H4453" s="24">
        <f t="shared" si="2960"/>
        <v>112209.499</v>
      </c>
      <c r="I4453" s="24">
        <f t="shared" si="2960"/>
        <v>112040.99554999999</v>
      </c>
      <c r="J4453" s="37">
        <f t="shared" si="2960"/>
        <v>11448.904999999999</v>
      </c>
      <c r="K4453" s="24">
        <f t="shared" si="2960"/>
        <v>73800</v>
      </c>
      <c r="L4453" s="24">
        <f t="shared" si="2960"/>
        <v>0</v>
      </c>
      <c r="M4453" s="24">
        <f t="shared" si="2960"/>
        <v>0</v>
      </c>
      <c r="N4453" s="24">
        <f t="shared" si="2960"/>
        <v>0</v>
      </c>
      <c r="O4453" s="30">
        <f t="shared" si="2960"/>
        <v>11231.483179999999</v>
      </c>
      <c r="P4453" s="30">
        <f t="shared" si="2960"/>
        <v>0</v>
      </c>
      <c r="Q4453" s="30">
        <f t="shared" si="2960"/>
        <v>0</v>
      </c>
      <c r="R4453" s="88">
        <f t="shared" si="2945"/>
        <v>10.024440719100697</v>
      </c>
      <c r="S4453" s="70"/>
    </row>
    <row r="4454" spans="1:19" ht="63" customHeight="1" x14ac:dyDescent="0.3">
      <c r="A4454" s="28" t="s">
        <v>432</v>
      </c>
      <c r="B4454" s="28" t="s">
        <v>1420</v>
      </c>
      <c r="C4454" s="18" t="s">
        <v>268</v>
      </c>
      <c r="D4454" s="28"/>
      <c r="E4454" s="29" t="s">
        <v>1596</v>
      </c>
      <c r="F4454" s="24">
        <v>31308</v>
      </c>
      <c r="G4454" s="24">
        <f>G4455+G4461+G4458</f>
        <v>87422.62</v>
      </c>
      <c r="H4454" s="24">
        <f t="shared" ref="H4454" si="2962">H4455+H4461+H4458</f>
        <v>112209.499</v>
      </c>
      <c r="I4454" s="24">
        <f t="shared" ref="I4454:Q4454" si="2963">I4455+I4461+I4458</f>
        <v>112040.99554999999</v>
      </c>
      <c r="J4454" s="24">
        <f t="shared" si="2963"/>
        <v>11448.904999999999</v>
      </c>
      <c r="K4454" s="24">
        <f t="shared" si="2963"/>
        <v>73800</v>
      </c>
      <c r="L4454" s="24">
        <f t="shared" si="2963"/>
        <v>0</v>
      </c>
      <c r="M4454" s="24">
        <f t="shared" si="2963"/>
        <v>0</v>
      </c>
      <c r="N4454" s="24">
        <f t="shared" si="2963"/>
        <v>0</v>
      </c>
      <c r="O4454" s="24">
        <f t="shared" si="2963"/>
        <v>11231.483179999999</v>
      </c>
      <c r="P4454" s="24">
        <f t="shared" si="2963"/>
        <v>0</v>
      </c>
      <c r="Q4454" s="24">
        <f t="shared" si="2963"/>
        <v>0</v>
      </c>
      <c r="R4454" s="88">
        <f t="shared" si="2945"/>
        <v>10.024440719100697</v>
      </c>
      <c r="S4454" s="70"/>
    </row>
    <row r="4455" spans="1:19" ht="31.5" customHeight="1" x14ac:dyDescent="0.3">
      <c r="A4455" s="28" t="s">
        <v>432</v>
      </c>
      <c r="B4455" s="28" t="s">
        <v>1420</v>
      </c>
      <c r="C4455" s="18" t="s">
        <v>450</v>
      </c>
      <c r="D4455" s="28"/>
      <c r="E4455" s="29" t="s">
        <v>1388</v>
      </c>
      <c r="F4455" s="24">
        <v>31308</v>
      </c>
      <c r="G4455" s="24">
        <f t="shared" ref="G4455:Q4456" si="2964">G4456</f>
        <v>-24600</v>
      </c>
      <c r="H4455" s="24">
        <f t="shared" si="2964"/>
        <v>6546.9059999999999</v>
      </c>
      <c r="I4455" s="24">
        <f t="shared" si="2964"/>
        <v>6378.4025499999998</v>
      </c>
      <c r="J4455" s="37">
        <f t="shared" si="2964"/>
        <v>0</v>
      </c>
      <c r="K4455" s="24">
        <f t="shared" si="2964"/>
        <v>0</v>
      </c>
      <c r="L4455" s="24">
        <f t="shared" si="2964"/>
        <v>0</v>
      </c>
      <c r="M4455" s="24">
        <f t="shared" si="2964"/>
        <v>0</v>
      </c>
      <c r="N4455" s="24">
        <f t="shared" si="2964"/>
        <v>0</v>
      </c>
      <c r="O4455" s="30">
        <f t="shared" si="2964"/>
        <v>6378.4025499999998</v>
      </c>
      <c r="P4455" s="30">
        <f t="shared" si="2964"/>
        <v>0</v>
      </c>
      <c r="Q4455" s="30">
        <f t="shared" si="2964"/>
        <v>0</v>
      </c>
      <c r="R4455" s="88">
        <f t="shared" si="2945"/>
        <v>100</v>
      </c>
    </row>
    <row r="4456" spans="1:19" ht="31.5" customHeight="1" x14ac:dyDescent="0.3">
      <c r="A4456" s="28" t="s">
        <v>432</v>
      </c>
      <c r="B4456" s="28" t="s">
        <v>1420</v>
      </c>
      <c r="C4456" s="18" t="s">
        <v>450</v>
      </c>
      <c r="D4456" s="28" t="s">
        <v>51</v>
      </c>
      <c r="E4456" s="29" t="s">
        <v>663</v>
      </c>
      <c r="F4456" s="24">
        <v>31308</v>
      </c>
      <c r="G4456" s="24">
        <f t="shared" si="2964"/>
        <v>-24600</v>
      </c>
      <c r="H4456" s="24">
        <f t="shared" si="2964"/>
        <v>6546.9059999999999</v>
      </c>
      <c r="I4456" s="24">
        <f t="shared" si="2964"/>
        <v>6378.4025499999998</v>
      </c>
      <c r="J4456" s="37">
        <f t="shared" si="2964"/>
        <v>0</v>
      </c>
      <c r="K4456" s="24">
        <f t="shared" si="2964"/>
        <v>0</v>
      </c>
      <c r="L4456" s="24">
        <f t="shared" si="2964"/>
        <v>0</v>
      </c>
      <c r="M4456" s="24">
        <f t="shared" si="2964"/>
        <v>0</v>
      </c>
      <c r="N4456" s="24">
        <f t="shared" si="2964"/>
        <v>0</v>
      </c>
      <c r="O4456" s="30">
        <f t="shared" si="2964"/>
        <v>6378.4025499999998</v>
      </c>
      <c r="P4456" s="30">
        <f t="shared" si="2964"/>
        <v>0</v>
      </c>
      <c r="Q4456" s="30">
        <f t="shared" si="2964"/>
        <v>0</v>
      </c>
      <c r="R4456" s="88">
        <f t="shared" si="2945"/>
        <v>100</v>
      </c>
    </row>
    <row r="4457" spans="1:19" ht="31.5" customHeight="1" x14ac:dyDescent="0.3">
      <c r="A4457" s="28" t="s">
        <v>432</v>
      </c>
      <c r="B4457" s="28" t="s">
        <v>1420</v>
      </c>
      <c r="C4457" s="18" t="s">
        <v>450</v>
      </c>
      <c r="D4457" s="28" t="s">
        <v>52</v>
      </c>
      <c r="E4457" s="29" t="s">
        <v>664</v>
      </c>
      <c r="F4457" s="24">
        <v>31308</v>
      </c>
      <c r="G4457" s="24">
        <v>-24600</v>
      </c>
      <c r="H4457" s="24">
        <v>6546.9059999999999</v>
      </c>
      <c r="I4457" s="24">
        <v>6378.4025499999998</v>
      </c>
      <c r="J4457" s="37">
        <v>0</v>
      </c>
      <c r="K4457" s="24">
        <v>0</v>
      </c>
      <c r="L4457" s="24">
        <v>0</v>
      </c>
      <c r="M4457" s="24">
        <v>0</v>
      </c>
      <c r="N4457" s="24">
        <v>0</v>
      </c>
      <c r="O4457" s="30">
        <v>6378.4025499999998</v>
      </c>
      <c r="P4457" s="30">
        <v>0</v>
      </c>
      <c r="Q4457" s="30">
        <v>0</v>
      </c>
      <c r="R4457" s="88">
        <f t="shared" si="2945"/>
        <v>100</v>
      </c>
    </row>
    <row r="4458" spans="1:19" ht="15.75" customHeight="1" x14ac:dyDescent="0.3">
      <c r="A4458" s="28" t="s">
        <v>432</v>
      </c>
      <c r="B4458" s="28" t="s">
        <v>1420</v>
      </c>
      <c r="C4458" s="18" t="s">
        <v>260</v>
      </c>
      <c r="D4458" s="28"/>
      <c r="E4458" s="29" t="s">
        <v>865</v>
      </c>
      <c r="F4458" s="24"/>
      <c r="G4458" s="24">
        <f>G4459</f>
        <v>13622.62</v>
      </c>
      <c r="H4458" s="24">
        <f t="shared" ref="H4458:Q4459" si="2965">H4459</f>
        <v>7262.5929999999998</v>
      </c>
      <c r="I4458" s="24">
        <f t="shared" si="2965"/>
        <v>7262.5929999999998</v>
      </c>
      <c r="J4458" s="24">
        <f t="shared" si="2965"/>
        <v>5298.9049999999997</v>
      </c>
      <c r="K4458" s="24">
        <f t="shared" si="2965"/>
        <v>0</v>
      </c>
      <c r="L4458" s="24">
        <f t="shared" si="2965"/>
        <v>0</v>
      </c>
      <c r="M4458" s="24">
        <f t="shared" si="2965"/>
        <v>0</v>
      </c>
      <c r="N4458" s="24">
        <f t="shared" si="2965"/>
        <v>0</v>
      </c>
      <c r="O4458" s="24">
        <f t="shared" si="2965"/>
        <v>4853.0806300000004</v>
      </c>
      <c r="P4458" s="24">
        <f t="shared" si="2965"/>
        <v>0</v>
      </c>
      <c r="Q4458" s="24">
        <f t="shared" si="2965"/>
        <v>0</v>
      </c>
      <c r="R4458" s="88">
        <f t="shared" si="2945"/>
        <v>66.822973970866883</v>
      </c>
      <c r="S4458" s="70"/>
    </row>
    <row r="4459" spans="1:19" ht="31.5" customHeight="1" x14ac:dyDescent="0.3">
      <c r="A4459" s="28" t="s">
        <v>432</v>
      </c>
      <c r="B4459" s="28" t="s">
        <v>1420</v>
      </c>
      <c r="C4459" s="18" t="s">
        <v>260</v>
      </c>
      <c r="D4459" s="28" t="s">
        <v>51</v>
      </c>
      <c r="E4459" s="29" t="s">
        <v>663</v>
      </c>
      <c r="F4459" s="24"/>
      <c r="G4459" s="24">
        <f>G4460</f>
        <v>13622.62</v>
      </c>
      <c r="H4459" s="24">
        <f t="shared" si="2965"/>
        <v>7262.5929999999998</v>
      </c>
      <c r="I4459" s="24">
        <f t="shared" si="2965"/>
        <v>7262.5929999999998</v>
      </c>
      <c r="J4459" s="24">
        <f t="shared" si="2965"/>
        <v>5298.9049999999997</v>
      </c>
      <c r="K4459" s="24">
        <f t="shared" si="2965"/>
        <v>0</v>
      </c>
      <c r="L4459" s="24">
        <f t="shared" si="2965"/>
        <v>0</v>
      </c>
      <c r="M4459" s="24">
        <f t="shared" si="2965"/>
        <v>0</v>
      </c>
      <c r="N4459" s="24">
        <f t="shared" si="2965"/>
        <v>0</v>
      </c>
      <c r="O4459" s="24">
        <f t="shared" si="2965"/>
        <v>4853.0806300000004</v>
      </c>
      <c r="P4459" s="24">
        <f t="shared" si="2965"/>
        <v>0</v>
      </c>
      <c r="Q4459" s="24">
        <f t="shared" si="2965"/>
        <v>0</v>
      </c>
      <c r="R4459" s="88">
        <f t="shared" si="2945"/>
        <v>66.822973970866883</v>
      </c>
      <c r="S4459" s="70"/>
    </row>
    <row r="4460" spans="1:19" ht="31.5" customHeight="1" x14ac:dyDescent="0.3">
      <c r="A4460" s="28" t="s">
        <v>432</v>
      </c>
      <c r="B4460" s="28" t="s">
        <v>1420</v>
      </c>
      <c r="C4460" s="18" t="s">
        <v>260</v>
      </c>
      <c r="D4460" s="28" t="s">
        <v>52</v>
      </c>
      <c r="E4460" s="29" t="s">
        <v>664</v>
      </c>
      <c r="F4460" s="24"/>
      <c r="G4460" s="24">
        <v>13622.62</v>
      </c>
      <c r="H4460" s="24">
        <v>7262.5929999999998</v>
      </c>
      <c r="I4460" s="24">
        <v>7262.5929999999998</v>
      </c>
      <c r="J4460" s="37">
        <v>5298.9049999999997</v>
      </c>
      <c r="K4460" s="24">
        <v>0</v>
      </c>
      <c r="L4460" s="24">
        <v>0</v>
      </c>
      <c r="M4460" s="24">
        <v>0</v>
      </c>
      <c r="N4460" s="24">
        <v>0</v>
      </c>
      <c r="O4460" s="30">
        <v>4853.0806300000004</v>
      </c>
      <c r="P4460" s="30">
        <v>0</v>
      </c>
      <c r="Q4460" s="30">
        <v>0</v>
      </c>
      <c r="R4460" s="88">
        <f t="shared" si="2945"/>
        <v>66.822973970866883</v>
      </c>
      <c r="S4460" s="70"/>
    </row>
    <row r="4461" spans="1:19" ht="63" customHeight="1" x14ac:dyDescent="0.3">
      <c r="A4461" s="28" t="s">
        <v>432</v>
      </c>
      <c r="B4461" s="28" t="s">
        <v>1420</v>
      </c>
      <c r="C4461" s="18" t="s">
        <v>1973</v>
      </c>
      <c r="D4461" s="28"/>
      <c r="E4461" s="52" t="s">
        <v>1974</v>
      </c>
      <c r="F4461" s="24">
        <v>0</v>
      </c>
      <c r="G4461" s="24">
        <f t="shared" ref="G4461:Q4462" si="2966">G4462</f>
        <v>98400</v>
      </c>
      <c r="H4461" s="24">
        <f t="shared" si="2966"/>
        <v>98400</v>
      </c>
      <c r="I4461" s="24">
        <f t="shared" si="2966"/>
        <v>98400</v>
      </c>
      <c r="J4461" s="37">
        <f t="shared" si="2966"/>
        <v>6150</v>
      </c>
      <c r="K4461" s="24">
        <f t="shared" si="2966"/>
        <v>73800</v>
      </c>
      <c r="L4461" s="24">
        <f t="shared" si="2966"/>
        <v>0</v>
      </c>
      <c r="M4461" s="24">
        <f t="shared" si="2966"/>
        <v>0</v>
      </c>
      <c r="N4461" s="24">
        <f t="shared" si="2966"/>
        <v>0</v>
      </c>
      <c r="O4461" s="30">
        <f t="shared" si="2966"/>
        <v>0</v>
      </c>
      <c r="P4461" s="30">
        <f t="shared" si="2966"/>
        <v>0</v>
      </c>
      <c r="Q4461" s="30">
        <f t="shared" si="2966"/>
        <v>0</v>
      </c>
      <c r="R4461" s="88">
        <f t="shared" si="2945"/>
        <v>0</v>
      </c>
    </row>
    <row r="4462" spans="1:19" ht="31.5" customHeight="1" x14ac:dyDescent="0.3">
      <c r="A4462" s="28" t="s">
        <v>432</v>
      </c>
      <c r="B4462" s="28" t="s">
        <v>1420</v>
      </c>
      <c r="C4462" s="18" t="s">
        <v>1973</v>
      </c>
      <c r="D4462" s="28" t="s">
        <v>51</v>
      </c>
      <c r="E4462" s="29" t="s">
        <v>663</v>
      </c>
      <c r="F4462" s="24">
        <v>0</v>
      </c>
      <c r="G4462" s="24">
        <f t="shared" si="2966"/>
        <v>98400</v>
      </c>
      <c r="H4462" s="24">
        <f t="shared" si="2966"/>
        <v>98400</v>
      </c>
      <c r="I4462" s="24">
        <f t="shared" si="2966"/>
        <v>98400</v>
      </c>
      <c r="J4462" s="37">
        <f t="shared" si="2966"/>
        <v>6150</v>
      </c>
      <c r="K4462" s="24">
        <f t="shared" si="2966"/>
        <v>73800</v>
      </c>
      <c r="L4462" s="24">
        <f t="shared" si="2966"/>
        <v>0</v>
      </c>
      <c r="M4462" s="24">
        <f t="shared" si="2966"/>
        <v>0</v>
      </c>
      <c r="N4462" s="24">
        <f t="shared" si="2966"/>
        <v>0</v>
      </c>
      <c r="O4462" s="30">
        <f t="shared" si="2966"/>
        <v>0</v>
      </c>
      <c r="P4462" s="30">
        <f t="shared" si="2966"/>
        <v>0</v>
      </c>
      <c r="Q4462" s="30">
        <f t="shared" si="2966"/>
        <v>0</v>
      </c>
      <c r="R4462" s="88">
        <f t="shared" si="2945"/>
        <v>0</v>
      </c>
    </row>
    <row r="4463" spans="1:19" ht="31.5" customHeight="1" x14ac:dyDescent="0.3">
      <c r="A4463" s="28" t="s">
        <v>432</v>
      </c>
      <c r="B4463" s="28" t="s">
        <v>1420</v>
      </c>
      <c r="C4463" s="18" t="s">
        <v>1973</v>
      </c>
      <c r="D4463" s="28" t="s">
        <v>52</v>
      </c>
      <c r="E4463" s="29" t="s">
        <v>664</v>
      </c>
      <c r="F4463" s="24">
        <v>0</v>
      </c>
      <c r="G4463" s="24">
        <v>98400</v>
      </c>
      <c r="H4463" s="24">
        <v>98400</v>
      </c>
      <c r="I4463" s="24">
        <v>98400</v>
      </c>
      <c r="J4463" s="37">
        <v>6150</v>
      </c>
      <c r="K4463" s="24">
        <v>73800</v>
      </c>
      <c r="L4463" s="24">
        <v>0</v>
      </c>
      <c r="M4463" s="24">
        <v>0</v>
      </c>
      <c r="N4463" s="24">
        <v>0</v>
      </c>
      <c r="O4463" s="30">
        <v>0</v>
      </c>
      <c r="P4463" s="30">
        <v>0</v>
      </c>
      <c r="Q4463" s="30">
        <v>0</v>
      </c>
      <c r="R4463" s="88">
        <f t="shared" si="2945"/>
        <v>0</v>
      </c>
    </row>
    <row r="4464" spans="1:19" ht="31.5" customHeight="1" x14ac:dyDescent="0.3">
      <c r="A4464" s="28" t="s">
        <v>432</v>
      </c>
      <c r="B4464" s="28" t="s">
        <v>1420</v>
      </c>
      <c r="C4464" s="18" t="s">
        <v>62</v>
      </c>
      <c r="D4464" s="28"/>
      <c r="E4464" s="29" t="s">
        <v>1196</v>
      </c>
      <c r="F4464" s="24"/>
      <c r="G4464" s="24"/>
      <c r="H4464" s="24">
        <f t="shared" ref="H4464:I4466" si="2967">H4465</f>
        <v>0</v>
      </c>
      <c r="I4464" s="24">
        <f t="shared" si="2967"/>
        <v>200</v>
      </c>
      <c r="J4464" s="24">
        <f t="shared" ref="J4464:Q4466" si="2968">J4465</f>
        <v>200</v>
      </c>
      <c r="K4464" s="24">
        <f t="shared" si="2968"/>
        <v>0</v>
      </c>
      <c r="L4464" s="24">
        <f t="shared" si="2968"/>
        <v>0</v>
      </c>
      <c r="M4464" s="24">
        <f t="shared" si="2968"/>
        <v>0</v>
      </c>
      <c r="N4464" s="24">
        <f t="shared" si="2968"/>
        <v>0</v>
      </c>
      <c r="O4464" s="24">
        <f t="shared" si="2968"/>
        <v>200</v>
      </c>
      <c r="P4464" s="24">
        <f t="shared" si="2968"/>
        <v>0</v>
      </c>
      <c r="Q4464" s="24">
        <f t="shared" si="2968"/>
        <v>0</v>
      </c>
      <c r="R4464" s="88">
        <f t="shared" si="2945"/>
        <v>100</v>
      </c>
    </row>
    <row r="4465" spans="1:19" ht="47.25" customHeight="1" x14ac:dyDescent="0.3">
      <c r="A4465" s="28" t="s">
        <v>432</v>
      </c>
      <c r="B4465" s="28" t="s">
        <v>1420</v>
      </c>
      <c r="C4465" s="18" t="s">
        <v>527</v>
      </c>
      <c r="D4465" s="28"/>
      <c r="E4465" s="29" t="s">
        <v>114</v>
      </c>
      <c r="F4465" s="24"/>
      <c r="G4465" s="24"/>
      <c r="H4465" s="24">
        <f t="shared" si="2967"/>
        <v>0</v>
      </c>
      <c r="I4465" s="24">
        <f t="shared" si="2967"/>
        <v>200</v>
      </c>
      <c r="J4465" s="24">
        <f t="shared" si="2968"/>
        <v>200</v>
      </c>
      <c r="K4465" s="24">
        <f t="shared" si="2968"/>
        <v>0</v>
      </c>
      <c r="L4465" s="24">
        <f t="shared" si="2968"/>
        <v>0</v>
      </c>
      <c r="M4465" s="24">
        <f t="shared" si="2968"/>
        <v>0</v>
      </c>
      <c r="N4465" s="24">
        <f t="shared" si="2968"/>
        <v>0</v>
      </c>
      <c r="O4465" s="24">
        <f t="shared" si="2968"/>
        <v>200</v>
      </c>
      <c r="P4465" s="24">
        <f t="shared" si="2968"/>
        <v>0</v>
      </c>
      <c r="Q4465" s="24">
        <f t="shared" si="2968"/>
        <v>0</v>
      </c>
      <c r="R4465" s="88">
        <f t="shared" si="2945"/>
        <v>100</v>
      </c>
    </row>
    <row r="4466" spans="1:19" ht="31.5" customHeight="1" x14ac:dyDescent="0.3">
      <c r="A4466" s="28" t="s">
        <v>432</v>
      </c>
      <c r="B4466" s="28" t="s">
        <v>1420</v>
      </c>
      <c r="C4466" s="18" t="s">
        <v>527</v>
      </c>
      <c r="D4466" s="28" t="s">
        <v>51</v>
      </c>
      <c r="E4466" s="29" t="s">
        <v>663</v>
      </c>
      <c r="F4466" s="24"/>
      <c r="G4466" s="24"/>
      <c r="H4466" s="24">
        <f t="shared" si="2967"/>
        <v>0</v>
      </c>
      <c r="I4466" s="24">
        <f t="shared" si="2967"/>
        <v>200</v>
      </c>
      <c r="J4466" s="24">
        <f t="shared" si="2968"/>
        <v>200</v>
      </c>
      <c r="K4466" s="24">
        <f t="shared" si="2968"/>
        <v>0</v>
      </c>
      <c r="L4466" s="24">
        <f t="shared" si="2968"/>
        <v>0</v>
      </c>
      <c r="M4466" s="24">
        <f t="shared" si="2968"/>
        <v>0</v>
      </c>
      <c r="N4466" s="24">
        <f t="shared" si="2968"/>
        <v>0</v>
      </c>
      <c r="O4466" s="24">
        <f t="shared" si="2968"/>
        <v>200</v>
      </c>
      <c r="P4466" s="24">
        <f t="shared" si="2968"/>
        <v>0</v>
      </c>
      <c r="Q4466" s="24">
        <f t="shared" si="2968"/>
        <v>0</v>
      </c>
      <c r="R4466" s="88">
        <f t="shared" si="2945"/>
        <v>100</v>
      </c>
    </row>
    <row r="4467" spans="1:19" ht="31.5" customHeight="1" x14ac:dyDescent="0.3">
      <c r="A4467" s="28" t="s">
        <v>432</v>
      </c>
      <c r="B4467" s="28" t="s">
        <v>1420</v>
      </c>
      <c r="C4467" s="18" t="s">
        <v>527</v>
      </c>
      <c r="D4467" s="28" t="s">
        <v>52</v>
      </c>
      <c r="E4467" s="29" t="s">
        <v>664</v>
      </c>
      <c r="F4467" s="24"/>
      <c r="G4467" s="24"/>
      <c r="H4467" s="24">
        <v>0</v>
      </c>
      <c r="I4467" s="24">
        <v>200</v>
      </c>
      <c r="J4467" s="37">
        <v>200</v>
      </c>
      <c r="K4467" s="37">
        <v>0</v>
      </c>
      <c r="L4467" s="37">
        <v>0</v>
      </c>
      <c r="M4467" s="37">
        <v>0</v>
      </c>
      <c r="N4467" s="37">
        <v>0</v>
      </c>
      <c r="O4467" s="30">
        <v>200</v>
      </c>
      <c r="P4467" s="30">
        <v>0</v>
      </c>
      <c r="Q4467" s="30">
        <v>0</v>
      </c>
      <c r="R4467" s="88">
        <f t="shared" si="2945"/>
        <v>100</v>
      </c>
    </row>
    <row r="4468" spans="1:19" s="36" customFormat="1" ht="15.75" customHeight="1" x14ac:dyDescent="0.3">
      <c r="A4468" s="43" t="s">
        <v>432</v>
      </c>
      <c r="B4468" s="43" t="s">
        <v>223</v>
      </c>
      <c r="C4468" s="27"/>
      <c r="D4468" s="43"/>
      <c r="E4468" s="44" t="s">
        <v>627</v>
      </c>
      <c r="F4468" s="22">
        <v>470837.39500000002</v>
      </c>
      <c r="G4468" s="22">
        <f t="shared" ref="G4468:Q4468" si="2969">G4469</f>
        <v>0</v>
      </c>
      <c r="H4468" s="22">
        <f t="shared" si="2969"/>
        <v>364108.13400000002</v>
      </c>
      <c r="I4468" s="22">
        <f t="shared" si="2969"/>
        <v>713455.42405000003</v>
      </c>
      <c r="J4468" s="76">
        <f t="shared" si="2969"/>
        <v>466801.47214999999</v>
      </c>
      <c r="K4468" s="22">
        <f t="shared" si="2969"/>
        <v>270073.45282000001</v>
      </c>
      <c r="L4468" s="22">
        <f t="shared" si="2969"/>
        <v>181257.61014999999</v>
      </c>
      <c r="M4468" s="22">
        <f t="shared" si="2969"/>
        <v>0</v>
      </c>
      <c r="N4468" s="22">
        <f t="shared" si="2969"/>
        <v>0</v>
      </c>
      <c r="O4468" s="45">
        <f t="shared" si="2969"/>
        <v>624271.18677999987</v>
      </c>
      <c r="P4468" s="45">
        <f t="shared" si="2969"/>
        <v>181848.14984999999</v>
      </c>
      <c r="Q4468" s="45">
        <f t="shared" si="2969"/>
        <v>0</v>
      </c>
      <c r="R4468" s="86">
        <f t="shared" si="2945"/>
        <v>87.499676326835242</v>
      </c>
      <c r="S4468" s="70"/>
    </row>
    <row r="4469" spans="1:19" s="49" customFormat="1" ht="15.75" customHeight="1" x14ac:dyDescent="0.3">
      <c r="A4469" s="47" t="s">
        <v>432</v>
      </c>
      <c r="B4469" s="47" t="s">
        <v>1410</v>
      </c>
      <c r="C4469" s="20"/>
      <c r="D4469" s="47"/>
      <c r="E4469" s="48" t="s">
        <v>656</v>
      </c>
      <c r="F4469" s="23">
        <v>470837.39500000002</v>
      </c>
      <c r="G4469" s="23">
        <f t="shared" ref="G4469" si="2970">G4470+G4488</f>
        <v>0</v>
      </c>
      <c r="H4469" s="23">
        <f>H4470+H4488+H4498</f>
        <v>364108.13400000002</v>
      </c>
      <c r="I4469" s="23">
        <f>I4470+I4488+I4498</f>
        <v>713455.42405000003</v>
      </c>
      <c r="J4469" s="23">
        <f t="shared" ref="J4469:Q4469" si="2971">J4470+J4488+J4498</f>
        <v>466801.47214999999</v>
      </c>
      <c r="K4469" s="23">
        <f t="shared" si="2971"/>
        <v>270073.45282000001</v>
      </c>
      <c r="L4469" s="23">
        <f t="shared" si="2971"/>
        <v>181257.61014999999</v>
      </c>
      <c r="M4469" s="23">
        <f t="shared" si="2971"/>
        <v>0</v>
      </c>
      <c r="N4469" s="23">
        <f t="shared" si="2971"/>
        <v>0</v>
      </c>
      <c r="O4469" s="23">
        <f t="shared" si="2971"/>
        <v>624271.18677999987</v>
      </c>
      <c r="P4469" s="23">
        <f t="shared" si="2971"/>
        <v>181848.14984999999</v>
      </c>
      <c r="Q4469" s="23">
        <f t="shared" si="2971"/>
        <v>0</v>
      </c>
      <c r="R4469" s="87">
        <f t="shared" si="2945"/>
        <v>87.499676326835242</v>
      </c>
      <c r="S4469" s="70"/>
    </row>
    <row r="4470" spans="1:19" ht="47.25" customHeight="1" x14ac:dyDescent="0.3">
      <c r="A4470" s="28" t="s">
        <v>432</v>
      </c>
      <c r="B4470" s="28" t="s">
        <v>1410</v>
      </c>
      <c r="C4470" s="18" t="s">
        <v>72</v>
      </c>
      <c r="D4470" s="28"/>
      <c r="E4470" s="29" t="s">
        <v>1785</v>
      </c>
      <c r="F4470" s="24">
        <v>470837.39500000002</v>
      </c>
      <c r="G4470" s="24">
        <f t="shared" ref="G4470:Q4471" si="2972">G4471</f>
        <v>0</v>
      </c>
      <c r="H4470" s="24">
        <f t="shared" si="2972"/>
        <v>195942.83500000002</v>
      </c>
      <c r="I4470" s="24">
        <f t="shared" si="2972"/>
        <v>271328.97123000002</v>
      </c>
      <c r="J4470" s="37">
        <f t="shared" si="2972"/>
        <v>281656.16200000001</v>
      </c>
      <c r="K4470" s="24">
        <f t="shared" si="2972"/>
        <v>0</v>
      </c>
      <c r="L4470" s="24">
        <f t="shared" si="2972"/>
        <v>0</v>
      </c>
      <c r="M4470" s="24">
        <f t="shared" si="2972"/>
        <v>0</v>
      </c>
      <c r="N4470" s="24">
        <f t="shared" si="2972"/>
        <v>0</v>
      </c>
      <c r="O4470" s="30">
        <f t="shared" si="2972"/>
        <v>270370.03692999994</v>
      </c>
      <c r="P4470" s="30">
        <f t="shared" si="2972"/>
        <v>0</v>
      </c>
      <c r="Q4470" s="30">
        <f t="shared" si="2972"/>
        <v>0</v>
      </c>
      <c r="R4470" s="88">
        <f t="shared" si="2945"/>
        <v>99.646578728525384</v>
      </c>
      <c r="S4470" s="70"/>
    </row>
    <row r="4471" spans="1:19" ht="47.25" customHeight="1" x14ac:dyDescent="0.3">
      <c r="A4471" s="28" t="s">
        <v>432</v>
      </c>
      <c r="B4471" s="28" t="s">
        <v>1410</v>
      </c>
      <c r="C4471" s="18" t="s">
        <v>73</v>
      </c>
      <c r="D4471" s="28"/>
      <c r="E4471" s="29" t="s">
        <v>1491</v>
      </c>
      <c r="F4471" s="24">
        <v>470837.39500000002</v>
      </c>
      <c r="G4471" s="24">
        <f t="shared" si="2972"/>
        <v>0</v>
      </c>
      <c r="H4471" s="24">
        <f t="shared" si="2972"/>
        <v>195942.83500000002</v>
      </c>
      <c r="I4471" s="24">
        <f t="shared" si="2972"/>
        <v>271328.97123000002</v>
      </c>
      <c r="J4471" s="37">
        <f t="shared" si="2972"/>
        <v>281656.16200000001</v>
      </c>
      <c r="K4471" s="24">
        <f t="shared" si="2972"/>
        <v>0</v>
      </c>
      <c r="L4471" s="24">
        <f t="shared" si="2972"/>
        <v>0</v>
      </c>
      <c r="M4471" s="24">
        <f t="shared" si="2972"/>
        <v>0</v>
      </c>
      <c r="N4471" s="24">
        <f t="shared" si="2972"/>
        <v>0</v>
      </c>
      <c r="O4471" s="30">
        <f t="shared" si="2972"/>
        <v>270370.03692999994</v>
      </c>
      <c r="P4471" s="30">
        <f t="shared" si="2972"/>
        <v>0</v>
      </c>
      <c r="Q4471" s="30">
        <f t="shared" si="2972"/>
        <v>0</v>
      </c>
      <c r="R4471" s="88">
        <f t="shared" si="2945"/>
        <v>99.646578728525384</v>
      </c>
      <c r="S4471" s="70"/>
    </row>
    <row r="4472" spans="1:19" ht="78.75" customHeight="1" x14ac:dyDescent="0.3">
      <c r="A4472" s="28" t="s">
        <v>432</v>
      </c>
      <c r="B4472" s="28" t="s">
        <v>1410</v>
      </c>
      <c r="C4472" s="18" t="s">
        <v>442</v>
      </c>
      <c r="D4472" s="28"/>
      <c r="E4472" s="29" t="s">
        <v>1688</v>
      </c>
      <c r="F4472" s="24">
        <v>470837.39500000002</v>
      </c>
      <c r="G4472" s="24">
        <f t="shared" ref="G4472" si="2973">G4473+G4476+G4479+G4482</f>
        <v>0</v>
      </c>
      <c r="H4472" s="24">
        <f>H4473+H4476+H4479+H4482+H4485</f>
        <v>195942.83500000002</v>
      </c>
      <c r="I4472" s="24">
        <f>I4473+I4476+I4479+I4482+I4485</f>
        <v>271328.97123000002</v>
      </c>
      <c r="J4472" s="24">
        <f t="shared" ref="J4472:Q4472" si="2974">J4473+J4476+J4479+J4482+J4485</f>
        <v>281656.16200000001</v>
      </c>
      <c r="K4472" s="24">
        <f t="shared" si="2974"/>
        <v>0</v>
      </c>
      <c r="L4472" s="24">
        <f t="shared" si="2974"/>
        <v>0</v>
      </c>
      <c r="M4472" s="24">
        <f t="shared" si="2974"/>
        <v>0</v>
      </c>
      <c r="N4472" s="24">
        <f t="shared" si="2974"/>
        <v>0</v>
      </c>
      <c r="O4472" s="24">
        <f t="shared" si="2974"/>
        <v>270370.03692999994</v>
      </c>
      <c r="P4472" s="24">
        <f t="shared" si="2974"/>
        <v>0</v>
      </c>
      <c r="Q4472" s="24">
        <f t="shared" si="2974"/>
        <v>0</v>
      </c>
      <c r="R4472" s="88">
        <f t="shared" si="2945"/>
        <v>99.646578728525384</v>
      </c>
      <c r="S4472" s="70"/>
    </row>
    <row r="4473" spans="1:19" ht="110.25" customHeight="1" x14ac:dyDescent="0.3">
      <c r="A4473" s="28" t="s">
        <v>432</v>
      </c>
      <c r="B4473" s="28" t="s">
        <v>1410</v>
      </c>
      <c r="C4473" s="18" t="s">
        <v>1935</v>
      </c>
      <c r="D4473" s="28"/>
      <c r="E4473" s="29" t="s">
        <v>1936</v>
      </c>
      <c r="F4473" s="24">
        <v>129900</v>
      </c>
      <c r="G4473" s="24">
        <f t="shared" ref="G4473:Q4474" si="2975">G4474</f>
        <v>0</v>
      </c>
      <c r="H4473" s="24">
        <f t="shared" si="2975"/>
        <v>5771.6560000000027</v>
      </c>
      <c r="I4473" s="24">
        <f t="shared" si="2975"/>
        <v>3997.79</v>
      </c>
      <c r="J4473" s="37">
        <f t="shared" si="2975"/>
        <v>3997.79</v>
      </c>
      <c r="K4473" s="24">
        <f t="shared" si="2975"/>
        <v>0</v>
      </c>
      <c r="L4473" s="24">
        <f t="shared" si="2975"/>
        <v>0</v>
      </c>
      <c r="M4473" s="24">
        <f t="shared" si="2975"/>
        <v>0</v>
      </c>
      <c r="N4473" s="24">
        <f t="shared" si="2975"/>
        <v>0</v>
      </c>
      <c r="O4473" s="30">
        <f t="shared" si="2975"/>
        <v>3997.79</v>
      </c>
      <c r="P4473" s="30">
        <f t="shared" si="2975"/>
        <v>0</v>
      </c>
      <c r="Q4473" s="30">
        <f t="shared" si="2975"/>
        <v>0</v>
      </c>
      <c r="R4473" s="88">
        <f t="shared" si="2945"/>
        <v>100</v>
      </c>
      <c r="S4473" s="70"/>
    </row>
    <row r="4474" spans="1:19" ht="15.75" customHeight="1" x14ac:dyDescent="0.3">
      <c r="A4474" s="28" t="s">
        <v>432</v>
      </c>
      <c r="B4474" s="28" t="s">
        <v>1410</v>
      </c>
      <c r="C4474" s="18" t="s">
        <v>1935</v>
      </c>
      <c r="D4474" s="28" t="s">
        <v>53</v>
      </c>
      <c r="E4474" s="29" t="s">
        <v>679</v>
      </c>
      <c r="F4474" s="24">
        <v>129900</v>
      </c>
      <c r="G4474" s="24">
        <f t="shared" si="2975"/>
        <v>0</v>
      </c>
      <c r="H4474" s="24">
        <f t="shared" si="2975"/>
        <v>5771.6560000000027</v>
      </c>
      <c r="I4474" s="24">
        <f t="shared" si="2975"/>
        <v>3997.79</v>
      </c>
      <c r="J4474" s="37">
        <f t="shared" si="2975"/>
        <v>3997.79</v>
      </c>
      <c r="K4474" s="24">
        <f t="shared" si="2975"/>
        <v>0</v>
      </c>
      <c r="L4474" s="24">
        <f t="shared" si="2975"/>
        <v>0</v>
      </c>
      <c r="M4474" s="24">
        <f t="shared" si="2975"/>
        <v>0</v>
      </c>
      <c r="N4474" s="24">
        <f t="shared" si="2975"/>
        <v>0</v>
      </c>
      <c r="O4474" s="30">
        <f t="shared" si="2975"/>
        <v>3997.79</v>
      </c>
      <c r="P4474" s="30">
        <f t="shared" si="2975"/>
        <v>0</v>
      </c>
      <c r="Q4474" s="30">
        <f t="shared" si="2975"/>
        <v>0</v>
      </c>
      <c r="R4474" s="88">
        <f t="shared" si="2945"/>
        <v>100</v>
      </c>
      <c r="S4474" s="70"/>
    </row>
    <row r="4475" spans="1:19" ht="63" customHeight="1" x14ac:dyDescent="0.3">
      <c r="A4475" s="28" t="s">
        <v>432</v>
      </c>
      <c r="B4475" s="28" t="s">
        <v>1410</v>
      </c>
      <c r="C4475" s="18" t="s">
        <v>1935</v>
      </c>
      <c r="D4475" s="28" t="s">
        <v>262</v>
      </c>
      <c r="E4475" s="29" t="s">
        <v>680</v>
      </c>
      <c r="F4475" s="24">
        <v>129900</v>
      </c>
      <c r="G4475" s="24"/>
      <c r="H4475" s="24">
        <f>38489.317-32717.661</f>
        <v>5771.6560000000027</v>
      </c>
      <c r="I4475" s="24">
        <v>3997.79</v>
      </c>
      <c r="J4475" s="37">
        <f>I4475</f>
        <v>3997.79</v>
      </c>
      <c r="K4475" s="24">
        <v>0</v>
      </c>
      <c r="L4475" s="24">
        <v>0</v>
      </c>
      <c r="M4475" s="24">
        <v>0</v>
      </c>
      <c r="N4475" s="24">
        <v>0</v>
      </c>
      <c r="O4475" s="30">
        <v>3997.79</v>
      </c>
      <c r="P4475" s="30">
        <v>0</v>
      </c>
      <c r="Q4475" s="30">
        <v>0</v>
      </c>
      <c r="R4475" s="88">
        <f t="shared" si="2945"/>
        <v>100</v>
      </c>
      <c r="S4475" s="70"/>
    </row>
    <row r="4476" spans="1:19" ht="63" customHeight="1" x14ac:dyDescent="0.3">
      <c r="A4476" s="28" t="s">
        <v>432</v>
      </c>
      <c r="B4476" s="28" t="s">
        <v>1410</v>
      </c>
      <c r="C4476" s="18" t="s">
        <v>455</v>
      </c>
      <c r="D4476" s="28"/>
      <c r="E4476" s="29" t="s">
        <v>860</v>
      </c>
      <c r="F4476" s="24">
        <v>79300</v>
      </c>
      <c r="G4476" s="24">
        <f t="shared" ref="G4476:Q4477" si="2976">G4477</f>
        <v>0</v>
      </c>
      <c r="H4476" s="24">
        <f t="shared" si="2976"/>
        <v>73520.429999999993</v>
      </c>
      <c r="I4476" s="24">
        <f t="shared" si="2976"/>
        <v>73520.429999999993</v>
      </c>
      <c r="J4476" s="37">
        <f t="shared" si="2976"/>
        <v>79300</v>
      </c>
      <c r="K4476" s="24">
        <f t="shared" si="2976"/>
        <v>0</v>
      </c>
      <c r="L4476" s="24">
        <f t="shared" si="2976"/>
        <v>0</v>
      </c>
      <c r="M4476" s="24">
        <f t="shared" si="2976"/>
        <v>0</v>
      </c>
      <c r="N4476" s="24">
        <f t="shared" si="2976"/>
        <v>0</v>
      </c>
      <c r="O4476" s="30">
        <f t="shared" si="2976"/>
        <v>73520.429999999993</v>
      </c>
      <c r="P4476" s="30">
        <f t="shared" si="2976"/>
        <v>0</v>
      </c>
      <c r="Q4476" s="30">
        <f t="shared" si="2976"/>
        <v>0</v>
      </c>
      <c r="R4476" s="88">
        <f t="shared" si="2945"/>
        <v>100</v>
      </c>
      <c r="S4476" s="70"/>
    </row>
    <row r="4477" spans="1:19" ht="15.75" customHeight="1" x14ac:dyDescent="0.3">
      <c r="A4477" s="28" t="s">
        <v>432</v>
      </c>
      <c r="B4477" s="28" t="s">
        <v>1410</v>
      </c>
      <c r="C4477" s="18" t="s">
        <v>455</v>
      </c>
      <c r="D4477" s="28" t="s">
        <v>53</v>
      </c>
      <c r="E4477" s="29" t="s">
        <v>679</v>
      </c>
      <c r="F4477" s="24">
        <v>79300</v>
      </c>
      <c r="G4477" s="24">
        <f t="shared" si="2976"/>
        <v>0</v>
      </c>
      <c r="H4477" s="24">
        <f t="shared" si="2976"/>
        <v>73520.429999999993</v>
      </c>
      <c r="I4477" s="24">
        <f t="shared" si="2976"/>
        <v>73520.429999999993</v>
      </c>
      <c r="J4477" s="37">
        <f t="shared" si="2976"/>
        <v>79300</v>
      </c>
      <c r="K4477" s="24">
        <f t="shared" si="2976"/>
        <v>0</v>
      </c>
      <c r="L4477" s="24">
        <f t="shared" si="2976"/>
        <v>0</v>
      </c>
      <c r="M4477" s="24">
        <f t="shared" si="2976"/>
        <v>0</v>
      </c>
      <c r="N4477" s="24">
        <f t="shared" si="2976"/>
        <v>0</v>
      </c>
      <c r="O4477" s="30">
        <f t="shared" si="2976"/>
        <v>73520.429999999993</v>
      </c>
      <c r="P4477" s="30">
        <f t="shared" si="2976"/>
        <v>0</v>
      </c>
      <c r="Q4477" s="30">
        <f t="shared" si="2976"/>
        <v>0</v>
      </c>
      <c r="R4477" s="88">
        <f t="shared" si="2945"/>
        <v>100</v>
      </c>
      <c r="S4477" s="70"/>
    </row>
    <row r="4478" spans="1:19" ht="63" customHeight="1" x14ac:dyDescent="0.3">
      <c r="A4478" s="28" t="s">
        <v>432</v>
      </c>
      <c r="B4478" s="28" t="s">
        <v>1410</v>
      </c>
      <c r="C4478" s="18" t="s">
        <v>455</v>
      </c>
      <c r="D4478" s="28" t="s">
        <v>262</v>
      </c>
      <c r="E4478" s="29" t="s">
        <v>680</v>
      </c>
      <c r="F4478" s="24">
        <v>79300</v>
      </c>
      <c r="G4478" s="24"/>
      <c r="H4478" s="24">
        <f>79300-5779.57</f>
        <v>73520.429999999993</v>
      </c>
      <c r="I4478" s="24">
        <v>73520.429999999993</v>
      </c>
      <c r="J4478" s="37">
        <v>79300</v>
      </c>
      <c r="K4478" s="24">
        <v>0</v>
      </c>
      <c r="L4478" s="24">
        <v>0</v>
      </c>
      <c r="M4478" s="24">
        <v>0</v>
      </c>
      <c r="N4478" s="24">
        <v>0</v>
      </c>
      <c r="O4478" s="30">
        <v>73520.429999999993</v>
      </c>
      <c r="P4478" s="30">
        <v>0</v>
      </c>
      <c r="Q4478" s="30">
        <v>0</v>
      </c>
      <c r="R4478" s="88">
        <f t="shared" si="2945"/>
        <v>100</v>
      </c>
      <c r="S4478" s="70"/>
    </row>
    <row r="4479" spans="1:19" ht="63" customHeight="1" x14ac:dyDescent="0.3">
      <c r="A4479" s="28" t="s">
        <v>432</v>
      </c>
      <c r="B4479" s="28" t="s">
        <v>1410</v>
      </c>
      <c r="C4479" s="18" t="s">
        <v>1937</v>
      </c>
      <c r="D4479" s="28"/>
      <c r="E4479" s="29" t="s">
        <v>1938</v>
      </c>
      <c r="F4479" s="24">
        <v>39800</v>
      </c>
      <c r="G4479" s="24">
        <f t="shared" ref="G4479:Q4480" si="2977">G4480</f>
        <v>0</v>
      </c>
      <c r="H4479" s="24">
        <f t="shared" si="2977"/>
        <v>14182.084000000001</v>
      </c>
      <c r="I4479" s="24">
        <f t="shared" si="2977"/>
        <v>14182.084000000001</v>
      </c>
      <c r="J4479" s="37">
        <f t="shared" si="2977"/>
        <v>14182.084000000001</v>
      </c>
      <c r="K4479" s="24">
        <f t="shared" si="2977"/>
        <v>0</v>
      </c>
      <c r="L4479" s="24">
        <f t="shared" si="2977"/>
        <v>0</v>
      </c>
      <c r="M4479" s="24">
        <f t="shared" si="2977"/>
        <v>0</v>
      </c>
      <c r="N4479" s="24">
        <f t="shared" si="2977"/>
        <v>0</v>
      </c>
      <c r="O4479" s="30">
        <f t="shared" si="2977"/>
        <v>14182.084000000001</v>
      </c>
      <c r="P4479" s="30">
        <f t="shared" si="2977"/>
        <v>0</v>
      </c>
      <c r="Q4479" s="30">
        <f t="shared" si="2977"/>
        <v>0</v>
      </c>
      <c r="R4479" s="88">
        <f t="shared" si="2945"/>
        <v>100</v>
      </c>
      <c r="S4479" s="70"/>
    </row>
    <row r="4480" spans="1:19" ht="15.75" customHeight="1" x14ac:dyDescent="0.3">
      <c r="A4480" s="28" t="s">
        <v>432</v>
      </c>
      <c r="B4480" s="28" t="s">
        <v>1410</v>
      </c>
      <c r="C4480" s="18" t="s">
        <v>1937</v>
      </c>
      <c r="D4480" s="28" t="s">
        <v>53</v>
      </c>
      <c r="E4480" s="29" t="s">
        <v>679</v>
      </c>
      <c r="F4480" s="24">
        <v>39800</v>
      </c>
      <c r="G4480" s="24">
        <f t="shared" si="2977"/>
        <v>0</v>
      </c>
      <c r="H4480" s="24">
        <f t="shared" si="2977"/>
        <v>14182.084000000001</v>
      </c>
      <c r="I4480" s="24">
        <f t="shared" si="2977"/>
        <v>14182.084000000001</v>
      </c>
      <c r="J4480" s="37">
        <f t="shared" si="2977"/>
        <v>14182.084000000001</v>
      </c>
      <c r="K4480" s="24">
        <f t="shared" si="2977"/>
        <v>0</v>
      </c>
      <c r="L4480" s="24">
        <f t="shared" si="2977"/>
        <v>0</v>
      </c>
      <c r="M4480" s="24">
        <f t="shared" si="2977"/>
        <v>0</v>
      </c>
      <c r="N4480" s="24">
        <f t="shared" si="2977"/>
        <v>0</v>
      </c>
      <c r="O4480" s="30">
        <f t="shared" si="2977"/>
        <v>14182.084000000001</v>
      </c>
      <c r="P4480" s="30">
        <f t="shared" si="2977"/>
        <v>0</v>
      </c>
      <c r="Q4480" s="30">
        <f t="shared" si="2977"/>
        <v>0</v>
      </c>
      <c r="R4480" s="88">
        <f t="shared" si="2945"/>
        <v>100</v>
      </c>
      <c r="S4480" s="70"/>
    </row>
    <row r="4481" spans="1:19" ht="63" customHeight="1" x14ac:dyDescent="0.3">
      <c r="A4481" s="28" t="s">
        <v>432</v>
      </c>
      <c r="B4481" s="28" t="s">
        <v>1410</v>
      </c>
      <c r="C4481" s="18" t="s">
        <v>1937</v>
      </c>
      <c r="D4481" s="28" t="s">
        <v>262</v>
      </c>
      <c r="E4481" s="29" t="s">
        <v>680</v>
      </c>
      <c r="F4481" s="24">
        <v>39800</v>
      </c>
      <c r="G4481" s="24"/>
      <c r="H4481" s="24">
        <f>22410.376-8228.292</f>
        <v>14182.084000000001</v>
      </c>
      <c r="I4481" s="24">
        <v>14182.084000000001</v>
      </c>
      <c r="J4481" s="37">
        <v>14182.084000000001</v>
      </c>
      <c r="K4481" s="24">
        <v>0</v>
      </c>
      <c r="L4481" s="24">
        <v>0</v>
      </c>
      <c r="M4481" s="24">
        <v>0</v>
      </c>
      <c r="N4481" s="24">
        <v>0</v>
      </c>
      <c r="O4481" s="30">
        <v>14182.084000000001</v>
      </c>
      <c r="P4481" s="30">
        <v>0</v>
      </c>
      <c r="Q4481" s="30">
        <v>0</v>
      </c>
      <c r="R4481" s="88">
        <f t="shared" si="2945"/>
        <v>100</v>
      </c>
      <c r="S4481" s="70"/>
    </row>
    <row r="4482" spans="1:19" ht="94.5" customHeight="1" x14ac:dyDescent="0.3">
      <c r="A4482" s="28" t="s">
        <v>432</v>
      </c>
      <c r="B4482" s="28" t="s">
        <v>1410</v>
      </c>
      <c r="C4482" s="18" t="s">
        <v>456</v>
      </c>
      <c r="D4482" s="28"/>
      <c r="E4482" s="29" t="s">
        <v>862</v>
      </c>
      <c r="F4482" s="24">
        <v>221837.39500000002</v>
      </c>
      <c r="G4482" s="24">
        <f t="shared" ref="G4482:Q4483" si="2978">G4483</f>
        <v>0</v>
      </c>
      <c r="H4482" s="24">
        <f t="shared" si="2978"/>
        <v>102468.66500000001</v>
      </c>
      <c r="I4482" s="24">
        <f t="shared" si="2978"/>
        <v>98580.964300000007</v>
      </c>
      <c r="J4482" s="37">
        <f t="shared" si="2978"/>
        <v>97622.03</v>
      </c>
      <c r="K4482" s="24">
        <f t="shared" si="2978"/>
        <v>0</v>
      </c>
      <c r="L4482" s="24">
        <f t="shared" si="2978"/>
        <v>0</v>
      </c>
      <c r="M4482" s="24">
        <f t="shared" si="2978"/>
        <v>0</v>
      </c>
      <c r="N4482" s="24">
        <f t="shared" si="2978"/>
        <v>0</v>
      </c>
      <c r="O4482" s="30">
        <f t="shared" si="2978"/>
        <v>97622.03</v>
      </c>
      <c r="P4482" s="30">
        <f t="shared" si="2978"/>
        <v>0</v>
      </c>
      <c r="Q4482" s="30">
        <f t="shared" si="2978"/>
        <v>0</v>
      </c>
      <c r="R4482" s="88">
        <f t="shared" si="2945"/>
        <v>99.02726220339882</v>
      </c>
      <c r="S4482" s="70"/>
    </row>
    <row r="4483" spans="1:19" ht="15.75" customHeight="1" x14ac:dyDescent="0.3">
      <c r="A4483" s="28" t="s">
        <v>432</v>
      </c>
      <c r="B4483" s="28" t="s">
        <v>1410</v>
      </c>
      <c r="C4483" s="18" t="s">
        <v>456</v>
      </c>
      <c r="D4483" s="28" t="s">
        <v>53</v>
      </c>
      <c r="E4483" s="29" t="s">
        <v>679</v>
      </c>
      <c r="F4483" s="24">
        <v>221837.39500000002</v>
      </c>
      <c r="G4483" s="24">
        <f t="shared" ref="G4483:O4483" si="2979">G4484</f>
        <v>0</v>
      </c>
      <c r="H4483" s="24">
        <f t="shared" si="2979"/>
        <v>102468.66500000001</v>
      </c>
      <c r="I4483" s="24">
        <f t="shared" si="2979"/>
        <v>98580.964300000007</v>
      </c>
      <c r="J4483" s="37">
        <f t="shared" si="2979"/>
        <v>97622.03</v>
      </c>
      <c r="K4483" s="24">
        <f t="shared" si="2979"/>
        <v>0</v>
      </c>
      <c r="L4483" s="24">
        <f t="shared" si="2979"/>
        <v>0</v>
      </c>
      <c r="M4483" s="24">
        <f t="shared" si="2979"/>
        <v>0</v>
      </c>
      <c r="N4483" s="24">
        <f t="shared" si="2979"/>
        <v>0</v>
      </c>
      <c r="O4483" s="30">
        <f t="shared" si="2979"/>
        <v>97622.03</v>
      </c>
      <c r="P4483" s="30">
        <f t="shared" si="2978"/>
        <v>0</v>
      </c>
      <c r="Q4483" s="30">
        <f t="shared" si="2978"/>
        <v>0</v>
      </c>
      <c r="R4483" s="88">
        <f t="shared" si="2945"/>
        <v>99.02726220339882</v>
      </c>
      <c r="S4483" s="70"/>
    </row>
    <row r="4484" spans="1:19" ht="63" customHeight="1" x14ac:dyDescent="0.3">
      <c r="A4484" s="28" t="s">
        <v>432</v>
      </c>
      <c r="B4484" s="28" t="s">
        <v>1410</v>
      </c>
      <c r="C4484" s="18" t="s">
        <v>456</v>
      </c>
      <c r="D4484" s="28" t="s">
        <v>262</v>
      </c>
      <c r="E4484" s="29" t="s">
        <v>680</v>
      </c>
      <c r="F4484" s="24">
        <v>221837.39500000002</v>
      </c>
      <c r="G4484" s="24"/>
      <c r="H4484" s="24">
        <f>221837.395-83418.972-35949.758</f>
        <v>102468.66500000001</v>
      </c>
      <c r="I4484" s="24">
        <v>98580.964300000007</v>
      </c>
      <c r="J4484" s="37">
        <v>97622.03</v>
      </c>
      <c r="K4484" s="24">
        <v>0</v>
      </c>
      <c r="L4484" s="24">
        <v>0</v>
      </c>
      <c r="M4484" s="24">
        <v>0</v>
      </c>
      <c r="N4484" s="24">
        <v>0</v>
      </c>
      <c r="O4484" s="30">
        <v>97622.03</v>
      </c>
      <c r="P4484" s="30">
        <v>0</v>
      </c>
      <c r="Q4484" s="30">
        <v>0</v>
      </c>
      <c r="R4484" s="88">
        <f t="shared" si="2945"/>
        <v>99.02726220339882</v>
      </c>
      <c r="S4484" s="70"/>
    </row>
    <row r="4485" spans="1:19" ht="110.25" customHeight="1" x14ac:dyDescent="0.3">
      <c r="A4485" s="28" t="s">
        <v>432</v>
      </c>
      <c r="B4485" s="28" t="s">
        <v>1410</v>
      </c>
      <c r="C4485" s="18" t="s">
        <v>2018</v>
      </c>
      <c r="D4485" s="28"/>
      <c r="E4485" s="29" t="s">
        <v>2019</v>
      </c>
      <c r="F4485" s="24"/>
      <c r="G4485" s="24"/>
      <c r="H4485" s="24">
        <f>H4486</f>
        <v>0</v>
      </c>
      <c r="I4485" s="24">
        <f>I4486</f>
        <v>81047.702929999999</v>
      </c>
      <c r="J4485" s="24">
        <f t="shared" ref="J4485:Q4486" si="2980">J4486</f>
        <v>86554.258000000002</v>
      </c>
      <c r="K4485" s="24">
        <f t="shared" si="2980"/>
        <v>0</v>
      </c>
      <c r="L4485" s="24">
        <f t="shared" si="2980"/>
        <v>0</v>
      </c>
      <c r="M4485" s="24">
        <f t="shared" si="2980"/>
        <v>0</v>
      </c>
      <c r="N4485" s="24">
        <f t="shared" si="2980"/>
        <v>0</v>
      </c>
      <c r="O4485" s="24">
        <f t="shared" si="2980"/>
        <v>81047.702929999999</v>
      </c>
      <c r="P4485" s="24">
        <f t="shared" si="2980"/>
        <v>0</v>
      </c>
      <c r="Q4485" s="24">
        <f t="shared" si="2980"/>
        <v>0</v>
      </c>
      <c r="R4485" s="88">
        <f t="shared" si="2945"/>
        <v>100</v>
      </c>
      <c r="S4485" s="70"/>
    </row>
    <row r="4486" spans="1:19" ht="15.75" customHeight="1" x14ac:dyDescent="0.3">
      <c r="A4486" s="28" t="s">
        <v>432</v>
      </c>
      <c r="B4486" s="28" t="s">
        <v>1410</v>
      </c>
      <c r="C4486" s="18" t="s">
        <v>2018</v>
      </c>
      <c r="D4486" s="28" t="s">
        <v>53</v>
      </c>
      <c r="E4486" s="29" t="s">
        <v>679</v>
      </c>
      <c r="F4486" s="24"/>
      <c r="G4486" s="24"/>
      <c r="H4486" s="24">
        <f>H4487</f>
        <v>0</v>
      </c>
      <c r="I4486" s="24">
        <f>I4487</f>
        <v>81047.702929999999</v>
      </c>
      <c r="J4486" s="24">
        <f t="shared" si="2980"/>
        <v>86554.258000000002</v>
      </c>
      <c r="K4486" s="24">
        <f t="shared" si="2980"/>
        <v>0</v>
      </c>
      <c r="L4486" s="24">
        <f t="shared" si="2980"/>
        <v>0</v>
      </c>
      <c r="M4486" s="24">
        <f t="shared" si="2980"/>
        <v>0</v>
      </c>
      <c r="N4486" s="24">
        <f t="shared" si="2980"/>
        <v>0</v>
      </c>
      <c r="O4486" s="24">
        <f t="shared" si="2980"/>
        <v>81047.702929999999</v>
      </c>
      <c r="P4486" s="24">
        <f t="shared" si="2980"/>
        <v>0</v>
      </c>
      <c r="Q4486" s="24">
        <f t="shared" si="2980"/>
        <v>0</v>
      </c>
      <c r="R4486" s="88">
        <f t="shared" si="2945"/>
        <v>100</v>
      </c>
      <c r="S4486" s="70"/>
    </row>
    <row r="4487" spans="1:19" ht="63" customHeight="1" x14ac:dyDescent="0.3">
      <c r="A4487" s="28" t="s">
        <v>432</v>
      </c>
      <c r="B4487" s="28" t="s">
        <v>1410</v>
      </c>
      <c r="C4487" s="18" t="s">
        <v>2018</v>
      </c>
      <c r="D4487" s="28" t="s">
        <v>262</v>
      </c>
      <c r="E4487" s="29" t="s">
        <v>680</v>
      </c>
      <c r="F4487" s="24"/>
      <c r="G4487" s="24"/>
      <c r="H4487" s="24">
        <v>0</v>
      </c>
      <c r="I4487" s="24">
        <v>81047.702929999999</v>
      </c>
      <c r="J4487" s="37">
        <v>86554.258000000002</v>
      </c>
      <c r="K4487" s="24">
        <v>0</v>
      </c>
      <c r="L4487" s="24">
        <v>0</v>
      </c>
      <c r="M4487" s="24">
        <v>0</v>
      </c>
      <c r="N4487" s="24">
        <v>0</v>
      </c>
      <c r="O4487" s="30">
        <v>81047.702929999999</v>
      </c>
      <c r="P4487" s="30">
        <v>0</v>
      </c>
      <c r="Q4487" s="30">
        <v>0</v>
      </c>
      <c r="R4487" s="88">
        <f t="shared" si="2945"/>
        <v>100</v>
      </c>
      <c r="S4487" s="70"/>
    </row>
    <row r="4488" spans="1:19" ht="31.5" customHeight="1" x14ac:dyDescent="0.3">
      <c r="A4488" s="28" t="s">
        <v>432</v>
      </c>
      <c r="B4488" s="28" t="s">
        <v>1410</v>
      </c>
      <c r="C4488" s="18" t="s">
        <v>62</v>
      </c>
      <c r="D4488" s="28"/>
      <c r="E4488" s="29" t="s">
        <v>1196</v>
      </c>
      <c r="F4488" s="24">
        <v>0</v>
      </c>
      <c r="G4488" s="24">
        <f t="shared" ref="G4488:Q4488" si="2981">G4489</f>
        <v>0</v>
      </c>
      <c r="H4488" s="24">
        <f t="shared" si="2981"/>
        <v>0</v>
      </c>
      <c r="I4488" s="24">
        <f t="shared" si="2981"/>
        <v>270073.45282000001</v>
      </c>
      <c r="J4488" s="37">
        <f t="shared" si="2981"/>
        <v>181257.61014999999</v>
      </c>
      <c r="K4488" s="24">
        <f t="shared" si="2981"/>
        <v>270073.45282000001</v>
      </c>
      <c r="L4488" s="24">
        <f t="shared" si="2981"/>
        <v>181257.61014999999</v>
      </c>
      <c r="M4488" s="24">
        <f t="shared" si="2981"/>
        <v>0</v>
      </c>
      <c r="N4488" s="24">
        <f t="shared" si="2981"/>
        <v>0</v>
      </c>
      <c r="O4488" s="30">
        <f t="shared" si="2981"/>
        <v>181848.14984999999</v>
      </c>
      <c r="P4488" s="30">
        <f t="shared" si="2981"/>
        <v>181848.14984999999</v>
      </c>
      <c r="Q4488" s="30">
        <f t="shared" si="2981"/>
        <v>0</v>
      </c>
      <c r="R4488" s="88">
        <f t="shared" si="2945"/>
        <v>67.332848879152564</v>
      </c>
      <c r="S4488" s="70"/>
    </row>
    <row r="4489" spans="1:19" ht="15.75" customHeight="1" x14ac:dyDescent="0.3">
      <c r="A4489" s="28" t="s">
        <v>432</v>
      </c>
      <c r="B4489" s="28" t="s">
        <v>1410</v>
      </c>
      <c r="C4489" s="18" t="s">
        <v>63</v>
      </c>
      <c r="D4489" s="28"/>
      <c r="E4489" s="29" t="s">
        <v>115</v>
      </c>
      <c r="F4489" s="24">
        <v>0</v>
      </c>
      <c r="G4489" s="24">
        <f t="shared" ref="G4489:H4489" si="2982">G4490+G4493</f>
        <v>0</v>
      </c>
      <c r="H4489" s="24">
        <f t="shared" si="2982"/>
        <v>0</v>
      </c>
      <c r="I4489" s="24">
        <f t="shared" ref="I4489:Q4489" si="2983">I4490+I4493</f>
        <v>270073.45282000001</v>
      </c>
      <c r="J4489" s="37">
        <f t="shared" si="2983"/>
        <v>181257.61014999999</v>
      </c>
      <c r="K4489" s="24">
        <f t="shared" si="2983"/>
        <v>270073.45282000001</v>
      </c>
      <c r="L4489" s="24">
        <f t="shared" si="2983"/>
        <v>181257.61014999999</v>
      </c>
      <c r="M4489" s="24">
        <f t="shared" si="2983"/>
        <v>0</v>
      </c>
      <c r="N4489" s="24">
        <f t="shared" si="2983"/>
        <v>0</v>
      </c>
      <c r="O4489" s="30">
        <f t="shared" si="2983"/>
        <v>181848.14984999999</v>
      </c>
      <c r="P4489" s="30">
        <f t="shared" si="2983"/>
        <v>181848.14984999999</v>
      </c>
      <c r="Q4489" s="30">
        <f t="shared" si="2983"/>
        <v>0</v>
      </c>
      <c r="R4489" s="88">
        <f t="shared" si="2945"/>
        <v>67.332848879152564</v>
      </c>
      <c r="S4489" s="70"/>
    </row>
    <row r="4490" spans="1:19" ht="63" hidden="1" customHeight="1" x14ac:dyDescent="0.3">
      <c r="A4490" s="28" t="s">
        <v>432</v>
      </c>
      <c r="B4490" s="28" t="s">
        <v>1410</v>
      </c>
      <c r="C4490" s="18" t="s">
        <v>1975</v>
      </c>
      <c r="D4490" s="28"/>
      <c r="E4490" s="52" t="s">
        <v>1462</v>
      </c>
      <c r="F4490" s="24">
        <v>0</v>
      </c>
      <c r="G4490" s="24">
        <f t="shared" ref="G4490:Q4491" si="2984">G4491</f>
        <v>0</v>
      </c>
      <c r="H4490" s="24">
        <f t="shared" si="2984"/>
        <v>0</v>
      </c>
      <c r="I4490" s="24">
        <f t="shared" si="2984"/>
        <v>0</v>
      </c>
      <c r="J4490" s="37">
        <f t="shared" si="2984"/>
        <v>0</v>
      </c>
      <c r="K4490" s="24">
        <f t="shared" si="2984"/>
        <v>0</v>
      </c>
      <c r="L4490" s="24">
        <f t="shared" si="2984"/>
        <v>0</v>
      </c>
      <c r="M4490" s="24">
        <f t="shared" si="2984"/>
        <v>0</v>
      </c>
      <c r="N4490" s="24">
        <f t="shared" si="2984"/>
        <v>0</v>
      </c>
      <c r="O4490" s="30">
        <f t="shared" si="2984"/>
        <v>0</v>
      </c>
      <c r="P4490" s="30">
        <f t="shared" si="2984"/>
        <v>0</v>
      </c>
      <c r="Q4490" s="30">
        <f t="shared" si="2984"/>
        <v>0</v>
      </c>
      <c r="R4490" s="30">
        <v>0</v>
      </c>
      <c r="S4490" s="36" t="s">
        <v>2026</v>
      </c>
    </row>
    <row r="4491" spans="1:19" ht="15.75" hidden="1" customHeight="1" x14ac:dyDescent="0.3">
      <c r="A4491" s="28" t="s">
        <v>432</v>
      </c>
      <c r="B4491" s="28" t="s">
        <v>1410</v>
      </c>
      <c r="C4491" s="18" t="s">
        <v>1975</v>
      </c>
      <c r="D4491" s="28" t="s">
        <v>53</v>
      </c>
      <c r="E4491" s="29" t="s">
        <v>679</v>
      </c>
      <c r="F4491" s="24">
        <v>0</v>
      </c>
      <c r="G4491" s="24">
        <f t="shared" si="2984"/>
        <v>0</v>
      </c>
      <c r="H4491" s="24">
        <f t="shared" si="2984"/>
        <v>0</v>
      </c>
      <c r="I4491" s="24">
        <f t="shared" si="2984"/>
        <v>0</v>
      </c>
      <c r="J4491" s="37">
        <f t="shared" si="2984"/>
        <v>0</v>
      </c>
      <c r="K4491" s="24">
        <f t="shared" si="2984"/>
        <v>0</v>
      </c>
      <c r="L4491" s="24">
        <f t="shared" si="2984"/>
        <v>0</v>
      </c>
      <c r="M4491" s="24">
        <f t="shared" si="2984"/>
        <v>0</v>
      </c>
      <c r="N4491" s="24">
        <f t="shared" si="2984"/>
        <v>0</v>
      </c>
      <c r="O4491" s="30">
        <f t="shared" si="2984"/>
        <v>0</v>
      </c>
      <c r="P4491" s="30">
        <f t="shared" si="2984"/>
        <v>0</v>
      </c>
      <c r="Q4491" s="30">
        <f t="shared" si="2984"/>
        <v>0</v>
      </c>
      <c r="R4491" s="30">
        <v>0</v>
      </c>
      <c r="S4491" s="36" t="s">
        <v>2026</v>
      </c>
    </row>
    <row r="4492" spans="1:19" ht="63" hidden="1" customHeight="1" x14ac:dyDescent="0.3">
      <c r="A4492" s="28" t="s">
        <v>432</v>
      </c>
      <c r="B4492" s="28" t="s">
        <v>1410</v>
      </c>
      <c r="C4492" s="18" t="s">
        <v>1975</v>
      </c>
      <c r="D4492" s="28" t="s">
        <v>262</v>
      </c>
      <c r="E4492" s="29" t="s">
        <v>680</v>
      </c>
      <c r="F4492" s="24">
        <v>0</v>
      </c>
      <c r="G4492" s="24"/>
      <c r="H4492" s="24">
        <v>0</v>
      </c>
      <c r="I4492" s="24">
        <v>0</v>
      </c>
      <c r="J4492" s="37">
        <v>0</v>
      </c>
      <c r="K4492" s="24">
        <f>I4492</f>
        <v>0</v>
      </c>
      <c r="L4492" s="24">
        <f>J4492</f>
        <v>0</v>
      </c>
      <c r="M4492" s="24">
        <v>0</v>
      </c>
      <c r="N4492" s="24">
        <v>0</v>
      </c>
      <c r="O4492" s="30">
        <v>0</v>
      </c>
      <c r="P4492" s="30">
        <v>0</v>
      </c>
      <c r="Q4492" s="30">
        <v>0</v>
      </c>
      <c r="R4492" s="30">
        <v>0</v>
      </c>
      <c r="S4492" s="36" t="s">
        <v>2026</v>
      </c>
    </row>
    <row r="4493" spans="1:19" ht="126" customHeight="1" x14ac:dyDescent="0.3">
      <c r="A4493" s="28" t="s">
        <v>432</v>
      </c>
      <c r="B4493" s="28" t="s">
        <v>1410</v>
      </c>
      <c r="C4493" s="18" t="s">
        <v>1976</v>
      </c>
      <c r="D4493" s="28"/>
      <c r="E4493" s="52" t="s">
        <v>2120</v>
      </c>
      <c r="F4493" s="24">
        <v>0</v>
      </c>
      <c r="G4493" s="24">
        <f>G4496</f>
        <v>0</v>
      </c>
      <c r="H4493" s="24">
        <f>H4496+H4494</f>
        <v>0</v>
      </c>
      <c r="I4493" s="24">
        <f>I4496+I4494</f>
        <v>270073.45282000001</v>
      </c>
      <c r="J4493" s="24">
        <f t="shared" ref="J4493:Q4493" si="2985">J4496+J4494</f>
        <v>181257.61014999999</v>
      </c>
      <c r="K4493" s="24">
        <f t="shared" si="2985"/>
        <v>270073.45282000001</v>
      </c>
      <c r="L4493" s="24">
        <f t="shared" si="2985"/>
        <v>181257.61014999999</v>
      </c>
      <c r="M4493" s="24">
        <f t="shared" si="2985"/>
        <v>0</v>
      </c>
      <c r="N4493" s="24">
        <f t="shared" si="2985"/>
        <v>0</v>
      </c>
      <c r="O4493" s="24">
        <f t="shared" si="2985"/>
        <v>181848.14984999999</v>
      </c>
      <c r="P4493" s="24">
        <f t="shared" si="2985"/>
        <v>181848.14984999999</v>
      </c>
      <c r="Q4493" s="24">
        <f t="shared" si="2985"/>
        <v>0</v>
      </c>
      <c r="R4493" s="88">
        <f t="shared" ref="R4493:R4556" si="2986">O4493/I4493*100</f>
        <v>67.332848879152564</v>
      </c>
      <c r="S4493" s="70"/>
    </row>
    <row r="4494" spans="1:19" ht="31.5" customHeight="1" x14ac:dyDescent="0.3">
      <c r="A4494" s="28" t="s">
        <v>432</v>
      </c>
      <c r="B4494" s="28" t="s">
        <v>1410</v>
      </c>
      <c r="C4494" s="18" t="s">
        <v>1976</v>
      </c>
      <c r="D4494" s="28" t="s">
        <v>51</v>
      </c>
      <c r="E4494" s="52" t="s">
        <v>663</v>
      </c>
      <c r="F4494" s="24"/>
      <c r="G4494" s="24"/>
      <c r="H4494" s="24">
        <f>H4495</f>
        <v>0</v>
      </c>
      <c r="I4494" s="24">
        <f>I4495</f>
        <v>119120.62142</v>
      </c>
      <c r="J4494" s="24">
        <f t="shared" ref="J4494:Q4494" si="2987">J4495</f>
        <v>34758.57978</v>
      </c>
      <c r="K4494" s="24">
        <f t="shared" si="2987"/>
        <v>119120.62142</v>
      </c>
      <c r="L4494" s="24">
        <f t="shared" si="2987"/>
        <v>34758.57978</v>
      </c>
      <c r="M4494" s="24">
        <f t="shared" si="2987"/>
        <v>0</v>
      </c>
      <c r="N4494" s="24">
        <f t="shared" si="2987"/>
        <v>0</v>
      </c>
      <c r="O4494" s="24">
        <f t="shared" si="2987"/>
        <v>118857.69590999999</v>
      </c>
      <c r="P4494" s="24">
        <f t="shared" si="2987"/>
        <v>118857.69590999999</v>
      </c>
      <c r="Q4494" s="24">
        <f t="shared" si="2987"/>
        <v>0</v>
      </c>
      <c r="R4494" s="88">
        <f t="shared" si="2986"/>
        <v>99.779277922776302</v>
      </c>
      <c r="S4494" s="70"/>
    </row>
    <row r="4495" spans="1:19" ht="31.5" customHeight="1" x14ac:dyDescent="0.3">
      <c r="A4495" s="28" t="s">
        <v>432</v>
      </c>
      <c r="B4495" s="28" t="s">
        <v>1410</v>
      </c>
      <c r="C4495" s="18" t="s">
        <v>1976</v>
      </c>
      <c r="D4495" s="28" t="s">
        <v>52</v>
      </c>
      <c r="E4495" s="52" t="s">
        <v>664</v>
      </c>
      <c r="F4495" s="24"/>
      <c r="G4495" s="24"/>
      <c r="H4495" s="24">
        <v>0</v>
      </c>
      <c r="I4495" s="24">
        <v>119120.62142</v>
      </c>
      <c r="J4495" s="37">
        <v>34758.57978</v>
      </c>
      <c r="K4495" s="24">
        <f>I4495</f>
        <v>119120.62142</v>
      </c>
      <c r="L4495" s="24">
        <f>J4495</f>
        <v>34758.57978</v>
      </c>
      <c r="M4495" s="24">
        <v>0</v>
      </c>
      <c r="N4495" s="24">
        <v>0</v>
      </c>
      <c r="O4495" s="30">
        <v>118857.69590999999</v>
      </c>
      <c r="P4495" s="30">
        <f>O4495</f>
        <v>118857.69590999999</v>
      </c>
      <c r="Q4495" s="30">
        <v>0</v>
      </c>
      <c r="R4495" s="88">
        <f t="shared" si="2986"/>
        <v>99.779277922776302</v>
      </c>
      <c r="S4495" s="70"/>
    </row>
    <row r="4496" spans="1:19" ht="15.75" customHeight="1" x14ac:dyDescent="0.3">
      <c r="A4496" s="28" t="s">
        <v>432</v>
      </c>
      <c r="B4496" s="28" t="s">
        <v>1410</v>
      </c>
      <c r="C4496" s="18" t="s">
        <v>1976</v>
      </c>
      <c r="D4496" s="28" t="s">
        <v>53</v>
      </c>
      <c r="E4496" s="29" t="s">
        <v>679</v>
      </c>
      <c r="F4496" s="24">
        <v>0</v>
      </c>
      <c r="G4496" s="24">
        <f t="shared" ref="G4496:Q4496" si="2988">G4497</f>
        <v>0</v>
      </c>
      <c r="H4496" s="24">
        <f t="shared" si="2988"/>
        <v>0</v>
      </c>
      <c r="I4496" s="24">
        <f t="shared" si="2988"/>
        <v>150952.8314</v>
      </c>
      <c r="J4496" s="37">
        <f t="shared" si="2988"/>
        <v>146499.03036999999</v>
      </c>
      <c r="K4496" s="24">
        <f t="shared" si="2988"/>
        <v>150952.8314</v>
      </c>
      <c r="L4496" s="24">
        <f t="shared" si="2988"/>
        <v>146499.03036999999</v>
      </c>
      <c r="M4496" s="24">
        <f t="shared" si="2988"/>
        <v>0</v>
      </c>
      <c r="N4496" s="24">
        <f t="shared" si="2988"/>
        <v>0</v>
      </c>
      <c r="O4496" s="30">
        <f t="shared" si="2988"/>
        <v>62990.453939999999</v>
      </c>
      <c r="P4496" s="30">
        <f t="shared" si="2988"/>
        <v>62990.453939999999</v>
      </c>
      <c r="Q4496" s="30">
        <f t="shared" si="2988"/>
        <v>0</v>
      </c>
      <c r="R4496" s="88">
        <f t="shared" si="2986"/>
        <v>41.728567364917943</v>
      </c>
      <c r="S4496" s="70"/>
    </row>
    <row r="4497" spans="1:19" ht="63" customHeight="1" x14ac:dyDescent="0.3">
      <c r="A4497" s="28" t="s">
        <v>432</v>
      </c>
      <c r="B4497" s="28" t="s">
        <v>1410</v>
      </c>
      <c r="C4497" s="18" t="s">
        <v>1976</v>
      </c>
      <c r="D4497" s="28" t="s">
        <v>262</v>
      </c>
      <c r="E4497" s="29" t="s">
        <v>680</v>
      </c>
      <c r="F4497" s="24">
        <v>0</v>
      </c>
      <c r="G4497" s="24"/>
      <c r="H4497" s="24">
        <v>0</v>
      </c>
      <c r="I4497" s="24">
        <v>150952.8314</v>
      </c>
      <c r="J4497" s="37">
        <v>146499.03036999999</v>
      </c>
      <c r="K4497" s="24">
        <f>I4497</f>
        <v>150952.8314</v>
      </c>
      <c r="L4497" s="24">
        <f>J4497</f>
        <v>146499.03036999999</v>
      </c>
      <c r="M4497" s="24">
        <v>0</v>
      </c>
      <c r="N4497" s="24">
        <v>0</v>
      </c>
      <c r="O4497" s="30">
        <v>62990.453939999999</v>
      </c>
      <c r="P4497" s="30">
        <f>O4497</f>
        <v>62990.453939999999</v>
      </c>
      <c r="Q4497" s="30">
        <v>0</v>
      </c>
      <c r="R4497" s="88">
        <f t="shared" si="2986"/>
        <v>41.728567364917943</v>
      </c>
      <c r="S4497" s="70"/>
    </row>
    <row r="4498" spans="1:19" ht="47.25" customHeight="1" x14ac:dyDescent="0.3">
      <c r="A4498" s="28" t="s">
        <v>432</v>
      </c>
      <c r="B4498" s="28" t="s">
        <v>1410</v>
      </c>
      <c r="C4498" s="18" t="s">
        <v>79</v>
      </c>
      <c r="D4498" s="28"/>
      <c r="E4498" s="29" t="s">
        <v>1232</v>
      </c>
      <c r="F4498" s="24"/>
      <c r="G4498" s="24"/>
      <c r="H4498" s="24">
        <f t="shared" ref="H4498:I4501" si="2989">H4499</f>
        <v>168165.299</v>
      </c>
      <c r="I4498" s="24">
        <f t="shared" si="2989"/>
        <v>172053</v>
      </c>
      <c r="J4498" s="24">
        <f t="shared" ref="J4498:Q4501" si="2990">J4499</f>
        <v>3887.7</v>
      </c>
      <c r="K4498" s="24">
        <f t="shared" si="2990"/>
        <v>0</v>
      </c>
      <c r="L4498" s="24">
        <f t="shared" si="2990"/>
        <v>0</v>
      </c>
      <c r="M4498" s="24">
        <f t="shared" si="2990"/>
        <v>0</v>
      </c>
      <c r="N4498" s="24">
        <f t="shared" si="2990"/>
        <v>0</v>
      </c>
      <c r="O4498" s="24">
        <f t="shared" si="2990"/>
        <v>172053</v>
      </c>
      <c r="P4498" s="24">
        <f t="shared" si="2990"/>
        <v>0</v>
      </c>
      <c r="Q4498" s="24">
        <f t="shared" si="2990"/>
        <v>0</v>
      </c>
      <c r="R4498" s="88">
        <f t="shared" si="2986"/>
        <v>100</v>
      </c>
      <c r="S4498" s="70"/>
    </row>
    <row r="4499" spans="1:19" ht="31.5" customHeight="1" x14ac:dyDescent="0.3">
      <c r="A4499" s="28" t="s">
        <v>432</v>
      </c>
      <c r="B4499" s="28" t="s">
        <v>1410</v>
      </c>
      <c r="C4499" s="18" t="s">
        <v>86</v>
      </c>
      <c r="D4499" s="28"/>
      <c r="E4499" s="29" t="s">
        <v>1233</v>
      </c>
      <c r="F4499" s="24"/>
      <c r="G4499" s="24"/>
      <c r="H4499" s="24">
        <f t="shared" si="2989"/>
        <v>168165.299</v>
      </c>
      <c r="I4499" s="24">
        <f t="shared" si="2989"/>
        <v>172053</v>
      </c>
      <c r="J4499" s="24">
        <f t="shared" si="2990"/>
        <v>3887.7</v>
      </c>
      <c r="K4499" s="24">
        <f t="shared" si="2990"/>
        <v>0</v>
      </c>
      <c r="L4499" s="24">
        <f t="shared" si="2990"/>
        <v>0</v>
      </c>
      <c r="M4499" s="24">
        <f t="shared" si="2990"/>
        <v>0</v>
      </c>
      <c r="N4499" s="24">
        <f t="shared" si="2990"/>
        <v>0</v>
      </c>
      <c r="O4499" s="24">
        <f t="shared" si="2990"/>
        <v>172053</v>
      </c>
      <c r="P4499" s="24">
        <f t="shared" si="2990"/>
        <v>0</v>
      </c>
      <c r="Q4499" s="24">
        <f t="shared" si="2990"/>
        <v>0</v>
      </c>
      <c r="R4499" s="88">
        <f t="shared" si="2986"/>
        <v>100</v>
      </c>
      <c r="S4499" s="70"/>
    </row>
    <row r="4500" spans="1:19" ht="31.5" customHeight="1" x14ac:dyDescent="0.3">
      <c r="A4500" s="28" t="s">
        <v>432</v>
      </c>
      <c r="B4500" s="28" t="s">
        <v>1410</v>
      </c>
      <c r="C4500" s="18" t="s">
        <v>87</v>
      </c>
      <c r="D4500" s="28"/>
      <c r="E4500" s="29" t="s">
        <v>1234</v>
      </c>
      <c r="F4500" s="24"/>
      <c r="G4500" s="24"/>
      <c r="H4500" s="24">
        <f t="shared" si="2989"/>
        <v>168165.299</v>
      </c>
      <c r="I4500" s="24">
        <f t="shared" si="2989"/>
        <v>172053</v>
      </c>
      <c r="J4500" s="24">
        <f t="shared" si="2990"/>
        <v>3887.7</v>
      </c>
      <c r="K4500" s="24">
        <f t="shared" si="2990"/>
        <v>0</v>
      </c>
      <c r="L4500" s="24">
        <f t="shared" si="2990"/>
        <v>0</v>
      </c>
      <c r="M4500" s="24">
        <f t="shared" si="2990"/>
        <v>0</v>
      </c>
      <c r="N4500" s="24">
        <f t="shared" si="2990"/>
        <v>0</v>
      </c>
      <c r="O4500" s="24">
        <f t="shared" si="2990"/>
        <v>172053</v>
      </c>
      <c r="P4500" s="24">
        <f t="shared" si="2990"/>
        <v>0</v>
      </c>
      <c r="Q4500" s="24">
        <f t="shared" si="2990"/>
        <v>0</v>
      </c>
      <c r="R4500" s="88">
        <f t="shared" si="2986"/>
        <v>100</v>
      </c>
      <c r="S4500" s="70"/>
    </row>
    <row r="4501" spans="1:19" ht="15.75" customHeight="1" x14ac:dyDescent="0.3">
      <c r="A4501" s="28" t="s">
        <v>432</v>
      </c>
      <c r="B4501" s="28" t="s">
        <v>1410</v>
      </c>
      <c r="C4501" s="18" t="s">
        <v>87</v>
      </c>
      <c r="D4501" s="28" t="s">
        <v>53</v>
      </c>
      <c r="E4501" s="29" t="s">
        <v>679</v>
      </c>
      <c r="F4501" s="24"/>
      <c r="G4501" s="24"/>
      <c r="H4501" s="24">
        <f t="shared" si="2989"/>
        <v>168165.299</v>
      </c>
      <c r="I4501" s="24">
        <f t="shared" si="2989"/>
        <v>172053</v>
      </c>
      <c r="J4501" s="24">
        <f t="shared" si="2990"/>
        <v>3887.7</v>
      </c>
      <c r="K4501" s="24">
        <f t="shared" si="2990"/>
        <v>0</v>
      </c>
      <c r="L4501" s="24">
        <f t="shared" si="2990"/>
        <v>0</v>
      </c>
      <c r="M4501" s="24">
        <f t="shared" si="2990"/>
        <v>0</v>
      </c>
      <c r="N4501" s="24">
        <f t="shared" si="2990"/>
        <v>0</v>
      </c>
      <c r="O4501" s="24">
        <f t="shared" si="2990"/>
        <v>172053</v>
      </c>
      <c r="P4501" s="24">
        <f t="shared" si="2990"/>
        <v>0</v>
      </c>
      <c r="Q4501" s="24">
        <f t="shared" si="2990"/>
        <v>0</v>
      </c>
      <c r="R4501" s="88">
        <f t="shared" si="2986"/>
        <v>100</v>
      </c>
      <c r="S4501" s="70"/>
    </row>
    <row r="4502" spans="1:19" ht="15.75" customHeight="1" x14ac:dyDescent="0.3">
      <c r="A4502" s="28" t="s">
        <v>432</v>
      </c>
      <c r="B4502" s="28" t="s">
        <v>1410</v>
      </c>
      <c r="C4502" s="18" t="s">
        <v>87</v>
      </c>
      <c r="D4502" s="28" t="s">
        <v>54</v>
      </c>
      <c r="E4502" s="29" t="s">
        <v>681</v>
      </c>
      <c r="F4502" s="24"/>
      <c r="G4502" s="24"/>
      <c r="H4502" s="24">
        <f>83418.972+84746.327</f>
        <v>168165.299</v>
      </c>
      <c r="I4502" s="24">
        <v>172053</v>
      </c>
      <c r="J4502" s="37">
        <v>3887.7</v>
      </c>
      <c r="K4502" s="24">
        <v>0</v>
      </c>
      <c r="L4502" s="24">
        <v>0</v>
      </c>
      <c r="M4502" s="24">
        <v>0</v>
      </c>
      <c r="N4502" s="24">
        <v>0</v>
      </c>
      <c r="O4502" s="30">
        <v>172053</v>
      </c>
      <c r="P4502" s="30">
        <v>0</v>
      </c>
      <c r="Q4502" s="30">
        <v>0</v>
      </c>
      <c r="R4502" s="88">
        <f t="shared" si="2986"/>
        <v>100</v>
      </c>
      <c r="S4502" s="70"/>
    </row>
    <row r="4503" spans="1:19" s="36" customFormat="1" ht="31.5" customHeight="1" x14ac:dyDescent="0.3">
      <c r="A4503" s="43" t="s">
        <v>1777</v>
      </c>
      <c r="B4503" s="43" t="s">
        <v>1396</v>
      </c>
      <c r="C4503" s="27"/>
      <c r="D4503" s="43"/>
      <c r="E4503" s="44" t="s">
        <v>1773</v>
      </c>
      <c r="F4503" s="22">
        <v>106747.20000000001</v>
      </c>
      <c r="G4503" s="22">
        <f t="shared" ref="G4503:G4504" si="2991">G4504</f>
        <v>0</v>
      </c>
      <c r="H4503" s="22">
        <f t="shared" ref="H4503:J4504" si="2992">H4504</f>
        <v>104220.86500000001</v>
      </c>
      <c r="I4503" s="22">
        <f t="shared" si="2992"/>
        <v>105618.89400000001</v>
      </c>
      <c r="J4503" s="76">
        <f t="shared" si="2992"/>
        <v>64722.506630000003</v>
      </c>
      <c r="K4503" s="22">
        <v>0</v>
      </c>
      <c r="L4503" s="22">
        <v>0</v>
      </c>
      <c r="M4503" s="22">
        <v>0</v>
      </c>
      <c r="N4503" s="22">
        <v>0</v>
      </c>
      <c r="O4503" s="45">
        <f>O4504</f>
        <v>105396.9568</v>
      </c>
      <c r="P4503" s="45">
        <v>0</v>
      </c>
      <c r="Q4503" s="45">
        <v>0</v>
      </c>
      <c r="R4503" s="86">
        <f t="shared" si="2986"/>
        <v>99.789869793561735</v>
      </c>
      <c r="S4503" s="70"/>
    </row>
    <row r="4504" spans="1:19" s="36" customFormat="1" ht="15.75" customHeight="1" x14ac:dyDescent="0.3">
      <c r="A4504" s="43" t="s">
        <v>1777</v>
      </c>
      <c r="B4504" s="43" t="s">
        <v>45</v>
      </c>
      <c r="C4504" s="27"/>
      <c r="D4504" s="43"/>
      <c r="E4504" s="44" t="s">
        <v>619</v>
      </c>
      <c r="F4504" s="22">
        <v>106747.20000000001</v>
      </c>
      <c r="G4504" s="22">
        <f t="shared" si="2991"/>
        <v>0</v>
      </c>
      <c r="H4504" s="22">
        <f t="shared" si="2992"/>
        <v>104220.86500000001</v>
      </c>
      <c r="I4504" s="22">
        <f t="shared" si="2992"/>
        <v>105618.89400000001</v>
      </c>
      <c r="J4504" s="76">
        <f t="shared" si="2992"/>
        <v>64722.506630000003</v>
      </c>
      <c r="K4504" s="22">
        <f t="shared" ref="K4504:N4504" si="2993">K4505</f>
        <v>0</v>
      </c>
      <c r="L4504" s="22">
        <f t="shared" si="2993"/>
        <v>0</v>
      </c>
      <c r="M4504" s="22">
        <f t="shared" si="2993"/>
        <v>0</v>
      </c>
      <c r="N4504" s="22">
        <f t="shared" si="2993"/>
        <v>0</v>
      </c>
      <c r="O4504" s="45">
        <f>O4505</f>
        <v>105396.9568</v>
      </c>
      <c r="P4504" s="45">
        <f t="shared" ref="P4504:Q4504" si="2994">P4505</f>
        <v>0</v>
      </c>
      <c r="Q4504" s="45">
        <f t="shared" si="2994"/>
        <v>0</v>
      </c>
      <c r="R4504" s="86">
        <f t="shared" si="2986"/>
        <v>99.789869793561735</v>
      </c>
      <c r="S4504" s="70"/>
    </row>
    <row r="4505" spans="1:19" s="49" customFormat="1" ht="15.75" customHeight="1" x14ac:dyDescent="0.3">
      <c r="A4505" s="47" t="s">
        <v>1777</v>
      </c>
      <c r="B4505" s="47" t="s">
        <v>1393</v>
      </c>
      <c r="C4505" s="20"/>
      <c r="D4505" s="47"/>
      <c r="E4505" s="48" t="s">
        <v>635</v>
      </c>
      <c r="F4505" s="23">
        <v>106747.20000000001</v>
      </c>
      <c r="G4505" s="23">
        <f t="shared" ref="G4505" si="2995">G4506+G4515</f>
        <v>0</v>
      </c>
      <c r="H4505" s="23">
        <f>H4506+H4515+H4525</f>
        <v>104220.86500000001</v>
      </c>
      <c r="I4505" s="23">
        <f>I4506+I4515+I4525</f>
        <v>105618.89400000001</v>
      </c>
      <c r="J4505" s="23">
        <f t="shared" ref="J4505:Q4505" si="2996">J4506+J4515+J4525</f>
        <v>64722.506630000003</v>
      </c>
      <c r="K4505" s="23">
        <f t="shared" si="2996"/>
        <v>0</v>
      </c>
      <c r="L4505" s="23">
        <f t="shared" si="2996"/>
        <v>0</v>
      </c>
      <c r="M4505" s="23">
        <f t="shared" si="2996"/>
        <v>0</v>
      </c>
      <c r="N4505" s="23">
        <f t="shared" si="2996"/>
        <v>0</v>
      </c>
      <c r="O4505" s="23">
        <f t="shared" si="2996"/>
        <v>105396.9568</v>
      </c>
      <c r="P4505" s="23">
        <f t="shared" si="2996"/>
        <v>0</v>
      </c>
      <c r="Q4505" s="23">
        <f t="shared" si="2996"/>
        <v>0</v>
      </c>
      <c r="R4505" s="87">
        <f t="shared" si="2986"/>
        <v>99.789869793561735</v>
      </c>
      <c r="S4505" s="70"/>
    </row>
    <row r="4506" spans="1:19" ht="31.5" customHeight="1" x14ac:dyDescent="0.3">
      <c r="A4506" s="28" t="s">
        <v>1777</v>
      </c>
      <c r="B4506" s="28" t="s">
        <v>1393</v>
      </c>
      <c r="C4506" s="18" t="s">
        <v>62</v>
      </c>
      <c r="D4506" s="28"/>
      <c r="E4506" s="29" t="s">
        <v>1196</v>
      </c>
      <c r="F4506" s="24">
        <v>88844.300000000017</v>
      </c>
      <c r="G4506" s="24">
        <f t="shared" ref="G4506:G4507" si="2997">G4507</f>
        <v>0</v>
      </c>
      <c r="H4506" s="24">
        <f t="shared" ref="H4506:J4507" si="2998">H4507</f>
        <v>86375.875</v>
      </c>
      <c r="I4506" s="24">
        <f t="shared" si="2998"/>
        <v>86100.304000000004</v>
      </c>
      <c r="J4506" s="37">
        <f t="shared" si="2998"/>
        <v>52966.594130000005</v>
      </c>
      <c r="K4506" s="24">
        <f>K4507+K4519</f>
        <v>0</v>
      </c>
      <c r="L4506" s="24">
        <f>L4507+L4519</f>
        <v>0</v>
      </c>
      <c r="M4506" s="24">
        <f>M4507+M4519</f>
        <v>0</v>
      </c>
      <c r="N4506" s="24">
        <f>N4507+N4519</f>
        <v>0</v>
      </c>
      <c r="O4506" s="30">
        <f>O4507</f>
        <v>85894.025329999989</v>
      </c>
      <c r="P4506" s="30">
        <f>P4507+P4519</f>
        <v>0</v>
      </c>
      <c r="Q4506" s="30">
        <f>Q4507+Q4519</f>
        <v>0</v>
      </c>
      <c r="R4506" s="88">
        <f t="shared" si="2986"/>
        <v>99.760420509084369</v>
      </c>
      <c r="S4506" s="70"/>
    </row>
    <row r="4507" spans="1:19" ht="31.5" customHeight="1" x14ac:dyDescent="0.3">
      <c r="A4507" s="28" t="s">
        <v>1777</v>
      </c>
      <c r="B4507" s="28" t="s">
        <v>1393</v>
      </c>
      <c r="C4507" s="18" t="s">
        <v>1774</v>
      </c>
      <c r="D4507" s="28"/>
      <c r="E4507" s="29" t="s">
        <v>1775</v>
      </c>
      <c r="F4507" s="24">
        <v>88844.300000000017</v>
      </c>
      <c r="G4507" s="24">
        <f t="shared" si="2997"/>
        <v>0</v>
      </c>
      <c r="H4507" s="24">
        <f t="shared" si="2998"/>
        <v>86375.875</v>
      </c>
      <c r="I4507" s="24">
        <f t="shared" si="2998"/>
        <v>86100.304000000004</v>
      </c>
      <c r="J4507" s="37">
        <f t="shared" si="2998"/>
        <v>52966.594130000005</v>
      </c>
      <c r="K4507" s="24">
        <f t="shared" ref="G4507:O4509" si="2999">K4508</f>
        <v>0</v>
      </c>
      <c r="L4507" s="24">
        <f t="shared" si="2999"/>
        <v>0</v>
      </c>
      <c r="M4507" s="24">
        <f t="shared" si="2999"/>
        <v>0</v>
      </c>
      <c r="N4507" s="24">
        <f t="shared" si="2999"/>
        <v>0</v>
      </c>
      <c r="O4507" s="30">
        <f>O4508</f>
        <v>85894.025329999989</v>
      </c>
      <c r="P4507" s="30">
        <f t="shared" ref="P4507:Q4509" si="3000">P4508</f>
        <v>0</v>
      </c>
      <c r="Q4507" s="30">
        <f t="shared" si="3000"/>
        <v>0</v>
      </c>
      <c r="R4507" s="88">
        <f t="shared" si="2986"/>
        <v>99.760420509084369</v>
      </c>
      <c r="S4507" s="70"/>
    </row>
    <row r="4508" spans="1:19" ht="47.25" customHeight="1" x14ac:dyDescent="0.3">
      <c r="A4508" s="28" t="s">
        <v>1777</v>
      </c>
      <c r="B4508" s="28" t="s">
        <v>1393</v>
      </c>
      <c r="C4508" s="18" t="s">
        <v>1776</v>
      </c>
      <c r="D4508" s="28"/>
      <c r="E4508" s="29" t="s">
        <v>710</v>
      </c>
      <c r="F4508" s="24">
        <v>88844.300000000017</v>
      </c>
      <c r="G4508" s="24">
        <f t="shared" ref="G4508" si="3001">G4509+G4511+G4513</f>
        <v>0</v>
      </c>
      <c r="H4508" s="24">
        <f t="shared" ref="H4508:J4508" si="3002">H4509+H4511+H4513</f>
        <v>86375.875</v>
      </c>
      <c r="I4508" s="24">
        <f t="shared" si="3002"/>
        <v>86100.304000000004</v>
      </c>
      <c r="J4508" s="37">
        <f t="shared" si="3002"/>
        <v>52966.594130000005</v>
      </c>
      <c r="K4508" s="24">
        <f t="shared" si="2999"/>
        <v>0</v>
      </c>
      <c r="L4508" s="24">
        <f t="shared" si="2999"/>
        <v>0</v>
      </c>
      <c r="M4508" s="24">
        <f t="shared" si="2999"/>
        <v>0</v>
      </c>
      <c r="N4508" s="24">
        <f t="shared" si="2999"/>
        <v>0</v>
      </c>
      <c r="O4508" s="30">
        <f>O4509+O4511+O4513</f>
        <v>85894.025329999989</v>
      </c>
      <c r="P4508" s="30">
        <f t="shared" si="3000"/>
        <v>0</v>
      </c>
      <c r="Q4508" s="30">
        <f t="shared" si="3000"/>
        <v>0</v>
      </c>
      <c r="R4508" s="88">
        <f t="shared" si="2986"/>
        <v>99.760420509084369</v>
      </c>
      <c r="S4508" s="70"/>
    </row>
    <row r="4509" spans="1:19" ht="78.75" customHeight="1" x14ac:dyDescent="0.3">
      <c r="A4509" s="28" t="s">
        <v>1777</v>
      </c>
      <c r="B4509" s="28" t="s">
        <v>1393</v>
      </c>
      <c r="C4509" s="18" t="s">
        <v>1776</v>
      </c>
      <c r="D4509" s="28" t="s">
        <v>58</v>
      </c>
      <c r="E4509" s="29" t="s">
        <v>660</v>
      </c>
      <c r="F4509" s="24">
        <v>75279.5</v>
      </c>
      <c r="G4509" s="24">
        <f t="shared" si="2999"/>
        <v>0</v>
      </c>
      <c r="H4509" s="24">
        <f t="shared" si="2999"/>
        <v>75279.5</v>
      </c>
      <c r="I4509" s="24">
        <f t="shared" si="2999"/>
        <v>76017.512000000002</v>
      </c>
      <c r="J4509" s="37">
        <f t="shared" si="2999"/>
        <v>46027.3</v>
      </c>
      <c r="K4509" s="24">
        <f t="shared" si="2999"/>
        <v>0</v>
      </c>
      <c r="L4509" s="24">
        <f t="shared" si="2999"/>
        <v>0</v>
      </c>
      <c r="M4509" s="24">
        <f t="shared" si="2999"/>
        <v>0</v>
      </c>
      <c r="N4509" s="24">
        <f t="shared" si="2999"/>
        <v>0</v>
      </c>
      <c r="O4509" s="30">
        <f t="shared" si="2999"/>
        <v>75960.448149999997</v>
      </c>
      <c r="P4509" s="30">
        <f t="shared" si="3000"/>
        <v>0</v>
      </c>
      <c r="Q4509" s="30">
        <f t="shared" si="3000"/>
        <v>0</v>
      </c>
      <c r="R4509" s="88">
        <f t="shared" si="2986"/>
        <v>99.924933283793862</v>
      </c>
      <c r="S4509" s="70"/>
    </row>
    <row r="4510" spans="1:19" x14ac:dyDescent="0.3">
      <c r="A4510" s="28" t="s">
        <v>1777</v>
      </c>
      <c r="B4510" s="28" t="s">
        <v>1393</v>
      </c>
      <c r="C4510" s="18" t="s">
        <v>1776</v>
      </c>
      <c r="D4510" s="28" t="s">
        <v>59</v>
      </c>
      <c r="E4510" s="29" t="s">
        <v>661</v>
      </c>
      <c r="F4510" s="24">
        <v>75279.5</v>
      </c>
      <c r="G4510" s="24"/>
      <c r="H4510" s="24">
        <v>75279.5</v>
      </c>
      <c r="I4510" s="24">
        <v>76017.512000000002</v>
      </c>
      <c r="J4510" s="37">
        <v>46027.3</v>
      </c>
      <c r="K4510" s="24">
        <f>K4511+K4513+K4517+K4515</f>
        <v>0</v>
      </c>
      <c r="L4510" s="24">
        <f>L4511+L4513+L4517+L4515</f>
        <v>0</v>
      </c>
      <c r="M4510" s="24">
        <f>M4511+M4513+M4517+M4515</f>
        <v>0</v>
      </c>
      <c r="N4510" s="24">
        <f>N4511+N4513+N4517+N4515</f>
        <v>0</v>
      </c>
      <c r="O4510" s="30">
        <v>75960.448149999997</v>
      </c>
      <c r="P4510" s="30">
        <v>0</v>
      </c>
      <c r="Q4510" s="30">
        <v>0</v>
      </c>
      <c r="R4510" s="88">
        <f t="shared" si="2986"/>
        <v>99.924933283793862</v>
      </c>
      <c r="S4510" s="70"/>
    </row>
    <row r="4511" spans="1:19" ht="31.5" customHeight="1" x14ac:dyDescent="0.3">
      <c r="A4511" s="28" t="s">
        <v>1777</v>
      </c>
      <c r="B4511" s="28" t="s">
        <v>1393</v>
      </c>
      <c r="C4511" s="18" t="s">
        <v>1776</v>
      </c>
      <c r="D4511" s="28" t="s">
        <v>51</v>
      </c>
      <c r="E4511" s="29" t="s">
        <v>663</v>
      </c>
      <c r="F4511" s="24">
        <v>13541.2</v>
      </c>
      <c r="G4511" s="24">
        <f t="shared" ref="G4511:Q4511" si="3003">G4512</f>
        <v>0</v>
      </c>
      <c r="H4511" s="24">
        <f t="shared" si="3003"/>
        <v>11072.775</v>
      </c>
      <c r="I4511" s="24">
        <f t="shared" si="3003"/>
        <v>10080.791999999999</v>
      </c>
      <c r="J4511" s="37">
        <f t="shared" si="3003"/>
        <v>6929.8941299999997</v>
      </c>
      <c r="K4511" s="24">
        <f t="shared" si="3003"/>
        <v>0</v>
      </c>
      <c r="L4511" s="24">
        <f t="shared" si="3003"/>
        <v>0</v>
      </c>
      <c r="M4511" s="24">
        <f t="shared" si="3003"/>
        <v>0</v>
      </c>
      <c r="N4511" s="24">
        <f t="shared" si="3003"/>
        <v>0</v>
      </c>
      <c r="O4511" s="30">
        <f t="shared" si="3003"/>
        <v>9931.6051800000005</v>
      </c>
      <c r="P4511" s="30">
        <f t="shared" si="3003"/>
        <v>0</v>
      </c>
      <c r="Q4511" s="30">
        <f t="shared" si="3003"/>
        <v>0</v>
      </c>
      <c r="R4511" s="88">
        <f t="shared" si="2986"/>
        <v>98.520088302585762</v>
      </c>
      <c r="S4511" s="70"/>
    </row>
    <row r="4512" spans="1:19" ht="31.5" customHeight="1" x14ac:dyDescent="0.3">
      <c r="A4512" s="28" t="s">
        <v>1777</v>
      </c>
      <c r="B4512" s="28" t="s">
        <v>1393</v>
      </c>
      <c r="C4512" s="18" t="s">
        <v>1776</v>
      </c>
      <c r="D4512" s="28" t="s">
        <v>52</v>
      </c>
      <c r="E4512" s="29" t="s">
        <v>664</v>
      </c>
      <c r="F4512" s="24">
        <v>13541.2</v>
      </c>
      <c r="G4512" s="24"/>
      <c r="H4512" s="24">
        <f>11714.328-277.313-84.925-279.315</f>
        <v>11072.775</v>
      </c>
      <c r="I4512" s="24">
        <v>10080.791999999999</v>
      </c>
      <c r="J4512" s="37">
        <v>6929.8941299999997</v>
      </c>
      <c r="K4512" s="24">
        <v>0</v>
      </c>
      <c r="L4512" s="24">
        <v>0</v>
      </c>
      <c r="M4512" s="24">
        <v>0</v>
      </c>
      <c r="N4512" s="24">
        <v>0</v>
      </c>
      <c r="O4512" s="30">
        <v>9931.6051800000005</v>
      </c>
      <c r="P4512" s="30">
        <v>0</v>
      </c>
      <c r="Q4512" s="30">
        <v>0</v>
      </c>
      <c r="R4512" s="88">
        <f t="shared" si="2986"/>
        <v>98.520088302585762</v>
      </c>
      <c r="S4512" s="70"/>
    </row>
    <row r="4513" spans="1:19" ht="15.75" customHeight="1" x14ac:dyDescent="0.3">
      <c r="A4513" s="28" t="s">
        <v>1777</v>
      </c>
      <c r="B4513" s="28" t="s">
        <v>1393</v>
      </c>
      <c r="C4513" s="18" t="s">
        <v>1776</v>
      </c>
      <c r="D4513" s="28" t="s">
        <v>53</v>
      </c>
      <c r="E4513" s="29" t="s">
        <v>679</v>
      </c>
      <c r="F4513" s="24">
        <v>23.6</v>
      </c>
      <c r="G4513" s="24">
        <f t="shared" ref="G4513:Q4513" si="3004">G4514</f>
        <v>0</v>
      </c>
      <c r="H4513" s="24">
        <f t="shared" si="3004"/>
        <v>23.6</v>
      </c>
      <c r="I4513" s="24">
        <f t="shared" si="3004"/>
        <v>2</v>
      </c>
      <c r="J4513" s="37">
        <f t="shared" si="3004"/>
        <v>9.4</v>
      </c>
      <c r="K4513" s="24">
        <f t="shared" si="3004"/>
        <v>0</v>
      </c>
      <c r="L4513" s="24">
        <f t="shared" si="3004"/>
        <v>0</v>
      </c>
      <c r="M4513" s="24">
        <f t="shared" si="3004"/>
        <v>0</v>
      </c>
      <c r="N4513" s="24">
        <f t="shared" si="3004"/>
        <v>0</v>
      </c>
      <c r="O4513" s="30">
        <f t="shared" si="3004"/>
        <v>1.972</v>
      </c>
      <c r="P4513" s="30">
        <f t="shared" si="3004"/>
        <v>0</v>
      </c>
      <c r="Q4513" s="30">
        <f t="shared" si="3004"/>
        <v>0</v>
      </c>
      <c r="R4513" s="88">
        <f t="shared" si="2986"/>
        <v>98.6</v>
      </c>
      <c r="S4513" s="70"/>
    </row>
    <row r="4514" spans="1:19" ht="15.75" customHeight="1" x14ac:dyDescent="0.3">
      <c r="A4514" s="28" t="s">
        <v>1777</v>
      </c>
      <c r="B4514" s="28" t="s">
        <v>1393</v>
      </c>
      <c r="C4514" s="18" t="s">
        <v>1776</v>
      </c>
      <c r="D4514" s="28" t="s">
        <v>60</v>
      </c>
      <c r="E4514" s="29" t="s">
        <v>682</v>
      </c>
      <c r="F4514" s="24">
        <v>23.6</v>
      </c>
      <c r="G4514" s="24"/>
      <c r="H4514" s="24">
        <f>3.6+20</f>
        <v>23.6</v>
      </c>
      <c r="I4514" s="24">
        <v>2</v>
      </c>
      <c r="J4514" s="37">
        <v>9.4</v>
      </c>
      <c r="K4514" s="24">
        <v>0</v>
      </c>
      <c r="L4514" s="24">
        <v>0</v>
      </c>
      <c r="M4514" s="24">
        <v>0</v>
      </c>
      <c r="N4514" s="24">
        <v>0</v>
      </c>
      <c r="O4514" s="30">
        <v>1.972</v>
      </c>
      <c r="P4514" s="30">
        <v>0</v>
      </c>
      <c r="Q4514" s="30">
        <v>0</v>
      </c>
      <c r="R4514" s="88">
        <f t="shared" si="2986"/>
        <v>98.6</v>
      </c>
      <c r="S4514" s="70"/>
    </row>
    <row r="4515" spans="1:19" ht="31.5" customHeight="1" x14ac:dyDescent="0.3">
      <c r="A4515" s="28" t="s">
        <v>1777</v>
      </c>
      <c r="B4515" s="28" t="s">
        <v>1393</v>
      </c>
      <c r="C4515" s="18" t="s">
        <v>65</v>
      </c>
      <c r="D4515" s="28"/>
      <c r="E4515" s="29" t="s">
        <v>1228</v>
      </c>
      <c r="F4515" s="24">
        <v>17902.900000000001</v>
      </c>
      <c r="G4515" s="24">
        <f t="shared" ref="G4515" si="3005">G4516</f>
        <v>0</v>
      </c>
      <c r="H4515" s="24">
        <f t="shared" ref="H4515:J4515" si="3006">H4516</f>
        <v>17636.182000000001</v>
      </c>
      <c r="I4515" s="24">
        <f t="shared" si="3006"/>
        <v>19309.782000000003</v>
      </c>
      <c r="J4515" s="37">
        <f t="shared" si="3006"/>
        <v>11567.229500000001</v>
      </c>
      <c r="K4515" s="24">
        <f t="shared" ref="K4515:N4515" si="3007">K4516</f>
        <v>0</v>
      </c>
      <c r="L4515" s="24">
        <f t="shared" si="3007"/>
        <v>0</v>
      </c>
      <c r="M4515" s="24">
        <f t="shared" si="3007"/>
        <v>0</v>
      </c>
      <c r="N4515" s="24">
        <f t="shared" si="3007"/>
        <v>0</v>
      </c>
      <c r="O4515" s="30">
        <f>O4516</f>
        <v>19294.123469999999</v>
      </c>
      <c r="P4515" s="30">
        <f t="shared" ref="P4515:Q4515" si="3008">P4516</f>
        <v>0</v>
      </c>
      <c r="Q4515" s="30">
        <f t="shared" si="3008"/>
        <v>0</v>
      </c>
      <c r="R4515" s="88">
        <f t="shared" si="2986"/>
        <v>99.91890882041028</v>
      </c>
      <c r="S4515" s="70"/>
    </row>
    <row r="4516" spans="1:19" ht="31.5" customHeight="1" x14ac:dyDescent="0.3">
      <c r="A4516" s="28" t="s">
        <v>1777</v>
      </c>
      <c r="B4516" s="28" t="s">
        <v>1393</v>
      </c>
      <c r="C4516" s="18" t="s">
        <v>66</v>
      </c>
      <c r="D4516" s="28"/>
      <c r="E4516" s="29" t="s">
        <v>1231</v>
      </c>
      <c r="F4516" s="24">
        <v>17902.900000000001</v>
      </c>
      <c r="G4516" s="24">
        <f t="shared" ref="G4516" si="3009">G4517+G4520</f>
        <v>0</v>
      </c>
      <c r="H4516" s="24">
        <f t="shared" ref="H4516:J4516" si="3010">H4517+H4520</f>
        <v>17636.182000000001</v>
      </c>
      <c r="I4516" s="24">
        <f t="shared" si="3010"/>
        <v>19309.782000000003</v>
      </c>
      <c r="J4516" s="37">
        <f t="shared" si="3010"/>
        <v>11567.229500000001</v>
      </c>
      <c r="K4516" s="24">
        <v>0</v>
      </c>
      <c r="L4516" s="24">
        <v>0</v>
      </c>
      <c r="M4516" s="24">
        <v>0</v>
      </c>
      <c r="N4516" s="24">
        <v>0</v>
      </c>
      <c r="O4516" s="30">
        <f>O4517+O4520</f>
        <v>19294.123469999999</v>
      </c>
      <c r="P4516" s="30">
        <v>0</v>
      </c>
      <c r="Q4516" s="30">
        <v>0</v>
      </c>
      <c r="R4516" s="88">
        <f t="shared" si="2986"/>
        <v>99.91890882041028</v>
      </c>
      <c r="S4516" s="70"/>
    </row>
    <row r="4517" spans="1:19" ht="31.5" customHeight="1" x14ac:dyDescent="0.3">
      <c r="A4517" s="28" t="s">
        <v>1777</v>
      </c>
      <c r="B4517" s="28" t="s">
        <v>1393</v>
      </c>
      <c r="C4517" s="18" t="s">
        <v>67</v>
      </c>
      <c r="D4517" s="28"/>
      <c r="E4517" s="29" t="s">
        <v>1221</v>
      </c>
      <c r="F4517" s="24">
        <v>15370.5</v>
      </c>
      <c r="G4517" s="24">
        <f t="shared" ref="G4517:G4518" si="3011">G4518</f>
        <v>0</v>
      </c>
      <c r="H4517" s="24">
        <f t="shared" ref="H4517:J4518" si="3012">H4518</f>
        <v>15370.5</v>
      </c>
      <c r="I4517" s="24">
        <f t="shared" si="3012"/>
        <v>17473.754120000001</v>
      </c>
      <c r="J4517" s="37">
        <f t="shared" si="3012"/>
        <v>10684.807000000001</v>
      </c>
      <c r="K4517" s="24">
        <f t="shared" ref="K4517:N4517" si="3013">K4518</f>
        <v>0</v>
      </c>
      <c r="L4517" s="24">
        <f t="shared" si="3013"/>
        <v>0</v>
      </c>
      <c r="M4517" s="24">
        <f t="shared" si="3013"/>
        <v>0</v>
      </c>
      <c r="N4517" s="24">
        <f t="shared" si="3013"/>
        <v>0</v>
      </c>
      <c r="O4517" s="30">
        <f>O4518</f>
        <v>17458.405589999998</v>
      </c>
      <c r="P4517" s="30">
        <f t="shared" ref="P4517:Q4517" si="3014">P4518</f>
        <v>0</v>
      </c>
      <c r="Q4517" s="30">
        <f t="shared" si="3014"/>
        <v>0</v>
      </c>
      <c r="R4517" s="88">
        <f t="shared" si="2986"/>
        <v>99.912162378532983</v>
      </c>
      <c r="S4517" s="70"/>
    </row>
    <row r="4518" spans="1:19" ht="78.75" customHeight="1" x14ac:dyDescent="0.3">
      <c r="A4518" s="28" t="s">
        <v>1777</v>
      </c>
      <c r="B4518" s="28" t="s">
        <v>1393</v>
      </c>
      <c r="C4518" s="18" t="s">
        <v>67</v>
      </c>
      <c r="D4518" s="28" t="s">
        <v>58</v>
      </c>
      <c r="E4518" s="29" t="s">
        <v>660</v>
      </c>
      <c r="F4518" s="24">
        <v>15370.5</v>
      </c>
      <c r="G4518" s="24">
        <f t="shared" si="3011"/>
        <v>0</v>
      </c>
      <c r="H4518" s="24">
        <f t="shared" si="3012"/>
        <v>15370.5</v>
      </c>
      <c r="I4518" s="24">
        <f t="shared" si="3012"/>
        <v>17473.754120000001</v>
      </c>
      <c r="J4518" s="37">
        <f t="shared" si="3012"/>
        <v>10684.807000000001</v>
      </c>
      <c r="K4518" s="24">
        <v>0</v>
      </c>
      <c r="L4518" s="24">
        <v>0</v>
      </c>
      <c r="M4518" s="24">
        <v>0</v>
      </c>
      <c r="N4518" s="24">
        <v>0</v>
      </c>
      <c r="O4518" s="24">
        <f t="shared" ref="O4518" si="3015">O4519</f>
        <v>17458.405589999998</v>
      </c>
      <c r="P4518" s="30">
        <v>0</v>
      </c>
      <c r="Q4518" s="30">
        <v>0</v>
      </c>
      <c r="R4518" s="88">
        <f t="shared" si="2986"/>
        <v>99.912162378532983</v>
      </c>
      <c r="S4518" s="70"/>
    </row>
    <row r="4519" spans="1:19" ht="31.5" customHeight="1" x14ac:dyDescent="0.3">
      <c r="A4519" s="28" t="s">
        <v>1777</v>
      </c>
      <c r="B4519" s="28" t="s">
        <v>1393</v>
      </c>
      <c r="C4519" s="18" t="s">
        <v>67</v>
      </c>
      <c r="D4519" s="28" t="s">
        <v>68</v>
      </c>
      <c r="E4519" s="29" t="s">
        <v>662</v>
      </c>
      <c r="F4519" s="24">
        <v>15370.5</v>
      </c>
      <c r="G4519" s="24"/>
      <c r="H4519" s="24">
        <v>15370.5</v>
      </c>
      <c r="I4519" s="24">
        <v>17473.754120000001</v>
      </c>
      <c r="J4519" s="37">
        <v>10684.807000000001</v>
      </c>
      <c r="K4519" s="24">
        <f t="shared" ref="G4519:O4522" si="3016">K4520</f>
        <v>0</v>
      </c>
      <c r="L4519" s="24">
        <f t="shared" si="3016"/>
        <v>0</v>
      </c>
      <c r="M4519" s="24">
        <f t="shared" si="3016"/>
        <v>0</v>
      </c>
      <c r="N4519" s="24">
        <f t="shared" si="3016"/>
        <v>0</v>
      </c>
      <c r="O4519" s="30">
        <v>17458.405589999998</v>
      </c>
      <c r="P4519" s="30">
        <v>0</v>
      </c>
      <c r="Q4519" s="30">
        <v>0</v>
      </c>
      <c r="R4519" s="88">
        <f t="shared" si="2986"/>
        <v>99.912162378532983</v>
      </c>
      <c r="S4519" s="70"/>
    </row>
    <row r="4520" spans="1:19" ht="31.5" customHeight="1" x14ac:dyDescent="0.3">
      <c r="A4520" s="28" t="s">
        <v>1777</v>
      </c>
      <c r="B4520" s="28" t="s">
        <v>1393</v>
      </c>
      <c r="C4520" s="18" t="s">
        <v>69</v>
      </c>
      <c r="D4520" s="28"/>
      <c r="E4520" s="29" t="s">
        <v>1222</v>
      </c>
      <c r="F4520" s="24">
        <v>2532.4</v>
      </c>
      <c r="G4520" s="24">
        <f t="shared" ref="G4520" si="3017">G4521+G4523</f>
        <v>0</v>
      </c>
      <c r="H4520" s="24">
        <f t="shared" ref="H4520:J4520" si="3018">H4521+H4523</f>
        <v>2265.6819999999998</v>
      </c>
      <c r="I4520" s="24">
        <f t="shared" si="3018"/>
        <v>1836.0278800000001</v>
      </c>
      <c r="J4520" s="37">
        <f t="shared" si="3018"/>
        <v>882.42250000000001</v>
      </c>
      <c r="K4520" s="24">
        <f t="shared" si="3016"/>
        <v>0</v>
      </c>
      <c r="L4520" s="24">
        <f t="shared" si="3016"/>
        <v>0</v>
      </c>
      <c r="M4520" s="24">
        <f t="shared" si="3016"/>
        <v>0</v>
      </c>
      <c r="N4520" s="24">
        <f t="shared" si="3016"/>
        <v>0</v>
      </c>
      <c r="O4520" s="30">
        <f>O4521+O4523</f>
        <v>1835.7178800000002</v>
      </c>
      <c r="P4520" s="30">
        <f t="shared" ref="P4520:Q4521" si="3019">P4521</f>
        <v>0</v>
      </c>
      <c r="Q4520" s="30">
        <f t="shared" si="3019"/>
        <v>0</v>
      </c>
      <c r="R4520" s="88">
        <f t="shared" si="2986"/>
        <v>99.983115724800427</v>
      </c>
      <c r="S4520" s="70"/>
    </row>
    <row r="4521" spans="1:19" ht="78.75" customHeight="1" x14ac:dyDescent="0.3">
      <c r="A4521" s="28" t="s">
        <v>1777</v>
      </c>
      <c r="B4521" s="28" t="s">
        <v>1393</v>
      </c>
      <c r="C4521" s="18" t="s">
        <v>69</v>
      </c>
      <c r="D4521" s="28" t="s">
        <v>58</v>
      </c>
      <c r="E4521" s="29" t="s">
        <v>660</v>
      </c>
      <c r="F4521" s="24">
        <v>0.7</v>
      </c>
      <c r="G4521" s="24">
        <f t="shared" si="3016"/>
        <v>0</v>
      </c>
      <c r="H4521" s="24">
        <f t="shared" si="3016"/>
        <v>0.7</v>
      </c>
      <c r="I4521" s="24">
        <f t="shared" si="3016"/>
        <v>0.7</v>
      </c>
      <c r="J4521" s="37">
        <f t="shared" si="3016"/>
        <v>0.51749999999999996</v>
      </c>
      <c r="K4521" s="24">
        <f t="shared" si="3016"/>
        <v>0</v>
      </c>
      <c r="L4521" s="24">
        <f t="shared" si="3016"/>
        <v>0</v>
      </c>
      <c r="M4521" s="24">
        <f t="shared" si="3016"/>
        <v>0</v>
      </c>
      <c r="N4521" s="24">
        <f t="shared" si="3016"/>
        <v>0</v>
      </c>
      <c r="O4521" s="30">
        <f t="shared" si="3016"/>
        <v>0.69</v>
      </c>
      <c r="P4521" s="30">
        <f t="shared" si="3019"/>
        <v>0</v>
      </c>
      <c r="Q4521" s="30">
        <f t="shared" si="3019"/>
        <v>0</v>
      </c>
      <c r="R4521" s="88">
        <f t="shared" si="2986"/>
        <v>98.571428571428569</v>
      </c>
      <c r="S4521" s="70"/>
    </row>
    <row r="4522" spans="1:19" ht="31.5" customHeight="1" x14ac:dyDescent="0.3">
      <c r="A4522" s="28" t="s">
        <v>1777</v>
      </c>
      <c r="B4522" s="28" t="s">
        <v>1393</v>
      </c>
      <c r="C4522" s="18" t="s">
        <v>69</v>
      </c>
      <c r="D4522" s="28" t="s">
        <v>68</v>
      </c>
      <c r="E4522" s="29" t="s">
        <v>662</v>
      </c>
      <c r="F4522" s="24">
        <v>0.7</v>
      </c>
      <c r="G4522" s="24"/>
      <c r="H4522" s="24">
        <v>0.7</v>
      </c>
      <c r="I4522" s="24">
        <v>0.7</v>
      </c>
      <c r="J4522" s="37">
        <v>0.51749999999999996</v>
      </c>
      <c r="K4522" s="24">
        <f t="shared" si="3016"/>
        <v>0</v>
      </c>
      <c r="L4522" s="24">
        <f t="shared" si="3016"/>
        <v>0</v>
      </c>
      <c r="M4522" s="24">
        <f t="shared" si="3016"/>
        <v>0</v>
      </c>
      <c r="N4522" s="24">
        <f t="shared" si="3016"/>
        <v>0</v>
      </c>
      <c r="O4522" s="30">
        <v>0.69</v>
      </c>
      <c r="P4522" s="30">
        <v>0</v>
      </c>
      <c r="Q4522" s="30">
        <v>0</v>
      </c>
      <c r="R4522" s="88">
        <f t="shared" si="2986"/>
        <v>98.571428571428569</v>
      </c>
      <c r="S4522" s="70"/>
    </row>
    <row r="4523" spans="1:19" ht="31.5" customHeight="1" x14ac:dyDescent="0.3">
      <c r="A4523" s="28" t="s">
        <v>1777</v>
      </c>
      <c r="B4523" s="28" t="s">
        <v>1393</v>
      </c>
      <c r="C4523" s="18" t="s">
        <v>69</v>
      </c>
      <c r="D4523" s="28" t="s">
        <v>51</v>
      </c>
      <c r="E4523" s="29" t="s">
        <v>663</v>
      </c>
      <c r="F4523" s="24">
        <v>2531.6999999999998</v>
      </c>
      <c r="G4523" s="24">
        <f t="shared" ref="G4523" si="3020">G4524</f>
        <v>0</v>
      </c>
      <c r="H4523" s="24">
        <f t="shared" ref="H4523:J4523" si="3021">H4524</f>
        <v>2264.982</v>
      </c>
      <c r="I4523" s="24">
        <f t="shared" si="3021"/>
        <v>1835.3278800000001</v>
      </c>
      <c r="J4523" s="37">
        <f t="shared" si="3021"/>
        <v>881.90499999999997</v>
      </c>
      <c r="K4523" s="24">
        <v>0</v>
      </c>
      <c r="L4523" s="24">
        <v>0</v>
      </c>
      <c r="M4523" s="24">
        <v>0</v>
      </c>
      <c r="N4523" s="24">
        <v>0</v>
      </c>
      <c r="O4523" s="30">
        <f>O4524</f>
        <v>1835.0278800000001</v>
      </c>
      <c r="P4523" s="30">
        <v>0</v>
      </c>
      <c r="Q4523" s="30">
        <v>0</v>
      </c>
      <c r="R4523" s="88">
        <f t="shared" si="2986"/>
        <v>99.983654146854676</v>
      </c>
      <c r="S4523" s="70"/>
    </row>
    <row r="4524" spans="1:19" ht="31.5" customHeight="1" x14ac:dyDescent="0.3">
      <c r="A4524" s="28" t="s">
        <v>1777</v>
      </c>
      <c r="B4524" s="28" t="s">
        <v>1393</v>
      </c>
      <c r="C4524" s="18" t="s">
        <v>69</v>
      </c>
      <c r="D4524" s="28" t="s">
        <v>52</v>
      </c>
      <c r="E4524" s="29" t="s">
        <v>664</v>
      </c>
      <c r="F4524" s="24">
        <v>2531.6999999999998</v>
      </c>
      <c r="G4524" s="24"/>
      <c r="H4524" s="24">
        <f>2267.25-2.268</f>
        <v>2264.982</v>
      </c>
      <c r="I4524" s="24">
        <v>1835.3278800000001</v>
      </c>
      <c r="J4524" s="37">
        <v>881.90499999999997</v>
      </c>
      <c r="K4524" s="24">
        <f>K4530</f>
        <v>0</v>
      </c>
      <c r="L4524" s="24">
        <f>L4530</f>
        <v>0</v>
      </c>
      <c r="M4524" s="24">
        <f>M4530</f>
        <v>0</v>
      </c>
      <c r="N4524" s="24">
        <f>N4530</f>
        <v>0</v>
      </c>
      <c r="O4524" s="30">
        <v>1835.0278800000001</v>
      </c>
      <c r="P4524" s="30">
        <v>0</v>
      </c>
      <c r="Q4524" s="30">
        <v>0</v>
      </c>
      <c r="R4524" s="88">
        <f t="shared" si="2986"/>
        <v>99.983654146854676</v>
      </c>
      <c r="S4524" s="70"/>
    </row>
    <row r="4525" spans="1:19" ht="47.25" customHeight="1" x14ac:dyDescent="0.3">
      <c r="A4525" s="28" t="s">
        <v>1777</v>
      </c>
      <c r="B4525" s="28" t="s">
        <v>1393</v>
      </c>
      <c r="C4525" s="18" t="s">
        <v>79</v>
      </c>
      <c r="D4525" s="28"/>
      <c r="E4525" s="29" t="s">
        <v>1232</v>
      </c>
      <c r="F4525" s="24"/>
      <c r="G4525" s="24"/>
      <c r="H4525" s="24">
        <f t="shared" ref="H4525:I4528" si="3022">H4526</f>
        <v>208.80799999999999</v>
      </c>
      <c r="I4525" s="24">
        <f t="shared" si="3022"/>
        <v>208.80799999999999</v>
      </c>
      <c r="J4525" s="24">
        <f t="shared" ref="J4525:Q4528" si="3023">J4526</f>
        <v>188.68299999999999</v>
      </c>
      <c r="K4525" s="24">
        <f t="shared" si="3023"/>
        <v>0</v>
      </c>
      <c r="L4525" s="24">
        <f t="shared" si="3023"/>
        <v>0</v>
      </c>
      <c r="M4525" s="24">
        <f t="shared" si="3023"/>
        <v>0</v>
      </c>
      <c r="N4525" s="24">
        <f t="shared" si="3023"/>
        <v>0</v>
      </c>
      <c r="O4525" s="24">
        <f t="shared" si="3023"/>
        <v>208.80799999999999</v>
      </c>
      <c r="P4525" s="24">
        <f t="shared" si="3023"/>
        <v>0</v>
      </c>
      <c r="Q4525" s="24">
        <f t="shared" si="3023"/>
        <v>0</v>
      </c>
      <c r="R4525" s="88">
        <f t="shared" si="2986"/>
        <v>100</v>
      </c>
      <c r="S4525" s="70"/>
    </row>
    <row r="4526" spans="1:19" ht="47.25" customHeight="1" x14ac:dyDescent="0.3">
      <c r="A4526" s="28" t="s">
        <v>1777</v>
      </c>
      <c r="B4526" s="28" t="s">
        <v>1393</v>
      </c>
      <c r="C4526" s="18" t="s">
        <v>2000</v>
      </c>
      <c r="D4526" s="28"/>
      <c r="E4526" s="29" t="s">
        <v>2001</v>
      </c>
      <c r="F4526" s="24"/>
      <c r="G4526" s="24"/>
      <c r="H4526" s="24">
        <f t="shared" si="3022"/>
        <v>208.80799999999999</v>
      </c>
      <c r="I4526" s="24">
        <f t="shared" si="3022"/>
        <v>208.80799999999999</v>
      </c>
      <c r="J4526" s="24">
        <f t="shared" si="3023"/>
        <v>188.68299999999999</v>
      </c>
      <c r="K4526" s="24">
        <f t="shared" si="3023"/>
        <v>0</v>
      </c>
      <c r="L4526" s="24">
        <f t="shared" si="3023"/>
        <v>0</v>
      </c>
      <c r="M4526" s="24">
        <f t="shared" si="3023"/>
        <v>0</v>
      </c>
      <c r="N4526" s="24">
        <f t="shared" si="3023"/>
        <v>0</v>
      </c>
      <c r="O4526" s="24">
        <f t="shared" si="3023"/>
        <v>208.80799999999999</v>
      </c>
      <c r="P4526" s="24">
        <f t="shared" si="3023"/>
        <v>0</v>
      </c>
      <c r="Q4526" s="24">
        <f t="shared" si="3023"/>
        <v>0</v>
      </c>
      <c r="R4526" s="88">
        <f t="shared" si="2986"/>
        <v>100</v>
      </c>
      <c r="S4526" s="70"/>
    </row>
    <row r="4527" spans="1:19" ht="31.5" customHeight="1" x14ac:dyDescent="0.3">
      <c r="A4527" s="28" t="s">
        <v>1777</v>
      </c>
      <c r="B4527" s="28" t="s">
        <v>1393</v>
      </c>
      <c r="C4527" s="18" t="s">
        <v>2002</v>
      </c>
      <c r="D4527" s="28"/>
      <c r="E4527" s="29" t="s">
        <v>2003</v>
      </c>
      <c r="F4527" s="24"/>
      <c r="G4527" s="24"/>
      <c r="H4527" s="24">
        <f t="shared" si="3022"/>
        <v>208.80799999999999</v>
      </c>
      <c r="I4527" s="24">
        <f t="shared" si="3022"/>
        <v>208.80799999999999</v>
      </c>
      <c r="J4527" s="24">
        <f t="shared" si="3023"/>
        <v>188.68299999999999</v>
      </c>
      <c r="K4527" s="24">
        <f t="shared" si="3023"/>
        <v>0</v>
      </c>
      <c r="L4527" s="24">
        <f t="shared" si="3023"/>
        <v>0</v>
      </c>
      <c r="M4527" s="24">
        <f t="shared" si="3023"/>
        <v>0</v>
      </c>
      <c r="N4527" s="24">
        <f t="shared" si="3023"/>
        <v>0</v>
      </c>
      <c r="O4527" s="24">
        <f t="shared" si="3023"/>
        <v>208.80799999999999</v>
      </c>
      <c r="P4527" s="24">
        <f t="shared" si="3023"/>
        <v>0</v>
      </c>
      <c r="Q4527" s="24">
        <f t="shared" si="3023"/>
        <v>0</v>
      </c>
      <c r="R4527" s="88">
        <f t="shared" si="2986"/>
        <v>100</v>
      </c>
      <c r="S4527" s="70"/>
    </row>
    <row r="4528" spans="1:19" ht="31.5" customHeight="1" x14ac:dyDescent="0.3">
      <c r="A4528" s="28" t="s">
        <v>1777</v>
      </c>
      <c r="B4528" s="28" t="s">
        <v>1393</v>
      </c>
      <c r="C4528" s="18" t="s">
        <v>2002</v>
      </c>
      <c r="D4528" s="28" t="s">
        <v>51</v>
      </c>
      <c r="E4528" s="29" t="s">
        <v>663</v>
      </c>
      <c r="F4528" s="24"/>
      <c r="G4528" s="24"/>
      <c r="H4528" s="24">
        <f t="shared" si="3022"/>
        <v>208.80799999999999</v>
      </c>
      <c r="I4528" s="24">
        <f t="shared" si="3022"/>
        <v>208.80799999999999</v>
      </c>
      <c r="J4528" s="24">
        <f t="shared" si="3023"/>
        <v>188.68299999999999</v>
      </c>
      <c r="K4528" s="24">
        <f t="shared" si="3023"/>
        <v>0</v>
      </c>
      <c r="L4528" s="24">
        <f t="shared" si="3023"/>
        <v>0</v>
      </c>
      <c r="M4528" s="24">
        <f t="shared" si="3023"/>
        <v>0</v>
      </c>
      <c r="N4528" s="24">
        <f t="shared" si="3023"/>
        <v>0</v>
      </c>
      <c r="O4528" s="24">
        <f t="shared" si="3023"/>
        <v>208.80799999999999</v>
      </c>
      <c r="P4528" s="24">
        <f t="shared" si="3023"/>
        <v>0</v>
      </c>
      <c r="Q4528" s="24">
        <f t="shared" si="3023"/>
        <v>0</v>
      </c>
      <c r="R4528" s="88">
        <f t="shared" si="2986"/>
        <v>100</v>
      </c>
      <c r="S4528" s="70"/>
    </row>
    <row r="4529" spans="1:19" ht="31.5" customHeight="1" x14ac:dyDescent="0.3">
      <c r="A4529" s="28" t="s">
        <v>1777</v>
      </c>
      <c r="B4529" s="28" t="s">
        <v>1393</v>
      </c>
      <c r="C4529" s="18" t="s">
        <v>2002</v>
      </c>
      <c r="D4529" s="28" t="s">
        <v>52</v>
      </c>
      <c r="E4529" s="29" t="s">
        <v>664</v>
      </c>
      <c r="F4529" s="24"/>
      <c r="G4529" s="24"/>
      <c r="H4529" s="24">
        <f>121.615+87.193</f>
        <v>208.80799999999999</v>
      </c>
      <c r="I4529" s="24">
        <v>208.80799999999999</v>
      </c>
      <c r="J4529" s="37">
        <v>188.68299999999999</v>
      </c>
      <c r="K4529" s="24">
        <v>0</v>
      </c>
      <c r="L4529" s="24">
        <v>0</v>
      </c>
      <c r="M4529" s="24">
        <v>0</v>
      </c>
      <c r="N4529" s="24">
        <v>0</v>
      </c>
      <c r="O4529" s="30">
        <v>208.80799999999999</v>
      </c>
      <c r="P4529" s="30">
        <v>0</v>
      </c>
      <c r="Q4529" s="30">
        <v>0</v>
      </c>
      <c r="R4529" s="88">
        <f t="shared" si="2986"/>
        <v>100</v>
      </c>
      <c r="S4529" s="70"/>
    </row>
    <row r="4530" spans="1:19" s="36" customFormat="1" ht="31.5" customHeight="1" x14ac:dyDescent="0.3">
      <c r="A4530" s="43" t="s">
        <v>457</v>
      </c>
      <c r="B4530" s="43" t="s">
        <v>1396</v>
      </c>
      <c r="C4530" s="27"/>
      <c r="D4530" s="43"/>
      <c r="E4530" s="44" t="s">
        <v>610</v>
      </c>
      <c r="F4530" s="22">
        <v>118333.5</v>
      </c>
      <c r="G4530" s="22">
        <f t="shared" ref="G4530:H4530" si="3024">G4531+G4555+G4570</f>
        <v>-429.17599999999999</v>
      </c>
      <c r="H4530" s="22">
        <f t="shared" si="3024"/>
        <v>72313.135999999999</v>
      </c>
      <c r="I4530" s="22">
        <f t="shared" ref="I4530:Q4530" si="3025">I4531+I4555+I4570</f>
        <v>71111.740300000005</v>
      </c>
      <c r="J4530" s="76">
        <f t="shared" si="3025"/>
        <v>52955.214800000002</v>
      </c>
      <c r="K4530" s="22">
        <f t="shared" si="3025"/>
        <v>0</v>
      </c>
      <c r="L4530" s="22">
        <f t="shared" si="3025"/>
        <v>0</v>
      </c>
      <c r="M4530" s="22">
        <f t="shared" si="3025"/>
        <v>0</v>
      </c>
      <c r="N4530" s="22">
        <f t="shared" si="3025"/>
        <v>0</v>
      </c>
      <c r="O4530" s="45">
        <f t="shared" si="3025"/>
        <v>71027.322729999985</v>
      </c>
      <c r="P4530" s="45">
        <f t="shared" si="3025"/>
        <v>0</v>
      </c>
      <c r="Q4530" s="45">
        <f t="shared" si="3025"/>
        <v>0</v>
      </c>
      <c r="R4530" s="86">
        <f t="shared" si="2986"/>
        <v>99.881288842540087</v>
      </c>
      <c r="S4530" s="70"/>
    </row>
    <row r="4531" spans="1:19" s="36" customFormat="1" ht="15.75" customHeight="1" x14ac:dyDescent="0.3">
      <c r="A4531" s="43" t="s">
        <v>457</v>
      </c>
      <c r="B4531" s="43" t="s">
        <v>45</v>
      </c>
      <c r="C4531" s="27"/>
      <c r="D4531" s="43"/>
      <c r="E4531" s="44" t="s">
        <v>619</v>
      </c>
      <c r="F4531" s="22">
        <v>37691.5</v>
      </c>
      <c r="G4531" s="22">
        <f t="shared" ref="G4531:Q4531" si="3026">G4532</f>
        <v>0</v>
      </c>
      <c r="H4531" s="22">
        <f t="shared" si="3026"/>
        <v>37479.949999999997</v>
      </c>
      <c r="I4531" s="22">
        <f t="shared" si="3026"/>
        <v>36375.449999999997</v>
      </c>
      <c r="J4531" s="76">
        <f t="shared" si="3026"/>
        <v>25536.329999999998</v>
      </c>
      <c r="K4531" s="22">
        <f t="shared" si="3026"/>
        <v>0</v>
      </c>
      <c r="L4531" s="22">
        <f t="shared" si="3026"/>
        <v>0</v>
      </c>
      <c r="M4531" s="22">
        <f t="shared" si="3026"/>
        <v>0</v>
      </c>
      <c r="N4531" s="22">
        <f t="shared" si="3026"/>
        <v>0</v>
      </c>
      <c r="O4531" s="45">
        <f t="shared" si="3026"/>
        <v>36332.660879999996</v>
      </c>
      <c r="P4531" s="45">
        <f t="shared" si="3026"/>
        <v>0</v>
      </c>
      <c r="Q4531" s="45">
        <f t="shared" si="3026"/>
        <v>0</v>
      </c>
      <c r="R4531" s="86">
        <f t="shared" si="2986"/>
        <v>99.882368135651916</v>
      </c>
      <c r="S4531" s="70"/>
    </row>
    <row r="4532" spans="1:19" s="49" customFormat="1" ht="15.75" customHeight="1" x14ac:dyDescent="0.3">
      <c r="A4532" s="47" t="s">
        <v>457</v>
      </c>
      <c r="B4532" s="47" t="s">
        <v>1393</v>
      </c>
      <c r="C4532" s="20"/>
      <c r="D4532" s="47"/>
      <c r="E4532" s="48" t="s">
        <v>635</v>
      </c>
      <c r="F4532" s="23">
        <v>37691.5</v>
      </c>
      <c r="G4532" s="23">
        <f t="shared" ref="G4532" si="3027">G4533+G4538</f>
        <v>0</v>
      </c>
      <c r="H4532" s="23">
        <f>H4533+H4538+H4550</f>
        <v>37479.949999999997</v>
      </c>
      <c r="I4532" s="23">
        <f t="shared" ref="I4532:Q4532" si="3028">I4533+I4538+I4550</f>
        <v>36375.449999999997</v>
      </c>
      <c r="J4532" s="23">
        <f t="shared" si="3028"/>
        <v>25536.329999999998</v>
      </c>
      <c r="K4532" s="23">
        <f t="shared" si="3028"/>
        <v>0</v>
      </c>
      <c r="L4532" s="23">
        <f t="shared" si="3028"/>
        <v>0</v>
      </c>
      <c r="M4532" s="23">
        <f t="shared" si="3028"/>
        <v>0</v>
      </c>
      <c r="N4532" s="23">
        <f t="shared" si="3028"/>
        <v>0</v>
      </c>
      <c r="O4532" s="23">
        <f t="shared" si="3028"/>
        <v>36332.660879999996</v>
      </c>
      <c r="P4532" s="23">
        <f t="shared" si="3028"/>
        <v>0</v>
      </c>
      <c r="Q4532" s="23">
        <f t="shared" si="3028"/>
        <v>0</v>
      </c>
      <c r="R4532" s="87">
        <f t="shared" si="2986"/>
        <v>99.882368135651916</v>
      </c>
      <c r="S4532" s="70"/>
    </row>
    <row r="4533" spans="1:19" ht="31.5" customHeight="1" x14ac:dyDescent="0.3">
      <c r="A4533" s="28" t="s">
        <v>457</v>
      </c>
      <c r="B4533" s="28" t="s">
        <v>1393</v>
      </c>
      <c r="C4533" s="18" t="s">
        <v>62</v>
      </c>
      <c r="D4533" s="28"/>
      <c r="E4533" s="29" t="s">
        <v>1196</v>
      </c>
      <c r="F4533" s="24">
        <v>58.5</v>
      </c>
      <c r="G4533" s="24">
        <f t="shared" ref="G4533:Q4536" si="3029">G4534</f>
        <v>0</v>
      </c>
      <c r="H4533" s="24">
        <f t="shared" si="3029"/>
        <v>58.5</v>
      </c>
      <c r="I4533" s="24">
        <f t="shared" si="3029"/>
        <v>58.5</v>
      </c>
      <c r="J4533" s="37">
        <f t="shared" si="3029"/>
        <v>20</v>
      </c>
      <c r="K4533" s="24">
        <f t="shared" si="3029"/>
        <v>0</v>
      </c>
      <c r="L4533" s="24">
        <f t="shared" si="3029"/>
        <v>0</v>
      </c>
      <c r="M4533" s="24">
        <f t="shared" si="3029"/>
        <v>0</v>
      </c>
      <c r="N4533" s="24">
        <f t="shared" si="3029"/>
        <v>0</v>
      </c>
      <c r="O4533" s="30">
        <f t="shared" si="3029"/>
        <v>20</v>
      </c>
      <c r="P4533" s="30">
        <f t="shared" si="3029"/>
        <v>0</v>
      </c>
      <c r="Q4533" s="30">
        <f t="shared" si="3029"/>
        <v>0</v>
      </c>
      <c r="R4533" s="88">
        <f t="shared" si="2986"/>
        <v>34.188034188034187</v>
      </c>
    </row>
    <row r="4534" spans="1:19" ht="15.75" customHeight="1" x14ac:dyDescent="0.3">
      <c r="A4534" s="28" t="s">
        <v>457</v>
      </c>
      <c r="B4534" s="28" t="s">
        <v>1393</v>
      </c>
      <c r="C4534" s="18" t="s">
        <v>63</v>
      </c>
      <c r="D4534" s="28"/>
      <c r="E4534" s="29" t="s">
        <v>115</v>
      </c>
      <c r="F4534" s="24">
        <v>58.5</v>
      </c>
      <c r="G4534" s="24">
        <f t="shared" si="3029"/>
        <v>0</v>
      </c>
      <c r="H4534" s="24">
        <f t="shared" si="3029"/>
        <v>58.5</v>
      </c>
      <c r="I4534" s="24">
        <f t="shared" si="3029"/>
        <v>58.5</v>
      </c>
      <c r="J4534" s="37">
        <f t="shared" si="3029"/>
        <v>20</v>
      </c>
      <c r="K4534" s="24">
        <f t="shared" si="3029"/>
        <v>0</v>
      </c>
      <c r="L4534" s="24">
        <f t="shared" si="3029"/>
        <v>0</v>
      </c>
      <c r="M4534" s="24">
        <f t="shared" si="3029"/>
        <v>0</v>
      </c>
      <c r="N4534" s="24">
        <f t="shared" si="3029"/>
        <v>0</v>
      </c>
      <c r="O4534" s="30">
        <f t="shared" si="3029"/>
        <v>20</v>
      </c>
      <c r="P4534" s="30">
        <f t="shared" si="3029"/>
        <v>0</v>
      </c>
      <c r="Q4534" s="30">
        <f t="shared" si="3029"/>
        <v>0</v>
      </c>
      <c r="R4534" s="88">
        <f t="shared" si="2986"/>
        <v>34.188034188034187</v>
      </c>
    </row>
    <row r="4535" spans="1:19" ht="47.25" customHeight="1" x14ac:dyDescent="0.3">
      <c r="A4535" s="28" t="s">
        <v>457</v>
      </c>
      <c r="B4535" s="28" t="s">
        <v>1393</v>
      </c>
      <c r="C4535" s="18" t="s">
        <v>458</v>
      </c>
      <c r="D4535" s="28"/>
      <c r="E4535" s="29" t="s">
        <v>1209</v>
      </c>
      <c r="F4535" s="24">
        <v>58.5</v>
      </c>
      <c r="G4535" s="24">
        <f t="shared" si="3029"/>
        <v>0</v>
      </c>
      <c r="H4535" s="24">
        <f t="shared" si="3029"/>
        <v>58.5</v>
      </c>
      <c r="I4535" s="24">
        <f t="shared" si="3029"/>
        <v>58.5</v>
      </c>
      <c r="J4535" s="37">
        <f t="shared" si="3029"/>
        <v>20</v>
      </c>
      <c r="K4535" s="24">
        <f t="shared" si="3029"/>
        <v>0</v>
      </c>
      <c r="L4535" s="24">
        <f t="shared" si="3029"/>
        <v>0</v>
      </c>
      <c r="M4535" s="24">
        <f t="shared" si="3029"/>
        <v>0</v>
      </c>
      <c r="N4535" s="24">
        <f t="shared" si="3029"/>
        <v>0</v>
      </c>
      <c r="O4535" s="30">
        <f t="shared" si="3029"/>
        <v>20</v>
      </c>
      <c r="P4535" s="30">
        <f t="shared" si="3029"/>
        <v>0</v>
      </c>
      <c r="Q4535" s="30">
        <f t="shared" si="3029"/>
        <v>0</v>
      </c>
      <c r="R4535" s="88">
        <f t="shared" si="2986"/>
        <v>34.188034188034187</v>
      </c>
    </row>
    <row r="4536" spans="1:19" ht="31.5" customHeight="1" x14ac:dyDescent="0.3">
      <c r="A4536" s="28" t="s">
        <v>457</v>
      </c>
      <c r="B4536" s="28" t="s">
        <v>1393</v>
      </c>
      <c r="C4536" s="18" t="s">
        <v>458</v>
      </c>
      <c r="D4536" s="28" t="s">
        <v>51</v>
      </c>
      <c r="E4536" s="29" t="s">
        <v>663</v>
      </c>
      <c r="F4536" s="24">
        <v>58.5</v>
      </c>
      <c r="G4536" s="24">
        <f t="shared" ref="G4536:O4536" si="3030">G4537</f>
        <v>0</v>
      </c>
      <c r="H4536" s="24">
        <f t="shared" si="3030"/>
        <v>58.5</v>
      </c>
      <c r="I4536" s="24">
        <f t="shared" si="3030"/>
        <v>58.5</v>
      </c>
      <c r="J4536" s="37">
        <f t="shared" si="3030"/>
        <v>20</v>
      </c>
      <c r="K4536" s="24">
        <f t="shared" si="3030"/>
        <v>0</v>
      </c>
      <c r="L4536" s="24">
        <f t="shared" si="3030"/>
        <v>0</v>
      </c>
      <c r="M4536" s="24">
        <f t="shared" si="3030"/>
        <v>0</v>
      </c>
      <c r="N4536" s="24">
        <f t="shared" si="3030"/>
        <v>0</v>
      </c>
      <c r="O4536" s="30">
        <f t="shared" si="3030"/>
        <v>20</v>
      </c>
      <c r="P4536" s="30">
        <f t="shared" si="3029"/>
        <v>0</v>
      </c>
      <c r="Q4536" s="30">
        <f t="shared" si="3029"/>
        <v>0</v>
      </c>
      <c r="R4536" s="88">
        <f t="shared" si="2986"/>
        <v>34.188034188034187</v>
      </c>
    </row>
    <row r="4537" spans="1:19" ht="31.5" customHeight="1" x14ac:dyDescent="0.3">
      <c r="A4537" s="28" t="s">
        <v>457</v>
      </c>
      <c r="B4537" s="28" t="s">
        <v>1393</v>
      </c>
      <c r="C4537" s="18" t="s">
        <v>458</v>
      </c>
      <c r="D4537" s="28" t="s">
        <v>52</v>
      </c>
      <c r="E4537" s="29" t="s">
        <v>664</v>
      </c>
      <c r="F4537" s="24">
        <v>58.5</v>
      </c>
      <c r="G4537" s="24"/>
      <c r="H4537" s="24">
        <v>58.5</v>
      </c>
      <c r="I4537" s="24">
        <v>58.5</v>
      </c>
      <c r="J4537" s="37">
        <v>20</v>
      </c>
      <c r="K4537" s="24">
        <v>0</v>
      </c>
      <c r="L4537" s="24">
        <v>0</v>
      </c>
      <c r="M4537" s="24">
        <v>0</v>
      </c>
      <c r="N4537" s="24">
        <v>0</v>
      </c>
      <c r="O4537" s="30">
        <v>20</v>
      </c>
      <c r="P4537" s="30">
        <v>0</v>
      </c>
      <c r="Q4537" s="30">
        <v>0</v>
      </c>
      <c r="R4537" s="88">
        <f t="shared" si="2986"/>
        <v>34.188034188034187</v>
      </c>
    </row>
    <row r="4538" spans="1:19" ht="31.5" customHeight="1" x14ac:dyDescent="0.3">
      <c r="A4538" s="28" t="s">
        <v>457</v>
      </c>
      <c r="B4538" s="28" t="s">
        <v>1393</v>
      </c>
      <c r="C4538" s="18" t="s">
        <v>65</v>
      </c>
      <c r="D4538" s="28"/>
      <c r="E4538" s="29" t="s">
        <v>1228</v>
      </c>
      <c r="F4538" s="24">
        <v>37633</v>
      </c>
      <c r="G4538" s="24">
        <f t="shared" ref="G4538:Q4538" si="3031">G4539</f>
        <v>0</v>
      </c>
      <c r="H4538" s="24">
        <f t="shared" si="3031"/>
        <v>37414.399999999994</v>
      </c>
      <c r="I4538" s="24">
        <f t="shared" si="3031"/>
        <v>36291.5</v>
      </c>
      <c r="J4538" s="37">
        <f t="shared" si="3031"/>
        <v>25516.329999999998</v>
      </c>
      <c r="K4538" s="24">
        <f t="shared" si="3031"/>
        <v>0</v>
      </c>
      <c r="L4538" s="24">
        <f t="shared" si="3031"/>
        <v>0</v>
      </c>
      <c r="M4538" s="24">
        <f t="shared" si="3031"/>
        <v>0</v>
      </c>
      <c r="N4538" s="24">
        <f t="shared" si="3031"/>
        <v>0</v>
      </c>
      <c r="O4538" s="30">
        <f t="shared" si="3031"/>
        <v>36287.210879999999</v>
      </c>
      <c r="P4538" s="30">
        <f t="shared" si="3031"/>
        <v>0</v>
      </c>
      <c r="Q4538" s="30">
        <f t="shared" si="3031"/>
        <v>0</v>
      </c>
      <c r="R4538" s="88">
        <f t="shared" si="2986"/>
        <v>99.988181475001028</v>
      </c>
      <c r="S4538" s="70"/>
    </row>
    <row r="4539" spans="1:19" ht="31.5" customHeight="1" x14ac:dyDescent="0.3">
      <c r="A4539" s="28" t="s">
        <v>457</v>
      </c>
      <c r="B4539" s="28" t="s">
        <v>1393</v>
      </c>
      <c r="C4539" s="18" t="s">
        <v>66</v>
      </c>
      <c r="D4539" s="28"/>
      <c r="E4539" s="29" t="s">
        <v>1231</v>
      </c>
      <c r="F4539" s="24">
        <v>37633</v>
      </c>
      <c r="G4539" s="24">
        <f t="shared" ref="G4539:H4539" si="3032">G4540+G4543</f>
        <v>0</v>
      </c>
      <c r="H4539" s="24">
        <f t="shared" si="3032"/>
        <v>37414.399999999994</v>
      </c>
      <c r="I4539" s="24">
        <f t="shared" ref="I4539:Q4539" si="3033">I4540+I4543</f>
        <v>36291.5</v>
      </c>
      <c r="J4539" s="37">
        <f t="shared" si="3033"/>
        <v>25516.329999999998</v>
      </c>
      <c r="K4539" s="24">
        <f t="shared" si="3033"/>
        <v>0</v>
      </c>
      <c r="L4539" s="24">
        <f t="shared" si="3033"/>
        <v>0</v>
      </c>
      <c r="M4539" s="24">
        <f t="shared" si="3033"/>
        <v>0</v>
      </c>
      <c r="N4539" s="24">
        <f t="shared" si="3033"/>
        <v>0</v>
      </c>
      <c r="O4539" s="30">
        <f t="shared" si="3033"/>
        <v>36287.210879999999</v>
      </c>
      <c r="P4539" s="30">
        <f t="shared" si="3033"/>
        <v>0</v>
      </c>
      <c r="Q4539" s="30">
        <f t="shared" si="3033"/>
        <v>0</v>
      </c>
      <c r="R4539" s="88">
        <f t="shared" si="2986"/>
        <v>99.988181475001028</v>
      </c>
      <c r="S4539" s="70"/>
    </row>
    <row r="4540" spans="1:19" ht="31.5" customHeight="1" x14ac:dyDescent="0.3">
      <c r="A4540" s="28" t="s">
        <v>457</v>
      </c>
      <c r="B4540" s="28" t="s">
        <v>1393</v>
      </c>
      <c r="C4540" s="18" t="s">
        <v>67</v>
      </c>
      <c r="D4540" s="28"/>
      <c r="E4540" s="29" t="s">
        <v>1221</v>
      </c>
      <c r="F4540" s="24">
        <v>35419.699999999997</v>
      </c>
      <c r="G4540" s="24">
        <f t="shared" ref="G4540:Q4541" si="3034">G4541</f>
        <v>0</v>
      </c>
      <c r="H4540" s="24">
        <f t="shared" si="3034"/>
        <v>35419.699999999997</v>
      </c>
      <c r="I4540" s="24">
        <f t="shared" si="3034"/>
        <v>34573.70235</v>
      </c>
      <c r="J4540" s="37">
        <f t="shared" si="3034"/>
        <v>24340.868719999999</v>
      </c>
      <c r="K4540" s="24">
        <f t="shared" si="3034"/>
        <v>0</v>
      </c>
      <c r="L4540" s="24">
        <f t="shared" si="3034"/>
        <v>0</v>
      </c>
      <c r="M4540" s="24">
        <f t="shared" si="3034"/>
        <v>0</v>
      </c>
      <c r="N4540" s="24">
        <f t="shared" si="3034"/>
        <v>0</v>
      </c>
      <c r="O4540" s="30">
        <f t="shared" si="3034"/>
        <v>34569.413229999998</v>
      </c>
      <c r="P4540" s="30">
        <f t="shared" si="3034"/>
        <v>0</v>
      </c>
      <c r="Q4540" s="30">
        <f t="shared" si="3034"/>
        <v>0</v>
      </c>
      <c r="R4540" s="88">
        <f t="shared" si="2986"/>
        <v>99.987594270475924</v>
      </c>
      <c r="S4540" s="70"/>
    </row>
    <row r="4541" spans="1:19" ht="78.75" customHeight="1" x14ac:dyDescent="0.3">
      <c r="A4541" s="28" t="s">
        <v>457</v>
      </c>
      <c r="B4541" s="28" t="s">
        <v>1393</v>
      </c>
      <c r="C4541" s="18" t="s">
        <v>67</v>
      </c>
      <c r="D4541" s="28" t="s">
        <v>58</v>
      </c>
      <c r="E4541" s="29" t="s">
        <v>660</v>
      </c>
      <c r="F4541" s="24">
        <v>35419.699999999997</v>
      </c>
      <c r="G4541" s="24">
        <f t="shared" si="3034"/>
        <v>0</v>
      </c>
      <c r="H4541" s="24">
        <f t="shared" si="3034"/>
        <v>35419.699999999997</v>
      </c>
      <c r="I4541" s="24">
        <f t="shared" si="3034"/>
        <v>34573.70235</v>
      </c>
      <c r="J4541" s="37">
        <f t="shared" si="3034"/>
        <v>24340.868719999999</v>
      </c>
      <c r="K4541" s="24">
        <f t="shared" si="3034"/>
        <v>0</v>
      </c>
      <c r="L4541" s="24">
        <f t="shared" si="3034"/>
        <v>0</v>
      </c>
      <c r="M4541" s="24">
        <f t="shared" si="3034"/>
        <v>0</v>
      </c>
      <c r="N4541" s="24">
        <f t="shared" si="3034"/>
        <v>0</v>
      </c>
      <c r="O4541" s="30">
        <f t="shared" si="3034"/>
        <v>34569.413229999998</v>
      </c>
      <c r="P4541" s="30">
        <f t="shared" si="3034"/>
        <v>0</v>
      </c>
      <c r="Q4541" s="30">
        <f t="shared" si="3034"/>
        <v>0</v>
      </c>
      <c r="R4541" s="88">
        <f t="shared" si="2986"/>
        <v>99.987594270475924</v>
      </c>
      <c r="S4541" s="70"/>
    </row>
    <row r="4542" spans="1:19" ht="31.5" customHeight="1" x14ac:dyDescent="0.3">
      <c r="A4542" s="28" t="s">
        <v>457</v>
      </c>
      <c r="B4542" s="28" t="s">
        <v>1393</v>
      </c>
      <c r="C4542" s="18" t="s">
        <v>67</v>
      </c>
      <c r="D4542" s="28" t="s">
        <v>68</v>
      </c>
      <c r="E4542" s="29" t="s">
        <v>662</v>
      </c>
      <c r="F4542" s="24">
        <v>35419.699999999997</v>
      </c>
      <c r="G4542" s="24"/>
      <c r="H4542" s="24">
        <v>35419.699999999997</v>
      </c>
      <c r="I4542" s="24">
        <v>34573.70235</v>
      </c>
      <c r="J4542" s="37">
        <v>24340.868719999999</v>
      </c>
      <c r="K4542" s="24">
        <v>0</v>
      </c>
      <c r="L4542" s="24">
        <v>0</v>
      </c>
      <c r="M4542" s="24">
        <v>0</v>
      </c>
      <c r="N4542" s="24">
        <v>0</v>
      </c>
      <c r="O4542" s="30">
        <v>34569.413229999998</v>
      </c>
      <c r="P4542" s="30">
        <v>0</v>
      </c>
      <c r="Q4542" s="30">
        <v>0</v>
      </c>
      <c r="R4542" s="88">
        <f t="shared" si="2986"/>
        <v>99.987594270475924</v>
      </c>
      <c r="S4542" s="70"/>
    </row>
    <row r="4543" spans="1:19" ht="31.5" customHeight="1" x14ac:dyDescent="0.3">
      <c r="A4543" s="28" t="s">
        <v>457</v>
      </c>
      <c r="B4543" s="28" t="s">
        <v>1393</v>
      </c>
      <c r="C4543" s="18" t="s">
        <v>69</v>
      </c>
      <c r="D4543" s="28"/>
      <c r="E4543" s="29" t="s">
        <v>1222</v>
      </c>
      <c r="F4543" s="24">
        <v>2213.3000000000002</v>
      </c>
      <c r="G4543" s="24">
        <f t="shared" ref="G4543:H4543" si="3035">G4544+G4546</f>
        <v>0</v>
      </c>
      <c r="H4543" s="24">
        <f t="shared" si="3035"/>
        <v>1994.7</v>
      </c>
      <c r="I4543" s="24">
        <f>I4544+I4546+I4548</f>
        <v>1717.79765</v>
      </c>
      <c r="J4543" s="24">
        <f t="shared" ref="J4543:Q4543" si="3036">J4544+J4546+J4548</f>
        <v>1175.46128</v>
      </c>
      <c r="K4543" s="24">
        <f t="shared" si="3036"/>
        <v>0</v>
      </c>
      <c r="L4543" s="24">
        <f t="shared" si="3036"/>
        <v>0</v>
      </c>
      <c r="M4543" s="24">
        <f t="shared" si="3036"/>
        <v>0</v>
      </c>
      <c r="N4543" s="24">
        <f t="shared" si="3036"/>
        <v>0</v>
      </c>
      <c r="O4543" s="24">
        <f t="shared" si="3036"/>
        <v>1717.79765</v>
      </c>
      <c r="P4543" s="24">
        <f t="shared" si="3036"/>
        <v>0</v>
      </c>
      <c r="Q4543" s="24">
        <f t="shared" si="3036"/>
        <v>0</v>
      </c>
      <c r="R4543" s="88">
        <f t="shared" si="2986"/>
        <v>100</v>
      </c>
      <c r="S4543" s="70"/>
    </row>
    <row r="4544" spans="1:19" ht="78.75" customHeight="1" x14ac:dyDescent="0.3">
      <c r="A4544" s="28" t="s">
        <v>457</v>
      </c>
      <c r="B4544" s="28" t="s">
        <v>1393</v>
      </c>
      <c r="C4544" s="18" t="s">
        <v>69</v>
      </c>
      <c r="D4544" s="28" t="s">
        <v>58</v>
      </c>
      <c r="E4544" s="29" t="s">
        <v>660</v>
      </c>
      <c r="F4544" s="24">
        <v>50</v>
      </c>
      <c r="G4544" s="24">
        <f t="shared" ref="G4544:Q4544" si="3037">G4545</f>
        <v>0</v>
      </c>
      <c r="H4544" s="24">
        <f t="shared" si="3037"/>
        <v>50</v>
      </c>
      <c r="I4544" s="24">
        <f t="shared" si="3037"/>
        <v>6.6097000000000001</v>
      </c>
      <c r="J4544" s="37">
        <f t="shared" si="3037"/>
        <v>6.61</v>
      </c>
      <c r="K4544" s="24">
        <f t="shared" si="3037"/>
        <v>0</v>
      </c>
      <c r="L4544" s="24">
        <f t="shared" si="3037"/>
        <v>0</v>
      </c>
      <c r="M4544" s="24">
        <f t="shared" si="3037"/>
        <v>0</v>
      </c>
      <c r="N4544" s="24">
        <f t="shared" si="3037"/>
        <v>0</v>
      </c>
      <c r="O4544" s="30">
        <f t="shared" si="3037"/>
        <v>6.6097000000000001</v>
      </c>
      <c r="P4544" s="30">
        <f t="shared" si="3037"/>
        <v>0</v>
      </c>
      <c r="Q4544" s="30">
        <f t="shared" si="3037"/>
        <v>0</v>
      </c>
      <c r="R4544" s="88">
        <f t="shared" si="2986"/>
        <v>100</v>
      </c>
      <c r="S4544" s="70"/>
    </row>
    <row r="4545" spans="1:19" ht="31.5" customHeight="1" x14ac:dyDescent="0.3">
      <c r="A4545" s="28" t="s">
        <v>457</v>
      </c>
      <c r="B4545" s="28" t="s">
        <v>1393</v>
      </c>
      <c r="C4545" s="18" t="s">
        <v>69</v>
      </c>
      <c r="D4545" s="28" t="s">
        <v>68</v>
      </c>
      <c r="E4545" s="29" t="s">
        <v>662</v>
      </c>
      <c r="F4545" s="24">
        <v>50</v>
      </c>
      <c r="G4545" s="24"/>
      <c r="H4545" s="24">
        <v>50</v>
      </c>
      <c r="I4545" s="24">
        <v>6.6097000000000001</v>
      </c>
      <c r="J4545" s="37">
        <v>6.61</v>
      </c>
      <c r="K4545" s="24">
        <v>0</v>
      </c>
      <c r="L4545" s="24">
        <v>0</v>
      </c>
      <c r="M4545" s="24">
        <v>0</v>
      </c>
      <c r="N4545" s="24">
        <v>0</v>
      </c>
      <c r="O4545" s="30">
        <v>6.6097000000000001</v>
      </c>
      <c r="P4545" s="30">
        <v>0</v>
      </c>
      <c r="Q4545" s="30">
        <v>0</v>
      </c>
      <c r="R4545" s="88">
        <f t="shared" si="2986"/>
        <v>100</v>
      </c>
      <c r="S4545" s="70"/>
    </row>
    <row r="4546" spans="1:19" ht="31.5" customHeight="1" x14ac:dyDescent="0.3">
      <c r="A4546" s="28" t="s">
        <v>457</v>
      </c>
      <c r="B4546" s="28" t="s">
        <v>1393</v>
      </c>
      <c r="C4546" s="18" t="s">
        <v>69</v>
      </c>
      <c r="D4546" s="28" t="s">
        <v>51</v>
      </c>
      <c r="E4546" s="29" t="s">
        <v>663</v>
      </c>
      <c r="F4546" s="24">
        <v>2163.3000000000002</v>
      </c>
      <c r="G4546" s="24">
        <f t="shared" ref="G4546:Q4546" si="3038">G4547</f>
        <v>0</v>
      </c>
      <c r="H4546" s="24">
        <f t="shared" si="3038"/>
        <v>1944.7</v>
      </c>
      <c r="I4546" s="24">
        <f t="shared" si="3038"/>
        <v>1709.68795</v>
      </c>
      <c r="J4546" s="37">
        <f t="shared" si="3038"/>
        <v>1167.3512800000001</v>
      </c>
      <c r="K4546" s="24">
        <f t="shared" si="3038"/>
        <v>0</v>
      </c>
      <c r="L4546" s="24">
        <f t="shared" si="3038"/>
        <v>0</v>
      </c>
      <c r="M4546" s="24">
        <f t="shared" si="3038"/>
        <v>0</v>
      </c>
      <c r="N4546" s="24">
        <f t="shared" si="3038"/>
        <v>0</v>
      </c>
      <c r="O4546" s="30">
        <f t="shared" si="3038"/>
        <v>1709.68795</v>
      </c>
      <c r="P4546" s="30">
        <f t="shared" si="3038"/>
        <v>0</v>
      </c>
      <c r="Q4546" s="30">
        <f t="shared" si="3038"/>
        <v>0</v>
      </c>
      <c r="R4546" s="88">
        <f t="shared" si="2986"/>
        <v>100</v>
      </c>
      <c r="S4546" s="70"/>
    </row>
    <row r="4547" spans="1:19" ht="31.5" customHeight="1" x14ac:dyDescent="0.3">
      <c r="A4547" s="28" t="s">
        <v>457</v>
      </c>
      <c r="B4547" s="28" t="s">
        <v>1393</v>
      </c>
      <c r="C4547" s="18" t="s">
        <v>69</v>
      </c>
      <c r="D4547" s="28" t="s">
        <v>52</v>
      </c>
      <c r="E4547" s="29" t="s">
        <v>664</v>
      </c>
      <c r="F4547" s="24">
        <v>2163.3000000000002</v>
      </c>
      <c r="G4547" s="24"/>
      <c r="H4547" s="24">
        <f>1951.75-7.05</f>
        <v>1944.7</v>
      </c>
      <c r="I4547" s="24">
        <v>1709.68795</v>
      </c>
      <c r="J4547" s="37">
        <v>1167.3512800000001</v>
      </c>
      <c r="K4547" s="24">
        <v>0</v>
      </c>
      <c r="L4547" s="24">
        <v>0</v>
      </c>
      <c r="M4547" s="24">
        <v>0</v>
      </c>
      <c r="N4547" s="24">
        <v>0</v>
      </c>
      <c r="O4547" s="30">
        <v>1709.68795</v>
      </c>
      <c r="P4547" s="30">
        <v>0</v>
      </c>
      <c r="Q4547" s="30">
        <v>0</v>
      </c>
      <c r="R4547" s="88">
        <f t="shared" si="2986"/>
        <v>100</v>
      </c>
      <c r="S4547" s="70"/>
    </row>
    <row r="4548" spans="1:19" x14ac:dyDescent="0.3">
      <c r="A4548" s="28" t="s">
        <v>457</v>
      </c>
      <c r="B4548" s="28" t="s">
        <v>1393</v>
      </c>
      <c r="C4548" s="18" t="s">
        <v>69</v>
      </c>
      <c r="D4548" s="28" t="s">
        <v>53</v>
      </c>
      <c r="E4548" s="29" t="s">
        <v>679</v>
      </c>
      <c r="F4548" s="24"/>
      <c r="G4548" s="24"/>
      <c r="H4548" s="24">
        <v>0</v>
      </c>
      <c r="I4548" s="24">
        <f>I4549</f>
        <v>1.5</v>
      </c>
      <c r="J4548" s="24">
        <f t="shared" ref="J4548:Q4548" si="3039">J4549</f>
        <v>1.5</v>
      </c>
      <c r="K4548" s="24">
        <f t="shared" si="3039"/>
        <v>0</v>
      </c>
      <c r="L4548" s="24">
        <f t="shared" si="3039"/>
        <v>0</v>
      </c>
      <c r="M4548" s="24">
        <f t="shared" si="3039"/>
        <v>0</v>
      </c>
      <c r="N4548" s="24">
        <f t="shared" si="3039"/>
        <v>0</v>
      </c>
      <c r="O4548" s="24">
        <f t="shared" si="3039"/>
        <v>1.5</v>
      </c>
      <c r="P4548" s="24">
        <f t="shared" si="3039"/>
        <v>0</v>
      </c>
      <c r="Q4548" s="24">
        <f t="shared" si="3039"/>
        <v>0</v>
      </c>
      <c r="R4548" s="88">
        <f t="shared" si="2986"/>
        <v>100</v>
      </c>
      <c r="S4548" s="70"/>
    </row>
    <row r="4549" spans="1:19" x14ac:dyDescent="0.3">
      <c r="A4549" s="28" t="s">
        <v>457</v>
      </c>
      <c r="B4549" s="28" t="s">
        <v>1393</v>
      </c>
      <c r="C4549" s="18" t="s">
        <v>69</v>
      </c>
      <c r="D4549" s="28" t="s">
        <v>60</v>
      </c>
      <c r="E4549" s="29" t="s">
        <v>682</v>
      </c>
      <c r="F4549" s="24"/>
      <c r="G4549" s="24"/>
      <c r="H4549" s="24">
        <v>0</v>
      </c>
      <c r="I4549" s="24">
        <v>1.5</v>
      </c>
      <c r="J4549" s="37">
        <v>1.5</v>
      </c>
      <c r="K4549" s="37">
        <v>0</v>
      </c>
      <c r="L4549" s="37">
        <v>0</v>
      </c>
      <c r="M4549" s="37">
        <v>0</v>
      </c>
      <c r="N4549" s="37">
        <v>0</v>
      </c>
      <c r="O4549" s="37">
        <v>1.5</v>
      </c>
      <c r="P4549" s="37">
        <v>0</v>
      </c>
      <c r="Q4549" s="37">
        <v>0</v>
      </c>
      <c r="R4549" s="88">
        <f t="shared" si="2986"/>
        <v>100</v>
      </c>
      <c r="S4549" s="70"/>
    </row>
    <row r="4550" spans="1:19" ht="46.8" x14ac:dyDescent="0.3">
      <c r="A4550" s="28" t="s">
        <v>457</v>
      </c>
      <c r="B4550" s="28" t="s">
        <v>1393</v>
      </c>
      <c r="C4550" s="28" t="s">
        <v>79</v>
      </c>
      <c r="D4550" s="28"/>
      <c r="E4550" s="29" t="s">
        <v>1232</v>
      </c>
      <c r="F4550" s="24"/>
      <c r="G4550" s="24"/>
      <c r="H4550" s="24">
        <f>H4551</f>
        <v>7.05</v>
      </c>
      <c r="I4550" s="24">
        <f t="shared" ref="I4550:Q4553" si="3040">I4551</f>
        <v>25.45</v>
      </c>
      <c r="J4550" s="24">
        <f t="shared" si="3040"/>
        <v>0</v>
      </c>
      <c r="K4550" s="24">
        <f t="shared" si="3040"/>
        <v>0</v>
      </c>
      <c r="L4550" s="24">
        <f t="shared" si="3040"/>
        <v>0</v>
      </c>
      <c r="M4550" s="24">
        <f t="shared" si="3040"/>
        <v>0</v>
      </c>
      <c r="N4550" s="24">
        <f t="shared" si="3040"/>
        <v>0</v>
      </c>
      <c r="O4550" s="24">
        <f t="shared" si="3040"/>
        <v>25.45</v>
      </c>
      <c r="P4550" s="24">
        <f t="shared" si="3040"/>
        <v>0</v>
      </c>
      <c r="Q4550" s="24">
        <f t="shared" si="3040"/>
        <v>0</v>
      </c>
      <c r="R4550" s="88">
        <f t="shared" si="2986"/>
        <v>100</v>
      </c>
      <c r="S4550" s="70"/>
    </row>
    <row r="4551" spans="1:19" ht="46.8" x14ac:dyDescent="0.3">
      <c r="A4551" s="28" t="s">
        <v>457</v>
      </c>
      <c r="B4551" s="28" t="s">
        <v>1393</v>
      </c>
      <c r="C4551" s="18" t="s">
        <v>2000</v>
      </c>
      <c r="D4551" s="28"/>
      <c r="E4551" s="29" t="s">
        <v>2001</v>
      </c>
      <c r="F4551" s="24"/>
      <c r="G4551" s="24"/>
      <c r="H4551" s="24">
        <f>H4552</f>
        <v>7.05</v>
      </c>
      <c r="I4551" s="24">
        <f t="shared" si="3040"/>
        <v>25.45</v>
      </c>
      <c r="J4551" s="24">
        <f t="shared" si="3040"/>
        <v>0</v>
      </c>
      <c r="K4551" s="24">
        <f t="shared" si="3040"/>
        <v>0</v>
      </c>
      <c r="L4551" s="24">
        <f t="shared" si="3040"/>
        <v>0</v>
      </c>
      <c r="M4551" s="24">
        <f t="shared" si="3040"/>
        <v>0</v>
      </c>
      <c r="N4551" s="24">
        <f t="shared" si="3040"/>
        <v>0</v>
      </c>
      <c r="O4551" s="24">
        <f t="shared" si="3040"/>
        <v>25.45</v>
      </c>
      <c r="P4551" s="24">
        <f t="shared" si="3040"/>
        <v>0</v>
      </c>
      <c r="Q4551" s="24">
        <f t="shared" si="3040"/>
        <v>0</v>
      </c>
      <c r="R4551" s="88">
        <f t="shared" si="2986"/>
        <v>100</v>
      </c>
      <c r="S4551" s="70"/>
    </row>
    <row r="4552" spans="1:19" ht="31.2" x14ac:dyDescent="0.3">
      <c r="A4552" s="28" t="s">
        <v>457</v>
      </c>
      <c r="B4552" s="28" t="s">
        <v>1393</v>
      </c>
      <c r="C4552" s="18" t="s">
        <v>2002</v>
      </c>
      <c r="D4552" s="28"/>
      <c r="E4552" s="29" t="s">
        <v>2003</v>
      </c>
      <c r="F4552" s="24"/>
      <c r="G4552" s="24"/>
      <c r="H4552" s="24">
        <f>H4553</f>
        <v>7.05</v>
      </c>
      <c r="I4552" s="24">
        <f t="shared" si="3040"/>
        <v>25.45</v>
      </c>
      <c r="J4552" s="24">
        <f t="shared" si="3040"/>
        <v>0</v>
      </c>
      <c r="K4552" s="24">
        <f t="shared" si="3040"/>
        <v>0</v>
      </c>
      <c r="L4552" s="24">
        <f t="shared" si="3040"/>
        <v>0</v>
      </c>
      <c r="M4552" s="24">
        <f t="shared" si="3040"/>
        <v>0</v>
      </c>
      <c r="N4552" s="24">
        <f t="shared" si="3040"/>
        <v>0</v>
      </c>
      <c r="O4552" s="24">
        <f t="shared" si="3040"/>
        <v>25.45</v>
      </c>
      <c r="P4552" s="24">
        <f t="shared" si="3040"/>
        <v>0</v>
      </c>
      <c r="Q4552" s="24">
        <f t="shared" si="3040"/>
        <v>0</v>
      </c>
      <c r="R4552" s="88">
        <f t="shared" si="2986"/>
        <v>100</v>
      </c>
      <c r="S4552" s="70"/>
    </row>
    <row r="4553" spans="1:19" ht="31.2" x14ac:dyDescent="0.3">
      <c r="A4553" s="28" t="s">
        <v>457</v>
      </c>
      <c r="B4553" s="28" t="s">
        <v>1393</v>
      </c>
      <c r="C4553" s="18" t="s">
        <v>2002</v>
      </c>
      <c r="D4553" s="28" t="s">
        <v>51</v>
      </c>
      <c r="E4553" s="29" t="s">
        <v>663</v>
      </c>
      <c r="F4553" s="24"/>
      <c r="G4553" s="24"/>
      <c r="H4553" s="24">
        <f>H4554</f>
        <v>7.05</v>
      </c>
      <c r="I4553" s="24">
        <f t="shared" si="3040"/>
        <v>25.45</v>
      </c>
      <c r="J4553" s="24">
        <f t="shared" si="3040"/>
        <v>0</v>
      </c>
      <c r="K4553" s="24">
        <f t="shared" si="3040"/>
        <v>0</v>
      </c>
      <c r="L4553" s="24">
        <f t="shared" si="3040"/>
        <v>0</v>
      </c>
      <c r="M4553" s="24">
        <f t="shared" si="3040"/>
        <v>0</v>
      </c>
      <c r="N4553" s="24">
        <f t="shared" si="3040"/>
        <v>0</v>
      </c>
      <c r="O4553" s="24">
        <f t="shared" si="3040"/>
        <v>25.45</v>
      </c>
      <c r="P4553" s="24">
        <f t="shared" si="3040"/>
        <v>0</v>
      </c>
      <c r="Q4553" s="24">
        <f t="shared" si="3040"/>
        <v>0</v>
      </c>
      <c r="R4553" s="88">
        <f t="shared" si="2986"/>
        <v>100</v>
      </c>
      <c r="S4553" s="70"/>
    </row>
    <row r="4554" spans="1:19" ht="31.2" x14ac:dyDescent="0.3">
      <c r="A4554" s="28" t="s">
        <v>457</v>
      </c>
      <c r="B4554" s="28" t="s">
        <v>1393</v>
      </c>
      <c r="C4554" s="18" t="s">
        <v>2002</v>
      </c>
      <c r="D4554" s="28" t="s">
        <v>52</v>
      </c>
      <c r="E4554" s="29" t="s">
        <v>664</v>
      </c>
      <c r="F4554" s="24"/>
      <c r="G4554" s="24"/>
      <c r="H4554" s="24">
        <v>7.05</v>
      </c>
      <c r="I4554" s="24">
        <v>25.45</v>
      </c>
      <c r="J4554" s="24">
        <v>0</v>
      </c>
      <c r="K4554" s="24">
        <v>0</v>
      </c>
      <c r="L4554" s="24">
        <v>0</v>
      </c>
      <c r="M4554" s="24">
        <v>0</v>
      </c>
      <c r="N4554" s="24">
        <v>0</v>
      </c>
      <c r="O4554" s="24">
        <v>25.45</v>
      </c>
      <c r="P4554" s="24">
        <v>0</v>
      </c>
      <c r="Q4554" s="24">
        <v>0</v>
      </c>
      <c r="R4554" s="88">
        <f t="shared" si="2986"/>
        <v>100</v>
      </c>
      <c r="S4554" s="70"/>
    </row>
    <row r="4555" spans="1:19" s="36" customFormat="1" ht="31.5" customHeight="1" x14ac:dyDescent="0.3">
      <c r="A4555" s="43" t="s">
        <v>457</v>
      </c>
      <c r="B4555" s="43" t="s">
        <v>130</v>
      </c>
      <c r="C4555" s="27"/>
      <c r="D4555" s="43"/>
      <c r="E4555" s="44" t="s">
        <v>620</v>
      </c>
      <c r="F4555" s="22">
        <v>2433.9</v>
      </c>
      <c r="G4555" s="22">
        <f t="shared" ref="G4555:H4555" si="3041">G4563+G4556</f>
        <v>0</v>
      </c>
      <c r="H4555" s="22">
        <f t="shared" si="3041"/>
        <v>2271.826</v>
      </c>
      <c r="I4555" s="22">
        <f t="shared" ref="I4555:Q4555" si="3042">I4563+I4556</f>
        <v>2270.326</v>
      </c>
      <c r="J4555" s="76">
        <f t="shared" si="3042"/>
        <v>1910.51</v>
      </c>
      <c r="K4555" s="22">
        <f t="shared" si="3042"/>
        <v>0</v>
      </c>
      <c r="L4555" s="22">
        <f t="shared" si="3042"/>
        <v>0</v>
      </c>
      <c r="M4555" s="22">
        <f t="shared" si="3042"/>
        <v>0</v>
      </c>
      <c r="N4555" s="22">
        <f t="shared" si="3042"/>
        <v>0</v>
      </c>
      <c r="O4555" s="45">
        <f t="shared" si="3042"/>
        <v>2270.3255600000002</v>
      </c>
      <c r="P4555" s="45">
        <f t="shared" si="3042"/>
        <v>0</v>
      </c>
      <c r="Q4555" s="45">
        <f t="shared" si="3042"/>
        <v>0</v>
      </c>
      <c r="R4555" s="86">
        <f t="shared" si="2986"/>
        <v>99.99998061952337</v>
      </c>
      <c r="S4555" s="70"/>
    </row>
    <row r="4556" spans="1:19" s="55" customFormat="1" ht="47.25" customHeight="1" x14ac:dyDescent="0.3">
      <c r="A4556" s="47" t="s">
        <v>457</v>
      </c>
      <c r="B4556" s="47" t="s">
        <v>1418</v>
      </c>
      <c r="C4556" s="47"/>
      <c r="D4556" s="47"/>
      <c r="E4556" s="48" t="s">
        <v>636</v>
      </c>
      <c r="F4556" s="24">
        <v>0</v>
      </c>
      <c r="G4556" s="24">
        <f t="shared" ref="G4556:N4561" si="3043">G4557</f>
        <v>0</v>
      </c>
      <c r="H4556" s="24">
        <f t="shared" si="3043"/>
        <v>0</v>
      </c>
      <c r="I4556" s="23">
        <f t="shared" si="3043"/>
        <v>2270.326</v>
      </c>
      <c r="J4556" s="77">
        <f t="shared" si="3043"/>
        <v>1910.51</v>
      </c>
      <c r="K4556" s="23">
        <f t="shared" si="3043"/>
        <v>0</v>
      </c>
      <c r="L4556" s="23">
        <f t="shared" si="3043"/>
        <v>0</v>
      </c>
      <c r="M4556" s="23">
        <f t="shared" si="3043"/>
        <v>0</v>
      </c>
      <c r="N4556" s="23">
        <f t="shared" si="3043"/>
        <v>0</v>
      </c>
      <c r="O4556" s="51">
        <f t="shared" ref="O4556:Q4561" si="3044">O4557</f>
        <v>2270.3255600000002</v>
      </c>
      <c r="P4556" s="30">
        <f t="shared" si="3044"/>
        <v>0</v>
      </c>
      <c r="Q4556" s="30">
        <f t="shared" si="3044"/>
        <v>0</v>
      </c>
      <c r="R4556" s="87">
        <f t="shared" si="2986"/>
        <v>99.99998061952337</v>
      </c>
      <c r="S4556" s="72"/>
    </row>
    <row r="4557" spans="1:19" s="36" customFormat="1" ht="15.75" customHeight="1" x14ac:dyDescent="0.3">
      <c r="A4557" s="28" t="s">
        <v>457</v>
      </c>
      <c r="B4557" s="28" t="s">
        <v>1418</v>
      </c>
      <c r="C4557" s="28" t="s">
        <v>184</v>
      </c>
      <c r="D4557" s="28"/>
      <c r="E4557" s="29" t="s">
        <v>700</v>
      </c>
      <c r="F4557" s="24">
        <v>0</v>
      </c>
      <c r="G4557" s="24">
        <f t="shared" si="3043"/>
        <v>0</v>
      </c>
      <c r="H4557" s="24">
        <f t="shared" si="3043"/>
        <v>0</v>
      </c>
      <c r="I4557" s="24">
        <f t="shared" si="3043"/>
        <v>2270.326</v>
      </c>
      <c r="J4557" s="37">
        <f t="shared" si="3043"/>
        <v>1910.51</v>
      </c>
      <c r="K4557" s="24">
        <f t="shared" si="3043"/>
        <v>0</v>
      </c>
      <c r="L4557" s="24">
        <f t="shared" si="3043"/>
        <v>0</v>
      </c>
      <c r="M4557" s="24">
        <f t="shared" si="3043"/>
        <v>0</v>
      </c>
      <c r="N4557" s="24">
        <f t="shared" si="3043"/>
        <v>0</v>
      </c>
      <c r="O4557" s="30">
        <f t="shared" si="3044"/>
        <v>2270.3255600000002</v>
      </c>
      <c r="P4557" s="30">
        <f t="shared" si="3044"/>
        <v>0</v>
      </c>
      <c r="Q4557" s="30">
        <f t="shared" si="3044"/>
        <v>0</v>
      </c>
      <c r="R4557" s="88">
        <f t="shared" ref="R4557:R4620" si="3045">O4557/I4557*100</f>
        <v>99.99998061952337</v>
      </c>
      <c r="S4557" s="70"/>
    </row>
    <row r="4558" spans="1:19" s="36" customFormat="1" ht="63" customHeight="1" x14ac:dyDescent="0.3">
      <c r="A4558" s="28" t="s">
        <v>457</v>
      </c>
      <c r="B4558" s="28" t="s">
        <v>1418</v>
      </c>
      <c r="C4558" s="28" t="s">
        <v>252</v>
      </c>
      <c r="D4558" s="28"/>
      <c r="E4558" s="29" t="s">
        <v>708</v>
      </c>
      <c r="F4558" s="24">
        <v>0</v>
      </c>
      <c r="G4558" s="24">
        <f t="shared" si="3043"/>
        <v>0</v>
      </c>
      <c r="H4558" s="24">
        <f t="shared" si="3043"/>
        <v>0</v>
      </c>
      <c r="I4558" s="24">
        <f t="shared" si="3043"/>
        <v>2270.326</v>
      </c>
      <c r="J4558" s="37">
        <f t="shared" si="3043"/>
        <v>1910.51</v>
      </c>
      <c r="K4558" s="24">
        <f t="shared" si="3043"/>
        <v>0</v>
      </c>
      <c r="L4558" s="24">
        <f t="shared" si="3043"/>
        <v>0</v>
      </c>
      <c r="M4558" s="24">
        <f t="shared" si="3043"/>
        <v>0</v>
      </c>
      <c r="N4558" s="24">
        <f t="shared" si="3043"/>
        <v>0</v>
      </c>
      <c r="O4558" s="30">
        <f t="shared" si="3044"/>
        <v>2270.3255600000002</v>
      </c>
      <c r="P4558" s="30">
        <f t="shared" si="3044"/>
        <v>0</v>
      </c>
      <c r="Q4558" s="30">
        <f t="shared" si="3044"/>
        <v>0</v>
      </c>
      <c r="R4558" s="88">
        <f t="shared" si="3045"/>
        <v>99.99998061952337</v>
      </c>
      <c r="S4558" s="70"/>
    </row>
    <row r="4559" spans="1:19" s="36" customFormat="1" ht="78.75" customHeight="1" x14ac:dyDescent="0.3">
      <c r="A4559" s="28" t="s">
        <v>457</v>
      </c>
      <c r="B4559" s="28" t="s">
        <v>1418</v>
      </c>
      <c r="C4559" s="28" t="s">
        <v>460</v>
      </c>
      <c r="D4559" s="28"/>
      <c r="E4559" s="29" t="s">
        <v>709</v>
      </c>
      <c r="F4559" s="24">
        <v>0</v>
      </c>
      <c r="G4559" s="24">
        <f t="shared" si="3043"/>
        <v>0</v>
      </c>
      <c r="H4559" s="24">
        <f t="shared" si="3043"/>
        <v>0</v>
      </c>
      <c r="I4559" s="24">
        <f t="shared" si="3043"/>
        <v>2270.326</v>
      </c>
      <c r="J4559" s="37">
        <f t="shared" si="3043"/>
        <v>1910.51</v>
      </c>
      <c r="K4559" s="24">
        <f t="shared" si="3043"/>
        <v>0</v>
      </c>
      <c r="L4559" s="24">
        <f t="shared" si="3043"/>
        <v>0</v>
      </c>
      <c r="M4559" s="24">
        <f t="shared" si="3043"/>
        <v>0</v>
      </c>
      <c r="N4559" s="24">
        <f t="shared" si="3043"/>
        <v>0</v>
      </c>
      <c r="O4559" s="30">
        <f t="shared" si="3044"/>
        <v>2270.3255600000002</v>
      </c>
      <c r="P4559" s="30">
        <f t="shared" si="3044"/>
        <v>0</v>
      </c>
      <c r="Q4559" s="30">
        <f t="shared" si="3044"/>
        <v>0</v>
      </c>
      <c r="R4559" s="88">
        <f t="shared" si="3045"/>
        <v>99.99998061952337</v>
      </c>
      <c r="S4559" s="70"/>
    </row>
    <row r="4560" spans="1:19" s="36" customFormat="1" ht="47.25" customHeight="1" x14ac:dyDescent="0.3">
      <c r="A4560" s="28" t="s">
        <v>457</v>
      </c>
      <c r="B4560" s="28" t="s">
        <v>1418</v>
      </c>
      <c r="C4560" s="28" t="s">
        <v>459</v>
      </c>
      <c r="D4560" s="28"/>
      <c r="E4560" s="29" t="s">
        <v>712</v>
      </c>
      <c r="F4560" s="24">
        <v>0</v>
      </c>
      <c r="G4560" s="24">
        <f t="shared" si="3043"/>
        <v>0</v>
      </c>
      <c r="H4560" s="24">
        <f t="shared" si="3043"/>
        <v>0</v>
      </c>
      <c r="I4560" s="24">
        <f t="shared" si="3043"/>
        <v>2270.326</v>
      </c>
      <c r="J4560" s="37">
        <f t="shared" si="3043"/>
        <v>1910.51</v>
      </c>
      <c r="K4560" s="24">
        <f t="shared" si="3043"/>
        <v>0</v>
      </c>
      <c r="L4560" s="24">
        <f t="shared" si="3043"/>
        <v>0</v>
      </c>
      <c r="M4560" s="24">
        <f t="shared" si="3043"/>
        <v>0</v>
      </c>
      <c r="N4560" s="24">
        <f t="shared" si="3043"/>
        <v>0</v>
      </c>
      <c r="O4560" s="30">
        <f t="shared" si="3044"/>
        <v>2270.3255600000002</v>
      </c>
      <c r="P4560" s="30">
        <f t="shared" si="3044"/>
        <v>0</v>
      </c>
      <c r="Q4560" s="30">
        <f t="shared" si="3044"/>
        <v>0</v>
      </c>
      <c r="R4560" s="88">
        <f t="shared" si="3045"/>
        <v>99.99998061952337</v>
      </c>
      <c r="S4560" s="70"/>
    </row>
    <row r="4561" spans="1:19" s="36" customFormat="1" ht="31.5" customHeight="1" x14ac:dyDescent="0.3">
      <c r="A4561" s="28" t="s">
        <v>457</v>
      </c>
      <c r="B4561" s="28" t="s">
        <v>1418</v>
      </c>
      <c r="C4561" s="28" t="s">
        <v>459</v>
      </c>
      <c r="D4561" s="28" t="s">
        <v>51</v>
      </c>
      <c r="E4561" s="29" t="s">
        <v>663</v>
      </c>
      <c r="F4561" s="24">
        <v>0</v>
      </c>
      <c r="G4561" s="24">
        <f t="shared" si="3043"/>
        <v>0</v>
      </c>
      <c r="H4561" s="24">
        <f t="shared" si="3043"/>
        <v>0</v>
      </c>
      <c r="I4561" s="24">
        <f t="shared" si="3043"/>
        <v>2270.326</v>
      </c>
      <c r="J4561" s="37">
        <f t="shared" si="3043"/>
        <v>1910.51</v>
      </c>
      <c r="K4561" s="24">
        <f t="shared" si="3043"/>
        <v>0</v>
      </c>
      <c r="L4561" s="24">
        <f t="shared" si="3043"/>
        <v>0</v>
      </c>
      <c r="M4561" s="24">
        <f t="shared" si="3043"/>
        <v>0</v>
      </c>
      <c r="N4561" s="24">
        <f t="shared" si="3043"/>
        <v>0</v>
      </c>
      <c r="O4561" s="30">
        <f t="shared" si="3044"/>
        <v>2270.3255600000002</v>
      </c>
      <c r="P4561" s="30">
        <f t="shared" si="3044"/>
        <v>0</v>
      </c>
      <c r="Q4561" s="30">
        <f t="shared" si="3044"/>
        <v>0</v>
      </c>
      <c r="R4561" s="88">
        <f t="shared" si="3045"/>
        <v>99.99998061952337</v>
      </c>
      <c r="S4561" s="70"/>
    </row>
    <row r="4562" spans="1:19" s="36" customFormat="1" ht="31.5" customHeight="1" x14ac:dyDescent="0.3">
      <c r="A4562" s="28" t="s">
        <v>457</v>
      </c>
      <c r="B4562" s="28" t="s">
        <v>1418</v>
      </c>
      <c r="C4562" s="28" t="s">
        <v>459</v>
      </c>
      <c r="D4562" s="28" t="s">
        <v>52</v>
      </c>
      <c r="E4562" s="29" t="s">
        <v>664</v>
      </c>
      <c r="F4562" s="24">
        <v>0</v>
      </c>
      <c r="G4562" s="24"/>
      <c r="H4562" s="24">
        <v>0</v>
      </c>
      <c r="I4562" s="24">
        <v>2270.326</v>
      </c>
      <c r="J4562" s="37">
        <v>1910.51</v>
      </c>
      <c r="K4562" s="24">
        <v>0</v>
      </c>
      <c r="L4562" s="24">
        <v>0</v>
      </c>
      <c r="M4562" s="24">
        <v>0</v>
      </c>
      <c r="N4562" s="24">
        <v>0</v>
      </c>
      <c r="O4562" s="30">
        <v>2270.3255600000002</v>
      </c>
      <c r="P4562" s="30">
        <v>0</v>
      </c>
      <c r="Q4562" s="30">
        <v>0</v>
      </c>
      <c r="R4562" s="88">
        <f t="shared" si="3045"/>
        <v>99.99998061952337</v>
      </c>
      <c r="S4562" s="70"/>
    </row>
    <row r="4563" spans="1:19" s="49" customFormat="1" ht="31.5" hidden="1" customHeight="1" x14ac:dyDescent="0.3">
      <c r="A4563" s="47" t="s">
        <v>457</v>
      </c>
      <c r="B4563" s="47" t="s">
        <v>1419</v>
      </c>
      <c r="C4563" s="20"/>
      <c r="D4563" s="47"/>
      <c r="E4563" s="48" t="s">
        <v>638</v>
      </c>
      <c r="F4563" s="23">
        <v>2433.9</v>
      </c>
      <c r="G4563" s="23">
        <f t="shared" ref="G4563:Q4570" si="3046">G4564</f>
        <v>0</v>
      </c>
      <c r="H4563" s="23">
        <f t="shared" si="3046"/>
        <v>2271.826</v>
      </c>
      <c r="I4563" s="23">
        <f t="shared" si="3046"/>
        <v>0</v>
      </c>
      <c r="J4563" s="77">
        <f t="shared" si="3046"/>
        <v>0</v>
      </c>
      <c r="K4563" s="23">
        <f t="shared" si="3046"/>
        <v>0</v>
      </c>
      <c r="L4563" s="23">
        <f t="shared" si="3046"/>
        <v>0</v>
      </c>
      <c r="M4563" s="23">
        <f t="shared" si="3046"/>
        <v>0</v>
      </c>
      <c r="N4563" s="23">
        <f t="shared" si="3046"/>
        <v>0</v>
      </c>
      <c r="O4563" s="51">
        <f t="shared" si="3046"/>
        <v>0</v>
      </c>
      <c r="P4563" s="51">
        <f t="shared" si="3046"/>
        <v>0</v>
      </c>
      <c r="Q4563" s="51">
        <f t="shared" si="3046"/>
        <v>0</v>
      </c>
      <c r="R4563" s="51">
        <v>0</v>
      </c>
      <c r="S4563" s="36" t="s">
        <v>2026</v>
      </c>
    </row>
    <row r="4564" spans="1:19" ht="15.75" hidden="1" customHeight="1" x14ac:dyDescent="0.3">
      <c r="A4564" s="28" t="s">
        <v>457</v>
      </c>
      <c r="B4564" s="28" t="s">
        <v>1419</v>
      </c>
      <c r="C4564" s="18" t="s">
        <v>184</v>
      </c>
      <c r="D4564" s="28"/>
      <c r="E4564" s="29" t="s">
        <v>1526</v>
      </c>
      <c r="F4564" s="24">
        <v>2433.9</v>
      </c>
      <c r="G4564" s="24">
        <f t="shared" si="3046"/>
        <v>0</v>
      </c>
      <c r="H4564" s="24">
        <f t="shared" si="3046"/>
        <v>2271.826</v>
      </c>
      <c r="I4564" s="24">
        <f t="shared" si="3046"/>
        <v>0</v>
      </c>
      <c r="J4564" s="37">
        <f t="shared" si="3046"/>
        <v>0</v>
      </c>
      <c r="K4564" s="24">
        <f t="shared" si="3046"/>
        <v>0</v>
      </c>
      <c r="L4564" s="24">
        <f t="shared" si="3046"/>
        <v>0</v>
      </c>
      <c r="M4564" s="24">
        <f t="shared" si="3046"/>
        <v>0</v>
      </c>
      <c r="N4564" s="24">
        <f t="shared" si="3046"/>
        <v>0</v>
      </c>
      <c r="O4564" s="30">
        <f t="shared" si="3046"/>
        <v>0</v>
      </c>
      <c r="P4564" s="30">
        <f t="shared" si="3046"/>
        <v>0</v>
      </c>
      <c r="Q4564" s="30">
        <f t="shared" si="3046"/>
        <v>0</v>
      </c>
      <c r="R4564" s="30">
        <v>0</v>
      </c>
      <c r="S4564" s="36" t="s">
        <v>2026</v>
      </c>
    </row>
    <row r="4565" spans="1:19" ht="63" hidden="1" customHeight="1" x14ac:dyDescent="0.3">
      <c r="A4565" s="28" t="s">
        <v>457</v>
      </c>
      <c r="B4565" s="28" t="s">
        <v>1419</v>
      </c>
      <c r="C4565" s="18" t="s">
        <v>252</v>
      </c>
      <c r="D4565" s="28"/>
      <c r="E4565" s="29" t="s">
        <v>1588</v>
      </c>
      <c r="F4565" s="24">
        <v>2433.9</v>
      </c>
      <c r="G4565" s="24">
        <f t="shared" si="3046"/>
        <v>0</v>
      </c>
      <c r="H4565" s="24">
        <f t="shared" si="3046"/>
        <v>2271.826</v>
      </c>
      <c r="I4565" s="24">
        <f t="shared" si="3046"/>
        <v>0</v>
      </c>
      <c r="J4565" s="37">
        <f t="shared" si="3046"/>
        <v>0</v>
      </c>
      <c r="K4565" s="24">
        <f t="shared" si="3046"/>
        <v>0</v>
      </c>
      <c r="L4565" s="24">
        <f t="shared" si="3046"/>
        <v>0</v>
      </c>
      <c r="M4565" s="24">
        <f t="shared" si="3046"/>
        <v>0</v>
      </c>
      <c r="N4565" s="24">
        <f t="shared" si="3046"/>
        <v>0</v>
      </c>
      <c r="O4565" s="30">
        <f t="shared" si="3046"/>
        <v>0</v>
      </c>
      <c r="P4565" s="30">
        <f t="shared" si="3046"/>
        <v>0</v>
      </c>
      <c r="Q4565" s="30">
        <f t="shared" si="3046"/>
        <v>0</v>
      </c>
      <c r="R4565" s="30">
        <v>0</v>
      </c>
      <c r="S4565" s="36" t="s">
        <v>2026</v>
      </c>
    </row>
    <row r="4566" spans="1:19" ht="63" hidden="1" customHeight="1" x14ac:dyDescent="0.3">
      <c r="A4566" s="28" t="s">
        <v>457</v>
      </c>
      <c r="B4566" s="28" t="s">
        <v>1419</v>
      </c>
      <c r="C4566" s="18" t="s">
        <v>460</v>
      </c>
      <c r="D4566" s="28"/>
      <c r="E4566" s="29" t="s">
        <v>1696</v>
      </c>
      <c r="F4566" s="24">
        <v>2433.9</v>
      </c>
      <c r="G4566" s="24">
        <f t="shared" ref="G4566:O4566" si="3047">G4567</f>
        <v>0</v>
      </c>
      <c r="H4566" s="24">
        <f t="shared" si="3047"/>
        <v>2271.826</v>
      </c>
      <c r="I4566" s="24">
        <f t="shared" si="3047"/>
        <v>0</v>
      </c>
      <c r="J4566" s="37">
        <f t="shared" si="3047"/>
        <v>0</v>
      </c>
      <c r="K4566" s="24">
        <f t="shared" si="3047"/>
        <v>0</v>
      </c>
      <c r="L4566" s="24">
        <f t="shared" si="3047"/>
        <v>0</v>
      </c>
      <c r="M4566" s="24">
        <f t="shared" si="3047"/>
        <v>0</v>
      </c>
      <c r="N4566" s="24">
        <f t="shared" si="3047"/>
        <v>0</v>
      </c>
      <c r="O4566" s="30">
        <f t="shared" si="3047"/>
        <v>0</v>
      </c>
      <c r="P4566" s="30">
        <f t="shared" si="3046"/>
        <v>0</v>
      </c>
      <c r="Q4566" s="30">
        <f t="shared" si="3046"/>
        <v>0</v>
      </c>
      <c r="R4566" s="30">
        <v>0</v>
      </c>
      <c r="S4566" s="36" t="s">
        <v>2026</v>
      </c>
    </row>
    <row r="4567" spans="1:19" ht="47.25" hidden="1" customHeight="1" x14ac:dyDescent="0.3">
      <c r="A4567" s="28" t="s">
        <v>457</v>
      </c>
      <c r="B4567" s="28" t="s">
        <v>1419</v>
      </c>
      <c r="C4567" s="18" t="s">
        <v>459</v>
      </c>
      <c r="D4567" s="28"/>
      <c r="E4567" s="29" t="s">
        <v>712</v>
      </c>
      <c r="F4567" s="24">
        <v>2433.9</v>
      </c>
      <c r="G4567" s="24">
        <f t="shared" ref="G4567:O4570" si="3048">G4568</f>
        <v>0</v>
      </c>
      <c r="H4567" s="24">
        <f t="shared" si="3048"/>
        <v>2271.826</v>
      </c>
      <c r="I4567" s="24">
        <f t="shared" si="3048"/>
        <v>0</v>
      </c>
      <c r="J4567" s="37">
        <f t="shared" si="3048"/>
        <v>0</v>
      </c>
      <c r="K4567" s="24">
        <f t="shared" si="3048"/>
        <v>0</v>
      </c>
      <c r="L4567" s="24">
        <f t="shared" si="3048"/>
        <v>0</v>
      </c>
      <c r="M4567" s="24">
        <f t="shared" si="3048"/>
        <v>0</v>
      </c>
      <c r="N4567" s="24">
        <f t="shared" si="3048"/>
        <v>0</v>
      </c>
      <c r="O4567" s="30">
        <f t="shared" si="3048"/>
        <v>0</v>
      </c>
      <c r="P4567" s="30">
        <f t="shared" si="3046"/>
        <v>0</v>
      </c>
      <c r="Q4567" s="30">
        <f t="shared" si="3046"/>
        <v>0</v>
      </c>
      <c r="R4567" s="30">
        <v>0</v>
      </c>
      <c r="S4567" s="36" t="s">
        <v>2026</v>
      </c>
    </row>
    <row r="4568" spans="1:19" ht="31.5" hidden="1" customHeight="1" x14ac:dyDescent="0.3">
      <c r="A4568" s="28" t="s">
        <v>457</v>
      </c>
      <c r="B4568" s="28" t="s">
        <v>1419</v>
      </c>
      <c r="C4568" s="18" t="s">
        <v>459</v>
      </c>
      <c r="D4568" s="28" t="s">
        <v>51</v>
      </c>
      <c r="E4568" s="29" t="s">
        <v>663</v>
      </c>
      <c r="F4568" s="24">
        <v>2433.9</v>
      </c>
      <c r="G4568" s="24">
        <f t="shared" si="3048"/>
        <v>0</v>
      </c>
      <c r="H4568" s="24">
        <f t="shared" si="3048"/>
        <v>2271.826</v>
      </c>
      <c r="I4568" s="24">
        <f t="shared" si="3048"/>
        <v>0</v>
      </c>
      <c r="J4568" s="37">
        <f t="shared" si="3048"/>
        <v>0</v>
      </c>
      <c r="K4568" s="24">
        <f t="shared" si="3048"/>
        <v>0</v>
      </c>
      <c r="L4568" s="24">
        <f t="shared" si="3048"/>
        <v>0</v>
      </c>
      <c r="M4568" s="24">
        <f t="shared" si="3048"/>
        <v>0</v>
      </c>
      <c r="N4568" s="24">
        <f t="shared" si="3048"/>
        <v>0</v>
      </c>
      <c r="O4568" s="30">
        <f t="shared" si="3048"/>
        <v>0</v>
      </c>
      <c r="P4568" s="30">
        <f t="shared" si="3046"/>
        <v>0</v>
      </c>
      <c r="Q4568" s="30">
        <f t="shared" si="3046"/>
        <v>0</v>
      </c>
      <c r="R4568" s="30">
        <v>0</v>
      </c>
      <c r="S4568" s="36" t="s">
        <v>2026</v>
      </c>
    </row>
    <row r="4569" spans="1:19" ht="31.5" hidden="1" customHeight="1" x14ac:dyDescent="0.3">
      <c r="A4569" s="28" t="s">
        <v>457</v>
      </c>
      <c r="B4569" s="28" t="s">
        <v>1419</v>
      </c>
      <c r="C4569" s="18" t="s">
        <v>459</v>
      </c>
      <c r="D4569" s="28" t="s">
        <v>52</v>
      </c>
      <c r="E4569" s="29" t="s">
        <v>664</v>
      </c>
      <c r="F4569" s="24">
        <v>2433.9</v>
      </c>
      <c r="G4569" s="24"/>
      <c r="H4569" s="24">
        <f>2433.9-162.074</f>
        <v>2271.826</v>
      </c>
      <c r="I4569" s="24">
        <v>0</v>
      </c>
      <c r="J4569" s="37">
        <v>0</v>
      </c>
      <c r="K4569" s="24">
        <v>0</v>
      </c>
      <c r="L4569" s="24">
        <v>0</v>
      </c>
      <c r="M4569" s="24">
        <v>0</v>
      </c>
      <c r="N4569" s="24">
        <v>0</v>
      </c>
      <c r="O4569" s="30">
        <v>0</v>
      </c>
      <c r="P4569" s="30">
        <v>0</v>
      </c>
      <c r="Q4569" s="30">
        <v>0</v>
      </c>
      <c r="R4569" s="30">
        <v>0</v>
      </c>
      <c r="S4569" s="36" t="s">
        <v>2026</v>
      </c>
    </row>
    <row r="4570" spans="1:19" s="36" customFormat="1" ht="15.75" customHeight="1" x14ac:dyDescent="0.3">
      <c r="A4570" s="43" t="s">
        <v>457</v>
      </c>
      <c r="B4570" s="43" t="s">
        <v>70</v>
      </c>
      <c r="C4570" s="27"/>
      <c r="D4570" s="43"/>
      <c r="E4570" s="44" t="s">
        <v>621</v>
      </c>
      <c r="F4570" s="22">
        <v>78208.100000000006</v>
      </c>
      <c r="G4570" s="22">
        <f t="shared" si="3048"/>
        <v>-429.17599999999999</v>
      </c>
      <c r="H4570" s="22">
        <f t="shared" si="3048"/>
        <v>32561.360000000001</v>
      </c>
      <c r="I4570" s="22">
        <f t="shared" si="3048"/>
        <v>32465.9643</v>
      </c>
      <c r="J4570" s="76">
        <f t="shared" si="3048"/>
        <v>25508.374800000001</v>
      </c>
      <c r="K4570" s="22">
        <f t="shared" si="3048"/>
        <v>0</v>
      </c>
      <c r="L4570" s="22">
        <f t="shared" si="3048"/>
        <v>0</v>
      </c>
      <c r="M4570" s="22">
        <f t="shared" si="3048"/>
        <v>0</v>
      </c>
      <c r="N4570" s="22">
        <f t="shared" si="3048"/>
        <v>0</v>
      </c>
      <c r="O4570" s="45">
        <f t="shared" si="3048"/>
        <v>32424.336289999999</v>
      </c>
      <c r="P4570" s="45">
        <f t="shared" si="3046"/>
        <v>0</v>
      </c>
      <c r="Q4570" s="45">
        <f t="shared" si="3046"/>
        <v>0</v>
      </c>
      <c r="R4570" s="86">
        <f t="shared" si="3045"/>
        <v>99.87177953620801</v>
      </c>
      <c r="S4570" s="70"/>
    </row>
    <row r="4571" spans="1:19" s="49" customFormat="1" ht="15.75" customHeight="1" x14ac:dyDescent="0.3">
      <c r="A4571" s="47" t="s">
        <v>457</v>
      </c>
      <c r="B4571" s="47" t="s">
        <v>1400</v>
      </c>
      <c r="C4571" s="20"/>
      <c r="D4571" s="47"/>
      <c r="E4571" s="48" t="s">
        <v>642</v>
      </c>
      <c r="F4571" s="23">
        <v>78208.100000000006</v>
      </c>
      <c r="G4571" s="23">
        <f t="shared" ref="G4571:H4571" si="3049">G4572+G4620</f>
        <v>-429.17599999999999</v>
      </c>
      <c r="H4571" s="23">
        <f t="shared" si="3049"/>
        <v>32561.360000000001</v>
      </c>
      <c r="I4571" s="23">
        <f t="shared" ref="I4571:Q4571" si="3050">I4572+I4620</f>
        <v>32465.9643</v>
      </c>
      <c r="J4571" s="77">
        <f t="shared" si="3050"/>
        <v>25508.374800000001</v>
      </c>
      <c r="K4571" s="23">
        <f t="shared" si="3050"/>
        <v>0</v>
      </c>
      <c r="L4571" s="23">
        <f t="shared" si="3050"/>
        <v>0</v>
      </c>
      <c r="M4571" s="23">
        <f t="shared" si="3050"/>
        <v>0</v>
      </c>
      <c r="N4571" s="23">
        <f t="shared" si="3050"/>
        <v>0</v>
      </c>
      <c r="O4571" s="51">
        <f t="shared" si="3050"/>
        <v>32424.336289999999</v>
      </c>
      <c r="P4571" s="51">
        <f t="shared" si="3050"/>
        <v>0</v>
      </c>
      <c r="Q4571" s="51">
        <f t="shared" si="3050"/>
        <v>0</v>
      </c>
      <c r="R4571" s="87">
        <f t="shared" si="3045"/>
        <v>99.87177953620801</v>
      </c>
      <c r="S4571" s="70"/>
    </row>
    <row r="4572" spans="1:19" ht="31.5" customHeight="1" x14ac:dyDescent="0.3">
      <c r="A4572" s="28" t="s">
        <v>457</v>
      </c>
      <c r="B4572" s="28" t="s">
        <v>1400</v>
      </c>
      <c r="C4572" s="18" t="s">
        <v>277</v>
      </c>
      <c r="D4572" s="28"/>
      <c r="E4572" s="29" t="s">
        <v>1600</v>
      </c>
      <c r="F4572" s="24">
        <v>78208.100000000006</v>
      </c>
      <c r="G4572" s="24">
        <f t="shared" ref="G4572:H4572" si="3051">G4573+G4584+G4610</f>
        <v>-429.17599999999999</v>
      </c>
      <c r="H4572" s="24">
        <f t="shared" si="3051"/>
        <v>32561.360000000001</v>
      </c>
      <c r="I4572" s="24">
        <f t="shared" ref="I4572:Q4572" si="3052">I4573+I4584+I4610</f>
        <v>32263.03413</v>
      </c>
      <c r="J4572" s="37">
        <f t="shared" si="3052"/>
        <v>25385.675000000003</v>
      </c>
      <c r="K4572" s="24">
        <f t="shared" si="3052"/>
        <v>0</v>
      </c>
      <c r="L4572" s="24">
        <f t="shared" si="3052"/>
        <v>0</v>
      </c>
      <c r="M4572" s="24">
        <f t="shared" si="3052"/>
        <v>0</v>
      </c>
      <c r="N4572" s="24">
        <f t="shared" si="3052"/>
        <v>0</v>
      </c>
      <c r="O4572" s="30">
        <f t="shared" si="3052"/>
        <v>32221.40612</v>
      </c>
      <c r="P4572" s="30">
        <f t="shared" si="3052"/>
        <v>0</v>
      </c>
      <c r="Q4572" s="30">
        <f t="shared" si="3052"/>
        <v>0</v>
      </c>
      <c r="R4572" s="88">
        <f t="shared" si="3045"/>
        <v>99.870973046638255</v>
      </c>
      <c r="S4572" s="70"/>
    </row>
    <row r="4573" spans="1:19" ht="31.5" customHeight="1" x14ac:dyDescent="0.3">
      <c r="A4573" s="28" t="s">
        <v>457</v>
      </c>
      <c r="B4573" s="28" t="s">
        <v>1400</v>
      </c>
      <c r="C4573" s="18" t="s">
        <v>467</v>
      </c>
      <c r="D4573" s="28"/>
      <c r="E4573" s="29" t="s">
        <v>1697</v>
      </c>
      <c r="F4573" s="24">
        <v>997.5</v>
      </c>
      <c r="G4573" s="24">
        <f t="shared" ref="G4573:H4573" si="3053">G4574+G4578</f>
        <v>0</v>
      </c>
      <c r="H4573" s="24">
        <f t="shared" si="3053"/>
        <v>714.90000000000009</v>
      </c>
      <c r="I4573" s="24">
        <f t="shared" ref="I4573:Q4573" si="3054">I4574+I4578</f>
        <v>634.66962999999998</v>
      </c>
      <c r="J4573" s="37">
        <f t="shared" si="3054"/>
        <v>112.03400000000001</v>
      </c>
      <c r="K4573" s="24">
        <f t="shared" si="3054"/>
        <v>0</v>
      </c>
      <c r="L4573" s="24">
        <f t="shared" si="3054"/>
        <v>0</v>
      </c>
      <c r="M4573" s="24">
        <f t="shared" si="3054"/>
        <v>0</v>
      </c>
      <c r="N4573" s="24">
        <f t="shared" si="3054"/>
        <v>0</v>
      </c>
      <c r="O4573" s="30">
        <f t="shared" si="3054"/>
        <v>634.66000000000008</v>
      </c>
      <c r="P4573" s="30">
        <f t="shared" si="3054"/>
        <v>0</v>
      </c>
      <c r="Q4573" s="30">
        <f t="shared" si="3054"/>
        <v>0</v>
      </c>
      <c r="R4573" s="88">
        <f t="shared" si="3045"/>
        <v>99.998482675151806</v>
      </c>
      <c r="S4573" s="70"/>
    </row>
    <row r="4574" spans="1:19" ht="47.25" customHeight="1" x14ac:dyDescent="0.3">
      <c r="A4574" s="28" t="s">
        <v>457</v>
      </c>
      <c r="B4574" s="28" t="s">
        <v>1400</v>
      </c>
      <c r="C4574" s="18" t="s">
        <v>468</v>
      </c>
      <c r="D4574" s="28"/>
      <c r="E4574" s="29" t="s">
        <v>1698</v>
      </c>
      <c r="F4574" s="24">
        <v>237.5</v>
      </c>
      <c r="G4574" s="24">
        <f t="shared" ref="G4574:Q4576" si="3055">G4575</f>
        <v>0</v>
      </c>
      <c r="H4574" s="24">
        <f t="shared" si="3055"/>
        <v>237.5</v>
      </c>
      <c r="I4574" s="24">
        <f t="shared" si="3055"/>
        <v>237.5</v>
      </c>
      <c r="J4574" s="37">
        <f t="shared" si="3055"/>
        <v>0</v>
      </c>
      <c r="K4574" s="24">
        <f t="shared" si="3055"/>
        <v>0</v>
      </c>
      <c r="L4574" s="24">
        <f t="shared" si="3055"/>
        <v>0</v>
      </c>
      <c r="M4574" s="24">
        <f t="shared" si="3055"/>
        <v>0</v>
      </c>
      <c r="N4574" s="24">
        <f t="shared" si="3055"/>
        <v>0</v>
      </c>
      <c r="O4574" s="30">
        <f t="shared" si="3055"/>
        <v>237.5</v>
      </c>
      <c r="P4574" s="30">
        <f t="shared" si="3055"/>
        <v>0</v>
      </c>
      <c r="Q4574" s="30">
        <f t="shared" si="3055"/>
        <v>0</v>
      </c>
      <c r="R4574" s="88">
        <f t="shared" si="3045"/>
        <v>100</v>
      </c>
    </row>
    <row r="4575" spans="1:19" ht="94.5" customHeight="1" x14ac:dyDescent="0.3">
      <c r="A4575" s="28" t="s">
        <v>457</v>
      </c>
      <c r="B4575" s="28" t="s">
        <v>1400</v>
      </c>
      <c r="C4575" s="18" t="s">
        <v>461</v>
      </c>
      <c r="D4575" s="28"/>
      <c r="E4575" s="29" t="s">
        <v>796</v>
      </c>
      <c r="F4575" s="24">
        <v>237.5</v>
      </c>
      <c r="G4575" s="24">
        <f t="shared" si="3055"/>
        <v>0</v>
      </c>
      <c r="H4575" s="24">
        <f t="shared" si="3055"/>
        <v>237.5</v>
      </c>
      <c r="I4575" s="24">
        <f t="shared" si="3055"/>
        <v>237.5</v>
      </c>
      <c r="J4575" s="37">
        <f t="shared" si="3055"/>
        <v>0</v>
      </c>
      <c r="K4575" s="24">
        <f t="shared" si="3055"/>
        <v>0</v>
      </c>
      <c r="L4575" s="24">
        <f t="shared" si="3055"/>
        <v>0</v>
      </c>
      <c r="M4575" s="24">
        <f t="shared" si="3055"/>
        <v>0</v>
      </c>
      <c r="N4575" s="24">
        <f t="shared" si="3055"/>
        <v>0</v>
      </c>
      <c r="O4575" s="30">
        <f t="shared" si="3055"/>
        <v>237.5</v>
      </c>
      <c r="P4575" s="30">
        <f t="shared" si="3055"/>
        <v>0</v>
      </c>
      <c r="Q4575" s="30">
        <f t="shared" si="3055"/>
        <v>0</v>
      </c>
      <c r="R4575" s="88">
        <f t="shared" si="3045"/>
        <v>100</v>
      </c>
    </row>
    <row r="4576" spans="1:19" ht="31.5" customHeight="1" x14ac:dyDescent="0.3">
      <c r="A4576" s="28" t="s">
        <v>457</v>
      </c>
      <c r="B4576" s="28" t="s">
        <v>1400</v>
      </c>
      <c r="C4576" s="18" t="s">
        <v>461</v>
      </c>
      <c r="D4576" s="28" t="s">
        <v>143</v>
      </c>
      <c r="E4576" s="29" t="s">
        <v>673</v>
      </c>
      <c r="F4576" s="24">
        <v>237.5</v>
      </c>
      <c r="G4576" s="24">
        <f t="shared" si="3055"/>
        <v>0</v>
      </c>
      <c r="H4576" s="24">
        <f t="shared" si="3055"/>
        <v>237.5</v>
      </c>
      <c r="I4576" s="24">
        <f t="shared" si="3055"/>
        <v>237.5</v>
      </c>
      <c r="J4576" s="37">
        <f t="shared" si="3055"/>
        <v>0</v>
      </c>
      <c r="K4576" s="24">
        <f t="shared" si="3055"/>
        <v>0</v>
      </c>
      <c r="L4576" s="24">
        <f t="shared" si="3055"/>
        <v>0</v>
      </c>
      <c r="M4576" s="24">
        <f t="shared" si="3055"/>
        <v>0</v>
      </c>
      <c r="N4576" s="24">
        <f t="shared" si="3055"/>
        <v>0</v>
      </c>
      <c r="O4576" s="30">
        <f t="shared" si="3055"/>
        <v>237.5</v>
      </c>
      <c r="P4576" s="30">
        <f t="shared" si="3055"/>
        <v>0</v>
      </c>
      <c r="Q4576" s="30">
        <f t="shared" si="3055"/>
        <v>0</v>
      </c>
      <c r="R4576" s="88">
        <f t="shared" si="3045"/>
        <v>100</v>
      </c>
    </row>
    <row r="4577" spans="1:19" ht="47.25" customHeight="1" x14ac:dyDescent="0.3">
      <c r="A4577" s="28" t="s">
        <v>457</v>
      </c>
      <c r="B4577" s="28" t="s">
        <v>1400</v>
      </c>
      <c r="C4577" s="18" t="s">
        <v>461</v>
      </c>
      <c r="D4577" s="28" t="s">
        <v>139</v>
      </c>
      <c r="E4577" s="29" t="s">
        <v>676</v>
      </c>
      <c r="F4577" s="24">
        <v>237.5</v>
      </c>
      <c r="G4577" s="24"/>
      <c r="H4577" s="24">
        <v>237.5</v>
      </c>
      <c r="I4577" s="24">
        <v>237.5</v>
      </c>
      <c r="J4577" s="37">
        <v>0</v>
      </c>
      <c r="K4577" s="24">
        <v>0</v>
      </c>
      <c r="L4577" s="24">
        <v>0</v>
      </c>
      <c r="M4577" s="24">
        <v>0</v>
      </c>
      <c r="N4577" s="24">
        <v>0</v>
      </c>
      <c r="O4577" s="30">
        <v>237.5</v>
      </c>
      <c r="P4577" s="30">
        <v>0</v>
      </c>
      <c r="Q4577" s="30">
        <v>0</v>
      </c>
      <c r="R4577" s="88">
        <f t="shared" si="3045"/>
        <v>100</v>
      </c>
    </row>
    <row r="4578" spans="1:19" ht="47.25" customHeight="1" x14ac:dyDescent="0.3">
      <c r="A4578" s="28" t="s">
        <v>457</v>
      </c>
      <c r="B4578" s="28" t="s">
        <v>1400</v>
      </c>
      <c r="C4578" s="18" t="s">
        <v>469</v>
      </c>
      <c r="D4578" s="28"/>
      <c r="E4578" s="29" t="s">
        <v>1699</v>
      </c>
      <c r="F4578" s="24">
        <v>760</v>
      </c>
      <c r="G4578" s="24">
        <f t="shared" ref="G4578:Q4578" si="3056">G4579</f>
        <v>0</v>
      </c>
      <c r="H4578" s="24">
        <f t="shared" si="3056"/>
        <v>477.40000000000003</v>
      </c>
      <c r="I4578" s="24">
        <f t="shared" si="3056"/>
        <v>397.16962999999998</v>
      </c>
      <c r="J4578" s="37">
        <f t="shared" si="3056"/>
        <v>112.03400000000001</v>
      </c>
      <c r="K4578" s="24">
        <f t="shared" si="3056"/>
        <v>0</v>
      </c>
      <c r="L4578" s="24">
        <f t="shared" si="3056"/>
        <v>0</v>
      </c>
      <c r="M4578" s="24">
        <f t="shared" si="3056"/>
        <v>0</v>
      </c>
      <c r="N4578" s="24">
        <f t="shared" si="3056"/>
        <v>0</v>
      </c>
      <c r="O4578" s="30">
        <f t="shared" si="3056"/>
        <v>397.16</v>
      </c>
      <c r="P4578" s="30">
        <f t="shared" si="3056"/>
        <v>0</v>
      </c>
      <c r="Q4578" s="30">
        <f t="shared" si="3056"/>
        <v>0</v>
      </c>
      <c r="R4578" s="88">
        <f t="shared" si="3045"/>
        <v>99.997575343311127</v>
      </c>
      <c r="S4578" s="70"/>
    </row>
    <row r="4579" spans="1:19" ht="78.75" customHeight="1" x14ac:dyDescent="0.3">
      <c r="A4579" s="28" t="s">
        <v>457</v>
      </c>
      <c r="B4579" s="28" t="s">
        <v>1400</v>
      </c>
      <c r="C4579" s="18" t="s">
        <v>462</v>
      </c>
      <c r="D4579" s="28"/>
      <c r="E4579" s="29" t="s">
        <v>798</v>
      </c>
      <c r="F4579" s="24">
        <v>760</v>
      </c>
      <c r="G4579" s="24">
        <f t="shared" ref="G4579:H4579" si="3057">G4580+G4582</f>
        <v>0</v>
      </c>
      <c r="H4579" s="24">
        <f t="shared" si="3057"/>
        <v>477.40000000000003</v>
      </c>
      <c r="I4579" s="24">
        <f t="shared" ref="I4579:Q4579" si="3058">I4580+I4582</f>
        <v>397.16962999999998</v>
      </c>
      <c r="J4579" s="37">
        <f t="shared" si="3058"/>
        <v>112.03400000000001</v>
      </c>
      <c r="K4579" s="24">
        <f t="shared" si="3058"/>
        <v>0</v>
      </c>
      <c r="L4579" s="24">
        <f t="shared" si="3058"/>
        <v>0</v>
      </c>
      <c r="M4579" s="24">
        <f t="shared" si="3058"/>
        <v>0</v>
      </c>
      <c r="N4579" s="24">
        <f t="shared" si="3058"/>
        <v>0</v>
      </c>
      <c r="O4579" s="30">
        <f t="shared" si="3058"/>
        <v>397.16</v>
      </c>
      <c r="P4579" s="30">
        <f t="shared" si="3058"/>
        <v>0</v>
      </c>
      <c r="Q4579" s="30">
        <f t="shared" si="3058"/>
        <v>0</v>
      </c>
      <c r="R4579" s="88">
        <f t="shared" si="3045"/>
        <v>99.997575343311127</v>
      </c>
      <c r="S4579" s="70"/>
    </row>
    <row r="4580" spans="1:19" ht="78" hidden="1" x14ac:dyDescent="0.3">
      <c r="A4580" s="28" t="s">
        <v>457</v>
      </c>
      <c r="B4580" s="28" t="s">
        <v>1400</v>
      </c>
      <c r="C4580" s="18" t="s">
        <v>462</v>
      </c>
      <c r="D4580" s="28" t="s">
        <v>58</v>
      </c>
      <c r="E4580" s="29" t="s">
        <v>660</v>
      </c>
      <c r="F4580" s="24">
        <v>87.3</v>
      </c>
      <c r="G4580" s="24">
        <f t="shared" ref="G4580:Q4580" si="3059">G4581</f>
        <v>0</v>
      </c>
      <c r="H4580" s="24">
        <f t="shared" si="3059"/>
        <v>0</v>
      </c>
      <c r="I4580" s="24">
        <f t="shared" si="3059"/>
        <v>0</v>
      </c>
      <c r="J4580" s="37">
        <f t="shared" si="3059"/>
        <v>0</v>
      </c>
      <c r="K4580" s="24">
        <f t="shared" si="3059"/>
        <v>0</v>
      </c>
      <c r="L4580" s="24">
        <f t="shared" si="3059"/>
        <v>0</v>
      </c>
      <c r="M4580" s="24">
        <f t="shared" si="3059"/>
        <v>0</v>
      </c>
      <c r="N4580" s="24">
        <f t="shared" si="3059"/>
        <v>0</v>
      </c>
      <c r="O4580" s="30">
        <f t="shared" si="3059"/>
        <v>0</v>
      </c>
      <c r="P4580" s="30">
        <f t="shared" si="3059"/>
        <v>0</v>
      </c>
      <c r="Q4580" s="30">
        <f t="shared" si="3059"/>
        <v>0</v>
      </c>
      <c r="R4580" s="30">
        <v>0</v>
      </c>
      <c r="S4580" s="36" t="s">
        <v>2026</v>
      </c>
    </row>
    <row r="4581" spans="1:19" ht="31.5" hidden="1" customHeight="1" x14ac:dyDescent="0.3">
      <c r="A4581" s="28" t="s">
        <v>457</v>
      </c>
      <c r="B4581" s="28" t="s">
        <v>1400</v>
      </c>
      <c r="C4581" s="18" t="s">
        <v>462</v>
      </c>
      <c r="D4581" s="28" t="s">
        <v>68</v>
      </c>
      <c r="E4581" s="29" t="s">
        <v>662</v>
      </c>
      <c r="F4581" s="24">
        <v>87.3</v>
      </c>
      <c r="G4581" s="24"/>
      <c r="H4581" s="24">
        <f>87.3-87.3</f>
        <v>0</v>
      </c>
      <c r="I4581" s="24">
        <v>0</v>
      </c>
      <c r="J4581" s="37">
        <v>0</v>
      </c>
      <c r="K4581" s="24">
        <v>0</v>
      </c>
      <c r="L4581" s="24">
        <v>0</v>
      </c>
      <c r="M4581" s="24">
        <v>0</v>
      </c>
      <c r="N4581" s="24">
        <v>0</v>
      </c>
      <c r="O4581" s="30">
        <v>0</v>
      </c>
      <c r="P4581" s="30">
        <v>0</v>
      </c>
      <c r="Q4581" s="30">
        <v>0</v>
      </c>
      <c r="R4581" s="30">
        <v>0</v>
      </c>
      <c r="S4581" s="26" t="s">
        <v>2026</v>
      </c>
    </row>
    <row r="4582" spans="1:19" ht="31.5" customHeight="1" x14ac:dyDescent="0.3">
      <c r="A4582" s="28" t="s">
        <v>457</v>
      </c>
      <c r="B4582" s="28" t="s">
        <v>1400</v>
      </c>
      <c r="C4582" s="18" t="s">
        <v>462</v>
      </c>
      <c r="D4582" s="28" t="s">
        <v>51</v>
      </c>
      <c r="E4582" s="29" t="s">
        <v>663</v>
      </c>
      <c r="F4582" s="24">
        <v>672.7</v>
      </c>
      <c r="G4582" s="24">
        <f t="shared" ref="G4582:Q4582" si="3060">G4583</f>
        <v>0</v>
      </c>
      <c r="H4582" s="24">
        <f t="shared" si="3060"/>
        <v>477.40000000000003</v>
      </c>
      <c r="I4582" s="24">
        <f t="shared" si="3060"/>
        <v>397.16962999999998</v>
      </c>
      <c r="J4582" s="37">
        <f t="shared" si="3060"/>
        <v>112.03400000000001</v>
      </c>
      <c r="K4582" s="24">
        <f t="shared" si="3060"/>
        <v>0</v>
      </c>
      <c r="L4582" s="24">
        <f t="shared" si="3060"/>
        <v>0</v>
      </c>
      <c r="M4582" s="24">
        <f t="shared" si="3060"/>
        <v>0</v>
      </c>
      <c r="N4582" s="24">
        <f t="shared" si="3060"/>
        <v>0</v>
      </c>
      <c r="O4582" s="30">
        <f t="shared" si="3060"/>
        <v>397.16</v>
      </c>
      <c r="P4582" s="30">
        <f t="shared" si="3060"/>
        <v>0</v>
      </c>
      <c r="Q4582" s="30">
        <f t="shared" si="3060"/>
        <v>0</v>
      </c>
      <c r="R4582" s="88">
        <f t="shared" si="3045"/>
        <v>99.997575343311127</v>
      </c>
      <c r="S4582" s="70"/>
    </row>
    <row r="4583" spans="1:19" ht="31.5" customHeight="1" x14ac:dyDescent="0.3">
      <c r="A4583" s="28" t="s">
        <v>457</v>
      </c>
      <c r="B4583" s="28" t="s">
        <v>1400</v>
      </c>
      <c r="C4583" s="18" t="s">
        <v>462</v>
      </c>
      <c r="D4583" s="28" t="s">
        <v>52</v>
      </c>
      <c r="E4583" s="29" t="s">
        <v>664</v>
      </c>
      <c r="F4583" s="24">
        <v>672.7</v>
      </c>
      <c r="G4583" s="24"/>
      <c r="H4583" s="24">
        <f>208.7+464-195.3</f>
        <v>477.40000000000003</v>
      </c>
      <c r="I4583" s="24">
        <v>397.16962999999998</v>
      </c>
      <c r="J4583" s="37">
        <v>112.03400000000001</v>
      </c>
      <c r="K4583" s="24">
        <v>0</v>
      </c>
      <c r="L4583" s="24">
        <v>0</v>
      </c>
      <c r="M4583" s="24">
        <v>0</v>
      </c>
      <c r="N4583" s="24">
        <v>0</v>
      </c>
      <c r="O4583" s="30">
        <v>397.16</v>
      </c>
      <c r="P4583" s="30">
        <v>0</v>
      </c>
      <c r="Q4583" s="30">
        <v>0</v>
      </c>
      <c r="R4583" s="88">
        <f t="shared" si="3045"/>
        <v>99.997575343311127</v>
      </c>
      <c r="S4583" s="70"/>
    </row>
    <row r="4584" spans="1:19" ht="31.5" customHeight="1" x14ac:dyDescent="0.3">
      <c r="A4584" s="28" t="s">
        <v>457</v>
      </c>
      <c r="B4584" s="28" t="s">
        <v>1400</v>
      </c>
      <c r="C4584" s="18" t="s">
        <v>470</v>
      </c>
      <c r="D4584" s="28"/>
      <c r="E4584" s="29" t="s">
        <v>1700</v>
      </c>
      <c r="F4584" s="24">
        <v>56829.5</v>
      </c>
      <c r="G4584" s="24">
        <f t="shared" ref="G4584:H4584" si="3061">G4585+G4600</f>
        <v>0</v>
      </c>
      <c r="H4584" s="24">
        <f t="shared" si="3061"/>
        <v>16439.514999999999</v>
      </c>
      <c r="I4584" s="24">
        <f t="shared" ref="I4584:Q4584" si="3062">I4585+I4600</f>
        <v>16221.4195</v>
      </c>
      <c r="J4584" s="37">
        <f t="shared" si="3062"/>
        <v>12596.715410000001</v>
      </c>
      <c r="K4584" s="24">
        <f t="shared" si="3062"/>
        <v>0</v>
      </c>
      <c r="L4584" s="24">
        <f t="shared" si="3062"/>
        <v>0</v>
      </c>
      <c r="M4584" s="24">
        <f t="shared" si="3062"/>
        <v>0</v>
      </c>
      <c r="N4584" s="24">
        <f t="shared" si="3062"/>
        <v>0</v>
      </c>
      <c r="O4584" s="30">
        <f t="shared" si="3062"/>
        <v>16179.80416</v>
      </c>
      <c r="P4584" s="30">
        <f t="shared" si="3062"/>
        <v>0</v>
      </c>
      <c r="Q4584" s="30">
        <f t="shared" si="3062"/>
        <v>0</v>
      </c>
      <c r="R4584" s="88">
        <f t="shared" si="3045"/>
        <v>99.743454387576875</v>
      </c>
      <c r="S4584" s="70"/>
    </row>
    <row r="4585" spans="1:19" ht="47.25" customHeight="1" x14ac:dyDescent="0.3">
      <c r="A4585" s="28" t="s">
        <v>457</v>
      </c>
      <c r="B4585" s="28" t="s">
        <v>1400</v>
      </c>
      <c r="C4585" s="18" t="s">
        <v>471</v>
      </c>
      <c r="D4585" s="28"/>
      <c r="E4585" s="29" t="s">
        <v>1701</v>
      </c>
      <c r="F4585" s="24">
        <v>6829.4999999999991</v>
      </c>
      <c r="G4585" s="24">
        <f t="shared" ref="G4585:H4585" si="3063">G4586+G4595</f>
        <v>0</v>
      </c>
      <c r="H4585" s="24">
        <f t="shared" si="3063"/>
        <v>6294.1189999999997</v>
      </c>
      <c r="I4585" s="24">
        <f t="shared" ref="I4585:Q4585" si="3064">I4586+I4595</f>
        <v>6144.4190000000008</v>
      </c>
      <c r="J4585" s="37">
        <f t="shared" si="3064"/>
        <v>4816.7154099999998</v>
      </c>
      <c r="K4585" s="24">
        <f t="shared" si="3064"/>
        <v>0</v>
      </c>
      <c r="L4585" s="24">
        <f t="shared" si="3064"/>
        <v>0</v>
      </c>
      <c r="M4585" s="24">
        <f t="shared" si="3064"/>
        <v>0</v>
      </c>
      <c r="N4585" s="24">
        <f t="shared" si="3064"/>
        <v>0</v>
      </c>
      <c r="O4585" s="30">
        <f t="shared" si="3064"/>
        <v>6102.8041599999997</v>
      </c>
      <c r="P4585" s="30">
        <f t="shared" si="3064"/>
        <v>0</v>
      </c>
      <c r="Q4585" s="30">
        <f t="shared" si="3064"/>
        <v>0</v>
      </c>
      <c r="R4585" s="88">
        <f t="shared" si="3045"/>
        <v>99.322721318321541</v>
      </c>
      <c r="S4585" s="70"/>
    </row>
    <row r="4586" spans="1:19" ht="47.25" customHeight="1" x14ac:dyDescent="0.3">
      <c r="A4586" s="28" t="s">
        <v>457</v>
      </c>
      <c r="B4586" s="28" t="s">
        <v>1400</v>
      </c>
      <c r="C4586" s="18" t="s">
        <v>463</v>
      </c>
      <c r="D4586" s="28"/>
      <c r="E4586" s="29" t="s">
        <v>710</v>
      </c>
      <c r="F4586" s="24">
        <v>4956.7999999999993</v>
      </c>
      <c r="G4586" s="24">
        <f t="shared" ref="G4586" si="3065">G4587+G4589+G4593</f>
        <v>0</v>
      </c>
      <c r="H4586" s="24">
        <f>H4587+H4589+H4593+H4591</f>
        <v>4949.1189999999997</v>
      </c>
      <c r="I4586" s="24">
        <f>I4587+I4589+I4593+I4591</f>
        <v>4799.4190000000008</v>
      </c>
      <c r="J4586" s="24">
        <f t="shared" ref="J4586:Q4586" si="3066">J4587+J4589+J4593+J4591</f>
        <v>3571.7154099999998</v>
      </c>
      <c r="K4586" s="24">
        <f t="shared" si="3066"/>
        <v>0</v>
      </c>
      <c r="L4586" s="24">
        <f t="shared" si="3066"/>
        <v>0</v>
      </c>
      <c r="M4586" s="24">
        <f t="shared" si="3066"/>
        <v>0</v>
      </c>
      <c r="N4586" s="24">
        <f t="shared" si="3066"/>
        <v>0</v>
      </c>
      <c r="O4586" s="24">
        <f t="shared" si="3066"/>
        <v>4757.8041599999997</v>
      </c>
      <c r="P4586" s="24">
        <f t="shared" si="3066"/>
        <v>0</v>
      </c>
      <c r="Q4586" s="24">
        <f t="shared" si="3066"/>
        <v>0</v>
      </c>
      <c r="R4586" s="88">
        <f t="shared" si="3045"/>
        <v>99.132919213763145</v>
      </c>
      <c r="S4586" s="70"/>
    </row>
    <row r="4587" spans="1:19" ht="78.75" customHeight="1" x14ac:dyDescent="0.3">
      <c r="A4587" s="28" t="s">
        <v>457</v>
      </c>
      <c r="B4587" s="28" t="s">
        <v>1400</v>
      </c>
      <c r="C4587" s="18" t="s">
        <v>463</v>
      </c>
      <c r="D4587" s="28" t="s">
        <v>58</v>
      </c>
      <c r="E4587" s="54" t="s">
        <v>660</v>
      </c>
      <c r="F4587" s="24">
        <v>3501.2999999999997</v>
      </c>
      <c r="G4587" s="24">
        <f t="shared" ref="G4587:Q4587" si="3067">G4588</f>
        <v>0</v>
      </c>
      <c r="H4587" s="24">
        <f t="shared" si="3067"/>
        <v>3501.3</v>
      </c>
      <c r="I4587" s="24">
        <f t="shared" si="3067"/>
        <v>3280.0435400000001</v>
      </c>
      <c r="J4587" s="37">
        <f t="shared" si="3067"/>
        <v>2548.3092900000001</v>
      </c>
      <c r="K4587" s="24">
        <f t="shared" si="3067"/>
        <v>0</v>
      </c>
      <c r="L4587" s="24">
        <f t="shared" si="3067"/>
        <v>0</v>
      </c>
      <c r="M4587" s="24">
        <f t="shared" si="3067"/>
        <v>0</v>
      </c>
      <c r="N4587" s="24">
        <f t="shared" si="3067"/>
        <v>0</v>
      </c>
      <c r="O4587" s="30">
        <f t="shared" si="3067"/>
        <v>3267.9182599999999</v>
      </c>
      <c r="P4587" s="30">
        <f t="shared" si="3067"/>
        <v>0</v>
      </c>
      <c r="Q4587" s="30">
        <f t="shared" si="3067"/>
        <v>0</v>
      </c>
      <c r="R4587" s="88">
        <f t="shared" si="3045"/>
        <v>99.630331736389081</v>
      </c>
      <c r="S4587" s="70"/>
    </row>
    <row r="4588" spans="1:19" ht="15.75" customHeight="1" x14ac:dyDescent="0.3">
      <c r="A4588" s="28" t="s">
        <v>457</v>
      </c>
      <c r="B4588" s="28" t="s">
        <v>1400</v>
      </c>
      <c r="C4588" s="18" t="s">
        <v>463</v>
      </c>
      <c r="D4588" s="28" t="s">
        <v>59</v>
      </c>
      <c r="E4588" s="29" t="s">
        <v>661</v>
      </c>
      <c r="F4588" s="24">
        <v>3501.2999999999997</v>
      </c>
      <c r="G4588" s="24"/>
      <c r="H4588" s="24">
        <v>3501.3</v>
      </c>
      <c r="I4588" s="24">
        <v>3280.0435400000001</v>
      </c>
      <c r="J4588" s="37">
        <v>2548.3092900000001</v>
      </c>
      <c r="K4588" s="24">
        <v>0</v>
      </c>
      <c r="L4588" s="24">
        <v>0</v>
      </c>
      <c r="M4588" s="24">
        <v>0</v>
      </c>
      <c r="N4588" s="24">
        <v>0</v>
      </c>
      <c r="O4588" s="30">
        <v>3267.9182599999999</v>
      </c>
      <c r="P4588" s="30">
        <v>0</v>
      </c>
      <c r="Q4588" s="30">
        <v>0</v>
      </c>
      <c r="R4588" s="88">
        <f t="shared" si="3045"/>
        <v>99.630331736389081</v>
      </c>
      <c r="S4588" s="70"/>
    </row>
    <row r="4589" spans="1:19" ht="31.5" customHeight="1" x14ac:dyDescent="0.3">
      <c r="A4589" s="28" t="s">
        <v>457</v>
      </c>
      <c r="B4589" s="28" t="s">
        <v>1400</v>
      </c>
      <c r="C4589" s="18" t="s">
        <v>463</v>
      </c>
      <c r="D4589" s="28" t="s">
        <v>51</v>
      </c>
      <c r="E4589" s="29" t="s">
        <v>663</v>
      </c>
      <c r="F4589" s="24">
        <v>1446.3</v>
      </c>
      <c r="G4589" s="24">
        <f t="shared" ref="G4589:Q4593" si="3068">G4590</f>
        <v>0</v>
      </c>
      <c r="H4589" s="24">
        <f t="shared" si="3068"/>
        <v>1438.6190000000001</v>
      </c>
      <c r="I4589" s="24">
        <f t="shared" si="3068"/>
        <v>1419.15834</v>
      </c>
      <c r="J4589" s="37">
        <f t="shared" si="3068"/>
        <v>925.68899999999996</v>
      </c>
      <c r="K4589" s="24">
        <f t="shared" si="3068"/>
        <v>0</v>
      </c>
      <c r="L4589" s="24">
        <f t="shared" si="3068"/>
        <v>0</v>
      </c>
      <c r="M4589" s="24">
        <f t="shared" si="3068"/>
        <v>0</v>
      </c>
      <c r="N4589" s="24">
        <f t="shared" si="3068"/>
        <v>0</v>
      </c>
      <c r="O4589" s="30">
        <f t="shared" si="3068"/>
        <v>1392.7611199999999</v>
      </c>
      <c r="P4589" s="30">
        <f t="shared" si="3068"/>
        <v>0</v>
      </c>
      <c r="Q4589" s="30">
        <f t="shared" si="3068"/>
        <v>0</v>
      </c>
      <c r="R4589" s="88">
        <f t="shared" si="3045"/>
        <v>98.139938352474459</v>
      </c>
      <c r="S4589" s="70"/>
    </row>
    <row r="4590" spans="1:19" ht="31.5" customHeight="1" x14ac:dyDescent="0.3">
      <c r="A4590" s="28" t="s">
        <v>457</v>
      </c>
      <c r="B4590" s="28" t="s">
        <v>1400</v>
      </c>
      <c r="C4590" s="18" t="s">
        <v>463</v>
      </c>
      <c r="D4590" s="28" t="s">
        <v>52</v>
      </c>
      <c r="E4590" s="29" t="s">
        <v>664</v>
      </c>
      <c r="F4590" s="24">
        <v>1446.3</v>
      </c>
      <c r="G4590" s="24"/>
      <c r="H4590" s="24">
        <f>1786.019-347.4</f>
        <v>1438.6190000000001</v>
      </c>
      <c r="I4590" s="24">
        <v>1419.15834</v>
      </c>
      <c r="J4590" s="37">
        <v>925.68899999999996</v>
      </c>
      <c r="K4590" s="24">
        <v>0</v>
      </c>
      <c r="L4590" s="24">
        <v>0</v>
      </c>
      <c r="M4590" s="24">
        <v>0</v>
      </c>
      <c r="N4590" s="24">
        <v>0</v>
      </c>
      <c r="O4590" s="30">
        <v>1392.7611199999999</v>
      </c>
      <c r="P4590" s="30">
        <v>0</v>
      </c>
      <c r="Q4590" s="30">
        <v>0</v>
      </c>
      <c r="R4590" s="88">
        <f t="shared" si="3045"/>
        <v>98.139938352474459</v>
      </c>
      <c r="S4590" s="70"/>
    </row>
    <row r="4591" spans="1:19" ht="15.75" customHeight="1" x14ac:dyDescent="0.3">
      <c r="A4591" s="28" t="s">
        <v>457</v>
      </c>
      <c r="B4591" s="28" t="s">
        <v>1400</v>
      </c>
      <c r="C4591" s="18" t="s">
        <v>463</v>
      </c>
      <c r="D4591" s="18" t="s">
        <v>190</v>
      </c>
      <c r="E4591" s="19" t="s">
        <v>665</v>
      </c>
      <c r="F4591" s="24"/>
      <c r="G4591" s="24"/>
      <c r="H4591" s="24">
        <f>H4592</f>
        <v>0</v>
      </c>
      <c r="I4591" s="24">
        <f>I4592</f>
        <v>90.717119999999994</v>
      </c>
      <c r="J4591" s="24">
        <f t="shared" ref="J4591:Q4591" si="3069">J4592</f>
        <v>90.717119999999994</v>
      </c>
      <c r="K4591" s="24">
        <f t="shared" si="3069"/>
        <v>0</v>
      </c>
      <c r="L4591" s="24">
        <f t="shared" si="3069"/>
        <v>0</v>
      </c>
      <c r="M4591" s="24">
        <f t="shared" si="3069"/>
        <v>0</v>
      </c>
      <c r="N4591" s="24">
        <f t="shared" si="3069"/>
        <v>0</v>
      </c>
      <c r="O4591" s="24">
        <f t="shared" si="3069"/>
        <v>90.717119999999994</v>
      </c>
      <c r="P4591" s="24">
        <f t="shared" si="3069"/>
        <v>0</v>
      </c>
      <c r="Q4591" s="24">
        <f t="shared" si="3069"/>
        <v>0</v>
      </c>
      <c r="R4591" s="88">
        <f t="shared" si="3045"/>
        <v>100</v>
      </c>
      <c r="S4591" s="70"/>
    </row>
    <row r="4592" spans="1:19" ht="31.5" customHeight="1" x14ac:dyDescent="0.3">
      <c r="A4592" s="28" t="s">
        <v>457</v>
      </c>
      <c r="B4592" s="28" t="s">
        <v>1400</v>
      </c>
      <c r="C4592" s="18" t="s">
        <v>463</v>
      </c>
      <c r="D4592" s="18" t="s">
        <v>475</v>
      </c>
      <c r="E4592" s="19" t="s">
        <v>667</v>
      </c>
      <c r="F4592" s="24"/>
      <c r="G4592" s="24"/>
      <c r="H4592" s="24">
        <v>0</v>
      </c>
      <c r="I4592" s="24">
        <v>90.717119999999994</v>
      </c>
      <c r="J4592" s="37">
        <v>90.717119999999994</v>
      </c>
      <c r="K4592" s="24">
        <v>0</v>
      </c>
      <c r="L4592" s="24">
        <v>0</v>
      </c>
      <c r="M4592" s="24">
        <v>0</v>
      </c>
      <c r="N4592" s="24">
        <v>0</v>
      </c>
      <c r="O4592" s="30">
        <v>90.717119999999994</v>
      </c>
      <c r="P4592" s="30">
        <v>0</v>
      </c>
      <c r="Q4592" s="30">
        <v>0</v>
      </c>
      <c r="R4592" s="88">
        <f t="shared" si="3045"/>
        <v>100</v>
      </c>
      <c r="S4592" s="70"/>
    </row>
    <row r="4593" spans="1:19" ht="15.75" customHeight="1" x14ac:dyDescent="0.3">
      <c r="A4593" s="28" t="s">
        <v>457</v>
      </c>
      <c r="B4593" s="28" t="s">
        <v>1400</v>
      </c>
      <c r="C4593" s="18" t="s">
        <v>463</v>
      </c>
      <c r="D4593" s="28" t="s">
        <v>53</v>
      </c>
      <c r="E4593" s="29" t="s">
        <v>679</v>
      </c>
      <c r="F4593" s="24">
        <v>9.1999999999999993</v>
      </c>
      <c r="G4593" s="24">
        <f t="shared" si="3068"/>
        <v>0</v>
      </c>
      <c r="H4593" s="24">
        <f t="shared" si="3068"/>
        <v>9.1999999999999993</v>
      </c>
      <c r="I4593" s="24">
        <f t="shared" si="3068"/>
        <v>9.5</v>
      </c>
      <c r="J4593" s="37">
        <f t="shared" si="3068"/>
        <v>7</v>
      </c>
      <c r="K4593" s="24">
        <f t="shared" si="3068"/>
        <v>0</v>
      </c>
      <c r="L4593" s="24">
        <f t="shared" si="3068"/>
        <v>0</v>
      </c>
      <c r="M4593" s="24">
        <f t="shared" si="3068"/>
        <v>0</v>
      </c>
      <c r="N4593" s="24">
        <f t="shared" si="3068"/>
        <v>0</v>
      </c>
      <c r="O4593" s="30">
        <f t="shared" si="3068"/>
        <v>6.4076599999999999</v>
      </c>
      <c r="P4593" s="30">
        <f t="shared" si="3068"/>
        <v>0</v>
      </c>
      <c r="Q4593" s="30">
        <f t="shared" si="3068"/>
        <v>0</v>
      </c>
      <c r="R4593" s="88">
        <f t="shared" si="3045"/>
        <v>67.449052631578937</v>
      </c>
      <c r="S4593" s="70"/>
    </row>
    <row r="4594" spans="1:19" ht="15.75" customHeight="1" x14ac:dyDescent="0.3">
      <c r="A4594" s="28" t="s">
        <v>457</v>
      </c>
      <c r="B4594" s="28" t="s">
        <v>1400</v>
      </c>
      <c r="C4594" s="18" t="s">
        <v>463</v>
      </c>
      <c r="D4594" s="28" t="s">
        <v>60</v>
      </c>
      <c r="E4594" s="29" t="s">
        <v>682</v>
      </c>
      <c r="F4594" s="24">
        <v>9.1999999999999993</v>
      </c>
      <c r="G4594" s="24"/>
      <c r="H4594" s="24">
        <v>9.1999999999999993</v>
      </c>
      <c r="I4594" s="24">
        <v>9.5</v>
      </c>
      <c r="J4594" s="37">
        <v>7</v>
      </c>
      <c r="K4594" s="24">
        <v>0</v>
      </c>
      <c r="L4594" s="24">
        <v>0</v>
      </c>
      <c r="M4594" s="24">
        <v>0</v>
      </c>
      <c r="N4594" s="24">
        <v>0</v>
      </c>
      <c r="O4594" s="30">
        <v>6.4076599999999999</v>
      </c>
      <c r="P4594" s="30">
        <v>0</v>
      </c>
      <c r="Q4594" s="30">
        <v>0</v>
      </c>
      <c r="R4594" s="88">
        <f t="shared" si="3045"/>
        <v>67.449052631578937</v>
      </c>
      <c r="S4594" s="70"/>
    </row>
    <row r="4595" spans="1:19" ht="31.5" customHeight="1" x14ac:dyDescent="0.3">
      <c r="A4595" s="28" t="s">
        <v>457</v>
      </c>
      <c r="B4595" s="28" t="s">
        <v>1400</v>
      </c>
      <c r="C4595" s="18" t="s">
        <v>464</v>
      </c>
      <c r="D4595" s="28"/>
      <c r="E4595" s="29" t="s">
        <v>801</v>
      </c>
      <c r="F4595" s="24">
        <v>1872.7</v>
      </c>
      <c r="G4595" s="24">
        <f t="shared" ref="G4595:H4595" si="3070">G4596+G4598</f>
        <v>0</v>
      </c>
      <c r="H4595" s="24">
        <f t="shared" si="3070"/>
        <v>1345</v>
      </c>
      <c r="I4595" s="24">
        <f t="shared" ref="I4595:Q4595" si="3071">I4596+I4598</f>
        <v>1345</v>
      </c>
      <c r="J4595" s="37">
        <f t="shared" si="3071"/>
        <v>1245</v>
      </c>
      <c r="K4595" s="24">
        <f t="shared" si="3071"/>
        <v>0</v>
      </c>
      <c r="L4595" s="24">
        <f t="shared" si="3071"/>
        <v>0</v>
      </c>
      <c r="M4595" s="24">
        <f t="shared" si="3071"/>
        <v>0</v>
      </c>
      <c r="N4595" s="24">
        <f t="shared" si="3071"/>
        <v>0</v>
      </c>
      <c r="O4595" s="30">
        <f t="shared" si="3071"/>
        <v>1345</v>
      </c>
      <c r="P4595" s="30">
        <f t="shared" si="3071"/>
        <v>0</v>
      </c>
      <c r="Q4595" s="30">
        <f t="shared" si="3071"/>
        <v>0</v>
      </c>
      <c r="R4595" s="88">
        <f t="shared" si="3045"/>
        <v>100</v>
      </c>
    </row>
    <row r="4596" spans="1:19" ht="78.75" hidden="1" customHeight="1" x14ac:dyDescent="0.3">
      <c r="A4596" s="28" t="s">
        <v>457</v>
      </c>
      <c r="B4596" s="28" t="s">
        <v>1400</v>
      </c>
      <c r="C4596" s="18" t="s">
        <v>464</v>
      </c>
      <c r="D4596" s="28" t="s">
        <v>58</v>
      </c>
      <c r="E4596" s="29" t="s">
        <v>660</v>
      </c>
      <c r="F4596" s="24">
        <v>84.2</v>
      </c>
      <c r="G4596" s="24">
        <f t="shared" ref="G4596:Q4602" si="3072">G4597</f>
        <v>0</v>
      </c>
      <c r="H4596" s="24">
        <f t="shared" si="3072"/>
        <v>0</v>
      </c>
      <c r="I4596" s="24">
        <f t="shared" si="3072"/>
        <v>0</v>
      </c>
      <c r="J4596" s="37">
        <f t="shared" si="3072"/>
        <v>0</v>
      </c>
      <c r="K4596" s="24">
        <f t="shared" si="3072"/>
        <v>0</v>
      </c>
      <c r="L4596" s="24">
        <f t="shared" si="3072"/>
        <v>0</v>
      </c>
      <c r="M4596" s="24">
        <f t="shared" si="3072"/>
        <v>0</v>
      </c>
      <c r="N4596" s="24">
        <f t="shared" si="3072"/>
        <v>0</v>
      </c>
      <c r="O4596" s="30">
        <f t="shared" si="3072"/>
        <v>0</v>
      </c>
      <c r="P4596" s="30">
        <f t="shared" si="3072"/>
        <v>0</v>
      </c>
      <c r="Q4596" s="30">
        <f t="shared" si="3072"/>
        <v>0</v>
      </c>
      <c r="R4596" s="30">
        <v>0</v>
      </c>
      <c r="S4596" s="36" t="s">
        <v>2026</v>
      </c>
    </row>
    <row r="4597" spans="1:19" ht="31.5" hidden="1" customHeight="1" x14ac:dyDescent="0.3">
      <c r="A4597" s="28" t="s">
        <v>457</v>
      </c>
      <c r="B4597" s="28" t="s">
        <v>1400</v>
      </c>
      <c r="C4597" s="18" t="s">
        <v>464</v>
      </c>
      <c r="D4597" s="28" t="s">
        <v>68</v>
      </c>
      <c r="E4597" s="29" t="s">
        <v>662</v>
      </c>
      <c r="F4597" s="24">
        <v>84.2</v>
      </c>
      <c r="G4597" s="24"/>
      <c r="H4597" s="24">
        <f>84.2-84.2</f>
        <v>0</v>
      </c>
      <c r="I4597" s="24">
        <v>0</v>
      </c>
      <c r="J4597" s="37">
        <v>0</v>
      </c>
      <c r="K4597" s="24">
        <v>0</v>
      </c>
      <c r="L4597" s="24">
        <v>0</v>
      </c>
      <c r="M4597" s="24">
        <v>0</v>
      </c>
      <c r="N4597" s="24">
        <v>0</v>
      </c>
      <c r="O4597" s="30">
        <v>0</v>
      </c>
      <c r="P4597" s="30">
        <v>0</v>
      </c>
      <c r="Q4597" s="30">
        <v>0</v>
      </c>
      <c r="R4597" s="30">
        <v>0</v>
      </c>
      <c r="S4597" s="36" t="s">
        <v>2026</v>
      </c>
    </row>
    <row r="4598" spans="1:19" ht="31.5" customHeight="1" x14ac:dyDescent="0.3">
      <c r="A4598" s="28" t="s">
        <v>457</v>
      </c>
      <c r="B4598" s="28" t="s">
        <v>1400</v>
      </c>
      <c r="C4598" s="18" t="s">
        <v>464</v>
      </c>
      <c r="D4598" s="28" t="s">
        <v>51</v>
      </c>
      <c r="E4598" s="29" t="s">
        <v>663</v>
      </c>
      <c r="F4598" s="24">
        <v>1788.5</v>
      </c>
      <c r="G4598" s="24">
        <f t="shared" si="3072"/>
        <v>0</v>
      </c>
      <c r="H4598" s="24">
        <f t="shared" si="3072"/>
        <v>1345</v>
      </c>
      <c r="I4598" s="24">
        <f t="shared" si="3072"/>
        <v>1345</v>
      </c>
      <c r="J4598" s="37">
        <f t="shared" si="3072"/>
        <v>1245</v>
      </c>
      <c r="K4598" s="24">
        <f t="shared" si="3072"/>
        <v>0</v>
      </c>
      <c r="L4598" s="24">
        <f t="shared" si="3072"/>
        <v>0</v>
      </c>
      <c r="M4598" s="24">
        <f t="shared" si="3072"/>
        <v>0</v>
      </c>
      <c r="N4598" s="24">
        <f t="shared" si="3072"/>
        <v>0</v>
      </c>
      <c r="O4598" s="30">
        <f t="shared" si="3072"/>
        <v>1345</v>
      </c>
      <c r="P4598" s="30">
        <f t="shared" si="3072"/>
        <v>0</v>
      </c>
      <c r="Q4598" s="30">
        <f t="shared" si="3072"/>
        <v>0</v>
      </c>
      <c r="R4598" s="88">
        <f t="shared" si="3045"/>
        <v>100</v>
      </c>
    </row>
    <row r="4599" spans="1:19" ht="31.5" customHeight="1" x14ac:dyDescent="0.3">
      <c r="A4599" s="28" t="s">
        <v>457</v>
      </c>
      <c r="B4599" s="28" t="s">
        <v>1400</v>
      </c>
      <c r="C4599" s="18" t="s">
        <v>464</v>
      </c>
      <c r="D4599" s="28" t="s">
        <v>52</v>
      </c>
      <c r="E4599" s="29" t="s">
        <v>664</v>
      </c>
      <c r="F4599" s="24">
        <v>1788.5</v>
      </c>
      <c r="G4599" s="24"/>
      <c r="H4599" s="24">
        <f>1788.5-443.5</f>
        <v>1345</v>
      </c>
      <c r="I4599" s="24">
        <v>1345</v>
      </c>
      <c r="J4599" s="37">
        <v>1245</v>
      </c>
      <c r="K4599" s="24">
        <v>0</v>
      </c>
      <c r="L4599" s="24">
        <v>0</v>
      </c>
      <c r="M4599" s="24">
        <v>0</v>
      </c>
      <c r="N4599" s="24">
        <v>0</v>
      </c>
      <c r="O4599" s="30">
        <v>1345</v>
      </c>
      <c r="P4599" s="30">
        <v>0</v>
      </c>
      <c r="Q4599" s="30">
        <v>0</v>
      </c>
      <c r="R4599" s="88">
        <f t="shared" si="3045"/>
        <v>100</v>
      </c>
    </row>
    <row r="4600" spans="1:19" ht="31.5" customHeight="1" x14ac:dyDescent="0.3">
      <c r="A4600" s="28" t="s">
        <v>457</v>
      </c>
      <c r="B4600" s="28" t="s">
        <v>1400</v>
      </c>
      <c r="C4600" s="18" t="s">
        <v>1939</v>
      </c>
      <c r="D4600" s="28"/>
      <c r="E4600" s="29" t="s">
        <v>1940</v>
      </c>
      <c r="F4600" s="24">
        <v>50000</v>
      </c>
      <c r="G4600" s="24">
        <f t="shared" ref="G4600:H4600" si="3073">G4601+G4604+G4607</f>
        <v>0</v>
      </c>
      <c r="H4600" s="24">
        <f t="shared" si="3073"/>
        <v>10145.396000000001</v>
      </c>
      <c r="I4600" s="24">
        <f t="shared" ref="I4600:Q4600" si="3074">I4601+I4604+I4607</f>
        <v>10077.0005</v>
      </c>
      <c r="J4600" s="37">
        <f t="shared" si="3074"/>
        <v>7780</v>
      </c>
      <c r="K4600" s="24">
        <f t="shared" si="3074"/>
        <v>0</v>
      </c>
      <c r="L4600" s="24">
        <f t="shared" si="3074"/>
        <v>0</v>
      </c>
      <c r="M4600" s="24">
        <f t="shared" si="3074"/>
        <v>0</v>
      </c>
      <c r="N4600" s="24">
        <f t="shared" si="3074"/>
        <v>0</v>
      </c>
      <c r="O4600" s="30">
        <f t="shared" si="3074"/>
        <v>10077</v>
      </c>
      <c r="P4600" s="30">
        <f t="shared" si="3074"/>
        <v>0</v>
      </c>
      <c r="Q4600" s="30">
        <f t="shared" si="3074"/>
        <v>0</v>
      </c>
      <c r="R4600" s="88">
        <f t="shared" si="3045"/>
        <v>99.999995038206052</v>
      </c>
      <c r="S4600" s="70"/>
    </row>
    <row r="4601" spans="1:19" ht="63" customHeight="1" x14ac:dyDescent="0.3">
      <c r="A4601" s="28" t="s">
        <v>457</v>
      </c>
      <c r="B4601" s="28" t="s">
        <v>1400</v>
      </c>
      <c r="C4601" s="18" t="s">
        <v>1941</v>
      </c>
      <c r="D4601" s="28"/>
      <c r="E4601" s="29" t="s">
        <v>1942</v>
      </c>
      <c r="F4601" s="24">
        <v>16000</v>
      </c>
      <c r="G4601" s="24">
        <f t="shared" si="3072"/>
        <v>0</v>
      </c>
      <c r="H4601" s="24">
        <f t="shared" si="3072"/>
        <v>10145.396000000001</v>
      </c>
      <c r="I4601" s="24">
        <f t="shared" si="3072"/>
        <v>10077.0005</v>
      </c>
      <c r="J4601" s="37">
        <f t="shared" si="3072"/>
        <v>7780</v>
      </c>
      <c r="K4601" s="24">
        <f t="shared" si="3072"/>
        <v>0</v>
      </c>
      <c r="L4601" s="24">
        <f t="shared" si="3072"/>
        <v>0</v>
      </c>
      <c r="M4601" s="24">
        <f t="shared" si="3072"/>
        <v>0</v>
      </c>
      <c r="N4601" s="24">
        <f t="shared" si="3072"/>
        <v>0</v>
      </c>
      <c r="O4601" s="30">
        <f t="shared" si="3072"/>
        <v>10077</v>
      </c>
      <c r="P4601" s="30">
        <f t="shared" si="3072"/>
        <v>0</v>
      </c>
      <c r="Q4601" s="30">
        <f t="shared" si="3072"/>
        <v>0</v>
      </c>
      <c r="R4601" s="88">
        <f t="shared" si="3045"/>
        <v>99.999995038206052</v>
      </c>
      <c r="S4601" s="70"/>
    </row>
    <row r="4602" spans="1:19" x14ac:dyDescent="0.3">
      <c r="A4602" s="28" t="s">
        <v>457</v>
      </c>
      <c r="B4602" s="28" t="s">
        <v>1400</v>
      </c>
      <c r="C4602" s="18" t="s">
        <v>1941</v>
      </c>
      <c r="D4602" s="28" t="s">
        <v>53</v>
      </c>
      <c r="E4602" s="29" t="s">
        <v>679</v>
      </c>
      <c r="F4602" s="24">
        <v>16000</v>
      </c>
      <c r="G4602" s="24">
        <f t="shared" si="3072"/>
        <v>0</v>
      </c>
      <c r="H4602" s="24">
        <f t="shared" si="3072"/>
        <v>10145.396000000001</v>
      </c>
      <c r="I4602" s="24">
        <f t="shared" si="3072"/>
        <v>10077.0005</v>
      </c>
      <c r="J4602" s="37">
        <f t="shared" si="3072"/>
        <v>7780</v>
      </c>
      <c r="K4602" s="24">
        <f t="shared" si="3072"/>
        <v>0</v>
      </c>
      <c r="L4602" s="24">
        <f t="shared" si="3072"/>
        <v>0</v>
      </c>
      <c r="M4602" s="24">
        <f t="shared" si="3072"/>
        <v>0</v>
      </c>
      <c r="N4602" s="24">
        <f t="shared" si="3072"/>
        <v>0</v>
      </c>
      <c r="O4602" s="30">
        <f t="shared" si="3072"/>
        <v>10077</v>
      </c>
      <c r="P4602" s="30">
        <f t="shared" si="3072"/>
        <v>0</v>
      </c>
      <c r="Q4602" s="30">
        <f t="shared" si="3072"/>
        <v>0</v>
      </c>
      <c r="R4602" s="88">
        <f t="shared" si="3045"/>
        <v>99.999995038206052</v>
      </c>
      <c r="S4602" s="70"/>
    </row>
    <row r="4603" spans="1:19" ht="63" customHeight="1" x14ac:dyDescent="0.3">
      <c r="A4603" s="28" t="s">
        <v>457</v>
      </c>
      <c r="B4603" s="28" t="s">
        <v>1400</v>
      </c>
      <c r="C4603" s="18" t="s">
        <v>1941</v>
      </c>
      <c r="D4603" s="28" t="s">
        <v>262</v>
      </c>
      <c r="E4603" s="29" t="s">
        <v>680</v>
      </c>
      <c r="F4603" s="24">
        <v>16000</v>
      </c>
      <c r="G4603" s="24"/>
      <c r="H4603" s="24">
        <f>16000-5805.604-49</f>
        <v>10145.396000000001</v>
      </c>
      <c r="I4603" s="24">
        <v>10077.0005</v>
      </c>
      <c r="J4603" s="37">
        <v>7780</v>
      </c>
      <c r="K4603" s="24">
        <v>0</v>
      </c>
      <c r="L4603" s="24">
        <v>0</v>
      </c>
      <c r="M4603" s="24">
        <v>0</v>
      </c>
      <c r="N4603" s="24">
        <v>0</v>
      </c>
      <c r="O4603" s="30">
        <v>10077</v>
      </c>
      <c r="P4603" s="30">
        <v>0</v>
      </c>
      <c r="Q4603" s="30">
        <v>0</v>
      </c>
      <c r="R4603" s="88">
        <f t="shared" si="3045"/>
        <v>99.999995038206052</v>
      </c>
      <c r="S4603" s="70"/>
    </row>
    <row r="4604" spans="1:19" ht="63" hidden="1" customHeight="1" x14ac:dyDescent="0.3">
      <c r="A4604" s="28" t="s">
        <v>457</v>
      </c>
      <c r="B4604" s="28" t="s">
        <v>1400</v>
      </c>
      <c r="C4604" s="18" t="s">
        <v>1943</v>
      </c>
      <c r="D4604" s="28"/>
      <c r="E4604" s="29" t="s">
        <v>1944</v>
      </c>
      <c r="F4604" s="24">
        <v>5000</v>
      </c>
      <c r="G4604" s="24">
        <f t="shared" ref="G4604:Q4605" si="3075">G4605</f>
        <v>0</v>
      </c>
      <c r="H4604" s="24">
        <f t="shared" si="3075"/>
        <v>0</v>
      </c>
      <c r="I4604" s="24">
        <f t="shared" si="3075"/>
        <v>0</v>
      </c>
      <c r="J4604" s="37">
        <f t="shared" si="3075"/>
        <v>0</v>
      </c>
      <c r="K4604" s="24">
        <f t="shared" si="3075"/>
        <v>0</v>
      </c>
      <c r="L4604" s="24">
        <f t="shared" si="3075"/>
        <v>0</v>
      </c>
      <c r="M4604" s="24">
        <f t="shared" si="3075"/>
        <v>0</v>
      </c>
      <c r="N4604" s="24">
        <f t="shared" si="3075"/>
        <v>0</v>
      </c>
      <c r="O4604" s="30">
        <f t="shared" si="3075"/>
        <v>0</v>
      </c>
      <c r="P4604" s="30">
        <f t="shared" si="3075"/>
        <v>0</v>
      </c>
      <c r="Q4604" s="30">
        <f t="shared" si="3075"/>
        <v>0</v>
      </c>
      <c r="R4604" s="30">
        <v>0</v>
      </c>
      <c r="S4604" s="26" t="s">
        <v>2026</v>
      </c>
    </row>
    <row r="4605" spans="1:19" ht="31.5" hidden="1" customHeight="1" x14ac:dyDescent="0.3">
      <c r="A4605" s="28" t="s">
        <v>457</v>
      </c>
      <c r="B4605" s="28" t="s">
        <v>1400</v>
      </c>
      <c r="C4605" s="18" t="s">
        <v>1943</v>
      </c>
      <c r="D4605" s="28" t="s">
        <v>143</v>
      </c>
      <c r="E4605" s="29" t="s">
        <v>673</v>
      </c>
      <c r="F4605" s="24">
        <v>5000</v>
      </c>
      <c r="G4605" s="24">
        <f t="shared" si="3075"/>
        <v>0</v>
      </c>
      <c r="H4605" s="24">
        <f t="shared" si="3075"/>
        <v>0</v>
      </c>
      <c r="I4605" s="24">
        <f t="shared" si="3075"/>
        <v>0</v>
      </c>
      <c r="J4605" s="37">
        <f t="shared" si="3075"/>
        <v>0</v>
      </c>
      <c r="K4605" s="24">
        <f t="shared" si="3075"/>
        <v>0</v>
      </c>
      <c r="L4605" s="24">
        <f t="shared" si="3075"/>
        <v>0</v>
      </c>
      <c r="M4605" s="24">
        <f t="shared" si="3075"/>
        <v>0</v>
      </c>
      <c r="N4605" s="24">
        <f t="shared" si="3075"/>
        <v>0</v>
      </c>
      <c r="O4605" s="30">
        <f t="shared" si="3075"/>
        <v>0</v>
      </c>
      <c r="P4605" s="30">
        <f t="shared" si="3075"/>
        <v>0</v>
      </c>
      <c r="Q4605" s="30">
        <f t="shared" si="3075"/>
        <v>0</v>
      </c>
      <c r="R4605" s="30">
        <v>0</v>
      </c>
      <c r="S4605" s="26" t="s">
        <v>2026</v>
      </c>
    </row>
    <row r="4606" spans="1:19" ht="47.25" hidden="1" customHeight="1" x14ac:dyDescent="0.3">
      <c r="A4606" s="28" t="s">
        <v>457</v>
      </c>
      <c r="B4606" s="28" t="s">
        <v>1400</v>
      </c>
      <c r="C4606" s="18" t="s">
        <v>1943</v>
      </c>
      <c r="D4606" s="28" t="s">
        <v>139</v>
      </c>
      <c r="E4606" s="29" t="s">
        <v>676</v>
      </c>
      <c r="F4606" s="24">
        <v>5000</v>
      </c>
      <c r="G4606" s="24"/>
      <c r="H4606" s="24">
        <v>0</v>
      </c>
      <c r="I4606" s="24">
        <v>0</v>
      </c>
      <c r="J4606" s="37">
        <v>0</v>
      </c>
      <c r="K4606" s="24">
        <v>0</v>
      </c>
      <c r="L4606" s="24">
        <v>0</v>
      </c>
      <c r="M4606" s="24">
        <v>0</v>
      </c>
      <c r="N4606" s="24">
        <v>0</v>
      </c>
      <c r="O4606" s="30">
        <v>0</v>
      </c>
      <c r="P4606" s="30">
        <v>0</v>
      </c>
      <c r="Q4606" s="30">
        <v>0</v>
      </c>
      <c r="R4606" s="30">
        <v>0</v>
      </c>
      <c r="S4606" s="26" t="s">
        <v>2026</v>
      </c>
    </row>
    <row r="4607" spans="1:19" ht="78.75" hidden="1" customHeight="1" x14ac:dyDescent="0.3">
      <c r="A4607" s="28" t="s">
        <v>457</v>
      </c>
      <c r="B4607" s="28" t="s">
        <v>1400</v>
      </c>
      <c r="C4607" s="18" t="s">
        <v>1945</v>
      </c>
      <c r="D4607" s="28"/>
      <c r="E4607" s="29" t="s">
        <v>1946</v>
      </c>
      <c r="F4607" s="24">
        <v>29000</v>
      </c>
      <c r="G4607" s="24">
        <f t="shared" ref="G4607:Q4608" si="3076">G4608</f>
        <v>0</v>
      </c>
      <c r="H4607" s="24">
        <f t="shared" si="3076"/>
        <v>0</v>
      </c>
      <c r="I4607" s="24">
        <f t="shared" si="3076"/>
        <v>0</v>
      </c>
      <c r="J4607" s="37">
        <f t="shared" si="3076"/>
        <v>0</v>
      </c>
      <c r="K4607" s="24">
        <f t="shared" si="3076"/>
        <v>0</v>
      </c>
      <c r="L4607" s="24">
        <f t="shared" si="3076"/>
        <v>0</v>
      </c>
      <c r="M4607" s="24">
        <f t="shared" si="3076"/>
        <v>0</v>
      </c>
      <c r="N4607" s="24">
        <f t="shared" si="3076"/>
        <v>0</v>
      </c>
      <c r="O4607" s="30">
        <f t="shared" si="3076"/>
        <v>0</v>
      </c>
      <c r="P4607" s="30">
        <f t="shared" si="3076"/>
        <v>0</v>
      </c>
      <c r="Q4607" s="30">
        <f t="shared" si="3076"/>
        <v>0</v>
      </c>
      <c r="R4607" s="30">
        <v>0</v>
      </c>
      <c r="S4607" s="26" t="s">
        <v>2026</v>
      </c>
    </row>
    <row r="4608" spans="1:19" ht="31.5" hidden="1" customHeight="1" x14ac:dyDescent="0.3">
      <c r="A4608" s="28" t="s">
        <v>457</v>
      </c>
      <c r="B4608" s="28" t="s">
        <v>1400</v>
      </c>
      <c r="C4608" s="18" t="s">
        <v>1945</v>
      </c>
      <c r="D4608" s="28" t="s">
        <v>143</v>
      </c>
      <c r="E4608" s="29" t="s">
        <v>673</v>
      </c>
      <c r="F4608" s="24">
        <v>29000</v>
      </c>
      <c r="G4608" s="24">
        <f t="shared" si="3076"/>
        <v>0</v>
      </c>
      <c r="H4608" s="24">
        <f t="shared" si="3076"/>
        <v>0</v>
      </c>
      <c r="I4608" s="24">
        <f t="shared" si="3076"/>
        <v>0</v>
      </c>
      <c r="J4608" s="37">
        <f t="shared" si="3076"/>
        <v>0</v>
      </c>
      <c r="K4608" s="24">
        <f t="shared" si="3076"/>
        <v>0</v>
      </c>
      <c r="L4608" s="24">
        <f t="shared" si="3076"/>
        <v>0</v>
      </c>
      <c r="M4608" s="24">
        <f t="shared" si="3076"/>
        <v>0</v>
      </c>
      <c r="N4608" s="24">
        <f t="shared" si="3076"/>
        <v>0</v>
      </c>
      <c r="O4608" s="30">
        <f t="shared" si="3076"/>
        <v>0</v>
      </c>
      <c r="P4608" s="30">
        <f t="shared" si="3076"/>
        <v>0</v>
      </c>
      <c r="Q4608" s="30">
        <f t="shared" si="3076"/>
        <v>0</v>
      </c>
      <c r="R4608" s="30">
        <v>0</v>
      </c>
      <c r="S4608" s="26" t="s">
        <v>2026</v>
      </c>
    </row>
    <row r="4609" spans="1:19" ht="47.25" hidden="1" customHeight="1" x14ac:dyDescent="0.3">
      <c r="A4609" s="28" t="s">
        <v>457</v>
      </c>
      <c r="B4609" s="28" t="s">
        <v>1400</v>
      </c>
      <c r="C4609" s="18" t="s">
        <v>1945</v>
      </c>
      <c r="D4609" s="28" t="s">
        <v>139</v>
      </c>
      <c r="E4609" s="29" t="s">
        <v>676</v>
      </c>
      <c r="F4609" s="24">
        <v>29000</v>
      </c>
      <c r="G4609" s="24"/>
      <c r="H4609" s="24">
        <v>0</v>
      </c>
      <c r="I4609" s="24">
        <v>0</v>
      </c>
      <c r="J4609" s="37">
        <v>0</v>
      </c>
      <c r="K4609" s="24">
        <v>0</v>
      </c>
      <c r="L4609" s="24">
        <v>0</v>
      </c>
      <c r="M4609" s="24">
        <v>0</v>
      </c>
      <c r="N4609" s="24">
        <v>0</v>
      </c>
      <c r="O4609" s="30">
        <v>0</v>
      </c>
      <c r="P4609" s="30">
        <v>0</v>
      </c>
      <c r="Q4609" s="30">
        <v>0</v>
      </c>
      <c r="R4609" s="30">
        <v>0</v>
      </c>
      <c r="S4609" s="26" t="s">
        <v>2026</v>
      </c>
    </row>
    <row r="4610" spans="1:19" ht="15.75" customHeight="1" x14ac:dyDescent="0.3">
      <c r="A4610" s="28" t="s">
        <v>457</v>
      </c>
      <c r="B4610" s="28" t="s">
        <v>1400</v>
      </c>
      <c r="C4610" s="18" t="s">
        <v>279</v>
      </c>
      <c r="D4610" s="28"/>
      <c r="E4610" s="29" t="s">
        <v>1601</v>
      </c>
      <c r="F4610" s="24">
        <v>20381.100000000002</v>
      </c>
      <c r="G4610" s="24">
        <f t="shared" ref="G4610:Q4610" si="3077">G4611</f>
        <v>-429.17599999999999</v>
      </c>
      <c r="H4610" s="24">
        <f t="shared" si="3077"/>
        <v>15406.945</v>
      </c>
      <c r="I4610" s="24">
        <f t="shared" si="3077"/>
        <v>15406.945</v>
      </c>
      <c r="J4610" s="37">
        <f t="shared" si="3077"/>
        <v>12676.925590000001</v>
      </c>
      <c r="K4610" s="24">
        <f t="shared" si="3077"/>
        <v>0</v>
      </c>
      <c r="L4610" s="24">
        <f t="shared" si="3077"/>
        <v>0</v>
      </c>
      <c r="M4610" s="24">
        <f t="shared" si="3077"/>
        <v>0</v>
      </c>
      <c r="N4610" s="24">
        <f t="shared" si="3077"/>
        <v>0</v>
      </c>
      <c r="O4610" s="30">
        <f t="shared" si="3077"/>
        <v>15406.94196</v>
      </c>
      <c r="P4610" s="30">
        <f t="shared" si="3077"/>
        <v>0</v>
      </c>
      <c r="Q4610" s="30">
        <f t="shared" si="3077"/>
        <v>0</v>
      </c>
      <c r="R4610" s="88">
        <f t="shared" si="3045"/>
        <v>99.999980268638595</v>
      </c>
      <c r="S4610" s="70"/>
    </row>
    <row r="4611" spans="1:19" ht="47.25" customHeight="1" x14ac:dyDescent="0.3">
      <c r="A4611" s="28" t="s">
        <v>457</v>
      </c>
      <c r="B4611" s="28" t="s">
        <v>1400</v>
      </c>
      <c r="C4611" s="18" t="s">
        <v>472</v>
      </c>
      <c r="D4611" s="28"/>
      <c r="E4611" s="29" t="s">
        <v>1702</v>
      </c>
      <c r="F4611" s="24">
        <v>20381.100000000002</v>
      </c>
      <c r="G4611" s="24">
        <f t="shared" ref="G4611:H4611" si="3078">G4612+G4615</f>
        <v>-429.17599999999999</v>
      </c>
      <c r="H4611" s="24">
        <f t="shared" si="3078"/>
        <v>15406.945</v>
      </c>
      <c r="I4611" s="24">
        <f t="shared" ref="I4611:Q4611" si="3079">I4612+I4615</f>
        <v>15406.945</v>
      </c>
      <c r="J4611" s="37">
        <f t="shared" si="3079"/>
        <v>12676.925590000001</v>
      </c>
      <c r="K4611" s="24">
        <f t="shared" si="3079"/>
        <v>0</v>
      </c>
      <c r="L4611" s="24">
        <f t="shared" si="3079"/>
        <v>0</v>
      </c>
      <c r="M4611" s="24">
        <f t="shared" si="3079"/>
        <v>0</v>
      </c>
      <c r="N4611" s="24">
        <f t="shared" si="3079"/>
        <v>0</v>
      </c>
      <c r="O4611" s="30">
        <f t="shared" si="3079"/>
        <v>15406.94196</v>
      </c>
      <c r="P4611" s="30">
        <f t="shared" si="3079"/>
        <v>0</v>
      </c>
      <c r="Q4611" s="30">
        <f t="shared" si="3079"/>
        <v>0</v>
      </c>
      <c r="R4611" s="88">
        <f t="shared" si="3045"/>
        <v>99.999980268638595</v>
      </c>
      <c r="S4611" s="70"/>
    </row>
    <row r="4612" spans="1:19" ht="31.5" customHeight="1" x14ac:dyDescent="0.3">
      <c r="A4612" s="28" t="s">
        <v>457</v>
      </c>
      <c r="B4612" s="28" t="s">
        <v>1400</v>
      </c>
      <c r="C4612" s="18" t="s">
        <v>465</v>
      </c>
      <c r="D4612" s="28"/>
      <c r="E4612" s="29" t="s">
        <v>810</v>
      </c>
      <c r="F4612" s="24">
        <v>500</v>
      </c>
      <c r="G4612" s="24">
        <f t="shared" ref="G4612:Q4613" si="3080">G4613</f>
        <v>0</v>
      </c>
      <c r="H4612" s="24">
        <f t="shared" si="3080"/>
        <v>434.57400000000001</v>
      </c>
      <c r="I4612" s="24">
        <f t="shared" si="3080"/>
        <v>434.57400000000001</v>
      </c>
      <c r="J4612" s="37">
        <f t="shared" si="3080"/>
        <v>0</v>
      </c>
      <c r="K4612" s="24">
        <f t="shared" si="3080"/>
        <v>0</v>
      </c>
      <c r="L4612" s="24">
        <f t="shared" si="3080"/>
        <v>0</v>
      </c>
      <c r="M4612" s="24">
        <f t="shared" si="3080"/>
        <v>0</v>
      </c>
      <c r="N4612" s="24">
        <f t="shared" si="3080"/>
        <v>0</v>
      </c>
      <c r="O4612" s="30">
        <f t="shared" si="3080"/>
        <v>434.57351999999997</v>
      </c>
      <c r="P4612" s="30">
        <f t="shared" si="3080"/>
        <v>0</v>
      </c>
      <c r="Q4612" s="30">
        <f t="shared" si="3080"/>
        <v>0</v>
      </c>
      <c r="R4612" s="88">
        <f t="shared" si="3045"/>
        <v>99.999889547004642</v>
      </c>
    </row>
    <row r="4613" spans="1:19" ht="31.5" customHeight="1" x14ac:dyDescent="0.3">
      <c r="A4613" s="28" t="s">
        <v>457</v>
      </c>
      <c r="B4613" s="28" t="s">
        <v>1400</v>
      </c>
      <c r="C4613" s="18" t="s">
        <v>465</v>
      </c>
      <c r="D4613" s="28" t="s">
        <v>51</v>
      </c>
      <c r="E4613" s="29" t="s">
        <v>663</v>
      </c>
      <c r="F4613" s="24">
        <v>500</v>
      </c>
      <c r="G4613" s="24">
        <f t="shared" si="3080"/>
        <v>0</v>
      </c>
      <c r="H4613" s="24">
        <f t="shared" si="3080"/>
        <v>434.57400000000001</v>
      </c>
      <c r="I4613" s="24">
        <f t="shared" si="3080"/>
        <v>434.57400000000001</v>
      </c>
      <c r="J4613" s="37">
        <f t="shared" si="3080"/>
        <v>0</v>
      </c>
      <c r="K4613" s="24">
        <f t="shared" si="3080"/>
        <v>0</v>
      </c>
      <c r="L4613" s="24">
        <f t="shared" si="3080"/>
        <v>0</v>
      </c>
      <c r="M4613" s="24">
        <f t="shared" si="3080"/>
        <v>0</v>
      </c>
      <c r="N4613" s="24">
        <f t="shared" si="3080"/>
        <v>0</v>
      </c>
      <c r="O4613" s="30">
        <f t="shared" si="3080"/>
        <v>434.57351999999997</v>
      </c>
      <c r="P4613" s="30">
        <f t="shared" si="3080"/>
        <v>0</v>
      </c>
      <c r="Q4613" s="30">
        <f t="shared" si="3080"/>
        <v>0</v>
      </c>
      <c r="R4613" s="88">
        <f t="shared" si="3045"/>
        <v>99.999889547004642</v>
      </c>
    </row>
    <row r="4614" spans="1:19" ht="31.5" customHeight="1" x14ac:dyDescent="0.3">
      <c r="A4614" s="28" t="s">
        <v>457</v>
      </c>
      <c r="B4614" s="28" t="s">
        <v>1400</v>
      </c>
      <c r="C4614" s="18" t="s">
        <v>465</v>
      </c>
      <c r="D4614" s="28" t="s">
        <v>52</v>
      </c>
      <c r="E4614" s="29" t="s">
        <v>664</v>
      </c>
      <c r="F4614" s="24">
        <v>500</v>
      </c>
      <c r="G4614" s="24"/>
      <c r="H4614" s="24">
        <f>500-65.426</f>
        <v>434.57400000000001</v>
      </c>
      <c r="I4614" s="24">
        <v>434.57400000000001</v>
      </c>
      <c r="J4614" s="37">
        <v>0</v>
      </c>
      <c r="K4614" s="24">
        <v>0</v>
      </c>
      <c r="L4614" s="24">
        <v>0</v>
      </c>
      <c r="M4614" s="24">
        <v>0</v>
      </c>
      <c r="N4614" s="24">
        <v>0</v>
      </c>
      <c r="O4614" s="30">
        <v>434.57351999999997</v>
      </c>
      <c r="P4614" s="30">
        <v>0</v>
      </c>
      <c r="Q4614" s="30">
        <v>0</v>
      </c>
      <c r="R4614" s="88">
        <f t="shared" si="3045"/>
        <v>99.999889547004642</v>
      </c>
    </row>
    <row r="4615" spans="1:19" ht="47.25" customHeight="1" x14ac:dyDescent="0.3">
      <c r="A4615" s="28" t="s">
        <v>457</v>
      </c>
      <c r="B4615" s="28" t="s">
        <v>1400</v>
      </c>
      <c r="C4615" s="18" t="s">
        <v>466</v>
      </c>
      <c r="D4615" s="28"/>
      <c r="E4615" s="29" t="s">
        <v>1947</v>
      </c>
      <c r="F4615" s="24">
        <v>19881.100000000002</v>
      </c>
      <c r="G4615" s="24">
        <f t="shared" ref="G4615:H4615" si="3081">G4616+G4618</f>
        <v>-429.17599999999999</v>
      </c>
      <c r="H4615" s="24">
        <f t="shared" si="3081"/>
        <v>14972.370999999999</v>
      </c>
      <c r="I4615" s="24">
        <f t="shared" ref="I4615:Q4615" si="3082">I4616+I4618</f>
        <v>14972.370999999999</v>
      </c>
      <c r="J4615" s="37">
        <f t="shared" si="3082"/>
        <v>12676.925590000001</v>
      </c>
      <c r="K4615" s="24">
        <f t="shared" si="3082"/>
        <v>0</v>
      </c>
      <c r="L4615" s="24">
        <f t="shared" si="3082"/>
        <v>0</v>
      </c>
      <c r="M4615" s="24">
        <f t="shared" si="3082"/>
        <v>0</v>
      </c>
      <c r="N4615" s="24">
        <f t="shared" si="3082"/>
        <v>0</v>
      </c>
      <c r="O4615" s="30">
        <f t="shared" si="3082"/>
        <v>14972.36844</v>
      </c>
      <c r="P4615" s="30">
        <f t="shared" si="3082"/>
        <v>0</v>
      </c>
      <c r="Q4615" s="30">
        <f t="shared" si="3082"/>
        <v>0</v>
      </c>
      <c r="R4615" s="88">
        <f t="shared" si="3045"/>
        <v>99.999982901839672</v>
      </c>
      <c r="S4615" s="70"/>
    </row>
    <row r="4616" spans="1:19" ht="78" x14ac:dyDescent="0.3">
      <c r="A4616" s="28" t="s">
        <v>457</v>
      </c>
      <c r="B4616" s="28" t="s">
        <v>1400</v>
      </c>
      <c r="C4616" s="18" t="s">
        <v>466</v>
      </c>
      <c r="D4616" s="28" t="s">
        <v>58</v>
      </c>
      <c r="E4616" s="29" t="s">
        <v>660</v>
      </c>
      <c r="F4616" s="24">
        <v>1865.4</v>
      </c>
      <c r="G4616" s="24">
        <f t="shared" ref="G4616:Q4616" si="3083">G4617</f>
        <v>0</v>
      </c>
      <c r="H4616" s="24">
        <f t="shared" si="3083"/>
        <v>1865.4</v>
      </c>
      <c r="I4616" s="24">
        <f t="shared" si="3083"/>
        <v>1939.88</v>
      </c>
      <c r="J4616" s="37">
        <f t="shared" si="3083"/>
        <v>1399.72415</v>
      </c>
      <c r="K4616" s="24">
        <f t="shared" si="3083"/>
        <v>0</v>
      </c>
      <c r="L4616" s="24">
        <f t="shared" si="3083"/>
        <v>0</v>
      </c>
      <c r="M4616" s="24">
        <f t="shared" si="3083"/>
        <v>0</v>
      </c>
      <c r="N4616" s="24">
        <f t="shared" si="3083"/>
        <v>0</v>
      </c>
      <c r="O4616" s="30">
        <f t="shared" si="3083"/>
        <v>1939.87996</v>
      </c>
      <c r="P4616" s="30">
        <f t="shared" si="3083"/>
        <v>0</v>
      </c>
      <c r="Q4616" s="30">
        <f t="shared" si="3083"/>
        <v>0</v>
      </c>
      <c r="R4616" s="88">
        <f t="shared" si="3045"/>
        <v>99.999997938016776</v>
      </c>
      <c r="S4616" s="70"/>
    </row>
    <row r="4617" spans="1:19" ht="15.75" customHeight="1" x14ac:dyDescent="0.3">
      <c r="A4617" s="28" t="s">
        <v>457</v>
      </c>
      <c r="B4617" s="28" t="s">
        <v>1400</v>
      </c>
      <c r="C4617" s="18" t="s">
        <v>466</v>
      </c>
      <c r="D4617" s="28" t="s">
        <v>59</v>
      </c>
      <c r="E4617" s="29" t="s">
        <v>661</v>
      </c>
      <c r="F4617" s="24">
        <v>1865.4</v>
      </c>
      <c r="G4617" s="24"/>
      <c r="H4617" s="24">
        <v>1865.4</v>
      </c>
      <c r="I4617" s="24">
        <v>1939.88</v>
      </c>
      <c r="J4617" s="37">
        <v>1399.72415</v>
      </c>
      <c r="K4617" s="24">
        <v>0</v>
      </c>
      <c r="L4617" s="24">
        <v>0</v>
      </c>
      <c r="M4617" s="24">
        <v>0</v>
      </c>
      <c r="N4617" s="24">
        <v>0</v>
      </c>
      <c r="O4617" s="30">
        <v>1939.87996</v>
      </c>
      <c r="P4617" s="30">
        <v>0</v>
      </c>
      <c r="Q4617" s="30">
        <v>0</v>
      </c>
      <c r="R4617" s="88">
        <f t="shared" si="3045"/>
        <v>99.999997938016776</v>
      </c>
      <c r="S4617" s="70"/>
    </row>
    <row r="4618" spans="1:19" ht="31.5" customHeight="1" x14ac:dyDescent="0.3">
      <c r="A4618" s="28" t="s">
        <v>457</v>
      </c>
      <c r="B4618" s="28" t="s">
        <v>1400</v>
      </c>
      <c r="C4618" s="18" t="s">
        <v>466</v>
      </c>
      <c r="D4618" s="28" t="s">
        <v>51</v>
      </c>
      <c r="E4618" s="29" t="s">
        <v>663</v>
      </c>
      <c r="F4618" s="24">
        <v>18015.7</v>
      </c>
      <c r="G4618" s="24">
        <f t="shared" ref="G4618:Q4618" si="3084">G4619</f>
        <v>-429.17599999999999</v>
      </c>
      <c r="H4618" s="24">
        <f t="shared" si="3084"/>
        <v>13106.971</v>
      </c>
      <c r="I4618" s="24">
        <f t="shared" si="3084"/>
        <v>13032.491</v>
      </c>
      <c r="J4618" s="37">
        <f t="shared" si="3084"/>
        <v>11277.201440000001</v>
      </c>
      <c r="K4618" s="24">
        <f t="shared" si="3084"/>
        <v>0</v>
      </c>
      <c r="L4618" s="24">
        <f t="shared" si="3084"/>
        <v>0</v>
      </c>
      <c r="M4618" s="24">
        <f t="shared" si="3084"/>
        <v>0</v>
      </c>
      <c r="N4618" s="24">
        <f t="shared" si="3084"/>
        <v>0</v>
      </c>
      <c r="O4618" s="30">
        <f t="shared" si="3084"/>
        <v>13032.48848</v>
      </c>
      <c r="P4618" s="30">
        <f t="shared" si="3084"/>
        <v>0</v>
      </c>
      <c r="Q4618" s="30">
        <f t="shared" si="3084"/>
        <v>0</v>
      </c>
      <c r="R4618" s="88">
        <f t="shared" si="3045"/>
        <v>99.999980663711952</v>
      </c>
      <c r="S4618" s="70"/>
    </row>
    <row r="4619" spans="1:19" ht="31.5" customHeight="1" x14ac:dyDescent="0.3">
      <c r="A4619" s="28" t="s">
        <v>457</v>
      </c>
      <c r="B4619" s="28" t="s">
        <v>1400</v>
      </c>
      <c r="C4619" s="18" t="s">
        <v>466</v>
      </c>
      <c r="D4619" s="28" t="s">
        <v>52</v>
      </c>
      <c r="E4619" s="29" t="s">
        <v>664</v>
      </c>
      <c r="F4619" s="24">
        <v>18015.7</v>
      </c>
      <c r="G4619" s="24">
        <v>-429.17599999999999</v>
      </c>
      <c r="H4619" s="24">
        <f>13772.705-559.699-106.035</f>
        <v>13106.971</v>
      </c>
      <c r="I4619" s="24">
        <v>13032.491</v>
      </c>
      <c r="J4619" s="37">
        <v>11277.201440000001</v>
      </c>
      <c r="K4619" s="24">
        <v>0</v>
      </c>
      <c r="L4619" s="24">
        <v>0</v>
      </c>
      <c r="M4619" s="24">
        <v>0</v>
      </c>
      <c r="N4619" s="24">
        <v>0</v>
      </c>
      <c r="O4619" s="30">
        <v>13032.48848</v>
      </c>
      <c r="P4619" s="30">
        <v>0</v>
      </c>
      <c r="Q4619" s="30">
        <v>0</v>
      </c>
      <c r="R4619" s="88">
        <f t="shared" si="3045"/>
        <v>99.999980663711952</v>
      </c>
      <c r="S4619" s="70"/>
    </row>
    <row r="4620" spans="1:19" ht="47.25" customHeight="1" x14ac:dyDescent="0.3">
      <c r="A4620" s="28" t="s">
        <v>457</v>
      </c>
      <c r="B4620" s="28" t="s">
        <v>1400</v>
      </c>
      <c r="C4620" s="28" t="s">
        <v>79</v>
      </c>
      <c r="D4620" s="28"/>
      <c r="E4620" s="29" t="s">
        <v>1232</v>
      </c>
      <c r="F4620" s="24">
        <v>0</v>
      </c>
      <c r="G4620" s="24">
        <f t="shared" ref="G4620:Q4623" si="3085">G4621</f>
        <v>0</v>
      </c>
      <c r="H4620" s="24">
        <f t="shared" si="3085"/>
        <v>0</v>
      </c>
      <c r="I4620" s="24">
        <f t="shared" si="3085"/>
        <v>202.93017</v>
      </c>
      <c r="J4620" s="37">
        <f t="shared" si="3085"/>
        <v>122.6998</v>
      </c>
      <c r="K4620" s="24">
        <f t="shared" si="3085"/>
        <v>0</v>
      </c>
      <c r="L4620" s="24">
        <f t="shared" si="3085"/>
        <v>0</v>
      </c>
      <c r="M4620" s="24">
        <f t="shared" si="3085"/>
        <v>0</v>
      </c>
      <c r="N4620" s="24">
        <f t="shared" si="3085"/>
        <v>0</v>
      </c>
      <c r="O4620" s="30">
        <f t="shared" si="3085"/>
        <v>202.93017</v>
      </c>
      <c r="P4620" s="30">
        <f t="shared" si="3085"/>
        <v>0</v>
      </c>
      <c r="Q4620" s="30">
        <f t="shared" si="3085"/>
        <v>0</v>
      </c>
      <c r="R4620" s="88">
        <f t="shared" si="3045"/>
        <v>100</v>
      </c>
      <c r="S4620" s="70"/>
    </row>
    <row r="4621" spans="1:19" ht="31.5" customHeight="1" x14ac:dyDescent="0.3">
      <c r="A4621" s="28" t="s">
        <v>457</v>
      </c>
      <c r="B4621" s="28" t="s">
        <v>1400</v>
      </c>
      <c r="C4621" s="28" t="s">
        <v>86</v>
      </c>
      <c r="D4621" s="28"/>
      <c r="E4621" s="29" t="s">
        <v>1233</v>
      </c>
      <c r="F4621" s="24">
        <v>0</v>
      </c>
      <c r="G4621" s="24">
        <f t="shared" si="3085"/>
        <v>0</v>
      </c>
      <c r="H4621" s="24">
        <f t="shared" si="3085"/>
        <v>0</v>
      </c>
      <c r="I4621" s="24">
        <f t="shared" si="3085"/>
        <v>202.93017</v>
      </c>
      <c r="J4621" s="37">
        <f t="shared" si="3085"/>
        <v>122.6998</v>
      </c>
      <c r="K4621" s="24">
        <f t="shared" si="3085"/>
        <v>0</v>
      </c>
      <c r="L4621" s="24">
        <f t="shared" si="3085"/>
        <v>0</v>
      </c>
      <c r="M4621" s="24">
        <f t="shared" si="3085"/>
        <v>0</v>
      </c>
      <c r="N4621" s="24">
        <f t="shared" si="3085"/>
        <v>0</v>
      </c>
      <c r="O4621" s="30">
        <f t="shared" si="3085"/>
        <v>202.93017</v>
      </c>
      <c r="P4621" s="30">
        <f t="shared" si="3085"/>
        <v>0</v>
      </c>
      <c r="Q4621" s="30">
        <f t="shared" si="3085"/>
        <v>0</v>
      </c>
      <c r="R4621" s="88">
        <f t="shared" ref="R4621:R4684" si="3086">O4621/I4621*100</f>
        <v>100</v>
      </c>
      <c r="S4621" s="70"/>
    </row>
    <row r="4622" spans="1:19" ht="31.5" customHeight="1" x14ac:dyDescent="0.3">
      <c r="A4622" s="28" t="s">
        <v>457</v>
      </c>
      <c r="B4622" s="28" t="s">
        <v>1400</v>
      </c>
      <c r="C4622" s="28" t="s">
        <v>87</v>
      </c>
      <c r="D4622" s="28"/>
      <c r="E4622" s="29" t="s">
        <v>1234</v>
      </c>
      <c r="F4622" s="24">
        <v>0</v>
      </c>
      <c r="G4622" s="24">
        <f t="shared" si="3085"/>
        <v>0</v>
      </c>
      <c r="H4622" s="24">
        <f t="shared" si="3085"/>
        <v>0</v>
      </c>
      <c r="I4622" s="24">
        <f t="shared" si="3085"/>
        <v>202.93017</v>
      </c>
      <c r="J4622" s="37">
        <f t="shared" si="3085"/>
        <v>122.6998</v>
      </c>
      <c r="K4622" s="24">
        <f t="shared" si="3085"/>
        <v>0</v>
      </c>
      <c r="L4622" s="24">
        <f t="shared" si="3085"/>
        <v>0</v>
      </c>
      <c r="M4622" s="24">
        <f t="shared" si="3085"/>
        <v>0</v>
      </c>
      <c r="N4622" s="24">
        <f t="shared" si="3085"/>
        <v>0</v>
      </c>
      <c r="O4622" s="30">
        <f t="shared" si="3085"/>
        <v>202.93017</v>
      </c>
      <c r="P4622" s="30">
        <f t="shared" si="3085"/>
        <v>0</v>
      </c>
      <c r="Q4622" s="30">
        <f t="shared" si="3085"/>
        <v>0</v>
      </c>
      <c r="R4622" s="88">
        <f t="shared" si="3086"/>
        <v>100</v>
      </c>
      <c r="S4622" s="70"/>
    </row>
    <row r="4623" spans="1:19" ht="15.75" customHeight="1" x14ac:dyDescent="0.3">
      <c r="A4623" s="28" t="s">
        <v>457</v>
      </c>
      <c r="B4623" s="28" t="s">
        <v>1400</v>
      </c>
      <c r="C4623" s="28" t="s">
        <v>87</v>
      </c>
      <c r="D4623" s="28" t="s">
        <v>53</v>
      </c>
      <c r="E4623" s="29" t="s">
        <v>679</v>
      </c>
      <c r="F4623" s="24">
        <v>0</v>
      </c>
      <c r="G4623" s="24">
        <f t="shared" si="3085"/>
        <v>0</v>
      </c>
      <c r="H4623" s="24">
        <f t="shared" si="3085"/>
        <v>0</v>
      </c>
      <c r="I4623" s="24">
        <f t="shared" si="3085"/>
        <v>202.93017</v>
      </c>
      <c r="J4623" s="37">
        <f t="shared" si="3085"/>
        <v>122.6998</v>
      </c>
      <c r="K4623" s="24">
        <f t="shared" si="3085"/>
        <v>0</v>
      </c>
      <c r="L4623" s="24">
        <f t="shared" si="3085"/>
        <v>0</v>
      </c>
      <c r="M4623" s="24">
        <f t="shared" si="3085"/>
        <v>0</v>
      </c>
      <c r="N4623" s="24">
        <f t="shared" si="3085"/>
        <v>0</v>
      </c>
      <c r="O4623" s="30">
        <f t="shared" si="3085"/>
        <v>202.93017</v>
      </c>
      <c r="P4623" s="30">
        <f t="shared" si="3085"/>
        <v>0</v>
      </c>
      <c r="Q4623" s="30">
        <f t="shared" si="3085"/>
        <v>0</v>
      </c>
      <c r="R4623" s="88">
        <f t="shared" si="3086"/>
        <v>100</v>
      </c>
      <c r="S4623" s="70"/>
    </row>
    <row r="4624" spans="1:19" ht="15.75" customHeight="1" x14ac:dyDescent="0.3">
      <c r="A4624" s="28" t="s">
        <v>457</v>
      </c>
      <c r="B4624" s="28" t="s">
        <v>1400</v>
      </c>
      <c r="C4624" s="28" t="s">
        <v>87</v>
      </c>
      <c r="D4624" s="28" t="s">
        <v>54</v>
      </c>
      <c r="E4624" s="29" t="s">
        <v>681</v>
      </c>
      <c r="F4624" s="24">
        <v>0</v>
      </c>
      <c r="G4624" s="24"/>
      <c r="H4624" s="24">
        <v>0</v>
      </c>
      <c r="I4624" s="24">
        <v>202.93017</v>
      </c>
      <c r="J4624" s="37">
        <v>122.6998</v>
      </c>
      <c r="K4624" s="24">
        <v>0</v>
      </c>
      <c r="L4624" s="24">
        <v>0</v>
      </c>
      <c r="M4624" s="24">
        <v>0</v>
      </c>
      <c r="N4624" s="24">
        <v>0</v>
      </c>
      <c r="O4624" s="30">
        <v>202.93017</v>
      </c>
      <c r="P4624" s="30">
        <v>0</v>
      </c>
      <c r="Q4624" s="30">
        <v>0</v>
      </c>
      <c r="R4624" s="88">
        <f t="shared" si="3086"/>
        <v>100</v>
      </c>
      <c r="S4624" s="70"/>
    </row>
    <row r="4625" spans="1:19" s="36" customFormat="1" ht="31.5" customHeight="1" x14ac:dyDescent="0.3">
      <c r="A4625" s="43" t="s">
        <v>473</v>
      </c>
      <c r="B4625" s="43" t="s">
        <v>1396</v>
      </c>
      <c r="C4625" s="27"/>
      <c r="D4625" s="43"/>
      <c r="E4625" s="44" t="s">
        <v>611</v>
      </c>
      <c r="F4625" s="22">
        <v>464873</v>
      </c>
      <c r="G4625" s="22">
        <f t="shared" ref="G4625:H4625" si="3087">G4626+G4636+G4663</f>
        <v>0</v>
      </c>
      <c r="H4625" s="22">
        <f t="shared" si="3087"/>
        <v>478204.90800000005</v>
      </c>
      <c r="I4625" s="22">
        <f t="shared" ref="I4625:Q4625" si="3088">I4626+I4636+I4663</f>
        <v>421506.304</v>
      </c>
      <c r="J4625" s="76">
        <f t="shared" si="3088"/>
        <v>263756.27786000003</v>
      </c>
      <c r="K4625" s="22">
        <f t="shared" si="3088"/>
        <v>134098.70000000001</v>
      </c>
      <c r="L4625" s="22">
        <f t="shared" si="3088"/>
        <v>62933.680859999993</v>
      </c>
      <c r="M4625" s="22">
        <f t="shared" si="3088"/>
        <v>0</v>
      </c>
      <c r="N4625" s="22">
        <f t="shared" si="3088"/>
        <v>0</v>
      </c>
      <c r="O4625" s="45">
        <f t="shared" si="3088"/>
        <v>387895.26945000002</v>
      </c>
      <c r="P4625" s="45">
        <f t="shared" si="3088"/>
        <v>100505.1658</v>
      </c>
      <c r="Q4625" s="45">
        <f t="shared" si="3088"/>
        <v>0</v>
      </c>
      <c r="R4625" s="86">
        <f t="shared" si="3086"/>
        <v>92.02597108725567</v>
      </c>
      <c r="S4625" s="70"/>
    </row>
    <row r="4626" spans="1:19" s="36" customFormat="1" ht="15.75" customHeight="1" x14ac:dyDescent="0.3">
      <c r="A4626" s="43" t="s">
        <v>473</v>
      </c>
      <c r="B4626" s="43" t="s">
        <v>45</v>
      </c>
      <c r="C4626" s="27"/>
      <c r="D4626" s="43"/>
      <c r="E4626" s="44" t="s">
        <v>619</v>
      </c>
      <c r="F4626" s="22">
        <v>401.40000000000003</v>
      </c>
      <c r="G4626" s="22">
        <f t="shared" ref="G4626:Q4630" si="3089">G4627</f>
        <v>0</v>
      </c>
      <c r="H4626" s="22">
        <f t="shared" si="3089"/>
        <v>401.40000000000003</v>
      </c>
      <c r="I4626" s="22">
        <f t="shared" si="3089"/>
        <v>198.70000000000002</v>
      </c>
      <c r="J4626" s="76">
        <f t="shared" si="3089"/>
        <v>47.032000000000004</v>
      </c>
      <c r="K4626" s="22">
        <f t="shared" si="3089"/>
        <v>198.70000000000002</v>
      </c>
      <c r="L4626" s="22">
        <f t="shared" si="3089"/>
        <v>47.032000000000004</v>
      </c>
      <c r="M4626" s="22">
        <f t="shared" si="3089"/>
        <v>0</v>
      </c>
      <c r="N4626" s="22">
        <f t="shared" si="3089"/>
        <v>0</v>
      </c>
      <c r="O4626" s="45">
        <f t="shared" si="3089"/>
        <v>198.6611</v>
      </c>
      <c r="P4626" s="45">
        <f t="shared" si="3089"/>
        <v>198.6611</v>
      </c>
      <c r="Q4626" s="45">
        <f t="shared" si="3089"/>
        <v>0</v>
      </c>
      <c r="R4626" s="86">
        <f t="shared" si="3086"/>
        <v>99.980422747861084</v>
      </c>
      <c r="S4626" s="70"/>
    </row>
    <row r="4627" spans="1:19" s="49" customFormat="1" ht="63" customHeight="1" x14ac:dyDescent="0.3">
      <c r="A4627" s="47" t="s">
        <v>473</v>
      </c>
      <c r="B4627" s="47" t="s">
        <v>1417</v>
      </c>
      <c r="C4627" s="20"/>
      <c r="D4627" s="47"/>
      <c r="E4627" s="48" t="s">
        <v>631</v>
      </c>
      <c r="F4627" s="23">
        <v>401.40000000000003</v>
      </c>
      <c r="G4627" s="23">
        <f t="shared" si="3089"/>
        <v>0</v>
      </c>
      <c r="H4627" s="23">
        <f t="shared" si="3089"/>
        <v>401.40000000000003</v>
      </c>
      <c r="I4627" s="23">
        <f t="shared" si="3089"/>
        <v>198.70000000000002</v>
      </c>
      <c r="J4627" s="77">
        <f t="shared" si="3089"/>
        <v>47.032000000000004</v>
      </c>
      <c r="K4627" s="23">
        <f t="shared" si="3089"/>
        <v>198.70000000000002</v>
      </c>
      <c r="L4627" s="23">
        <f t="shared" si="3089"/>
        <v>47.032000000000004</v>
      </c>
      <c r="M4627" s="23">
        <f t="shared" si="3089"/>
        <v>0</v>
      </c>
      <c r="N4627" s="23">
        <f t="shared" si="3089"/>
        <v>0</v>
      </c>
      <c r="O4627" s="51">
        <f t="shared" si="3089"/>
        <v>198.6611</v>
      </c>
      <c r="P4627" s="51">
        <f t="shared" si="3089"/>
        <v>198.6611</v>
      </c>
      <c r="Q4627" s="51">
        <f t="shared" si="3089"/>
        <v>0</v>
      </c>
      <c r="R4627" s="87">
        <f t="shared" si="3086"/>
        <v>99.980422747861084</v>
      </c>
      <c r="S4627" s="70"/>
    </row>
    <row r="4628" spans="1:19" ht="47.25" customHeight="1" x14ac:dyDescent="0.3">
      <c r="A4628" s="28" t="s">
        <v>473</v>
      </c>
      <c r="B4628" s="28" t="s">
        <v>1417</v>
      </c>
      <c r="C4628" s="18" t="s">
        <v>167</v>
      </c>
      <c r="D4628" s="28"/>
      <c r="E4628" s="29" t="s">
        <v>1520</v>
      </c>
      <c r="F4628" s="24">
        <v>401.40000000000003</v>
      </c>
      <c r="G4628" s="24">
        <f t="shared" ref="G4628:O4630" si="3090">G4629</f>
        <v>0</v>
      </c>
      <c r="H4628" s="24">
        <f t="shared" si="3090"/>
        <v>401.40000000000003</v>
      </c>
      <c r="I4628" s="24">
        <f t="shared" si="3090"/>
        <v>198.70000000000002</v>
      </c>
      <c r="J4628" s="37">
        <f t="shared" si="3090"/>
        <v>47.032000000000004</v>
      </c>
      <c r="K4628" s="24">
        <f t="shared" si="3090"/>
        <v>198.70000000000002</v>
      </c>
      <c r="L4628" s="24">
        <f t="shared" si="3090"/>
        <v>47.032000000000004</v>
      </c>
      <c r="M4628" s="24">
        <f t="shared" si="3090"/>
        <v>0</v>
      </c>
      <c r="N4628" s="24">
        <f t="shared" si="3090"/>
        <v>0</v>
      </c>
      <c r="O4628" s="30">
        <f t="shared" si="3090"/>
        <v>198.6611</v>
      </c>
      <c r="P4628" s="30">
        <f t="shared" si="3089"/>
        <v>198.6611</v>
      </c>
      <c r="Q4628" s="30">
        <f t="shared" si="3089"/>
        <v>0</v>
      </c>
      <c r="R4628" s="88">
        <f t="shared" si="3086"/>
        <v>99.980422747861084</v>
      </c>
      <c r="S4628" s="70"/>
    </row>
    <row r="4629" spans="1:19" ht="31.5" customHeight="1" x14ac:dyDescent="0.3">
      <c r="A4629" s="28" t="s">
        <v>473</v>
      </c>
      <c r="B4629" s="28" t="s">
        <v>1417</v>
      </c>
      <c r="C4629" s="18" t="s">
        <v>230</v>
      </c>
      <c r="D4629" s="28"/>
      <c r="E4629" s="29" t="s">
        <v>1572</v>
      </c>
      <c r="F4629" s="24">
        <v>401.40000000000003</v>
      </c>
      <c r="G4629" s="24">
        <f t="shared" si="3090"/>
        <v>0</v>
      </c>
      <c r="H4629" s="24">
        <f t="shared" si="3090"/>
        <v>401.40000000000003</v>
      </c>
      <c r="I4629" s="24">
        <f t="shared" si="3090"/>
        <v>198.70000000000002</v>
      </c>
      <c r="J4629" s="37">
        <f t="shared" si="3090"/>
        <v>47.032000000000004</v>
      </c>
      <c r="K4629" s="24">
        <f t="shared" si="3090"/>
        <v>198.70000000000002</v>
      </c>
      <c r="L4629" s="24">
        <f t="shared" si="3090"/>
        <v>47.032000000000004</v>
      </c>
      <c r="M4629" s="24">
        <f t="shared" si="3090"/>
        <v>0</v>
      </c>
      <c r="N4629" s="24">
        <f t="shared" si="3090"/>
        <v>0</v>
      </c>
      <c r="O4629" s="30">
        <f t="shared" si="3090"/>
        <v>198.6611</v>
      </c>
      <c r="P4629" s="30">
        <f t="shared" si="3089"/>
        <v>198.6611</v>
      </c>
      <c r="Q4629" s="30">
        <f t="shared" si="3089"/>
        <v>0</v>
      </c>
      <c r="R4629" s="88">
        <f t="shared" si="3086"/>
        <v>99.980422747861084</v>
      </c>
      <c r="S4629" s="70"/>
    </row>
    <row r="4630" spans="1:19" ht="63" customHeight="1" x14ac:dyDescent="0.3">
      <c r="A4630" s="28" t="s">
        <v>473</v>
      </c>
      <c r="B4630" s="28" t="s">
        <v>1417</v>
      </c>
      <c r="C4630" s="18" t="s">
        <v>239</v>
      </c>
      <c r="D4630" s="28"/>
      <c r="E4630" s="29" t="s">
        <v>1818</v>
      </c>
      <c r="F4630" s="24">
        <v>401.40000000000003</v>
      </c>
      <c r="G4630" s="24">
        <f t="shared" si="3090"/>
        <v>0</v>
      </c>
      <c r="H4630" s="24">
        <f t="shared" si="3090"/>
        <v>401.40000000000003</v>
      </c>
      <c r="I4630" s="24">
        <f t="shared" si="3090"/>
        <v>198.70000000000002</v>
      </c>
      <c r="J4630" s="37">
        <f t="shared" si="3090"/>
        <v>47.032000000000004</v>
      </c>
      <c r="K4630" s="24">
        <f t="shared" si="3090"/>
        <v>198.70000000000002</v>
      </c>
      <c r="L4630" s="24">
        <f t="shared" si="3090"/>
        <v>47.032000000000004</v>
      </c>
      <c r="M4630" s="24">
        <f t="shared" si="3090"/>
        <v>0</v>
      </c>
      <c r="N4630" s="24">
        <f t="shared" si="3090"/>
        <v>0</v>
      </c>
      <c r="O4630" s="30">
        <f t="shared" si="3090"/>
        <v>198.6611</v>
      </c>
      <c r="P4630" s="30">
        <f t="shared" si="3089"/>
        <v>198.6611</v>
      </c>
      <c r="Q4630" s="30">
        <f t="shared" si="3089"/>
        <v>0</v>
      </c>
      <c r="R4630" s="88">
        <f t="shared" si="3086"/>
        <v>99.980422747861084</v>
      </c>
      <c r="S4630" s="70"/>
    </row>
    <row r="4631" spans="1:19" ht="31.5" customHeight="1" x14ac:dyDescent="0.3">
      <c r="A4631" s="28" t="s">
        <v>473</v>
      </c>
      <c r="B4631" s="28" t="s">
        <v>1417</v>
      </c>
      <c r="C4631" s="18" t="s">
        <v>236</v>
      </c>
      <c r="D4631" s="28"/>
      <c r="E4631" s="29" t="s">
        <v>785</v>
      </c>
      <c r="F4631" s="24">
        <v>401.40000000000003</v>
      </c>
      <c r="G4631" s="24">
        <f t="shared" ref="G4631:H4631" si="3091">G4632+G4634</f>
        <v>0</v>
      </c>
      <c r="H4631" s="24">
        <f t="shared" si="3091"/>
        <v>401.40000000000003</v>
      </c>
      <c r="I4631" s="24">
        <f t="shared" ref="I4631:Q4631" si="3092">I4632+I4634</f>
        <v>198.70000000000002</v>
      </c>
      <c r="J4631" s="37">
        <f t="shared" si="3092"/>
        <v>47.032000000000004</v>
      </c>
      <c r="K4631" s="24">
        <f t="shared" si="3092"/>
        <v>198.70000000000002</v>
      </c>
      <c r="L4631" s="24">
        <f t="shared" si="3092"/>
        <v>47.032000000000004</v>
      </c>
      <c r="M4631" s="24">
        <f t="shared" si="3092"/>
        <v>0</v>
      </c>
      <c r="N4631" s="24">
        <f t="shared" si="3092"/>
        <v>0</v>
      </c>
      <c r="O4631" s="30">
        <f t="shared" si="3092"/>
        <v>198.6611</v>
      </c>
      <c r="P4631" s="30">
        <f t="shared" si="3092"/>
        <v>198.6611</v>
      </c>
      <c r="Q4631" s="30">
        <f t="shared" si="3092"/>
        <v>0</v>
      </c>
      <c r="R4631" s="88">
        <f t="shared" si="3086"/>
        <v>99.980422747861084</v>
      </c>
      <c r="S4631" s="70"/>
    </row>
    <row r="4632" spans="1:19" ht="78.75" customHeight="1" x14ac:dyDescent="0.3">
      <c r="A4632" s="28" t="s">
        <v>473</v>
      </c>
      <c r="B4632" s="28" t="s">
        <v>1417</v>
      </c>
      <c r="C4632" s="18" t="s">
        <v>236</v>
      </c>
      <c r="D4632" s="28" t="s">
        <v>58</v>
      </c>
      <c r="E4632" s="29" t="s">
        <v>660</v>
      </c>
      <c r="F4632" s="24">
        <v>373.8</v>
      </c>
      <c r="G4632" s="24">
        <f t="shared" ref="G4632:Q4632" si="3093">G4633</f>
        <v>0</v>
      </c>
      <c r="H4632" s="24">
        <f t="shared" si="3093"/>
        <v>373.8</v>
      </c>
      <c r="I4632" s="24">
        <f t="shared" si="3093"/>
        <v>137.26257000000001</v>
      </c>
      <c r="J4632" s="37">
        <f t="shared" si="3093"/>
        <v>45.304040000000001</v>
      </c>
      <c r="K4632" s="24">
        <f t="shared" si="3093"/>
        <v>137.26257000000001</v>
      </c>
      <c r="L4632" s="24">
        <f t="shared" si="3093"/>
        <v>45.304040000000001</v>
      </c>
      <c r="M4632" s="24">
        <f t="shared" si="3093"/>
        <v>0</v>
      </c>
      <c r="N4632" s="24">
        <f t="shared" si="3093"/>
        <v>0</v>
      </c>
      <c r="O4632" s="30">
        <f t="shared" si="3093"/>
        <v>137.22367</v>
      </c>
      <c r="P4632" s="30">
        <f t="shared" si="3093"/>
        <v>137.22367</v>
      </c>
      <c r="Q4632" s="30">
        <f t="shared" si="3093"/>
        <v>0</v>
      </c>
      <c r="R4632" s="88">
        <f t="shared" si="3086"/>
        <v>99.971660154694746</v>
      </c>
    </row>
    <row r="4633" spans="1:19" ht="31.5" customHeight="1" x14ac:dyDescent="0.3">
      <c r="A4633" s="28" t="s">
        <v>473</v>
      </c>
      <c r="B4633" s="28" t="s">
        <v>1417</v>
      </c>
      <c r="C4633" s="18" t="s">
        <v>236</v>
      </c>
      <c r="D4633" s="28" t="s">
        <v>68</v>
      </c>
      <c r="E4633" s="29" t="s">
        <v>662</v>
      </c>
      <c r="F4633" s="24">
        <v>373.8</v>
      </c>
      <c r="G4633" s="24"/>
      <c r="H4633" s="24">
        <v>373.8</v>
      </c>
      <c r="I4633" s="24">
        <v>137.26257000000001</v>
      </c>
      <c r="J4633" s="37">
        <v>45.304040000000001</v>
      </c>
      <c r="K4633" s="24">
        <f>I4633</f>
        <v>137.26257000000001</v>
      </c>
      <c r="L4633" s="24">
        <f>J4633</f>
        <v>45.304040000000001</v>
      </c>
      <c r="M4633" s="24">
        <v>0</v>
      </c>
      <c r="N4633" s="24">
        <v>0</v>
      </c>
      <c r="O4633" s="30">
        <v>137.22367</v>
      </c>
      <c r="P4633" s="30">
        <f>O4633</f>
        <v>137.22367</v>
      </c>
      <c r="Q4633" s="30">
        <v>0</v>
      </c>
      <c r="R4633" s="88">
        <f t="shared" si="3086"/>
        <v>99.971660154694746</v>
      </c>
    </row>
    <row r="4634" spans="1:19" ht="31.5" customHeight="1" x14ac:dyDescent="0.3">
      <c r="A4634" s="28" t="s">
        <v>473</v>
      </c>
      <c r="B4634" s="28" t="s">
        <v>1417</v>
      </c>
      <c r="C4634" s="18" t="s">
        <v>236</v>
      </c>
      <c r="D4634" s="28" t="s">
        <v>51</v>
      </c>
      <c r="E4634" s="29" t="s">
        <v>663</v>
      </c>
      <c r="F4634" s="24">
        <v>27.6</v>
      </c>
      <c r="G4634" s="24">
        <f t="shared" ref="G4634:Q4634" si="3094">G4635</f>
        <v>0</v>
      </c>
      <c r="H4634" s="24">
        <f t="shared" si="3094"/>
        <v>27.6</v>
      </c>
      <c r="I4634" s="24">
        <f t="shared" si="3094"/>
        <v>61.437429999999999</v>
      </c>
      <c r="J4634" s="37">
        <f t="shared" si="3094"/>
        <v>1.7279599999999999</v>
      </c>
      <c r="K4634" s="24">
        <f t="shared" si="3094"/>
        <v>61.437429999999999</v>
      </c>
      <c r="L4634" s="24">
        <f t="shared" si="3094"/>
        <v>1.7279599999999999</v>
      </c>
      <c r="M4634" s="24">
        <f t="shared" si="3094"/>
        <v>0</v>
      </c>
      <c r="N4634" s="24">
        <f t="shared" si="3094"/>
        <v>0</v>
      </c>
      <c r="O4634" s="30">
        <f t="shared" si="3094"/>
        <v>61.437429999999999</v>
      </c>
      <c r="P4634" s="30">
        <f t="shared" si="3094"/>
        <v>61.437429999999999</v>
      </c>
      <c r="Q4634" s="30">
        <f t="shared" si="3094"/>
        <v>0</v>
      </c>
      <c r="R4634" s="88">
        <f t="shared" si="3086"/>
        <v>100</v>
      </c>
      <c r="S4634" s="70"/>
    </row>
    <row r="4635" spans="1:19" ht="31.5" customHeight="1" x14ac:dyDescent="0.3">
      <c r="A4635" s="28" t="s">
        <v>473</v>
      </c>
      <c r="B4635" s="28" t="s">
        <v>1417</v>
      </c>
      <c r="C4635" s="18" t="s">
        <v>236</v>
      </c>
      <c r="D4635" s="28" t="s">
        <v>52</v>
      </c>
      <c r="E4635" s="29" t="s">
        <v>664</v>
      </c>
      <c r="F4635" s="24">
        <v>27.6</v>
      </c>
      <c r="G4635" s="24"/>
      <c r="H4635" s="24">
        <v>27.6</v>
      </c>
      <c r="I4635" s="24">
        <v>61.437429999999999</v>
      </c>
      <c r="J4635" s="37">
        <v>1.7279599999999999</v>
      </c>
      <c r="K4635" s="24">
        <f>I4635</f>
        <v>61.437429999999999</v>
      </c>
      <c r="L4635" s="24">
        <f>J4635</f>
        <v>1.7279599999999999</v>
      </c>
      <c r="M4635" s="24">
        <v>0</v>
      </c>
      <c r="N4635" s="24">
        <v>0</v>
      </c>
      <c r="O4635" s="30">
        <v>61.437429999999999</v>
      </c>
      <c r="P4635" s="30">
        <f>O4635</f>
        <v>61.437429999999999</v>
      </c>
      <c r="Q4635" s="30">
        <v>0</v>
      </c>
      <c r="R4635" s="88">
        <f t="shared" si="3086"/>
        <v>100</v>
      </c>
      <c r="S4635" s="70"/>
    </row>
    <row r="4636" spans="1:19" s="36" customFormat="1" ht="15.75" customHeight="1" x14ac:dyDescent="0.3">
      <c r="A4636" s="43" t="s">
        <v>473</v>
      </c>
      <c r="B4636" s="43" t="s">
        <v>111</v>
      </c>
      <c r="C4636" s="27"/>
      <c r="D4636" s="43"/>
      <c r="E4636" s="44" t="s">
        <v>624</v>
      </c>
      <c r="F4636" s="22">
        <v>199884.2</v>
      </c>
      <c r="G4636" s="22">
        <f t="shared" ref="G4636:Q4638" si="3095">G4637</f>
        <v>0</v>
      </c>
      <c r="H4636" s="22">
        <f t="shared" si="3095"/>
        <v>196723.43599999999</v>
      </c>
      <c r="I4636" s="22">
        <f t="shared" si="3095"/>
        <v>139215.22399999999</v>
      </c>
      <c r="J4636" s="76">
        <f t="shared" si="3095"/>
        <v>64026.119099999996</v>
      </c>
      <c r="K4636" s="22">
        <f t="shared" si="3095"/>
        <v>130000</v>
      </c>
      <c r="L4636" s="22">
        <f t="shared" si="3095"/>
        <v>59542.219679999995</v>
      </c>
      <c r="M4636" s="22">
        <f t="shared" si="3095"/>
        <v>0</v>
      </c>
      <c r="N4636" s="22">
        <f t="shared" si="3095"/>
        <v>0</v>
      </c>
      <c r="O4636" s="45">
        <f t="shared" si="3095"/>
        <v>105656.19945</v>
      </c>
      <c r="P4636" s="45">
        <f t="shared" si="3095"/>
        <v>96440.976290000006</v>
      </c>
      <c r="Q4636" s="45">
        <f t="shared" si="3095"/>
        <v>0</v>
      </c>
      <c r="R4636" s="86">
        <f t="shared" si="3086"/>
        <v>75.894141757082551</v>
      </c>
    </row>
    <row r="4637" spans="1:19" s="49" customFormat="1" ht="15.75" customHeight="1" x14ac:dyDescent="0.3">
      <c r="A4637" s="47" t="s">
        <v>473</v>
      </c>
      <c r="B4637" s="47" t="s">
        <v>1406</v>
      </c>
      <c r="C4637" s="20"/>
      <c r="D4637" s="47"/>
      <c r="E4637" s="48" t="s">
        <v>650</v>
      </c>
      <c r="F4637" s="23">
        <v>199884.2</v>
      </c>
      <c r="G4637" s="23">
        <f t="shared" ref="G4637:O4637" si="3096">G4638</f>
        <v>0</v>
      </c>
      <c r="H4637" s="23">
        <f t="shared" si="3096"/>
        <v>196723.43599999999</v>
      </c>
      <c r="I4637" s="23">
        <f t="shared" si="3096"/>
        <v>139215.22399999999</v>
      </c>
      <c r="J4637" s="77">
        <f t="shared" si="3096"/>
        <v>64026.119099999996</v>
      </c>
      <c r="K4637" s="23">
        <f t="shared" si="3096"/>
        <v>130000</v>
      </c>
      <c r="L4637" s="23">
        <f t="shared" si="3096"/>
        <v>59542.219679999995</v>
      </c>
      <c r="M4637" s="23">
        <f t="shared" si="3096"/>
        <v>0</v>
      </c>
      <c r="N4637" s="23">
        <f t="shared" si="3096"/>
        <v>0</v>
      </c>
      <c r="O4637" s="51">
        <f t="shared" si="3096"/>
        <v>105656.19945</v>
      </c>
      <c r="P4637" s="51">
        <f t="shared" si="3095"/>
        <v>96440.976290000006</v>
      </c>
      <c r="Q4637" s="51">
        <f t="shared" si="3095"/>
        <v>0</v>
      </c>
      <c r="R4637" s="87">
        <f t="shared" si="3086"/>
        <v>75.894141757082551</v>
      </c>
    </row>
    <row r="4638" spans="1:19" ht="47.25" customHeight="1" x14ac:dyDescent="0.3">
      <c r="A4638" s="28" t="s">
        <v>473</v>
      </c>
      <c r="B4638" s="28" t="s">
        <v>1406</v>
      </c>
      <c r="C4638" s="18" t="s">
        <v>167</v>
      </c>
      <c r="D4638" s="28"/>
      <c r="E4638" s="29" t="s">
        <v>1520</v>
      </c>
      <c r="F4638" s="24">
        <v>199884.2</v>
      </c>
      <c r="G4638" s="24">
        <f t="shared" ref="G4638:O4638" si="3097">G4639</f>
        <v>0</v>
      </c>
      <c r="H4638" s="24">
        <f t="shared" si="3097"/>
        <v>196723.43599999999</v>
      </c>
      <c r="I4638" s="24">
        <f t="shared" si="3097"/>
        <v>139215.22399999999</v>
      </c>
      <c r="J4638" s="37">
        <f t="shared" si="3097"/>
        <v>64026.119099999996</v>
      </c>
      <c r="K4638" s="24">
        <f t="shared" si="3097"/>
        <v>130000</v>
      </c>
      <c r="L4638" s="24">
        <f t="shared" si="3097"/>
        <v>59542.219679999995</v>
      </c>
      <c r="M4638" s="24">
        <f t="shared" si="3097"/>
        <v>0</v>
      </c>
      <c r="N4638" s="24">
        <f t="shared" si="3097"/>
        <v>0</v>
      </c>
      <c r="O4638" s="30">
        <f t="shared" si="3097"/>
        <v>105656.19945</v>
      </c>
      <c r="P4638" s="30">
        <f t="shared" si="3095"/>
        <v>96440.976290000006</v>
      </c>
      <c r="Q4638" s="30">
        <f t="shared" si="3095"/>
        <v>0</v>
      </c>
      <c r="R4638" s="88">
        <f t="shared" si="3086"/>
        <v>75.894141757082551</v>
      </c>
    </row>
    <row r="4639" spans="1:19" ht="31.5" customHeight="1" x14ac:dyDescent="0.3">
      <c r="A4639" s="28" t="s">
        <v>473</v>
      </c>
      <c r="B4639" s="28" t="s">
        <v>1406</v>
      </c>
      <c r="C4639" s="18" t="s">
        <v>193</v>
      </c>
      <c r="D4639" s="28"/>
      <c r="E4639" s="29" t="s">
        <v>1534</v>
      </c>
      <c r="F4639" s="24">
        <v>199884.2</v>
      </c>
      <c r="G4639" s="24">
        <f t="shared" ref="G4639:H4639" si="3098">G4640+G4648+G4657</f>
        <v>0</v>
      </c>
      <c r="H4639" s="24">
        <f t="shared" si="3098"/>
        <v>196723.43599999999</v>
      </c>
      <c r="I4639" s="24">
        <f t="shared" ref="I4639:Q4639" si="3099">I4640+I4648+I4657</f>
        <v>139215.22399999999</v>
      </c>
      <c r="J4639" s="37">
        <f t="shared" si="3099"/>
        <v>64026.119099999996</v>
      </c>
      <c r="K4639" s="24">
        <f t="shared" si="3099"/>
        <v>130000</v>
      </c>
      <c r="L4639" s="24">
        <f t="shared" si="3099"/>
        <v>59542.219679999995</v>
      </c>
      <c r="M4639" s="24">
        <f t="shared" si="3099"/>
        <v>0</v>
      </c>
      <c r="N4639" s="24">
        <f t="shared" si="3099"/>
        <v>0</v>
      </c>
      <c r="O4639" s="30">
        <f t="shared" si="3099"/>
        <v>105656.19945</v>
      </c>
      <c r="P4639" s="30">
        <f t="shared" si="3099"/>
        <v>96440.976290000006</v>
      </c>
      <c r="Q4639" s="30">
        <f t="shared" si="3099"/>
        <v>0</v>
      </c>
      <c r="R4639" s="88">
        <f t="shared" si="3086"/>
        <v>75.894141757082551</v>
      </c>
    </row>
    <row r="4640" spans="1:19" ht="63" customHeight="1" x14ac:dyDescent="0.3">
      <c r="A4640" s="28" t="s">
        <v>473</v>
      </c>
      <c r="B4640" s="28" t="s">
        <v>1406</v>
      </c>
      <c r="C4640" s="18" t="s">
        <v>479</v>
      </c>
      <c r="D4640" s="28"/>
      <c r="E4640" s="29" t="s">
        <v>2112</v>
      </c>
      <c r="F4640" s="24">
        <v>187500</v>
      </c>
      <c r="G4640" s="24">
        <f t="shared" ref="G4640:Q4640" si="3100">G4641</f>
        <v>0</v>
      </c>
      <c r="H4640" s="24">
        <f t="shared" si="3100"/>
        <v>187500</v>
      </c>
      <c r="I4640" s="24">
        <f t="shared" si="3100"/>
        <v>130000</v>
      </c>
      <c r="J4640" s="37">
        <f t="shared" si="3100"/>
        <v>59542.219679999995</v>
      </c>
      <c r="K4640" s="24">
        <f t="shared" si="3100"/>
        <v>130000</v>
      </c>
      <c r="L4640" s="24">
        <f t="shared" si="3100"/>
        <v>59542.219679999995</v>
      </c>
      <c r="M4640" s="24">
        <f t="shared" si="3100"/>
        <v>0</v>
      </c>
      <c r="N4640" s="24">
        <f t="shared" si="3100"/>
        <v>0</v>
      </c>
      <c r="O4640" s="30">
        <f t="shared" si="3100"/>
        <v>96440.976290000006</v>
      </c>
      <c r="P4640" s="30">
        <f t="shared" si="3100"/>
        <v>96440.976290000006</v>
      </c>
      <c r="Q4640" s="30">
        <f t="shared" si="3100"/>
        <v>0</v>
      </c>
      <c r="R4640" s="88">
        <f t="shared" si="3086"/>
        <v>74.185366376923085</v>
      </c>
    </row>
    <row r="4641" spans="1:19" ht="31.5" customHeight="1" x14ac:dyDescent="0.3">
      <c r="A4641" s="28" t="s">
        <v>473</v>
      </c>
      <c r="B4641" s="28" t="s">
        <v>1406</v>
      </c>
      <c r="C4641" s="18" t="s">
        <v>474</v>
      </c>
      <c r="D4641" s="28"/>
      <c r="E4641" s="29" t="s">
        <v>788</v>
      </c>
      <c r="F4641" s="24">
        <v>187500</v>
      </c>
      <c r="G4641" s="24">
        <f t="shared" ref="G4641:H4641" si="3101">G4642+G4644+G4646</f>
        <v>0</v>
      </c>
      <c r="H4641" s="24">
        <f t="shared" si="3101"/>
        <v>187500</v>
      </c>
      <c r="I4641" s="24">
        <f t="shared" ref="I4641:Q4641" si="3102">I4642+I4644+I4646</f>
        <v>130000</v>
      </c>
      <c r="J4641" s="37">
        <f t="shared" si="3102"/>
        <v>59542.219679999995</v>
      </c>
      <c r="K4641" s="24">
        <f t="shared" si="3102"/>
        <v>130000</v>
      </c>
      <c r="L4641" s="24">
        <f t="shared" si="3102"/>
        <v>59542.219679999995</v>
      </c>
      <c r="M4641" s="24">
        <f t="shared" si="3102"/>
        <v>0</v>
      </c>
      <c r="N4641" s="24">
        <f t="shared" si="3102"/>
        <v>0</v>
      </c>
      <c r="O4641" s="30">
        <f t="shared" si="3102"/>
        <v>96440.976290000006</v>
      </c>
      <c r="P4641" s="30">
        <f t="shared" si="3102"/>
        <v>96440.976290000006</v>
      </c>
      <c r="Q4641" s="30">
        <f t="shared" si="3102"/>
        <v>0</v>
      </c>
      <c r="R4641" s="88">
        <f t="shared" si="3086"/>
        <v>74.185366376923085</v>
      </c>
    </row>
    <row r="4642" spans="1:19" ht="15.75" customHeight="1" x14ac:dyDescent="0.3">
      <c r="A4642" s="28" t="s">
        <v>473</v>
      </c>
      <c r="B4642" s="28" t="s">
        <v>1406</v>
      </c>
      <c r="C4642" s="18" t="s">
        <v>474</v>
      </c>
      <c r="D4642" s="28" t="s">
        <v>190</v>
      </c>
      <c r="E4642" s="29" t="s">
        <v>665</v>
      </c>
      <c r="F4642" s="24">
        <v>24669.4</v>
      </c>
      <c r="G4642" s="24">
        <f t="shared" ref="G4642:Q4642" si="3103">G4643</f>
        <v>0</v>
      </c>
      <c r="H4642" s="24">
        <f t="shared" si="3103"/>
        <v>24669.4</v>
      </c>
      <c r="I4642" s="24">
        <f t="shared" si="3103"/>
        <v>9669.2045899999994</v>
      </c>
      <c r="J4642" s="37">
        <f t="shared" si="3103"/>
        <v>5753.5964000000004</v>
      </c>
      <c r="K4642" s="24">
        <f t="shared" si="3103"/>
        <v>9669.2045899999994</v>
      </c>
      <c r="L4642" s="24">
        <f t="shared" si="3103"/>
        <v>5753.5964000000004</v>
      </c>
      <c r="M4642" s="24">
        <f t="shared" si="3103"/>
        <v>0</v>
      </c>
      <c r="N4642" s="24">
        <f t="shared" si="3103"/>
        <v>0</v>
      </c>
      <c r="O4642" s="30">
        <f t="shared" si="3103"/>
        <v>7945.1323000000002</v>
      </c>
      <c r="P4642" s="30">
        <f t="shared" si="3103"/>
        <v>7945.1323000000002</v>
      </c>
      <c r="Q4642" s="30">
        <f t="shared" si="3103"/>
        <v>0</v>
      </c>
      <c r="R4642" s="88">
        <f t="shared" si="3086"/>
        <v>82.169450713835829</v>
      </c>
    </row>
    <row r="4643" spans="1:19" ht="31.5" customHeight="1" x14ac:dyDescent="0.3">
      <c r="A4643" s="28" t="s">
        <v>473</v>
      </c>
      <c r="B4643" s="28" t="s">
        <v>1406</v>
      </c>
      <c r="C4643" s="18" t="s">
        <v>474</v>
      </c>
      <c r="D4643" s="28" t="s">
        <v>475</v>
      </c>
      <c r="E4643" s="29" t="s">
        <v>667</v>
      </c>
      <c r="F4643" s="24">
        <v>24669.4</v>
      </c>
      <c r="G4643" s="24"/>
      <c r="H4643" s="24">
        <v>24669.4</v>
      </c>
      <c r="I4643" s="24">
        <v>9669.2045899999994</v>
      </c>
      <c r="J4643" s="37">
        <v>5753.5964000000004</v>
      </c>
      <c r="K4643" s="24">
        <f>I4643</f>
        <v>9669.2045899999994</v>
      </c>
      <c r="L4643" s="24">
        <f>J4643</f>
        <v>5753.5964000000004</v>
      </c>
      <c r="M4643" s="24">
        <v>0</v>
      </c>
      <c r="N4643" s="24">
        <v>0</v>
      </c>
      <c r="O4643" s="30">
        <v>7945.1323000000002</v>
      </c>
      <c r="P4643" s="30">
        <v>7945.1323000000002</v>
      </c>
      <c r="Q4643" s="30">
        <v>0</v>
      </c>
      <c r="R4643" s="88">
        <f t="shared" si="3086"/>
        <v>82.169450713835829</v>
      </c>
    </row>
    <row r="4644" spans="1:19" ht="31.5" customHeight="1" x14ac:dyDescent="0.3">
      <c r="A4644" s="28" t="s">
        <v>473</v>
      </c>
      <c r="B4644" s="28" t="s">
        <v>1406</v>
      </c>
      <c r="C4644" s="18" t="s">
        <v>474</v>
      </c>
      <c r="D4644" s="28" t="s">
        <v>143</v>
      </c>
      <c r="E4644" s="29" t="s">
        <v>673</v>
      </c>
      <c r="F4644" s="24">
        <v>21570.3</v>
      </c>
      <c r="G4644" s="24">
        <f t="shared" ref="G4644:Q4644" si="3104">G4645</f>
        <v>0</v>
      </c>
      <c r="H4644" s="24">
        <f t="shared" si="3104"/>
        <v>21570.3</v>
      </c>
      <c r="I4644" s="24">
        <f t="shared" si="3104"/>
        <v>18022.8</v>
      </c>
      <c r="J4644" s="37">
        <f t="shared" si="3104"/>
        <v>9624.8999800000001</v>
      </c>
      <c r="K4644" s="24">
        <f t="shared" si="3104"/>
        <v>18022.8</v>
      </c>
      <c r="L4644" s="24">
        <f t="shared" si="3104"/>
        <v>9624.8999800000001</v>
      </c>
      <c r="M4644" s="24">
        <f t="shared" si="3104"/>
        <v>0</v>
      </c>
      <c r="N4644" s="24">
        <f t="shared" si="3104"/>
        <v>0</v>
      </c>
      <c r="O4644" s="30">
        <f t="shared" si="3104"/>
        <v>13613.494780000001</v>
      </c>
      <c r="P4644" s="30">
        <f t="shared" si="3104"/>
        <v>13613.494780000001</v>
      </c>
      <c r="Q4644" s="30">
        <f t="shared" si="3104"/>
        <v>0</v>
      </c>
      <c r="R4644" s="88">
        <f t="shared" si="3086"/>
        <v>75.534849080054173</v>
      </c>
    </row>
    <row r="4645" spans="1:19" ht="47.25" customHeight="1" x14ac:dyDescent="0.3">
      <c r="A4645" s="28" t="s">
        <v>473</v>
      </c>
      <c r="B4645" s="28" t="s">
        <v>1406</v>
      </c>
      <c r="C4645" s="18" t="s">
        <v>474</v>
      </c>
      <c r="D4645" s="28" t="s">
        <v>139</v>
      </c>
      <c r="E4645" s="29" t="s">
        <v>676</v>
      </c>
      <c r="F4645" s="24">
        <v>21570.3</v>
      </c>
      <c r="G4645" s="24"/>
      <c r="H4645" s="24">
        <v>21570.3</v>
      </c>
      <c r="I4645" s="24">
        <v>18022.8</v>
      </c>
      <c r="J4645" s="37">
        <v>9624.8999800000001</v>
      </c>
      <c r="K4645" s="24">
        <f>I4645</f>
        <v>18022.8</v>
      </c>
      <c r="L4645" s="24">
        <f>J4645</f>
        <v>9624.8999800000001</v>
      </c>
      <c r="M4645" s="24">
        <v>0</v>
      </c>
      <c r="N4645" s="24">
        <v>0</v>
      </c>
      <c r="O4645" s="30">
        <v>13613.494780000001</v>
      </c>
      <c r="P4645" s="30">
        <f>O4645</f>
        <v>13613.494780000001</v>
      </c>
      <c r="Q4645" s="30">
        <v>0</v>
      </c>
      <c r="R4645" s="88">
        <f t="shared" si="3086"/>
        <v>75.534849080054173</v>
      </c>
    </row>
    <row r="4646" spans="1:19" ht="15.75" customHeight="1" x14ac:dyDescent="0.3">
      <c r="A4646" s="28" t="s">
        <v>473</v>
      </c>
      <c r="B4646" s="28" t="s">
        <v>1406</v>
      </c>
      <c r="C4646" s="18" t="s">
        <v>474</v>
      </c>
      <c r="D4646" s="28" t="s">
        <v>53</v>
      </c>
      <c r="E4646" s="29" t="s">
        <v>679</v>
      </c>
      <c r="F4646" s="24">
        <v>141260.29999999999</v>
      </c>
      <c r="G4646" s="24">
        <f t="shared" ref="G4646:Q4646" si="3105">G4647</f>
        <v>0</v>
      </c>
      <c r="H4646" s="24">
        <f t="shared" si="3105"/>
        <v>141260.29999999999</v>
      </c>
      <c r="I4646" s="24">
        <f t="shared" si="3105"/>
        <v>102307.99541</v>
      </c>
      <c r="J4646" s="37">
        <f t="shared" si="3105"/>
        <v>44163.723299999998</v>
      </c>
      <c r="K4646" s="24">
        <f t="shared" si="3105"/>
        <v>102307.99541</v>
      </c>
      <c r="L4646" s="24">
        <f t="shared" si="3105"/>
        <v>44163.723299999998</v>
      </c>
      <c r="M4646" s="24">
        <f t="shared" si="3105"/>
        <v>0</v>
      </c>
      <c r="N4646" s="24">
        <f t="shared" si="3105"/>
        <v>0</v>
      </c>
      <c r="O4646" s="30">
        <f t="shared" si="3105"/>
        <v>74882.34921</v>
      </c>
      <c r="P4646" s="30">
        <f t="shared" si="3105"/>
        <v>74882.34921</v>
      </c>
      <c r="Q4646" s="30">
        <f t="shared" si="3105"/>
        <v>0</v>
      </c>
      <c r="R4646" s="88">
        <f t="shared" si="3086"/>
        <v>73.193056818197306</v>
      </c>
    </row>
    <row r="4647" spans="1:19" ht="63" customHeight="1" x14ac:dyDescent="0.3">
      <c r="A4647" s="28" t="s">
        <v>473</v>
      </c>
      <c r="B4647" s="28" t="s">
        <v>1406</v>
      </c>
      <c r="C4647" s="18" t="s">
        <v>474</v>
      </c>
      <c r="D4647" s="28" t="s">
        <v>262</v>
      </c>
      <c r="E4647" s="29" t="s">
        <v>680</v>
      </c>
      <c r="F4647" s="24">
        <v>141260.29999999999</v>
      </c>
      <c r="G4647" s="24"/>
      <c r="H4647" s="24">
        <v>141260.29999999999</v>
      </c>
      <c r="I4647" s="24">
        <v>102307.99541</v>
      </c>
      <c r="J4647" s="37">
        <v>44163.723299999998</v>
      </c>
      <c r="K4647" s="24">
        <f>I4647</f>
        <v>102307.99541</v>
      </c>
      <c r="L4647" s="24">
        <f>J4647</f>
        <v>44163.723299999998</v>
      </c>
      <c r="M4647" s="24">
        <v>0</v>
      </c>
      <c r="N4647" s="24">
        <v>0</v>
      </c>
      <c r="O4647" s="30">
        <v>74882.34921</v>
      </c>
      <c r="P4647" s="30">
        <f>O4647</f>
        <v>74882.34921</v>
      </c>
      <c r="Q4647" s="30">
        <v>0</v>
      </c>
      <c r="R4647" s="88">
        <f t="shared" si="3086"/>
        <v>73.193056818197306</v>
      </c>
    </row>
    <row r="4648" spans="1:19" ht="47.25" customHeight="1" x14ac:dyDescent="0.3">
      <c r="A4648" s="28" t="s">
        <v>473</v>
      </c>
      <c r="B4648" s="28" t="s">
        <v>1406</v>
      </c>
      <c r="C4648" s="18" t="s">
        <v>194</v>
      </c>
      <c r="D4648" s="28"/>
      <c r="E4648" s="29" t="s">
        <v>2113</v>
      </c>
      <c r="F4648" s="24">
        <v>3662.2</v>
      </c>
      <c r="G4648" s="24">
        <f t="shared" ref="G4648:H4648" si="3106">G4649+G4652</f>
        <v>0</v>
      </c>
      <c r="H4648" s="24">
        <f t="shared" si="3106"/>
        <v>92.5</v>
      </c>
      <c r="I4648" s="24">
        <f t="shared" ref="I4648:Q4648" si="3107">I4649+I4652</f>
        <v>92.5</v>
      </c>
      <c r="J4648" s="37">
        <f t="shared" si="3107"/>
        <v>27</v>
      </c>
      <c r="K4648" s="24">
        <f t="shared" si="3107"/>
        <v>0</v>
      </c>
      <c r="L4648" s="24">
        <f t="shared" si="3107"/>
        <v>0</v>
      </c>
      <c r="M4648" s="24">
        <f t="shared" si="3107"/>
        <v>0</v>
      </c>
      <c r="N4648" s="24">
        <f t="shared" si="3107"/>
        <v>0</v>
      </c>
      <c r="O4648" s="30">
        <f t="shared" si="3107"/>
        <v>92.5</v>
      </c>
      <c r="P4648" s="30">
        <f t="shared" si="3107"/>
        <v>0</v>
      </c>
      <c r="Q4648" s="30">
        <f t="shared" si="3107"/>
        <v>0</v>
      </c>
      <c r="R4648" s="88">
        <f t="shared" si="3086"/>
        <v>100</v>
      </c>
    </row>
    <row r="4649" spans="1:19" ht="31.5" customHeight="1" x14ac:dyDescent="0.3">
      <c r="A4649" s="28" t="s">
        <v>473</v>
      </c>
      <c r="B4649" s="28" t="s">
        <v>1406</v>
      </c>
      <c r="C4649" s="18" t="s">
        <v>476</v>
      </c>
      <c r="D4649" s="28"/>
      <c r="E4649" s="29" t="s">
        <v>790</v>
      </c>
      <c r="F4649" s="24">
        <v>92.5</v>
      </c>
      <c r="G4649" s="24">
        <f t="shared" ref="G4649:Q4650" si="3108">G4650</f>
        <v>0</v>
      </c>
      <c r="H4649" s="24">
        <f t="shared" si="3108"/>
        <v>92.5</v>
      </c>
      <c r="I4649" s="24">
        <f t="shared" si="3108"/>
        <v>92.5</v>
      </c>
      <c r="J4649" s="37">
        <f t="shared" si="3108"/>
        <v>27</v>
      </c>
      <c r="K4649" s="24">
        <f t="shared" si="3108"/>
        <v>0</v>
      </c>
      <c r="L4649" s="24">
        <f t="shared" si="3108"/>
        <v>0</v>
      </c>
      <c r="M4649" s="24">
        <f t="shared" si="3108"/>
        <v>0</v>
      </c>
      <c r="N4649" s="24">
        <f t="shared" si="3108"/>
        <v>0</v>
      </c>
      <c r="O4649" s="30">
        <f t="shared" si="3108"/>
        <v>92.5</v>
      </c>
      <c r="P4649" s="30">
        <f t="shared" si="3108"/>
        <v>0</v>
      </c>
      <c r="Q4649" s="30">
        <f t="shared" si="3108"/>
        <v>0</v>
      </c>
      <c r="R4649" s="88">
        <f t="shared" si="3086"/>
        <v>100</v>
      </c>
    </row>
    <row r="4650" spans="1:19" ht="31.5" customHeight="1" x14ac:dyDescent="0.3">
      <c r="A4650" s="28" t="s">
        <v>473</v>
      </c>
      <c r="B4650" s="28" t="s">
        <v>1406</v>
      </c>
      <c r="C4650" s="18" t="s">
        <v>476</v>
      </c>
      <c r="D4650" s="28" t="s">
        <v>51</v>
      </c>
      <c r="E4650" s="29" t="s">
        <v>663</v>
      </c>
      <c r="F4650" s="24">
        <v>92.5</v>
      </c>
      <c r="G4650" s="24">
        <f t="shared" ref="G4650:O4650" si="3109">G4651</f>
        <v>0</v>
      </c>
      <c r="H4650" s="24">
        <f t="shared" si="3109"/>
        <v>92.5</v>
      </c>
      <c r="I4650" s="24">
        <f t="shared" si="3109"/>
        <v>92.5</v>
      </c>
      <c r="J4650" s="37">
        <f t="shared" si="3109"/>
        <v>27</v>
      </c>
      <c r="K4650" s="24">
        <f t="shared" si="3109"/>
        <v>0</v>
      </c>
      <c r="L4650" s="24">
        <f t="shared" si="3109"/>
        <v>0</v>
      </c>
      <c r="M4650" s="24">
        <f t="shared" si="3109"/>
        <v>0</v>
      </c>
      <c r="N4650" s="24">
        <f t="shared" si="3109"/>
        <v>0</v>
      </c>
      <c r="O4650" s="30">
        <f t="shared" si="3109"/>
        <v>92.5</v>
      </c>
      <c r="P4650" s="30">
        <f t="shared" si="3108"/>
        <v>0</v>
      </c>
      <c r="Q4650" s="30">
        <f t="shared" si="3108"/>
        <v>0</v>
      </c>
      <c r="R4650" s="88">
        <f t="shared" si="3086"/>
        <v>100</v>
      </c>
    </row>
    <row r="4651" spans="1:19" ht="31.5" customHeight="1" x14ac:dyDescent="0.3">
      <c r="A4651" s="28" t="s">
        <v>473</v>
      </c>
      <c r="B4651" s="28" t="s">
        <v>1406</v>
      </c>
      <c r="C4651" s="18" t="s">
        <v>476</v>
      </c>
      <c r="D4651" s="28" t="s">
        <v>52</v>
      </c>
      <c r="E4651" s="29" t="s">
        <v>664</v>
      </c>
      <c r="F4651" s="24">
        <v>92.5</v>
      </c>
      <c r="G4651" s="24"/>
      <c r="H4651" s="24">
        <v>92.5</v>
      </c>
      <c r="I4651" s="24">
        <v>92.5</v>
      </c>
      <c r="J4651" s="37">
        <v>27</v>
      </c>
      <c r="K4651" s="24">
        <v>0</v>
      </c>
      <c r="L4651" s="24">
        <v>0</v>
      </c>
      <c r="M4651" s="24">
        <v>0</v>
      </c>
      <c r="N4651" s="24">
        <v>0</v>
      </c>
      <c r="O4651" s="30">
        <v>92.5</v>
      </c>
      <c r="P4651" s="30">
        <v>0</v>
      </c>
      <c r="Q4651" s="30">
        <v>0</v>
      </c>
      <c r="R4651" s="88">
        <f t="shared" si="3086"/>
        <v>100</v>
      </c>
      <c r="S4651" s="36"/>
    </row>
    <row r="4652" spans="1:19" ht="63" hidden="1" customHeight="1" x14ac:dyDescent="0.3">
      <c r="A4652" s="28" t="s">
        <v>473</v>
      </c>
      <c r="B4652" s="28" t="s">
        <v>1406</v>
      </c>
      <c r="C4652" s="18" t="s">
        <v>477</v>
      </c>
      <c r="D4652" s="28"/>
      <c r="E4652" s="29" t="s">
        <v>1267</v>
      </c>
      <c r="F4652" s="24">
        <v>3569.7</v>
      </c>
      <c r="G4652" s="24">
        <f t="shared" ref="G4652:H4652" si="3110">G4653+G4655</f>
        <v>0</v>
      </c>
      <c r="H4652" s="24">
        <f t="shared" si="3110"/>
        <v>0</v>
      </c>
      <c r="I4652" s="24">
        <f t="shared" ref="I4652:Q4652" si="3111">I4653+I4655</f>
        <v>0</v>
      </c>
      <c r="J4652" s="37">
        <f t="shared" si="3111"/>
        <v>0</v>
      </c>
      <c r="K4652" s="24">
        <f t="shared" si="3111"/>
        <v>0</v>
      </c>
      <c r="L4652" s="24">
        <f t="shared" si="3111"/>
        <v>0</v>
      </c>
      <c r="M4652" s="24">
        <f t="shared" si="3111"/>
        <v>0</v>
      </c>
      <c r="N4652" s="24">
        <f t="shared" si="3111"/>
        <v>0</v>
      </c>
      <c r="O4652" s="30">
        <f t="shared" si="3111"/>
        <v>0</v>
      </c>
      <c r="P4652" s="30">
        <f t="shared" si="3111"/>
        <v>0</v>
      </c>
      <c r="Q4652" s="30">
        <f t="shared" si="3111"/>
        <v>0</v>
      </c>
      <c r="R4652" s="30">
        <v>0</v>
      </c>
      <c r="S4652" s="36" t="s">
        <v>2026</v>
      </c>
    </row>
    <row r="4653" spans="1:19" ht="31.5" hidden="1" customHeight="1" x14ac:dyDescent="0.3">
      <c r="A4653" s="28" t="s">
        <v>473</v>
      </c>
      <c r="B4653" s="28" t="s">
        <v>1406</v>
      </c>
      <c r="C4653" s="18" t="s">
        <v>477</v>
      </c>
      <c r="D4653" s="28" t="s">
        <v>143</v>
      </c>
      <c r="E4653" s="29" t="s">
        <v>673</v>
      </c>
      <c r="F4653" s="24">
        <v>1978.2</v>
      </c>
      <c r="G4653" s="24">
        <f t="shared" ref="G4653:Q4653" si="3112">G4654</f>
        <v>0</v>
      </c>
      <c r="H4653" s="24">
        <f t="shared" si="3112"/>
        <v>0</v>
      </c>
      <c r="I4653" s="24">
        <f t="shared" si="3112"/>
        <v>0</v>
      </c>
      <c r="J4653" s="37">
        <f t="shared" si="3112"/>
        <v>0</v>
      </c>
      <c r="K4653" s="24">
        <f t="shared" si="3112"/>
        <v>0</v>
      </c>
      <c r="L4653" s="24">
        <f t="shared" si="3112"/>
        <v>0</v>
      </c>
      <c r="M4653" s="24">
        <f t="shared" si="3112"/>
        <v>0</v>
      </c>
      <c r="N4653" s="24">
        <f t="shared" si="3112"/>
        <v>0</v>
      </c>
      <c r="O4653" s="30">
        <f t="shared" si="3112"/>
        <v>0</v>
      </c>
      <c r="P4653" s="30">
        <f t="shared" si="3112"/>
        <v>0</v>
      </c>
      <c r="Q4653" s="30">
        <f t="shared" si="3112"/>
        <v>0</v>
      </c>
      <c r="R4653" s="30">
        <v>0</v>
      </c>
      <c r="S4653" s="36" t="s">
        <v>2026</v>
      </c>
    </row>
    <row r="4654" spans="1:19" ht="47.25" hidden="1" customHeight="1" x14ac:dyDescent="0.3">
      <c r="A4654" s="28" t="s">
        <v>473</v>
      </c>
      <c r="B4654" s="28" t="s">
        <v>1406</v>
      </c>
      <c r="C4654" s="18" t="s">
        <v>477</v>
      </c>
      <c r="D4654" s="28" t="s">
        <v>139</v>
      </c>
      <c r="E4654" s="29" t="s">
        <v>676</v>
      </c>
      <c r="F4654" s="24">
        <v>1978.2</v>
      </c>
      <c r="G4654" s="24"/>
      <c r="H4654" s="24">
        <f>1978.2-1978.2</f>
        <v>0</v>
      </c>
      <c r="I4654" s="24">
        <v>0</v>
      </c>
      <c r="J4654" s="37">
        <v>0</v>
      </c>
      <c r="K4654" s="24">
        <v>0</v>
      </c>
      <c r="L4654" s="24">
        <v>0</v>
      </c>
      <c r="M4654" s="24">
        <v>0</v>
      </c>
      <c r="N4654" s="24">
        <v>0</v>
      </c>
      <c r="O4654" s="30">
        <v>0</v>
      </c>
      <c r="P4654" s="30">
        <v>0</v>
      </c>
      <c r="Q4654" s="30">
        <v>0</v>
      </c>
      <c r="R4654" s="30">
        <v>0</v>
      </c>
      <c r="S4654" s="26" t="s">
        <v>2026</v>
      </c>
    </row>
    <row r="4655" spans="1:19" ht="15.75" hidden="1" customHeight="1" x14ac:dyDescent="0.3">
      <c r="A4655" s="28" t="s">
        <v>473</v>
      </c>
      <c r="B4655" s="28" t="s">
        <v>1406</v>
      </c>
      <c r="C4655" s="18" t="s">
        <v>477</v>
      </c>
      <c r="D4655" s="28" t="s">
        <v>53</v>
      </c>
      <c r="E4655" s="29" t="s">
        <v>679</v>
      </c>
      <c r="F4655" s="24">
        <v>1591.5</v>
      </c>
      <c r="G4655" s="24">
        <f t="shared" ref="G4655:Q4655" si="3113">G4656</f>
        <v>0</v>
      </c>
      <c r="H4655" s="24">
        <f t="shared" si="3113"/>
        <v>0</v>
      </c>
      <c r="I4655" s="24">
        <f t="shared" si="3113"/>
        <v>0</v>
      </c>
      <c r="J4655" s="37">
        <f t="shared" si="3113"/>
        <v>0</v>
      </c>
      <c r="K4655" s="24">
        <f t="shared" si="3113"/>
        <v>0</v>
      </c>
      <c r="L4655" s="24">
        <f t="shared" si="3113"/>
        <v>0</v>
      </c>
      <c r="M4655" s="24">
        <f t="shared" si="3113"/>
        <v>0</v>
      </c>
      <c r="N4655" s="24">
        <f t="shared" si="3113"/>
        <v>0</v>
      </c>
      <c r="O4655" s="30">
        <f t="shared" si="3113"/>
        <v>0</v>
      </c>
      <c r="P4655" s="30">
        <f t="shared" si="3113"/>
        <v>0</v>
      </c>
      <c r="Q4655" s="30">
        <f t="shared" si="3113"/>
        <v>0</v>
      </c>
      <c r="R4655" s="30">
        <v>0</v>
      </c>
      <c r="S4655" s="26" t="s">
        <v>2026</v>
      </c>
    </row>
    <row r="4656" spans="1:19" ht="63" hidden="1" customHeight="1" x14ac:dyDescent="0.3">
      <c r="A4656" s="28" t="s">
        <v>473</v>
      </c>
      <c r="B4656" s="28" t="s">
        <v>1406</v>
      </c>
      <c r="C4656" s="18" t="s">
        <v>477</v>
      </c>
      <c r="D4656" s="28" t="s">
        <v>262</v>
      </c>
      <c r="E4656" s="29" t="s">
        <v>680</v>
      </c>
      <c r="F4656" s="24">
        <v>1591.5</v>
      </c>
      <c r="G4656" s="24"/>
      <c r="H4656" s="24">
        <f>1591.5-1591.5</f>
        <v>0</v>
      </c>
      <c r="I4656" s="24">
        <v>0</v>
      </c>
      <c r="J4656" s="37">
        <v>0</v>
      </c>
      <c r="K4656" s="24">
        <v>0</v>
      </c>
      <c r="L4656" s="24">
        <v>0</v>
      </c>
      <c r="M4656" s="24">
        <v>0</v>
      </c>
      <c r="N4656" s="24">
        <v>0</v>
      </c>
      <c r="O4656" s="30">
        <v>0</v>
      </c>
      <c r="P4656" s="30">
        <v>0</v>
      </c>
      <c r="Q4656" s="30">
        <v>0</v>
      </c>
      <c r="R4656" s="30">
        <v>0</v>
      </c>
      <c r="S4656" s="26" t="s">
        <v>2026</v>
      </c>
    </row>
    <row r="4657" spans="1:19" ht="47.25" customHeight="1" x14ac:dyDescent="0.3">
      <c r="A4657" s="28" t="s">
        <v>473</v>
      </c>
      <c r="B4657" s="28" t="s">
        <v>1406</v>
      </c>
      <c r="C4657" s="18" t="s">
        <v>480</v>
      </c>
      <c r="D4657" s="28"/>
      <c r="E4657" s="29" t="s">
        <v>1704</v>
      </c>
      <c r="F4657" s="24">
        <v>8722</v>
      </c>
      <c r="G4657" s="24">
        <f t="shared" ref="G4657:Q4657" si="3114">G4658</f>
        <v>0</v>
      </c>
      <c r="H4657" s="24">
        <f t="shared" si="3114"/>
        <v>9130.9359999999997</v>
      </c>
      <c r="I4657" s="24">
        <f t="shared" si="3114"/>
        <v>9122.7240000000002</v>
      </c>
      <c r="J4657" s="37">
        <f t="shared" si="3114"/>
        <v>4456.8994199999997</v>
      </c>
      <c r="K4657" s="24">
        <f t="shared" si="3114"/>
        <v>0</v>
      </c>
      <c r="L4657" s="24">
        <f t="shared" si="3114"/>
        <v>0</v>
      </c>
      <c r="M4657" s="24">
        <f t="shared" si="3114"/>
        <v>0</v>
      </c>
      <c r="N4657" s="24">
        <f t="shared" si="3114"/>
        <v>0</v>
      </c>
      <c r="O4657" s="30">
        <f t="shared" si="3114"/>
        <v>9122.7231599999996</v>
      </c>
      <c r="P4657" s="30">
        <f t="shared" si="3114"/>
        <v>0</v>
      </c>
      <c r="Q4657" s="30">
        <f t="shared" si="3114"/>
        <v>0</v>
      </c>
      <c r="R4657" s="88">
        <f t="shared" si="3086"/>
        <v>99.999990792223898</v>
      </c>
    </row>
    <row r="4658" spans="1:19" ht="47.25" customHeight="1" x14ac:dyDescent="0.3">
      <c r="A4658" s="28" t="s">
        <v>473</v>
      </c>
      <c r="B4658" s="28" t="s">
        <v>1406</v>
      </c>
      <c r="C4658" s="18" t="s">
        <v>478</v>
      </c>
      <c r="D4658" s="28"/>
      <c r="E4658" s="29" t="s">
        <v>1010</v>
      </c>
      <c r="F4658" s="24">
        <v>8722</v>
      </c>
      <c r="G4658" s="24">
        <f t="shared" ref="G4658:H4658" si="3115">G4659+G4661</f>
        <v>0</v>
      </c>
      <c r="H4658" s="24">
        <f t="shared" si="3115"/>
        <v>9130.9359999999997</v>
      </c>
      <c r="I4658" s="24">
        <f t="shared" ref="I4658:Q4658" si="3116">I4659+I4661</f>
        <v>9122.7240000000002</v>
      </c>
      <c r="J4658" s="37">
        <f t="shared" si="3116"/>
        <v>4456.8994199999997</v>
      </c>
      <c r="K4658" s="24">
        <f t="shared" si="3116"/>
        <v>0</v>
      </c>
      <c r="L4658" s="24">
        <f t="shared" si="3116"/>
        <v>0</v>
      </c>
      <c r="M4658" s="24">
        <f t="shared" si="3116"/>
        <v>0</v>
      </c>
      <c r="N4658" s="24">
        <f t="shared" si="3116"/>
        <v>0</v>
      </c>
      <c r="O4658" s="30">
        <f t="shared" si="3116"/>
        <v>9122.7231599999996</v>
      </c>
      <c r="P4658" s="30">
        <f t="shared" si="3116"/>
        <v>0</v>
      </c>
      <c r="Q4658" s="30">
        <f t="shared" si="3116"/>
        <v>0</v>
      </c>
      <c r="R4658" s="88">
        <f t="shared" si="3086"/>
        <v>99.999990792223898</v>
      </c>
    </row>
    <row r="4659" spans="1:19" ht="31.5" customHeight="1" x14ac:dyDescent="0.3">
      <c r="A4659" s="28" t="s">
        <v>473</v>
      </c>
      <c r="B4659" s="28" t="s">
        <v>1406</v>
      </c>
      <c r="C4659" s="18" t="s">
        <v>478</v>
      </c>
      <c r="D4659" s="28" t="s">
        <v>143</v>
      </c>
      <c r="E4659" s="29" t="s">
        <v>673</v>
      </c>
      <c r="F4659" s="24">
        <v>1314.1</v>
      </c>
      <c r="G4659" s="24">
        <f t="shared" ref="G4659:Q4659" si="3117">G4660</f>
        <v>0</v>
      </c>
      <c r="H4659" s="24">
        <f t="shared" si="3117"/>
        <v>1310.9009999999998</v>
      </c>
      <c r="I4659" s="24">
        <f t="shared" si="3117"/>
        <v>1310.9010000000001</v>
      </c>
      <c r="J4659" s="37">
        <f t="shared" si="3117"/>
        <v>771.99192000000005</v>
      </c>
      <c r="K4659" s="24">
        <f t="shared" si="3117"/>
        <v>0</v>
      </c>
      <c r="L4659" s="24">
        <f t="shared" si="3117"/>
        <v>0</v>
      </c>
      <c r="M4659" s="24">
        <f t="shared" si="3117"/>
        <v>0</v>
      </c>
      <c r="N4659" s="24">
        <f t="shared" si="3117"/>
        <v>0</v>
      </c>
      <c r="O4659" s="30">
        <f t="shared" si="3117"/>
        <v>1310.9001599999999</v>
      </c>
      <c r="P4659" s="30">
        <f t="shared" si="3117"/>
        <v>0</v>
      </c>
      <c r="Q4659" s="30">
        <f t="shared" si="3117"/>
        <v>0</v>
      </c>
      <c r="R4659" s="88">
        <f t="shared" si="3086"/>
        <v>99.999935921934608</v>
      </c>
    </row>
    <row r="4660" spans="1:19" ht="47.25" customHeight="1" x14ac:dyDescent="0.3">
      <c r="A4660" s="28" t="s">
        <v>473</v>
      </c>
      <c r="B4660" s="28" t="s">
        <v>1406</v>
      </c>
      <c r="C4660" s="18" t="s">
        <v>478</v>
      </c>
      <c r="D4660" s="28" t="s">
        <v>139</v>
      </c>
      <c r="E4660" s="29" t="s">
        <v>676</v>
      </c>
      <c r="F4660" s="24">
        <v>1314.1</v>
      </c>
      <c r="G4660" s="24"/>
      <c r="H4660" s="24">
        <f>1314.1-3.199</f>
        <v>1310.9009999999998</v>
      </c>
      <c r="I4660" s="24">
        <v>1310.9010000000001</v>
      </c>
      <c r="J4660" s="37">
        <v>771.99192000000005</v>
      </c>
      <c r="K4660" s="24">
        <v>0</v>
      </c>
      <c r="L4660" s="24">
        <v>0</v>
      </c>
      <c r="M4660" s="24">
        <v>0</v>
      </c>
      <c r="N4660" s="24">
        <v>0</v>
      </c>
      <c r="O4660" s="30">
        <v>1310.9001599999999</v>
      </c>
      <c r="P4660" s="30">
        <v>0</v>
      </c>
      <c r="Q4660" s="30">
        <v>0</v>
      </c>
      <c r="R4660" s="88">
        <f t="shared" si="3086"/>
        <v>99.999935921934608</v>
      </c>
    </row>
    <row r="4661" spans="1:19" ht="15.75" customHeight="1" x14ac:dyDescent="0.3">
      <c r="A4661" s="28" t="s">
        <v>473</v>
      </c>
      <c r="B4661" s="28" t="s">
        <v>1406</v>
      </c>
      <c r="C4661" s="18" t="s">
        <v>478</v>
      </c>
      <c r="D4661" s="28" t="s">
        <v>53</v>
      </c>
      <c r="E4661" s="29" t="s">
        <v>679</v>
      </c>
      <c r="F4661" s="24">
        <v>7407.9</v>
      </c>
      <c r="G4661" s="24">
        <f t="shared" ref="G4661:Q4661" si="3118">G4662</f>
        <v>0</v>
      </c>
      <c r="H4661" s="24">
        <f t="shared" si="3118"/>
        <v>7820.0349999999999</v>
      </c>
      <c r="I4661" s="24">
        <f t="shared" si="3118"/>
        <v>7811.8230000000003</v>
      </c>
      <c r="J4661" s="37">
        <f t="shared" si="3118"/>
        <v>3684.9074999999998</v>
      </c>
      <c r="K4661" s="24">
        <f t="shared" si="3118"/>
        <v>0</v>
      </c>
      <c r="L4661" s="24">
        <f t="shared" si="3118"/>
        <v>0</v>
      </c>
      <c r="M4661" s="24">
        <f t="shared" si="3118"/>
        <v>0</v>
      </c>
      <c r="N4661" s="24">
        <f t="shared" si="3118"/>
        <v>0</v>
      </c>
      <c r="O4661" s="30">
        <f t="shared" si="3118"/>
        <v>7811.8230000000003</v>
      </c>
      <c r="P4661" s="30">
        <f t="shared" si="3118"/>
        <v>0</v>
      </c>
      <c r="Q4661" s="30">
        <f t="shared" si="3118"/>
        <v>0</v>
      </c>
      <c r="R4661" s="88">
        <f t="shared" si="3086"/>
        <v>100</v>
      </c>
    </row>
    <row r="4662" spans="1:19" ht="63" customHeight="1" x14ac:dyDescent="0.3">
      <c r="A4662" s="28" t="s">
        <v>473</v>
      </c>
      <c r="B4662" s="28" t="s">
        <v>1406</v>
      </c>
      <c r="C4662" s="18" t="s">
        <v>478</v>
      </c>
      <c r="D4662" s="28" t="s">
        <v>262</v>
      </c>
      <c r="E4662" s="29" t="s">
        <v>680</v>
      </c>
      <c r="F4662" s="24">
        <v>7407.9</v>
      </c>
      <c r="G4662" s="24"/>
      <c r="H4662" s="24">
        <f>7407.9+1055.196-643.061</f>
        <v>7820.0349999999999</v>
      </c>
      <c r="I4662" s="24">
        <v>7811.8230000000003</v>
      </c>
      <c r="J4662" s="37">
        <v>3684.9074999999998</v>
      </c>
      <c r="K4662" s="24">
        <v>0</v>
      </c>
      <c r="L4662" s="24">
        <v>0</v>
      </c>
      <c r="M4662" s="24">
        <v>0</v>
      </c>
      <c r="N4662" s="24">
        <v>0</v>
      </c>
      <c r="O4662" s="30">
        <v>7811.8230000000003</v>
      </c>
      <c r="P4662" s="30">
        <v>0</v>
      </c>
      <c r="Q4662" s="30">
        <v>0</v>
      </c>
      <c r="R4662" s="88">
        <f t="shared" si="3086"/>
        <v>100</v>
      </c>
    </row>
    <row r="4663" spans="1:19" s="36" customFormat="1" ht="15.75" customHeight="1" x14ac:dyDescent="0.3">
      <c r="A4663" s="43" t="s">
        <v>473</v>
      </c>
      <c r="B4663" s="43" t="s">
        <v>223</v>
      </c>
      <c r="C4663" s="27"/>
      <c r="D4663" s="43"/>
      <c r="E4663" s="44" t="s">
        <v>627</v>
      </c>
      <c r="F4663" s="22">
        <v>264587.40000000002</v>
      </c>
      <c r="G4663" s="22">
        <f t="shared" ref="G4663:H4663" si="3119">G4664+G4672+G4692</f>
        <v>0</v>
      </c>
      <c r="H4663" s="22">
        <f t="shared" si="3119"/>
        <v>281080.07200000004</v>
      </c>
      <c r="I4663" s="22">
        <f t="shared" ref="I4663:Q4663" si="3120">I4664+I4672+I4692</f>
        <v>282092.38</v>
      </c>
      <c r="J4663" s="76">
        <f t="shared" si="3120"/>
        <v>199683.12676000001</v>
      </c>
      <c r="K4663" s="22">
        <f t="shared" si="3120"/>
        <v>3900</v>
      </c>
      <c r="L4663" s="22">
        <f t="shared" si="3120"/>
        <v>3344.4291800000001</v>
      </c>
      <c r="M4663" s="22">
        <f t="shared" si="3120"/>
        <v>0</v>
      </c>
      <c r="N4663" s="22">
        <f t="shared" si="3120"/>
        <v>0</v>
      </c>
      <c r="O4663" s="45">
        <f t="shared" si="3120"/>
        <v>282040.40890000004</v>
      </c>
      <c r="P4663" s="45">
        <f t="shared" si="3120"/>
        <v>3865.5284099999999</v>
      </c>
      <c r="Q4663" s="45">
        <f t="shared" si="3120"/>
        <v>0</v>
      </c>
      <c r="R4663" s="86">
        <f t="shared" si="3086"/>
        <v>99.981576567222419</v>
      </c>
      <c r="S4663" s="70"/>
    </row>
    <row r="4664" spans="1:19" s="49" customFormat="1" ht="15.75" customHeight="1" x14ac:dyDescent="0.3">
      <c r="A4664" s="47" t="s">
        <v>473</v>
      </c>
      <c r="B4664" s="47" t="s">
        <v>1425</v>
      </c>
      <c r="C4664" s="20"/>
      <c r="D4664" s="47"/>
      <c r="E4664" s="48" t="s">
        <v>655</v>
      </c>
      <c r="F4664" s="23">
        <v>111084.2</v>
      </c>
      <c r="G4664" s="23">
        <f t="shared" ref="G4664:Q4666" si="3121">G4665</f>
        <v>0</v>
      </c>
      <c r="H4664" s="23">
        <f t="shared" si="3121"/>
        <v>111958.22</v>
      </c>
      <c r="I4664" s="23">
        <f t="shared" si="3121"/>
        <v>112233.05499999999</v>
      </c>
      <c r="J4664" s="77">
        <f t="shared" si="3121"/>
        <v>83885.69144000001</v>
      </c>
      <c r="K4664" s="23">
        <f t="shared" si="3121"/>
        <v>0</v>
      </c>
      <c r="L4664" s="23">
        <f t="shared" si="3121"/>
        <v>0</v>
      </c>
      <c r="M4664" s="23">
        <f t="shared" si="3121"/>
        <v>0</v>
      </c>
      <c r="N4664" s="23">
        <f t="shared" si="3121"/>
        <v>0</v>
      </c>
      <c r="O4664" s="51">
        <f t="shared" si="3121"/>
        <v>112232.99607000001</v>
      </c>
      <c r="P4664" s="51">
        <f t="shared" si="3121"/>
        <v>0</v>
      </c>
      <c r="Q4664" s="51">
        <f t="shared" si="3121"/>
        <v>0</v>
      </c>
      <c r="R4664" s="87">
        <f t="shared" si="3086"/>
        <v>99.999947493187292</v>
      </c>
      <c r="S4664" s="70"/>
    </row>
    <row r="4665" spans="1:19" ht="31.5" customHeight="1" x14ac:dyDescent="0.3">
      <c r="A4665" s="28" t="s">
        <v>473</v>
      </c>
      <c r="B4665" s="28" t="s">
        <v>1425</v>
      </c>
      <c r="C4665" s="18" t="s">
        <v>62</v>
      </c>
      <c r="D4665" s="28"/>
      <c r="E4665" s="29" t="s">
        <v>1196</v>
      </c>
      <c r="F4665" s="24">
        <v>111084.2</v>
      </c>
      <c r="G4665" s="24">
        <f t="shared" si="3121"/>
        <v>0</v>
      </c>
      <c r="H4665" s="24">
        <f t="shared" si="3121"/>
        <v>111958.22</v>
      </c>
      <c r="I4665" s="24">
        <f t="shared" si="3121"/>
        <v>112233.05499999999</v>
      </c>
      <c r="J4665" s="37">
        <f t="shared" si="3121"/>
        <v>83885.69144000001</v>
      </c>
      <c r="K4665" s="24">
        <f t="shared" si="3121"/>
        <v>0</v>
      </c>
      <c r="L4665" s="24">
        <f t="shared" si="3121"/>
        <v>0</v>
      </c>
      <c r="M4665" s="24">
        <f t="shared" si="3121"/>
        <v>0</v>
      </c>
      <c r="N4665" s="24">
        <f t="shared" si="3121"/>
        <v>0</v>
      </c>
      <c r="O4665" s="30">
        <f t="shared" si="3121"/>
        <v>112232.99607000001</v>
      </c>
      <c r="P4665" s="30">
        <f t="shared" si="3121"/>
        <v>0</v>
      </c>
      <c r="Q4665" s="30">
        <f t="shared" si="3121"/>
        <v>0</v>
      </c>
      <c r="R4665" s="88">
        <f t="shared" si="3086"/>
        <v>99.999947493187292</v>
      </c>
      <c r="S4665" s="70"/>
    </row>
    <row r="4666" spans="1:19" ht="15.75" customHeight="1" x14ac:dyDescent="0.3">
      <c r="A4666" s="28" t="s">
        <v>473</v>
      </c>
      <c r="B4666" s="28" t="s">
        <v>1425</v>
      </c>
      <c r="C4666" s="18" t="s">
        <v>63</v>
      </c>
      <c r="D4666" s="28"/>
      <c r="E4666" s="29" t="s">
        <v>115</v>
      </c>
      <c r="F4666" s="24">
        <v>111084.2</v>
      </c>
      <c r="G4666" s="24">
        <f t="shared" si="3121"/>
        <v>0</v>
      </c>
      <c r="H4666" s="24">
        <f t="shared" si="3121"/>
        <v>111958.22</v>
      </c>
      <c r="I4666" s="24">
        <f t="shared" si="3121"/>
        <v>112233.05499999999</v>
      </c>
      <c r="J4666" s="37">
        <f t="shared" si="3121"/>
        <v>83885.69144000001</v>
      </c>
      <c r="K4666" s="24">
        <f t="shared" si="3121"/>
        <v>0</v>
      </c>
      <c r="L4666" s="24">
        <f t="shared" si="3121"/>
        <v>0</v>
      </c>
      <c r="M4666" s="24">
        <f t="shared" si="3121"/>
        <v>0</v>
      </c>
      <c r="N4666" s="24">
        <f t="shared" si="3121"/>
        <v>0</v>
      </c>
      <c r="O4666" s="30">
        <f t="shared" si="3121"/>
        <v>112232.99607000001</v>
      </c>
      <c r="P4666" s="30">
        <f t="shared" si="3121"/>
        <v>0</v>
      </c>
      <c r="Q4666" s="30">
        <f t="shared" si="3121"/>
        <v>0</v>
      </c>
      <c r="R4666" s="88">
        <f t="shared" si="3086"/>
        <v>99.999947493187292</v>
      </c>
      <c r="S4666" s="70"/>
    </row>
    <row r="4667" spans="1:19" ht="47.25" customHeight="1" x14ac:dyDescent="0.3">
      <c r="A4667" s="28" t="s">
        <v>473</v>
      </c>
      <c r="B4667" s="28" t="s">
        <v>1425</v>
      </c>
      <c r="C4667" s="18" t="s">
        <v>481</v>
      </c>
      <c r="D4667" s="28"/>
      <c r="E4667" s="29" t="s">
        <v>1219</v>
      </c>
      <c r="F4667" s="24">
        <v>111084.2</v>
      </c>
      <c r="G4667" s="24">
        <f t="shared" ref="G4667:H4667" si="3122">G4668+G4670</f>
        <v>0</v>
      </c>
      <c r="H4667" s="24">
        <f t="shared" si="3122"/>
        <v>111958.22</v>
      </c>
      <c r="I4667" s="24">
        <f t="shared" ref="I4667:Q4667" si="3123">I4668+I4670</f>
        <v>112233.05499999999</v>
      </c>
      <c r="J4667" s="37">
        <f t="shared" si="3123"/>
        <v>83885.69144000001</v>
      </c>
      <c r="K4667" s="24">
        <f t="shared" si="3123"/>
        <v>0</v>
      </c>
      <c r="L4667" s="24">
        <f t="shared" si="3123"/>
        <v>0</v>
      </c>
      <c r="M4667" s="24">
        <f t="shared" si="3123"/>
        <v>0</v>
      </c>
      <c r="N4667" s="24">
        <f t="shared" si="3123"/>
        <v>0</v>
      </c>
      <c r="O4667" s="30">
        <f t="shared" si="3123"/>
        <v>112232.99607000001</v>
      </c>
      <c r="P4667" s="30">
        <f t="shared" si="3123"/>
        <v>0</v>
      </c>
      <c r="Q4667" s="30">
        <f t="shared" si="3123"/>
        <v>0</v>
      </c>
      <c r="R4667" s="88">
        <f t="shared" si="3086"/>
        <v>99.999947493187292</v>
      </c>
      <c r="S4667" s="70"/>
    </row>
    <row r="4668" spans="1:19" ht="31.5" customHeight="1" x14ac:dyDescent="0.3">
      <c r="A4668" s="28" t="s">
        <v>473</v>
      </c>
      <c r="B4668" s="28" t="s">
        <v>1425</v>
      </c>
      <c r="C4668" s="18" t="s">
        <v>481</v>
      </c>
      <c r="D4668" s="28" t="s">
        <v>51</v>
      </c>
      <c r="E4668" s="29" t="s">
        <v>663</v>
      </c>
      <c r="F4668" s="24">
        <v>552.70000000000005</v>
      </c>
      <c r="G4668" s="24">
        <f t="shared" ref="G4668:Q4668" si="3124">G4669</f>
        <v>0</v>
      </c>
      <c r="H4668" s="24">
        <f t="shared" si="3124"/>
        <v>489.58800000000002</v>
      </c>
      <c r="I4668" s="24">
        <f t="shared" si="3124"/>
        <v>141.46799999999999</v>
      </c>
      <c r="J4668" s="37">
        <f t="shared" si="3124"/>
        <v>72.784999999999997</v>
      </c>
      <c r="K4668" s="24">
        <f t="shared" si="3124"/>
        <v>0</v>
      </c>
      <c r="L4668" s="24">
        <f t="shared" si="3124"/>
        <v>0</v>
      </c>
      <c r="M4668" s="24">
        <f t="shared" si="3124"/>
        <v>0</v>
      </c>
      <c r="N4668" s="24">
        <f t="shared" si="3124"/>
        <v>0</v>
      </c>
      <c r="O4668" s="30">
        <f t="shared" si="3124"/>
        <v>141.4091</v>
      </c>
      <c r="P4668" s="30">
        <f t="shared" si="3124"/>
        <v>0</v>
      </c>
      <c r="Q4668" s="30">
        <f t="shared" si="3124"/>
        <v>0</v>
      </c>
      <c r="R4668" s="88">
        <f t="shared" si="3086"/>
        <v>99.958365142647111</v>
      </c>
      <c r="S4668" s="70"/>
    </row>
    <row r="4669" spans="1:19" ht="31.5" customHeight="1" x14ac:dyDescent="0.3">
      <c r="A4669" s="28" t="s">
        <v>473</v>
      </c>
      <c r="B4669" s="28" t="s">
        <v>1425</v>
      </c>
      <c r="C4669" s="18" t="s">
        <v>481</v>
      </c>
      <c r="D4669" s="28" t="s">
        <v>52</v>
      </c>
      <c r="E4669" s="29" t="s">
        <v>664</v>
      </c>
      <c r="F4669" s="24">
        <v>552.70000000000005</v>
      </c>
      <c r="G4669" s="24"/>
      <c r="H4669" s="24">
        <f>552.7-63.112</f>
        <v>489.58800000000002</v>
      </c>
      <c r="I4669" s="24">
        <v>141.46799999999999</v>
      </c>
      <c r="J4669" s="37">
        <v>72.784999999999997</v>
      </c>
      <c r="K4669" s="24">
        <v>0</v>
      </c>
      <c r="L4669" s="24">
        <v>0</v>
      </c>
      <c r="M4669" s="24">
        <v>0</v>
      </c>
      <c r="N4669" s="24">
        <v>0</v>
      </c>
      <c r="O4669" s="30">
        <v>141.4091</v>
      </c>
      <c r="P4669" s="30">
        <v>0</v>
      </c>
      <c r="Q4669" s="30">
        <v>0</v>
      </c>
      <c r="R4669" s="88">
        <f t="shared" si="3086"/>
        <v>99.958365142647111</v>
      </c>
      <c r="S4669" s="70"/>
    </row>
    <row r="4670" spans="1:19" ht="15.75" customHeight="1" x14ac:dyDescent="0.3">
      <c r="A4670" s="28" t="s">
        <v>473</v>
      </c>
      <c r="B4670" s="28" t="s">
        <v>1425</v>
      </c>
      <c r="C4670" s="18" t="s">
        <v>481</v>
      </c>
      <c r="D4670" s="28" t="s">
        <v>190</v>
      </c>
      <c r="E4670" s="29" t="s">
        <v>665</v>
      </c>
      <c r="F4670" s="24">
        <v>110531.5</v>
      </c>
      <c r="G4670" s="24">
        <f t="shared" ref="G4670:Q4670" si="3125">G4671</f>
        <v>0</v>
      </c>
      <c r="H4670" s="24">
        <f t="shared" si="3125"/>
        <v>111468.632</v>
      </c>
      <c r="I4670" s="24">
        <f t="shared" si="3125"/>
        <v>112091.587</v>
      </c>
      <c r="J4670" s="37">
        <f t="shared" si="3125"/>
        <v>83812.906440000006</v>
      </c>
      <c r="K4670" s="24">
        <f t="shared" si="3125"/>
        <v>0</v>
      </c>
      <c r="L4670" s="24">
        <f t="shared" si="3125"/>
        <v>0</v>
      </c>
      <c r="M4670" s="24">
        <f t="shared" si="3125"/>
        <v>0</v>
      </c>
      <c r="N4670" s="24">
        <f t="shared" si="3125"/>
        <v>0</v>
      </c>
      <c r="O4670" s="30">
        <f t="shared" si="3125"/>
        <v>112091.58697</v>
      </c>
      <c r="P4670" s="30">
        <f t="shared" si="3125"/>
        <v>0</v>
      </c>
      <c r="Q4670" s="30">
        <f t="shared" si="3125"/>
        <v>0</v>
      </c>
      <c r="R4670" s="88">
        <f t="shared" si="3086"/>
        <v>99.999999973236172</v>
      </c>
      <c r="S4670" s="70"/>
    </row>
    <row r="4671" spans="1:19" ht="31.5" customHeight="1" x14ac:dyDescent="0.3">
      <c r="A4671" s="28" t="s">
        <v>473</v>
      </c>
      <c r="B4671" s="28" t="s">
        <v>1425</v>
      </c>
      <c r="C4671" s="18" t="s">
        <v>481</v>
      </c>
      <c r="D4671" s="28" t="s">
        <v>475</v>
      </c>
      <c r="E4671" s="29" t="s">
        <v>667</v>
      </c>
      <c r="F4671" s="24">
        <v>110531.5</v>
      </c>
      <c r="G4671" s="24"/>
      <c r="H4671" s="24">
        <f>110531.5+937.132</f>
        <v>111468.632</v>
      </c>
      <c r="I4671" s="24">
        <v>112091.587</v>
      </c>
      <c r="J4671" s="37">
        <v>83812.906440000006</v>
      </c>
      <c r="K4671" s="24">
        <v>0</v>
      </c>
      <c r="L4671" s="24">
        <v>0</v>
      </c>
      <c r="M4671" s="24">
        <v>0</v>
      </c>
      <c r="N4671" s="24">
        <v>0</v>
      </c>
      <c r="O4671" s="30">
        <v>112091.58697</v>
      </c>
      <c r="P4671" s="30">
        <v>0</v>
      </c>
      <c r="Q4671" s="30">
        <v>0</v>
      </c>
      <c r="R4671" s="88">
        <f t="shared" si="3086"/>
        <v>99.999999973236172</v>
      </c>
      <c r="S4671" s="70"/>
    </row>
    <row r="4672" spans="1:19" s="49" customFormat="1" ht="15.75" customHeight="1" x14ac:dyDescent="0.3">
      <c r="A4672" s="47" t="s">
        <v>473</v>
      </c>
      <c r="B4672" s="47" t="s">
        <v>1410</v>
      </c>
      <c r="C4672" s="20"/>
      <c r="D4672" s="47"/>
      <c r="E4672" s="48" t="s">
        <v>656</v>
      </c>
      <c r="F4672" s="23">
        <v>67356.099999999991</v>
      </c>
      <c r="G4672" s="23">
        <f t="shared" ref="G4672:Q4673" si="3126">G4673</f>
        <v>0</v>
      </c>
      <c r="H4672" s="23">
        <f t="shared" si="3126"/>
        <v>66767.495999999999</v>
      </c>
      <c r="I4672" s="23">
        <f t="shared" si="3126"/>
        <v>66734.047000000006</v>
      </c>
      <c r="J4672" s="77">
        <f t="shared" si="3126"/>
        <v>51992.643889999999</v>
      </c>
      <c r="K4672" s="23">
        <f t="shared" si="3126"/>
        <v>0</v>
      </c>
      <c r="L4672" s="23">
        <f t="shared" si="3126"/>
        <v>0</v>
      </c>
      <c r="M4672" s="23">
        <f t="shared" si="3126"/>
        <v>0</v>
      </c>
      <c r="N4672" s="23">
        <f t="shared" si="3126"/>
        <v>0</v>
      </c>
      <c r="O4672" s="51">
        <f t="shared" si="3126"/>
        <v>66734.040970000002</v>
      </c>
      <c r="P4672" s="51">
        <f t="shared" si="3126"/>
        <v>0</v>
      </c>
      <c r="Q4672" s="51">
        <f t="shared" si="3126"/>
        <v>0</v>
      </c>
      <c r="R4672" s="87">
        <f t="shared" si="3086"/>
        <v>99.999990964132593</v>
      </c>
      <c r="S4672" s="70"/>
    </row>
    <row r="4673" spans="1:19" ht="47.25" customHeight="1" x14ac:dyDescent="0.3">
      <c r="A4673" s="28" t="s">
        <v>473</v>
      </c>
      <c r="B4673" s="28" t="s">
        <v>1410</v>
      </c>
      <c r="C4673" s="18" t="s">
        <v>167</v>
      </c>
      <c r="D4673" s="28"/>
      <c r="E4673" s="29" t="s">
        <v>1520</v>
      </c>
      <c r="F4673" s="24">
        <v>67356.099999999991</v>
      </c>
      <c r="G4673" s="24">
        <f t="shared" si="3126"/>
        <v>0</v>
      </c>
      <c r="H4673" s="24">
        <f t="shared" si="3126"/>
        <v>66767.495999999999</v>
      </c>
      <c r="I4673" s="24">
        <f t="shared" si="3126"/>
        <v>66734.047000000006</v>
      </c>
      <c r="J4673" s="37">
        <f t="shared" si="3126"/>
        <v>51992.643889999999</v>
      </c>
      <c r="K4673" s="24">
        <f t="shared" si="3126"/>
        <v>0</v>
      </c>
      <c r="L4673" s="24">
        <f t="shared" si="3126"/>
        <v>0</v>
      </c>
      <c r="M4673" s="24">
        <f t="shared" si="3126"/>
        <v>0</v>
      </c>
      <c r="N4673" s="24">
        <f t="shared" si="3126"/>
        <v>0</v>
      </c>
      <c r="O4673" s="30">
        <f t="shared" si="3126"/>
        <v>66734.040970000002</v>
      </c>
      <c r="P4673" s="30">
        <f t="shared" si="3126"/>
        <v>0</v>
      </c>
      <c r="Q4673" s="30">
        <f t="shared" si="3126"/>
        <v>0</v>
      </c>
      <c r="R4673" s="88">
        <f t="shared" si="3086"/>
        <v>99.999990964132593</v>
      </c>
      <c r="S4673" s="70"/>
    </row>
    <row r="4674" spans="1:19" ht="63" customHeight="1" x14ac:dyDescent="0.3">
      <c r="A4674" s="28" t="s">
        <v>473</v>
      </c>
      <c r="B4674" s="28" t="s">
        <v>1410</v>
      </c>
      <c r="C4674" s="18" t="s">
        <v>221</v>
      </c>
      <c r="D4674" s="28"/>
      <c r="E4674" s="29" t="s">
        <v>1543</v>
      </c>
      <c r="F4674" s="24">
        <v>67356.099999999991</v>
      </c>
      <c r="G4674" s="24">
        <f t="shared" ref="G4674:H4674" si="3127">G4675+G4688</f>
        <v>0</v>
      </c>
      <c r="H4674" s="24">
        <f t="shared" si="3127"/>
        <v>66767.495999999999</v>
      </c>
      <c r="I4674" s="24">
        <f t="shared" ref="I4674:Q4674" si="3128">I4675+I4688</f>
        <v>66734.047000000006</v>
      </c>
      <c r="J4674" s="37">
        <f t="shared" si="3128"/>
        <v>51992.643889999999</v>
      </c>
      <c r="K4674" s="24">
        <f t="shared" si="3128"/>
        <v>0</v>
      </c>
      <c r="L4674" s="24">
        <f t="shared" si="3128"/>
        <v>0</v>
      </c>
      <c r="M4674" s="24">
        <f t="shared" si="3128"/>
        <v>0</v>
      </c>
      <c r="N4674" s="24">
        <f t="shared" si="3128"/>
        <v>0</v>
      </c>
      <c r="O4674" s="30">
        <f t="shared" si="3128"/>
        <v>66734.040970000002</v>
      </c>
      <c r="P4674" s="30">
        <f t="shared" si="3128"/>
        <v>0</v>
      </c>
      <c r="Q4674" s="30">
        <f t="shared" si="3128"/>
        <v>0</v>
      </c>
      <c r="R4674" s="88">
        <f t="shared" si="3086"/>
        <v>99.999990964132593</v>
      </c>
      <c r="S4674" s="70"/>
    </row>
    <row r="4675" spans="1:19" ht="47.25" customHeight="1" x14ac:dyDescent="0.3">
      <c r="A4675" s="28" t="s">
        <v>473</v>
      </c>
      <c r="B4675" s="28" t="s">
        <v>1410</v>
      </c>
      <c r="C4675" s="18" t="s">
        <v>225</v>
      </c>
      <c r="D4675" s="28"/>
      <c r="E4675" s="29" t="s">
        <v>1545</v>
      </c>
      <c r="F4675" s="24">
        <v>67068.7</v>
      </c>
      <c r="G4675" s="24">
        <f t="shared" ref="G4675:H4675" si="3129">G4676+G4679+G4682+G4685</f>
        <v>0</v>
      </c>
      <c r="H4675" s="24">
        <f t="shared" si="3129"/>
        <v>66422.67</v>
      </c>
      <c r="I4675" s="24">
        <f t="shared" ref="I4675:Q4675" si="3130">I4676+I4679+I4682+I4685</f>
        <v>66389.221000000005</v>
      </c>
      <c r="J4675" s="37">
        <f t="shared" si="3130"/>
        <v>51992.643889999999</v>
      </c>
      <c r="K4675" s="24">
        <f t="shared" si="3130"/>
        <v>0</v>
      </c>
      <c r="L4675" s="24">
        <f t="shared" si="3130"/>
        <v>0</v>
      </c>
      <c r="M4675" s="24">
        <f t="shared" si="3130"/>
        <v>0</v>
      </c>
      <c r="N4675" s="24">
        <f t="shared" si="3130"/>
        <v>0</v>
      </c>
      <c r="O4675" s="30">
        <f t="shared" si="3130"/>
        <v>66389.214970000001</v>
      </c>
      <c r="P4675" s="30">
        <f t="shared" si="3130"/>
        <v>0</v>
      </c>
      <c r="Q4675" s="30">
        <f t="shared" si="3130"/>
        <v>0</v>
      </c>
      <c r="R4675" s="88">
        <f t="shared" si="3086"/>
        <v>99.99999091720025</v>
      </c>
      <c r="S4675" s="70"/>
    </row>
    <row r="4676" spans="1:19" ht="94.5" customHeight="1" x14ac:dyDescent="0.3">
      <c r="A4676" s="28" t="s">
        <v>473</v>
      </c>
      <c r="B4676" s="28" t="s">
        <v>1410</v>
      </c>
      <c r="C4676" s="18" t="s">
        <v>482</v>
      </c>
      <c r="D4676" s="28"/>
      <c r="E4676" s="29" t="s">
        <v>772</v>
      </c>
      <c r="F4676" s="24">
        <v>9673.7999999999993</v>
      </c>
      <c r="G4676" s="24">
        <f t="shared" ref="G4676:Q4677" si="3131">G4677</f>
        <v>0</v>
      </c>
      <c r="H4676" s="24">
        <f t="shared" si="3131"/>
        <v>9673.7999999999993</v>
      </c>
      <c r="I4676" s="24">
        <f t="shared" si="3131"/>
        <v>9608.1229999999996</v>
      </c>
      <c r="J4676" s="37">
        <f t="shared" si="3131"/>
        <v>7237.4390400000002</v>
      </c>
      <c r="K4676" s="24">
        <f t="shared" si="3131"/>
        <v>0</v>
      </c>
      <c r="L4676" s="24">
        <f t="shared" si="3131"/>
        <v>0</v>
      </c>
      <c r="M4676" s="24">
        <f t="shared" si="3131"/>
        <v>0</v>
      </c>
      <c r="N4676" s="24">
        <f t="shared" si="3131"/>
        <v>0</v>
      </c>
      <c r="O4676" s="30">
        <f t="shared" si="3131"/>
        <v>9608.1229500000009</v>
      </c>
      <c r="P4676" s="30">
        <f t="shared" si="3131"/>
        <v>0</v>
      </c>
      <c r="Q4676" s="30">
        <f t="shared" si="3131"/>
        <v>0</v>
      </c>
      <c r="R4676" s="88">
        <f t="shared" si="3086"/>
        <v>99.999999479606998</v>
      </c>
      <c r="S4676" s="70"/>
    </row>
    <row r="4677" spans="1:19" ht="15.75" customHeight="1" x14ac:dyDescent="0.3">
      <c r="A4677" s="28" t="s">
        <v>473</v>
      </c>
      <c r="B4677" s="28" t="s">
        <v>1410</v>
      </c>
      <c r="C4677" s="18" t="s">
        <v>482</v>
      </c>
      <c r="D4677" s="28" t="s">
        <v>190</v>
      </c>
      <c r="E4677" s="35" t="s">
        <v>665</v>
      </c>
      <c r="F4677" s="24">
        <v>9673.7999999999993</v>
      </c>
      <c r="G4677" s="24">
        <f t="shared" si="3131"/>
        <v>0</v>
      </c>
      <c r="H4677" s="24">
        <f t="shared" si="3131"/>
        <v>9673.7999999999993</v>
      </c>
      <c r="I4677" s="24">
        <f t="shared" si="3131"/>
        <v>9608.1229999999996</v>
      </c>
      <c r="J4677" s="37">
        <f t="shared" si="3131"/>
        <v>7237.4390400000002</v>
      </c>
      <c r="K4677" s="24">
        <f t="shared" si="3131"/>
        <v>0</v>
      </c>
      <c r="L4677" s="24">
        <f t="shared" si="3131"/>
        <v>0</v>
      </c>
      <c r="M4677" s="24">
        <f t="shared" si="3131"/>
        <v>0</v>
      </c>
      <c r="N4677" s="24">
        <f t="shared" si="3131"/>
        <v>0</v>
      </c>
      <c r="O4677" s="30">
        <f t="shared" si="3131"/>
        <v>9608.1229500000009</v>
      </c>
      <c r="P4677" s="30">
        <f t="shared" si="3131"/>
        <v>0</v>
      </c>
      <c r="Q4677" s="30">
        <f t="shared" si="3131"/>
        <v>0</v>
      </c>
      <c r="R4677" s="88">
        <f t="shared" si="3086"/>
        <v>99.999999479606998</v>
      </c>
      <c r="S4677" s="70"/>
    </row>
    <row r="4678" spans="1:19" ht="31.5" customHeight="1" x14ac:dyDescent="0.3">
      <c r="A4678" s="28" t="s">
        <v>473</v>
      </c>
      <c r="B4678" s="28" t="s">
        <v>1410</v>
      </c>
      <c r="C4678" s="18" t="s">
        <v>482</v>
      </c>
      <c r="D4678" s="28" t="s">
        <v>483</v>
      </c>
      <c r="E4678" s="29" t="s">
        <v>666</v>
      </c>
      <c r="F4678" s="24">
        <v>9673.7999999999993</v>
      </c>
      <c r="G4678" s="24"/>
      <c r="H4678" s="24">
        <v>9673.7999999999993</v>
      </c>
      <c r="I4678" s="24">
        <v>9608.1229999999996</v>
      </c>
      <c r="J4678" s="37">
        <v>7237.4390400000002</v>
      </c>
      <c r="K4678" s="24">
        <v>0</v>
      </c>
      <c r="L4678" s="24">
        <v>0</v>
      </c>
      <c r="M4678" s="24">
        <v>0</v>
      </c>
      <c r="N4678" s="24">
        <v>0</v>
      </c>
      <c r="O4678" s="30">
        <v>9608.1229500000009</v>
      </c>
      <c r="P4678" s="30">
        <v>0</v>
      </c>
      <c r="Q4678" s="30">
        <v>0</v>
      </c>
      <c r="R4678" s="88">
        <f t="shared" si="3086"/>
        <v>99.999999479606998</v>
      </c>
      <c r="S4678" s="70"/>
    </row>
    <row r="4679" spans="1:19" ht="63" customHeight="1" x14ac:dyDescent="0.3">
      <c r="A4679" s="28" t="s">
        <v>473</v>
      </c>
      <c r="B4679" s="28" t="s">
        <v>1410</v>
      </c>
      <c r="C4679" s="18" t="s">
        <v>484</v>
      </c>
      <c r="D4679" s="28"/>
      <c r="E4679" s="29" t="s">
        <v>773</v>
      </c>
      <c r="F4679" s="24">
        <v>2797.2</v>
      </c>
      <c r="G4679" s="24">
        <f t="shared" ref="G4679:Q4680" si="3132">G4680</f>
        <v>0</v>
      </c>
      <c r="H4679" s="24">
        <f t="shared" si="3132"/>
        <v>2000.02</v>
      </c>
      <c r="I4679" s="24">
        <f t="shared" si="3132"/>
        <v>2032.248</v>
      </c>
      <c r="J4679" s="37">
        <f t="shared" si="3132"/>
        <v>1555.2048500000001</v>
      </c>
      <c r="K4679" s="24">
        <f t="shared" si="3132"/>
        <v>0</v>
      </c>
      <c r="L4679" s="24">
        <f t="shared" si="3132"/>
        <v>0</v>
      </c>
      <c r="M4679" s="24">
        <f t="shared" si="3132"/>
        <v>0</v>
      </c>
      <c r="N4679" s="24">
        <f t="shared" si="3132"/>
        <v>0</v>
      </c>
      <c r="O4679" s="30">
        <f t="shared" si="3132"/>
        <v>2032.2420199999999</v>
      </c>
      <c r="P4679" s="30">
        <f t="shared" si="3132"/>
        <v>0</v>
      </c>
      <c r="Q4679" s="30">
        <f t="shared" si="3132"/>
        <v>0</v>
      </c>
      <c r="R4679" s="88">
        <f t="shared" si="3086"/>
        <v>99.99970574457447</v>
      </c>
      <c r="S4679" s="70"/>
    </row>
    <row r="4680" spans="1:19" ht="15.75" customHeight="1" x14ac:dyDescent="0.3">
      <c r="A4680" s="28" t="s">
        <v>473</v>
      </c>
      <c r="B4680" s="28" t="s">
        <v>1410</v>
      </c>
      <c r="C4680" s="18" t="s">
        <v>484</v>
      </c>
      <c r="D4680" s="28" t="s">
        <v>190</v>
      </c>
      <c r="E4680" s="29" t="s">
        <v>665</v>
      </c>
      <c r="F4680" s="24">
        <v>2797.2</v>
      </c>
      <c r="G4680" s="24">
        <f t="shared" si="3132"/>
        <v>0</v>
      </c>
      <c r="H4680" s="24">
        <f t="shared" si="3132"/>
        <v>2000.02</v>
      </c>
      <c r="I4680" s="24">
        <f t="shared" si="3132"/>
        <v>2032.248</v>
      </c>
      <c r="J4680" s="37">
        <f t="shared" si="3132"/>
        <v>1555.2048500000001</v>
      </c>
      <c r="K4680" s="24">
        <f t="shared" si="3132"/>
        <v>0</v>
      </c>
      <c r="L4680" s="24">
        <f t="shared" si="3132"/>
        <v>0</v>
      </c>
      <c r="M4680" s="24">
        <f t="shared" si="3132"/>
        <v>0</v>
      </c>
      <c r="N4680" s="24">
        <f t="shared" si="3132"/>
        <v>0</v>
      </c>
      <c r="O4680" s="30">
        <f t="shared" si="3132"/>
        <v>2032.2420199999999</v>
      </c>
      <c r="P4680" s="30">
        <f t="shared" si="3132"/>
        <v>0</v>
      </c>
      <c r="Q4680" s="30">
        <f t="shared" si="3132"/>
        <v>0</v>
      </c>
      <c r="R4680" s="88">
        <f t="shared" si="3086"/>
        <v>99.99970574457447</v>
      </c>
      <c r="S4680" s="70"/>
    </row>
    <row r="4681" spans="1:19" ht="31.5" customHeight="1" x14ac:dyDescent="0.3">
      <c r="A4681" s="28" t="s">
        <v>473</v>
      </c>
      <c r="B4681" s="28" t="s">
        <v>1410</v>
      </c>
      <c r="C4681" s="18" t="s">
        <v>484</v>
      </c>
      <c r="D4681" s="28" t="s">
        <v>483</v>
      </c>
      <c r="E4681" s="29" t="s">
        <v>666</v>
      </c>
      <c r="F4681" s="24">
        <v>2797.2</v>
      </c>
      <c r="G4681" s="24"/>
      <c r="H4681" s="24">
        <f>2797.2-797.18</f>
        <v>2000.02</v>
      </c>
      <c r="I4681" s="24">
        <v>2032.248</v>
      </c>
      <c r="J4681" s="37">
        <v>1555.2048500000001</v>
      </c>
      <c r="K4681" s="24">
        <v>0</v>
      </c>
      <c r="L4681" s="24">
        <v>0</v>
      </c>
      <c r="M4681" s="24">
        <v>0</v>
      </c>
      <c r="N4681" s="24">
        <v>0</v>
      </c>
      <c r="O4681" s="30">
        <v>2032.2420199999999</v>
      </c>
      <c r="P4681" s="30">
        <v>0</v>
      </c>
      <c r="Q4681" s="30">
        <v>0</v>
      </c>
      <c r="R4681" s="88">
        <f t="shared" si="3086"/>
        <v>99.99970574457447</v>
      </c>
      <c r="S4681" s="70"/>
    </row>
    <row r="4682" spans="1:19" ht="47.25" customHeight="1" x14ac:dyDescent="0.3">
      <c r="A4682" s="28" t="s">
        <v>473</v>
      </c>
      <c r="B4682" s="28" t="s">
        <v>1410</v>
      </c>
      <c r="C4682" s="18" t="s">
        <v>1778</v>
      </c>
      <c r="D4682" s="28"/>
      <c r="E4682" s="29" t="s">
        <v>1948</v>
      </c>
      <c r="F4682" s="24">
        <v>50000</v>
      </c>
      <c r="G4682" s="24">
        <f t="shared" ref="G4682:Q4683" si="3133">G4683</f>
        <v>0</v>
      </c>
      <c r="H4682" s="24">
        <f t="shared" si="3133"/>
        <v>52450</v>
      </c>
      <c r="I4682" s="24">
        <f t="shared" si="3133"/>
        <v>52450</v>
      </c>
      <c r="J4682" s="37">
        <f t="shared" si="3133"/>
        <v>43200</v>
      </c>
      <c r="K4682" s="24">
        <f t="shared" si="3133"/>
        <v>0</v>
      </c>
      <c r="L4682" s="24">
        <f t="shared" si="3133"/>
        <v>0</v>
      </c>
      <c r="M4682" s="24">
        <f t="shared" si="3133"/>
        <v>0</v>
      </c>
      <c r="N4682" s="24">
        <f t="shared" si="3133"/>
        <v>0</v>
      </c>
      <c r="O4682" s="30">
        <f t="shared" si="3133"/>
        <v>52450</v>
      </c>
      <c r="P4682" s="30">
        <f t="shared" si="3133"/>
        <v>0</v>
      </c>
      <c r="Q4682" s="30">
        <f t="shared" si="3133"/>
        <v>0</v>
      </c>
      <c r="R4682" s="88">
        <f t="shared" si="3086"/>
        <v>100</v>
      </c>
      <c r="S4682" s="70"/>
    </row>
    <row r="4683" spans="1:19" ht="15.75" customHeight="1" x14ac:dyDescent="0.3">
      <c r="A4683" s="28" t="s">
        <v>473</v>
      </c>
      <c r="B4683" s="28" t="s">
        <v>1410</v>
      </c>
      <c r="C4683" s="18" t="s">
        <v>1778</v>
      </c>
      <c r="D4683" s="28" t="s">
        <v>190</v>
      </c>
      <c r="E4683" s="29" t="s">
        <v>665</v>
      </c>
      <c r="F4683" s="24">
        <v>50000</v>
      </c>
      <c r="G4683" s="24">
        <f t="shared" si="3133"/>
        <v>0</v>
      </c>
      <c r="H4683" s="24">
        <f t="shared" si="3133"/>
        <v>52450</v>
      </c>
      <c r="I4683" s="24">
        <f t="shared" si="3133"/>
        <v>52450</v>
      </c>
      <c r="J4683" s="37">
        <f t="shared" si="3133"/>
        <v>43200</v>
      </c>
      <c r="K4683" s="24">
        <f t="shared" si="3133"/>
        <v>0</v>
      </c>
      <c r="L4683" s="24">
        <f t="shared" si="3133"/>
        <v>0</v>
      </c>
      <c r="M4683" s="24">
        <f t="shared" si="3133"/>
        <v>0</v>
      </c>
      <c r="N4683" s="24">
        <f t="shared" si="3133"/>
        <v>0</v>
      </c>
      <c r="O4683" s="30">
        <f t="shared" si="3133"/>
        <v>52450</v>
      </c>
      <c r="P4683" s="30">
        <f t="shared" si="3133"/>
        <v>0</v>
      </c>
      <c r="Q4683" s="30">
        <f t="shared" si="3133"/>
        <v>0</v>
      </c>
      <c r="R4683" s="88">
        <f t="shared" si="3086"/>
        <v>100</v>
      </c>
      <c r="S4683" s="70"/>
    </row>
    <row r="4684" spans="1:19" ht="31.5" customHeight="1" x14ac:dyDescent="0.3">
      <c r="A4684" s="28" t="s">
        <v>473</v>
      </c>
      <c r="B4684" s="28" t="s">
        <v>1410</v>
      </c>
      <c r="C4684" s="18" t="s">
        <v>1778</v>
      </c>
      <c r="D4684" s="28" t="s">
        <v>483</v>
      </c>
      <c r="E4684" s="29" t="s">
        <v>666</v>
      </c>
      <c r="F4684" s="24">
        <v>50000</v>
      </c>
      <c r="G4684" s="24"/>
      <c r="H4684" s="24">
        <f>50000+2450</f>
        <v>52450</v>
      </c>
      <c r="I4684" s="24">
        <v>52450</v>
      </c>
      <c r="J4684" s="37">
        <v>43200</v>
      </c>
      <c r="K4684" s="24">
        <v>0</v>
      </c>
      <c r="L4684" s="24">
        <v>0</v>
      </c>
      <c r="M4684" s="24">
        <v>0</v>
      </c>
      <c r="N4684" s="24">
        <v>0</v>
      </c>
      <c r="O4684" s="30">
        <v>52450</v>
      </c>
      <c r="P4684" s="30">
        <v>0</v>
      </c>
      <c r="Q4684" s="30">
        <v>0</v>
      </c>
      <c r="R4684" s="88">
        <f t="shared" si="3086"/>
        <v>100</v>
      </c>
      <c r="S4684" s="70"/>
    </row>
    <row r="4685" spans="1:19" ht="47.25" customHeight="1" x14ac:dyDescent="0.3">
      <c r="A4685" s="28" t="s">
        <v>473</v>
      </c>
      <c r="B4685" s="28" t="s">
        <v>1410</v>
      </c>
      <c r="C4685" s="18" t="s">
        <v>485</v>
      </c>
      <c r="D4685" s="28"/>
      <c r="E4685" s="29" t="s">
        <v>775</v>
      </c>
      <c r="F4685" s="24">
        <v>4597.7</v>
      </c>
      <c r="G4685" s="24">
        <f t="shared" ref="G4685:Q4686" si="3134">G4686</f>
        <v>0</v>
      </c>
      <c r="H4685" s="24">
        <f t="shared" si="3134"/>
        <v>2298.85</v>
      </c>
      <c r="I4685" s="24">
        <f t="shared" si="3134"/>
        <v>2298.85</v>
      </c>
      <c r="J4685" s="37">
        <f t="shared" si="3134"/>
        <v>0</v>
      </c>
      <c r="K4685" s="24">
        <f t="shared" si="3134"/>
        <v>0</v>
      </c>
      <c r="L4685" s="24">
        <f t="shared" si="3134"/>
        <v>0</v>
      </c>
      <c r="M4685" s="24">
        <f t="shared" si="3134"/>
        <v>0</v>
      </c>
      <c r="N4685" s="24">
        <f t="shared" si="3134"/>
        <v>0</v>
      </c>
      <c r="O4685" s="30">
        <f t="shared" si="3134"/>
        <v>2298.85</v>
      </c>
      <c r="P4685" s="30">
        <f t="shared" si="3134"/>
        <v>0</v>
      </c>
      <c r="Q4685" s="30">
        <f t="shared" si="3134"/>
        <v>0</v>
      </c>
      <c r="R4685" s="88">
        <f t="shared" ref="R4685:R4748" si="3135">O4685/I4685*100</f>
        <v>100</v>
      </c>
    </row>
    <row r="4686" spans="1:19" ht="15.75" customHeight="1" x14ac:dyDescent="0.3">
      <c r="A4686" s="28" t="s">
        <v>473</v>
      </c>
      <c r="B4686" s="28" t="s">
        <v>1410</v>
      </c>
      <c r="C4686" s="18" t="s">
        <v>485</v>
      </c>
      <c r="D4686" s="28" t="s">
        <v>190</v>
      </c>
      <c r="E4686" s="29" t="s">
        <v>665</v>
      </c>
      <c r="F4686" s="24">
        <v>4597.7</v>
      </c>
      <c r="G4686" s="24">
        <f t="shared" si="3134"/>
        <v>0</v>
      </c>
      <c r="H4686" s="24">
        <f t="shared" si="3134"/>
        <v>2298.85</v>
      </c>
      <c r="I4686" s="24">
        <f t="shared" si="3134"/>
        <v>2298.85</v>
      </c>
      <c r="J4686" s="37">
        <f t="shared" si="3134"/>
        <v>0</v>
      </c>
      <c r="K4686" s="24">
        <f t="shared" si="3134"/>
        <v>0</v>
      </c>
      <c r="L4686" s="24">
        <f t="shared" si="3134"/>
        <v>0</v>
      </c>
      <c r="M4686" s="24">
        <f t="shared" si="3134"/>
        <v>0</v>
      </c>
      <c r="N4686" s="24">
        <f t="shared" si="3134"/>
        <v>0</v>
      </c>
      <c r="O4686" s="30">
        <f t="shared" si="3134"/>
        <v>2298.85</v>
      </c>
      <c r="P4686" s="30">
        <f t="shared" si="3134"/>
        <v>0</v>
      </c>
      <c r="Q4686" s="30">
        <f t="shared" si="3134"/>
        <v>0</v>
      </c>
      <c r="R4686" s="88">
        <f t="shared" si="3135"/>
        <v>100</v>
      </c>
    </row>
    <row r="4687" spans="1:19" ht="31.5" customHeight="1" x14ac:dyDescent="0.3">
      <c r="A4687" s="28" t="s">
        <v>473</v>
      </c>
      <c r="B4687" s="28" t="s">
        <v>1410</v>
      </c>
      <c r="C4687" s="18" t="s">
        <v>485</v>
      </c>
      <c r="D4687" s="28" t="s">
        <v>483</v>
      </c>
      <c r="E4687" s="29" t="s">
        <v>666</v>
      </c>
      <c r="F4687" s="24">
        <v>4597.7</v>
      </c>
      <c r="G4687" s="24"/>
      <c r="H4687" s="24">
        <f>4597.7-2298.85</f>
        <v>2298.85</v>
      </c>
      <c r="I4687" s="24">
        <v>2298.85</v>
      </c>
      <c r="J4687" s="37">
        <v>0</v>
      </c>
      <c r="K4687" s="24">
        <v>0</v>
      </c>
      <c r="L4687" s="24">
        <v>0</v>
      </c>
      <c r="M4687" s="24">
        <v>0</v>
      </c>
      <c r="N4687" s="24">
        <v>0</v>
      </c>
      <c r="O4687" s="30">
        <v>2298.85</v>
      </c>
      <c r="P4687" s="30">
        <v>0</v>
      </c>
      <c r="Q4687" s="30">
        <v>0</v>
      </c>
      <c r="R4687" s="88">
        <f t="shared" si="3135"/>
        <v>100</v>
      </c>
    </row>
    <row r="4688" spans="1:19" ht="63" customHeight="1" x14ac:dyDescent="0.3">
      <c r="A4688" s="28" t="s">
        <v>473</v>
      </c>
      <c r="B4688" s="28" t="s">
        <v>1410</v>
      </c>
      <c r="C4688" s="18" t="s">
        <v>222</v>
      </c>
      <c r="D4688" s="28"/>
      <c r="E4688" s="29" t="s">
        <v>1544</v>
      </c>
      <c r="F4688" s="24">
        <v>287.39999999999998</v>
      </c>
      <c r="G4688" s="24">
        <f t="shared" ref="G4688:Q4690" si="3136">G4689</f>
        <v>0</v>
      </c>
      <c r="H4688" s="24">
        <f t="shared" si="3136"/>
        <v>344.82600000000002</v>
      </c>
      <c r="I4688" s="24">
        <f t="shared" si="3136"/>
        <v>344.82600000000002</v>
      </c>
      <c r="J4688" s="37">
        <f t="shared" si="3136"/>
        <v>0</v>
      </c>
      <c r="K4688" s="24">
        <f t="shared" si="3136"/>
        <v>0</v>
      </c>
      <c r="L4688" s="24">
        <f t="shared" si="3136"/>
        <v>0</v>
      </c>
      <c r="M4688" s="24">
        <f t="shared" si="3136"/>
        <v>0</v>
      </c>
      <c r="N4688" s="24">
        <f t="shared" si="3136"/>
        <v>0</v>
      </c>
      <c r="O4688" s="30">
        <f t="shared" si="3136"/>
        <v>344.82600000000002</v>
      </c>
      <c r="P4688" s="30">
        <f t="shared" si="3136"/>
        <v>0</v>
      </c>
      <c r="Q4688" s="30">
        <f t="shared" si="3136"/>
        <v>0</v>
      </c>
      <c r="R4688" s="88">
        <f t="shared" si="3135"/>
        <v>100</v>
      </c>
    </row>
    <row r="4689" spans="1:19" ht="15.75" customHeight="1" x14ac:dyDescent="0.3">
      <c r="A4689" s="28" t="s">
        <v>473</v>
      </c>
      <c r="B4689" s="28" t="s">
        <v>1410</v>
      </c>
      <c r="C4689" s="18" t="s">
        <v>486</v>
      </c>
      <c r="D4689" s="28"/>
      <c r="E4689" s="29" t="s">
        <v>1705</v>
      </c>
      <c r="F4689" s="24">
        <v>287.39999999999998</v>
      </c>
      <c r="G4689" s="24">
        <f t="shared" si="3136"/>
        <v>0</v>
      </c>
      <c r="H4689" s="24">
        <f t="shared" si="3136"/>
        <v>344.82600000000002</v>
      </c>
      <c r="I4689" s="24">
        <f t="shared" si="3136"/>
        <v>344.82600000000002</v>
      </c>
      <c r="J4689" s="37">
        <f t="shared" si="3136"/>
        <v>0</v>
      </c>
      <c r="K4689" s="24">
        <f t="shared" si="3136"/>
        <v>0</v>
      </c>
      <c r="L4689" s="24">
        <f t="shared" si="3136"/>
        <v>0</v>
      </c>
      <c r="M4689" s="24">
        <f t="shared" si="3136"/>
        <v>0</v>
      </c>
      <c r="N4689" s="24">
        <f t="shared" si="3136"/>
        <v>0</v>
      </c>
      <c r="O4689" s="30">
        <f t="shared" si="3136"/>
        <v>344.82600000000002</v>
      </c>
      <c r="P4689" s="30">
        <f t="shared" si="3136"/>
        <v>0</v>
      </c>
      <c r="Q4689" s="30">
        <f t="shared" si="3136"/>
        <v>0</v>
      </c>
      <c r="R4689" s="88">
        <f t="shared" si="3135"/>
        <v>100</v>
      </c>
    </row>
    <row r="4690" spans="1:19" ht="15.75" customHeight="1" x14ac:dyDescent="0.3">
      <c r="A4690" s="28" t="s">
        <v>473</v>
      </c>
      <c r="B4690" s="28" t="s">
        <v>1410</v>
      </c>
      <c r="C4690" s="18" t="s">
        <v>486</v>
      </c>
      <c r="D4690" s="28" t="s">
        <v>190</v>
      </c>
      <c r="E4690" s="29" t="s">
        <v>665</v>
      </c>
      <c r="F4690" s="24">
        <v>287.39999999999998</v>
      </c>
      <c r="G4690" s="24">
        <f t="shared" si="3136"/>
        <v>0</v>
      </c>
      <c r="H4690" s="24">
        <f t="shared" si="3136"/>
        <v>344.82600000000002</v>
      </c>
      <c r="I4690" s="24">
        <f t="shared" si="3136"/>
        <v>344.82600000000002</v>
      </c>
      <c r="J4690" s="37">
        <f t="shared" si="3136"/>
        <v>0</v>
      </c>
      <c r="K4690" s="24">
        <f t="shared" si="3136"/>
        <v>0</v>
      </c>
      <c r="L4690" s="24">
        <f t="shared" si="3136"/>
        <v>0</v>
      </c>
      <c r="M4690" s="24">
        <f t="shared" si="3136"/>
        <v>0</v>
      </c>
      <c r="N4690" s="24">
        <f t="shared" si="3136"/>
        <v>0</v>
      </c>
      <c r="O4690" s="30">
        <f t="shared" si="3136"/>
        <v>344.82600000000002</v>
      </c>
      <c r="P4690" s="30">
        <f t="shared" si="3136"/>
        <v>0</v>
      </c>
      <c r="Q4690" s="30">
        <f t="shared" si="3136"/>
        <v>0</v>
      </c>
      <c r="R4690" s="88">
        <f t="shared" si="3135"/>
        <v>100</v>
      </c>
    </row>
    <row r="4691" spans="1:19" ht="15.75" customHeight="1" x14ac:dyDescent="0.3">
      <c r="A4691" s="28" t="s">
        <v>473</v>
      </c>
      <c r="B4691" s="28" t="s">
        <v>1410</v>
      </c>
      <c r="C4691" s="18" t="s">
        <v>486</v>
      </c>
      <c r="D4691" s="28" t="s">
        <v>175</v>
      </c>
      <c r="E4691" s="29" t="s">
        <v>669</v>
      </c>
      <c r="F4691" s="24">
        <v>287.39999999999998</v>
      </c>
      <c r="G4691" s="24"/>
      <c r="H4691" s="24">
        <v>344.82600000000002</v>
      </c>
      <c r="I4691" s="24">
        <v>344.82600000000002</v>
      </c>
      <c r="J4691" s="37">
        <v>0</v>
      </c>
      <c r="K4691" s="24">
        <v>0</v>
      </c>
      <c r="L4691" s="24">
        <v>0</v>
      </c>
      <c r="M4691" s="24">
        <v>0</v>
      </c>
      <c r="N4691" s="24">
        <v>0</v>
      </c>
      <c r="O4691" s="30">
        <v>344.82600000000002</v>
      </c>
      <c r="P4691" s="30">
        <v>0</v>
      </c>
      <c r="Q4691" s="30">
        <v>0</v>
      </c>
      <c r="R4691" s="88">
        <f t="shared" si="3135"/>
        <v>100</v>
      </c>
    </row>
    <row r="4692" spans="1:19" s="49" customFormat="1" ht="15.75" customHeight="1" x14ac:dyDescent="0.3">
      <c r="A4692" s="47" t="s">
        <v>473</v>
      </c>
      <c r="B4692" s="47" t="s">
        <v>1415</v>
      </c>
      <c r="C4692" s="20"/>
      <c r="D4692" s="47"/>
      <c r="E4692" s="48" t="s">
        <v>658</v>
      </c>
      <c r="F4692" s="23">
        <v>86147.1</v>
      </c>
      <c r="G4692" s="23">
        <f t="shared" ref="G4692:H4692" si="3137">G4693+G4734+G4743+G4753</f>
        <v>0</v>
      </c>
      <c r="H4692" s="23">
        <f t="shared" si="3137"/>
        <v>102354.356</v>
      </c>
      <c r="I4692" s="23">
        <f t="shared" ref="I4692:Q4692" si="3138">I4693+I4734+I4743+I4753</f>
        <v>103125.27799999999</v>
      </c>
      <c r="J4692" s="77">
        <f t="shared" si="3138"/>
        <v>63804.791429999997</v>
      </c>
      <c r="K4692" s="23">
        <f t="shared" si="3138"/>
        <v>3900</v>
      </c>
      <c r="L4692" s="23">
        <f t="shared" si="3138"/>
        <v>3344.4291800000001</v>
      </c>
      <c r="M4692" s="23">
        <f t="shared" si="3138"/>
        <v>0</v>
      </c>
      <c r="N4692" s="23">
        <f t="shared" si="3138"/>
        <v>0</v>
      </c>
      <c r="O4692" s="51">
        <f t="shared" si="3138"/>
        <v>103073.37186</v>
      </c>
      <c r="P4692" s="51">
        <f t="shared" si="3138"/>
        <v>3865.5284099999999</v>
      </c>
      <c r="Q4692" s="51">
        <f t="shared" si="3138"/>
        <v>0</v>
      </c>
      <c r="R4692" s="87">
        <f t="shared" si="3135"/>
        <v>99.949666909019157</v>
      </c>
      <c r="S4692" s="70"/>
    </row>
    <row r="4693" spans="1:19" ht="47.25" customHeight="1" x14ac:dyDescent="0.3">
      <c r="A4693" s="28" t="s">
        <v>473</v>
      </c>
      <c r="B4693" s="28" t="s">
        <v>1415</v>
      </c>
      <c r="C4693" s="18" t="s">
        <v>167</v>
      </c>
      <c r="D4693" s="28"/>
      <c r="E4693" s="29" t="s">
        <v>1520</v>
      </c>
      <c r="F4693" s="24">
        <v>19231.599999999999</v>
      </c>
      <c r="G4693" s="24">
        <f t="shared" ref="G4693:H4693" si="3139">G4694+G4715+G4720+G4727</f>
        <v>0</v>
      </c>
      <c r="H4693" s="24">
        <f t="shared" si="3139"/>
        <v>15640.693000000001</v>
      </c>
      <c r="I4693" s="24">
        <f t="shared" ref="I4693:Q4693" si="3140">I4694+I4715+I4720+I4727</f>
        <v>13853.876</v>
      </c>
      <c r="J4693" s="37">
        <f t="shared" si="3140"/>
        <v>6637.9258</v>
      </c>
      <c r="K4693" s="24">
        <f t="shared" si="3140"/>
        <v>3900</v>
      </c>
      <c r="L4693" s="24">
        <f t="shared" si="3140"/>
        <v>3344.4291800000001</v>
      </c>
      <c r="M4693" s="24">
        <f t="shared" si="3140"/>
        <v>0</v>
      </c>
      <c r="N4693" s="24">
        <f t="shared" si="3140"/>
        <v>0</v>
      </c>
      <c r="O4693" s="30">
        <f t="shared" si="3140"/>
        <v>13812.083029999998</v>
      </c>
      <c r="P4693" s="30">
        <f t="shared" si="3140"/>
        <v>3865.5284099999999</v>
      </c>
      <c r="Q4693" s="30">
        <f t="shared" si="3140"/>
        <v>0</v>
      </c>
      <c r="R4693" s="88">
        <f t="shared" si="3135"/>
        <v>99.698330127972838</v>
      </c>
      <c r="S4693" s="70"/>
    </row>
    <row r="4694" spans="1:19" ht="63" customHeight="1" x14ac:dyDescent="0.3">
      <c r="A4694" s="28" t="s">
        <v>473</v>
      </c>
      <c r="B4694" s="28" t="s">
        <v>1415</v>
      </c>
      <c r="C4694" s="18" t="s">
        <v>221</v>
      </c>
      <c r="D4694" s="28"/>
      <c r="E4694" s="29" t="s">
        <v>1543</v>
      </c>
      <c r="F4694" s="24">
        <v>10687.6</v>
      </c>
      <c r="G4694" s="24">
        <f t="shared" ref="G4694:H4694" si="3141">G4695+G4708</f>
        <v>0</v>
      </c>
      <c r="H4694" s="24">
        <f t="shared" si="3141"/>
        <v>8570.853000000001</v>
      </c>
      <c r="I4694" s="24">
        <f t="shared" ref="I4694:Q4694" si="3142">I4695+I4708</f>
        <v>8512.7139999999999</v>
      </c>
      <c r="J4694" s="37">
        <f t="shared" si="3142"/>
        <v>2695.2966200000001</v>
      </c>
      <c r="K4694" s="24">
        <f t="shared" si="3142"/>
        <v>0</v>
      </c>
      <c r="L4694" s="24">
        <f t="shared" si="3142"/>
        <v>0</v>
      </c>
      <c r="M4694" s="24">
        <f t="shared" si="3142"/>
        <v>0</v>
      </c>
      <c r="N4694" s="24">
        <f t="shared" si="3142"/>
        <v>0</v>
      </c>
      <c r="O4694" s="30">
        <f t="shared" si="3142"/>
        <v>8505.3938799999996</v>
      </c>
      <c r="P4694" s="30">
        <f t="shared" si="3142"/>
        <v>0</v>
      </c>
      <c r="Q4694" s="30">
        <f t="shared" si="3142"/>
        <v>0</v>
      </c>
      <c r="R4694" s="88">
        <f t="shared" si="3135"/>
        <v>99.914009562637716</v>
      </c>
      <c r="S4694" s="70"/>
    </row>
    <row r="4695" spans="1:19" ht="47.25" customHeight="1" x14ac:dyDescent="0.3">
      <c r="A4695" s="28" t="s">
        <v>473</v>
      </c>
      <c r="B4695" s="28" t="s">
        <v>1415</v>
      </c>
      <c r="C4695" s="18" t="s">
        <v>225</v>
      </c>
      <c r="D4695" s="28"/>
      <c r="E4695" s="29" t="s">
        <v>1545</v>
      </c>
      <c r="F4695" s="24">
        <v>8992.4</v>
      </c>
      <c r="G4695" s="24">
        <f t="shared" ref="G4695:H4695" si="3143">G4696+G4699+G4702+G4705</f>
        <v>0</v>
      </c>
      <c r="H4695" s="24">
        <f t="shared" si="3143"/>
        <v>7412.273000000001</v>
      </c>
      <c r="I4695" s="24">
        <f t="shared" ref="I4695:Q4695" si="3144">I4696+I4699+I4702+I4705</f>
        <v>7408.1729999999998</v>
      </c>
      <c r="J4695" s="37">
        <f t="shared" si="3144"/>
        <v>2602.4966199999999</v>
      </c>
      <c r="K4695" s="24">
        <f t="shared" si="3144"/>
        <v>0</v>
      </c>
      <c r="L4695" s="24">
        <f t="shared" si="3144"/>
        <v>0</v>
      </c>
      <c r="M4695" s="24">
        <f t="shared" si="3144"/>
        <v>0</v>
      </c>
      <c r="N4695" s="24">
        <f t="shared" si="3144"/>
        <v>0</v>
      </c>
      <c r="O4695" s="30">
        <f t="shared" si="3144"/>
        <v>7400.8538799999997</v>
      </c>
      <c r="P4695" s="30">
        <f t="shared" si="3144"/>
        <v>0</v>
      </c>
      <c r="Q4695" s="30">
        <f t="shared" si="3144"/>
        <v>0</v>
      </c>
      <c r="R4695" s="88">
        <f t="shared" si="3135"/>
        <v>99.901202091257858</v>
      </c>
      <c r="S4695" s="70"/>
    </row>
    <row r="4696" spans="1:19" ht="47.25" customHeight="1" x14ac:dyDescent="0.3">
      <c r="A4696" s="28" t="s">
        <v>473</v>
      </c>
      <c r="B4696" s="28" t="s">
        <v>1415</v>
      </c>
      <c r="C4696" s="18" t="s">
        <v>487</v>
      </c>
      <c r="D4696" s="28"/>
      <c r="E4696" s="29" t="s">
        <v>1706</v>
      </c>
      <c r="F4696" s="24">
        <v>889.5</v>
      </c>
      <c r="G4696" s="24">
        <f t="shared" ref="G4696:Q4697" si="3145">G4697</f>
        <v>0</v>
      </c>
      <c r="H4696" s="24">
        <f t="shared" si="3145"/>
        <v>778.31299999999999</v>
      </c>
      <c r="I4696" s="24">
        <f t="shared" si="3145"/>
        <v>778.31299999999999</v>
      </c>
      <c r="J4696" s="37">
        <f t="shared" si="3145"/>
        <v>507.42500000000001</v>
      </c>
      <c r="K4696" s="24">
        <f t="shared" si="3145"/>
        <v>0</v>
      </c>
      <c r="L4696" s="24">
        <f t="shared" si="3145"/>
        <v>0</v>
      </c>
      <c r="M4696" s="24">
        <f t="shared" si="3145"/>
        <v>0</v>
      </c>
      <c r="N4696" s="24">
        <f t="shared" si="3145"/>
        <v>0</v>
      </c>
      <c r="O4696" s="30">
        <f t="shared" si="3145"/>
        <v>771.93299999999999</v>
      </c>
      <c r="P4696" s="30">
        <f t="shared" si="3145"/>
        <v>0</v>
      </c>
      <c r="Q4696" s="30">
        <f t="shared" si="3145"/>
        <v>0</v>
      </c>
      <c r="R4696" s="88">
        <f t="shared" si="3135"/>
        <v>99.180278371297931</v>
      </c>
      <c r="S4696" s="70"/>
    </row>
    <row r="4697" spans="1:19" ht="31.5" customHeight="1" x14ac:dyDescent="0.3">
      <c r="A4697" s="28" t="s">
        <v>473</v>
      </c>
      <c r="B4697" s="28" t="s">
        <v>1415</v>
      </c>
      <c r="C4697" s="18" t="s">
        <v>487</v>
      </c>
      <c r="D4697" s="28" t="s">
        <v>51</v>
      </c>
      <c r="E4697" s="29" t="s">
        <v>663</v>
      </c>
      <c r="F4697" s="24">
        <v>889.5</v>
      </c>
      <c r="G4697" s="24">
        <f t="shared" si="3145"/>
        <v>0</v>
      </c>
      <c r="H4697" s="24">
        <f t="shared" si="3145"/>
        <v>778.31299999999999</v>
      </c>
      <c r="I4697" s="24">
        <f t="shared" si="3145"/>
        <v>778.31299999999999</v>
      </c>
      <c r="J4697" s="37">
        <f t="shared" si="3145"/>
        <v>507.42500000000001</v>
      </c>
      <c r="K4697" s="24">
        <f t="shared" si="3145"/>
        <v>0</v>
      </c>
      <c r="L4697" s="24">
        <f t="shared" si="3145"/>
        <v>0</v>
      </c>
      <c r="M4697" s="24">
        <f t="shared" si="3145"/>
        <v>0</v>
      </c>
      <c r="N4697" s="24">
        <f t="shared" si="3145"/>
        <v>0</v>
      </c>
      <c r="O4697" s="30">
        <f t="shared" si="3145"/>
        <v>771.93299999999999</v>
      </c>
      <c r="P4697" s="30">
        <f t="shared" si="3145"/>
        <v>0</v>
      </c>
      <c r="Q4697" s="30">
        <f t="shared" si="3145"/>
        <v>0</v>
      </c>
      <c r="R4697" s="88">
        <f t="shared" si="3135"/>
        <v>99.180278371297931</v>
      </c>
      <c r="S4697" s="70"/>
    </row>
    <row r="4698" spans="1:19" ht="31.5" customHeight="1" x14ac:dyDescent="0.3">
      <c r="A4698" s="28" t="s">
        <v>473</v>
      </c>
      <c r="B4698" s="28" t="s">
        <v>1415</v>
      </c>
      <c r="C4698" s="18" t="s">
        <v>487</v>
      </c>
      <c r="D4698" s="28" t="s">
        <v>52</v>
      </c>
      <c r="E4698" s="29" t="s">
        <v>664</v>
      </c>
      <c r="F4698" s="24">
        <v>889.5</v>
      </c>
      <c r="G4698" s="24"/>
      <c r="H4698" s="24">
        <v>778.31299999999999</v>
      </c>
      <c r="I4698" s="24">
        <v>778.31299999999999</v>
      </c>
      <c r="J4698" s="37">
        <v>507.42500000000001</v>
      </c>
      <c r="K4698" s="24">
        <v>0</v>
      </c>
      <c r="L4698" s="24">
        <v>0</v>
      </c>
      <c r="M4698" s="24">
        <v>0</v>
      </c>
      <c r="N4698" s="24">
        <v>0</v>
      </c>
      <c r="O4698" s="30">
        <v>771.93299999999999</v>
      </c>
      <c r="P4698" s="30">
        <v>0</v>
      </c>
      <c r="Q4698" s="30">
        <v>0</v>
      </c>
      <c r="R4698" s="88">
        <f t="shared" si="3135"/>
        <v>99.180278371297931</v>
      </c>
      <c r="S4698" s="70"/>
    </row>
    <row r="4699" spans="1:19" ht="94.5" customHeight="1" x14ac:dyDescent="0.3">
      <c r="A4699" s="28" t="s">
        <v>473</v>
      </c>
      <c r="B4699" s="28" t="s">
        <v>1415</v>
      </c>
      <c r="C4699" s="18" t="s">
        <v>482</v>
      </c>
      <c r="D4699" s="28"/>
      <c r="E4699" s="29" t="s">
        <v>772</v>
      </c>
      <c r="F4699" s="24">
        <v>42.1</v>
      </c>
      <c r="G4699" s="24">
        <f t="shared" ref="G4699:Q4700" si="3146">G4700</f>
        <v>0</v>
      </c>
      <c r="H4699" s="24">
        <f t="shared" si="3146"/>
        <v>14.045999999999999</v>
      </c>
      <c r="I4699" s="24">
        <f t="shared" si="3146"/>
        <v>9.9459999999999997</v>
      </c>
      <c r="J4699" s="37">
        <f t="shared" si="3146"/>
        <v>5</v>
      </c>
      <c r="K4699" s="24">
        <f t="shared" si="3146"/>
        <v>0</v>
      </c>
      <c r="L4699" s="24">
        <f t="shared" si="3146"/>
        <v>0</v>
      </c>
      <c r="M4699" s="24">
        <f t="shared" si="3146"/>
        <v>0</v>
      </c>
      <c r="N4699" s="24">
        <f t="shared" si="3146"/>
        <v>0</v>
      </c>
      <c r="O4699" s="30">
        <f t="shared" si="3146"/>
        <v>9.9414499999999997</v>
      </c>
      <c r="P4699" s="30">
        <f t="shared" si="3146"/>
        <v>0</v>
      </c>
      <c r="Q4699" s="30">
        <f t="shared" si="3146"/>
        <v>0</v>
      </c>
      <c r="R4699" s="88">
        <f t="shared" si="3135"/>
        <v>99.954252966016483</v>
      </c>
      <c r="S4699" s="70"/>
    </row>
    <row r="4700" spans="1:19" ht="31.5" customHeight="1" x14ac:dyDescent="0.3">
      <c r="A4700" s="28" t="s">
        <v>473</v>
      </c>
      <c r="B4700" s="28" t="s">
        <v>1415</v>
      </c>
      <c r="C4700" s="18" t="s">
        <v>482</v>
      </c>
      <c r="D4700" s="28" t="s">
        <v>51</v>
      </c>
      <c r="E4700" s="29" t="s">
        <v>663</v>
      </c>
      <c r="F4700" s="24">
        <v>42.1</v>
      </c>
      <c r="G4700" s="24">
        <f t="shared" si="3146"/>
        <v>0</v>
      </c>
      <c r="H4700" s="24">
        <f t="shared" si="3146"/>
        <v>14.045999999999999</v>
      </c>
      <c r="I4700" s="24">
        <f t="shared" si="3146"/>
        <v>9.9459999999999997</v>
      </c>
      <c r="J4700" s="37">
        <f t="shared" si="3146"/>
        <v>5</v>
      </c>
      <c r="K4700" s="24">
        <f t="shared" si="3146"/>
        <v>0</v>
      </c>
      <c r="L4700" s="24">
        <f t="shared" si="3146"/>
        <v>0</v>
      </c>
      <c r="M4700" s="24">
        <f t="shared" si="3146"/>
        <v>0</v>
      </c>
      <c r="N4700" s="24">
        <f t="shared" si="3146"/>
        <v>0</v>
      </c>
      <c r="O4700" s="30">
        <f t="shared" si="3146"/>
        <v>9.9414499999999997</v>
      </c>
      <c r="P4700" s="30">
        <f t="shared" si="3146"/>
        <v>0</v>
      </c>
      <c r="Q4700" s="30">
        <f t="shared" si="3146"/>
        <v>0</v>
      </c>
      <c r="R4700" s="88">
        <f t="shared" si="3135"/>
        <v>99.954252966016483</v>
      </c>
      <c r="S4700" s="70"/>
    </row>
    <row r="4701" spans="1:19" ht="31.5" customHeight="1" x14ac:dyDescent="0.3">
      <c r="A4701" s="28" t="s">
        <v>473</v>
      </c>
      <c r="B4701" s="28" t="s">
        <v>1415</v>
      </c>
      <c r="C4701" s="18" t="s">
        <v>482</v>
      </c>
      <c r="D4701" s="28" t="s">
        <v>52</v>
      </c>
      <c r="E4701" s="29" t="s">
        <v>664</v>
      </c>
      <c r="F4701" s="24">
        <v>42.1</v>
      </c>
      <c r="G4701" s="24"/>
      <c r="H4701" s="24">
        <v>14.045999999999999</v>
      </c>
      <c r="I4701" s="24">
        <v>9.9459999999999997</v>
      </c>
      <c r="J4701" s="37">
        <v>5</v>
      </c>
      <c r="K4701" s="24">
        <v>0</v>
      </c>
      <c r="L4701" s="24">
        <v>0</v>
      </c>
      <c r="M4701" s="24">
        <v>0</v>
      </c>
      <c r="N4701" s="24">
        <v>0</v>
      </c>
      <c r="O4701" s="30">
        <v>9.9414499999999997</v>
      </c>
      <c r="P4701" s="30">
        <v>0</v>
      </c>
      <c r="Q4701" s="30">
        <v>0</v>
      </c>
      <c r="R4701" s="88">
        <f t="shared" si="3135"/>
        <v>99.954252966016483</v>
      </c>
      <c r="S4701" s="70"/>
    </row>
    <row r="4702" spans="1:19" ht="63" customHeight="1" x14ac:dyDescent="0.3">
      <c r="A4702" s="28" t="s">
        <v>473</v>
      </c>
      <c r="B4702" s="28" t="s">
        <v>1415</v>
      </c>
      <c r="C4702" s="18" t="s">
        <v>484</v>
      </c>
      <c r="D4702" s="28"/>
      <c r="E4702" s="29" t="s">
        <v>773</v>
      </c>
      <c r="F4702" s="24">
        <v>12.2</v>
      </c>
      <c r="G4702" s="24">
        <f t="shared" ref="G4702:Q4703" si="3147">G4703</f>
        <v>0</v>
      </c>
      <c r="H4702" s="24">
        <f t="shared" si="3147"/>
        <v>2.0070000000000006</v>
      </c>
      <c r="I4702" s="24">
        <f t="shared" si="3147"/>
        <v>2.0070000000000001</v>
      </c>
      <c r="J4702" s="37">
        <f t="shared" si="3147"/>
        <v>1.7</v>
      </c>
      <c r="K4702" s="24">
        <f t="shared" si="3147"/>
        <v>0</v>
      </c>
      <c r="L4702" s="24">
        <f t="shared" si="3147"/>
        <v>0</v>
      </c>
      <c r="M4702" s="24">
        <f t="shared" si="3147"/>
        <v>0</v>
      </c>
      <c r="N4702" s="24">
        <f t="shared" si="3147"/>
        <v>0</v>
      </c>
      <c r="O4702" s="30">
        <f t="shared" si="3147"/>
        <v>1.99414</v>
      </c>
      <c r="P4702" s="30">
        <f t="shared" si="3147"/>
        <v>0</v>
      </c>
      <c r="Q4702" s="30">
        <f t="shared" si="3147"/>
        <v>0</v>
      </c>
      <c r="R4702" s="88">
        <f t="shared" si="3135"/>
        <v>99.359242650722464</v>
      </c>
      <c r="S4702" s="70"/>
    </row>
    <row r="4703" spans="1:19" ht="31.5" customHeight="1" x14ac:dyDescent="0.3">
      <c r="A4703" s="28" t="s">
        <v>473</v>
      </c>
      <c r="B4703" s="28" t="s">
        <v>1415</v>
      </c>
      <c r="C4703" s="18" t="s">
        <v>484</v>
      </c>
      <c r="D4703" s="28" t="s">
        <v>51</v>
      </c>
      <c r="E4703" s="29" t="s">
        <v>663</v>
      </c>
      <c r="F4703" s="24">
        <v>12.2</v>
      </c>
      <c r="G4703" s="24">
        <f t="shared" si="3147"/>
        <v>0</v>
      </c>
      <c r="H4703" s="24">
        <f t="shared" si="3147"/>
        <v>2.0070000000000006</v>
      </c>
      <c r="I4703" s="24">
        <f t="shared" si="3147"/>
        <v>2.0070000000000001</v>
      </c>
      <c r="J4703" s="37">
        <f t="shared" si="3147"/>
        <v>1.7</v>
      </c>
      <c r="K4703" s="24">
        <f t="shared" si="3147"/>
        <v>0</v>
      </c>
      <c r="L4703" s="24">
        <f t="shared" si="3147"/>
        <v>0</v>
      </c>
      <c r="M4703" s="24">
        <f t="shared" si="3147"/>
        <v>0</v>
      </c>
      <c r="N4703" s="24">
        <f t="shared" si="3147"/>
        <v>0</v>
      </c>
      <c r="O4703" s="30">
        <f t="shared" si="3147"/>
        <v>1.99414</v>
      </c>
      <c r="P4703" s="30">
        <f t="shared" si="3147"/>
        <v>0</v>
      </c>
      <c r="Q4703" s="30">
        <f t="shared" si="3147"/>
        <v>0</v>
      </c>
      <c r="R4703" s="88">
        <f t="shared" si="3135"/>
        <v>99.359242650722464</v>
      </c>
      <c r="S4703" s="70"/>
    </row>
    <row r="4704" spans="1:19" ht="31.5" customHeight="1" x14ac:dyDescent="0.3">
      <c r="A4704" s="28" t="s">
        <v>473</v>
      </c>
      <c r="B4704" s="28" t="s">
        <v>1415</v>
      </c>
      <c r="C4704" s="18" t="s">
        <v>484</v>
      </c>
      <c r="D4704" s="28" t="s">
        <v>52</v>
      </c>
      <c r="E4704" s="29" t="s">
        <v>664</v>
      </c>
      <c r="F4704" s="24">
        <v>12.2</v>
      </c>
      <c r="G4704" s="24"/>
      <c r="H4704" s="24">
        <f>4.089-2.082</f>
        <v>2.0070000000000006</v>
      </c>
      <c r="I4704" s="24">
        <v>2.0070000000000001</v>
      </c>
      <c r="J4704" s="37">
        <v>1.7</v>
      </c>
      <c r="K4704" s="24">
        <v>0</v>
      </c>
      <c r="L4704" s="24">
        <v>0</v>
      </c>
      <c r="M4704" s="24">
        <v>0</v>
      </c>
      <c r="N4704" s="24">
        <v>0</v>
      </c>
      <c r="O4704" s="30">
        <v>1.99414</v>
      </c>
      <c r="P4704" s="30">
        <v>0</v>
      </c>
      <c r="Q4704" s="30">
        <v>0</v>
      </c>
      <c r="R4704" s="88">
        <f t="shared" si="3135"/>
        <v>99.359242650722464</v>
      </c>
      <c r="S4704" s="70"/>
    </row>
    <row r="4705" spans="1:19" ht="15.75" customHeight="1" x14ac:dyDescent="0.3">
      <c r="A4705" s="28" t="s">
        <v>473</v>
      </c>
      <c r="B4705" s="28" t="s">
        <v>1415</v>
      </c>
      <c r="C4705" s="18" t="s">
        <v>488</v>
      </c>
      <c r="D4705" s="28"/>
      <c r="E4705" s="29" t="s">
        <v>774</v>
      </c>
      <c r="F4705" s="24">
        <v>8048.5999999999995</v>
      </c>
      <c r="G4705" s="24">
        <f t="shared" ref="G4705:Q4706" si="3148">G4706</f>
        <v>0</v>
      </c>
      <c r="H4705" s="24">
        <f t="shared" si="3148"/>
        <v>6617.9070000000011</v>
      </c>
      <c r="I4705" s="24">
        <f t="shared" si="3148"/>
        <v>6617.9070000000002</v>
      </c>
      <c r="J4705" s="37">
        <f t="shared" si="3148"/>
        <v>2088.3716199999999</v>
      </c>
      <c r="K4705" s="24">
        <f t="shared" si="3148"/>
        <v>0</v>
      </c>
      <c r="L4705" s="24">
        <f t="shared" si="3148"/>
        <v>0</v>
      </c>
      <c r="M4705" s="24">
        <f t="shared" si="3148"/>
        <v>0</v>
      </c>
      <c r="N4705" s="24">
        <f t="shared" si="3148"/>
        <v>0</v>
      </c>
      <c r="O4705" s="30">
        <f t="shared" si="3148"/>
        <v>6616.9852899999996</v>
      </c>
      <c r="P4705" s="30">
        <f t="shared" si="3148"/>
        <v>0</v>
      </c>
      <c r="Q4705" s="30">
        <f t="shared" si="3148"/>
        <v>0</v>
      </c>
      <c r="R4705" s="88">
        <f t="shared" si="3135"/>
        <v>99.986072484850567</v>
      </c>
      <c r="S4705" s="70"/>
    </row>
    <row r="4706" spans="1:19" ht="15.75" customHeight="1" x14ac:dyDescent="0.3">
      <c r="A4706" s="28" t="s">
        <v>473</v>
      </c>
      <c r="B4706" s="28" t="s">
        <v>1415</v>
      </c>
      <c r="C4706" s="18" t="s">
        <v>488</v>
      </c>
      <c r="D4706" s="28" t="s">
        <v>190</v>
      </c>
      <c r="E4706" s="29" t="s">
        <v>665</v>
      </c>
      <c r="F4706" s="24">
        <v>8048.5999999999995</v>
      </c>
      <c r="G4706" s="24">
        <f t="shared" si="3148"/>
        <v>0</v>
      </c>
      <c r="H4706" s="24">
        <f t="shared" si="3148"/>
        <v>6617.9070000000011</v>
      </c>
      <c r="I4706" s="24">
        <f t="shared" si="3148"/>
        <v>6617.9070000000002</v>
      </c>
      <c r="J4706" s="37">
        <f t="shared" si="3148"/>
        <v>2088.3716199999999</v>
      </c>
      <c r="K4706" s="24">
        <f t="shared" si="3148"/>
        <v>0</v>
      </c>
      <c r="L4706" s="24">
        <f t="shared" si="3148"/>
        <v>0</v>
      </c>
      <c r="M4706" s="24">
        <f t="shared" si="3148"/>
        <v>0</v>
      </c>
      <c r="N4706" s="24">
        <f t="shared" si="3148"/>
        <v>0</v>
      </c>
      <c r="O4706" s="30">
        <f t="shared" si="3148"/>
        <v>6616.9852899999996</v>
      </c>
      <c r="P4706" s="30">
        <f t="shared" si="3148"/>
        <v>0</v>
      </c>
      <c r="Q4706" s="30">
        <f t="shared" si="3148"/>
        <v>0</v>
      </c>
      <c r="R4706" s="88">
        <f t="shared" si="3135"/>
        <v>99.986072484850567</v>
      </c>
      <c r="S4706" s="70"/>
    </row>
    <row r="4707" spans="1:19" ht="31.5" customHeight="1" x14ac:dyDescent="0.3">
      <c r="A4707" s="28" t="s">
        <v>473</v>
      </c>
      <c r="B4707" s="28" t="s">
        <v>1415</v>
      </c>
      <c r="C4707" s="18" t="s">
        <v>488</v>
      </c>
      <c r="D4707" s="28" t="s">
        <v>475</v>
      </c>
      <c r="E4707" s="29" t="s">
        <v>667</v>
      </c>
      <c r="F4707" s="24">
        <v>8048.5999999999995</v>
      </c>
      <c r="G4707" s="24"/>
      <c r="H4707" s="24">
        <f>7858.778-168.467-1072.404</f>
        <v>6617.9070000000011</v>
      </c>
      <c r="I4707" s="24">
        <v>6617.9070000000002</v>
      </c>
      <c r="J4707" s="37">
        <v>2088.3716199999999</v>
      </c>
      <c r="K4707" s="24">
        <v>0</v>
      </c>
      <c r="L4707" s="24">
        <v>0</v>
      </c>
      <c r="M4707" s="24">
        <v>0</v>
      </c>
      <c r="N4707" s="24">
        <v>0</v>
      </c>
      <c r="O4707" s="30">
        <v>6616.9852899999996</v>
      </c>
      <c r="P4707" s="30">
        <v>0</v>
      </c>
      <c r="Q4707" s="30">
        <v>0</v>
      </c>
      <c r="R4707" s="88">
        <f t="shared" si="3135"/>
        <v>99.986072484850567</v>
      </c>
      <c r="S4707" s="70"/>
    </row>
    <row r="4708" spans="1:19" ht="63" customHeight="1" x14ac:dyDescent="0.3">
      <c r="A4708" s="28" t="s">
        <v>473</v>
      </c>
      <c r="B4708" s="28" t="s">
        <v>1415</v>
      </c>
      <c r="C4708" s="18" t="s">
        <v>222</v>
      </c>
      <c r="D4708" s="28"/>
      <c r="E4708" s="29" t="s">
        <v>1544</v>
      </c>
      <c r="F4708" s="24">
        <v>1695.2</v>
      </c>
      <c r="G4708" s="24">
        <f t="shared" ref="G4708:H4708" si="3149">G4709+G4712</f>
        <v>0</v>
      </c>
      <c r="H4708" s="24">
        <f t="shared" si="3149"/>
        <v>1158.58</v>
      </c>
      <c r="I4708" s="24">
        <f t="shared" ref="I4708:Q4708" si="3150">I4709+I4712</f>
        <v>1104.5409999999999</v>
      </c>
      <c r="J4708" s="37">
        <f t="shared" si="3150"/>
        <v>92.8</v>
      </c>
      <c r="K4708" s="24">
        <f t="shared" si="3150"/>
        <v>0</v>
      </c>
      <c r="L4708" s="24">
        <f t="shared" si="3150"/>
        <v>0</v>
      </c>
      <c r="M4708" s="24">
        <f t="shared" si="3150"/>
        <v>0</v>
      </c>
      <c r="N4708" s="24">
        <f t="shared" si="3150"/>
        <v>0</v>
      </c>
      <c r="O4708" s="30">
        <f t="shared" si="3150"/>
        <v>1104.54</v>
      </c>
      <c r="P4708" s="30">
        <f t="shared" si="3150"/>
        <v>0</v>
      </c>
      <c r="Q4708" s="30">
        <f t="shared" si="3150"/>
        <v>0</v>
      </c>
      <c r="R4708" s="88">
        <f t="shared" si="3135"/>
        <v>99.99990946465546</v>
      </c>
      <c r="S4708" s="70"/>
    </row>
    <row r="4709" spans="1:19" ht="31.5" customHeight="1" x14ac:dyDescent="0.3">
      <c r="A4709" s="28" t="s">
        <v>473</v>
      </c>
      <c r="B4709" s="28" t="s">
        <v>1415</v>
      </c>
      <c r="C4709" s="18" t="s">
        <v>213</v>
      </c>
      <c r="D4709" s="28"/>
      <c r="E4709" s="29" t="s">
        <v>778</v>
      </c>
      <c r="F4709" s="24">
        <v>1513.3</v>
      </c>
      <c r="G4709" s="24">
        <f t="shared" ref="G4709:Q4710" si="3151">G4710</f>
        <v>0</v>
      </c>
      <c r="H4709" s="24">
        <f t="shared" si="3151"/>
        <v>1111.6799999999998</v>
      </c>
      <c r="I4709" s="24">
        <f t="shared" si="3151"/>
        <v>1065.355</v>
      </c>
      <c r="J4709" s="37">
        <f t="shared" si="3151"/>
        <v>45.9</v>
      </c>
      <c r="K4709" s="24">
        <f t="shared" si="3151"/>
        <v>0</v>
      </c>
      <c r="L4709" s="24">
        <f t="shared" si="3151"/>
        <v>0</v>
      </c>
      <c r="M4709" s="24">
        <f t="shared" si="3151"/>
        <v>0</v>
      </c>
      <c r="N4709" s="24">
        <f t="shared" si="3151"/>
        <v>0</v>
      </c>
      <c r="O4709" s="30">
        <f t="shared" si="3151"/>
        <v>1065.354</v>
      </c>
      <c r="P4709" s="30">
        <f t="shared" si="3151"/>
        <v>0</v>
      </c>
      <c r="Q4709" s="30">
        <f t="shared" si="3151"/>
        <v>0</v>
      </c>
      <c r="R4709" s="88">
        <f t="shared" si="3135"/>
        <v>99.999906134574871</v>
      </c>
      <c r="S4709" s="70"/>
    </row>
    <row r="4710" spans="1:19" ht="31.5" customHeight="1" x14ac:dyDescent="0.3">
      <c r="A4710" s="28" t="s">
        <v>473</v>
      </c>
      <c r="B4710" s="28" t="s">
        <v>1415</v>
      </c>
      <c r="C4710" s="18" t="s">
        <v>213</v>
      </c>
      <c r="D4710" s="28" t="s">
        <v>51</v>
      </c>
      <c r="E4710" s="29" t="s">
        <v>663</v>
      </c>
      <c r="F4710" s="24">
        <v>1513.3</v>
      </c>
      <c r="G4710" s="24">
        <f t="shared" si="3151"/>
        <v>0</v>
      </c>
      <c r="H4710" s="24">
        <f t="shared" si="3151"/>
        <v>1111.6799999999998</v>
      </c>
      <c r="I4710" s="24">
        <f t="shared" si="3151"/>
        <v>1065.355</v>
      </c>
      <c r="J4710" s="37">
        <f t="shared" si="3151"/>
        <v>45.9</v>
      </c>
      <c r="K4710" s="24">
        <f t="shared" si="3151"/>
        <v>0</v>
      </c>
      <c r="L4710" s="24">
        <f t="shared" si="3151"/>
        <v>0</v>
      </c>
      <c r="M4710" s="24">
        <f t="shared" si="3151"/>
        <v>0</v>
      </c>
      <c r="N4710" s="24">
        <f t="shared" si="3151"/>
        <v>0</v>
      </c>
      <c r="O4710" s="30">
        <f t="shared" si="3151"/>
        <v>1065.354</v>
      </c>
      <c r="P4710" s="30">
        <f t="shared" si="3151"/>
        <v>0</v>
      </c>
      <c r="Q4710" s="30">
        <f t="shared" si="3151"/>
        <v>0</v>
      </c>
      <c r="R4710" s="88">
        <f t="shared" si="3135"/>
        <v>99.999906134574871</v>
      </c>
      <c r="S4710" s="70"/>
    </row>
    <row r="4711" spans="1:19" ht="31.5" customHeight="1" x14ac:dyDescent="0.3">
      <c r="A4711" s="28" t="s">
        <v>473</v>
      </c>
      <c r="B4711" s="28" t="s">
        <v>1415</v>
      </c>
      <c r="C4711" s="18" t="s">
        <v>213</v>
      </c>
      <c r="D4711" s="28" t="s">
        <v>52</v>
      </c>
      <c r="E4711" s="29" t="s">
        <v>664</v>
      </c>
      <c r="F4711" s="24">
        <v>1513.3</v>
      </c>
      <c r="G4711" s="24"/>
      <c r="H4711" s="24">
        <f>1513.3+363.38-765</f>
        <v>1111.6799999999998</v>
      </c>
      <c r="I4711" s="24">
        <v>1065.355</v>
      </c>
      <c r="J4711" s="37">
        <v>45.9</v>
      </c>
      <c r="K4711" s="24">
        <v>0</v>
      </c>
      <c r="L4711" s="24">
        <v>0</v>
      </c>
      <c r="M4711" s="24">
        <v>0</v>
      </c>
      <c r="N4711" s="24">
        <v>0</v>
      </c>
      <c r="O4711" s="30">
        <v>1065.354</v>
      </c>
      <c r="P4711" s="30">
        <v>0</v>
      </c>
      <c r="Q4711" s="30">
        <v>0</v>
      </c>
      <c r="R4711" s="88">
        <f t="shared" si="3135"/>
        <v>99.999906134574871</v>
      </c>
      <c r="S4711" s="70"/>
    </row>
    <row r="4712" spans="1:19" ht="47.25" customHeight="1" x14ac:dyDescent="0.3">
      <c r="A4712" s="28" t="s">
        <v>473</v>
      </c>
      <c r="B4712" s="28" t="s">
        <v>1415</v>
      </c>
      <c r="C4712" s="18" t="s">
        <v>489</v>
      </c>
      <c r="D4712" s="28"/>
      <c r="E4712" s="29" t="s">
        <v>779</v>
      </c>
      <c r="F4712" s="24">
        <v>181.9</v>
      </c>
      <c r="G4712" s="24">
        <f t="shared" ref="G4712:Q4713" si="3152">G4713</f>
        <v>0</v>
      </c>
      <c r="H4712" s="24">
        <f t="shared" si="3152"/>
        <v>46.900000000000006</v>
      </c>
      <c r="I4712" s="24">
        <f t="shared" si="3152"/>
        <v>39.186</v>
      </c>
      <c r="J4712" s="37">
        <f t="shared" si="3152"/>
        <v>46.9</v>
      </c>
      <c r="K4712" s="24">
        <f t="shared" si="3152"/>
        <v>0</v>
      </c>
      <c r="L4712" s="24">
        <f t="shared" si="3152"/>
        <v>0</v>
      </c>
      <c r="M4712" s="24">
        <f t="shared" si="3152"/>
        <v>0</v>
      </c>
      <c r="N4712" s="24">
        <f t="shared" si="3152"/>
        <v>0</v>
      </c>
      <c r="O4712" s="30">
        <f t="shared" si="3152"/>
        <v>39.186</v>
      </c>
      <c r="P4712" s="30">
        <f t="shared" si="3152"/>
        <v>0</v>
      </c>
      <c r="Q4712" s="30">
        <f t="shared" si="3152"/>
        <v>0</v>
      </c>
      <c r="R4712" s="88">
        <f t="shared" si="3135"/>
        <v>100</v>
      </c>
      <c r="S4712" s="70"/>
    </row>
    <row r="4713" spans="1:19" ht="31.5" customHeight="1" x14ac:dyDescent="0.3">
      <c r="A4713" s="28" t="s">
        <v>473</v>
      </c>
      <c r="B4713" s="28" t="s">
        <v>1415</v>
      </c>
      <c r="C4713" s="18" t="s">
        <v>489</v>
      </c>
      <c r="D4713" s="28" t="s">
        <v>143</v>
      </c>
      <c r="E4713" s="29" t="s">
        <v>673</v>
      </c>
      <c r="F4713" s="24">
        <v>181.9</v>
      </c>
      <c r="G4713" s="24">
        <f t="shared" si="3152"/>
        <v>0</v>
      </c>
      <c r="H4713" s="24">
        <f t="shared" si="3152"/>
        <v>46.900000000000006</v>
      </c>
      <c r="I4713" s="24">
        <f t="shared" si="3152"/>
        <v>39.186</v>
      </c>
      <c r="J4713" s="37">
        <v>46.9</v>
      </c>
      <c r="K4713" s="24">
        <f t="shared" si="3152"/>
        <v>0</v>
      </c>
      <c r="L4713" s="24">
        <f t="shared" si="3152"/>
        <v>0</v>
      </c>
      <c r="M4713" s="24">
        <f t="shared" si="3152"/>
        <v>0</v>
      </c>
      <c r="N4713" s="24">
        <f t="shared" si="3152"/>
        <v>0</v>
      </c>
      <c r="O4713" s="30">
        <f t="shared" si="3152"/>
        <v>39.186</v>
      </c>
      <c r="P4713" s="30">
        <f t="shared" si="3152"/>
        <v>0</v>
      </c>
      <c r="Q4713" s="30">
        <f t="shared" si="3152"/>
        <v>0</v>
      </c>
      <c r="R4713" s="88">
        <f t="shared" si="3135"/>
        <v>100</v>
      </c>
      <c r="S4713" s="70"/>
    </row>
    <row r="4714" spans="1:19" ht="47.25" customHeight="1" x14ac:dyDescent="0.3">
      <c r="A4714" s="28" t="s">
        <v>473</v>
      </c>
      <c r="B4714" s="28" t="s">
        <v>1415</v>
      </c>
      <c r="C4714" s="18" t="s">
        <v>489</v>
      </c>
      <c r="D4714" s="28" t="s">
        <v>139</v>
      </c>
      <c r="E4714" s="29" t="s">
        <v>676</v>
      </c>
      <c r="F4714" s="24">
        <v>181.9</v>
      </c>
      <c r="G4714" s="24"/>
      <c r="H4714" s="24">
        <f>181.9-135</f>
        <v>46.900000000000006</v>
      </c>
      <c r="I4714" s="24">
        <v>39.186</v>
      </c>
      <c r="J4714" s="37">
        <v>46.9</v>
      </c>
      <c r="K4714" s="24">
        <v>0</v>
      </c>
      <c r="L4714" s="24">
        <v>0</v>
      </c>
      <c r="M4714" s="24">
        <v>0</v>
      </c>
      <c r="N4714" s="24">
        <v>0</v>
      </c>
      <c r="O4714" s="30">
        <v>39.186</v>
      </c>
      <c r="P4714" s="30">
        <v>0</v>
      </c>
      <c r="Q4714" s="30">
        <v>0</v>
      </c>
      <c r="R4714" s="88">
        <f t="shared" si="3135"/>
        <v>100</v>
      </c>
      <c r="S4714" s="70"/>
    </row>
    <row r="4715" spans="1:19" ht="31.5" customHeight="1" x14ac:dyDescent="0.3">
      <c r="A4715" s="28" t="s">
        <v>473</v>
      </c>
      <c r="B4715" s="28" t="s">
        <v>1415</v>
      </c>
      <c r="C4715" s="18" t="s">
        <v>168</v>
      </c>
      <c r="D4715" s="28"/>
      <c r="E4715" s="29" t="s">
        <v>1521</v>
      </c>
      <c r="F4715" s="24">
        <v>1340.7</v>
      </c>
      <c r="G4715" s="24">
        <f t="shared" ref="G4715:Q4718" si="3153">G4716</f>
        <v>0</v>
      </c>
      <c r="H4715" s="24">
        <f t="shared" si="3153"/>
        <v>428.06600000000003</v>
      </c>
      <c r="I4715" s="24">
        <f t="shared" si="3153"/>
        <v>428.06599999999997</v>
      </c>
      <c r="J4715" s="37">
        <f t="shared" si="3153"/>
        <v>0</v>
      </c>
      <c r="K4715" s="24">
        <f t="shared" si="3153"/>
        <v>0</v>
      </c>
      <c r="L4715" s="24">
        <f t="shared" si="3153"/>
        <v>0</v>
      </c>
      <c r="M4715" s="24">
        <f t="shared" si="3153"/>
        <v>0</v>
      </c>
      <c r="N4715" s="24">
        <f t="shared" si="3153"/>
        <v>0</v>
      </c>
      <c r="O4715" s="30">
        <f t="shared" si="3153"/>
        <v>428.06473999999997</v>
      </c>
      <c r="P4715" s="30">
        <f t="shared" si="3153"/>
        <v>0</v>
      </c>
      <c r="Q4715" s="30">
        <f t="shared" si="3153"/>
        <v>0</v>
      </c>
      <c r="R4715" s="88">
        <f t="shared" si="3135"/>
        <v>99.999705652866609</v>
      </c>
    </row>
    <row r="4716" spans="1:19" ht="78.75" customHeight="1" x14ac:dyDescent="0.3">
      <c r="A4716" s="28" t="s">
        <v>473</v>
      </c>
      <c r="B4716" s="28" t="s">
        <v>1415</v>
      </c>
      <c r="C4716" s="18" t="s">
        <v>169</v>
      </c>
      <c r="D4716" s="28"/>
      <c r="E4716" s="29" t="s">
        <v>1522</v>
      </c>
      <c r="F4716" s="24">
        <v>1340.7</v>
      </c>
      <c r="G4716" s="24">
        <f t="shared" si="3153"/>
        <v>0</v>
      </c>
      <c r="H4716" s="24">
        <f t="shared" si="3153"/>
        <v>428.06600000000003</v>
      </c>
      <c r="I4716" s="24">
        <f t="shared" si="3153"/>
        <v>428.06599999999997</v>
      </c>
      <c r="J4716" s="37">
        <f t="shared" si="3153"/>
        <v>0</v>
      </c>
      <c r="K4716" s="24">
        <f t="shared" si="3153"/>
        <v>0</v>
      </c>
      <c r="L4716" s="24">
        <f t="shared" si="3153"/>
        <v>0</v>
      </c>
      <c r="M4716" s="24">
        <f t="shared" si="3153"/>
        <v>0</v>
      </c>
      <c r="N4716" s="24">
        <f t="shared" si="3153"/>
        <v>0</v>
      </c>
      <c r="O4716" s="30">
        <f t="shared" si="3153"/>
        <v>428.06473999999997</v>
      </c>
      <c r="P4716" s="30">
        <f t="shared" si="3153"/>
        <v>0</v>
      </c>
      <c r="Q4716" s="30">
        <f t="shared" si="3153"/>
        <v>0</v>
      </c>
      <c r="R4716" s="88">
        <f t="shared" si="3135"/>
        <v>99.999705652866609</v>
      </c>
    </row>
    <row r="4717" spans="1:19" ht="15.75" customHeight="1" x14ac:dyDescent="0.3">
      <c r="A4717" s="28" t="s">
        <v>473</v>
      </c>
      <c r="B4717" s="28" t="s">
        <v>1415</v>
      </c>
      <c r="C4717" s="18" t="s">
        <v>490</v>
      </c>
      <c r="D4717" s="28"/>
      <c r="E4717" s="29" t="s">
        <v>1249</v>
      </c>
      <c r="F4717" s="24">
        <v>1340.7</v>
      </c>
      <c r="G4717" s="24">
        <f t="shared" si="3153"/>
        <v>0</v>
      </c>
      <c r="H4717" s="24">
        <f t="shared" si="3153"/>
        <v>428.06600000000003</v>
      </c>
      <c r="I4717" s="24">
        <f t="shared" si="3153"/>
        <v>428.06599999999997</v>
      </c>
      <c r="J4717" s="37">
        <f t="shared" si="3153"/>
        <v>0</v>
      </c>
      <c r="K4717" s="24">
        <f t="shared" si="3153"/>
        <v>0</v>
      </c>
      <c r="L4717" s="24">
        <f t="shared" si="3153"/>
        <v>0</v>
      </c>
      <c r="M4717" s="24">
        <f t="shared" si="3153"/>
        <v>0</v>
      </c>
      <c r="N4717" s="24">
        <f t="shared" si="3153"/>
        <v>0</v>
      </c>
      <c r="O4717" s="30">
        <f t="shared" si="3153"/>
        <v>428.06473999999997</v>
      </c>
      <c r="P4717" s="30">
        <f t="shared" si="3153"/>
        <v>0</v>
      </c>
      <c r="Q4717" s="30">
        <f t="shared" si="3153"/>
        <v>0</v>
      </c>
      <c r="R4717" s="88">
        <f t="shared" si="3135"/>
        <v>99.999705652866609</v>
      </c>
    </row>
    <row r="4718" spans="1:19" ht="31.5" customHeight="1" x14ac:dyDescent="0.3">
      <c r="A4718" s="28" t="s">
        <v>473</v>
      </c>
      <c r="B4718" s="28" t="s">
        <v>1415</v>
      </c>
      <c r="C4718" s="18" t="s">
        <v>490</v>
      </c>
      <c r="D4718" s="28" t="s">
        <v>51</v>
      </c>
      <c r="E4718" s="29" t="s">
        <v>663</v>
      </c>
      <c r="F4718" s="24">
        <v>1340.7</v>
      </c>
      <c r="G4718" s="24">
        <f t="shared" si="3153"/>
        <v>0</v>
      </c>
      <c r="H4718" s="24">
        <f t="shared" si="3153"/>
        <v>428.06600000000003</v>
      </c>
      <c r="I4718" s="24">
        <f t="shared" si="3153"/>
        <v>428.06599999999997</v>
      </c>
      <c r="J4718" s="37">
        <f t="shared" si="3153"/>
        <v>0</v>
      </c>
      <c r="K4718" s="24">
        <f t="shared" si="3153"/>
        <v>0</v>
      </c>
      <c r="L4718" s="24">
        <f t="shared" si="3153"/>
        <v>0</v>
      </c>
      <c r="M4718" s="24">
        <f t="shared" si="3153"/>
        <v>0</v>
      </c>
      <c r="N4718" s="24">
        <f t="shared" si="3153"/>
        <v>0</v>
      </c>
      <c r="O4718" s="30">
        <f t="shared" si="3153"/>
        <v>428.06473999999997</v>
      </c>
      <c r="P4718" s="30">
        <f t="shared" si="3153"/>
        <v>0</v>
      </c>
      <c r="Q4718" s="30">
        <f t="shared" si="3153"/>
        <v>0</v>
      </c>
      <c r="R4718" s="88">
        <f t="shared" si="3135"/>
        <v>99.999705652866609</v>
      </c>
    </row>
    <row r="4719" spans="1:19" ht="31.5" customHeight="1" x14ac:dyDescent="0.3">
      <c r="A4719" s="28" t="s">
        <v>473</v>
      </c>
      <c r="B4719" s="28" t="s">
        <v>1415</v>
      </c>
      <c r="C4719" s="18" t="s">
        <v>490</v>
      </c>
      <c r="D4719" s="28" t="s">
        <v>52</v>
      </c>
      <c r="E4719" s="29" t="s">
        <v>664</v>
      </c>
      <c r="F4719" s="24">
        <v>1340.7</v>
      </c>
      <c r="G4719" s="24"/>
      <c r="H4719" s="24">
        <f>1292.384-864.318</f>
        <v>428.06600000000003</v>
      </c>
      <c r="I4719" s="24">
        <v>428.06599999999997</v>
      </c>
      <c r="J4719" s="37">
        <v>0</v>
      </c>
      <c r="K4719" s="24">
        <v>0</v>
      </c>
      <c r="L4719" s="24">
        <v>0</v>
      </c>
      <c r="M4719" s="24">
        <v>0</v>
      </c>
      <c r="N4719" s="24">
        <v>0</v>
      </c>
      <c r="O4719" s="30">
        <v>428.06473999999997</v>
      </c>
      <c r="P4719" s="30">
        <v>0</v>
      </c>
      <c r="Q4719" s="30">
        <v>0</v>
      </c>
      <c r="R4719" s="88">
        <f t="shared" si="3135"/>
        <v>99.999705652866609</v>
      </c>
    </row>
    <row r="4720" spans="1:19" ht="31.5" customHeight="1" x14ac:dyDescent="0.3">
      <c r="A4720" s="28" t="s">
        <v>473</v>
      </c>
      <c r="B4720" s="28" t="s">
        <v>1415</v>
      </c>
      <c r="C4720" s="18" t="s">
        <v>230</v>
      </c>
      <c r="D4720" s="28"/>
      <c r="E4720" s="29" t="s">
        <v>1572</v>
      </c>
      <c r="F4720" s="24">
        <v>1578.3999999999999</v>
      </c>
      <c r="G4720" s="24">
        <f t="shared" ref="G4720:Q4721" si="3154">G4721</f>
        <v>0</v>
      </c>
      <c r="H4720" s="24">
        <f t="shared" si="3154"/>
        <v>1016.8739999999999</v>
      </c>
      <c r="I4720" s="24">
        <f t="shared" si="3154"/>
        <v>1013.096</v>
      </c>
      <c r="J4720" s="37">
        <f t="shared" si="3154"/>
        <v>598.20000000000005</v>
      </c>
      <c r="K4720" s="24">
        <f t="shared" si="3154"/>
        <v>0</v>
      </c>
      <c r="L4720" s="24">
        <f t="shared" si="3154"/>
        <v>0</v>
      </c>
      <c r="M4720" s="24">
        <f t="shared" si="3154"/>
        <v>0</v>
      </c>
      <c r="N4720" s="24">
        <f t="shared" si="3154"/>
        <v>0</v>
      </c>
      <c r="O4720" s="30">
        <f t="shared" si="3154"/>
        <v>1013.096</v>
      </c>
      <c r="P4720" s="30">
        <f t="shared" si="3154"/>
        <v>0</v>
      </c>
      <c r="Q4720" s="30">
        <f t="shared" si="3154"/>
        <v>0</v>
      </c>
      <c r="R4720" s="88">
        <f t="shared" si="3135"/>
        <v>100</v>
      </c>
      <c r="S4720" s="70"/>
    </row>
    <row r="4721" spans="1:19" ht="47.25" customHeight="1" x14ac:dyDescent="0.3">
      <c r="A4721" s="28" t="s">
        <v>473</v>
      </c>
      <c r="B4721" s="28" t="s">
        <v>1415</v>
      </c>
      <c r="C4721" s="18" t="s">
        <v>493</v>
      </c>
      <c r="D4721" s="28"/>
      <c r="E4721" s="29" t="s">
        <v>1707</v>
      </c>
      <c r="F4721" s="24">
        <v>1578.3999999999999</v>
      </c>
      <c r="G4721" s="24">
        <f t="shared" si="3154"/>
        <v>0</v>
      </c>
      <c r="H4721" s="24">
        <f t="shared" si="3154"/>
        <v>1016.8739999999999</v>
      </c>
      <c r="I4721" s="24">
        <f t="shared" si="3154"/>
        <v>1013.096</v>
      </c>
      <c r="J4721" s="37">
        <f t="shared" si="3154"/>
        <v>598.20000000000005</v>
      </c>
      <c r="K4721" s="24">
        <f t="shared" si="3154"/>
        <v>0</v>
      </c>
      <c r="L4721" s="24">
        <f t="shared" si="3154"/>
        <v>0</v>
      </c>
      <c r="M4721" s="24">
        <f t="shared" si="3154"/>
        <v>0</v>
      </c>
      <c r="N4721" s="24">
        <f t="shared" si="3154"/>
        <v>0</v>
      </c>
      <c r="O4721" s="30">
        <f t="shared" si="3154"/>
        <v>1013.096</v>
      </c>
      <c r="P4721" s="30">
        <f t="shared" si="3154"/>
        <v>0</v>
      </c>
      <c r="Q4721" s="30">
        <f t="shared" si="3154"/>
        <v>0</v>
      </c>
      <c r="R4721" s="88">
        <f t="shared" si="3135"/>
        <v>100</v>
      </c>
      <c r="S4721" s="70"/>
    </row>
    <row r="4722" spans="1:19" ht="31.5" customHeight="1" x14ac:dyDescent="0.3">
      <c r="A4722" s="28" t="s">
        <v>473</v>
      </c>
      <c r="B4722" s="28" t="s">
        <v>1415</v>
      </c>
      <c r="C4722" s="18" t="s">
        <v>491</v>
      </c>
      <c r="D4722" s="28"/>
      <c r="E4722" s="29" t="s">
        <v>1257</v>
      </c>
      <c r="F4722" s="24">
        <v>1578.3999999999999</v>
      </c>
      <c r="G4722" s="24">
        <f t="shared" ref="G4722:H4722" si="3155">G4723+G4725</f>
        <v>0</v>
      </c>
      <c r="H4722" s="24">
        <f t="shared" si="3155"/>
        <v>1016.8739999999999</v>
      </c>
      <c r="I4722" s="24">
        <f t="shared" ref="I4722:Q4722" si="3156">I4723+I4725</f>
        <v>1013.096</v>
      </c>
      <c r="J4722" s="37">
        <f t="shared" si="3156"/>
        <v>598.20000000000005</v>
      </c>
      <c r="K4722" s="24">
        <f t="shared" si="3156"/>
        <v>0</v>
      </c>
      <c r="L4722" s="24">
        <f t="shared" si="3156"/>
        <v>0</v>
      </c>
      <c r="M4722" s="24">
        <f t="shared" si="3156"/>
        <v>0</v>
      </c>
      <c r="N4722" s="24">
        <f t="shared" si="3156"/>
        <v>0</v>
      </c>
      <c r="O4722" s="30">
        <f t="shared" si="3156"/>
        <v>1013.096</v>
      </c>
      <c r="P4722" s="30">
        <f t="shared" si="3156"/>
        <v>0</v>
      </c>
      <c r="Q4722" s="30">
        <f t="shared" si="3156"/>
        <v>0</v>
      </c>
      <c r="R4722" s="88">
        <f t="shared" si="3135"/>
        <v>100</v>
      </c>
      <c r="S4722" s="70"/>
    </row>
    <row r="4723" spans="1:19" ht="31.5" customHeight="1" x14ac:dyDescent="0.3">
      <c r="A4723" s="28" t="s">
        <v>473</v>
      </c>
      <c r="B4723" s="28" t="s">
        <v>1415</v>
      </c>
      <c r="C4723" s="18" t="s">
        <v>491</v>
      </c>
      <c r="D4723" s="28" t="s">
        <v>51</v>
      </c>
      <c r="E4723" s="29" t="s">
        <v>663</v>
      </c>
      <c r="F4723" s="24">
        <v>159.80000000000001</v>
      </c>
      <c r="G4723" s="24">
        <f t="shared" ref="G4723:Q4723" si="3157">G4724</f>
        <v>0</v>
      </c>
      <c r="H4723" s="24">
        <f t="shared" si="3157"/>
        <v>109.20099999999999</v>
      </c>
      <c r="I4723" s="24">
        <f t="shared" si="3157"/>
        <v>109.20099999999999</v>
      </c>
      <c r="J4723" s="37">
        <f t="shared" si="3157"/>
        <v>0</v>
      </c>
      <c r="K4723" s="24">
        <f t="shared" si="3157"/>
        <v>0</v>
      </c>
      <c r="L4723" s="24">
        <f t="shared" si="3157"/>
        <v>0</v>
      </c>
      <c r="M4723" s="24">
        <f t="shared" si="3157"/>
        <v>0</v>
      </c>
      <c r="N4723" s="24">
        <f t="shared" si="3157"/>
        <v>0</v>
      </c>
      <c r="O4723" s="30">
        <f t="shared" si="3157"/>
        <v>109.20099999999999</v>
      </c>
      <c r="P4723" s="30">
        <f t="shared" si="3157"/>
        <v>0</v>
      </c>
      <c r="Q4723" s="30">
        <f t="shared" si="3157"/>
        <v>0</v>
      </c>
      <c r="R4723" s="88">
        <f t="shared" si="3135"/>
        <v>100</v>
      </c>
    </row>
    <row r="4724" spans="1:19" ht="31.5" customHeight="1" x14ac:dyDescent="0.3">
      <c r="A4724" s="28" t="s">
        <v>473</v>
      </c>
      <c r="B4724" s="28" t="s">
        <v>1415</v>
      </c>
      <c r="C4724" s="18" t="s">
        <v>491</v>
      </c>
      <c r="D4724" s="28" t="s">
        <v>52</v>
      </c>
      <c r="E4724" s="29" t="s">
        <v>664</v>
      </c>
      <c r="F4724" s="24">
        <v>159.80000000000001</v>
      </c>
      <c r="G4724" s="24"/>
      <c r="H4724" s="24">
        <v>109.20099999999999</v>
      </c>
      <c r="I4724" s="24">
        <v>109.20099999999999</v>
      </c>
      <c r="J4724" s="37">
        <v>0</v>
      </c>
      <c r="K4724" s="24">
        <v>0</v>
      </c>
      <c r="L4724" s="24">
        <v>0</v>
      </c>
      <c r="M4724" s="24">
        <v>0</v>
      </c>
      <c r="N4724" s="24">
        <v>0</v>
      </c>
      <c r="O4724" s="30">
        <v>109.20099999999999</v>
      </c>
      <c r="P4724" s="30">
        <v>0</v>
      </c>
      <c r="Q4724" s="30">
        <v>0</v>
      </c>
      <c r="R4724" s="88">
        <f t="shared" si="3135"/>
        <v>100</v>
      </c>
    </row>
    <row r="4725" spans="1:19" ht="31.5" customHeight="1" x14ac:dyDescent="0.3">
      <c r="A4725" s="28" t="s">
        <v>473</v>
      </c>
      <c r="B4725" s="28" t="s">
        <v>1415</v>
      </c>
      <c r="C4725" s="18" t="s">
        <v>491</v>
      </c>
      <c r="D4725" s="28" t="s">
        <v>143</v>
      </c>
      <c r="E4725" s="29" t="s">
        <v>673</v>
      </c>
      <c r="F4725" s="24">
        <v>1418.6</v>
      </c>
      <c r="G4725" s="24">
        <f t="shared" ref="G4725:Q4725" si="3158">G4726</f>
        <v>0</v>
      </c>
      <c r="H4725" s="24">
        <f t="shared" si="3158"/>
        <v>907.67299999999989</v>
      </c>
      <c r="I4725" s="24">
        <f t="shared" si="3158"/>
        <v>903.89499999999998</v>
      </c>
      <c r="J4725" s="37">
        <f t="shared" si="3158"/>
        <v>598.20000000000005</v>
      </c>
      <c r="K4725" s="24">
        <f t="shared" si="3158"/>
        <v>0</v>
      </c>
      <c r="L4725" s="24">
        <f t="shared" si="3158"/>
        <v>0</v>
      </c>
      <c r="M4725" s="24">
        <f t="shared" si="3158"/>
        <v>0</v>
      </c>
      <c r="N4725" s="24">
        <f t="shared" si="3158"/>
        <v>0</v>
      </c>
      <c r="O4725" s="30">
        <f t="shared" si="3158"/>
        <v>903.89499999999998</v>
      </c>
      <c r="P4725" s="30">
        <f t="shared" si="3158"/>
        <v>0</v>
      </c>
      <c r="Q4725" s="30">
        <f t="shared" si="3158"/>
        <v>0</v>
      </c>
      <c r="R4725" s="88">
        <f t="shared" si="3135"/>
        <v>100</v>
      </c>
      <c r="S4725" s="70"/>
    </row>
    <row r="4726" spans="1:19" ht="47.25" customHeight="1" x14ac:dyDescent="0.3">
      <c r="A4726" s="28" t="s">
        <v>473</v>
      </c>
      <c r="B4726" s="28" t="s">
        <v>1415</v>
      </c>
      <c r="C4726" s="18" t="s">
        <v>491</v>
      </c>
      <c r="D4726" s="28" t="s">
        <v>139</v>
      </c>
      <c r="E4726" s="29" t="s">
        <v>676</v>
      </c>
      <c r="F4726" s="24">
        <v>1418.6</v>
      </c>
      <c r="G4726" s="24"/>
      <c r="H4726" s="24">
        <f>1418.6-510.927</f>
        <v>907.67299999999989</v>
      </c>
      <c r="I4726" s="24">
        <v>903.89499999999998</v>
      </c>
      <c r="J4726" s="37">
        <v>598.20000000000005</v>
      </c>
      <c r="K4726" s="24">
        <v>0</v>
      </c>
      <c r="L4726" s="24">
        <v>0</v>
      </c>
      <c r="M4726" s="24">
        <v>0</v>
      </c>
      <c r="N4726" s="24">
        <v>0</v>
      </c>
      <c r="O4726" s="30">
        <v>903.89499999999998</v>
      </c>
      <c r="P4726" s="30">
        <v>0</v>
      </c>
      <c r="Q4726" s="30">
        <v>0</v>
      </c>
      <c r="R4726" s="88">
        <f t="shared" si="3135"/>
        <v>100</v>
      </c>
      <c r="S4726" s="70"/>
    </row>
    <row r="4727" spans="1:19" ht="31.5" customHeight="1" x14ac:dyDescent="0.3">
      <c r="A4727" s="28" t="s">
        <v>473</v>
      </c>
      <c r="B4727" s="28" t="s">
        <v>1415</v>
      </c>
      <c r="C4727" s="18" t="s">
        <v>193</v>
      </c>
      <c r="D4727" s="28"/>
      <c r="E4727" s="29" t="s">
        <v>1534</v>
      </c>
      <c r="F4727" s="24">
        <v>5624.9</v>
      </c>
      <c r="G4727" s="24">
        <f t="shared" ref="G4727:Q4728" si="3159">G4728</f>
        <v>0</v>
      </c>
      <c r="H4727" s="24">
        <f t="shared" si="3159"/>
        <v>5624.9</v>
      </c>
      <c r="I4727" s="24">
        <f t="shared" si="3159"/>
        <v>3900</v>
      </c>
      <c r="J4727" s="37">
        <f t="shared" si="3159"/>
        <v>3344.4291800000001</v>
      </c>
      <c r="K4727" s="24">
        <f t="shared" si="3159"/>
        <v>3900</v>
      </c>
      <c r="L4727" s="24">
        <f t="shared" si="3159"/>
        <v>3344.4291800000001</v>
      </c>
      <c r="M4727" s="24">
        <f t="shared" si="3159"/>
        <v>0</v>
      </c>
      <c r="N4727" s="24">
        <f t="shared" si="3159"/>
        <v>0</v>
      </c>
      <c r="O4727" s="30">
        <f t="shared" si="3159"/>
        <v>3865.5284099999999</v>
      </c>
      <c r="P4727" s="30">
        <f t="shared" si="3159"/>
        <v>3865.5284099999999</v>
      </c>
      <c r="Q4727" s="30">
        <f t="shared" si="3159"/>
        <v>0</v>
      </c>
      <c r="R4727" s="88">
        <f t="shared" si="3135"/>
        <v>99.116113076923071</v>
      </c>
      <c r="S4727" s="70"/>
    </row>
    <row r="4728" spans="1:19" ht="63" customHeight="1" x14ac:dyDescent="0.3">
      <c r="A4728" s="28" t="s">
        <v>473</v>
      </c>
      <c r="B4728" s="28" t="s">
        <v>1415</v>
      </c>
      <c r="C4728" s="18" t="s">
        <v>479</v>
      </c>
      <c r="D4728" s="28"/>
      <c r="E4728" s="29" t="s">
        <v>2112</v>
      </c>
      <c r="F4728" s="24">
        <v>5624.9</v>
      </c>
      <c r="G4728" s="24">
        <f t="shared" si="3159"/>
        <v>0</v>
      </c>
      <c r="H4728" s="24">
        <f t="shared" si="3159"/>
        <v>5624.9</v>
      </c>
      <c r="I4728" s="24">
        <f t="shared" si="3159"/>
        <v>3900</v>
      </c>
      <c r="J4728" s="37">
        <f t="shared" si="3159"/>
        <v>3344.4291800000001</v>
      </c>
      <c r="K4728" s="24">
        <f t="shared" si="3159"/>
        <v>3900</v>
      </c>
      <c r="L4728" s="24">
        <f t="shared" si="3159"/>
        <v>3344.4291800000001</v>
      </c>
      <c r="M4728" s="24">
        <f t="shared" si="3159"/>
        <v>0</v>
      </c>
      <c r="N4728" s="24">
        <f t="shared" si="3159"/>
        <v>0</v>
      </c>
      <c r="O4728" s="30">
        <f t="shared" si="3159"/>
        <v>3865.5284099999999</v>
      </c>
      <c r="P4728" s="30">
        <f t="shared" si="3159"/>
        <v>3865.5284099999999</v>
      </c>
      <c r="Q4728" s="30">
        <f t="shared" si="3159"/>
        <v>0</v>
      </c>
      <c r="R4728" s="88">
        <f t="shared" si="3135"/>
        <v>99.116113076923071</v>
      </c>
      <c r="S4728" s="70"/>
    </row>
    <row r="4729" spans="1:19" ht="31.5" customHeight="1" x14ac:dyDescent="0.3">
      <c r="A4729" s="28" t="s">
        <v>473</v>
      </c>
      <c r="B4729" s="28" t="s">
        <v>1415</v>
      </c>
      <c r="C4729" s="18" t="s">
        <v>474</v>
      </c>
      <c r="D4729" s="28"/>
      <c r="E4729" s="29" t="s">
        <v>788</v>
      </c>
      <c r="F4729" s="24">
        <v>5624.9</v>
      </c>
      <c r="G4729" s="24">
        <f t="shared" ref="G4729:H4729" si="3160">G4730+G4732</f>
        <v>0</v>
      </c>
      <c r="H4729" s="24">
        <f t="shared" si="3160"/>
        <v>5624.9</v>
      </c>
      <c r="I4729" s="24">
        <f t="shared" ref="I4729:Q4729" si="3161">I4730+I4732</f>
        <v>3900</v>
      </c>
      <c r="J4729" s="37">
        <f t="shared" si="3161"/>
        <v>3344.4291800000001</v>
      </c>
      <c r="K4729" s="24">
        <f t="shared" si="3161"/>
        <v>3900</v>
      </c>
      <c r="L4729" s="24">
        <f t="shared" si="3161"/>
        <v>3344.4291800000001</v>
      </c>
      <c r="M4729" s="24">
        <f t="shared" si="3161"/>
        <v>0</v>
      </c>
      <c r="N4729" s="24">
        <f t="shared" si="3161"/>
        <v>0</v>
      </c>
      <c r="O4729" s="30">
        <f t="shared" si="3161"/>
        <v>3865.5284099999999</v>
      </c>
      <c r="P4729" s="30">
        <f t="shared" si="3161"/>
        <v>3865.5284099999999</v>
      </c>
      <c r="Q4729" s="30">
        <f t="shared" si="3161"/>
        <v>0</v>
      </c>
      <c r="R4729" s="88">
        <f t="shared" si="3135"/>
        <v>99.116113076923071</v>
      </c>
      <c r="S4729" s="70"/>
    </row>
    <row r="4730" spans="1:19" ht="78.75" customHeight="1" x14ac:dyDescent="0.3">
      <c r="A4730" s="28" t="s">
        <v>473</v>
      </c>
      <c r="B4730" s="28" t="s">
        <v>1415</v>
      </c>
      <c r="C4730" s="18" t="s">
        <v>474</v>
      </c>
      <c r="D4730" s="28" t="s">
        <v>58</v>
      </c>
      <c r="E4730" s="29" t="s">
        <v>660</v>
      </c>
      <c r="F4730" s="24">
        <v>3937.5</v>
      </c>
      <c r="G4730" s="24">
        <f t="shared" ref="G4730:Q4730" si="3162">G4731</f>
        <v>0</v>
      </c>
      <c r="H4730" s="24">
        <f t="shared" si="3162"/>
        <v>3937.5</v>
      </c>
      <c r="I4730" s="24">
        <f t="shared" si="3162"/>
        <v>3046.2350000000001</v>
      </c>
      <c r="J4730" s="37">
        <f t="shared" si="3162"/>
        <v>2586.39554</v>
      </c>
      <c r="K4730" s="24">
        <f t="shared" si="3162"/>
        <v>3046.2350000000001</v>
      </c>
      <c r="L4730" s="24">
        <f t="shared" si="3162"/>
        <v>2586.39554</v>
      </c>
      <c r="M4730" s="24">
        <f t="shared" si="3162"/>
        <v>0</v>
      </c>
      <c r="N4730" s="24">
        <f t="shared" si="3162"/>
        <v>0</v>
      </c>
      <c r="O4730" s="30">
        <f t="shared" si="3162"/>
        <v>3039.8553299999999</v>
      </c>
      <c r="P4730" s="30">
        <f t="shared" si="3162"/>
        <v>3039.8553299999999</v>
      </c>
      <c r="Q4730" s="30">
        <f t="shared" si="3162"/>
        <v>0</v>
      </c>
      <c r="R4730" s="88">
        <f t="shared" si="3135"/>
        <v>99.790571968347805</v>
      </c>
      <c r="S4730" s="70"/>
    </row>
    <row r="4731" spans="1:19" ht="31.5" customHeight="1" x14ac:dyDescent="0.3">
      <c r="A4731" s="28" t="s">
        <v>473</v>
      </c>
      <c r="B4731" s="28" t="s">
        <v>1415</v>
      </c>
      <c r="C4731" s="18" t="s">
        <v>474</v>
      </c>
      <c r="D4731" s="28" t="s">
        <v>68</v>
      </c>
      <c r="E4731" s="29" t="s">
        <v>662</v>
      </c>
      <c r="F4731" s="24">
        <v>3937.5</v>
      </c>
      <c r="G4731" s="24"/>
      <c r="H4731" s="24">
        <f>3022.6+2.1+912.8</f>
        <v>3937.5</v>
      </c>
      <c r="I4731" s="24">
        <v>3046.2350000000001</v>
      </c>
      <c r="J4731" s="37">
        <v>2586.39554</v>
      </c>
      <c r="K4731" s="24">
        <f>I4731</f>
        <v>3046.2350000000001</v>
      </c>
      <c r="L4731" s="24">
        <f>J4731</f>
        <v>2586.39554</v>
      </c>
      <c r="M4731" s="24">
        <v>0</v>
      </c>
      <c r="N4731" s="24">
        <v>0</v>
      </c>
      <c r="O4731" s="30">
        <v>3039.8553299999999</v>
      </c>
      <c r="P4731" s="30">
        <f>O4731</f>
        <v>3039.8553299999999</v>
      </c>
      <c r="Q4731" s="30">
        <v>0</v>
      </c>
      <c r="R4731" s="88">
        <f t="shared" si="3135"/>
        <v>99.790571968347805</v>
      </c>
      <c r="S4731" s="70"/>
    </row>
    <row r="4732" spans="1:19" ht="31.5" customHeight="1" x14ac:dyDescent="0.3">
      <c r="A4732" s="28" t="s">
        <v>473</v>
      </c>
      <c r="B4732" s="28" t="s">
        <v>1415</v>
      </c>
      <c r="C4732" s="18" t="s">
        <v>474</v>
      </c>
      <c r="D4732" s="28" t="s">
        <v>51</v>
      </c>
      <c r="E4732" s="29" t="s">
        <v>663</v>
      </c>
      <c r="F4732" s="24">
        <v>1687.4</v>
      </c>
      <c r="G4732" s="24">
        <f t="shared" ref="G4732:Q4732" si="3163">G4733</f>
        <v>0</v>
      </c>
      <c r="H4732" s="24">
        <f t="shared" si="3163"/>
        <v>1687.4</v>
      </c>
      <c r="I4732" s="24">
        <f t="shared" si="3163"/>
        <v>853.76499999999999</v>
      </c>
      <c r="J4732" s="37">
        <f t="shared" si="3163"/>
        <v>758.03363999999999</v>
      </c>
      <c r="K4732" s="24">
        <f t="shared" si="3163"/>
        <v>853.76499999999999</v>
      </c>
      <c r="L4732" s="24">
        <f t="shared" si="3163"/>
        <v>758.03363999999999</v>
      </c>
      <c r="M4732" s="24">
        <f t="shared" si="3163"/>
        <v>0</v>
      </c>
      <c r="N4732" s="24">
        <f t="shared" si="3163"/>
        <v>0</v>
      </c>
      <c r="O4732" s="30">
        <f t="shared" si="3163"/>
        <v>825.67308000000003</v>
      </c>
      <c r="P4732" s="30">
        <f t="shared" si="3163"/>
        <v>825.67308000000003</v>
      </c>
      <c r="Q4732" s="30">
        <f t="shared" si="3163"/>
        <v>0</v>
      </c>
      <c r="R4732" s="88">
        <f t="shared" si="3135"/>
        <v>96.709642583146419</v>
      </c>
      <c r="S4732" s="70"/>
    </row>
    <row r="4733" spans="1:19" ht="31.5" customHeight="1" x14ac:dyDescent="0.3">
      <c r="A4733" s="28" t="s">
        <v>473</v>
      </c>
      <c r="B4733" s="28" t="s">
        <v>1415</v>
      </c>
      <c r="C4733" s="18" t="s">
        <v>474</v>
      </c>
      <c r="D4733" s="28" t="s">
        <v>52</v>
      </c>
      <c r="E4733" s="29" t="s">
        <v>664</v>
      </c>
      <c r="F4733" s="24">
        <v>1687.4</v>
      </c>
      <c r="G4733" s="24"/>
      <c r="H4733" s="24">
        <v>1687.4</v>
      </c>
      <c r="I4733" s="24">
        <v>853.76499999999999</v>
      </c>
      <c r="J4733" s="37">
        <v>758.03363999999999</v>
      </c>
      <c r="K4733" s="24">
        <f>I4733</f>
        <v>853.76499999999999</v>
      </c>
      <c r="L4733" s="24">
        <f>J4733</f>
        <v>758.03363999999999</v>
      </c>
      <c r="M4733" s="24">
        <v>0</v>
      </c>
      <c r="N4733" s="24">
        <v>0</v>
      </c>
      <c r="O4733" s="30">
        <v>825.67308000000003</v>
      </c>
      <c r="P4733" s="30">
        <f>O4733</f>
        <v>825.67308000000003</v>
      </c>
      <c r="Q4733" s="30">
        <v>0</v>
      </c>
      <c r="R4733" s="88">
        <f t="shared" si="3135"/>
        <v>96.709642583146419</v>
      </c>
      <c r="S4733" s="70"/>
    </row>
    <row r="4734" spans="1:19" ht="31.5" customHeight="1" x14ac:dyDescent="0.3">
      <c r="A4734" s="28" t="s">
        <v>473</v>
      </c>
      <c r="B4734" s="28" t="s">
        <v>1415</v>
      </c>
      <c r="C4734" s="18" t="s">
        <v>269</v>
      </c>
      <c r="D4734" s="28"/>
      <c r="E4734" s="29" t="s">
        <v>1597</v>
      </c>
      <c r="F4734" s="24">
        <v>38810.6</v>
      </c>
      <c r="G4734" s="24">
        <f t="shared" ref="G4734:Q4736" si="3164">G4735</f>
        <v>0</v>
      </c>
      <c r="H4734" s="24">
        <f t="shared" si="3164"/>
        <v>58781.472999999998</v>
      </c>
      <c r="I4734" s="24">
        <f t="shared" si="3164"/>
        <v>58781.472999999991</v>
      </c>
      <c r="J4734" s="37">
        <f t="shared" si="3164"/>
        <v>35413.299829999996</v>
      </c>
      <c r="K4734" s="24">
        <f t="shared" si="3164"/>
        <v>0</v>
      </c>
      <c r="L4734" s="24">
        <f t="shared" si="3164"/>
        <v>0</v>
      </c>
      <c r="M4734" s="24">
        <f t="shared" si="3164"/>
        <v>0</v>
      </c>
      <c r="N4734" s="24">
        <f t="shared" si="3164"/>
        <v>0</v>
      </c>
      <c r="O4734" s="30">
        <f t="shared" si="3164"/>
        <v>58780.979279999992</v>
      </c>
      <c r="P4734" s="30">
        <f t="shared" si="3164"/>
        <v>0</v>
      </c>
      <c r="Q4734" s="30">
        <f t="shared" si="3164"/>
        <v>0</v>
      </c>
      <c r="R4734" s="88">
        <f t="shared" si="3135"/>
        <v>99.999160075488419</v>
      </c>
      <c r="S4734" s="70"/>
    </row>
    <row r="4735" spans="1:19" ht="47.25" customHeight="1" x14ac:dyDescent="0.3">
      <c r="A4735" s="28" t="s">
        <v>473</v>
      </c>
      <c r="B4735" s="28" t="s">
        <v>1415</v>
      </c>
      <c r="C4735" s="18" t="s">
        <v>270</v>
      </c>
      <c r="D4735" s="28"/>
      <c r="E4735" s="29" t="s">
        <v>1598</v>
      </c>
      <c r="F4735" s="24">
        <v>38810.6</v>
      </c>
      <c r="G4735" s="24">
        <f t="shared" si="3164"/>
        <v>0</v>
      </c>
      <c r="H4735" s="24">
        <f t="shared" si="3164"/>
        <v>58781.472999999998</v>
      </c>
      <c r="I4735" s="24">
        <f t="shared" si="3164"/>
        <v>58781.472999999991</v>
      </c>
      <c r="J4735" s="37">
        <f t="shared" si="3164"/>
        <v>35413.299829999996</v>
      </c>
      <c r="K4735" s="24">
        <f t="shared" si="3164"/>
        <v>0</v>
      </c>
      <c r="L4735" s="24">
        <f t="shared" si="3164"/>
        <v>0</v>
      </c>
      <c r="M4735" s="24">
        <f t="shared" si="3164"/>
        <v>0</v>
      </c>
      <c r="N4735" s="24">
        <f t="shared" si="3164"/>
        <v>0</v>
      </c>
      <c r="O4735" s="30">
        <f t="shared" si="3164"/>
        <v>58780.979279999992</v>
      </c>
      <c r="P4735" s="30">
        <f t="shared" si="3164"/>
        <v>0</v>
      </c>
      <c r="Q4735" s="30">
        <f t="shared" si="3164"/>
        <v>0</v>
      </c>
      <c r="R4735" s="88">
        <f t="shared" si="3135"/>
        <v>99.999160075488419</v>
      </c>
      <c r="S4735" s="70"/>
    </row>
    <row r="4736" spans="1:19" ht="47.25" customHeight="1" x14ac:dyDescent="0.3">
      <c r="A4736" s="28" t="s">
        <v>473</v>
      </c>
      <c r="B4736" s="28" t="s">
        <v>1415</v>
      </c>
      <c r="C4736" s="18" t="s">
        <v>494</v>
      </c>
      <c r="D4736" s="28"/>
      <c r="E4736" s="29" t="s">
        <v>1708</v>
      </c>
      <c r="F4736" s="24">
        <v>38810.6</v>
      </c>
      <c r="G4736" s="24">
        <f t="shared" si="3164"/>
        <v>0</v>
      </c>
      <c r="H4736" s="24">
        <f t="shared" si="3164"/>
        <v>58781.472999999998</v>
      </c>
      <c r="I4736" s="24">
        <f t="shared" si="3164"/>
        <v>58781.472999999991</v>
      </c>
      <c r="J4736" s="37">
        <f t="shared" si="3164"/>
        <v>35413.299829999996</v>
      </c>
      <c r="K4736" s="24">
        <f t="shared" si="3164"/>
        <v>0</v>
      </c>
      <c r="L4736" s="24">
        <f t="shared" si="3164"/>
        <v>0</v>
      </c>
      <c r="M4736" s="24">
        <f t="shared" si="3164"/>
        <v>0</v>
      </c>
      <c r="N4736" s="24">
        <f t="shared" si="3164"/>
        <v>0</v>
      </c>
      <c r="O4736" s="30">
        <f t="shared" si="3164"/>
        <v>58780.979279999992</v>
      </c>
      <c r="P4736" s="30">
        <f t="shared" si="3164"/>
        <v>0</v>
      </c>
      <c r="Q4736" s="30">
        <f t="shared" si="3164"/>
        <v>0</v>
      </c>
      <c r="R4736" s="88">
        <f t="shared" si="3135"/>
        <v>99.999160075488419</v>
      </c>
      <c r="S4736" s="70"/>
    </row>
    <row r="4737" spans="1:19" ht="47.25" customHeight="1" x14ac:dyDescent="0.3">
      <c r="A4737" s="28" t="s">
        <v>473</v>
      </c>
      <c r="B4737" s="28" t="s">
        <v>1415</v>
      </c>
      <c r="C4737" s="18" t="s">
        <v>492</v>
      </c>
      <c r="D4737" s="28"/>
      <c r="E4737" s="29" t="s">
        <v>1164</v>
      </c>
      <c r="F4737" s="24">
        <v>38810.6</v>
      </c>
      <c r="G4737" s="24">
        <f t="shared" ref="G4737:H4737" si="3165">G4740+G4738</f>
        <v>0</v>
      </c>
      <c r="H4737" s="24">
        <f t="shared" si="3165"/>
        <v>58781.472999999998</v>
      </c>
      <c r="I4737" s="24">
        <f t="shared" ref="I4737:Q4737" si="3166">I4740+I4738</f>
        <v>58781.472999999991</v>
      </c>
      <c r="J4737" s="37">
        <f t="shared" si="3166"/>
        <v>35413.299829999996</v>
      </c>
      <c r="K4737" s="24">
        <f t="shared" si="3166"/>
        <v>0</v>
      </c>
      <c r="L4737" s="24">
        <f t="shared" si="3166"/>
        <v>0</v>
      </c>
      <c r="M4737" s="24">
        <f t="shared" si="3166"/>
        <v>0</v>
      </c>
      <c r="N4737" s="24">
        <f t="shared" si="3166"/>
        <v>0</v>
      </c>
      <c r="O4737" s="30">
        <f t="shared" si="3166"/>
        <v>58780.979279999992</v>
      </c>
      <c r="P4737" s="30">
        <f t="shared" si="3166"/>
        <v>0</v>
      </c>
      <c r="Q4737" s="30">
        <f t="shared" si="3166"/>
        <v>0</v>
      </c>
      <c r="R4737" s="88">
        <f t="shared" si="3135"/>
        <v>99.999160075488419</v>
      </c>
      <c r="S4737" s="70"/>
    </row>
    <row r="4738" spans="1:19" ht="31.5" customHeight="1" x14ac:dyDescent="0.3">
      <c r="A4738" s="28" t="s">
        <v>473</v>
      </c>
      <c r="B4738" s="28" t="s">
        <v>1415</v>
      </c>
      <c r="C4738" s="18" t="s">
        <v>492</v>
      </c>
      <c r="D4738" s="28" t="s">
        <v>143</v>
      </c>
      <c r="E4738" s="29" t="s">
        <v>673</v>
      </c>
      <c r="F4738" s="24">
        <v>0</v>
      </c>
      <c r="G4738" s="24">
        <f t="shared" ref="G4738:Q4738" si="3167">G4739</f>
        <v>0</v>
      </c>
      <c r="H4738" s="24">
        <f t="shared" si="3167"/>
        <v>38810.6</v>
      </c>
      <c r="I4738" s="24">
        <f t="shared" si="3167"/>
        <v>622.59054000000003</v>
      </c>
      <c r="J4738" s="37">
        <f t="shared" si="3167"/>
        <v>480.17054000000002</v>
      </c>
      <c r="K4738" s="24">
        <f t="shared" si="3167"/>
        <v>0</v>
      </c>
      <c r="L4738" s="24">
        <f t="shared" si="3167"/>
        <v>0</v>
      </c>
      <c r="M4738" s="24">
        <f t="shared" si="3167"/>
        <v>0</v>
      </c>
      <c r="N4738" s="24">
        <f t="shared" si="3167"/>
        <v>0</v>
      </c>
      <c r="O4738" s="30">
        <f t="shared" si="3167"/>
        <v>622.59054000000003</v>
      </c>
      <c r="P4738" s="30">
        <f t="shared" si="3167"/>
        <v>0</v>
      </c>
      <c r="Q4738" s="30">
        <f t="shared" si="3167"/>
        <v>0</v>
      </c>
      <c r="R4738" s="88">
        <f t="shared" si="3135"/>
        <v>100</v>
      </c>
      <c r="S4738" s="70"/>
    </row>
    <row r="4739" spans="1:19" ht="47.25" customHeight="1" x14ac:dyDescent="0.3">
      <c r="A4739" s="28" t="s">
        <v>473</v>
      </c>
      <c r="B4739" s="28" t="s">
        <v>1415</v>
      </c>
      <c r="C4739" s="18" t="s">
        <v>492</v>
      </c>
      <c r="D4739" s="28" t="s">
        <v>139</v>
      </c>
      <c r="E4739" s="29" t="s">
        <v>676</v>
      </c>
      <c r="F4739" s="24">
        <v>0</v>
      </c>
      <c r="G4739" s="24"/>
      <c r="H4739" s="24">
        <v>38810.6</v>
      </c>
      <c r="I4739" s="24">
        <v>622.59054000000003</v>
      </c>
      <c r="J4739" s="37">
        <v>480.17054000000002</v>
      </c>
      <c r="K4739" s="24">
        <v>0</v>
      </c>
      <c r="L4739" s="24">
        <v>0</v>
      </c>
      <c r="M4739" s="24">
        <v>0</v>
      </c>
      <c r="N4739" s="24">
        <v>0</v>
      </c>
      <c r="O4739" s="30">
        <v>622.59054000000003</v>
      </c>
      <c r="P4739" s="30">
        <v>0</v>
      </c>
      <c r="Q4739" s="30">
        <v>0</v>
      </c>
      <c r="R4739" s="88">
        <f t="shared" si="3135"/>
        <v>100</v>
      </c>
      <c r="S4739" s="70"/>
    </row>
    <row r="4740" spans="1:19" ht="15.75" customHeight="1" x14ac:dyDescent="0.3">
      <c r="A4740" s="28" t="s">
        <v>473</v>
      </c>
      <c r="B4740" s="28" t="s">
        <v>1415</v>
      </c>
      <c r="C4740" s="18" t="s">
        <v>492</v>
      </c>
      <c r="D4740" s="28" t="s">
        <v>53</v>
      </c>
      <c r="E4740" s="29" t="s">
        <v>679</v>
      </c>
      <c r="F4740" s="24">
        <v>38810.6</v>
      </c>
      <c r="G4740" s="24">
        <f t="shared" ref="G4740:Q4740" si="3168">G4741+G4742</f>
        <v>0</v>
      </c>
      <c r="H4740" s="24">
        <f t="shared" ref="H4740" si="3169">H4741+H4742</f>
        <v>19970.873</v>
      </c>
      <c r="I4740" s="24">
        <f t="shared" si="3168"/>
        <v>58158.882459999993</v>
      </c>
      <c r="J4740" s="37">
        <f t="shared" si="3168"/>
        <v>34933.129289999997</v>
      </c>
      <c r="K4740" s="24">
        <f t="shared" si="3168"/>
        <v>0</v>
      </c>
      <c r="L4740" s="24">
        <f t="shared" si="3168"/>
        <v>0</v>
      </c>
      <c r="M4740" s="24">
        <f t="shared" si="3168"/>
        <v>0</v>
      </c>
      <c r="N4740" s="24">
        <f t="shared" si="3168"/>
        <v>0</v>
      </c>
      <c r="O4740" s="30">
        <f t="shared" si="3168"/>
        <v>58158.388739999995</v>
      </c>
      <c r="P4740" s="30">
        <f t="shared" si="3168"/>
        <v>0</v>
      </c>
      <c r="Q4740" s="30">
        <f t="shared" si="3168"/>
        <v>0</v>
      </c>
      <c r="R4740" s="88">
        <f t="shared" si="3135"/>
        <v>99.999151084100802</v>
      </c>
      <c r="S4740" s="70"/>
    </row>
    <row r="4741" spans="1:19" ht="63" customHeight="1" x14ac:dyDescent="0.3">
      <c r="A4741" s="28" t="s">
        <v>473</v>
      </c>
      <c r="B4741" s="28" t="s">
        <v>1415</v>
      </c>
      <c r="C4741" s="18" t="s">
        <v>492</v>
      </c>
      <c r="D4741" s="28" t="s">
        <v>262</v>
      </c>
      <c r="E4741" s="29" t="s">
        <v>680</v>
      </c>
      <c r="F4741" s="24">
        <v>38810.6</v>
      </c>
      <c r="G4741" s="24"/>
      <c r="H4741" s="24">
        <f>12085.022+3054.833+4831.018</f>
        <v>19970.873</v>
      </c>
      <c r="I4741" s="24">
        <v>40158.911289999996</v>
      </c>
      <c r="J4741" s="37">
        <v>24195.95696</v>
      </c>
      <c r="K4741" s="24">
        <v>0</v>
      </c>
      <c r="L4741" s="24">
        <v>0</v>
      </c>
      <c r="M4741" s="24">
        <v>0</v>
      </c>
      <c r="N4741" s="24">
        <v>0</v>
      </c>
      <c r="O4741" s="30">
        <v>40158.417569999998</v>
      </c>
      <c r="P4741" s="30">
        <v>0</v>
      </c>
      <c r="Q4741" s="30">
        <v>0</v>
      </c>
      <c r="R4741" s="88">
        <f t="shared" si="3135"/>
        <v>99.998770584201267</v>
      </c>
      <c r="S4741" s="70"/>
    </row>
    <row r="4742" spans="1:19" ht="15.75" customHeight="1" x14ac:dyDescent="0.3">
      <c r="A4742" s="28" t="s">
        <v>473</v>
      </c>
      <c r="B4742" s="28" t="s">
        <v>1415</v>
      </c>
      <c r="C4742" s="18" t="s">
        <v>492</v>
      </c>
      <c r="D4742" s="28" t="s">
        <v>54</v>
      </c>
      <c r="E4742" s="29" t="s">
        <v>681</v>
      </c>
      <c r="F4742" s="24">
        <v>0</v>
      </c>
      <c r="G4742" s="24"/>
      <c r="H4742" s="24">
        <v>0</v>
      </c>
      <c r="I4742" s="24">
        <v>17999.971170000001</v>
      </c>
      <c r="J4742" s="37">
        <v>10737.172329999999</v>
      </c>
      <c r="K4742" s="24">
        <v>0</v>
      </c>
      <c r="L4742" s="24">
        <v>0</v>
      </c>
      <c r="M4742" s="24">
        <v>0</v>
      </c>
      <c r="N4742" s="24">
        <v>0</v>
      </c>
      <c r="O4742" s="30">
        <v>17999.971170000001</v>
      </c>
      <c r="P4742" s="30">
        <v>0</v>
      </c>
      <c r="Q4742" s="30">
        <v>0</v>
      </c>
      <c r="R4742" s="88">
        <f t="shared" si="3135"/>
        <v>100</v>
      </c>
      <c r="S4742" s="70"/>
    </row>
    <row r="4743" spans="1:19" ht="31.5" customHeight="1" x14ac:dyDescent="0.3">
      <c r="A4743" s="28" t="s">
        <v>473</v>
      </c>
      <c r="B4743" s="28" t="s">
        <v>1415</v>
      </c>
      <c r="C4743" s="18" t="s">
        <v>65</v>
      </c>
      <c r="D4743" s="28"/>
      <c r="E4743" s="29" t="s">
        <v>1228</v>
      </c>
      <c r="F4743" s="24">
        <v>28104.9</v>
      </c>
      <c r="G4743" s="24">
        <f t="shared" ref="G4743:Q4743" si="3170">G4744</f>
        <v>0</v>
      </c>
      <c r="H4743" s="24">
        <f t="shared" si="3170"/>
        <v>27932.190000000002</v>
      </c>
      <c r="I4743" s="24">
        <f t="shared" si="3170"/>
        <v>27210.69</v>
      </c>
      <c r="J4743" s="37">
        <f t="shared" si="3170"/>
        <v>19563.909799999998</v>
      </c>
      <c r="K4743" s="24">
        <f t="shared" si="3170"/>
        <v>0</v>
      </c>
      <c r="L4743" s="24">
        <f t="shared" si="3170"/>
        <v>0</v>
      </c>
      <c r="M4743" s="24">
        <f t="shared" si="3170"/>
        <v>0</v>
      </c>
      <c r="N4743" s="24">
        <f t="shared" si="3170"/>
        <v>0</v>
      </c>
      <c r="O4743" s="30">
        <f t="shared" si="3170"/>
        <v>27201.07055</v>
      </c>
      <c r="P4743" s="30">
        <f t="shared" si="3170"/>
        <v>0</v>
      </c>
      <c r="Q4743" s="30">
        <f t="shared" si="3170"/>
        <v>0</v>
      </c>
      <c r="R4743" s="88">
        <f t="shared" si="3135"/>
        <v>99.964648268750267</v>
      </c>
      <c r="S4743" s="70"/>
    </row>
    <row r="4744" spans="1:19" ht="31.5" customHeight="1" x14ac:dyDescent="0.3">
      <c r="A4744" s="28" t="s">
        <v>473</v>
      </c>
      <c r="B4744" s="28" t="s">
        <v>1415</v>
      </c>
      <c r="C4744" s="18" t="s">
        <v>66</v>
      </c>
      <c r="D4744" s="28"/>
      <c r="E4744" s="29" t="s">
        <v>1231</v>
      </c>
      <c r="F4744" s="24">
        <v>28104.9</v>
      </c>
      <c r="G4744" s="24">
        <f t="shared" ref="G4744:H4744" si="3171">G4745+G4748</f>
        <v>0</v>
      </c>
      <c r="H4744" s="24">
        <f t="shared" si="3171"/>
        <v>27932.190000000002</v>
      </c>
      <c r="I4744" s="24">
        <f t="shared" ref="I4744:Q4744" si="3172">I4745+I4748</f>
        <v>27210.69</v>
      </c>
      <c r="J4744" s="37">
        <f t="shared" si="3172"/>
        <v>19563.909799999998</v>
      </c>
      <c r="K4744" s="24">
        <f t="shared" si="3172"/>
        <v>0</v>
      </c>
      <c r="L4744" s="24">
        <f t="shared" si="3172"/>
        <v>0</v>
      </c>
      <c r="M4744" s="24">
        <f t="shared" si="3172"/>
        <v>0</v>
      </c>
      <c r="N4744" s="24">
        <f t="shared" si="3172"/>
        <v>0</v>
      </c>
      <c r="O4744" s="30">
        <f t="shared" si="3172"/>
        <v>27201.07055</v>
      </c>
      <c r="P4744" s="30">
        <f t="shared" si="3172"/>
        <v>0</v>
      </c>
      <c r="Q4744" s="30">
        <f t="shared" si="3172"/>
        <v>0</v>
      </c>
      <c r="R4744" s="88">
        <f t="shared" si="3135"/>
        <v>99.964648268750267</v>
      </c>
      <c r="S4744" s="70"/>
    </row>
    <row r="4745" spans="1:19" ht="31.5" customHeight="1" x14ac:dyDescent="0.3">
      <c r="A4745" s="28" t="s">
        <v>473</v>
      </c>
      <c r="B4745" s="28" t="s">
        <v>1415</v>
      </c>
      <c r="C4745" s="18" t="s">
        <v>67</v>
      </c>
      <c r="D4745" s="28"/>
      <c r="E4745" s="29" t="s">
        <v>1221</v>
      </c>
      <c r="F4745" s="24">
        <v>26315.200000000001</v>
      </c>
      <c r="G4745" s="24">
        <f t="shared" ref="G4745:Q4746" si="3173">G4746</f>
        <v>0</v>
      </c>
      <c r="H4745" s="24">
        <f t="shared" si="3173"/>
        <v>26315.200000000001</v>
      </c>
      <c r="I4745" s="24">
        <f t="shared" si="3173"/>
        <v>25708.064999999999</v>
      </c>
      <c r="J4745" s="37">
        <f t="shared" si="3173"/>
        <v>18515.260289999998</v>
      </c>
      <c r="K4745" s="24">
        <f t="shared" si="3173"/>
        <v>0</v>
      </c>
      <c r="L4745" s="24">
        <f t="shared" si="3173"/>
        <v>0</v>
      </c>
      <c r="M4745" s="24">
        <f t="shared" si="3173"/>
        <v>0</v>
      </c>
      <c r="N4745" s="24">
        <f t="shared" si="3173"/>
        <v>0</v>
      </c>
      <c r="O4745" s="30">
        <f t="shared" si="3173"/>
        <v>25698.44555</v>
      </c>
      <c r="P4745" s="30">
        <f t="shared" si="3173"/>
        <v>0</v>
      </c>
      <c r="Q4745" s="30">
        <f t="shared" si="3173"/>
        <v>0</v>
      </c>
      <c r="R4745" s="88">
        <f t="shared" si="3135"/>
        <v>99.962581975734082</v>
      </c>
      <c r="S4745" s="70"/>
    </row>
    <row r="4746" spans="1:19" ht="78.75" customHeight="1" x14ac:dyDescent="0.3">
      <c r="A4746" s="28" t="s">
        <v>473</v>
      </c>
      <c r="B4746" s="28" t="s">
        <v>1415</v>
      </c>
      <c r="C4746" s="18" t="s">
        <v>67</v>
      </c>
      <c r="D4746" s="28" t="s">
        <v>58</v>
      </c>
      <c r="E4746" s="29" t="s">
        <v>660</v>
      </c>
      <c r="F4746" s="24">
        <v>26315.200000000001</v>
      </c>
      <c r="G4746" s="24">
        <f t="shared" si="3173"/>
        <v>0</v>
      </c>
      <c r="H4746" s="24">
        <f t="shared" si="3173"/>
        <v>26315.200000000001</v>
      </c>
      <c r="I4746" s="24">
        <f t="shared" si="3173"/>
        <v>25708.064999999999</v>
      </c>
      <c r="J4746" s="37">
        <f t="shared" si="3173"/>
        <v>18515.260289999998</v>
      </c>
      <c r="K4746" s="24">
        <f t="shared" si="3173"/>
        <v>0</v>
      </c>
      <c r="L4746" s="24">
        <f t="shared" si="3173"/>
        <v>0</v>
      </c>
      <c r="M4746" s="24">
        <f t="shared" si="3173"/>
        <v>0</v>
      </c>
      <c r="N4746" s="24">
        <f t="shared" si="3173"/>
        <v>0</v>
      </c>
      <c r="O4746" s="30">
        <f t="shared" si="3173"/>
        <v>25698.44555</v>
      </c>
      <c r="P4746" s="30">
        <f t="shared" si="3173"/>
        <v>0</v>
      </c>
      <c r="Q4746" s="30">
        <f t="shared" si="3173"/>
        <v>0</v>
      </c>
      <c r="R4746" s="88">
        <f t="shared" si="3135"/>
        <v>99.962581975734082</v>
      </c>
      <c r="S4746" s="70"/>
    </row>
    <row r="4747" spans="1:19" ht="31.5" customHeight="1" x14ac:dyDescent="0.3">
      <c r="A4747" s="28" t="s">
        <v>473</v>
      </c>
      <c r="B4747" s="28" t="s">
        <v>1415</v>
      </c>
      <c r="C4747" s="18" t="s">
        <v>67</v>
      </c>
      <c r="D4747" s="28" t="s">
        <v>68</v>
      </c>
      <c r="E4747" s="29" t="s">
        <v>662</v>
      </c>
      <c r="F4747" s="24">
        <v>26315.200000000001</v>
      </c>
      <c r="G4747" s="24"/>
      <c r="H4747" s="24">
        <v>26315.200000000001</v>
      </c>
      <c r="I4747" s="24">
        <v>25708.064999999999</v>
      </c>
      <c r="J4747" s="37">
        <v>18515.260289999998</v>
      </c>
      <c r="K4747" s="24">
        <v>0</v>
      </c>
      <c r="L4747" s="24">
        <v>0</v>
      </c>
      <c r="M4747" s="24">
        <v>0</v>
      </c>
      <c r="N4747" s="24">
        <v>0</v>
      </c>
      <c r="O4747" s="30">
        <v>25698.44555</v>
      </c>
      <c r="P4747" s="30">
        <v>0</v>
      </c>
      <c r="Q4747" s="30">
        <v>0</v>
      </c>
      <c r="R4747" s="88">
        <f t="shared" si="3135"/>
        <v>99.962581975734082</v>
      </c>
      <c r="S4747" s="70"/>
    </row>
    <row r="4748" spans="1:19" ht="31.5" customHeight="1" x14ac:dyDescent="0.3">
      <c r="A4748" s="28" t="s">
        <v>473</v>
      </c>
      <c r="B4748" s="28" t="s">
        <v>1415</v>
      </c>
      <c r="C4748" s="18" t="s">
        <v>69</v>
      </c>
      <c r="D4748" s="28"/>
      <c r="E4748" s="29" t="s">
        <v>1222</v>
      </c>
      <c r="F4748" s="24">
        <v>1789.6999999999998</v>
      </c>
      <c r="G4748" s="24">
        <f t="shared" ref="G4748:H4748" si="3174">G4749+G4751</f>
        <v>0</v>
      </c>
      <c r="H4748" s="24">
        <f t="shared" si="3174"/>
        <v>1616.99</v>
      </c>
      <c r="I4748" s="24">
        <f t="shared" ref="I4748:Q4748" si="3175">I4749+I4751</f>
        <v>1502.625</v>
      </c>
      <c r="J4748" s="37">
        <f t="shared" si="3175"/>
        <v>1048.6495100000002</v>
      </c>
      <c r="K4748" s="24">
        <f t="shared" si="3175"/>
        <v>0</v>
      </c>
      <c r="L4748" s="24">
        <f t="shared" si="3175"/>
        <v>0</v>
      </c>
      <c r="M4748" s="24">
        <f t="shared" si="3175"/>
        <v>0</v>
      </c>
      <c r="N4748" s="24">
        <f t="shared" si="3175"/>
        <v>0</v>
      </c>
      <c r="O4748" s="30">
        <f t="shared" si="3175"/>
        <v>1502.625</v>
      </c>
      <c r="P4748" s="30">
        <f t="shared" si="3175"/>
        <v>0</v>
      </c>
      <c r="Q4748" s="30">
        <f t="shared" si="3175"/>
        <v>0</v>
      </c>
      <c r="R4748" s="88">
        <f t="shared" si="3135"/>
        <v>100</v>
      </c>
      <c r="S4748" s="70"/>
    </row>
    <row r="4749" spans="1:19" ht="78.75" customHeight="1" x14ac:dyDescent="0.3">
      <c r="A4749" s="28" t="s">
        <v>473</v>
      </c>
      <c r="B4749" s="28" t="s">
        <v>1415</v>
      </c>
      <c r="C4749" s="18" t="s">
        <v>69</v>
      </c>
      <c r="D4749" s="28" t="s">
        <v>58</v>
      </c>
      <c r="E4749" s="29" t="s">
        <v>660</v>
      </c>
      <c r="F4749" s="24">
        <v>1.1000000000000001</v>
      </c>
      <c r="G4749" s="24">
        <f t="shared" ref="G4749:Q4749" si="3176">G4750</f>
        <v>0</v>
      </c>
      <c r="H4749" s="24">
        <f t="shared" si="3176"/>
        <v>1.1000000000000001</v>
      </c>
      <c r="I4749" s="24">
        <f t="shared" si="3176"/>
        <v>1.0349999999999999</v>
      </c>
      <c r="J4749" s="37">
        <f t="shared" si="3176"/>
        <v>1.0349999999999999</v>
      </c>
      <c r="K4749" s="24">
        <f t="shared" si="3176"/>
        <v>0</v>
      </c>
      <c r="L4749" s="24">
        <f t="shared" si="3176"/>
        <v>0</v>
      </c>
      <c r="M4749" s="24">
        <f t="shared" si="3176"/>
        <v>0</v>
      </c>
      <c r="N4749" s="24">
        <f t="shared" si="3176"/>
        <v>0</v>
      </c>
      <c r="O4749" s="30">
        <f t="shared" si="3176"/>
        <v>1.0349999999999999</v>
      </c>
      <c r="P4749" s="30">
        <f t="shared" si="3176"/>
        <v>0</v>
      </c>
      <c r="Q4749" s="30">
        <f t="shared" si="3176"/>
        <v>0</v>
      </c>
      <c r="R4749" s="88">
        <f t="shared" ref="R4749:R4812" si="3177">O4749/I4749*100</f>
        <v>100</v>
      </c>
      <c r="S4749" s="70"/>
    </row>
    <row r="4750" spans="1:19" ht="31.5" customHeight="1" x14ac:dyDescent="0.3">
      <c r="A4750" s="28" t="s">
        <v>473</v>
      </c>
      <c r="B4750" s="28" t="s">
        <v>1415</v>
      </c>
      <c r="C4750" s="18" t="s">
        <v>69</v>
      </c>
      <c r="D4750" s="28" t="s">
        <v>68</v>
      </c>
      <c r="E4750" s="29" t="s">
        <v>662</v>
      </c>
      <c r="F4750" s="24">
        <v>1.1000000000000001</v>
      </c>
      <c r="G4750" s="24"/>
      <c r="H4750" s="24">
        <v>1.1000000000000001</v>
      </c>
      <c r="I4750" s="24">
        <v>1.0349999999999999</v>
      </c>
      <c r="J4750" s="37">
        <v>1.0349999999999999</v>
      </c>
      <c r="K4750" s="24">
        <v>0</v>
      </c>
      <c r="L4750" s="24">
        <v>0</v>
      </c>
      <c r="M4750" s="24">
        <v>0</v>
      </c>
      <c r="N4750" s="24">
        <v>0</v>
      </c>
      <c r="O4750" s="30">
        <v>1.0349999999999999</v>
      </c>
      <c r="P4750" s="30">
        <v>0</v>
      </c>
      <c r="Q4750" s="30">
        <v>0</v>
      </c>
      <c r="R4750" s="88">
        <f t="shared" si="3177"/>
        <v>100</v>
      </c>
      <c r="S4750" s="70"/>
    </row>
    <row r="4751" spans="1:19" ht="31.5" customHeight="1" x14ac:dyDescent="0.3">
      <c r="A4751" s="28" t="s">
        <v>473</v>
      </c>
      <c r="B4751" s="28" t="s">
        <v>1415</v>
      </c>
      <c r="C4751" s="18" t="s">
        <v>69</v>
      </c>
      <c r="D4751" s="28" t="s">
        <v>51</v>
      </c>
      <c r="E4751" s="29" t="s">
        <v>663</v>
      </c>
      <c r="F4751" s="24">
        <v>1788.6</v>
      </c>
      <c r="G4751" s="24">
        <f t="shared" ref="G4751:Q4751" si="3178">G4752</f>
        <v>0</v>
      </c>
      <c r="H4751" s="24">
        <f t="shared" si="3178"/>
        <v>1615.89</v>
      </c>
      <c r="I4751" s="24">
        <f t="shared" si="3178"/>
        <v>1501.59</v>
      </c>
      <c r="J4751" s="37">
        <f t="shared" si="3178"/>
        <v>1047.6145100000001</v>
      </c>
      <c r="K4751" s="24">
        <f t="shared" si="3178"/>
        <v>0</v>
      </c>
      <c r="L4751" s="24">
        <f t="shared" si="3178"/>
        <v>0</v>
      </c>
      <c r="M4751" s="24">
        <f t="shared" si="3178"/>
        <v>0</v>
      </c>
      <c r="N4751" s="24">
        <f t="shared" si="3178"/>
        <v>0</v>
      </c>
      <c r="O4751" s="30">
        <f t="shared" si="3178"/>
        <v>1501.59</v>
      </c>
      <c r="P4751" s="30">
        <f t="shared" si="3178"/>
        <v>0</v>
      </c>
      <c r="Q4751" s="30">
        <f t="shared" si="3178"/>
        <v>0</v>
      </c>
      <c r="R4751" s="88">
        <f t="shared" si="3177"/>
        <v>100</v>
      </c>
      <c r="S4751" s="70"/>
    </row>
    <row r="4752" spans="1:19" ht="31.5" customHeight="1" x14ac:dyDescent="0.3">
      <c r="A4752" s="28" t="s">
        <v>473</v>
      </c>
      <c r="B4752" s="28" t="s">
        <v>1415</v>
      </c>
      <c r="C4752" s="18" t="s">
        <v>69</v>
      </c>
      <c r="D4752" s="28" t="s">
        <v>52</v>
      </c>
      <c r="E4752" s="29" t="s">
        <v>664</v>
      </c>
      <c r="F4752" s="24">
        <v>1788.6</v>
      </c>
      <c r="G4752" s="24"/>
      <c r="H4752" s="24">
        <v>1615.89</v>
      </c>
      <c r="I4752" s="24">
        <v>1501.59</v>
      </c>
      <c r="J4752" s="37">
        <v>1047.6145100000001</v>
      </c>
      <c r="K4752" s="24">
        <v>0</v>
      </c>
      <c r="L4752" s="24">
        <v>0</v>
      </c>
      <c r="M4752" s="24">
        <v>0</v>
      </c>
      <c r="N4752" s="24">
        <v>0</v>
      </c>
      <c r="O4752" s="30">
        <v>1501.59</v>
      </c>
      <c r="P4752" s="30">
        <v>0</v>
      </c>
      <c r="Q4752" s="30">
        <v>0</v>
      </c>
      <c r="R4752" s="88">
        <f t="shared" si="3177"/>
        <v>100</v>
      </c>
      <c r="S4752" s="70"/>
    </row>
    <row r="4753" spans="1:19" ht="47.25" customHeight="1" x14ac:dyDescent="0.3">
      <c r="A4753" s="28" t="s">
        <v>473</v>
      </c>
      <c r="B4753" s="28" t="s">
        <v>1415</v>
      </c>
      <c r="C4753" s="28" t="s">
        <v>79</v>
      </c>
      <c r="D4753" s="28"/>
      <c r="E4753" s="29" t="s">
        <v>1232</v>
      </c>
      <c r="F4753" s="24">
        <v>0</v>
      </c>
      <c r="G4753" s="24">
        <f t="shared" ref="G4753:Q4756" si="3179">G4754</f>
        <v>0</v>
      </c>
      <c r="H4753" s="24">
        <f t="shared" si="3179"/>
        <v>0</v>
      </c>
      <c r="I4753" s="24">
        <f>I4754+I4758</f>
        <v>3279.239</v>
      </c>
      <c r="J4753" s="24">
        <f t="shared" ref="J4753:Q4753" si="3180">J4754+J4758</f>
        <v>2189.6559999999999</v>
      </c>
      <c r="K4753" s="24">
        <f t="shared" si="3180"/>
        <v>0</v>
      </c>
      <c r="L4753" s="24">
        <f t="shared" si="3180"/>
        <v>0</v>
      </c>
      <c r="M4753" s="24">
        <f t="shared" si="3180"/>
        <v>0</v>
      </c>
      <c r="N4753" s="24">
        <f t="shared" si="3180"/>
        <v>0</v>
      </c>
      <c r="O4753" s="24">
        <f t="shared" si="3180"/>
        <v>3279.239</v>
      </c>
      <c r="P4753" s="24">
        <f t="shared" si="3180"/>
        <v>0</v>
      </c>
      <c r="Q4753" s="24">
        <f t="shared" si="3180"/>
        <v>0</v>
      </c>
      <c r="R4753" s="88">
        <f t="shared" si="3177"/>
        <v>100</v>
      </c>
      <c r="S4753" s="70"/>
    </row>
    <row r="4754" spans="1:19" ht="15.75" customHeight="1" x14ac:dyDescent="0.3">
      <c r="A4754" s="28" t="s">
        <v>473</v>
      </c>
      <c r="B4754" s="28" t="s">
        <v>1415</v>
      </c>
      <c r="C4754" s="28" t="s">
        <v>80</v>
      </c>
      <c r="D4754" s="28"/>
      <c r="E4754" s="29" t="s">
        <v>1235</v>
      </c>
      <c r="F4754" s="24">
        <v>0</v>
      </c>
      <c r="G4754" s="24">
        <f t="shared" si="3179"/>
        <v>0</v>
      </c>
      <c r="H4754" s="24">
        <f t="shared" si="3179"/>
        <v>0</v>
      </c>
      <c r="I4754" s="24">
        <f t="shared" si="3179"/>
        <v>3226.4389999999999</v>
      </c>
      <c r="J4754" s="37">
        <f t="shared" si="3179"/>
        <v>2189.6559999999999</v>
      </c>
      <c r="K4754" s="24">
        <f t="shared" si="3179"/>
        <v>0</v>
      </c>
      <c r="L4754" s="24">
        <f t="shared" si="3179"/>
        <v>0</v>
      </c>
      <c r="M4754" s="24">
        <f t="shared" si="3179"/>
        <v>0</v>
      </c>
      <c r="N4754" s="24">
        <f t="shared" si="3179"/>
        <v>0</v>
      </c>
      <c r="O4754" s="30">
        <f t="shared" si="3179"/>
        <v>3226.4389999999999</v>
      </c>
      <c r="P4754" s="30">
        <f t="shared" si="3179"/>
        <v>0</v>
      </c>
      <c r="Q4754" s="30">
        <f t="shared" si="3179"/>
        <v>0</v>
      </c>
      <c r="R4754" s="88">
        <f t="shared" si="3177"/>
        <v>100</v>
      </c>
      <c r="S4754" s="70"/>
    </row>
    <row r="4755" spans="1:19" ht="15.75" customHeight="1" x14ac:dyDescent="0.3">
      <c r="A4755" s="28" t="s">
        <v>473</v>
      </c>
      <c r="B4755" s="28" t="s">
        <v>1415</v>
      </c>
      <c r="C4755" s="28" t="s">
        <v>81</v>
      </c>
      <c r="D4755" s="28"/>
      <c r="E4755" s="29" t="s">
        <v>1236</v>
      </c>
      <c r="F4755" s="24">
        <v>0</v>
      </c>
      <c r="G4755" s="24">
        <f t="shared" si="3179"/>
        <v>0</v>
      </c>
      <c r="H4755" s="24">
        <f t="shared" si="3179"/>
        <v>0</v>
      </c>
      <c r="I4755" s="24">
        <f t="shared" si="3179"/>
        <v>3226.4389999999999</v>
      </c>
      <c r="J4755" s="37">
        <f t="shared" si="3179"/>
        <v>2189.6559999999999</v>
      </c>
      <c r="K4755" s="24">
        <f t="shared" si="3179"/>
        <v>0</v>
      </c>
      <c r="L4755" s="24">
        <f t="shared" si="3179"/>
        <v>0</v>
      </c>
      <c r="M4755" s="24">
        <f t="shared" si="3179"/>
        <v>0</v>
      </c>
      <c r="N4755" s="24">
        <f t="shared" si="3179"/>
        <v>0</v>
      </c>
      <c r="O4755" s="30">
        <f t="shared" si="3179"/>
        <v>3226.4389999999999</v>
      </c>
      <c r="P4755" s="30">
        <f t="shared" si="3179"/>
        <v>0</v>
      </c>
      <c r="Q4755" s="30">
        <f t="shared" si="3179"/>
        <v>0</v>
      </c>
      <c r="R4755" s="88">
        <f t="shared" si="3177"/>
        <v>100</v>
      </c>
      <c r="S4755" s="70"/>
    </row>
    <row r="4756" spans="1:19" ht="15.75" customHeight="1" x14ac:dyDescent="0.3">
      <c r="A4756" s="28" t="s">
        <v>473</v>
      </c>
      <c r="B4756" s="28" t="s">
        <v>1415</v>
      </c>
      <c r="C4756" s="28" t="s">
        <v>81</v>
      </c>
      <c r="D4756" s="28" t="s">
        <v>190</v>
      </c>
      <c r="E4756" s="29" t="s">
        <v>665</v>
      </c>
      <c r="F4756" s="24">
        <v>0</v>
      </c>
      <c r="G4756" s="24">
        <f t="shared" si="3179"/>
        <v>0</v>
      </c>
      <c r="H4756" s="24">
        <f t="shared" si="3179"/>
        <v>0</v>
      </c>
      <c r="I4756" s="24">
        <f t="shared" si="3179"/>
        <v>3226.4389999999999</v>
      </c>
      <c r="J4756" s="37">
        <f t="shared" si="3179"/>
        <v>2189.6559999999999</v>
      </c>
      <c r="K4756" s="24">
        <f t="shared" si="3179"/>
        <v>0</v>
      </c>
      <c r="L4756" s="24">
        <f t="shared" si="3179"/>
        <v>0</v>
      </c>
      <c r="M4756" s="24">
        <f t="shared" si="3179"/>
        <v>0</v>
      </c>
      <c r="N4756" s="24">
        <f t="shared" si="3179"/>
        <v>0</v>
      </c>
      <c r="O4756" s="30">
        <f t="shared" si="3179"/>
        <v>3226.4389999999999</v>
      </c>
      <c r="P4756" s="30">
        <f t="shared" si="3179"/>
        <v>0</v>
      </c>
      <c r="Q4756" s="30">
        <f t="shared" si="3179"/>
        <v>0</v>
      </c>
      <c r="R4756" s="88">
        <f t="shared" si="3177"/>
        <v>100</v>
      </c>
      <c r="S4756" s="70"/>
    </row>
    <row r="4757" spans="1:19" ht="31.5" customHeight="1" x14ac:dyDescent="0.3">
      <c r="A4757" s="28" t="s">
        <v>473</v>
      </c>
      <c r="B4757" s="28" t="s">
        <v>1415</v>
      </c>
      <c r="C4757" s="28" t="s">
        <v>81</v>
      </c>
      <c r="D4757" s="28" t="s">
        <v>475</v>
      </c>
      <c r="E4757" s="29" t="s">
        <v>667</v>
      </c>
      <c r="F4757" s="24">
        <v>0</v>
      </c>
      <c r="G4757" s="24"/>
      <c r="H4757" s="24">
        <v>0</v>
      </c>
      <c r="I4757" s="24">
        <v>3226.4389999999999</v>
      </c>
      <c r="J4757" s="37">
        <v>2189.6559999999999</v>
      </c>
      <c r="K4757" s="24">
        <v>0</v>
      </c>
      <c r="L4757" s="24">
        <v>0</v>
      </c>
      <c r="M4757" s="24">
        <v>0</v>
      </c>
      <c r="N4757" s="24">
        <v>0</v>
      </c>
      <c r="O4757" s="30">
        <v>3226.4389999999999</v>
      </c>
      <c r="P4757" s="30">
        <v>0</v>
      </c>
      <c r="Q4757" s="30">
        <v>0</v>
      </c>
      <c r="R4757" s="88">
        <f t="shared" si="3177"/>
        <v>100</v>
      </c>
      <c r="S4757" s="70"/>
    </row>
    <row r="4758" spans="1:19" ht="46.8" x14ac:dyDescent="0.3">
      <c r="A4758" s="28" t="s">
        <v>473</v>
      </c>
      <c r="B4758" s="28" t="s">
        <v>1415</v>
      </c>
      <c r="C4758" s="18" t="s">
        <v>2000</v>
      </c>
      <c r="D4758" s="28"/>
      <c r="E4758" s="29" t="s">
        <v>2001</v>
      </c>
      <c r="F4758" s="24"/>
      <c r="G4758" s="24"/>
      <c r="H4758" s="24">
        <f>H4759</f>
        <v>0</v>
      </c>
      <c r="I4758" s="24">
        <f>I4759</f>
        <v>52.8</v>
      </c>
      <c r="J4758" s="24">
        <f t="shared" ref="J4758:Q4760" si="3181">J4759</f>
        <v>0</v>
      </c>
      <c r="K4758" s="24">
        <f t="shared" si="3181"/>
        <v>0</v>
      </c>
      <c r="L4758" s="24">
        <f t="shared" si="3181"/>
        <v>0</v>
      </c>
      <c r="M4758" s="24">
        <f t="shared" si="3181"/>
        <v>0</v>
      </c>
      <c r="N4758" s="24">
        <f t="shared" si="3181"/>
        <v>0</v>
      </c>
      <c r="O4758" s="24">
        <f t="shared" si="3181"/>
        <v>52.8</v>
      </c>
      <c r="P4758" s="24">
        <f t="shared" si="3181"/>
        <v>0</v>
      </c>
      <c r="Q4758" s="24">
        <f t="shared" si="3181"/>
        <v>0</v>
      </c>
      <c r="R4758" s="88">
        <f t="shared" si="3177"/>
        <v>100</v>
      </c>
      <c r="S4758" s="70"/>
    </row>
    <row r="4759" spans="1:19" ht="31.2" x14ac:dyDescent="0.3">
      <c r="A4759" s="28" t="s">
        <v>473</v>
      </c>
      <c r="B4759" s="28" t="s">
        <v>1415</v>
      </c>
      <c r="C4759" s="18" t="s">
        <v>2002</v>
      </c>
      <c r="D4759" s="28"/>
      <c r="E4759" s="29" t="s">
        <v>2003</v>
      </c>
      <c r="F4759" s="24"/>
      <c r="G4759" s="24"/>
      <c r="H4759" s="24">
        <f>H4760</f>
        <v>0</v>
      </c>
      <c r="I4759" s="24">
        <f>I4760</f>
        <v>52.8</v>
      </c>
      <c r="J4759" s="24">
        <f t="shared" si="3181"/>
        <v>0</v>
      </c>
      <c r="K4759" s="24">
        <f t="shared" si="3181"/>
        <v>0</v>
      </c>
      <c r="L4759" s="24">
        <f t="shared" si="3181"/>
        <v>0</v>
      </c>
      <c r="M4759" s="24">
        <f t="shared" si="3181"/>
        <v>0</v>
      </c>
      <c r="N4759" s="24">
        <f t="shared" si="3181"/>
        <v>0</v>
      </c>
      <c r="O4759" s="24">
        <f t="shared" si="3181"/>
        <v>52.8</v>
      </c>
      <c r="P4759" s="24">
        <f t="shared" si="3181"/>
        <v>0</v>
      </c>
      <c r="Q4759" s="24">
        <f t="shared" si="3181"/>
        <v>0</v>
      </c>
      <c r="R4759" s="88">
        <f t="shared" si="3177"/>
        <v>100</v>
      </c>
      <c r="S4759" s="70"/>
    </row>
    <row r="4760" spans="1:19" ht="31.5" customHeight="1" x14ac:dyDescent="0.3">
      <c r="A4760" s="28" t="s">
        <v>473</v>
      </c>
      <c r="B4760" s="28" t="s">
        <v>1415</v>
      </c>
      <c r="C4760" s="18" t="s">
        <v>2002</v>
      </c>
      <c r="D4760" s="28" t="s">
        <v>51</v>
      </c>
      <c r="E4760" s="29" t="s">
        <v>663</v>
      </c>
      <c r="F4760" s="24"/>
      <c r="G4760" s="24"/>
      <c r="H4760" s="24">
        <v>0</v>
      </c>
      <c r="I4760" s="24">
        <f>I4761</f>
        <v>52.8</v>
      </c>
      <c r="J4760" s="24">
        <f t="shared" si="3181"/>
        <v>0</v>
      </c>
      <c r="K4760" s="24">
        <f t="shared" si="3181"/>
        <v>0</v>
      </c>
      <c r="L4760" s="24">
        <f t="shared" si="3181"/>
        <v>0</v>
      </c>
      <c r="M4760" s="24">
        <f t="shared" si="3181"/>
        <v>0</v>
      </c>
      <c r="N4760" s="24">
        <f t="shared" si="3181"/>
        <v>0</v>
      </c>
      <c r="O4760" s="24">
        <f t="shared" si="3181"/>
        <v>52.8</v>
      </c>
      <c r="P4760" s="24">
        <f t="shared" si="3181"/>
        <v>0</v>
      </c>
      <c r="Q4760" s="24">
        <f t="shared" si="3181"/>
        <v>0</v>
      </c>
      <c r="R4760" s="88">
        <f t="shared" si="3177"/>
        <v>100</v>
      </c>
      <c r="S4760" s="70"/>
    </row>
    <row r="4761" spans="1:19" ht="31.5" customHeight="1" x14ac:dyDescent="0.3">
      <c r="A4761" s="28" t="s">
        <v>473</v>
      </c>
      <c r="B4761" s="28" t="s">
        <v>1415</v>
      </c>
      <c r="C4761" s="18" t="s">
        <v>2002</v>
      </c>
      <c r="D4761" s="28" t="s">
        <v>52</v>
      </c>
      <c r="E4761" s="29" t="s">
        <v>664</v>
      </c>
      <c r="F4761" s="24"/>
      <c r="G4761" s="24"/>
      <c r="H4761" s="24">
        <v>0</v>
      </c>
      <c r="I4761" s="24">
        <v>52.8</v>
      </c>
      <c r="J4761" s="37">
        <v>0</v>
      </c>
      <c r="K4761" s="37">
        <v>0</v>
      </c>
      <c r="L4761" s="37">
        <v>0</v>
      </c>
      <c r="M4761" s="37">
        <v>0</v>
      </c>
      <c r="N4761" s="37">
        <v>0</v>
      </c>
      <c r="O4761" s="37">
        <v>52.8</v>
      </c>
      <c r="P4761" s="37">
        <v>0</v>
      </c>
      <c r="Q4761" s="37">
        <v>0</v>
      </c>
      <c r="R4761" s="88">
        <f t="shared" si="3177"/>
        <v>100</v>
      </c>
      <c r="S4761" s="70"/>
    </row>
    <row r="4762" spans="1:19" s="36" customFormat="1" ht="31.5" customHeight="1" x14ac:dyDescent="0.3">
      <c r="A4762" s="43" t="s">
        <v>495</v>
      </c>
      <c r="B4762" s="43" t="s">
        <v>1396</v>
      </c>
      <c r="C4762" s="27"/>
      <c r="D4762" s="43"/>
      <c r="E4762" s="44" t="s">
        <v>612</v>
      </c>
      <c r="F4762" s="22">
        <v>194365.47399999999</v>
      </c>
      <c r="G4762" s="22">
        <f t="shared" ref="G4762:H4762" si="3182">G4763+G4770</f>
        <v>0</v>
      </c>
      <c r="H4762" s="22">
        <f t="shared" si="3182"/>
        <v>194586.18794</v>
      </c>
      <c r="I4762" s="22">
        <f t="shared" ref="I4762:Q4762" si="3183">I4763+I4770</f>
        <v>192656.63509999998</v>
      </c>
      <c r="J4762" s="76">
        <f t="shared" si="3183"/>
        <v>136698.72334</v>
      </c>
      <c r="K4762" s="22">
        <f t="shared" si="3183"/>
        <v>2229.3000000000002</v>
      </c>
      <c r="L4762" s="22">
        <f t="shared" si="3183"/>
        <v>883.774</v>
      </c>
      <c r="M4762" s="22">
        <f t="shared" si="3183"/>
        <v>0</v>
      </c>
      <c r="N4762" s="22">
        <f t="shared" si="3183"/>
        <v>0</v>
      </c>
      <c r="O4762" s="45">
        <f t="shared" si="3183"/>
        <v>191879.57214</v>
      </c>
      <c r="P4762" s="45">
        <f t="shared" si="3183"/>
        <v>1673.6222699999998</v>
      </c>
      <c r="Q4762" s="45">
        <f t="shared" si="3183"/>
        <v>0</v>
      </c>
      <c r="R4762" s="86">
        <f t="shared" si="3177"/>
        <v>99.596659123836233</v>
      </c>
      <c r="S4762" s="70"/>
    </row>
    <row r="4763" spans="1:19" s="36" customFormat="1" ht="15.75" customHeight="1" x14ac:dyDescent="0.3">
      <c r="A4763" s="43" t="s">
        <v>495</v>
      </c>
      <c r="B4763" s="43" t="s">
        <v>45</v>
      </c>
      <c r="C4763" s="27"/>
      <c r="D4763" s="43"/>
      <c r="E4763" s="44" t="s">
        <v>619</v>
      </c>
      <c r="F4763" s="22">
        <v>786.2</v>
      </c>
      <c r="G4763" s="22">
        <f t="shared" ref="G4763:Q4768" si="3184">G4764</f>
        <v>0</v>
      </c>
      <c r="H4763" s="22">
        <f t="shared" si="3184"/>
        <v>786.2</v>
      </c>
      <c r="I4763" s="22">
        <f t="shared" si="3184"/>
        <v>786.2</v>
      </c>
      <c r="J4763" s="76">
        <f t="shared" si="3184"/>
        <v>0</v>
      </c>
      <c r="K4763" s="22">
        <f t="shared" si="3184"/>
        <v>786.2</v>
      </c>
      <c r="L4763" s="22">
        <f t="shared" si="3184"/>
        <v>0</v>
      </c>
      <c r="M4763" s="22">
        <f t="shared" si="3184"/>
        <v>0</v>
      </c>
      <c r="N4763" s="22">
        <f t="shared" si="3184"/>
        <v>0</v>
      </c>
      <c r="O4763" s="45">
        <f t="shared" si="3184"/>
        <v>230.52226999999999</v>
      </c>
      <c r="P4763" s="45">
        <f t="shared" si="3184"/>
        <v>230.52226999999999</v>
      </c>
      <c r="Q4763" s="45">
        <f t="shared" si="3184"/>
        <v>0</v>
      </c>
      <c r="R4763" s="86">
        <f t="shared" si="3177"/>
        <v>29.32107224624777</v>
      </c>
    </row>
    <row r="4764" spans="1:19" s="49" customFormat="1" ht="15.75" customHeight="1" x14ac:dyDescent="0.3">
      <c r="A4764" s="47" t="s">
        <v>495</v>
      </c>
      <c r="B4764" s="47" t="s">
        <v>1426</v>
      </c>
      <c r="C4764" s="20"/>
      <c r="D4764" s="47"/>
      <c r="E4764" s="48" t="s">
        <v>1301</v>
      </c>
      <c r="F4764" s="23">
        <v>786.2</v>
      </c>
      <c r="G4764" s="23">
        <f t="shared" ref="G4764:O4767" si="3185">G4765</f>
        <v>0</v>
      </c>
      <c r="H4764" s="23">
        <f t="shared" si="3185"/>
        <v>786.2</v>
      </c>
      <c r="I4764" s="23">
        <f t="shared" si="3185"/>
        <v>786.2</v>
      </c>
      <c r="J4764" s="77">
        <f t="shared" si="3185"/>
        <v>0</v>
      </c>
      <c r="K4764" s="23">
        <f t="shared" si="3185"/>
        <v>786.2</v>
      </c>
      <c r="L4764" s="23">
        <f t="shared" si="3185"/>
        <v>0</v>
      </c>
      <c r="M4764" s="23">
        <f t="shared" si="3185"/>
        <v>0</v>
      </c>
      <c r="N4764" s="23">
        <f t="shared" si="3185"/>
        <v>0</v>
      </c>
      <c r="O4764" s="51">
        <f t="shared" si="3185"/>
        <v>230.52226999999999</v>
      </c>
      <c r="P4764" s="51">
        <f t="shared" si="3184"/>
        <v>230.52226999999999</v>
      </c>
      <c r="Q4764" s="51">
        <f t="shared" si="3184"/>
        <v>0</v>
      </c>
      <c r="R4764" s="87">
        <f t="shared" si="3177"/>
        <v>29.32107224624777</v>
      </c>
    </row>
    <row r="4765" spans="1:19" ht="31.5" customHeight="1" x14ac:dyDescent="0.3">
      <c r="A4765" s="28" t="s">
        <v>495</v>
      </c>
      <c r="B4765" s="28" t="s">
        <v>1426</v>
      </c>
      <c r="C4765" s="18" t="s">
        <v>62</v>
      </c>
      <c r="D4765" s="28"/>
      <c r="E4765" s="29" t="s">
        <v>1196</v>
      </c>
      <c r="F4765" s="24">
        <v>786.2</v>
      </c>
      <c r="G4765" s="24">
        <f t="shared" si="3185"/>
        <v>0</v>
      </c>
      <c r="H4765" s="24">
        <f t="shared" si="3185"/>
        <v>786.2</v>
      </c>
      <c r="I4765" s="24">
        <f t="shared" si="3185"/>
        <v>786.2</v>
      </c>
      <c r="J4765" s="37">
        <f t="shared" si="3185"/>
        <v>0</v>
      </c>
      <c r="K4765" s="24">
        <f t="shared" si="3185"/>
        <v>786.2</v>
      </c>
      <c r="L4765" s="24">
        <f t="shared" si="3185"/>
        <v>0</v>
      </c>
      <c r="M4765" s="24">
        <f t="shared" si="3185"/>
        <v>0</v>
      </c>
      <c r="N4765" s="24">
        <f t="shared" si="3185"/>
        <v>0</v>
      </c>
      <c r="O4765" s="30">
        <f t="shared" si="3185"/>
        <v>230.52226999999999</v>
      </c>
      <c r="P4765" s="30">
        <f t="shared" si="3184"/>
        <v>230.52226999999999</v>
      </c>
      <c r="Q4765" s="30">
        <f t="shared" si="3184"/>
        <v>0</v>
      </c>
      <c r="R4765" s="88">
        <f t="shared" si="3177"/>
        <v>29.32107224624777</v>
      </c>
    </row>
    <row r="4766" spans="1:19" ht="15.75" customHeight="1" x14ac:dyDescent="0.3">
      <c r="A4766" s="28" t="s">
        <v>495</v>
      </c>
      <c r="B4766" s="28" t="s">
        <v>1426</v>
      </c>
      <c r="C4766" s="18" t="s">
        <v>63</v>
      </c>
      <c r="D4766" s="28"/>
      <c r="E4766" s="29" t="s">
        <v>115</v>
      </c>
      <c r="F4766" s="24">
        <v>786.2</v>
      </c>
      <c r="G4766" s="24">
        <f t="shared" si="3185"/>
        <v>0</v>
      </c>
      <c r="H4766" s="24">
        <f t="shared" si="3185"/>
        <v>786.2</v>
      </c>
      <c r="I4766" s="24">
        <f t="shared" si="3185"/>
        <v>786.2</v>
      </c>
      <c r="J4766" s="37">
        <f t="shared" si="3185"/>
        <v>0</v>
      </c>
      <c r="K4766" s="24">
        <f t="shared" si="3185"/>
        <v>786.2</v>
      </c>
      <c r="L4766" s="24">
        <f t="shared" si="3185"/>
        <v>0</v>
      </c>
      <c r="M4766" s="24">
        <f t="shared" si="3185"/>
        <v>0</v>
      </c>
      <c r="N4766" s="24">
        <f t="shared" si="3185"/>
        <v>0</v>
      </c>
      <c r="O4766" s="30">
        <f t="shared" si="3185"/>
        <v>230.52226999999999</v>
      </c>
      <c r="P4766" s="30">
        <f t="shared" si="3184"/>
        <v>230.52226999999999</v>
      </c>
      <c r="Q4766" s="30">
        <f t="shared" si="3184"/>
        <v>0</v>
      </c>
      <c r="R4766" s="88">
        <f t="shared" si="3177"/>
        <v>29.32107224624777</v>
      </c>
    </row>
    <row r="4767" spans="1:19" ht="63" customHeight="1" x14ac:dyDescent="0.3">
      <c r="A4767" s="28" t="s">
        <v>495</v>
      </c>
      <c r="B4767" s="28" t="s">
        <v>1426</v>
      </c>
      <c r="C4767" s="18" t="s">
        <v>1300</v>
      </c>
      <c r="D4767" s="28"/>
      <c r="E4767" s="29" t="s">
        <v>1326</v>
      </c>
      <c r="F4767" s="24">
        <v>786.2</v>
      </c>
      <c r="G4767" s="24">
        <f t="shared" si="3185"/>
        <v>0</v>
      </c>
      <c r="H4767" s="24">
        <f t="shared" si="3185"/>
        <v>786.2</v>
      </c>
      <c r="I4767" s="24">
        <f t="shared" si="3185"/>
        <v>786.2</v>
      </c>
      <c r="J4767" s="37">
        <f t="shared" si="3185"/>
        <v>0</v>
      </c>
      <c r="K4767" s="24">
        <f t="shared" si="3185"/>
        <v>786.2</v>
      </c>
      <c r="L4767" s="24">
        <f t="shared" si="3185"/>
        <v>0</v>
      </c>
      <c r="M4767" s="24">
        <f t="shared" si="3185"/>
        <v>0</v>
      </c>
      <c r="N4767" s="24">
        <f t="shared" si="3185"/>
        <v>0</v>
      </c>
      <c r="O4767" s="30">
        <f t="shared" si="3185"/>
        <v>230.52226999999999</v>
      </c>
      <c r="P4767" s="30">
        <f t="shared" si="3184"/>
        <v>230.52226999999999</v>
      </c>
      <c r="Q4767" s="30">
        <f t="shared" si="3184"/>
        <v>0</v>
      </c>
      <c r="R4767" s="88">
        <f t="shared" si="3177"/>
        <v>29.32107224624777</v>
      </c>
    </row>
    <row r="4768" spans="1:19" ht="31.5" customHeight="1" x14ac:dyDescent="0.3">
      <c r="A4768" s="28" t="s">
        <v>495</v>
      </c>
      <c r="B4768" s="28" t="s">
        <v>1426</v>
      </c>
      <c r="C4768" s="18" t="s">
        <v>1300</v>
      </c>
      <c r="D4768" s="28" t="s">
        <v>51</v>
      </c>
      <c r="E4768" s="29" t="s">
        <v>663</v>
      </c>
      <c r="F4768" s="24">
        <v>786.2</v>
      </c>
      <c r="G4768" s="24">
        <f t="shared" ref="G4768:O4768" si="3186">G4769</f>
        <v>0</v>
      </c>
      <c r="H4768" s="24">
        <f t="shared" si="3186"/>
        <v>786.2</v>
      </c>
      <c r="I4768" s="24">
        <f t="shared" si="3186"/>
        <v>786.2</v>
      </c>
      <c r="J4768" s="37">
        <f t="shared" si="3186"/>
        <v>0</v>
      </c>
      <c r="K4768" s="24">
        <f t="shared" si="3186"/>
        <v>786.2</v>
      </c>
      <c r="L4768" s="24">
        <f t="shared" si="3186"/>
        <v>0</v>
      </c>
      <c r="M4768" s="24">
        <f t="shared" si="3186"/>
        <v>0</v>
      </c>
      <c r="N4768" s="24">
        <f t="shared" si="3186"/>
        <v>0</v>
      </c>
      <c r="O4768" s="30">
        <f t="shared" si="3186"/>
        <v>230.52226999999999</v>
      </c>
      <c r="P4768" s="30">
        <f t="shared" si="3184"/>
        <v>230.52226999999999</v>
      </c>
      <c r="Q4768" s="30">
        <f t="shared" si="3184"/>
        <v>0</v>
      </c>
      <c r="R4768" s="88">
        <f t="shared" si="3177"/>
        <v>29.32107224624777</v>
      </c>
    </row>
    <row r="4769" spans="1:19" ht="31.5" customHeight="1" x14ac:dyDescent="0.3">
      <c r="A4769" s="28" t="s">
        <v>495</v>
      </c>
      <c r="B4769" s="28" t="s">
        <v>1426</v>
      </c>
      <c r="C4769" s="18" t="s">
        <v>1300</v>
      </c>
      <c r="D4769" s="28" t="s">
        <v>52</v>
      </c>
      <c r="E4769" s="29" t="s">
        <v>664</v>
      </c>
      <c r="F4769" s="24">
        <v>786.2</v>
      </c>
      <c r="G4769" s="24"/>
      <c r="H4769" s="24">
        <v>786.2</v>
      </c>
      <c r="I4769" s="24">
        <v>786.2</v>
      </c>
      <c r="J4769" s="37">
        <v>0</v>
      </c>
      <c r="K4769" s="24">
        <f>I4769</f>
        <v>786.2</v>
      </c>
      <c r="L4769" s="24">
        <f>J4769</f>
        <v>0</v>
      </c>
      <c r="M4769" s="24">
        <v>0</v>
      </c>
      <c r="N4769" s="24">
        <v>0</v>
      </c>
      <c r="O4769" s="30">
        <v>230.52226999999999</v>
      </c>
      <c r="P4769" s="30">
        <f>O4769</f>
        <v>230.52226999999999</v>
      </c>
      <c r="Q4769" s="30">
        <v>0</v>
      </c>
      <c r="R4769" s="88">
        <f t="shared" si="3177"/>
        <v>29.32107224624777</v>
      </c>
    </row>
    <row r="4770" spans="1:19" s="36" customFormat="1" ht="31.5" customHeight="1" x14ac:dyDescent="0.3">
      <c r="A4770" s="43" t="s">
        <v>495</v>
      </c>
      <c r="B4770" s="43" t="s">
        <v>130</v>
      </c>
      <c r="C4770" s="27"/>
      <c r="D4770" s="43"/>
      <c r="E4770" s="44" t="s">
        <v>620</v>
      </c>
      <c r="F4770" s="22">
        <v>193579.27399999998</v>
      </c>
      <c r="G4770" s="22">
        <f>G4771+G4822+G4835</f>
        <v>0</v>
      </c>
      <c r="H4770" s="22">
        <f t="shared" ref="H4770" si="3187">H4771+H4822+H4835</f>
        <v>193799.98793999999</v>
      </c>
      <c r="I4770" s="22">
        <f t="shared" ref="I4770:Q4770" si="3188">I4771+I4822+I4835</f>
        <v>191870.43509999997</v>
      </c>
      <c r="J4770" s="76">
        <f t="shared" si="3188"/>
        <v>136698.72334</v>
      </c>
      <c r="K4770" s="22">
        <f t="shared" si="3188"/>
        <v>1443.1</v>
      </c>
      <c r="L4770" s="22">
        <f t="shared" si="3188"/>
        <v>883.774</v>
      </c>
      <c r="M4770" s="22">
        <f t="shared" si="3188"/>
        <v>0</v>
      </c>
      <c r="N4770" s="22">
        <f t="shared" si="3188"/>
        <v>0</v>
      </c>
      <c r="O4770" s="45">
        <f t="shared" si="3188"/>
        <v>191649.04987000002</v>
      </c>
      <c r="P4770" s="45">
        <f t="shared" si="3188"/>
        <v>1443.1</v>
      </c>
      <c r="Q4770" s="45">
        <f t="shared" si="3188"/>
        <v>0</v>
      </c>
      <c r="R4770" s="86">
        <f t="shared" si="3177"/>
        <v>99.884617330499836</v>
      </c>
      <c r="S4770" s="70"/>
    </row>
    <row r="4771" spans="1:19" s="49" customFormat="1" ht="47.25" customHeight="1" x14ac:dyDescent="0.3">
      <c r="A4771" s="47" t="s">
        <v>495</v>
      </c>
      <c r="B4771" s="47" t="s">
        <v>1418</v>
      </c>
      <c r="C4771" s="20"/>
      <c r="D4771" s="47"/>
      <c r="E4771" s="48" t="s">
        <v>636</v>
      </c>
      <c r="F4771" s="23">
        <v>171762.37400000001</v>
      </c>
      <c r="G4771" s="23">
        <f t="shared" ref="G4771" si="3189">G4772+G4808</f>
        <v>0</v>
      </c>
      <c r="H4771" s="23">
        <f>H4772+H4808+H4817</f>
        <v>171730.19594000001</v>
      </c>
      <c r="I4771" s="23">
        <f>I4772+I4808+I4817</f>
        <v>169723.26249999998</v>
      </c>
      <c r="J4771" s="23">
        <f t="shared" ref="J4771:Q4771" si="3190">J4772+J4808+J4817</f>
        <v>121282.01474</v>
      </c>
      <c r="K4771" s="23">
        <f t="shared" si="3190"/>
        <v>0</v>
      </c>
      <c r="L4771" s="23">
        <f t="shared" si="3190"/>
        <v>0</v>
      </c>
      <c r="M4771" s="23">
        <f t="shared" si="3190"/>
        <v>0</v>
      </c>
      <c r="N4771" s="23">
        <f t="shared" si="3190"/>
        <v>0</v>
      </c>
      <c r="O4771" s="23">
        <f t="shared" si="3190"/>
        <v>169502.09276</v>
      </c>
      <c r="P4771" s="23">
        <f t="shared" si="3190"/>
        <v>0</v>
      </c>
      <c r="Q4771" s="23">
        <f t="shared" si="3190"/>
        <v>0</v>
      </c>
      <c r="R4771" s="87">
        <f t="shared" si="3177"/>
        <v>99.869688022288656</v>
      </c>
      <c r="S4771" s="70"/>
    </row>
    <row r="4772" spans="1:19" ht="15.75" customHeight="1" x14ac:dyDescent="0.3">
      <c r="A4772" s="28" t="s">
        <v>495</v>
      </c>
      <c r="B4772" s="28" t="s">
        <v>1418</v>
      </c>
      <c r="C4772" s="18" t="s">
        <v>184</v>
      </c>
      <c r="D4772" s="28"/>
      <c r="E4772" s="29" t="s">
        <v>1526</v>
      </c>
      <c r="F4772" s="24">
        <v>170061.87400000001</v>
      </c>
      <c r="G4772" s="24">
        <f t="shared" ref="G4772:Q4772" si="3191">G4773</f>
        <v>0</v>
      </c>
      <c r="H4772" s="24">
        <f t="shared" si="3191"/>
        <v>167694.35494000002</v>
      </c>
      <c r="I4772" s="24">
        <f t="shared" si="3191"/>
        <v>165687.42171999998</v>
      </c>
      <c r="J4772" s="37">
        <f t="shared" si="3191"/>
        <v>118169.14895999999</v>
      </c>
      <c r="K4772" s="24">
        <f t="shared" si="3191"/>
        <v>0</v>
      </c>
      <c r="L4772" s="24">
        <f t="shared" si="3191"/>
        <v>0</v>
      </c>
      <c r="M4772" s="24">
        <f t="shared" si="3191"/>
        <v>0</v>
      </c>
      <c r="N4772" s="24">
        <f t="shared" si="3191"/>
        <v>0</v>
      </c>
      <c r="O4772" s="30">
        <f t="shared" si="3191"/>
        <v>165466.31156</v>
      </c>
      <c r="P4772" s="30">
        <f t="shared" si="3191"/>
        <v>0</v>
      </c>
      <c r="Q4772" s="30">
        <f t="shared" si="3191"/>
        <v>0</v>
      </c>
      <c r="R4772" s="88">
        <f t="shared" si="3177"/>
        <v>99.866549821522582</v>
      </c>
      <c r="S4772" s="70"/>
    </row>
    <row r="4773" spans="1:19" ht="63" customHeight="1" x14ac:dyDescent="0.3">
      <c r="A4773" s="28" t="s">
        <v>495</v>
      </c>
      <c r="B4773" s="28" t="s">
        <v>1418</v>
      </c>
      <c r="C4773" s="18" t="s">
        <v>252</v>
      </c>
      <c r="D4773" s="28"/>
      <c r="E4773" s="29" t="s">
        <v>1588</v>
      </c>
      <c r="F4773" s="24">
        <v>170061.87400000001</v>
      </c>
      <c r="G4773" s="24">
        <f t="shared" ref="G4773:H4773" si="3192">G4774+G4788+G4792</f>
        <v>0</v>
      </c>
      <c r="H4773" s="24">
        <f t="shared" si="3192"/>
        <v>167694.35494000002</v>
      </c>
      <c r="I4773" s="24">
        <f t="shared" ref="I4773:Q4773" si="3193">I4774+I4788+I4792</f>
        <v>165687.42171999998</v>
      </c>
      <c r="J4773" s="37">
        <f t="shared" si="3193"/>
        <v>118169.14895999999</v>
      </c>
      <c r="K4773" s="24">
        <f t="shared" si="3193"/>
        <v>0</v>
      </c>
      <c r="L4773" s="24">
        <f t="shared" si="3193"/>
        <v>0</v>
      </c>
      <c r="M4773" s="24">
        <f t="shared" si="3193"/>
        <v>0</v>
      </c>
      <c r="N4773" s="24">
        <f t="shared" si="3193"/>
        <v>0</v>
      </c>
      <c r="O4773" s="30">
        <f t="shared" si="3193"/>
        <v>165466.31156</v>
      </c>
      <c r="P4773" s="30">
        <f t="shared" si="3193"/>
        <v>0</v>
      </c>
      <c r="Q4773" s="30">
        <f t="shared" si="3193"/>
        <v>0</v>
      </c>
      <c r="R4773" s="88">
        <f t="shared" si="3177"/>
        <v>99.866549821522582</v>
      </c>
      <c r="S4773" s="70"/>
    </row>
    <row r="4774" spans="1:19" ht="63" customHeight="1" x14ac:dyDescent="0.3">
      <c r="A4774" s="28" t="s">
        <v>495</v>
      </c>
      <c r="B4774" s="28" t="s">
        <v>1418</v>
      </c>
      <c r="C4774" s="18" t="s">
        <v>460</v>
      </c>
      <c r="D4774" s="28"/>
      <c r="E4774" s="29" t="s">
        <v>1696</v>
      </c>
      <c r="F4774" s="24">
        <v>52884.222000000002</v>
      </c>
      <c r="G4774" s="24">
        <f t="shared" ref="G4774:H4774" si="3194">G4775+G4783</f>
        <v>0</v>
      </c>
      <c r="H4774" s="24">
        <f t="shared" si="3194"/>
        <v>52055.803999999996</v>
      </c>
      <c r="I4774" s="24">
        <f t="shared" ref="I4774:Q4774" si="3195">I4775+I4783</f>
        <v>51501.513129999992</v>
      </c>
      <c r="J4774" s="37">
        <f t="shared" si="3195"/>
        <v>36961.721500000007</v>
      </c>
      <c r="K4774" s="24">
        <f t="shared" si="3195"/>
        <v>0</v>
      </c>
      <c r="L4774" s="24">
        <f t="shared" si="3195"/>
        <v>0</v>
      </c>
      <c r="M4774" s="24">
        <f t="shared" si="3195"/>
        <v>0</v>
      </c>
      <c r="N4774" s="24">
        <f t="shared" si="3195"/>
        <v>0</v>
      </c>
      <c r="O4774" s="30">
        <f t="shared" si="3195"/>
        <v>51286.148609999997</v>
      </c>
      <c r="P4774" s="30">
        <f t="shared" si="3195"/>
        <v>0</v>
      </c>
      <c r="Q4774" s="30">
        <f t="shared" si="3195"/>
        <v>0</v>
      </c>
      <c r="R4774" s="88">
        <f t="shared" si="3177"/>
        <v>99.581828752377859</v>
      </c>
      <c r="S4774" s="70"/>
    </row>
    <row r="4775" spans="1:19" ht="47.25" customHeight="1" x14ac:dyDescent="0.3">
      <c r="A4775" s="28" t="s">
        <v>495</v>
      </c>
      <c r="B4775" s="28" t="s">
        <v>1418</v>
      </c>
      <c r="C4775" s="18" t="s">
        <v>496</v>
      </c>
      <c r="D4775" s="28"/>
      <c r="E4775" s="29" t="s">
        <v>710</v>
      </c>
      <c r="F4775" s="24">
        <v>49974.222000000002</v>
      </c>
      <c r="G4775" s="24">
        <f t="shared" ref="G4775:H4775" si="3196">G4776+G4778+G4780</f>
        <v>0</v>
      </c>
      <c r="H4775" s="24">
        <f t="shared" si="3196"/>
        <v>49363.648999999998</v>
      </c>
      <c r="I4775" s="24">
        <f t="shared" ref="I4775:Q4775" si="3197">I4776+I4778+I4780</f>
        <v>48861.066609999994</v>
      </c>
      <c r="J4775" s="37">
        <f t="shared" si="3197"/>
        <v>36090.506910000004</v>
      </c>
      <c r="K4775" s="24">
        <f t="shared" si="3197"/>
        <v>0</v>
      </c>
      <c r="L4775" s="24">
        <f t="shared" si="3197"/>
        <v>0</v>
      </c>
      <c r="M4775" s="24">
        <f t="shared" si="3197"/>
        <v>0</v>
      </c>
      <c r="N4775" s="24">
        <f t="shared" si="3197"/>
        <v>0</v>
      </c>
      <c r="O4775" s="30">
        <f t="shared" si="3197"/>
        <v>48735.186389999995</v>
      </c>
      <c r="P4775" s="30">
        <f t="shared" si="3197"/>
        <v>0</v>
      </c>
      <c r="Q4775" s="30">
        <f t="shared" si="3197"/>
        <v>0</v>
      </c>
      <c r="R4775" s="88">
        <f t="shared" si="3177"/>
        <v>99.742371117264483</v>
      </c>
      <c r="S4775" s="70"/>
    </row>
    <row r="4776" spans="1:19" ht="78.75" customHeight="1" x14ac:dyDescent="0.3">
      <c r="A4776" s="28" t="s">
        <v>495</v>
      </c>
      <c r="B4776" s="28" t="s">
        <v>1418</v>
      </c>
      <c r="C4776" s="18" t="s">
        <v>496</v>
      </c>
      <c r="D4776" s="28" t="s">
        <v>58</v>
      </c>
      <c r="E4776" s="29" t="s">
        <v>660</v>
      </c>
      <c r="F4776" s="24">
        <v>42810.521999999997</v>
      </c>
      <c r="G4776" s="24">
        <f t="shared" ref="G4776:Q4776" si="3198">G4777</f>
        <v>0</v>
      </c>
      <c r="H4776" s="24">
        <f t="shared" si="3198"/>
        <v>42810.521999999997</v>
      </c>
      <c r="I4776" s="24">
        <f t="shared" si="3198"/>
        <v>42266.710509999997</v>
      </c>
      <c r="J4776" s="37">
        <f t="shared" si="3198"/>
        <v>32162.27</v>
      </c>
      <c r="K4776" s="24">
        <f t="shared" si="3198"/>
        <v>0</v>
      </c>
      <c r="L4776" s="24">
        <f t="shared" si="3198"/>
        <v>0</v>
      </c>
      <c r="M4776" s="24">
        <f t="shared" si="3198"/>
        <v>0</v>
      </c>
      <c r="N4776" s="24">
        <f t="shared" si="3198"/>
        <v>0</v>
      </c>
      <c r="O4776" s="30">
        <f t="shared" si="3198"/>
        <v>42263.403339999997</v>
      </c>
      <c r="P4776" s="30">
        <f t="shared" si="3198"/>
        <v>0</v>
      </c>
      <c r="Q4776" s="30">
        <f t="shared" si="3198"/>
        <v>0</v>
      </c>
      <c r="R4776" s="88">
        <f t="shared" si="3177"/>
        <v>99.992175473416083</v>
      </c>
      <c r="S4776" s="70"/>
    </row>
    <row r="4777" spans="1:19" ht="15.75" customHeight="1" x14ac:dyDescent="0.3">
      <c r="A4777" s="28" t="s">
        <v>495</v>
      </c>
      <c r="B4777" s="28" t="s">
        <v>1418</v>
      </c>
      <c r="C4777" s="18" t="s">
        <v>496</v>
      </c>
      <c r="D4777" s="28" t="s">
        <v>59</v>
      </c>
      <c r="E4777" s="29" t="s">
        <v>661</v>
      </c>
      <c r="F4777" s="24">
        <v>42810.521999999997</v>
      </c>
      <c r="G4777" s="24"/>
      <c r="H4777" s="24">
        <v>42810.521999999997</v>
      </c>
      <c r="I4777" s="24">
        <v>42266.710509999997</v>
      </c>
      <c r="J4777" s="37">
        <v>32162.27</v>
      </c>
      <c r="K4777" s="24">
        <v>0</v>
      </c>
      <c r="L4777" s="24">
        <v>0</v>
      </c>
      <c r="M4777" s="24">
        <v>0</v>
      </c>
      <c r="N4777" s="24">
        <v>0</v>
      </c>
      <c r="O4777" s="30">
        <v>42263.403339999997</v>
      </c>
      <c r="P4777" s="30">
        <v>0</v>
      </c>
      <c r="Q4777" s="30">
        <v>0</v>
      </c>
      <c r="R4777" s="88">
        <f t="shared" si="3177"/>
        <v>99.992175473416083</v>
      </c>
      <c r="S4777" s="70"/>
    </row>
    <row r="4778" spans="1:19" ht="31.5" customHeight="1" x14ac:dyDescent="0.3">
      <c r="A4778" s="28" t="s">
        <v>495</v>
      </c>
      <c r="B4778" s="28" t="s">
        <v>1418</v>
      </c>
      <c r="C4778" s="18" t="s">
        <v>496</v>
      </c>
      <c r="D4778" s="28" t="s">
        <v>51</v>
      </c>
      <c r="E4778" s="29" t="s">
        <v>663</v>
      </c>
      <c r="F4778" s="24">
        <v>7129.4</v>
      </c>
      <c r="G4778" s="24">
        <f t="shared" ref="G4778:Q4778" si="3199">G4779</f>
        <v>0</v>
      </c>
      <c r="H4778" s="24">
        <f t="shared" si="3199"/>
        <v>6518.8269999999993</v>
      </c>
      <c r="I4778" s="24">
        <f t="shared" si="3199"/>
        <v>6447.0361000000003</v>
      </c>
      <c r="J4778" s="37">
        <f t="shared" si="3199"/>
        <v>3893.9369099999999</v>
      </c>
      <c r="K4778" s="24">
        <f t="shared" si="3199"/>
        <v>0</v>
      </c>
      <c r="L4778" s="24">
        <f t="shared" si="3199"/>
        <v>0</v>
      </c>
      <c r="M4778" s="24">
        <f t="shared" si="3199"/>
        <v>0</v>
      </c>
      <c r="N4778" s="24">
        <f t="shared" si="3199"/>
        <v>0</v>
      </c>
      <c r="O4778" s="30">
        <f t="shared" si="3199"/>
        <v>6324.8190500000001</v>
      </c>
      <c r="P4778" s="30">
        <f t="shared" si="3199"/>
        <v>0</v>
      </c>
      <c r="Q4778" s="30">
        <f t="shared" si="3199"/>
        <v>0</v>
      </c>
      <c r="R4778" s="88">
        <f t="shared" si="3177"/>
        <v>98.10429090043408</v>
      </c>
      <c r="S4778" s="70"/>
    </row>
    <row r="4779" spans="1:19" ht="31.5" customHeight="1" x14ac:dyDescent="0.3">
      <c r="A4779" s="28" t="s">
        <v>495</v>
      </c>
      <c r="B4779" s="28" t="s">
        <v>1418</v>
      </c>
      <c r="C4779" s="18" t="s">
        <v>496</v>
      </c>
      <c r="D4779" s="28" t="s">
        <v>52</v>
      </c>
      <c r="E4779" s="29" t="s">
        <v>664</v>
      </c>
      <c r="F4779" s="24">
        <v>7129.4</v>
      </c>
      <c r="G4779" s="24"/>
      <c r="H4779" s="24">
        <f>6537.824-18.997</f>
        <v>6518.8269999999993</v>
      </c>
      <c r="I4779" s="24">
        <v>6447.0361000000003</v>
      </c>
      <c r="J4779" s="37">
        <v>3893.9369099999999</v>
      </c>
      <c r="K4779" s="24">
        <v>0</v>
      </c>
      <c r="L4779" s="24">
        <v>0</v>
      </c>
      <c r="M4779" s="24">
        <v>0</v>
      </c>
      <c r="N4779" s="24">
        <v>0</v>
      </c>
      <c r="O4779" s="30">
        <v>6324.8190500000001</v>
      </c>
      <c r="P4779" s="30">
        <v>0</v>
      </c>
      <c r="Q4779" s="30">
        <v>0</v>
      </c>
      <c r="R4779" s="88">
        <f t="shared" si="3177"/>
        <v>98.10429090043408</v>
      </c>
      <c r="S4779" s="70"/>
    </row>
    <row r="4780" spans="1:19" ht="15.75" customHeight="1" x14ac:dyDescent="0.3">
      <c r="A4780" s="28" t="s">
        <v>495</v>
      </c>
      <c r="B4780" s="28" t="s">
        <v>1418</v>
      </c>
      <c r="C4780" s="18" t="s">
        <v>496</v>
      </c>
      <c r="D4780" s="28" t="s">
        <v>53</v>
      </c>
      <c r="E4780" s="29" t="s">
        <v>679</v>
      </c>
      <c r="F4780" s="24">
        <v>34.299999999999997</v>
      </c>
      <c r="G4780" s="24">
        <f t="shared" ref="G4780:H4780" si="3200">G4782</f>
        <v>0</v>
      </c>
      <c r="H4780" s="24">
        <f t="shared" si="3200"/>
        <v>34.299999999999997</v>
      </c>
      <c r="I4780" s="24">
        <f>I4782+I4781</f>
        <v>147.32</v>
      </c>
      <c r="J4780" s="24">
        <f t="shared" ref="J4780:Q4780" si="3201">J4782+J4781</f>
        <v>34.299999999999997</v>
      </c>
      <c r="K4780" s="24">
        <f t="shared" si="3201"/>
        <v>0</v>
      </c>
      <c r="L4780" s="24">
        <f t="shared" si="3201"/>
        <v>0</v>
      </c>
      <c r="M4780" s="24">
        <f t="shared" si="3201"/>
        <v>0</v>
      </c>
      <c r="N4780" s="24">
        <f t="shared" si="3201"/>
        <v>0</v>
      </c>
      <c r="O4780" s="24">
        <f t="shared" si="3201"/>
        <v>146.964</v>
      </c>
      <c r="P4780" s="24">
        <f t="shared" si="3201"/>
        <v>0</v>
      </c>
      <c r="Q4780" s="24">
        <f t="shared" si="3201"/>
        <v>0</v>
      </c>
      <c r="R4780" s="88">
        <f t="shared" si="3177"/>
        <v>99.758349171870762</v>
      </c>
      <c r="S4780" s="70"/>
    </row>
    <row r="4781" spans="1:19" ht="15.75" customHeight="1" x14ac:dyDescent="0.3">
      <c r="A4781" s="28" t="s">
        <v>495</v>
      </c>
      <c r="B4781" s="28" t="s">
        <v>1418</v>
      </c>
      <c r="C4781" s="18" t="s">
        <v>496</v>
      </c>
      <c r="D4781" s="28" t="s">
        <v>54</v>
      </c>
      <c r="E4781" s="29" t="s">
        <v>681</v>
      </c>
      <c r="F4781" s="24"/>
      <c r="G4781" s="24"/>
      <c r="H4781" s="24">
        <v>0</v>
      </c>
      <c r="I4781" s="24">
        <v>113.02</v>
      </c>
      <c r="J4781" s="37">
        <v>0</v>
      </c>
      <c r="K4781" s="37">
        <v>0</v>
      </c>
      <c r="L4781" s="37">
        <v>0</v>
      </c>
      <c r="M4781" s="37">
        <v>0</v>
      </c>
      <c r="N4781" s="37">
        <v>0</v>
      </c>
      <c r="O4781" s="37">
        <v>113.02</v>
      </c>
      <c r="P4781" s="37">
        <v>0</v>
      </c>
      <c r="Q4781" s="37">
        <v>0</v>
      </c>
      <c r="R4781" s="88">
        <f t="shared" si="3177"/>
        <v>100</v>
      </c>
      <c r="S4781" s="70"/>
    </row>
    <row r="4782" spans="1:19" ht="15.75" customHeight="1" x14ac:dyDescent="0.3">
      <c r="A4782" s="28" t="s">
        <v>495</v>
      </c>
      <c r="B4782" s="28" t="s">
        <v>1418</v>
      </c>
      <c r="C4782" s="18" t="s">
        <v>496</v>
      </c>
      <c r="D4782" s="28" t="s">
        <v>60</v>
      </c>
      <c r="E4782" s="29" t="s">
        <v>682</v>
      </c>
      <c r="F4782" s="24">
        <v>34.299999999999997</v>
      </c>
      <c r="G4782" s="24"/>
      <c r="H4782" s="24">
        <v>34.299999999999997</v>
      </c>
      <c r="I4782" s="24">
        <v>34.299999999999997</v>
      </c>
      <c r="J4782" s="37">
        <v>34.299999999999997</v>
      </c>
      <c r="K4782" s="24">
        <v>0</v>
      </c>
      <c r="L4782" s="24">
        <v>0</v>
      </c>
      <c r="M4782" s="24">
        <v>0</v>
      </c>
      <c r="N4782" s="24">
        <v>0</v>
      </c>
      <c r="O4782" s="30">
        <v>33.944000000000003</v>
      </c>
      <c r="P4782" s="30">
        <v>0</v>
      </c>
      <c r="Q4782" s="30">
        <v>0</v>
      </c>
      <c r="R4782" s="88">
        <f t="shared" si="3177"/>
        <v>98.962099125364446</v>
      </c>
      <c r="S4782" s="70"/>
    </row>
    <row r="4783" spans="1:19" ht="63" customHeight="1" x14ac:dyDescent="0.3">
      <c r="A4783" s="28" t="s">
        <v>495</v>
      </c>
      <c r="B4783" s="28" t="s">
        <v>1418</v>
      </c>
      <c r="C4783" s="18" t="s">
        <v>497</v>
      </c>
      <c r="D4783" s="28"/>
      <c r="E4783" s="29" t="s">
        <v>711</v>
      </c>
      <c r="F4783" s="24">
        <v>2910</v>
      </c>
      <c r="G4783" s="24">
        <f t="shared" ref="G4783:H4783" si="3202">G4784+G4786</f>
        <v>0</v>
      </c>
      <c r="H4783" s="24">
        <f t="shared" si="3202"/>
        <v>2692.1550000000002</v>
      </c>
      <c r="I4783" s="24">
        <f t="shared" ref="I4783:Q4783" si="3203">I4784+I4786</f>
        <v>2640.44652</v>
      </c>
      <c r="J4783" s="37">
        <f t="shared" si="3203"/>
        <v>871.21459000000004</v>
      </c>
      <c r="K4783" s="24">
        <f t="shared" si="3203"/>
        <v>0</v>
      </c>
      <c r="L4783" s="24">
        <f t="shared" si="3203"/>
        <v>0</v>
      </c>
      <c r="M4783" s="24">
        <f t="shared" si="3203"/>
        <v>0</v>
      </c>
      <c r="N4783" s="24">
        <f t="shared" si="3203"/>
        <v>0</v>
      </c>
      <c r="O4783" s="30">
        <f t="shared" si="3203"/>
        <v>2550.9622199999999</v>
      </c>
      <c r="P4783" s="30">
        <f t="shared" si="3203"/>
        <v>0</v>
      </c>
      <c r="Q4783" s="30">
        <f t="shared" si="3203"/>
        <v>0</v>
      </c>
      <c r="R4783" s="88">
        <f t="shared" si="3177"/>
        <v>96.61101638218372</v>
      </c>
      <c r="S4783" s="70"/>
    </row>
    <row r="4784" spans="1:19" ht="78" hidden="1" x14ac:dyDescent="0.3">
      <c r="A4784" s="28" t="s">
        <v>495</v>
      </c>
      <c r="B4784" s="28" t="s">
        <v>1418</v>
      </c>
      <c r="C4784" s="18" t="s">
        <v>497</v>
      </c>
      <c r="D4784" s="28" t="s">
        <v>58</v>
      </c>
      <c r="E4784" s="29" t="s">
        <v>660</v>
      </c>
      <c r="F4784" s="24">
        <v>110.8</v>
      </c>
      <c r="G4784" s="24">
        <f t="shared" ref="G4784:Q4786" si="3204">G4785</f>
        <v>0</v>
      </c>
      <c r="H4784" s="24">
        <f t="shared" si="3204"/>
        <v>110.8</v>
      </c>
      <c r="I4784" s="24">
        <f t="shared" si="3204"/>
        <v>0</v>
      </c>
      <c r="J4784" s="37">
        <f t="shared" si="3204"/>
        <v>0</v>
      </c>
      <c r="K4784" s="24">
        <f t="shared" si="3204"/>
        <v>0</v>
      </c>
      <c r="L4784" s="24">
        <f t="shared" si="3204"/>
        <v>0</v>
      </c>
      <c r="M4784" s="24">
        <f t="shared" si="3204"/>
        <v>0</v>
      </c>
      <c r="N4784" s="24">
        <f t="shared" si="3204"/>
        <v>0</v>
      </c>
      <c r="O4784" s="30">
        <f t="shared" si="3204"/>
        <v>0</v>
      </c>
      <c r="P4784" s="30">
        <f t="shared" si="3204"/>
        <v>0</v>
      </c>
      <c r="Q4784" s="30">
        <f t="shared" si="3204"/>
        <v>0</v>
      </c>
      <c r="R4784" s="30">
        <v>0</v>
      </c>
      <c r="S4784" s="36" t="s">
        <v>2026</v>
      </c>
    </row>
    <row r="4785" spans="1:19" ht="15.75" hidden="1" customHeight="1" x14ac:dyDescent="0.3">
      <c r="A4785" s="28" t="s">
        <v>495</v>
      </c>
      <c r="B4785" s="28" t="s">
        <v>1418</v>
      </c>
      <c r="C4785" s="18" t="s">
        <v>497</v>
      </c>
      <c r="D4785" s="28" t="s">
        <v>59</v>
      </c>
      <c r="E4785" s="29" t="s">
        <v>661</v>
      </c>
      <c r="F4785" s="24">
        <v>110.8</v>
      </c>
      <c r="G4785" s="24"/>
      <c r="H4785" s="24">
        <v>110.8</v>
      </c>
      <c r="I4785" s="24">
        <v>0</v>
      </c>
      <c r="J4785" s="37">
        <v>0</v>
      </c>
      <c r="K4785" s="24">
        <v>0</v>
      </c>
      <c r="L4785" s="24">
        <v>0</v>
      </c>
      <c r="M4785" s="24">
        <v>0</v>
      </c>
      <c r="N4785" s="24">
        <v>0</v>
      </c>
      <c r="O4785" s="30">
        <v>0</v>
      </c>
      <c r="P4785" s="30">
        <v>0</v>
      </c>
      <c r="Q4785" s="30">
        <v>0</v>
      </c>
      <c r="R4785" s="30">
        <v>0</v>
      </c>
      <c r="S4785" s="36" t="s">
        <v>2026</v>
      </c>
    </row>
    <row r="4786" spans="1:19" ht="31.5" customHeight="1" x14ac:dyDescent="0.3">
      <c r="A4786" s="28" t="s">
        <v>495</v>
      </c>
      <c r="B4786" s="28" t="s">
        <v>1418</v>
      </c>
      <c r="C4786" s="18" t="s">
        <v>497</v>
      </c>
      <c r="D4786" s="28" t="s">
        <v>51</v>
      </c>
      <c r="E4786" s="29" t="s">
        <v>663</v>
      </c>
      <c r="F4786" s="24">
        <v>2799.2</v>
      </c>
      <c r="G4786" s="24">
        <f t="shared" si="3204"/>
        <v>0</v>
      </c>
      <c r="H4786" s="24">
        <f t="shared" si="3204"/>
        <v>2581.355</v>
      </c>
      <c r="I4786" s="24">
        <f t="shared" si="3204"/>
        <v>2640.44652</v>
      </c>
      <c r="J4786" s="37">
        <f t="shared" si="3204"/>
        <v>871.21459000000004</v>
      </c>
      <c r="K4786" s="24">
        <f t="shared" si="3204"/>
        <v>0</v>
      </c>
      <c r="L4786" s="24">
        <f t="shared" si="3204"/>
        <v>0</v>
      </c>
      <c r="M4786" s="24">
        <f t="shared" si="3204"/>
        <v>0</v>
      </c>
      <c r="N4786" s="24">
        <f t="shared" si="3204"/>
        <v>0</v>
      </c>
      <c r="O4786" s="30">
        <f t="shared" si="3204"/>
        <v>2550.9622199999999</v>
      </c>
      <c r="P4786" s="30">
        <f t="shared" si="3204"/>
        <v>0</v>
      </c>
      <c r="Q4786" s="30">
        <f t="shared" si="3204"/>
        <v>0</v>
      </c>
      <c r="R4786" s="88">
        <f t="shared" si="3177"/>
        <v>96.61101638218372</v>
      </c>
      <c r="S4786" s="70"/>
    </row>
    <row r="4787" spans="1:19" ht="31.5" customHeight="1" x14ac:dyDescent="0.3">
      <c r="A4787" s="28" t="s">
        <v>495</v>
      </c>
      <c r="B4787" s="28" t="s">
        <v>1418</v>
      </c>
      <c r="C4787" s="18" t="s">
        <v>497</v>
      </c>
      <c r="D4787" s="28" t="s">
        <v>52</v>
      </c>
      <c r="E4787" s="29" t="s">
        <v>664</v>
      </c>
      <c r="F4787" s="24">
        <v>2799.2</v>
      </c>
      <c r="G4787" s="24"/>
      <c r="H4787" s="24">
        <v>2581.355</v>
      </c>
      <c r="I4787" s="24">
        <v>2640.44652</v>
      </c>
      <c r="J4787" s="37">
        <v>871.21459000000004</v>
      </c>
      <c r="K4787" s="24">
        <v>0</v>
      </c>
      <c r="L4787" s="24">
        <v>0</v>
      </c>
      <c r="M4787" s="24">
        <v>0</v>
      </c>
      <c r="N4787" s="24">
        <v>0</v>
      </c>
      <c r="O4787" s="30">
        <v>2550.9622199999999</v>
      </c>
      <c r="P4787" s="30">
        <v>0</v>
      </c>
      <c r="Q4787" s="30">
        <v>0</v>
      </c>
      <c r="R4787" s="88">
        <f t="shared" si="3177"/>
        <v>96.61101638218372</v>
      </c>
      <c r="S4787" s="70"/>
    </row>
    <row r="4788" spans="1:19" ht="31.5" customHeight="1" x14ac:dyDescent="0.3">
      <c r="A4788" s="28" t="s">
        <v>495</v>
      </c>
      <c r="B4788" s="28" t="s">
        <v>1418</v>
      </c>
      <c r="C4788" s="18" t="s">
        <v>346</v>
      </c>
      <c r="D4788" s="28"/>
      <c r="E4788" s="29" t="s">
        <v>1648</v>
      </c>
      <c r="F4788" s="24">
        <v>341.7</v>
      </c>
      <c r="G4788" s="24">
        <f t="shared" ref="G4788:Q4790" si="3205">G4789</f>
        <v>0</v>
      </c>
      <c r="H4788" s="24">
        <f t="shared" si="3205"/>
        <v>346.84100000000001</v>
      </c>
      <c r="I4788" s="24">
        <f t="shared" si="3205"/>
        <v>341.98635999999999</v>
      </c>
      <c r="J4788" s="37">
        <f t="shared" si="3205"/>
        <v>213.32035999999999</v>
      </c>
      <c r="K4788" s="24">
        <f t="shared" si="3205"/>
        <v>0</v>
      </c>
      <c r="L4788" s="24">
        <f t="shared" si="3205"/>
        <v>0</v>
      </c>
      <c r="M4788" s="24">
        <f t="shared" si="3205"/>
        <v>0</v>
      </c>
      <c r="N4788" s="24">
        <f t="shared" si="3205"/>
        <v>0</v>
      </c>
      <c r="O4788" s="30">
        <f t="shared" si="3205"/>
        <v>341.98500000000001</v>
      </c>
      <c r="P4788" s="30">
        <f t="shared" si="3205"/>
        <v>0</v>
      </c>
      <c r="Q4788" s="30">
        <f t="shared" si="3205"/>
        <v>0</v>
      </c>
      <c r="R4788" s="88">
        <f t="shared" si="3177"/>
        <v>99.99960232332073</v>
      </c>
      <c r="S4788" s="70"/>
    </row>
    <row r="4789" spans="1:19" ht="15.75" customHeight="1" x14ac:dyDescent="0.3">
      <c r="A4789" s="28" t="s">
        <v>495</v>
      </c>
      <c r="B4789" s="28" t="s">
        <v>1418</v>
      </c>
      <c r="C4789" s="18" t="s">
        <v>498</v>
      </c>
      <c r="D4789" s="28"/>
      <c r="E4789" s="29" t="s">
        <v>714</v>
      </c>
      <c r="F4789" s="24">
        <v>341.7</v>
      </c>
      <c r="G4789" s="24">
        <f t="shared" ref="G4789:O4789" si="3206">G4790</f>
        <v>0</v>
      </c>
      <c r="H4789" s="24">
        <f t="shared" si="3206"/>
        <v>346.84100000000001</v>
      </c>
      <c r="I4789" s="24">
        <f t="shared" si="3206"/>
        <v>341.98635999999999</v>
      </c>
      <c r="J4789" s="37">
        <f t="shared" si="3206"/>
        <v>213.32035999999999</v>
      </c>
      <c r="K4789" s="24">
        <f t="shared" si="3206"/>
        <v>0</v>
      </c>
      <c r="L4789" s="24">
        <f t="shared" si="3206"/>
        <v>0</v>
      </c>
      <c r="M4789" s="24">
        <f t="shared" si="3206"/>
        <v>0</v>
      </c>
      <c r="N4789" s="24">
        <f t="shared" si="3206"/>
        <v>0</v>
      </c>
      <c r="O4789" s="30">
        <f t="shared" si="3206"/>
        <v>341.98500000000001</v>
      </c>
      <c r="P4789" s="30">
        <f t="shared" si="3205"/>
        <v>0</v>
      </c>
      <c r="Q4789" s="30">
        <f t="shared" si="3205"/>
        <v>0</v>
      </c>
      <c r="R4789" s="88">
        <f t="shared" si="3177"/>
        <v>99.99960232332073</v>
      </c>
      <c r="S4789" s="70"/>
    </row>
    <row r="4790" spans="1:19" ht="15.75" customHeight="1" x14ac:dyDescent="0.3">
      <c r="A4790" s="28" t="s">
        <v>495</v>
      </c>
      <c r="B4790" s="28" t="s">
        <v>1418</v>
      </c>
      <c r="C4790" s="18" t="s">
        <v>498</v>
      </c>
      <c r="D4790" s="28" t="s">
        <v>53</v>
      </c>
      <c r="E4790" s="29" t="s">
        <v>679</v>
      </c>
      <c r="F4790" s="24">
        <v>341.7</v>
      </c>
      <c r="G4790" s="24">
        <f t="shared" ref="G4790:O4790" si="3207">G4791</f>
        <v>0</v>
      </c>
      <c r="H4790" s="24">
        <f t="shared" si="3207"/>
        <v>346.84100000000001</v>
      </c>
      <c r="I4790" s="24">
        <f t="shared" si="3207"/>
        <v>341.98635999999999</v>
      </c>
      <c r="J4790" s="37">
        <f t="shared" si="3207"/>
        <v>213.32035999999999</v>
      </c>
      <c r="K4790" s="24">
        <f t="shared" si="3207"/>
        <v>0</v>
      </c>
      <c r="L4790" s="24">
        <f t="shared" si="3207"/>
        <v>0</v>
      </c>
      <c r="M4790" s="24">
        <f t="shared" si="3207"/>
        <v>0</v>
      </c>
      <c r="N4790" s="24">
        <f t="shared" si="3207"/>
        <v>0</v>
      </c>
      <c r="O4790" s="30">
        <f t="shared" si="3207"/>
        <v>341.98500000000001</v>
      </c>
      <c r="P4790" s="30">
        <f t="shared" si="3205"/>
        <v>0</v>
      </c>
      <c r="Q4790" s="30">
        <f t="shared" si="3205"/>
        <v>0</v>
      </c>
      <c r="R4790" s="88">
        <f t="shared" si="3177"/>
        <v>99.99960232332073</v>
      </c>
      <c r="S4790" s="70"/>
    </row>
    <row r="4791" spans="1:19" ht="15.75" customHeight="1" x14ac:dyDescent="0.3">
      <c r="A4791" s="28" t="s">
        <v>495</v>
      </c>
      <c r="B4791" s="28" t="s">
        <v>1418</v>
      </c>
      <c r="C4791" s="18" t="s">
        <v>498</v>
      </c>
      <c r="D4791" s="28" t="s">
        <v>60</v>
      </c>
      <c r="E4791" s="29" t="s">
        <v>682</v>
      </c>
      <c r="F4791" s="24">
        <v>341.7</v>
      </c>
      <c r="G4791" s="24"/>
      <c r="H4791" s="24">
        <f>303.6+43.241</f>
        <v>346.84100000000001</v>
      </c>
      <c r="I4791" s="24">
        <v>341.98635999999999</v>
      </c>
      <c r="J4791" s="37">
        <v>213.32035999999999</v>
      </c>
      <c r="K4791" s="24">
        <v>0</v>
      </c>
      <c r="L4791" s="24">
        <v>0</v>
      </c>
      <c r="M4791" s="24">
        <v>0</v>
      </c>
      <c r="N4791" s="24">
        <v>0</v>
      </c>
      <c r="O4791" s="30">
        <v>341.98500000000001</v>
      </c>
      <c r="P4791" s="30">
        <v>0</v>
      </c>
      <c r="Q4791" s="30">
        <v>0</v>
      </c>
      <c r="R4791" s="88">
        <f t="shared" si="3177"/>
        <v>99.99960232332073</v>
      </c>
      <c r="S4791" s="70"/>
    </row>
    <row r="4792" spans="1:19" ht="47.25" customHeight="1" x14ac:dyDescent="0.3">
      <c r="A4792" s="28" t="s">
        <v>495</v>
      </c>
      <c r="B4792" s="28" t="s">
        <v>1418</v>
      </c>
      <c r="C4792" s="18" t="s">
        <v>253</v>
      </c>
      <c r="D4792" s="28"/>
      <c r="E4792" s="29" t="s">
        <v>1589</v>
      </c>
      <c r="F4792" s="24">
        <v>116835.952</v>
      </c>
      <c r="G4792" s="24">
        <f t="shared" ref="G4792:H4792" si="3208">G4793+G4803</f>
        <v>0</v>
      </c>
      <c r="H4792" s="24">
        <f t="shared" si="3208"/>
        <v>115291.70994000002</v>
      </c>
      <c r="I4792" s="24">
        <f t="shared" ref="I4792:Q4792" si="3209">I4793+I4803</f>
        <v>113843.92222999998</v>
      </c>
      <c r="J4792" s="37">
        <f t="shared" si="3209"/>
        <v>80994.107099999979</v>
      </c>
      <c r="K4792" s="24">
        <f t="shared" si="3209"/>
        <v>0</v>
      </c>
      <c r="L4792" s="24">
        <f t="shared" si="3209"/>
        <v>0</v>
      </c>
      <c r="M4792" s="24">
        <f t="shared" si="3209"/>
        <v>0</v>
      </c>
      <c r="N4792" s="24">
        <f t="shared" si="3209"/>
        <v>0</v>
      </c>
      <c r="O4792" s="30">
        <f t="shared" si="3209"/>
        <v>113838.17795</v>
      </c>
      <c r="P4792" s="30">
        <f t="shared" si="3209"/>
        <v>0</v>
      </c>
      <c r="Q4792" s="30">
        <f t="shared" si="3209"/>
        <v>0</v>
      </c>
      <c r="R4792" s="88">
        <f t="shared" si="3177"/>
        <v>99.994954249741696</v>
      </c>
      <c r="S4792" s="70"/>
    </row>
    <row r="4793" spans="1:19" ht="47.25" customHeight="1" x14ac:dyDescent="0.3">
      <c r="A4793" s="28" t="s">
        <v>495</v>
      </c>
      <c r="B4793" s="28" t="s">
        <v>1418</v>
      </c>
      <c r="C4793" s="18" t="s">
        <v>499</v>
      </c>
      <c r="D4793" s="28"/>
      <c r="E4793" s="29" t="s">
        <v>710</v>
      </c>
      <c r="F4793" s="24">
        <v>110886.25200000001</v>
      </c>
      <c r="G4793" s="24">
        <f t="shared" ref="G4793:H4793" si="3210">G4794+G4796+G4800+G4798</f>
        <v>0</v>
      </c>
      <c r="H4793" s="24">
        <f t="shared" si="3210"/>
        <v>109378.26200000002</v>
      </c>
      <c r="I4793" s="24">
        <f t="shared" ref="I4793:Q4793" si="3211">I4794+I4796+I4800+I4798</f>
        <v>107930.47428999998</v>
      </c>
      <c r="J4793" s="37">
        <f t="shared" si="3211"/>
        <v>75075.592159999986</v>
      </c>
      <c r="K4793" s="24">
        <f t="shared" si="3211"/>
        <v>0</v>
      </c>
      <c r="L4793" s="24">
        <f t="shared" si="3211"/>
        <v>0</v>
      </c>
      <c r="M4793" s="24">
        <f t="shared" si="3211"/>
        <v>0</v>
      </c>
      <c r="N4793" s="24">
        <f t="shared" si="3211"/>
        <v>0</v>
      </c>
      <c r="O4793" s="30">
        <f t="shared" si="3211"/>
        <v>107924.73232</v>
      </c>
      <c r="P4793" s="30">
        <f t="shared" si="3211"/>
        <v>0</v>
      </c>
      <c r="Q4793" s="30">
        <f t="shared" si="3211"/>
        <v>0</v>
      </c>
      <c r="R4793" s="88">
        <f t="shared" si="3177"/>
        <v>99.994679936285138</v>
      </c>
      <c r="S4793" s="70"/>
    </row>
    <row r="4794" spans="1:19" ht="78.75" customHeight="1" x14ac:dyDescent="0.3">
      <c r="A4794" s="28" t="s">
        <v>495</v>
      </c>
      <c r="B4794" s="28" t="s">
        <v>1418</v>
      </c>
      <c r="C4794" s="18" t="s">
        <v>499</v>
      </c>
      <c r="D4794" s="28" t="s">
        <v>58</v>
      </c>
      <c r="E4794" s="29" t="s">
        <v>660</v>
      </c>
      <c r="F4794" s="24">
        <v>89272.1</v>
      </c>
      <c r="G4794" s="24">
        <f t="shared" ref="G4794:Q4794" si="3212">G4795</f>
        <v>0</v>
      </c>
      <c r="H4794" s="24">
        <f t="shared" si="3212"/>
        <v>89272.1</v>
      </c>
      <c r="I4794" s="24">
        <f t="shared" si="3212"/>
        <v>88342.780199999994</v>
      </c>
      <c r="J4794" s="37">
        <f t="shared" si="3212"/>
        <v>59959.9902</v>
      </c>
      <c r="K4794" s="24">
        <f t="shared" si="3212"/>
        <v>0</v>
      </c>
      <c r="L4794" s="24">
        <f t="shared" si="3212"/>
        <v>0</v>
      </c>
      <c r="M4794" s="24">
        <f t="shared" si="3212"/>
        <v>0</v>
      </c>
      <c r="N4794" s="24">
        <f t="shared" si="3212"/>
        <v>0</v>
      </c>
      <c r="O4794" s="30">
        <f t="shared" si="3212"/>
        <v>88337.038820000002</v>
      </c>
      <c r="P4794" s="30">
        <f t="shared" si="3212"/>
        <v>0</v>
      </c>
      <c r="Q4794" s="30">
        <f t="shared" si="3212"/>
        <v>0</v>
      </c>
      <c r="R4794" s="88">
        <f t="shared" si="3177"/>
        <v>99.993501019566068</v>
      </c>
      <c r="S4794" s="70"/>
    </row>
    <row r="4795" spans="1:19" ht="15.75" customHeight="1" x14ac:dyDescent="0.3">
      <c r="A4795" s="28" t="s">
        <v>495</v>
      </c>
      <c r="B4795" s="28" t="s">
        <v>1418</v>
      </c>
      <c r="C4795" s="18" t="s">
        <v>499</v>
      </c>
      <c r="D4795" s="28" t="s">
        <v>59</v>
      </c>
      <c r="E4795" s="29" t="s">
        <v>661</v>
      </c>
      <c r="F4795" s="24">
        <v>89272.1</v>
      </c>
      <c r="G4795" s="24"/>
      <c r="H4795" s="24">
        <v>89272.1</v>
      </c>
      <c r="I4795" s="24">
        <v>88342.780199999994</v>
      </c>
      <c r="J4795" s="37">
        <v>59959.9902</v>
      </c>
      <c r="K4795" s="24">
        <v>0</v>
      </c>
      <c r="L4795" s="24">
        <v>0</v>
      </c>
      <c r="M4795" s="24">
        <v>0</v>
      </c>
      <c r="N4795" s="24">
        <v>0</v>
      </c>
      <c r="O4795" s="30">
        <v>88337.038820000002</v>
      </c>
      <c r="P4795" s="30">
        <v>0</v>
      </c>
      <c r="Q4795" s="30">
        <v>0</v>
      </c>
      <c r="R4795" s="88">
        <f t="shared" si="3177"/>
        <v>99.993501019566068</v>
      </c>
      <c r="S4795" s="70"/>
    </row>
    <row r="4796" spans="1:19" ht="31.5" customHeight="1" x14ac:dyDescent="0.3">
      <c r="A4796" s="28" t="s">
        <v>495</v>
      </c>
      <c r="B4796" s="28" t="s">
        <v>1418</v>
      </c>
      <c r="C4796" s="18" t="s">
        <v>499</v>
      </c>
      <c r="D4796" s="28" t="s">
        <v>51</v>
      </c>
      <c r="E4796" s="29" t="s">
        <v>663</v>
      </c>
      <c r="F4796" s="24">
        <v>21551.552</v>
      </c>
      <c r="G4796" s="24">
        <f t="shared" ref="G4796:Q4796" si="3213">G4797</f>
        <v>0</v>
      </c>
      <c r="H4796" s="24">
        <f t="shared" si="3213"/>
        <v>20043.561999999998</v>
      </c>
      <c r="I4796" s="24">
        <f t="shared" si="3213"/>
        <v>18850.248319999999</v>
      </c>
      <c r="J4796" s="37">
        <f t="shared" si="3213"/>
        <v>14423.804190000001</v>
      </c>
      <c r="K4796" s="24">
        <f t="shared" si="3213"/>
        <v>0</v>
      </c>
      <c r="L4796" s="24">
        <f t="shared" si="3213"/>
        <v>0</v>
      </c>
      <c r="M4796" s="24">
        <f t="shared" si="3213"/>
        <v>0</v>
      </c>
      <c r="N4796" s="24">
        <f t="shared" si="3213"/>
        <v>0</v>
      </c>
      <c r="O4796" s="30">
        <f t="shared" si="3213"/>
        <v>18850.247729999999</v>
      </c>
      <c r="P4796" s="30">
        <f t="shared" si="3213"/>
        <v>0</v>
      </c>
      <c r="Q4796" s="30">
        <f t="shared" si="3213"/>
        <v>0</v>
      </c>
      <c r="R4796" s="88">
        <f t="shared" si="3177"/>
        <v>99.999996870067761</v>
      </c>
      <c r="S4796" s="70"/>
    </row>
    <row r="4797" spans="1:19" ht="31.5" customHeight="1" x14ac:dyDescent="0.3">
      <c r="A4797" s="28" t="s">
        <v>495</v>
      </c>
      <c r="B4797" s="28" t="s">
        <v>1418</v>
      </c>
      <c r="C4797" s="18" t="s">
        <v>499</v>
      </c>
      <c r="D4797" s="28" t="s">
        <v>52</v>
      </c>
      <c r="E4797" s="29" t="s">
        <v>664</v>
      </c>
      <c r="F4797" s="24">
        <v>21551.552</v>
      </c>
      <c r="G4797" s="24"/>
      <c r="H4797" s="24">
        <f>20211.053-17.963-145.505-4.023</f>
        <v>20043.561999999998</v>
      </c>
      <c r="I4797" s="24">
        <v>18850.248319999999</v>
      </c>
      <c r="J4797" s="37">
        <v>14423.804190000001</v>
      </c>
      <c r="K4797" s="24">
        <v>0</v>
      </c>
      <c r="L4797" s="24">
        <v>0</v>
      </c>
      <c r="M4797" s="24">
        <v>0</v>
      </c>
      <c r="N4797" s="24">
        <v>0</v>
      </c>
      <c r="O4797" s="30">
        <v>18850.247729999999</v>
      </c>
      <c r="P4797" s="30">
        <v>0</v>
      </c>
      <c r="Q4797" s="30">
        <v>0</v>
      </c>
      <c r="R4797" s="88">
        <f t="shared" si="3177"/>
        <v>99.999996870067761</v>
      </c>
      <c r="S4797" s="70"/>
    </row>
    <row r="4798" spans="1:19" ht="15.75" customHeight="1" x14ac:dyDescent="0.3">
      <c r="A4798" s="28" t="s">
        <v>495</v>
      </c>
      <c r="B4798" s="28" t="s">
        <v>1418</v>
      </c>
      <c r="C4798" s="18" t="s">
        <v>499</v>
      </c>
      <c r="D4798" s="28" t="s">
        <v>190</v>
      </c>
      <c r="E4798" s="29" t="s">
        <v>665</v>
      </c>
      <c r="F4798" s="24">
        <v>0</v>
      </c>
      <c r="G4798" s="24">
        <f t="shared" ref="G4798:Q4798" si="3214">G4799</f>
        <v>0</v>
      </c>
      <c r="H4798" s="24">
        <f t="shared" si="3214"/>
        <v>0</v>
      </c>
      <c r="I4798" s="24">
        <f t="shared" si="3214"/>
        <v>436.35176999999999</v>
      </c>
      <c r="J4798" s="37">
        <f t="shared" si="3214"/>
        <v>436.35176999999999</v>
      </c>
      <c r="K4798" s="24">
        <f t="shared" si="3214"/>
        <v>0</v>
      </c>
      <c r="L4798" s="24">
        <f t="shared" si="3214"/>
        <v>0</v>
      </c>
      <c r="M4798" s="24">
        <f t="shared" si="3214"/>
        <v>0</v>
      </c>
      <c r="N4798" s="24">
        <f t="shared" si="3214"/>
        <v>0</v>
      </c>
      <c r="O4798" s="30">
        <f t="shared" si="3214"/>
        <v>436.35176999999999</v>
      </c>
      <c r="P4798" s="30">
        <f t="shared" si="3214"/>
        <v>0</v>
      </c>
      <c r="Q4798" s="30">
        <f t="shared" si="3214"/>
        <v>0</v>
      </c>
      <c r="R4798" s="88">
        <f t="shared" si="3177"/>
        <v>100</v>
      </c>
      <c r="S4798" s="70"/>
    </row>
    <row r="4799" spans="1:19" ht="31.5" customHeight="1" x14ac:dyDescent="0.3">
      <c r="A4799" s="28" t="s">
        <v>495</v>
      </c>
      <c r="B4799" s="28" t="s">
        <v>1418</v>
      </c>
      <c r="C4799" s="18" t="s">
        <v>499</v>
      </c>
      <c r="D4799" s="28" t="s">
        <v>475</v>
      </c>
      <c r="E4799" s="29" t="s">
        <v>667</v>
      </c>
      <c r="F4799" s="24">
        <v>0</v>
      </c>
      <c r="G4799" s="24"/>
      <c r="H4799" s="24">
        <v>0</v>
      </c>
      <c r="I4799" s="24">
        <v>436.35176999999999</v>
      </c>
      <c r="J4799" s="37">
        <v>436.35176999999999</v>
      </c>
      <c r="K4799" s="24">
        <v>0</v>
      </c>
      <c r="L4799" s="24">
        <v>0</v>
      </c>
      <c r="M4799" s="24">
        <v>0</v>
      </c>
      <c r="N4799" s="24">
        <v>0</v>
      </c>
      <c r="O4799" s="30">
        <v>436.35176999999999</v>
      </c>
      <c r="P4799" s="30">
        <v>0</v>
      </c>
      <c r="Q4799" s="30">
        <v>0</v>
      </c>
      <c r="R4799" s="88">
        <f t="shared" si="3177"/>
        <v>100</v>
      </c>
      <c r="S4799" s="70"/>
    </row>
    <row r="4800" spans="1:19" ht="15.75" customHeight="1" x14ac:dyDescent="0.3">
      <c r="A4800" s="28" t="s">
        <v>495</v>
      </c>
      <c r="B4800" s="28" t="s">
        <v>1418</v>
      </c>
      <c r="C4800" s="18" t="s">
        <v>499</v>
      </c>
      <c r="D4800" s="28" t="s">
        <v>53</v>
      </c>
      <c r="E4800" s="29" t="s">
        <v>679</v>
      </c>
      <c r="F4800" s="24">
        <v>62.6</v>
      </c>
      <c r="G4800" s="24">
        <f t="shared" ref="G4800:H4800" si="3215">G4802</f>
        <v>0</v>
      </c>
      <c r="H4800" s="24">
        <f t="shared" si="3215"/>
        <v>62.6</v>
      </c>
      <c r="I4800" s="24">
        <f>I4802+I4801</f>
        <v>301.09399999999999</v>
      </c>
      <c r="J4800" s="24">
        <f t="shared" ref="J4800:Q4800" si="3216">J4802+J4801</f>
        <v>255.446</v>
      </c>
      <c r="K4800" s="24">
        <f t="shared" si="3216"/>
        <v>0</v>
      </c>
      <c r="L4800" s="24">
        <f t="shared" si="3216"/>
        <v>0</v>
      </c>
      <c r="M4800" s="24">
        <f t="shared" si="3216"/>
        <v>0</v>
      </c>
      <c r="N4800" s="24">
        <f t="shared" si="3216"/>
        <v>0</v>
      </c>
      <c r="O4800" s="24">
        <f t="shared" si="3216"/>
        <v>301.09399999999999</v>
      </c>
      <c r="P4800" s="24">
        <f t="shared" si="3216"/>
        <v>0</v>
      </c>
      <c r="Q4800" s="24">
        <f t="shared" si="3216"/>
        <v>0</v>
      </c>
      <c r="R4800" s="88">
        <f t="shared" si="3177"/>
        <v>100</v>
      </c>
      <c r="S4800" s="70"/>
    </row>
    <row r="4801" spans="1:19" ht="15.75" customHeight="1" x14ac:dyDescent="0.3">
      <c r="A4801" s="28" t="s">
        <v>495</v>
      </c>
      <c r="B4801" s="28" t="s">
        <v>1418</v>
      </c>
      <c r="C4801" s="18" t="s">
        <v>499</v>
      </c>
      <c r="D4801" s="28" t="s">
        <v>54</v>
      </c>
      <c r="E4801" s="29" t="s">
        <v>681</v>
      </c>
      <c r="F4801" s="24"/>
      <c r="G4801" s="24"/>
      <c r="H4801" s="24">
        <v>0</v>
      </c>
      <c r="I4801" s="24">
        <v>190</v>
      </c>
      <c r="J4801" s="37">
        <v>190</v>
      </c>
      <c r="K4801" s="37">
        <v>0</v>
      </c>
      <c r="L4801" s="37">
        <v>0</v>
      </c>
      <c r="M4801" s="37">
        <v>0</v>
      </c>
      <c r="N4801" s="37">
        <v>0</v>
      </c>
      <c r="O4801" s="37">
        <v>190</v>
      </c>
      <c r="P4801" s="37">
        <v>0</v>
      </c>
      <c r="Q4801" s="37">
        <v>0</v>
      </c>
      <c r="R4801" s="88">
        <f t="shared" si="3177"/>
        <v>100</v>
      </c>
      <c r="S4801" s="70"/>
    </row>
    <row r="4802" spans="1:19" ht="15.75" customHeight="1" x14ac:dyDescent="0.3">
      <c r="A4802" s="28" t="s">
        <v>495</v>
      </c>
      <c r="B4802" s="28" t="s">
        <v>1418</v>
      </c>
      <c r="C4802" s="18" t="s">
        <v>499</v>
      </c>
      <c r="D4802" s="28" t="s">
        <v>60</v>
      </c>
      <c r="E4802" s="29" t="s">
        <v>682</v>
      </c>
      <c r="F4802" s="24">
        <v>62.6</v>
      </c>
      <c r="G4802" s="24"/>
      <c r="H4802" s="24">
        <v>62.6</v>
      </c>
      <c r="I4802" s="24">
        <v>111.09399999999999</v>
      </c>
      <c r="J4802" s="37">
        <v>65.445999999999998</v>
      </c>
      <c r="K4802" s="24">
        <v>0</v>
      </c>
      <c r="L4802" s="24">
        <v>0</v>
      </c>
      <c r="M4802" s="24">
        <v>0</v>
      </c>
      <c r="N4802" s="24">
        <v>0</v>
      </c>
      <c r="O4802" s="30">
        <v>111.09399999999999</v>
      </c>
      <c r="P4802" s="30">
        <v>0</v>
      </c>
      <c r="Q4802" s="30">
        <v>0</v>
      </c>
      <c r="R4802" s="88">
        <f t="shared" si="3177"/>
        <v>100</v>
      </c>
      <c r="S4802" s="70"/>
    </row>
    <row r="4803" spans="1:19" ht="31.5" customHeight="1" x14ac:dyDescent="0.3">
      <c r="A4803" s="28" t="s">
        <v>495</v>
      </c>
      <c r="B4803" s="28" t="s">
        <v>1418</v>
      </c>
      <c r="C4803" s="18" t="s">
        <v>251</v>
      </c>
      <c r="D4803" s="28"/>
      <c r="E4803" s="29" t="s">
        <v>718</v>
      </c>
      <c r="F4803" s="24">
        <v>5949.7</v>
      </c>
      <c r="G4803" s="24">
        <f t="shared" ref="G4803:H4803" si="3217">G4804+G4806</f>
        <v>0</v>
      </c>
      <c r="H4803" s="24">
        <f t="shared" si="3217"/>
        <v>5913.44794</v>
      </c>
      <c r="I4803" s="24">
        <f t="shared" ref="I4803:Q4803" si="3218">I4804+I4806</f>
        <v>5913.44794</v>
      </c>
      <c r="J4803" s="37">
        <f t="shared" si="3218"/>
        <v>5918.51494</v>
      </c>
      <c r="K4803" s="24">
        <f t="shared" si="3218"/>
        <v>0</v>
      </c>
      <c r="L4803" s="24">
        <f t="shared" si="3218"/>
        <v>0</v>
      </c>
      <c r="M4803" s="24">
        <f t="shared" si="3218"/>
        <v>0</v>
      </c>
      <c r="N4803" s="24">
        <f t="shared" si="3218"/>
        <v>0</v>
      </c>
      <c r="O4803" s="30">
        <f t="shared" si="3218"/>
        <v>5913.4456300000002</v>
      </c>
      <c r="P4803" s="30">
        <f t="shared" si="3218"/>
        <v>0</v>
      </c>
      <c r="Q4803" s="30">
        <f t="shared" si="3218"/>
        <v>0</v>
      </c>
      <c r="R4803" s="88">
        <f t="shared" si="3177"/>
        <v>99.99996093649554</v>
      </c>
      <c r="S4803" s="70"/>
    </row>
    <row r="4804" spans="1:19" ht="78.75" customHeight="1" x14ac:dyDescent="0.3">
      <c r="A4804" s="28" t="s">
        <v>495</v>
      </c>
      <c r="B4804" s="28" t="s">
        <v>1418</v>
      </c>
      <c r="C4804" s="18" t="s">
        <v>251</v>
      </c>
      <c r="D4804" s="28" t="s">
        <v>58</v>
      </c>
      <c r="E4804" s="29" t="s">
        <v>660</v>
      </c>
      <c r="F4804" s="24">
        <v>5067.3</v>
      </c>
      <c r="G4804" s="24">
        <f t="shared" ref="G4804:Q4804" si="3219">G4805</f>
        <v>0</v>
      </c>
      <c r="H4804" s="24">
        <f t="shared" si="3219"/>
        <v>5067.3</v>
      </c>
      <c r="I4804" s="24">
        <f t="shared" si="3219"/>
        <v>5066.43851</v>
      </c>
      <c r="J4804" s="37">
        <f t="shared" si="3219"/>
        <v>5066.43851</v>
      </c>
      <c r="K4804" s="24">
        <f t="shared" si="3219"/>
        <v>0</v>
      </c>
      <c r="L4804" s="24">
        <f t="shared" si="3219"/>
        <v>0</v>
      </c>
      <c r="M4804" s="24">
        <f t="shared" si="3219"/>
        <v>0</v>
      </c>
      <c r="N4804" s="24">
        <f t="shared" si="3219"/>
        <v>0</v>
      </c>
      <c r="O4804" s="30">
        <f t="shared" si="3219"/>
        <v>5066.43851</v>
      </c>
      <c r="P4804" s="30">
        <f t="shared" si="3219"/>
        <v>0</v>
      </c>
      <c r="Q4804" s="30">
        <f t="shared" si="3219"/>
        <v>0</v>
      </c>
      <c r="R4804" s="88">
        <f t="shared" si="3177"/>
        <v>100</v>
      </c>
    </row>
    <row r="4805" spans="1:19" ht="15.75" customHeight="1" x14ac:dyDescent="0.3">
      <c r="A4805" s="28" t="s">
        <v>495</v>
      </c>
      <c r="B4805" s="28" t="s">
        <v>1418</v>
      </c>
      <c r="C4805" s="18" t="s">
        <v>251</v>
      </c>
      <c r="D4805" s="28" t="s">
        <v>59</v>
      </c>
      <c r="E4805" s="29" t="s">
        <v>661</v>
      </c>
      <c r="F4805" s="24">
        <v>5067.3</v>
      </c>
      <c r="G4805" s="24"/>
      <c r="H4805" s="24">
        <f>3891.9+1175.4</f>
        <v>5067.3</v>
      </c>
      <c r="I4805" s="24">
        <v>5066.43851</v>
      </c>
      <c r="J4805" s="37">
        <v>5066.43851</v>
      </c>
      <c r="K4805" s="24">
        <v>0</v>
      </c>
      <c r="L4805" s="24">
        <v>0</v>
      </c>
      <c r="M4805" s="24">
        <v>0</v>
      </c>
      <c r="N4805" s="24">
        <v>0</v>
      </c>
      <c r="O4805" s="30">
        <v>5066.43851</v>
      </c>
      <c r="P4805" s="30">
        <v>0</v>
      </c>
      <c r="Q4805" s="30">
        <v>0</v>
      </c>
      <c r="R4805" s="88">
        <f t="shared" si="3177"/>
        <v>100</v>
      </c>
    </row>
    <row r="4806" spans="1:19" ht="31.5" customHeight="1" x14ac:dyDescent="0.3">
      <c r="A4806" s="28" t="s">
        <v>495</v>
      </c>
      <c r="B4806" s="28" t="s">
        <v>1418</v>
      </c>
      <c r="C4806" s="18" t="s">
        <v>251</v>
      </c>
      <c r="D4806" s="28" t="s">
        <v>51</v>
      </c>
      <c r="E4806" s="29" t="s">
        <v>663</v>
      </c>
      <c r="F4806" s="24">
        <v>882.4</v>
      </c>
      <c r="G4806" s="24">
        <f t="shared" ref="G4806:Q4806" si="3220">G4807</f>
        <v>0</v>
      </c>
      <c r="H4806" s="24">
        <f t="shared" si="3220"/>
        <v>846.14793999999995</v>
      </c>
      <c r="I4806" s="24">
        <f t="shared" si="3220"/>
        <v>847.00942999999995</v>
      </c>
      <c r="J4806" s="37">
        <f t="shared" si="3220"/>
        <v>852.07642999999996</v>
      </c>
      <c r="K4806" s="24">
        <f t="shared" si="3220"/>
        <v>0</v>
      </c>
      <c r="L4806" s="24">
        <f t="shared" si="3220"/>
        <v>0</v>
      </c>
      <c r="M4806" s="24">
        <f t="shared" si="3220"/>
        <v>0</v>
      </c>
      <c r="N4806" s="24">
        <f t="shared" si="3220"/>
        <v>0</v>
      </c>
      <c r="O4806" s="30">
        <f t="shared" si="3220"/>
        <v>847.00711999999999</v>
      </c>
      <c r="P4806" s="30">
        <f t="shared" si="3220"/>
        <v>0</v>
      </c>
      <c r="Q4806" s="30">
        <f t="shared" si="3220"/>
        <v>0</v>
      </c>
      <c r="R4806" s="88">
        <f t="shared" si="3177"/>
        <v>99.999727275763632</v>
      </c>
      <c r="S4806" s="70"/>
    </row>
    <row r="4807" spans="1:19" ht="31.5" customHeight="1" x14ac:dyDescent="0.3">
      <c r="A4807" s="28" t="s">
        <v>495</v>
      </c>
      <c r="B4807" s="28" t="s">
        <v>1418</v>
      </c>
      <c r="C4807" s="18" t="s">
        <v>251</v>
      </c>
      <c r="D4807" s="28" t="s">
        <v>52</v>
      </c>
      <c r="E4807" s="29" t="s">
        <v>664</v>
      </c>
      <c r="F4807" s="24">
        <v>882.4</v>
      </c>
      <c r="G4807" s="24"/>
      <c r="H4807" s="24">
        <f>851.21494-5.067</f>
        <v>846.14793999999995</v>
      </c>
      <c r="I4807" s="24">
        <v>847.00942999999995</v>
      </c>
      <c r="J4807" s="37">
        <v>852.07642999999996</v>
      </c>
      <c r="K4807" s="24">
        <v>0</v>
      </c>
      <c r="L4807" s="24">
        <v>0</v>
      </c>
      <c r="M4807" s="24">
        <v>0</v>
      </c>
      <c r="N4807" s="24">
        <v>0</v>
      </c>
      <c r="O4807" s="30">
        <v>847.00711999999999</v>
      </c>
      <c r="P4807" s="30">
        <v>0</v>
      </c>
      <c r="Q4807" s="30">
        <v>0</v>
      </c>
      <c r="R4807" s="88">
        <f t="shared" si="3177"/>
        <v>99.999727275763632</v>
      </c>
      <c r="S4807" s="70"/>
    </row>
    <row r="4808" spans="1:19" ht="31.5" customHeight="1" x14ac:dyDescent="0.3">
      <c r="A4808" s="28" t="s">
        <v>495</v>
      </c>
      <c r="B4808" s="28" t="s">
        <v>1418</v>
      </c>
      <c r="C4808" s="18" t="s">
        <v>62</v>
      </c>
      <c r="D4808" s="28"/>
      <c r="E4808" s="29" t="s">
        <v>1196</v>
      </c>
      <c r="F4808" s="24">
        <v>1700.5000000000002</v>
      </c>
      <c r="G4808" s="24">
        <f t="shared" ref="G4808:Q4809" si="3221">G4809</f>
        <v>0</v>
      </c>
      <c r="H4808" s="24">
        <f t="shared" si="3221"/>
        <v>1996.1670000000001</v>
      </c>
      <c r="I4808" s="24">
        <f t="shared" si="3221"/>
        <v>1996.1670000000001</v>
      </c>
      <c r="J4808" s="37">
        <f t="shared" si="3221"/>
        <v>1198.6519999999998</v>
      </c>
      <c r="K4808" s="24">
        <f t="shared" si="3221"/>
        <v>0</v>
      </c>
      <c r="L4808" s="24">
        <f t="shared" si="3221"/>
        <v>0</v>
      </c>
      <c r="M4808" s="24">
        <f t="shared" si="3221"/>
        <v>0</v>
      </c>
      <c r="N4808" s="24">
        <f t="shared" si="3221"/>
        <v>0</v>
      </c>
      <c r="O4808" s="30">
        <f t="shared" si="3221"/>
        <v>1996.1085600000001</v>
      </c>
      <c r="P4808" s="30">
        <f t="shared" si="3221"/>
        <v>0</v>
      </c>
      <c r="Q4808" s="30">
        <f t="shared" si="3221"/>
        <v>0</v>
      </c>
      <c r="R4808" s="88">
        <f t="shared" si="3177"/>
        <v>99.997072389233963</v>
      </c>
      <c r="S4808" s="70"/>
    </row>
    <row r="4809" spans="1:19" ht="15.75" customHeight="1" x14ac:dyDescent="0.3">
      <c r="A4809" s="28" t="s">
        <v>495</v>
      </c>
      <c r="B4809" s="28" t="s">
        <v>1418</v>
      </c>
      <c r="C4809" s="18" t="s">
        <v>63</v>
      </c>
      <c r="D4809" s="28"/>
      <c r="E4809" s="29" t="s">
        <v>115</v>
      </c>
      <c r="F4809" s="24">
        <v>1700.5000000000002</v>
      </c>
      <c r="G4809" s="24">
        <f t="shared" si="3221"/>
        <v>0</v>
      </c>
      <c r="H4809" s="24">
        <f t="shared" si="3221"/>
        <v>1996.1670000000001</v>
      </c>
      <c r="I4809" s="24">
        <f t="shared" si="3221"/>
        <v>1996.1670000000001</v>
      </c>
      <c r="J4809" s="37">
        <f t="shared" si="3221"/>
        <v>1198.6519999999998</v>
      </c>
      <c r="K4809" s="24">
        <f t="shared" si="3221"/>
        <v>0</v>
      </c>
      <c r="L4809" s="24">
        <f t="shared" si="3221"/>
        <v>0</v>
      </c>
      <c r="M4809" s="24">
        <f t="shared" si="3221"/>
        <v>0</v>
      </c>
      <c r="N4809" s="24">
        <f t="shared" si="3221"/>
        <v>0</v>
      </c>
      <c r="O4809" s="30">
        <f t="shared" si="3221"/>
        <v>1996.1085600000001</v>
      </c>
      <c r="P4809" s="30">
        <f t="shared" si="3221"/>
        <v>0</v>
      </c>
      <c r="Q4809" s="30">
        <f t="shared" si="3221"/>
        <v>0</v>
      </c>
      <c r="R4809" s="88">
        <f t="shared" si="3177"/>
        <v>99.997072389233963</v>
      </c>
      <c r="S4809" s="70"/>
    </row>
    <row r="4810" spans="1:19" ht="47.25" customHeight="1" x14ac:dyDescent="0.3">
      <c r="A4810" s="28" t="s">
        <v>495</v>
      </c>
      <c r="B4810" s="28" t="s">
        <v>1418</v>
      </c>
      <c r="C4810" s="18" t="s">
        <v>305</v>
      </c>
      <c r="D4810" s="28"/>
      <c r="E4810" s="29" t="s">
        <v>124</v>
      </c>
      <c r="F4810" s="24">
        <v>1700.5000000000002</v>
      </c>
      <c r="G4810" s="24">
        <f t="shared" ref="G4810:H4810" si="3222">G4811+G4813+G4815</f>
        <v>0</v>
      </c>
      <c r="H4810" s="24">
        <f t="shared" si="3222"/>
        <v>1996.1670000000001</v>
      </c>
      <c r="I4810" s="24">
        <f t="shared" ref="I4810:Q4810" si="3223">I4811+I4813+I4815</f>
        <v>1996.1670000000001</v>
      </c>
      <c r="J4810" s="37">
        <f t="shared" si="3223"/>
        <v>1198.6519999999998</v>
      </c>
      <c r="K4810" s="24">
        <f t="shared" si="3223"/>
        <v>0</v>
      </c>
      <c r="L4810" s="24">
        <f t="shared" si="3223"/>
        <v>0</v>
      </c>
      <c r="M4810" s="24">
        <f t="shared" si="3223"/>
        <v>0</v>
      </c>
      <c r="N4810" s="24">
        <f t="shared" si="3223"/>
        <v>0</v>
      </c>
      <c r="O4810" s="30">
        <f t="shared" si="3223"/>
        <v>1996.1085600000001</v>
      </c>
      <c r="P4810" s="30">
        <f t="shared" si="3223"/>
        <v>0</v>
      </c>
      <c r="Q4810" s="30">
        <f t="shared" si="3223"/>
        <v>0</v>
      </c>
      <c r="R4810" s="88">
        <f t="shared" si="3177"/>
        <v>99.997072389233963</v>
      </c>
      <c r="S4810" s="70"/>
    </row>
    <row r="4811" spans="1:19" ht="78.75" customHeight="1" x14ac:dyDescent="0.3">
      <c r="A4811" s="28" t="s">
        <v>495</v>
      </c>
      <c r="B4811" s="28" t="s">
        <v>1418</v>
      </c>
      <c r="C4811" s="18" t="s">
        <v>305</v>
      </c>
      <c r="D4811" s="28" t="s">
        <v>58</v>
      </c>
      <c r="E4811" s="29" t="s">
        <v>660</v>
      </c>
      <c r="F4811" s="24">
        <v>569.70000000000005</v>
      </c>
      <c r="G4811" s="24">
        <f t="shared" ref="G4811:Q4811" si="3224">G4812</f>
        <v>0</v>
      </c>
      <c r="H4811" s="24">
        <f t="shared" si="3224"/>
        <v>569.70000000000005</v>
      </c>
      <c r="I4811" s="24">
        <f t="shared" si="3224"/>
        <v>569.70000000000005</v>
      </c>
      <c r="J4811" s="37">
        <f t="shared" si="3224"/>
        <v>436.77345000000003</v>
      </c>
      <c r="K4811" s="24">
        <f t="shared" si="3224"/>
        <v>0</v>
      </c>
      <c r="L4811" s="24">
        <f t="shared" si="3224"/>
        <v>0</v>
      </c>
      <c r="M4811" s="24">
        <f t="shared" si="3224"/>
        <v>0</v>
      </c>
      <c r="N4811" s="24">
        <f t="shared" si="3224"/>
        <v>0</v>
      </c>
      <c r="O4811" s="30">
        <f t="shared" si="3224"/>
        <v>569.64156000000003</v>
      </c>
      <c r="P4811" s="30">
        <f t="shared" si="3224"/>
        <v>0</v>
      </c>
      <c r="Q4811" s="30">
        <f t="shared" si="3224"/>
        <v>0</v>
      </c>
      <c r="R4811" s="88">
        <f t="shared" si="3177"/>
        <v>99.989741969457597</v>
      </c>
      <c r="S4811" s="70"/>
    </row>
    <row r="4812" spans="1:19" ht="15.75" customHeight="1" x14ac:dyDescent="0.3">
      <c r="A4812" s="28" t="s">
        <v>495</v>
      </c>
      <c r="B4812" s="28" t="s">
        <v>1418</v>
      </c>
      <c r="C4812" s="18" t="s">
        <v>305</v>
      </c>
      <c r="D4812" s="28" t="s">
        <v>59</v>
      </c>
      <c r="E4812" s="29" t="s">
        <v>661</v>
      </c>
      <c r="F4812" s="24">
        <v>569.70000000000005</v>
      </c>
      <c r="G4812" s="24"/>
      <c r="H4812" s="24">
        <f>437.6+132.1</f>
        <v>569.70000000000005</v>
      </c>
      <c r="I4812" s="24">
        <f>437.6+132.1</f>
        <v>569.70000000000005</v>
      </c>
      <c r="J4812" s="37">
        <v>436.77345000000003</v>
      </c>
      <c r="K4812" s="24">
        <v>0</v>
      </c>
      <c r="L4812" s="24">
        <v>0</v>
      </c>
      <c r="M4812" s="24">
        <v>0</v>
      </c>
      <c r="N4812" s="24">
        <v>0</v>
      </c>
      <c r="O4812" s="30">
        <v>569.64156000000003</v>
      </c>
      <c r="P4812" s="30">
        <v>0</v>
      </c>
      <c r="Q4812" s="30">
        <v>0</v>
      </c>
      <c r="R4812" s="88">
        <f t="shared" si="3177"/>
        <v>99.989741969457597</v>
      </c>
      <c r="S4812" s="70"/>
    </row>
    <row r="4813" spans="1:19" ht="31.5" customHeight="1" x14ac:dyDescent="0.3">
      <c r="A4813" s="28" t="s">
        <v>495</v>
      </c>
      <c r="B4813" s="28" t="s">
        <v>1418</v>
      </c>
      <c r="C4813" s="18" t="s">
        <v>305</v>
      </c>
      <c r="D4813" s="28" t="s">
        <v>51</v>
      </c>
      <c r="E4813" s="29" t="s">
        <v>663</v>
      </c>
      <c r="F4813" s="24">
        <v>1106.4000000000001</v>
      </c>
      <c r="G4813" s="24">
        <f t="shared" ref="G4813:Q4813" si="3225">G4814</f>
        <v>0</v>
      </c>
      <c r="H4813" s="24">
        <f t="shared" si="3225"/>
        <v>1402.067</v>
      </c>
      <c r="I4813" s="24">
        <f t="shared" si="3225"/>
        <v>1402.067</v>
      </c>
      <c r="J4813" s="37">
        <f t="shared" si="3225"/>
        <v>745.34654999999998</v>
      </c>
      <c r="K4813" s="24">
        <f t="shared" si="3225"/>
        <v>0</v>
      </c>
      <c r="L4813" s="24">
        <f t="shared" si="3225"/>
        <v>0</v>
      </c>
      <c r="M4813" s="24">
        <f t="shared" si="3225"/>
        <v>0</v>
      </c>
      <c r="N4813" s="24">
        <f t="shared" si="3225"/>
        <v>0</v>
      </c>
      <c r="O4813" s="30">
        <f t="shared" si="3225"/>
        <v>1402.067</v>
      </c>
      <c r="P4813" s="30">
        <f t="shared" si="3225"/>
        <v>0</v>
      </c>
      <c r="Q4813" s="30">
        <f t="shared" si="3225"/>
        <v>0</v>
      </c>
      <c r="R4813" s="88">
        <f t="shared" ref="R4813:R4876" si="3226">O4813/I4813*100</f>
        <v>100</v>
      </c>
      <c r="S4813" s="70"/>
    </row>
    <row r="4814" spans="1:19" ht="31.5" customHeight="1" x14ac:dyDescent="0.3">
      <c r="A4814" s="28" t="s">
        <v>495</v>
      </c>
      <c r="B4814" s="28" t="s">
        <v>1418</v>
      </c>
      <c r="C4814" s="18" t="s">
        <v>305</v>
      </c>
      <c r="D4814" s="28" t="s">
        <v>52</v>
      </c>
      <c r="E4814" s="29" t="s">
        <v>664</v>
      </c>
      <c r="F4814" s="24">
        <v>1106.4000000000001</v>
      </c>
      <c r="G4814" s="24"/>
      <c r="H4814" s="24">
        <f>1106.4+295.667</f>
        <v>1402.067</v>
      </c>
      <c r="I4814" s="24">
        <v>1402.067</v>
      </c>
      <c r="J4814" s="37">
        <v>745.34654999999998</v>
      </c>
      <c r="K4814" s="24">
        <v>0</v>
      </c>
      <c r="L4814" s="24">
        <v>0</v>
      </c>
      <c r="M4814" s="24">
        <v>0</v>
      </c>
      <c r="N4814" s="24">
        <v>0</v>
      </c>
      <c r="O4814" s="30">
        <v>1402.067</v>
      </c>
      <c r="P4814" s="30">
        <v>0</v>
      </c>
      <c r="Q4814" s="30">
        <v>0</v>
      </c>
      <c r="R4814" s="88">
        <f t="shared" si="3226"/>
        <v>100</v>
      </c>
      <c r="S4814" s="70"/>
    </row>
    <row r="4815" spans="1:19" ht="15.75" customHeight="1" x14ac:dyDescent="0.3">
      <c r="A4815" s="28" t="s">
        <v>495</v>
      </c>
      <c r="B4815" s="28" t="s">
        <v>1418</v>
      </c>
      <c r="C4815" s="18" t="s">
        <v>305</v>
      </c>
      <c r="D4815" s="28" t="s">
        <v>53</v>
      </c>
      <c r="E4815" s="29" t="s">
        <v>679</v>
      </c>
      <c r="F4815" s="24">
        <v>24.4</v>
      </c>
      <c r="G4815" s="24">
        <f t="shared" ref="G4815:Q4815" si="3227">G4816</f>
        <v>0</v>
      </c>
      <c r="H4815" s="24">
        <f t="shared" si="3227"/>
        <v>24.4</v>
      </c>
      <c r="I4815" s="24">
        <f t="shared" si="3227"/>
        <v>24.4</v>
      </c>
      <c r="J4815" s="37">
        <f t="shared" si="3227"/>
        <v>16.532</v>
      </c>
      <c r="K4815" s="24">
        <f t="shared" si="3227"/>
        <v>0</v>
      </c>
      <c r="L4815" s="24">
        <f t="shared" si="3227"/>
        <v>0</v>
      </c>
      <c r="M4815" s="24">
        <f t="shared" si="3227"/>
        <v>0</v>
      </c>
      <c r="N4815" s="24">
        <f t="shared" si="3227"/>
        <v>0</v>
      </c>
      <c r="O4815" s="30">
        <f t="shared" si="3227"/>
        <v>24.4</v>
      </c>
      <c r="P4815" s="30">
        <f t="shared" si="3227"/>
        <v>0</v>
      </c>
      <c r="Q4815" s="30">
        <f t="shared" si="3227"/>
        <v>0</v>
      </c>
      <c r="R4815" s="88">
        <f t="shared" si="3226"/>
        <v>100</v>
      </c>
      <c r="S4815" s="70"/>
    </row>
    <row r="4816" spans="1:19" ht="15.75" customHeight="1" x14ac:dyDescent="0.3">
      <c r="A4816" s="28" t="s">
        <v>495</v>
      </c>
      <c r="B4816" s="28" t="s">
        <v>1418</v>
      </c>
      <c r="C4816" s="18" t="s">
        <v>305</v>
      </c>
      <c r="D4816" s="28" t="s">
        <v>60</v>
      </c>
      <c r="E4816" s="29" t="s">
        <v>682</v>
      </c>
      <c r="F4816" s="24">
        <v>24.4</v>
      </c>
      <c r="G4816" s="24"/>
      <c r="H4816" s="24">
        <v>24.4</v>
      </c>
      <c r="I4816" s="24">
        <v>24.4</v>
      </c>
      <c r="J4816" s="37">
        <v>16.532</v>
      </c>
      <c r="K4816" s="24">
        <v>0</v>
      </c>
      <c r="L4816" s="24">
        <v>0</v>
      </c>
      <c r="M4816" s="24">
        <v>0</v>
      </c>
      <c r="N4816" s="24">
        <v>0</v>
      </c>
      <c r="O4816" s="30">
        <v>24.4</v>
      </c>
      <c r="P4816" s="30">
        <v>0</v>
      </c>
      <c r="Q4816" s="30">
        <v>0</v>
      </c>
      <c r="R4816" s="88">
        <f t="shared" si="3226"/>
        <v>100</v>
      </c>
      <c r="S4816" s="70"/>
    </row>
    <row r="4817" spans="1:19" ht="47.25" customHeight="1" x14ac:dyDescent="0.3">
      <c r="A4817" s="28" t="s">
        <v>495</v>
      </c>
      <c r="B4817" s="28" t="s">
        <v>1418</v>
      </c>
      <c r="C4817" s="18" t="s">
        <v>79</v>
      </c>
      <c r="D4817" s="28"/>
      <c r="E4817" s="29" t="s">
        <v>1232</v>
      </c>
      <c r="F4817" s="24"/>
      <c r="G4817" s="24"/>
      <c r="H4817" s="24">
        <f t="shared" ref="H4817:I4820" si="3228">H4818</f>
        <v>2039.674</v>
      </c>
      <c r="I4817" s="24">
        <f t="shared" si="3228"/>
        <v>2039.6737800000001</v>
      </c>
      <c r="J4817" s="24">
        <f t="shared" ref="J4817:Q4820" si="3229">J4818</f>
        <v>1914.21378</v>
      </c>
      <c r="K4817" s="24">
        <f t="shared" si="3229"/>
        <v>0</v>
      </c>
      <c r="L4817" s="24">
        <f t="shared" si="3229"/>
        <v>0</v>
      </c>
      <c r="M4817" s="24">
        <f t="shared" si="3229"/>
        <v>0</v>
      </c>
      <c r="N4817" s="24">
        <f t="shared" si="3229"/>
        <v>0</v>
      </c>
      <c r="O4817" s="24">
        <f t="shared" si="3229"/>
        <v>2039.67264</v>
      </c>
      <c r="P4817" s="24">
        <f t="shared" si="3229"/>
        <v>0</v>
      </c>
      <c r="Q4817" s="24">
        <f t="shared" si="3229"/>
        <v>0</v>
      </c>
      <c r="R4817" s="88">
        <f t="shared" si="3226"/>
        <v>99.999944108709386</v>
      </c>
      <c r="S4817" s="70"/>
    </row>
    <row r="4818" spans="1:19" ht="47.25" customHeight="1" x14ac:dyDescent="0.3">
      <c r="A4818" s="28" t="s">
        <v>495</v>
      </c>
      <c r="B4818" s="28" t="s">
        <v>1418</v>
      </c>
      <c r="C4818" s="18" t="s">
        <v>2000</v>
      </c>
      <c r="D4818" s="28"/>
      <c r="E4818" s="29" t="s">
        <v>2001</v>
      </c>
      <c r="F4818" s="24"/>
      <c r="G4818" s="24"/>
      <c r="H4818" s="24">
        <f t="shared" si="3228"/>
        <v>2039.674</v>
      </c>
      <c r="I4818" s="24">
        <f t="shared" si="3228"/>
        <v>2039.6737800000001</v>
      </c>
      <c r="J4818" s="24">
        <f t="shared" si="3229"/>
        <v>1914.21378</v>
      </c>
      <c r="K4818" s="24">
        <f t="shared" si="3229"/>
        <v>0</v>
      </c>
      <c r="L4818" s="24">
        <f t="shared" si="3229"/>
        <v>0</v>
      </c>
      <c r="M4818" s="24">
        <f t="shared" si="3229"/>
        <v>0</v>
      </c>
      <c r="N4818" s="24">
        <f t="shared" si="3229"/>
        <v>0</v>
      </c>
      <c r="O4818" s="24">
        <f t="shared" si="3229"/>
        <v>2039.67264</v>
      </c>
      <c r="P4818" s="24">
        <f t="shared" si="3229"/>
        <v>0</v>
      </c>
      <c r="Q4818" s="24">
        <f t="shared" si="3229"/>
        <v>0</v>
      </c>
      <c r="R4818" s="88">
        <f t="shared" si="3226"/>
        <v>99.999944108709386</v>
      </c>
      <c r="S4818" s="70"/>
    </row>
    <row r="4819" spans="1:19" ht="31.5" customHeight="1" x14ac:dyDescent="0.3">
      <c r="A4819" s="28" t="s">
        <v>495</v>
      </c>
      <c r="B4819" s="28" t="s">
        <v>1418</v>
      </c>
      <c r="C4819" s="18" t="s">
        <v>2002</v>
      </c>
      <c r="D4819" s="28"/>
      <c r="E4819" s="29" t="s">
        <v>2003</v>
      </c>
      <c r="F4819" s="24"/>
      <c r="G4819" s="24"/>
      <c r="H4819" s="24">
        <f t="shared" si="3228"/>
        <v>2039.674</v>
      </c>
      <c r="I4819" s="24">
        <f t="shared" si="3228"/>
        <v>2039.6737800000001</v>
      </c>
      <c r="J4819" s="24">
        <f t="shared" si="3229"/>
        <v>1914.21378</v>
      </c>
      <c r="K4819" s="24">
        <f t="shared" si="3229"/>
        <v>0</v>
      </c>
      <c r="L4819" s="24">
        <f t="shared" si="3229"/>
        <v>0</v>
      </c>
      <c r="M4819" s="24">
        <f t="shared" si="3229"/>
        <v>0</v>
      </c>
      <c r="N4819" s="24">
        <f t="shared" si="3229"/>
        <v>0</v>
      </c>
      <c r="O4819" s="24">
        <f t="shared" si="3229"/>
        <v>2039.67264</v>
      </c>
      <c r="P4819" s="24">
        <f t="shared" si="3229"/>
        <v>0</v>
      </c>
      <c r="Q4819" s="24">
        <f t="shared" si="3229"/>
        <v>0</v>
      </c>
      <c r="R4819" s="88">
        <f t="shared" si="3226"/>
        <v>99.999944108709386</v>
      </c>
      <c r="S4819" s="70"/>
    </row>
    <row r="4820" spans="1:19" ht="31.5" customHeight="1" x14ac:dyDescent="0.3">
      <c r="A4820" s="28" t="s">
        <v>495</v>
      </c>
      <c r="B4820" s="28" t="s">
        <v>1418</v>
      </c>
      <c r="C4820" s="18" t="s">
        <v>2002</v>
      </c>
      <c r="D4820" s="28" t="s">
        <v>51</v>
      </c>
      <c r="E4820" s="29" t="s">
        <v>663</v>
      </c>
      <c r="F4820" s="24"/>
      <c r="G4820" s="24"/>
      <c r="H4820" s="24">
        <f t="shared" si="3228"/>
        <v>2039.674</v>
      </c>
      <c r="I4820" s="24">
        <f t="shared" si="3228"/>
        <v>2039.6737800000001</v>
      </c>
      <c r="J4820" s="24">
        <f t="shared" si="3229"/>
        <v>1914.21378</v>
      </c>
      <c r="K4820" s="24">
        <f t="shared" si="3229"/>
        <v>0</v>
      </c>
      <c r="L4820" s="24">
        <f t="shared" si="3229"/>
        <v>0</v>
      </c>
      <c r="M4820" s="24">
        <f t="shared" si="3229"/>
        <v>0</v>
      </c>
      <c r="N4820" s="24">
        <f t="shared" si="3229"/>
        <v>0</v>
      </c>
      <c r="O4820" s="24">
        <f t="shared" si="3229"/>
        <v>2039.67264</v>
      </c>
      <c r="P4820" s="24">
        <f t="shared" si="3229"/>
        <v>0</v>
      </c>
      <c r="Q4820" s="24">
        <f t="shared" si="3229"/>
        <v>0</v>
      </c>
      <c r="R4820" s="88">
        <f t="shared" si="3226"/>
        <v>99.999944108709386</v>
      </c>
      <c r="S4820" s="70"/>
    </row>
    <row r="4821" spans="1:19" ht="31.5" customHeight="1" x14ac:dyDescent="0.3">
      <c r="A4821" s="28" t="s">
        <v>495</v>
      </c>
      <c r="B4821" s="28" t="s">
        <v>1418</v>
      </c>
      <c r="C4821" s="18" t="s">
        <v>2002</v>
      </c>
      <c r="D4821" s="28" t="s">
        <v>52</v>
      </c>
      <c r="E4821" s="29" t="s">
        <v>664</v>
      </c>
      <c r="F4821" s="24"/>
      <c r="G4821" s="24"/>
      <c r="H4821" s="24">
        <f>1878.774+160.9</f>
        <v>2039.674</v>
      </c>
      <c r="I4821" s="24">
        <v>2039.6737800000001</v>
      </c>
      <c r="J4821" s="37">
        <v>1914.21378</v>
      </c>
      <c r="K4821" s="24">
        <v>0</v>
      </c>
      <c r="L4821" s="24">
        <v>0</v>
      </c>
      <c r="M4821" s="24">
        <v>0</v>
      </c>
      <c r="N4821" s="24">
        <v>0</v>
      </c>
      <c r="O4821" s="24">
        <v>2039.67264</v>
      </c>
      <c r="P4821" s="30">
        <v>0</v>
      </c>
      <c r="Q4821" s="30">
        <v>0</v>
      </c>
      <c r="R4821" s="88">
        <f t="shared" si="3226"/>
        <v>99.999944108709386</v>
      </c>
      <c r="S4821" s="70"/>
    </row>
    <row r="4822" spans="1:19" s="49" customFormat="1" ht="15.75" customHeight="1" x14ac:dyDescent="0.3">
      <c r="A4822" s="47" t="s">
        <v>495</v>
      </c>
      <c r="B4822" s="47" t="s">
        <v>1427</v>
      </c>
      <c r="C4822" s="20"/>
      <c r="D4822" s="47"/>
      <c r="E4822" s="48" t="s">
        <v>637</v>
      </c>
      <c r="F4822" s="23">
        <v>747.9</v>
      </c>
      <c r="G4822" s="23">
        <f t="shared" ref="G4822:Q4824" si="3230">G4823</f>
        <v>0</v>
      </c>
      <c r="H4822" s="23">
        <f t="shared" si="3230"/>
        <v>524.4</v>
      </c>
      <c r="I4822" s="23">
        <f t="shared" si="3230"/>
        <v>462.08010000000002</v>
      </c>
      <c r="J4822" s="77">
        <f t="shared" si="3230"/>
        <v>367.1</v>
      </c>
      <c r="K4822" s="23">
        <f t="shared" si="3230"/>
        <v>0</v>
      </c>
      <c r="L4822" s="23">
        <f t="shared" si="3230"/>
        <v>0</v>
      </c>
      <c r="M4822" s="23">
        <f t="shared" si="3230"/>
        <v>0</v>
      </c>
      <c r="N4822" s="23">
        <f t="shared" si="3230"/>
        <v>0</v>
      </c>
      <c r="O4822" s="51">
        <f t="shared" si="3230"/>
        <v>462.07</v>
      </c>
      <c r="P4822" s="51">
        <f t="shared" si="3230"/>
        <v>0</v>
      </c>
      <c r="Q4822" s="51">
        <f t="shared" si="3230"/>
        <v>0</v>
      </c>
      <c r="R4822" s="87">
        <f t="shared" si="3226"/>
        <v>99.997814231774967</v>
      </c>
      <c r="S4822" s="70"/>
    </row>
    <row r="4823" spans="1:19" ht="15.75" customHeight="1" x14ac:dyDescent="0.3">
      <c r="A4823" s="28" t="s">
        <v>495</v>
      </c>
      <c r="B4823" s="28" t="s">
        <v>1427</v>
      </c>
      <c r="C4823" s="18" t="s">
        <v>184</v>
      </c>
      <c r="D4823" s="28"/>
      <c r="E4823" s="29" t="s">
        <v>1526</v>
      </c>
      <c r="F4823" s="24">
        <v>747.9</v>
      </c>
      <c r="G4823" s="24">
        <f t="shared" si="3230"/>
        <v>0</v>
      </c>
      <c r="H4823" s="24">
        <f t="shared" si="3230"/>
        <v>524.4</v>
      </c>
      <c r="I4823" s="24">
        <f t="shared" si="3230"/>
        <v>462.08010000000002</v>
      </c>
      <c r="J4823" s="37">
        <f t="shared" si="3230"/>
        <v>367.1</v>
      </c>
      <c r="K4823" s="24">
        <f t="shared" si="3230"/>
        <v>0</v>
      </c>
      <c r="L4823" s="24">
        <f t="shared" si="3230"/>
        <v>0</v>
      </c>
      <c r="M4823" s="24">
        <f t="shared" si="3230"/>
        <v>0</v>
      </c>
      <c r="N4823" s="24">
        <f t="shared" si="3230"/>
        <v>0</v>
      </c>
      <c r="O4823" s="30">
        <f t="shared" si="3230"/>
        <v>462.07</v>
      </c>
      <c r="P4823" s="30">
        <f t="shared" si="3230"/>
        <v>0</v>
      </c>
      <c r="Q4823" s="30">
        <f t="shared" si="3230"/>
        <v>0</v>
      </c>
      <c r="R4823" s="88">
        <f t="shared" si="3226"/>
        <v>99.997814231774967</v>
      </c>
      <c r="S4823" s="70"/>
    </row>
    <row r="4824" spans="1:19" ht="31.5" customHeight="1" x14ac:dyDescent="0.3">
      <c r="A4824" s="28" t="s">
        <v>495</v>
      </c>
      <c r="B4824" s="28" t="s">
        <v>1427</v>
      </c>
      <c r="C4824" s="18" t="s">
        <v>255</v>
      </c>
      <c r="D4824" s="28"/>
      <c r="E4824" s="29" t="s">
        <v>1590</v>
      </c>
      <c r="F4824" s="24">
        <v>747.9</v>
      </c>
      <c r="G4824" s="24">
        <f t="shared" si="3230"/>
        <v>0</v>
      </c>
      <c r="H4824" s="24">
        <f t="shared" si="3230"/>
        <v>524.4</v>
      </c>
      <c r="I4824" s="24">
        <f t="shared" si="3230"/>
        <v>462.08010000000002</v>
      </c>
      <c r="J4824" s="37">
        <f t="shared" si="3230"/>
        <v>367.1</v>
      </c>
      <c r="K4824" s="24">
        <f t="shared" si="3230"/>
        <v>0</v>
      </c>
      <c r="L4824" s="24">
        <f t="shared" si="3230"/>
        <v>0</v>
      </c>
      <c r="M4824" s="24">
        <f t="shared" si="3230"/>
        <v>0</v>
      </c>
      <c r="N4824" s="24">
        <f t="shared" si="3230"/>
        <v>0</v>
      </c>
      <c r="O4824" s="30">
        <f t="shared" si="3230"/>
        <v>462.07</v>
      </c>
      <c r="P4824" s="30">
        <f t="shared" si="3230"/>
        <v>0</v>
      </c>
      <c r="Q4824" s="30">
        <f t="shared" si="3230"/>
        <v>0</v>
      </c>
      <c r="R4824" s="88">
        <f t="shared" si="3226"/>
        <v>99.997814231774967</v>
      </c>
      <c r="S4824" s="70"/>
    </row>
    <row r="4825" spans="1:19" ht="78.75" customHeight="1" x14ac:dyDescent="0.3">
      <c r="A4825" s="28" t="s">
        <v>495</v>
      </c>
      <c r="B4825" s="28" t="s">
        <v>1427</v>
      </c>
      <c r="C4825" s="18" t="s">
        <v>503</v>
      </c>
      <c r="D4825" s="28"/>
      <c r="E4825" s="29" t="s">
        <v>1709</v>
      </c>
      <c r="F4825" s="24">
        <v>747.9</v>
      </c>
      <c r="G4825" s="24">
        <f t="shared" ref="G4825:H4825" si="3231">G4826+G4829+G4832</f>
        <v>0</v>
      </c>
      <c r="H4825" s="24">
        <f t="shared" si="3231"/>
        <v>524.4</v>
      </c>
      <c r="I4825" s="24">
        <f t="shared" ref="I4825:Q4825" si="3232">I4826+I4829+I4832</f>
        <v>462.08010000000002</v>
      </c>
      <c r="J4825" s="37">
        <f t="shared" si="3232"/>
        <v>367.1</v>
      </c>
      <c r="K4825" s="24">
        <f t="shared" si="3232"/>
        <v>0</v>
      </c>
      <c r="L4825" s="24">
        <f t="shared" si="3232"/>
        <v>0</v>
      </c>
      <c r="M4825" s="24">
        <f t="shared" si="3232"/>
        <v>0</v>
      </c>
      <c r="N4825" s="24">
        <f t="shared" si="3232"/>
        <v>0</v>
      </c>
      <c r="O4825" s="30">
        <f t="shared" si="3232"/>
        <v>462.07</v>
      </c>
      <c r="P4825" s="30">
        <f t="shared" si="3232"/>
        <v>0</v>
      </c>
      <c r="Q4825" s="30">
        <f t="shared" si="3232"/>
        <v>0</v>
      </c>
      <c r="R4825" s="88">
        <f t="shared" si="3226"/>
        <v>99.997814231774967</v>
      </c>
      <c r="S4825" s="70"/>
    </row>
    <row r="4826" spans="1:19" ht="78.75" hidden="1" customHeight="1" x14ac:dyDescent="0.3">
      <c r="A4826" s="28" t="s">
        <v>495</v>
      </c>
      <c r="B4826" s="28" t="s">
        <v>1427</v>
      </c>
      <c r="C4826" s="18" t="s">
        <v>500</v>
      </c>
      <c r="D4826" s="28"/>
      <c r="E4826" s="29" t="s">
        <v>727</v>
      </c>
      <c r="F4826" s="24">
        <v>73.5</v>
      </c>
      <c r="G4826" s="24">
        <f t="shared" ref="G4826:Q4827" si="3233">G4827</f>
        <v>0</v>
      </c>
      <c r="H4826" s="24">
        <f t="shared" si="3233"/>
        <v>0</v>
      </c>
      <c r="I4826" s="24">
        <f t="shared" si="3233"/>
        <v>0</v>
      </c>
      <c r="J4826" s="37">
        <f t="shared" si="3233"/>
        <v>0</v>
      </c>
      <c r="K4826" s="24">
        <f t="shared" si="3233"/>
        <v>0</v>
      </c>
      <c r="L4826" s="24">
        <f t="shared" si="3233"/>
        <v>0</v>
      </c>
      <c r="M4826" s="24">
        <f t="shared" si="3233"/>
        <v>0</v>
      </c>
      <c r="N4826" s="24">
        <f t="shared" si="3233"/>
        <v>0</v>
      </c>
      <c r="O4826" s="30">
        <f t="shared" si="3233"/>
        <v>0</v>
      </c>
      <c r="P4826" s="30">
        <f t="shared" si="3233"/>
        <v>0</v>
      </c>
      <c r="Q4826" s="30">
        <f t="shared" si="3233"/>
        <v>0</v>
      </c>
      <c r="R4826" s="30">
        <v>0</v>
      </c>
      <c r="S4826" s="26" t="s">
        <v>2026</v>
      </c>
    </row>
    <row r="4827" spans="1:19" ht="31.5" hidden="1" customHeight="1" x14ac:dyDescent="0.3">
      <c r="A4827" s="28" t="s">
        <v>495</v>
      </c>
      <c r="B4827" s="28" t="s">
        <v>1427</v>
      </c>
      <c r="C4827" s="18" t="s">
        <v>500</v>
      </c>
      <c r="D4827" s="28" t="s">
        <v>51</v>
      </c>
      <c r="E4827" s="29" t="s">
        <v>663</v>
      </c>
      <c r="F4827" s="24">
        <v>73.5</v>
      </c>
      <c r="G4827" s="24">
        <f t="shared" si="3233"/>
        <v>0</v>
      </c>
      <c r="H4827" s="24">
        <f t="shared" si="3233"/>
        <v>0</v>
      </c>
      <c r="I4827" s="24">
        <f t="shared" si="3233"/>
        <v>0</v>
      </c>
      <c r="J4827" s="37">
        <f t="shared" si="3233"/>
        <v>0</v>
      </c>
      <c r="K4827" s="24">
        <f t="shared" si="3233"/>
        <v>0</v>
      </c>
      <c r="L4827" s="24">
        <f t="shared" si="3233"/>
        <v>0</v>
      </c>
      <c r="M4827" s="24">
        <f t="shared" si="3233"/>
        <v>0</v>
      </c>
      <c r="N4827" s="24">
        <f t="shared" si="3233"/>
        <v>0</v>
      </c>
      <c r="O4827" s="30">
        <f t="shared" si="3233"/>
        <v>0</v>
      </c>
      <c r="P4827" s="30">
        <f t="shared" si="3233"/>
        <v>0</v>
      </c>
      <c r="Q4827" s="30">
        <f t="shared" si="3233"/>
        <v>0</v>
      </c>
      <c r="R4827" s="30">
        <v>0</v>
      </c>
      <c r="S4827" s="26" t="s">
        <v>2026</v>
      </c>
    </row>
    <row r="4828" spans="1:19" ht="31.5" hidden="1" customHeight="1" x14ac:dyDescent="0.3">
      <c r="A4828" s="28" t="s">
        <v>495</v>
      </c>
      <c r="B4828" s="28" t="s">
        <v>1427</v>
      </c>
      <c r="C4828" s="18" t="s">
        <v>500</v>
      </c>
      <c r="D4828" s="28" t="s">
        <v>52</v>
      </c>
      <c r="E4828" s="29" t="s">
        <v>664</v>
      </c>
      <c r="F4828" s="24">
        <v>73.5</v>
      </c>
      <c r="G4828" s="24"/>
      <c r="H4828" s="24">
        <v>0</v>
      </c>
      <c r="I4828" s="24">
        <v>0</v>
      </c>
      <c r="J4828" s="37">
        <v>0</v>
      </c>
      <c r="K4828" s="24">
        <v>0</v>
      </c>
      <c r="L4828" s="24">
        <v>0</v>
      </c>
      <c r="M4828" s="24">
        <v>0</v>
      </c>
      <c r="N4828" s="24">
        <v>0</v>
      </c>
      <c r="O4828" s="30">
        <v>0</v>
      </c>
      <c r="P4828" s="30">
        <v>0</v>
      </c>
      <c r="Q4828" s="30">
        <v>0</v>
      </c>
      <c r="R4828" s="30">
        <v>0</v>
      </c>
      <c r="S4828" s="26" t="s">
        <v>2026</v>
      </c>
    </row>
    <row r="4829" spans="1:19" ht="63" customHeight="1" x14ac:dyDescent="0.3">
      <c r="A4829" s="28" t="s">
        <v>495</v>
      </c>
      <c r="B4829" s="28" t="s">
        <v>1427</v>
      </c>
      <c r="C4829" s="18" t="s">
        <v>501</v>
      </c>
      <c r="D4829" s="28"/>
      <c r="E4829" s="29" t="s">
        <v>1949</v>
      </c>
      <c r="F4829" s="24">
        <v>524.4</v>
      </c>
      <c r="G4829" s="24">
        <f t="shared" ref="G4829:Q4833" si="3234">G4830</f>
        <v>0</v>
      </c>
      <c r="H4829" s="24">
        <f t="shared" si="3234"/>
        <v>524.4</v>
      </c>
      <c r="I4829" s="24">
        <f t="shared" si="3234"/>
        <v>462.08010000000002</v>
      </c>
      <c r="J4829" s="37">
        <f t="shared" si="3234"/>
        <v>367.1</v>
      </c>
      <c r="K4829" s="24">
        <f t="shared" si="3234"/>
        <v>0</v>
      </c>
      <c r="L4829" s="24">
        <f t="shared" si="3234"/>
        <v>0</v>
      </c>
      <c r="M4829" s="24">
        <f t="shared" si="3234"/>
        <v>0</v>
      </c>
      <c r="N4829" s="24">
        <f t="shared" si="3234"/>
        <v>0</v>
      </c>
      <c r="O4829" s="30">
        <f t="shared" si="3234"/>
        <v>462.07</v>
      </c>
      <c r="P4829" s="30">
        <f t="shared" si="3234"/>
        <v>0</v>
      </c>
      <c r="Q4829" s="30">
        <f t="shared" si="3234"/>
        <v>0</v>
      </c>
      <c r="R4829" s="88">
        <f t="shared" si="3226"/>
        <v>99.997814231774967</v>
      </c>
      <c r="S4829" s="70"/>
    </row>
    <row r="4830" spans="1:19" ht="31.5" customHeight="1" x14ac:dyDescent="0.3">
      <c r="A4830" s="28" t="s">
        <v>495</v>
      </c>
      <c r="B4830" s="28" t="s">
        <v>1427</v>
      </c>
      <c r="C4830" s="18" t="s">
        <v>501</v>
      </c>
      <c r="D4830" s="28" t="s">
        <v>143</v>
      </c>
      <c r="E4830" s="29" t="s">
        <v>673</v>
      </c>
      <c r="F4830" s="24">
        <v>524.4</v>
      </c>
      <c r="G4830" s="24">
        <f t="shared" si="3234"/>
        <v>0</v>
      </c>
      <c r="H4830" s="24">
        <f t="shared" si="3234"/>
        <v>524.4</v>
      </c>
      <c r="I4830" s="24">
        <f t="shared" si="3234"/>
        <v>462.08010000000002</v>
      </c>
      <c r="J4830" s="37">
        <f t="shared" si="3234"/>
        <v>367.1</v>
      </c>
      <c r="K4830" s="24">
        <f t="shared" si="3234"/>
        <v>0</v>
      </c>
      <c r="L4830" s="24">
        <f t="shared" si="3234"/>
        <v>0</v>
      </c>
      <c r="M4830" s="24">
        <f t="shared" si="3234"/>
        <v>0</v>
      </c>
      <c r="N4830" s="24">
        <f t="shared" si="3234"/>
        <v>0</v>
      </c>
      <c r="O4830" s="30">
        <f t="shared" si="3234"/>
        <v>462.07</v>
      </c>
      <c r="P4830" s="30">
        <f t="shared" si="3234"/>
        <v>0</v>
      </c>
      <c r="Q4830" s="30">
        <f t="shared" si="3234"/>
        <v>0</v>
      </c>
      <c r="R4830" s="88">
        <f t="shared" si="3226"/>
        <v>99.997814231774967</v>
      </c>
      <c r="S4830" s="70"/>
    </row>
    <row r="4831" spans="1:19" ht="47.25" customHeight="1" x14ac:dyDescent="0.3">
      <c r="A4831" s="28" t="s">
        <v>495</v>
      </c>
      <c r="B4831" s="28" t="s">
        <v>1427</v>
      </c>
      <c r="C4831" s="18" t="s">
        <v>501</v>
      </c>
      <c r="D4831" s="28" t="s">
        <v>139</v>
      </c>
      <c r="E4831" s="29" t="s">
        <v>676</v>
      </c>
      <c r="F4831" s="24">
        <v>524.4</v>
      </c>
      <c r="G4831" s="24"/>
      <c r="H4831" s="24">
        <v>524.4</v>
      </c>
      <c r="I4831" s="24">
        <v>462.08010000000002</v>
      </c>
      <c r="J4831" s="37">
        <v>367.1</v>
      </c>
      <c r="K4831" s="24">
        <v>0</v>
      </c>
      <c r="L4831" s="24">
        <v>0</v>
      </c>
      <c r="M4831" s="24">
        <v>0</v>
      </c>
      <c r="N4831" s="24">
        <v>0</v>
      </c>
      <c r="O4831" s="30">
        <v>462.07</v>
      </c>
      <c r="P4831" s="30">
        <v>0</v>
      </c>
      <c r="Q4831" s="30">
        <v>0</v>
      </c>
      <c r="R4831" s="88">
        <f t="shared" si="3226"/>
        <v>99.997814231774967</v>
      </c>
      <c r="S4831" s="70"/>
    </row>
    <row r="4832" spans="1:19" ht="78.75" hidden="1" customHeight="1" x14ac:dyDescent="0.3">
      <c r="A4832" s="28" t="s">
        <v>495</v>
      </c>
      <c r="B4832" s="28" t="s">
        <v>1427</v>
      </c>
      <c r="C4832" s="18" t="s">
        <v>502</v>
      </c>
      <c r="D4832" s="28"/>
      <c r="E4832" s="29" t="s">
        <v>729</v>
      </c>
      <c r="F4832" s="24">
        <v>150</v>
      </c>
      <c r="G4832" s="24">
        <f t="shared" si="3234"/>
        <v>0</v>
      </c>
      <c r="H4832" s="24">
        <f t="shared" si="3234"/>
        <v>0</v>
      </c>
      <c r="I4832" s="24">
        <f t="shared" si="3234"/>
        <v>0</v>
      </c>
      <c r="J4832" s="37">
        <f t="shared" si="3234"/>
        <v>0</v>
      </c>
      <c r="K4832" s="24">
        <f t="shared" si="3234"/>
        <v>0</v>
      </c>
      <c r="L4832" s="24">
        <f t="shared" si="3234"/>
        <v>0</v>
      </c>
      <c r="M4832" s="24">
        <f t="shared" si="3234"/>
        <v>0</v>
      </c>
      <c r="N4832" s="24">
        <f t="shared" si="3234"/>
        <v>0</v>
      </c>
      <c r="O4832" s="30">
        <f t="shared" si="3234"/>
        <v>0</v>
      </c>
      <c r="P4832" s="30">
        <f t="shared" si="3234"/>
        <v>0</v>
      </c>
      <c r="Q4832" s="30">
        <f t="shared" si="3234"/>
        <v>0</v>
      </c>
      <c r="R4832" s="30">
        <v>0</v>
      </c>
      <c r="S4832" s="26" t="s">
        <v>2026</v>
      </c>
    </row>
    <row r="4833" spans="1:19" ht="15.75" hidden="1" customHeight="1" x14ac:dyDescent="0.3">
      <c r="A4833" s="28" t="s">
        <v>495</v>
      </c>
      <c r="B4833" s="28" t="s">
        <v>1427</v>
      </c>
      <c r="C4833" s="18" t="s">
        <v>502</v>
      </c>
      <c r="D4833" s="28" t="s">
        <v>190</v>
      </c>
      <c r="E4833" s="29" t="s">
        <v>665</v>
      </c>
      <c r="F4833" s="24">
        <v>150</v>
      </c>
      <c r="G4833" s="24">
        <f t="shared" ref="G4833:O4833" si="3235">G4834</f>
        <v>0</v>
      </c>
      <c r="H4833" s="24">
        <f t="shared" si="3235"/>
        <v>0</v>
      </c>
      <c r="I4833" s="24">
        <f t="shared" si="3235"/>
        <v>0</v>
      </c>
      <c r="J4833" s="37">
        <f t="shared" si="3235"/>
        <v>0</v>
      </c>
      <c r="K4833" s="24">
        <f t="shared" si="3235"/>
        <v>0</v>
      </c>
      <c r="L4833" s="24">
        <f t="shared" si="3235"/>
        <v>0</v>
      </c>
      <c r="M4833" s="24">
        <f t="shared" si="3235"/>
        <v>0</v>
      </c>
      <c r="N4833" s="24">
        <f t="shared" si="3235"/>
        <v>0</v>
      </c>
      <c r="O4833" s="30">
        <f t="shared" si="3235"/>
        <v>0</v>
      </c>
      <c r="P4833" s="30">
        <f t="shared" si="3234"/>
        <v>0</v>
      </c>
      <c r="Q4833" s="30">
        <f t="shared" si="3234"/>
        <v>0</v>
      </c>
      <c r="R4833" s="30">
        <v>0</v>
      </c>
      <c r="S4833" s="26" t="s">
        <v>2026</v>
      </c>
    </row>
    <row r="4834" spans="1:19" ht="31.5" hidden="1" customHeight="1" x14ac:dyDescent="0.3">
      <c r="A4834" s="28" t="s">
        <v>495</v>
      </c>
      <c r="B4834" s="28" t="s">
        <v>1427</v>
      </c>
      <c r="C4834" s="18" t="s">
        <v>502</v>
      </c>
      <c r="D4834" s="28" t="s">
        <v>475</v>
      </c>
      <c r="E4834" s="29" t="s">
        <v>667</v>
      </c>
      <c r="F4834" s="24">
        <v>150</v>
      </c>
      <c r="G4834" s="24"/>
      <c r="H4834" s="24">
        <v>0</v>
      </c>
      <c r="I4834" s="24">
        <v>0</v>
      </c>
      <c r="J4834" s="37">
        <v>0</v>
      </c>
      <c r="K4834" s="24">
        <v>0</v>
      </c>
      <c r="L4834" s="24">
        <v>0</v>
      </c>
      <c r="M4834" s="24">
        <v>0</v>
      </c>
      <c r="N4834" s="24">
        <v>0</v>
      </c>
      <c r="O4834" s="30">
        <v>0</v>
      </c>
      <c r="P4834" s="30">
        <v>0</v>
      </c>
      <c r="Q4834" s="30">
        <v>0</v>
      </c>
      <c r="R4834" s="30">
        <v>0</v>
      </c>
      <c r="S4834" s="26" t="s">
        <v>2026</v>
      </c>
    </row>
    <row r="4835" spans="1:19" s="49" customFormat="1" ht="31.5" customHeight="1" x14ac:dyDescent="0.3">
      <c r="A4835" s="47" t="s">
        <v>495</v>
      </c>
      <c r="B4835" s="47" t="s">
        <v>1419</v>
      </c>
      <c r="C4835" s="20"/>
      <c r="D4835" s="47"/>
      <c r="E4835" s="48" t="s">
        <v>638</v>
      </c>
      <c r="F4835" s="23">
        <v>21068.999999999996</v>
      </c>
      <c r="G4835" s="23">
        <f t="shared" ref="G4835" si="3236">G4836+G4855</f>
        <v>0</v>
      </c>
      <c r="H4835" s="23">
        <f>H4836+H4855+H4867</f>
        <v>21545.392</v>
      </c>
      <c r="I4835" s="23">
        <f>I4836+I4855+I4867</f>
        <v>21685.092500000002</v>
      </c>
      <c r="J4835" s="23">
        <f t="shared" ref="J4835:Q4835" si="3237">J4836+J4855+J4867</f>
        <v>15049.6086</v>
      </c>
      <c r="K4835" s="23">
        <f t="shared" si="3237"/>
        <v>1443.1</v>
      </c>
      <c r="L4835" s="23">
        <f t="shared" si="3237"/>
        <v>883.774</v>
      </c>
      <c r="M4835" s="23">
        <f t="shared" si="3237"/>
        <v>0</v>
      </c>
      <c r="N4835" s="23">
        <f t="shared" si="3237"/>
        <v>0</v>
      </c>
      <c r="O4835" s="23">
        <f t="shared" si="3237"/>
        <v>21684.88711</v>
      </c>
      <c r="P4835" s="23">
        <f t="shared" si="3237"/>
        <v>1443.1</v>
      </c>
      <c r="Q4835" s="23">
        <f t="shared" si="3237"/>
        <v>0</v>
      </c>
      <c r="R4835" s="87">
        <f t="shared" si="3226"/>
        <v>99.999052851630665</v>
      </c>
      <c r="S4835" s="70"/>
    </row>
    <row r="4836" spans="1:19" ht="15.75" customHeight="1" x14ac:dyDescent="0.3">
      <c r="A4836" s="28" t="s">
        <v>495</v>
      </c>
      <c r="B4836" s="28" t="s">
        <v>1419</v>
      </c>
      <c r="C4836" s="18" t="s">
        <v>184</v>
      </c>
      <c r="D4836" s="28"/>
      <c r="E4836" s="29" t="s">
        <v>1526</v>
      </c>
      <c r="F4836" s="24">
        <v>7317.4</v>
      </c>
      <c r="G4836" s="24">
        <f t="shared" ref="G4836:H4836" si="3238">G4837+G4846</f>
        <v>0</v>
      </c>
      <c r="H4836" s="24">
        <f t="shared" si="3238"/>
        <v>7536.3019999999997</v>
      </c>
      <c r="I4836" s="24">
        <f t="shared" ref="I4836:Q4836" si="3239">I4837+I4846</f>
        <v>7536.3024999999998</v>
      </c>
      <c r="J4836" s="37">
        <f t="shared" si="3239"/>
        <v>4941.5484999999999</v>
      </c>
      <c r="K4836" s="24">
        <f t="shared" si="3239"/>
        <v>1443.1</v>
      </c>
      <c r="L4836" s="24">
        <f t="shared" si="3239"/>
        <v>883.774</v>
      </c>
      <c r="M4836" s="24">
        <f t="shared" si="3239"/>
        <v>0</v>
      </c>
      <c r="N4836" s="24">
        <f t="shared" si="3239"/>
        <v>0</v>
      </c>
      <c r="O4836" s="30">
        <f t="shared" si="3239"/>
        <v>7536.3019599999998</v>
      </c>
      <c r="P4836" s="30">
        <f t="shared" si="3239"/>
        <v>1443.1</v>
      </c>
      <c r="Q4836" s="30">
        <f t="shared" si="3239"/>
        <v>0</v>
      </c>
      <c r="R4836" s="88">
        <f t="shared" si="3226"/>
        <v>99.99999283468253</v>
      </c>
      <c r="S4836" s="70"/>
    </row>
    <row r="4837" spans="1:19" ht="15.75" customHeight="1" x14ac:dyDescent="0.3">
      <c r="A4837" s="28" t="s">
        <v>495</v>
      </c>
      <c r="B4837" s="28" t="s">
        <v>1419</v>
      </c>
      <c r="C4837" s="18" t="s">
        <v>185</v>
      </c>
      <c r="D4837" s="28"/>
      <c r="E4837" s="29" t="s">
        <v>1527</v>
      </c>
      <c r="F4837" s="24">
        <v>5984.7999999999993</v>
      </c>
      <c r="G4837" s="24">
        <f t="shared" ref="G4837:H4837" si="3240">G4842+G4838</f>
        <v>0</v>
      </c>
      <c r="H4837" s="24">
        <f t="shared" si="3240"/>
        <v>6361</v>
      </c>
      <c r="I4837" s="24">
        <f t="shared" ref="I4837:Q4837" si="3241">I4842+I4838</f>
        <v>6361</v>
      </c>
      <c r="J4837" s="37">
        <f t="shared" si="3241"/>
        <v>4247.5429999999997</v>
      </c>
      <c r="K4837" s="24">
        <f t="shared" si="3241"/>
        <v>1443.1</v>
      </c>
      <c r="L4837" s="24">
        <f t="shared" si="3241"/>
        <v>883.774</v>
      </c>
      <c r="M4837" s="24">
        <f t="shared" si="3241"/>
        <v>0</v>
      </c>
      <c r="N4837" s="24">
        <f t="shared" si="3241"/>
        <v>0</v>
      </c>
      <c r="O4837" s="30">
        <f t="shared" si="3241"/>
        <v>6361</v>
      </c>
      <c r="P4837" s="30">
        <f t="shared" si="3241"/>
        <v>1443.1</v>
      </c>
      <c r="Q4837" s="30">
        <f t="shared" si="3241"/>
        <v>0</v>
      </c>
      <c r="R4837" s="88">
        <f t="shared" si="3226"/>
        <v>100</v>
      </c>
      <c r="S4837" s="70"/>
    </row>
    <row r="4838" spans="1:19" ht="47.25" customHeight="1" x14ac:dyDescent="0.3">
      <c r="A4838" s="28" t="s">
        <v>495</v>
      </c>
      <c r="B4838" s="28" t="s">
        <v>1419</v>
      </c>
      <c r="C4838" s="18" t="s">
        <v>508</v>
      </c>
      <c r="D4838" s="28"/>
      <c r="E4838" s="29" t="s">
        <v>1710</v>
      </c>
      <c r="F4838" s="24">
        <v>5884.7999999999993</v>
      </c>
      <c r="G4838" s="24">
        <f t="shared" ref="G4838:Q4840" si="3242">G4839</f>
        <v>0</v>
      </c>
      <c r="H4838" s="24">
        <f t="shared" si="3242"/>
        <v>6261</v>
      </c>
      <c r="I4838" s="24">
        <f t="shared" si="3242"/>
        <v>6261</v>
      </c>
      <c r="J4838" s="37">
        <f t="shared" si="3242"/>
        <v>4247.5429999999997</v>
      </c>
      <c r="K4838" s="24">
        <f t="shared" si="3242"/>
        <v>1443.1</v>
      </c>
      <c r="L4838" s="24">
        <f t="shared" si="3242"/>
        <v>883.774</v>
      </c>
      <c r="M4838" s="24">
        <f t="shared" si="3242"/>
        <v>0</v>
      </c>
      <c r="N4838" s="24">
        <f t="shared" si="3242"/>
        <v>0</v>
      </c>
      <c r="O4838" s="30">
        <f t="shared" si="3242"/>
        <v>6261</v>
      </c>
      <c r="P4838" s="30">
        <f t="shared" si="3242"/>
        <v>1443.1</v>
      </c>
      <c r="Q4838" s="30">
        <f t="shared" si="3242"/>
        <v>0</v>
      </c>
      <c r="R4838" s="88">
        <f t="shared" si="3226"/>
        <v>100</v>
      </c>
      <c r="S4838" s="70"/>
    </row>
    <row r="4839" spans="1:19" ht="47.25" customHeight="1" x14ac:dyDescent="0.3">
      <c r="A4839" s="28" t="s">
        <v>495</v>
      </c>
      <c r="B4839" s="28" t="s">
        <v>1419</v>
      </c>
      <c r="C4839" s="18" t="s">
        <v>504</v>
      </c>
      <c r="D4839" s="28"/>
      <c r="E4839" s="29" t="s">
        <v>703</v>
      </c>
      <c r="F4839" s="24">
        <v>5884.7999999999993</v>
      </c>
      <c r="G4839" s="24">
        <f t="shared" si="3242"/>
        <v>0</v>
      </c>
      <c r="H4839" s="24">
        <f t="shared" si="3242"/>
        <v>6261</v>
      </c>
      <c r="I4839" s="24">
        <f t="shared" si="3242"/>
        <v>6261</v>
      </c>
      <c r="J4839" s="37">
        <f t="shared" si="3242"/>
        <v>4247.5429999999997</v>
      </c>
      <c r="K4839" s="24">
        <f t="shared" si="3242"/>
        <v>1443.1</v>
      </c>
      <c r="L4839" s="24">
        <f t="shared" si="3242"/>
        <v>883.774</v>
      </c>
      <c r="M4839" s="24">
        <f t="shared" si="3242"/>
        <v>0</v>
      </c>
      <c r="N4839" s="24">
        <f t="shared" si="3242"/>
        <v>0</v>
      </c>
      <c r="O4839" s="30">
        <f t="shared" si="3242"/>
        <v>6261</v>
      </c>
      <c r="P4839" s="30">
        <f t="shared" si="3242"/>
        <v>1443.1</v>
      </c>
      <c r="Q4839" s="30">
        <f t="shared" si="3242"/>
        <v>0</v>
      </c>
      <c r="R4839" s="88">
        <f t="shared" si="3226"/>
        <v>100</v>
      </c>
      <c r="S4839" s="70"/>
    </row>
    <row r="4840" spans="1:19" ht="31.5" customHeight="1" x14ac:dyDescent="0.3">
      <c r="A4840" s="28" t="s">
        <v>495</v>
      </c>
      <c r="B4840" s="28" t="s">
        <v>1419</v>
      </c>
      <c r="C4840" s="18" t="s">
        <v>504</v>
      </c>
      <c r="D4840" s="28" t="s">
        <v>143</v>
      </c>
      <c r="E4840" s="29" t="s">
        <v>673</v>
      </c>
      <c r="F4840" s="24">
        <v>5884.7999999999993</v>
      </c>
      <c r="G4840" s="24">
        <f t="shared" si="3242"/>
        <v>0</v>
      </c>
      <c r="H4840" s="24">
        <f t="shared" si="3242"/>
        <v>6261</v>
      </c>
      <c r="I4840" s="24">
        <f t="shared" si="3242"/>
        <v>6261</v>
      </c>
      <c r="J4840" s="37">
        <f t="shared" si="3242"/>
        <v>4247.5429999999997</v>
      </c>
      <c r="K4840" s="24">
        <f t="shared" si="3242"/>
        <v>1443.1</v>
      </c>
      <c r="L4840" s="24">
        <f t="shared" si="3242"/>
        <v>883.774</v>
      </c>
      <c r="M4840" s="24">
        <f t="shared" si="3242"/>
        <v>0</v>
      </c>
      <c r="N4840" s="24">
        <f t="shared" si="3242"/>
        <v>0</v>
      </c>
      <c r="O4840" s="30">
        <f t="shared" si="3242"/>
        <v>6261</v>
      </c>
      <c r="P4840" s="30">
        <f t="shared" si="3242"/>
        <v>1443.1</v>
      </c>
      <c r="Q4840" s="30">
        <f t="shared" si="3242"/>
        <v>0</v>
      </c>
      <c r="R4840" s="88">
        <f t="shared" si="3226"/>
        <v>100</v>
      </c>
      <c r="S4840" s="70"/>
    </row>
    <row r="4841" spans="1:19" ht="47.25" customHeight="1" x14ac:dyDescent="0.3">
      <c r="A4841" s="28" t="s">
        <v>495</v>
      </c>
      <c r="B4841" s="28" t="s">
        <v>1419</v>
      </c>
      <c r="C4841" s="18" t="s">
        <v>504</v>
      </c>
      <c r="D4841" s="28" t="s">
        <v>139</v>
      </c>
      <c r="E4841" s="29" t="s">
        <v>676</v>
      </c>
      <c r="F4841" s="24">
        <v>5884.7999999999993</v>
      </c>
      <c r="G4841" s="24"/>
      <c r="H4841" s="24">
        <f>5884.8+376.2</f>
        <v>6261</v>
      </c>
      <c r="I4841" s="24">
        <v>6261</v>
      </c>
      <c r="J4841" s="37">
        <v>4247.5429999999997</v>
      </c>
      <c r="K4841" s="24">
        <v>1443.1</v>
      </c>
      <c r="L4841" s="24">
        <v>883.774</v>
      </c>
      <c r="M4841" s="24">
        <v>0</v>
      </c>
      <c r="N4841" s="24">
        <v>0</v>
      </c>
      <c r="O4841" s="30">
        <v>6261</v>
      </c>
      <c r="P4841" s="30">
        <v>1443.1</v>
      </c>
      <c r="Q4841" s="30">
        <v>0</v>
      </c>
      <c r="R4841" s="88">
        <f t="shared" si="3226"/>
        <v>100</v>
      </c>
      <c r="S4841" s="70"/>
    </row>
    <row r="4842" spans="1:19" ht="63" customHeight="1" x14ac:dyDescent="0.3">
      <c r="A4842" s="28" t="s">
        <v>495</v>
      </c>
      <c r="B4842" s="28" t="s">
        <v>1419</v>
      </c>
      <c r="C4842" s="18" t="s">
        <v>509</v>
      </c>
      <c r="D4842" s="28"/>
      <c r="E4842" s="29" t="s">
        <v>1711</v>
      </c>
      <c r="F4842" s="24">
        <v>100</v>
      </c>
      <c r="G4842" s="24">
        <f t="shared" ref="G4842:Q4844" si="3243">G4843</f>
        <v>0</v>
      </c>
      <c r="H4842" s="24">
        <f t="shared" si="3243"/>
        <v>100</v>
      </c>
      <c r="I4842" s="24">
        <f t="shared" si="3243"/>
        <v>100</v>
      </c>
      <c r="J4842" s="37">
        <f t="shared" si="3243"/>
        <v>0</v>
      </c>
      <c r="K4842" s="24">
        <f t="shared" si="3243"/>
        <v>0</v>
      </c>
      <c r="L4842" s="24">
        <f t="shared" si="3243"/>
        <v>0</v>
      </c>
      <c r="M4842" s="24">
        <f t="shared" si="3243"/>
        <v>0</v>
      </c>
      <c r="N4842" s="24">
        <f t="shared" si="3243"/>
        <v>0</v>
      </c>
      <c r="O4842" s="30">
        <f t="shared" si="3243"/>
        <v>100</v>
      </c>
      <c r="P4842" s="30">
        <f t="shared" si="3243"/>
        <v>0</v>
      </c>
      <c r="Q4842" s="30">
        <f t="shared" si="3243"/>
        <v>0</v>
      </c>
      <c r="R4842" s="88">
        <f t="shared" si="3226"/>
        <v>100</v>
      </c>
    </row>
    <row r="4843" spans="1:19" ht="31.5" customHeight="1" x14ac:dyDescent="0.3">
      <c r="A4843" s="28" t="s">
        <v>495</v>
      </c>
      <c r="B4843" s="28" t="s">
        <v>1419</v>
      </c>
      <c r="C4843" s="18" t="s">
        <v>505</v>
      </c>
      <c r="D4843" s="28"/>
      <c r="E4843" s="29" t="s">
        <v>705</v>
      </c>
      <c r="F4843" s="24">
        <v>100</v>
      </c>
      <c r="G4843" s="24">
        <f t="shared" si="3243"/>
        <v>0</v>
      </c>
      <c r="H4843" s="24">
        <f t="shared" si="3243"/>
        <v>100</v>
      </c>
      <c r="I4843" s="24">
        <f t="shared" si="3243"/>
        <v>100</v>
      </c>
      <c r="J4843" s="37">
        <f t="shared" si="3243"/>
        <v>0</v>
      </c>
      <c r="K4843" s="24">
        <f t="shared" si="3243"/>
        <v>0</v>
      </c>
      <c r="L4843" s="24">
        <f t="shared" si="3243"/>
        <v>0</v>
      </c>
      <c r="M4843" s="24">
        <f t="shared" si="3243"/>
        <v>0</v>
      </c>
      <c r="N4843" s="24">
        <f t="shared" si="3243"/>
        <v>0</v>
      </c>
      <c r="O4843" s="30">
        <f t="shared" si="3243"/>
        <v>100</v>
      </c>
      <c r="P4843" s="30">
        <f t="shared" si="3243"/>
        <v>0</v>
      </c>
      <c r="Q4843" s="30">
        <f t="shared" si="3243"/>
        <v>0</v>
      </c>
      <c r="R4843" s="88">
        <f t="shared" si="3226"/>
        <v>100</v>
      </c>
    </row>
    <row r="4844" spans="1:19" ht="31.5" customHeight="1" x14ac:dyDescent="0.3">
      <c r="A4844" s="28" t="s">
        <v>495</v>
      </c>
      <c r="B4844" s="28" t="s">
        <v>1419</v>
      </c>
      <c r="C4844" s="18" t="s">
        <v>505</v>
      </c>
      <c r="D4844" s="28" t="s">
        <v>51</v>
      </c>
      <c r="E4844" s="29" t="s">
        <v>663</v>
      </c>
      <c r="F4844" s="24">
        <v>100</v>
      </c>
      <c r="G4844" s="24">
        <f t="shared" si="3243"/>
        <v>0</v>
      </c>
      <c r="H4844" s="24">
        <f t="shared" si="3243"/>
        <v>100</v>
      </c>
      <c r="I4844" s="24">
        <f t="shared" si="3243"/>
        <v>100</v>
      </c>
      <c r="J4844" s="37">
        <f t="shared" si="3243"/>
        <v>0</v>
      </c>
      <c r="K4844" s="24">
        <f t="shared" si="3243"/>
        <v>0</v>
      </c>
      <c r="L4844" s="24">
        <f t="shared" si="3243"/>
        <v>0</v>
      </c>
      <c r="M4844" s="24">
        <f t="shared" si="3243"/>
        <v>0</v>
      </c>
      <c r="N4844" s="24">
        <f t="shared" si="3243"/>
        <v>0</v>
      </c>
      <c r="O4844" s="30">
        <f t="shared" si="3243"/>
        <v>100</v>
      </c>
      <c r="P4844" s="30">
        <f t="shared" si="3243"/>
        <v>0</v>
      </c>
      <c r="Q4844" s="30">
        <f t="shared" si="3243"/>
        <v>0</v>
      </c>
      <c r="R4844" s="88">
        <f t="shared" si="3226"/>
        <v>100</v>
      </c>
    </row>
    <row r="4845" spans="1:19" ht="31.5" customHeight="1" x14ac:dyDescent="0.3">
      <c r="A4845" s="28" t="s">
        <v>495</v>
      </c>
      <c r="B4845" s="28" t="s">
        <v>1419</v>
      </c>
      <c r="C4845" s="18" t="s">
        <v>505</v>
      </c>
      <c r="D4845" s="28" t="s">
        <v>52</v>
      </c>
      <c r="E4845" s="29" t="s">
        <v>664</v>
      </c>
      <c r="F4845" s="24">
        <v>100</v>
      </c>
      <c r="G4845" s="24"/>
      <c r="H4845" s="24">
        <v>100</v>
      </c>
      <c r="I4845" s="24">
        <v>100</v>
      </c>
      <c r="J4845" s="37">
        <v>0</v>
      </c>
      <c r="K4845" s="24">
        <v>0</v>
      </c>
      <c r="L4845" s="24">
        <v>0</v>
      </c>
      <c r="M4845" s="24">
        <v>0</v>
      </c>
      <c r="N4845" s="24">
        <v>0</v>
      </c>
      <c r="O4845" s="30">
        <v>100</v>
      </c>
      <c r="P4845" s="30">
        <v>0</v>
      </c>
      <c r="Q4845" s="30">
        <v>0</v>
      </c>
      <c r="R4845" s="88">
        <f t="shared" si="3226"/>
        <v>100</v>
      </c>
    </row>
    <row r="4846" spans="1:19" ht="31.5" customHeight="1" x14ac:dyDescent="0.3">
      <c r="A4846" s="28" t="s">
        <v>495</v>
      </c>
      <c r="B4846" s="28" t="s">
        <v>1419</v>
      </c>
      <c r="C4846" s="18" t="s">
        <v>255</v>
      </c>
      <c r="D4846" s="28"/>
      <c r="E4846" s="29" t="s">
        <v>1590</v>
      </c>
      <c r="F4846" s="24">
        <v>1332.6</v>
      </c>
      <c r="G4846" s="24">
        <f t="shared" ref="G4846:H4846" si="3244">G4847+G4851</f>
        <v>0</v>
      </c>
      <c r="H4846" s="24">
        <f t="shared" si="3244"/>
        <v>1175.3019999999999</v>
      </c>
      <c r="I4846" s="24">
        <f t="shared" ref="I4846:Q4846" si="3245">I4847+I4851</f>
        <v>1175.3025</v>
      </c>
      <c r="J4846" s="37">
        <f t="shared" si="3245"/>
        <v>694.0055000000001</v>
      </c>
      <c r="K4846" s="24">
        <f t="shared" si="3245"/>
        <v>0</v>
      </c>
      <c r="L4846" s="24">
        <f t="shared" si="3245"/>
        <v>0</v>
      </c>
      <c r="M4846" s="24">
        <f t="shared" si="3245"/>
        <v>0</v>
      </c>
      <c r="N4846" s="24">
        <f t="shared" si="3245"/>
        <v>0</v>
      </c>
      <c r="O4846" s="30">
        <f t="shared" si="3245"/>
        <v>1175.30196</v>
      </c>
      <c r="P4846" s="30">
        <f t="shared" si="3245"/>
        <v>0</v>
      </c>
      <c r="Q4846" s="30">
        <f t="shared" si="3245"/>
        <v>0</v>
      </c>
      <c r="R4846" s="88">
        <f t="shared" si="3226"/>
        <v>99.999954054381746</v>
      </c>
      <c r="S4846" s="70"/>
    </row>
    <row r="4847" spans="1:19" ht="31.5" customHeight="1" x14ac:dyDescent="0.3">
      <c r="A4847" s="28" t="s">
        <v>495</v>
      </c>
      <c r="B4847" s="28" t="s">
        <v>1419</v>
      </c>
      <c r="C4847" s="18" t="s">
        <v>256</v>
      </c>
      <c r="D4847" s="28"/>
      <c r="E4847" s="29" t="s">
        <v>1591</v>
      </c>
      <c r="F4847" s="24">
        <v>1249.0999999999999</v>
      </c>
      <c r="G4847" s="24">
        <f t="shared" ref="G4847:Q4849" si="3246">G4848</f>
        <v>0</v>
      </c>
      <c r="H4847" s="24">
        <f t="shared" si="3246"/>
        <v>1135.0429999999999</v>
      </c>
      <c r="I4847" s="24">
        <f t="shared" si="3246"/>
        <v>1135.0435</v>
      </c>
      <c r="J4847" s="37">
        <f t="shared" si="3246"/>
        <v>635.55550000000005</v>
      </c>
      <c r="K4847" s="24">
        <f t="shared" si="3246"/>
        <v>0</v>
      </c>
      <c r="L4847" s="24">
        <f t="shared" si="3246"/>
        <v>0</v>
      </c>
      <c r="M4847" s="24">
        <f t="shared" si="3246"/>
        <v>0</v>
      </c>
      <c r="N4847" s="24">
        <f t="shared" si="3246"/>
        <v>0</v>
      </c>
      <c r="O4847" s="30">
        <f t="shared" si="3246"/>
        <v>1135.04296</v>
      </c>
      <c r="P4847" s="30">
        <f t="shared" si="3246"/>
        <v>0</v>
      </c>
      <c r="Q4847" s="30">
        <f t="shared" si="3246"/>
        <v>0</v>
      </c>
      <c r="R4847" s="88">
        <f t="shared" si="3226"/>
        <v>99.99995242473085</v>
      </c>
      <c r="S4847" s="70"/>
    </row>
    <row r="4848" spans="1:19" ht="31.5" customHeight="1" x14ac:dyDescent="0.3">
      <c r="A4848" s="28" t="s">
        <v>495</v>
      </c>
      <c r="B4848" s="28" t="s">
        <v>1419</v>
      </c>
      <c r="C4848" s="18" t="s">
        <v>506</v>
      </c>
      <c r="D4848" s="28"/>
      <c r="E4848" s="29" t="s">
        <v>721</v>
      </c>
      <c r="F4848" s="24">
        <v>1249.0999999999999</v>
      </c>
      <c r="G4848" s="24">
        <f t="shared" ref="G4848:O4849" si="3247">G4849</f>
        <v>0</v>
      </c>
      <c r="H4848" s="24">
        <f t="shared" si="3247"/>
        <v>1135.0429999999999</v>
      </c>
      <c r="I4848" s="24">
        <f t="shared" si="3247"/>
        <v>1135.0435</v>
      </c>
      <c r="J4848" s="37">
        <f t="shared" si="3247"/>
        <v>635.55550000000005</v>
      </c>
      <c r="K4848" s="24">
        <f t="shared" si="3247"/>
        <v>0</v>
      </c>
      <c r="L4848" s="24">
        <f t="shared" si="3247"/>
        <v>0</v>
      </c>
      <c r="M4848" s="24">
        <f t="shared" si="3247"/>
        <v>0</v>
      </c>
      <c r="N4848" s="24">
        <f t="shared" si="3247"/>
        <v>0</v>
      </c>
      <c r="O4848" s="30">
        <f t="shared" si="3247"/>
        <v>1135.04296</v>
      </c>
      <c r="P4848" s="30">
        <f t="shared" si="3246"/>
        <v>0</v>
      </c>
      <c r="Q4848" s="30">
        <f t="shared" si="3246"/>
        <v>0</v>
      </c>
      <c r="R4848" s="88">
        <f t="shared" si="3226"/>
        <v>99.99995242473085</v>
      </c>
      <c r="S4848" s="70"/>
    </row>
    <row r="4849" spans="1:19" ht="31.5" customHeight="1" x14ac:dyDescent="0.3">
      <c r="A4849" s="28" t="s">
        <v>495</v>
      </c>
      <c r="B4849" s="28" t="s">
        <v>1419</v>
      </c>
      <c r="C4849" s="18" t="s">
        <v>506</v>
      </c>
      <c r="D4849" s="28" t="s">
        <v>51</v>
      </c>
      <c r="E4849" s="29" t="s">
        <v>663</v>
      </c>
      <c r="F4849" s="24">
        <v>1249.0999999999999</v>
      </c>
      <c r="G4849" s="24">
        <f t="shared" si="3247"/>
        <v>0</v>
      </c>
      <c r="H4849" s="24">
        <f t="shared" si="3247"/>
        <v>1135.0429999999999</v>
      </c>
      <c r="I4849" s="24">
        <f t="shared" si="3247"/>
        <v>1135.0435</v>
      </c>
      <c r="J4849" s="37">
        <f t="shared" si="3247"/>
        <v>635.55550000000005</v>
      </c>
      <c r="K4849" s="24">
        <f t="shared" si="3247"/>
        <v>0</v>
      </c>
      <c r="L4849" s="24">
        <f t="shared" si="3247"/>
        <v>0</v>
      </c>
      <c r="M4849" s="24">
        <f t="shared" si="3247"/>
        <v>0</v>
      </c>
      <c r="N4849" s="24">
        <f t="shared" si="3247"/>
        <v>0</v>
      </c>
      <c r="O4849" s="24">
        <f t="shared" si="3247"/>
        <v>1135.04296</v>
      </c>
      <c r="P4849" s="30">
        <f t="shared" si="3246"/>
        <v>0</v>
      </c>
      <c r="Q4849" s="30">
        <f t="shared" si="3246"/>
        <v>0</v>
      </c>
      <c r="R4849" s="88">
        <f t="shared" si="3226"/>
        <v>99.99995242473085</v>
      </c>
      <c r="S4849" s="70"/>
    </row>
    <row r="4850" spans="1:19" ht="31.5" customHeight="1" x14ac:dyDescent="0.3">
      <c r="A4850" s="28" t="s">
        <v>495</v>
      </c>
      <c r="B4850" s="28" t="s">
        <v>1419</v>
      </c>
      <c r="C4850" s="18" t="s">
        <v>506</v>
      </c>
      <c r="D4850" s="28" t="s">
        <v>52</v>
      </c>
      <c r="E4850" s="29" t="s">
        <v>664</v>
      </c>
      <c r="F4850" s="24">
        <v>1249.0999999999999</v>
      </c>
      <c r="G4850" s="24"/>
      <c r="H4850" s="24">
        <v>1135.0429999999999</v>
      </c>
      <c r="I4850" s="24">
        <v>1135.0435</v>
      </c>
      <c r="J4850" s="37">
        <v>635.55550000000005</v>
      </c>
      <c r="K4850" s="24">
        <v>0</v>
      </c>
      <c r="L4850" s="24">
        <v>0</v>
      </c>
      <c r="M4850" s="24">
        <v>0</v>
      </c>
      <c r="N4850" s="24">
        <v>0</v>
      </c>
      <c r="O4850" s="30">
        <v>1135.04296</v>
      </c>
      <c r="P4850" s="30">
        <v>0</v>
      </c>
      <c r="Q4850" s="30">
        <v>0</v>
      </c>
      <c r="R4850" s="88">
        <f t="shared" si="3226"/>
        <v>99.99995242473085</v>
      </c>
      <c r="S4850" s="70"/>
    </row>
    <row r="4851" spans="1:19" ht="47.25" customHeight="1" x14ac:dyDescent="0.3">
      <c r="A4851" s="28" t="s">
        <v>495</v>
      </c>
      <c r="B4851" s="28" t="s">
        <v>1419</v>
      </c>
      <c r="C4851" s="18" t="s">
        <v>348</v>
      </c>
      <c r="D4851" s="28"/>
      <c r="E4851" s="29" t="s">
        <v>1650</v>
      </c>
      <c r="F4851" s="24">
        <v>83.5</v>
      </c>
      <c r="G4851" s="24">
        <f t="shared" ref="G4851:Q4853" si="3248">G4852</f>
        <v>0</v>
      </c>
      <c r="H4851" s="24">
        <f t="shared" si="3248"/>
        <v>40.259</v>
      </c>
      <c r="I4851" s="24">
        <f t="shared" si="3248"/>
        <v>40.259</v>
      </c>
      <c r="J4851" s="37">
        <f t="shared" si="3248"/>
        <v>58.45</v>
      </c>
      <c r="K4851" s="24">
        <f t="shared" si="3248"/>
        <v>0</v>
      </c>
      <c r="L4851" s="24">
        <f t="shared" si="3248"/>
        <v>0</v>
      </c>
      <c r="M4851" s="24">
        <f t="shared" si="3248"/>
        <v>0</v>
      </c>
      <c r="N4851" s="24">
        <f t="shared" si="3248"/>
        <v>0</v>
      </c>
      <c r="O4851" s="30">
        <f t="shared" si="3248"/>
        <v>40.259</v>
      </c>
      <c r="P4851" s="30">
        <f t="shared" si="3248"/>
        <v>0</v>
      </c>
      <c r="Q4851" s="30">
        <f t="shared" si="3248"/>
        <v>0</v>
      </c>
      <c r="R4851" s="88">
        <f t="shared" si="3226"/>
        <v>100</v>
      </c>
      <c r="S4851" s="70"/>
    </row>
    <row r="4852" spans="1:19" ht="31.5" customHeight="1" x14ac:dyDescent="0.3">
      <c r="A4852" s="28" t="s">
        <v>495</v>
      </c>
      <c r="B4852" s="28" t="s">
        <v>1419</v>
      </c>
      <c r="C4852" s="18" t="s">
        <v>507</v>
      </c>
      <c r="D4852" s="28"/>
      <c r="E4852" s="29" t="s">
        <v>724</v>
      </c>
      <c r="F4852" s="24">
        <v>83.5</v>
      </c>
      <c r="G4852" s="24">
        <f t="shared" si="3248"/>
        <v>0</v>
      </c>
      <c r="H4852" s="24">
        <f t="shared" si="3248"/>
        <v>40.259</v>
      </c>
      <c r="I4852" s="24">
        <f t="shared" si="3248"/>
        <v>40.259</v>
      </c>
      <c r="J4852" s="37">
        <f t="shared" si="3248"/>
        <v>58.45</v>
      </c>
      <c r="K4852" s="24">
        <f t="shared" si="3248"/>
        <v>0</v>
      </c>
      <c r="L4852" s="24">
        <f t="shared" si="3248"/>
        <v>0</v>
      </c>
      <c r="M4852" s="24">
        <f t="shared" si="3248"/>
        <v>0</v>
      </c>
      <c r="N4852" s="24">
        <f t="shared" si="3248"/>
        <v>0</v>
      </c>
      <c r="O4852" s="30">
        <f t="shared" si="3248"/>
        <v>40.259</v>
      </c>
      <c r="P4852" s="30">
        <f t="shared" si="3248"/>
        <v>0</v>
      </c>
      <c r="Q4852" s="30">
        <f t="shared" si="3248"/>
        <v>0</v>
      </c>
      <c r="R4852" s="88">
        <f t="shared" si="3226"/>
        <v>100</v>
      </c>
      <c r="S4852" s="70"/>
    </row>
    <row r="4853" spans="1:19" ht="15.75" customHeight="1" x14ac:dyDescent="0.3">
      <c r="A4853" s="28" t="s">
        <v>495</v>
      </c>
      <c r="B4853" s="28" t="s">
        <v>1419</v>
      </c>
      <c r="C4853" s="18" t="s">
        <v>507</v>
      </c>
      <c r="D4853" s="28" t="s">
        <v>53</v>
      </c>
      <c r="E4853" s="29" t="s">
        <v>679</v>
      </c>
      <c r="F4853" s="24">
        <v>83.5</v>
      </c>
      <c r="G4853" s="24">
        <f t="shared" si="3248"/>
        <v>0</v>
      </c>
      <c r="H4853" s="24">
        <f t="shared" si="3248"/>
        <v>40.259</v>
      </c>
      <c r="I4853" s="24">
        <f t="shared" si="3248"/>
        <v>40.259</v>
      </c>
      <c r="J4853" s="37">
        <f t="shared" si="3248"/>
        <v>58.45</v>
      </c>
      <c r="K4853" s="24">
        <f t="shared" si="3248"/>
        <v>0</v>
      </c>
      <c r="L4853" s="24">
        <f t="shared" si="3248"/>
        <v>0</v>
      </c>
      <c r="M4853" s="24">
        <f t="shared" si="3248"/>
        <v>0</v>
      </c>
      <c r="N4853" s="24">
        <f t="shared" si="3248"/>
        <v>0</v>
      </c>
      <c r="O4853" s="30">
        <f t="shared" si="3248"/>
        <v>40.259</v>
      </c>
      <c r="P4853" s="30">
        <f t="shared" si="3248"/>
        <v>0</v>
      </c>
      <c r="Q4853" s="30">
        <f t="shared" si="3248"/>
        <v>0</v>
      </c>
      <c r="R4853" s="88">
        <f t="shared" si="3226"/>
        <v>100</v>
      </c>
      <c r="S4853" s="70"/>
    </row>
    <row r="4854" spans="1:19" ht="15.75" customHeight="1" x14ac:dyDescent="0.3">
      <c r="A4854" s="28" t="s">
        <v>495</v>
      </c>
      <c r="B4854" s="28" t="s">
        <v>1419</v>
      </c>
      <c r="C4854" s="18" t="s">
        <v>507</v>
      </c>
      <c r="D4854" s="28" t="s">
        <v>60</v>
      </c>
      <c r="E4854" s="29" t="s">
        <v>682</v>
      </c>
      <c r="F4854" s="24">
        <v>83.5</v>
      </c>
      <c r="G4854" s="24"/>
      <c r="H4854" s="24">
        <f>83.5-43.241</f>
        <v>40.259</v>
      </c>
      <c r="I4854" s="24">
        <v>40.259</v>
      </c>
      <c r="J4854" s="37">
        <v>58.45</v>
      </c>
      <c r="K4854" s="24">
        <v>0</v>
      </c>
      <c r="L4854" s="24">
        <v>0</v>
      </c>
      <c r="M4854" s="24">
        <v>0</v>
      </c>
      <c r="N4854" s="24">
        <v>0</v>
      </c>
      <c r="O4854" s="30">
        <v>40.259</v>
      </c>
      <c r="P4854" s="30">
        <v>0</v>
      </c>
      <c r="Q4854" s="30">
        <v>0</v>
      </c>
      <c r="R4854" s="88">
        <f t="shared" si="3226"/>
        <v>100</v>
      </c>
      <c r="S4854" s="70"/>
    </row>
    <row r="4855" spans="1:19" ht="31.5" customHeight="1" x14ac:dyDescent="0.3">
      <c r="A4855" s="28" t="s">
        <v>495</v>
      </c>
      <c r="B4855" s="28" t="s">
        <v>1419</v>
      </c>
      <c r="C4855" s="18" t="s">
        <v>65</v>
      </c>
      <c r="D4855" s="28"/>
      <c r="E4855" s="29" t="s">
        <v>1228</v>
      </c>
      <c r="F4855" s="24">
        <v>13751.599999999999</v>
      </c>
      <c r="G4855" s="24">
        <f t="shared" ref="G4855:H4855" si="3249">G4856+G4860</f>
        <v>0</v>
      </c>
      <c r="H4855" s="24">
        <f t="shared" si="3249"/>
        <v>13655.39</v>
      </c>
      <c r="I4855" s="24">
        <f>I4856</f>
        <v>13795.09</v>
      </c>
      <c r="J4855" s="24">
        <f t="shared" ref="J4855:O4855" si="3250">J4856</f>
        <v>9754.3600999999999</v>
      </c>
      <c r="K4855" s="24">
        <f t="shared" si="3250"/>
        <v>0</v>
      </c>
      <c r="L4855" s="24">
        <f t="shared" si="3250"/>
        <v>0</v>
      </c>
      <c r="M4855" s="24">
        <f t="shared" si="3250"/>
        <v>0</v>
      </c>
      <c r="N4855" s="24">
        <f t="shared" si="3250"/>
        <v>0</v>
      </c>
      <c r="O4855" s="24">
        <f t="shared" si="3250"/>
        <v>13794.88515</v>
      </c>
      <c r="P4855" s="30">
        <f t="shared" ref="P4855:Q4855" si="3251">P4856+P4860</f>
        <v>0</v>
      </c>
      <c r="Q4855" s="30">
        <f t="shared" si="3251"/>
        <v>0</v>
      </c>
      <c r="R4855" s="88">
        <f t="shared" si="3226"/>
        <v>99.998515051369736</v>
      </c>
      <c r="S4855" s="70"/>
    </row>
    <row r="4856" spans="1:19" ht="31.5" customHeight="1" x14ac:dyDescent="0.3">
      <c r="A4856" s="28" t="s">
        <v>495</v>
      </c>
      <c r="B4856" s="28" t="s">
        <v>1419</v>
      </c>
      <c r="C4856" s="18" t="s">
        <v>66</v>
      </c>
      <c r="D4856" s="28"/>
      <c r="E4856" s="29" t="s">
        <v>1231</v>
      </c>
      <c r="F4856" s="24">
        <v>13751.599999999999</v>
      </c>
      <c r="G4856" s="24">
        <f t="shared" ref="G4856:Q4858" si="3252">G4857</f>
        <v>0</v>
      </c>
      <c r="H4856" s="24">
        <f t="shared" si="3252"/>
        <v>12741</v>
      </c>
      <c r="I4856" s="24">
        <f>I4857+I4860</f>
        <v>13795.09</v>
      </c>
      <c r="J4856" s="24">
        <f t="shared" ref="J4856:O4856" si="3253">J4857+J4860</f>
        <v>9754.3600999999999</v>
      </c>
      <c r="K4856" s="24">
        <f t="shared" si="3253"/>
        <v>0</v>
      </c>
      <c r="L4856" s="24">
        <f t="shared" si="3253"/>
        <v>0</v>
      </c>
      <c r="M4856" s="24">
        <f t="shared" si="3253"/>
        <v>0</v>
      </c>
      <c r="N4856" s="24">
        <f t="shared" si="3253"/>
        <v>0</v>
      </c>
      <c r="O4856" s="24">
        <f t="shared" si="3253"/>
        <v>13794.88515</v>
      </c>
      <c r="P4856" s="30">
        <f t="shared" si="3252"/>
        <v>0</v>
      </c>
      <c r="Q4856" s="30">
        <f t="shared" si="3252"/>
        <v>0</v>
      </c>
      <c r="R4856" s="88">
        <f t="shared" si="3226"/>
        <v>99.998515051369736</v>
      </c>
      <c r="S4856" s="70"/>
    </row>
    <row r="4857" spans="1:19" ht="31.5" customHeight="1" x14ac:dyDescent="0.3">
      <c r="A4857" s="28" t="s">
        <v>495</v>
      </c>
      <c r="B4857" s="28" t="s">
        <v>1419</v>
      </c>
      <c r="C4857" s="18" t="s">
        <v>67</v>
      </c>
      <c r="D4857" s="28"/>
      <c r="E4857" s="29" t="s">
        <v>1221</v>
      </c>
      <c r="F4857" s="24">
        <v>12741</v>
      </c>
      <c r="G4857" s="24">
        <f t="shared" si="3252"/>
        <v>0</v>
      </c>
      <c r="H4857" s="24">
        <f t="shared" si="3252"/>
        <v>12741</v>
      </c>
      <c r="I4857" s="24">
        <f t="shared" si="3252"/>
        <v>12694.602000000001</v>
      </c>
      <c r="J4857" s="37">
        <f t="shared" si="3252"/>
        <v>8947.4215999999997</v>
      </c>
      <c r="K4857" s="24">
        <f t="shared" si="3252"/>
        <v>0</v>
      </c>
      <c r="L4857" s="24">
        <f t="shared" si="3252"/>
        <v>0</v>
      </c>
      <c r="M4857" s="24">
        <f t="shared" si="3252"/>
        <v>0</v>
      </c>
      <c r="N4857" s="24">
        <f t="shared" si="3252"/>
        <v>0</v>
      </c>
      <c r="O4857" s="30">
        <f t="shared" si="3252"/>
        <v>12694.44306</v>
      </c>
      <c r="P4857" s="30">
        <f t="shared" si="3252"/>
        <v>0</v>
      </c>
      <c r="Q4857" s="30">
        <f t="shared" si="3252"/>
        <v>0</v>
      </c>
      <c r="R4857" s="88">
        <f t="shared" si="3226"/>
        <v>99.998747971775714</v>
      </c>
      <c r="S4857" s="70"/>
    </row>
    <row r="4858" spans="1:19" ht="78" x14ac:dyDescent="0.3">
      <c r="A4858" s="28" t="s">
        <v>495</v>
      </c>
      <c r="B4858" s="28" t="s">
        <v>1419</v>
      </c>
      <c r="C4858" s="18" t="s">
        <v>67</v>
      </c>
      <c r="D4858" s="28" t="s">
        <v>58</v>
      </c>
      <c r="E4858" s="29" t="s">
        <v>660</v>
      </c>
      <c r="F4858" s="24">
        <v>12741</v>
      </c>
      <c r="G4858" s="24">
        <f t="shared" si="3252"/>
        <v>0</v>
      </c>
      <c r="H4858" s="24">
        <f t="shared" si="3252"/>
        <v>12741</v>
      </c>
      <c r="I4858" s="24">
        <f t="shared" si="3252"/>
        <v>12694.602000000001</v>
      </c>
      <c r="J4858" s="37">
        <f t="shared" si="3252"/>
        <v>8947.4215999999997</v>
      </c>
      <c r="K4858" s="24">
        <f t="shared" si="3252"/>
        <v>0</v>
      </c>
      <c r="L4858" s="24">
        <f t="shared" si="3252"/>
        <v>0</v>
      </c>
      <c r="M4858" s="24">
        <f t="shared" si="3252"/>
        <v>0</v>
      </c>
      <c r="N4858" s="24">
        <f t="shared" si="3252"/>
        <v>0</v>
      </c>
      <c r="O4858" s="30">
        <f t="shared" si="3252"/>
        <v>12694.44306</v>
      </c>
      <c r="P4858" s="30">
        <f t="shared" si="3252"/>
        <v>0</v>
      </c>
      <c r="Q4858" s="30">
        <f t="shared" si="3252"/>
        <v>0</v>
      </c>
      <c r="R4858" s="88">
        <f t="shared" si="3226"/>
        <v>99.998747971775714</v>
      </c>
      <c r="S4858" s="70"/>
    </row>
    <row r="4859" spans="1:19" ht="31.5" customHeight="1" x14ac:dyDescent="0.3">
      <c r="A4859" s="28" t="s">
        <v>495</v>
      </c>
      <c r="B4859" s="28" t="s">
        <v>1419</v>
      </c>
      <c r="C4859" s="18" t="s">
        <v>67</v>
      </c>
      <c r="D4859" s="28" t="s">
        <v>68</v>
      </c>
      <c r="E4859" s="29" t="s">
        <v>662</v>
      </c>
      <c r="F4859" s="24">
        <v>12741</v>
      </c>
      <c r="G4859" s="24"/>
      <c r="H4859" s="24">
        <v>12741</v>
      </c>
      <c r="I4859" s="24">
        <v>12694.602000000001</v>
      </c>
      <c r="J4859" s="37">
        <v>8947.4215999999997</v>
      </c>
      <c r="K4859" s="24">
        <v>0</v>
      </c>
      <c r="L4859" s="24">
        <v>0</v>
      </c>
      <c r="M4859" s="24">
        <v>0</v>
      </c>
      <c r="N4859" s="24">
        <v>0</v>
      </c>
      <c r="O4859" s="30">
        <v>12694.44306</v>
      </c>
      <c r="P4859" s="30">
        <v>0</v>
      </c>
      <c r="Q4859" s="30">
        <v>0</v>
      </c>
      <c r="R4859" s="88">
        <f t="shared" si="3226"/>
        <v>99.998747971775714</v>
      </c>
      <c r="S4859" s="70"/>
    </row>
    <row r="4860" spans="1:19" ht="31.5" customHeight="1" x14ac:dyDescent="0.3">
      <c r="A4860" s="28" t="s">
        <v>495</v>
      </c>
      <c r="B4860" s="28" t="s">
        <v>1419</v>
      </c>
      <c r="C4860" s="18" t="s">
        <v>69</v>
      </c>
      <c r="D4860" s="28"/>
      <c r="E4860" s="29" t="s">
        <v>1222</v>
      </c>
      <c r="F4860" s="24">
        <v>1010.5999999999999</v>
      </c>
      <c r="G4860" s="24">
        <f t="shared" ref="G4860:H4860" si="3254">G4861+G4863</f>
        <v>0</v>
      </c>
      <c r="H4860" s="24">
        <f t="shared" si="3254"/>
        <v>914.3900000000001</v>
      </c>
      <c r="I4860" s="24">
        <f>I4861+I4863+I4865</f>
        <v>1100.4879999999998</v>
      </c>
      <c r="J4860" s="24">
        <f t="shared" ref="J4860:Q4860" si="3255">J4861+J4863+J4865</f>
        <v>806.93849999999998</v>
      </c>
      <c r="K4860" s="24">
        <f t="shared" si="3255"/>
        <v>0</v>
      </c>
      <c r="L4860" s="24">
        <f t="shared" si="3255"/>
        <v>0</v>
      </c>
      <c r="M4860" s="24">
        <f t="shared" si="3255"/>
        <v>0</v>
      </c>
      <c r="N4860" s="24">
        <f t="shared" si="3255"/>
        <v>0</v>
      </c>
      <c r="O4860" s="24">
        <f t="shared" si="3255"/>
        <v>1100.44209</v>
      </c>
      <c r="P4860" s="24">
        <f t="shared" si="3255"/>
        <v>0</v>
      </c>
      <c r="Q4860" s="24">
        <f t="shared" si="3255"/>
        <v>0</v>
      </c>
      <c r="R4860" s="88">
        <f t="shared" si="3226"/>
        <v>99.995828214392176</v>
      </c>
      <c r="S4860" s="70"/>
    </row>
    <row r="4861" spans="1:19" ht="78" x14ac:dyDescent="0.3">
      <c r="A4861" s="28" t="s">
        <v>495</v>
      </c>
      <c r="B4861" s="28" t="s">
        <v>1419</v>
      </c>
      <c r="C4861" s="18" t="s">
        <v>69</v>
      </c>
      <c r="D4861" s="28" t="s">
        <v>58</v>
      </c>
      <c r="E4861" s="29" t="s">
        <v>660</v>
      </c>
      <c r="F4861" s="24">
        <v>0.7</v>
      </c>
      <c r="G4861" s="24">
        <f t="shared" ref="G4861:Q4861" si="3256">G4862</f>
        <v>0</v>
      </c>
      <c r="H4861" s="24">
        <f t="shared" si="3256"/>
        <v>0.7</v>
      </c>
      <c r="I4861" s="24">
        <f t="shared" si="3256"/>
        <v>0.59799999999999998</v>
      </c>
      <c r="J4861" s="37">
        <f t="shared" si="3256"/>
        <v>0.53549999999999998</v>
      </c>
      <c r="K4861" s="24">
        <f t="shared" si="3256"/>
        <v>0</v>
      </c>
      <c r="L4861" s="24">
        <f t="shared" si="3256"/>
        <v>0</v>
      </c>
      <c r="M4861" s="24">
        <f t="shared" si="3256"/>
        <v>0</v>
      </c>
      <c r="N4861" s="24">
        <f t="shared" si="3256"/>
        <v>0</v>
      </c>
      <c r="O4861" s="30">
        <f t="shared" si="3256"/>
        <v>0.59799999999999998</v>
      </c>
      <c r="P4861" s="30">
        <f t="shared" si="3256"/>
        <v>0</v>
      </c>
      <c r="Q4861" s="30">
        <f t="shared" si="3256"/>
        <v>0</v>
      </c>
      <c r="R4861" s="88">
        <f t="shared" si="3226"/>
        <v>100</v>
      </c>
      <c r="S4861" s="70"/>
    </row>
    <row r="4862" spans="1:19" ht="31.5" customHeight="1" x14ac:dyDescent="0.3">
      <c r="A4862" s="28" t="s">
        <v>495</v>
      </c>
      <c r="B4862" s="28" t="s">
        <v>1419</v>
      </c>
      <c r="C4862" s="18" t="s">
        <v>69</v>
      </c>
      <c r="D4862" s="28" t="s">
        <v>68</v>
      </c>
      <c r="E4862" s="29" t="s">
        <v>662</v>
      </c>
      <c r="F4862" s="24">
        <v>0.7</v>
      </c>
      <c r="G4862" s="24"/>
      <c r="H4862" s="24">
        <v>0.7</v>
      </c>
      <c r="I4862" s="24">
        <v>0.59799999999999998</v>
      </c>
      <c r="J4862" s="37">
        <v>0.53549999999999998</v>
      </c>
      <c r="K4862" s="24">
        <v>0</v>
      </c>
      <c r="L4862" s="24">
        <v>0</v>
      </c>
      <c r="M4862" s="24">
        <v>0</v>
      </c>
      <c r="N4862" s="24">
        <v>0</v>
      </c>
      <c r="O4862" s="30">
        <v>0.59799999999999998</v>
      </c>
      <c r="P4862" s="30">
        <v>0</v>
      </c>
      <c r="Q4862" s="30">
        <v>0</v>
      </c>
      <c r="R4862" s="88">
        <f t="shared" si="3226"/>
        <v>100</v>
      </c>
      <c r="S4862" s="70"/>
    </row>
    <row r="4863" spans="1:19" ht="31.5" customHeight="1" x14ac:dyDescent="0.3">
      <c r="A4863" s="28" t="s">
        <v>495</v>
      </c>
      <c r="B4863" s="28" t="s">
        <v>1419</v>
      </c>
      <c r="C4863" s="18" t="s">
        <v>69</v>
      </c>
      <c r="D4863" s="28" t="s">
        <v>51</v>
      </c>
      <c r="E4863" s="29" t="s">
        <v>663</v>
      </c>
      <c r="F4863" s="24">
        <v>1009.8999999999999</v>
      </c>
      <c r="G4863" s="24">
        <f t="shared" ref="G4863:Q4863" si="3257">G4864</f>
        <v>0</v>
      </c>
      <c r="H4863" s="24">
        <f t="shared" si="3257"/>
        <v>913.69</v>
      </c>
      <c r="I4863" s="24">
        <f t="shared" si="3257"/>
        <v>865.89</v>
      </c>
      <c r="J4863" s="37">
        <f t="shared" si="3257"/>
        <v>572.40300000000002</v>
      </c>
      <c r="K4863" s="24">
        <f t="shared" si="3257"/>
        <v>0</v>
      </c>
      <c r="L4863" s="24">
        <f t="shared" si="3257"/>
        <v>0</v>
      </c>
      <c r="M4863" s="24">
        <f t="shared" si="3257"/>
        <v>0</v>
      </c>
      <c r="N4863" s="24">
        <f t="shared" si="3257"/>
        <v>0</v>
      </c>
      <c r="O4863" s="30">
        <f t="shared" si="3257"/>
        <v>865.84409000000005</v>
      </c>
      <c r="P4863" s="30">
        <f t="shared" si="3257"/>
        <v>0</v>
      </c>
      <c r="Q4863" s="30">
        <f t="shared" si="3257"/>
        <v>0</v>
      </c>
      <c r="R4863" s="88">
        <f t="shared" si="3226"/>
        <v>99.994697940847004</v>
      </c>
      <c r="S4863" s="70"/>
    </row>
    <row r="4864" spans="1:19" ht="31.5" customHeight="1" x14ac:dyDescent="0.3">
      <c r="A4864" s="28" t="s">
        <v>495</v>
      </c>
      <c r="B4864" s="28" t="s">
        <v>1419</v>
      </c>
      <c r="C4864" s="18" t="s">
        <v>69</v>
      </c>
      <c r="D4864" s="28" t="s">
        <v>52</v>
      </c>
      <c r="E4864" s="29" t="s">
        <v>664</v>
      </c>
      <c r="F4864" s="24">
        <v>1009.8999999999999</v>
      </c>
      <c r="G4864" s="24"/>
      <c r="H4864" s="24">
        <v>913.69</v>
      </c>
      <c r="I4864" s="24">
        <v>865.89</v>
      </c>
      <c r="J4864" s="37">
        <v>572.40300000000002</v>
      </c>
      <c r="K4864" s="24">
        <v>0</v>
      </c>
      <c r="L4864" s="24">
        <v>0</v>
      </c>
      <c r="M4864" s="24">
        <v>0</v>
      </c>
      <c r="N4864" s="24">
        <v>0</v>
      </c>
      <c r="O4864" s="30">
        <v>865.84409000000005</v>
      </c>
      <c r="P4864" s="30">
        <v>0</v>
      </c>
      <c r="Q4864" s="30">
        <v>0</v>
      </c>
      <c r="R4864" s="88">
        <f t="shared" si="3226"/>
        <v>99.994697940847004</v>
      </c>
      <c r="S4864" s="70"/>
    </row>
    <row r="4865" spans="1:19" x14ac:dyDescent="0.3">
      <c r="A4865" s="28" t="s">
        <v>495</v>
      </c>
      <c r="B4865" s="28" t="s">
        <v>1419</v>
      </c>
      <c r="C4865" s="18" t="s">
        <v>69</v>
      </c>
      <c r="D4865" s="28" t="s">
        <v>53</v>
      </c>
      <c r="E4865" s="29" t="s">
        <v>679</v>
      </c>
      <c r="F4865" s="24"/>
      <c r="G4865" s="24"/>
      <c r="H4865" s="24">
        <f>H4866</f>
        <v>0</v>
      </c>
      <c r="I4865" s="24">
        <f>I4866</f>
        <v>234</v>
      </c>
      <c r="J4865" s="24">
        <f t="shared" ref="J4865:Q4865" si="3258">J4866</f>
        <v>234</v>
      </c>
      <c r="K4865" s="24">
        <f t="shared" si="3258"/>
        <v>0</v>
      </c>
      <c r="L4865" s="24">
        <f t="shared" si="3258"/>
        <v>0</v>
      </c>
      <c r="M4865" s="24">
        <f t="shared" si="3258"/>
        <v>0</v>
      </c>
      <c r="N4865" s="24">
        <f t="shared" si="3258"/>
        <v>0</v>
      </c>
      <c r="O4865" s="24">
        <f t="shared" si="3258"/>
        <v>234</v>
      </c>
      <c r="P4865" s="24">
        <f t="shared" si="3258"/>
        <v>0</v>
      </c>
      <c r="Q4865" s="24">
        <f t="shared" si="3258"/>
        <v>0</v>
      </c>
      <c r="R4865" s="88">
        <f t="shared" si="3226"/>
        <v>100</v>
      </c>
      <c r="S4865" s="70"/>
    </row>
    <row r="4866" spans="1:19" x14ac:dyDescent="0.3">
      <c r="A4866" s="28" t="s">
        <v>495</v>
      </c>
      <c r="B4866" s="28" t="s">
        <v>1419</v>
      </c>
      <c r="C4866" s="18" t="s">
        <v>69</v>
      </c>
      <c r="D4866" s="28" t="s">
        <v>60</v>
      </c>
      <c r="E4866" s="29" t="s">
        <v>682</v>
      </c>
      <c r="F4866" s="24"/>
      <c r="G4866" s="24"/>
      <c r="H4866" s="24">
        <v>0</v>
      </c>
      <c r="I4866" s="24">
        <v>234</v>
      </c>
      <c r="J4866" s="37">
        <v>234</v>
      </c>
      <c r="K4866" s="37">
        <v>0</v>
      </c>
      <c r="L4866" s="37">
        <v>0</v>
      </c>
      <c r="M4866" s="37">
        <v>0</v>
      </c>
      <c r="N4866" s="37">
        <v>0</v>
      </c>
      <c r="O4866" s="37">
        <v>234</v>
      </c>
      <c r="P4866" s="37">
        <v>0</v>
      </c>
      <c r="Q4866" s="37">
        <v>0</v>
      </c>
      <c r="R4866" s="88">
        <f t="shared" si="3226"/>
        <v>100</v>
      </c>
      <c r="S4866" s="70"/>
    </row>
    <row r="4867" spans="1:19" ht="47.25" customHeight="1" x14ac:dyDescent="0.3">
      <c r="A4867" s="28" t="s">
        <v>495</v>
      </c>
      <c r="B4867" s="28" t="s">
        <v>1419</v>
      </c>
      <c r="C4867" s="18" t="s">
        <v>79</v>
      </c>
      <c r="D4867" s="28"/>
      <c r="E4867" s="29" t="s">
        <v>1232</v>
      </c>
      <c r="F4867" s="24"/>
      <c r="G4867" s="24"/>
      <c r="H4867" s="24">
        <f t="shared" ref="H4867:I4870" si="3259">H4868</f>
        <v>353.7</v>
      </c>
      <c r="I4867" s="24">
        <f t="shared" si="3259"/>
        <v>353.7</v>
      </c>
      <c r="J4867" s="24">
        <f t="shared" ref="J4867:Q4870" si="3260">J4868</f>
        <v>353.7</v>
      </c>
      <c r="K4867" s="24">
        <f t="shared" si="3260"/>
        <v>0</v>
      </c>
      <c r="L4867" s="24">
        <f t="shared" si="3260"/>
        <v>0</v>
      </c>
      <c r="M4867" s="24">
        <f t="shared" si="3260"/>
        <v>0</v>
      </c>
      <c r="N4867" s="24">
        <f t="shared" si="3260"/>
        <v>0</v>
      </c>
      <c r="O4867" s="24">
        <f t="shared" si="3260"/>
        <v>353.7</v>
      </c>
      <c r="P4867" s="24">
        <f t="shared" si="3260"/>
        <v>0</v>
      </c>
      <c r="Q4867" s="24">
        <f t="shared" si="3260"/>
        <v>0</v>
      </c>
      <c r="R4867" s="88">
        <f t="shared" si="3226"/>
        <v>100</v>
      </c>
      <c r="S4867" s="70"/>
    </row>
    <row r="4868" spans="1:19" ht="47.25" customHeight="1" x14ac:dyDescent="0.3">
      <c r="A4868" s="28" t="s">
        <v>495</v>
      </c>
      <c r="B4868" s="28" t="s">
        <v>1419</v>
      </c>
      <c r="C4868" s="18" t="s">
        <v>2000</v>
      </c>
      <c r="D4868" s="28"/>
      <c r="E4868" s="29" t="s">
        <v>2001</v>
      </c>
      <c r="F4868" s="24"/>
      <c r="G4868" s="24"/>
      <c r="H4868" s="24">
        <f t="shared" si="3259"/>
        <v>353.7</v>
      </c>
      <c r="I4868" s="24">
        <f t="shared" si="3259"/>
        <v>353.7</v>
      </c>
      <c r="J4868" s="24">
        <f t="shared" si="3260"/>
        <v>353.7</v>
      </c>
      <c r="K4868" s="24">
        <f t="shared" si="3260"/>
        <v>0</v>
      </c>
      <c r="L4868" s="24">
        <f t="shared" si="3260"/>
        <v>0</v>
      </c>
      <c r="M4868" s="24">
        <f t="shared" si="3260"/>
        <v>0</v>
      </c>
      <c r="N4868" s="24">
        <f t="shared" si="3260"/>
        <v>0</v>
      </c>
      <c r="O4868" s="24">
        <f t="shared" si="3260"/>
        <v>353.7</v>
      </c>
      <c r="P4868" s="24">
        <f t="shared" si="3260"/>
        <v>0</v>
      </c>
      <c r="Q4868" s="24">
        <f t="shared" si="3260"/>
        <v>0</v>
      </c>
      <c r="R4868" s="88">
        <f t="shared" si="3226"/>
        <v>100</v>
      </c>
      <c r="S4868" s="70"/>
    </row>
    <row r="4869" spans="1:19" ht="31.5" customHeight="1" x14ac:dyDescent="0.3">
      <c r="A4869" s="28" t="s">
        <v>495</v>
      </c>
      <c r="B4869" s="28" t="s">
        <v>1419</v>
      </c>
      <c r="C4869" s="18" t="s">
        <v>2002</v>
      </c>
      <c r="D4869" s="28"/>
      <c r="E4869" s="29" t="s">
        <v>2003</v>
      </c>
      <c r="F4869" s="24"/>
      <c r="G4869" s="24"/>
      <c r="H4869" s="24">
        <f t="shared" si="3259"/>
        <v>353.7</v>
      </c>
      <c r="I4869" s="24">
        <f t="shared" si="3259"/>
        <v>353.7</v>
      </c>
      <c r="J4869" s="24">
        <f t="shared" si="3260"/>
        <v>353.7</v>
      </c>
      <c r="K4869" s="24">
        <f t="shared" si="3260"/>
        <v>0</v>
      </c>
      <c r="L4869" s="24">
        <f t="shared" si="3260"/>
        <v>0</v>
      </c>
      <c r="M4869" s="24">
        <f t="shared" si="3260"/>
        <v>0</v>
      </c>
      <c r="N4869" s="24">
        <f t="shared" si="3260"/>
        <v>0</v>
      </c>
      <c r="O4869" s="24">
        <f t="shared" si="3260"/>
        <v>353.7</v>
      </c>
      <c r="P4869" s="24">
        <f t="shared" si="3260"/>
        <v>0</v>
      </c>
      <c r="Q4869" s="24">
        <f t="shared" si="3260"/>
        <v>0</v>
      </c>
      <c r="R4869" s="88">
        <f t="shared" si="3226"/>
        <v>100</v>
      </c>
      <c r="S4869" s="70"/>
    </row>
    <row r="4870" spans="1:19" ht="31.5" customHeight="1" x14ac:dyDescent="0.3">
      <c r="A4870" s="28" t="s">
        <v>495</v>
      </c>
      <c r="B4870" s="28" t="s">
        <v>1419</v>
      </c>
      <c r="C4870" s="18" t="s">
        <v>2002</v>
      </c>
      <c r="D4870" s="28" t="s">
        <v>51</v>
      </c>
      <c r="E4870" s="29" t="s">
        <v>663</v>
      </c>
      <c r="F4870" s="24"/>
      <c r="G4870" s="24"/>
      <c r="H4870" s="24">
        <f t="shared" si="3259"/>
        <v>353.7</v>
      </c>
      <c r="I4870" s="24">
        <f t="shared" si="3259"/>
        <v>353.7</v>
      </c>
      <c r="J4870" s="24">
        <f t="shared" si="3260"/>
        <v>353.7</v>
      </c>
      <c r="K4870" s="24">
        <f t="shared" si="3260"/>
        <v>0</v>
      </c>
      <c r="L4870" s="24">
        <f t="shared" si="3260"/>
        <v>0</v>
      </c>
      <c r="M4870" s="24">
        <f t="shared" si="3260"/>
        <v>0</v>
      </c>
      <c r="N4870" s="24">
        <f t="shared" si="3260"/>
        <v>0</v>
      </c>
      <c r="O4870" s="24">
        <f t="shared" si="3260"/>
        <v>353.7</v>
      </c>
      <c r="P4870" s="24">
        <f t="shared" si="3260"/>
        <v>0</v>
      </c>
      <c r="Q4870" s="24">
        <f t="shared" si="3260"/>
        <v>0</v>
      </c>
      <c r="R4870" s="88">
        <f t="shared" si="3226"/>
        <v>100</v>
      </c>
      <c r="S4870" s="70"/>
    </row>
    <row r="4871" spans="1:19" ht="31.5" customHeight="1" x14ac:dyDescent="0.3">
      <c r="A4871" s="28" t="s">
        <v>495</v>
      </c>
      <c r="B4871" s="28" t="s">
        <v>1419</v>
      </c>
      <c r="C4871" s="18" t="s">
        <v>2002</v>
      </c>
      <c r="D4871" s="28" t="s">
        <v>52</v>
      </c>
      <c r="E4871" s="29" t="s">
        <v>664</v>
      </c>
      <c r="F4871" s="24"/>
      <c r="G4871" s="24"/>
      <c r="H4871" s="24">
        <v>353.7</v>
      </c>
      <c r="I4871" s="24">
        <v>353.7</v>
      </c>
      <c r="J4871" s="37">
        <v>353.7</v>
      </c>
      <c r="K4871" s="24">
        <v>0</v>
      </c>
      <c r="L4871" s="24">
        <v>0</v>
      </c>
      <c r="M4871" s="24">
        <v>0</v>
      </c>
      <c r="N4871" s="24">
        <v>0</v>
      </c>
      <c r="O4871" s="30">
        <v>353.7</v>
      </c>
      <c r="P4871" s="30">
        <v>0</v>
      </c>
      <c r="Q4871" s="30">
        <v>0</v>
      </c>
      <c r="R4871" s="88">
        <f t="shared" si="3226"/>
        <v>100</v>
      </c>
      <c r="S4871" s="70"/>
    </row>
    <row r="4872" spans="1:19" s="36" customFormat="1" ht="15.75" customHeight="1" x14ac:dyDescent="0.3">
      <c r="A4872" s="43" t="s">
        <v>510</v>
      </c>
      <c r="B4872" s="43" t="s">
        <v>1396</v>
      </c>
      <c r="C4872" s="27"/>
      <c r="D4872" s="43"/>
      <c r="E4872" s="44" t="s">
        <v>613</v>
      </c>
      <c r="F4872" s="22">
        <v>803326.37000000011</v>
      </c>
      <c r="G4872" s="22">
        <f t="shared" ref="G4872:H4872" si="3261">G4873+G5025+G5032</f>
        <v>9741.2999999999993</v>
      </c>
      <c r="H4872" s="22">
        <f t="shared" si="3261"/>
        <v>780735.402</v>
      </c>
      <c r="I4872" s="22">
        <f t="shared" ref="I4872:Q4872" si="3262">I4873+I5025+I5032</f>
        <v>660830.89199999999</v>
      </c>
      <c r="J4872" s="76">
        <f t="shared" si="3262"/>
        <v>416085.39075000002</v>
      </c>
      <c r="K4872" s="22">
        <f t="shared" si="3262"/>
        <v>725.68200000000002</v>
      </c>
      <c r="L4872" s="22">
        <f t="shared" si="3262"/>
        <v>0</v>
      </c>
      <c r="M4872" s="22">
        <f t="shared" si="3262"/>
        <v>0</v>
      </c>
      <c r="N4872" s="22">
        <f t="shared" si="3262"/>
        <v>0</v>
      </c>
      <c r="O4872" s="45">
        <f t="shared" si="3262"/>
        <v>652128.24465999997</v>
      </c>
      <c r="P4872" s="45">
        <f t="shared" si="3262"/>
        <v>725.68200000000002</v>
      </c>
      <c r="Q4872" s="45">
        <f t="shared" si="3262"/>
        <v>0</v>
      </c>
      <c r="R4872" s="86">
        <f t="shared" si="3226"/>
        <v>98.68307498251761</v>
      </c>
      <c r="S4872" s="70"/>
    </row>
    <row r="4873" spans="1:19" s="36" customFormat="1" ht="15.75" customHeight="1" x14ac:dyDescent="0.3">
      <c r="A4873" s="43" t="s">
        <v>510</v>
      </c>
      <c r="B4873" s="43" t="s">
        <v>45</v>
      </c>
      <c r="C4873" s="27"/>
      <c r="D4873" s="43"/>
      <c r="E4873" s="44" t="s">
        <v>619</v>
      </c>
      <c r="F4873" s="22">
        <v>794555.47000000009</v>
      </c>
      <c r="G4873" s="22">
        <f t="shared" ref="G4873:H4873" si="3263">G4874+G4880+G4898</f>
        <v>9741.2999999999993</v>
      </c>
      <c r="H4873" s="22">
        <f t="shared" si="3263"/>
        <v>772139.00900000008</v>
      </c>
      <c r="I4873" s="22">
        <f t="shared" ref="I4873:Q4873" si="3264">I4874+I4880+I4898</f>
        <v>652234.49900000007</v>
      </c>
      <c r="J4873" s="76">
        <f t="shared" si="3264"/>
        <v>407488.99774999998</v>
      </c>
      <c r="K4873" s="22">
        <f t="shared" si="3264"/>
        <v>725.68200000000002</v>
      </c>
      <c r="L4873" s="22">
        <f t="shared" si="3264"/>
        <v>0</v>
      </c>
      <c r="M4873" s="22">
        <f t="shared" si="3264"/>
        <v>0</v>
      </c>
      <c r="N4873" s="22">
        <f t="shared" si="3264"/>
        <v>0</v>
      </c>
      <c r="O4873" s="45">
        <f t="shared" si="3264"/>
        <v>643531.85166000004</v>
      </c>
      <c r="P4873" s="45">
        <f t="shared" si="3264"/>
        <v>725.68200000000002</v>
      </c>
      <c r="Q4873" s="45">
        <f t="shared" si="3264"/>
        <v>0</v>
      </c>
      <c r="R4873" s="86">
        <f t="shared" si="3226"/>
        <v>98.665718027282708</v>
      </c>
      <c r="S4873" s="70"/>
    </row>
    <row r="4874" spans="1:19" s="49" customFormat="1" ht="47.25" customHeight="1" x14ac:dyDescent="0.3">
      <c r="A4874" s="47" t="s">
        <v>510</v>
      </c>
      <c r="B4874" s="47" t="s">
        <v>1428</v>
      </c>
      <c r="C4874" s="20"/>
      <c r="D4874" s="47"/>
      <c r="E4874" s="48" t="s">
        <v>629</v>
      </c>
      <c r="F4874" s="23">
        <v>4977.3</v>
      </c>
      <c r="G4874" s="23">
        <f t="shared" ref="G4874:Q4878" si="3265">G4875</f>
        <v>0</v>
      </c>
      <c r="H4874" s="23">
        <f t="shared" si="3265"/>
        <v>4977.3</v>
      </c>
      <c r="I4874" s="23">
        <f t="shared" si="3265"/>
        <v>5835.1565899999996</v>
      </c>
      <c r="J4874" s="77">
        <f t="shared" si="3265"/>
        <v>2964.9</v>
      </c>
      <c r="K4874" s="23">
        <f t="shared" si="3265"/>
        <v>0</v>
      </c>
      <c r="L4874" s="23">
        <f t="shared" si="3265"/>
        <v>0</v>
      </c>
      <c r="M4874" s="23">
        <f t="shared" si="3265"/>
        <v>0</v>
      </c>
      <c r="N4874" s="23">
        <f t="shared" si="3265"/>
        <v>0</v>
      </c>
      <c r="O4874" s="51">
        <f t="shared" si="3265"/>
        <v>5835.1565899999996</v>
      </c>
      <c r="P4874" s="51">
        <f t="shared" si="3265"/>
        <v>0</v>
      </c>
      <c r="Q4874" s="51">
        <f t="shared" si="3265"/>
        <v>0</v>
      </c>
      <c r="R4874" s="87">
        <f t="shared" si="3226"/>
        <v>100</v>
      </c>
      <c r="S4874" s="70"/>
    </row>
    <row r="4875" spans="1:19" ht="31.5" customHeight="1" x14ac:dyDescent="0.3">
      <c r="A4875" s="28" t="s">
        <v>510</v>
      </c>
      <c r="B4875" s="28" t="s">
        <v>1428</v>
      </c>
      <c r="C4875" s="18" t="s">
        <v>65</v>
      </c>
      <c r="D4875" s="28"/>
      <c r="E4875" s="29" t="s">
        <v>1228</v>
      </c>
      <c r="F4875" s="24">
        <v>4977.3</v>
      </c>
      <c r="G4875" s="24">
        <f t="shared" si="3265"/>
        <v>0</v>
      </c>
      <c r="H4875" s="24">
        <f t="shared" si="3265"/>
        <v>4977.3</v>
      </c>
      <c r="I4875" s="24">
        <f t="shared" si="3265"/>
        <v>5835.1565899999996</v>
      </c>
      <c r="J4875" s="37">
        <f t="shared" si="3265"/>
        <v>2964.9</v>
      </c>
      <c r="K4875" s="24">
        <f t="shared" si="3265"/>
        <v>0</v>
      </c>
      <c r="L4875" s="24">
        <f t="shared" si="3265"/>
        <v>0</v>
      </c>
      <c r="M4875" s="24">
        <f t="shared" si="3265"/>
        <v>0</v>
      </c>
      <c r="N4875" s="24">
        <f t="shared" si="3265"/>
        <v>0</v>
      </c>
      <c r="O4875" s="30">
        <f t="shared" si="3265"/>
        <v>5835.1565899999996</v>
      </c>
      <c r="P4875" s="30">
        <f t="shared" si="3265"/>
        <v>0</v>
      </c>
      <c r="Q4875" s="30">
        <f t="shared" si="3265"/>
        <v>0</v>
      </c>
      <c r="R4875" s="88">
        <f t="shared" si="3226"/>
        <v>100</v>
      </c>
      <c r="S4875" s="70"/>
    </row>
    <row r="4876" spans="1:19" ht="15.75" customHeight="1" x14ac:dyDescent="0.3">
      <c r="A4876" s="28" t="s">
        <v>510</v>
      </c>
      <c r="B4876" s="28" t="s">
        <v>1428</v>
      </c>
      <c r="C4876" s="18" t="s">
        <v>512</v>
      </c>
      <c r="D4876" s="28"/>
      <c r="E4876" s="29" t="s">
        <v>1229</v>
      </c>
      <c r="F4876" s="24">
        <v>4977.3</v>
      </c>
      <c r="G4876" s="24">
        <f t="shared" ref="G4876:O4878" si="3266">G4877</f>
        <v>0</v>
      </c>
      <c r="H4876" s="24">
        <f t="shared" si="3266"/>
        <v>4977.3</v>
      </c>
      <c r="I4876" s="24">
        <f t="shared" si="3266"/>
        <v>5835.1565899999996</v>
      </c>
      <c r="J4876" s="37">
        <f t="shared" si="3266"/>
        <v>2964.9</v>
      </c>
      <c r="K4876" s="24">
        <f t="shared" si="3266"/>
        <v>0</v>
      </c>
      <c r="L4876" s="24">
        <f t="shared" si="3266"/>
        <v>0</v>
      </c>
      <c r="M4876" s="24">
        <f t="shared" si="3266"/>
        <v>0</v>
      </c>
      <c r="N4876" s="24">
        <f t="shared" si="3266"/>
        <v>0</v>
      </c>
      <c r="O4876" s="30">
        <f t="shared" si="3266"/>
        <v>5835.1565899999996</v>
      </c>
      <c r="P4876" s="30">
        <f t="shared" si="3265"/>
        <v>0</v>
      </c>
      <c r="Q4876" s="30">
        <f t="shared" si="3265"/>
        <v>0</v>
      </c>
      <c r="R4876" s="88">
        <f t="shared" si="3226"/>
        <v>100</v>
      </c>
      <c r="S4876" s="70"/>
    </row>
    <row r="4877" spans="1:19" ht="31.5" customHeight="1" x14ac:dyDescent="0.3">
      <c r="A4877" s="28" t="s">
        <v>510</v>
      </c>
      <c r="B4877" s="28" t="s">
        <v>1428</v>
      </c>
      <c r="C4877" s="18" t="s">
        <v>511</v>
      </c>
      <c r="D4877" s="28"/>
      <c r="E4877" s="29" t="s">
        <v>1221</v>
      </c>
      <c r="F4877" s="24">
        <v>4977.3</v>
      </c>
      <c r="G4877" s="24">
        <f t="shared" si="3266"/>
        <v>0</v>
      </c>
      <c r="H4877" s="24">
        <f t="shared" si="3266"/>
        <v>4977.3</v>
      </c>
      <c r="I4877" s="24">
        <f t="shared" si="3266"/>
        <v>5835.1565899999996</v>
      </c>
      <c r="J4877" s="37">
        <f t="shared" si="3266"/>
        <v>2964.9</v>
      </c>
      <c r="K4877" s="24">
        <f t="shared" si="3266"/>
        <v>0</v>
      </c>
      <c r="L4877" s="24">
        <f t="shared" si="3266"/>
        <v>0</v>
      </c>
      <c r="M4877" s="24">
        <f t="shared" si="3266"/>
        <v>0</v>
      </c>
      <c r="N4877" s="24">
        <f t="shared" si="3266"/>
        <v>0</v>
      </c>
      <c r="O4877" s="30">
        <f t="shared" si="3266"/>
        <v>5835.1565899999996</v>
      </c>
      <c r="P4877" s="30">
        <f t="shared" si="3265"/>
        <v>0</v>
      </c>
      <c r="Q4877" s="30">
        <f t="shared" si="3265"/>
        <v>0</v>
      </c>
      <c r="R4877" s="88">
        <f t="shared" ref="R4877:R4940" si="3267">O4877/I4877*100</f>
        <v>100</v>
      </c>
      <c r="S4877" s="70"/>
    </row>
    <row r="4878" spans="1:19" ht="78.75" customHeight="1" x14ac:dyDescent="0.3">
      <c r="A4878" s="28" t="s">
        <v>510</v>
      </c>
      <c r="B4878" s="28" t="s">
        <v>1428</v>
      </c>
      <c r="C4878" s="18" t="s">
        <v>511</v>
      </c>
      <c r="D4878" s="28" t="s">
        <v>58</v>
      </c>
      <c r="E4878" s="29" t="s">
        <v>660</v>
      </c>
      <c r="F4878" s="24">
        <v>4977.3</v>
      </c>
      <c r="G4878" s="24">
        <f t="shared" si="3266"/>
        <v>0</v>
      </c>
      <c r="H4878" s="24">
        <f t="shared" si="3266"/>
        <v>4977.3</v>
      </c>
      <c r="I4878" s="24">
        <f t="shared" si="3266"/>
        <v>5835.1565899999996</v>
      </c>
      <c r="J4878" s="37">
        <f t="shared" si="3266"/>
        <v>2964.9</v>
      </c>
      <c r="K4878" s="24">
        <f t="shared" si="3266"/>
        <v>0</v>
      </c>
      <c r="L4878" s="24">
        <f t="shared" si="3266"/>
        <v>0</v>
      </c>
      <c r="M4878" s="24">
        <f t="shared" si="3266"/>
        <v>0</v>
      </c>
      <c r="N4878" s="24">
        <f t="shared" si="3266"/>
        <v>0</v>
      </c>
      <c r="O4878" s="30">
        <f t="shared" si="3266"/>
        <v>5835.1565899999996</v>
      </c>
      <c r="P4878" s="30">
        <f t="shared" si="3265"/>
        <v>0</v>
      </c>
      <c r="Q4878" s="30">
        <f t="shared" si="3265"/>
        <v>0</v>
      </c>
      <c r="R4878" s="88">
        <f t="shared" si="3267"/>
        <v>100</v>
      </c>
      <c r="S4878" s="70"/>
    </row>
    <row r="4879" spans="1:19" ht="31.5" customHeight="1" x14ac:dyDescent="0.3">
      <c r="A4879" s="28" t="s">
        <v>510</v>
      </c>
      <c r="B4879" s="28" t="s">
        <v>1428</v>
      </c>
      <c r="C4879" s="18" t="s">
        <v>511</v>
      </c>
      <c r="D4879" s="28" t="s">
        <v>68</v>
      </c>
      <c r="E4879" s="29" t="s">
        <v>662</v>
      </c>
      <c r="F4879" s="24">
        <v>4977.3</v>
      </c>
      <c r="G4879" s="24"/>
      <c r="H4879" s="24">
        <v>4977.3</v>
      </c>
      <c r="I4879" s="24">
        <v>5835.1565899999996</v>
      </c>
      <c r="J4879" s="37">
        <v>2964.9</v>
      </c>
      <c r="K4879" s="24">
        <v>0</v>
      </c>
      <c r="L4879" s="24">
        <v>0</v>
      </c>
      <c r="M4879" s="24">
        <v>0</v>
      </c>
      <c r="N4879" s="24">
        <v>0</v>
      </c>
      <c r="O4879" s="30">
        <v>5835.1565899999996</v>
      </c>
      <c r="P4879" s="30">
        <v>0</v>
      </c>
      <c r="Q4879" s="30">
        <v>0</v>
      </c>
      <c r="R4879" s="88">
        <f t="shared" si="3267"/>
        <v>100</v>
      </c>
      <c r="S4879" s="70"/>
    </row>
    <row r="4880" spans="1:19" s="49" customFormat="1" ht="63" customHeight="1" x14ac:dyDescent="0.3">
      <c r="A4880" s="47" t="s">
        <v>510</v>
      </c>
      <c r="B4880" s="47" t="s">
        <v>1417</v>
      </c>
      <c r="C4880" s="20"/>
      <c r="D4880" s="47"/>
      <c r="E4880" s="48" t="s">
        <v>631</v>
      </c>
      <c r="F4880" s="23">
        <v>274823.90000000002</v>
      </c>
      <c r="G4880" s="23">
        <f t="shared" ref="G4880:Q4881" si="3268">G4881</f>
        <v>0</v>
      </c>
      <c r="H4880" s="23">
        <f>H4881+H4893</f>
        <v>272872.10800000001</v>
      </c>
      <c r="I4880" s="23">
        <f t="shared" ref="I4880:Q4880" si="3269">I4881+I4893</f>
        <v>292846.45140999998</v>
      </c>
      <c r="J4880" s="23">
        <f t="shared" si="3269"/>
        <v>182014.45863000001</v>
      </c>
      <c r="K4880" s="23">
        <f t="shared" si="3269"/>
        <v>0</v>
      </c>
      <c r="L4880" s="23">
        <f t="shared" si="3269"/>
        <v>0</v>
      </c>
      <c r="M4880" s="23">
        <f t="shared" si="3269"/>
        <v>0</v>
      </c>
      <c r="N4880" s="23">
        <f t="shared" si="3269"/>
        <v>0</v>
      </c>
      <c r="O4880" s="23">
        <f t="shared" si="3269"/>
        <v>292846.40140999999</v>
      </c>
      <c r="P4880" s="23">
        <f t="shared" si="3269"/>
        <v>0</v>
      </c>
      <c r="Q4880" s="23">
        <f t="shared" si="3269"/>
        <v>0</v>
      </c>
      <c r="R4880" s="87">
        <f t="shared" si="3267"/>
        <v>99.999982926205959</v>
      </c>
      <c r="S4880" s="70"/>
    </row>
    <row r="4881" spans="1:19" ht="31.5" customHeight="1" x14ac:dyDescent="0.3">
      <c r="A4881" s="28" t="s">
        <v>510</v>
      </c>
      <c r="B4881" s="28" t="s">
        <v>1417</v>
      </c>
      <c r="C4881" s="18" t="s">
        <v>65</v>
      </c>
      <c r="D4881" s="28"/>
      <c r="E4881" s="29" t="s">
        <v>1228</v>
      </c>
      <c r="F4881" s="24">
        <v>274823.90000000002</v>
      </c>
      <c r="G4881" s="24">
        <f t="shared" si="3268"/>
        <v>0</v>
      </c>
      <c r="H4881" s="24">
        <f t="shared" si="3268"/>
        <v>272005.10800000001</v>
      </c>
      <c r="I4881" s="24">
        <f t="shared" si="3268"/>
        <v>291979.45140999998</v>
      </c>
      <c r="J4881" s="37">
        <f t="shared" si="3268"/>
        <v>181147.45863000001</v>
      </c>
      <c r="K4881" s="24">
        <f t="shared" si="3268"/>
        <v>0</v>
      </c>
      <c r="L4881" s="24">
        <f t="shared" si="3268"/>
        <v>0</v>
      </c>
      <c r="M4881" s="24">
        <f t="shared" si="3268"/>
        <v>0</v>
      </c>
      <c r="N4881" s="24">
        <f t="shared" si="3268"/>
        <v>0</v>
      </c>
      <c r="O4881" s="30">
        <f t="shared" si="3268"/>
        <v>291979.40140999999</v>
      </c>
      <c r="P4881" s="30">
        <f t="shared" si="3268"/>
        <v>0</v>
      </c>
      <c r="Q4881" s="30">
        <f t="shared" si="3268"/>
        <v>0</v>
      </c>
      <c r="R4881" s="88">
        <f t="shared" si="3267"/>
        <v>99.999982875507257</v>
      </c>
      <c r="S4881" s="70"/>
    </row>
    <row r="4882" spans="1:19" ht="15.75" customHeight="1" x14ac:dyDescent="0.3">
      <c r="A4882" s="28" t="s">
        <v>510</v>
      </c>
      <c r="B4882" s="28" t="s">
        <v>1417</v>
      </c>
      <c r="C4882" s="18" t="s">
        <v>516</v>
      </c>
      <c r="D4882" s="28"/>
      <c r="E4882" s="29" t="s">
        <v>1223</v>
      </c>
      <c r="F4882" s="24">
        <v>274823.90000000002</v>
      </c>
      <c r="G4882" s="24">
        <f t="shared" ref="G4882:H4882" si="3270">G4883+G4886</f>
        <v>0</v>
      </c>
      <c r="H4882" s="24">
        <f t="shared" si="3270"/>
        <v>272005.10800000001</v>
      </c>
      <c r="I4882" s="24">
        <f t="shared" ref="I4882:Q4882" si="3271">I4883+I4886</f>
        <v>291979.45140999998</v>
      </c>
      <c r="J4882" s="37">
        <f t="shared" si="3271"/>
        <v>181147.45863000001</v>
      </c>
      <c r="K4882" s="24">
        <f t="shared" si="3271"/>
        <v>0</v>
      </c>
      <c r="L4882" s="24">
        <f t="shared" si="3271"/>
        <v>0</v>
      </c>
      <c r="M4882" s="24">
        <f t="shared" si="3271"/>
        <v>0</v>
      </c>
      <c r="N4882" s="24">
        <f t="shared" si="3271"/>
        <v>0</v>
      </c>
      <c r="O4882" s="30">
        <f t="shared" si="3271"/>
        <v>291979.40140999999</v>
      </c>
      <c r="P4882" s="30">
        <f t="shared" si="3271"/>
        <v>0</v>
      </c>
      <c r="Q4882" s="30">
        <f t="shared" si="3271"/>
        <v>0</v>
      </c>
      <c r="R4882" s="88">
        <f t="shared" si="3267"/>
        <v>99.999982875507257</v>
      </c>
      <c r="S4882" s="70"/>
    </row>
    <row r="4883" spans="1:19" ht="31.5" customHeight="1" x14ac:dyDescent="0.3">
      <c r="A4883" s="28" t="s">
        <v>510</v>
      </c>
      <c r="B4883" s="28" t="s">
        <v>1417</v>
      </c>
      <c r="C4883" s="18" t="s">
        <v>513</v>
      </c>
      <c r="D4883" s="28"/>
      <c r="E4883" s="29" t="s">
        <v>1221</v>
      </c>
      <c r="F4883" s="24">
        <v>248118.9</v>
      </c>
      <c r="G4883" s="24">
        <f t="shared" ref="G4883:Q4884" si="3272">G4884</f>
        <v>0</v>
      </c>
      <c r="H4883" s="24">
        <f t="shared" si="3272"/>
        <v>248118.9</v>
      </c>
      <c r="I4883" s="24">
        <f t="shared" si="3272"/>
        <v>277691.91204999998</v>
      </c>
      <c r="J4883" s="37">
        <f t="shared" si="3272"/>
        <v>170874.67937</v>
      </c>
      <c r="K4883" s="24">
        <f t="shared" si="3272"/>
        <v>0</v>
      </c>
      <c r="L4883" s="24">
        <f t="shared" si="3272"/>
        <v>0</v>
      </c>
      <c r="M4883" s="24">
        <f t="shared" si="3272"/>
        <v>0</v>
      </c>
      <c r="N4883" s="24">
        <f t="shared" si="3272"/>
        <v>0</v>
      </c>
      <c r="O4883" s="30">
        <f t="shared" si="3272"/>
        <v>277691.91204999998</v>
      </c>
      <c r="P4883" s="30">
        <f t="shared" si="3272"/>
        <v>0</v>
      </c>
      <c r="Q4883" s="30">
        <f t="shared" si="3272"/>
        <v>0</v>
      </c>
      <c r="R4883" s="88">
        <f t="shared" si="3267"/>
        <v>100</v>
      </c>
      <c r="S4883" s="70"/>
    </row>
    <row r="4884" spans="1:19" ht="78" x14ac:dyDescent="0.3">
      <c r="A4884" s="28" t="s">
        <v>510</v>
      </c>
      <c r="B4884" s="28" t="s">
        <v>1417</v>
      </c>
      <c r="C4884" s="18" t="s">
        <v>513</v>
      </c>
      <c r="D4884" s="28" t="s">
        <v>58</v>
      </c>
      <c r="E4884" s="29" t="s">
        <v>660</v>
      </c>
      <c r="F4884" s="24">
        <v>248118.9</v>
      </c>
      <c r="G4884" s="24">
        <f t="shared" si="3272"/>
        <v>0</v>
      </c>
      <c r="H4884" s="24">
        <f t="shared" si="3272"/>
        <v>248118.9</v>
      </c>
      <c r="I4884" s="24">
        <f t="shared" si="3272"/>
        <v>277691.91204999998</v>
      </c>
      <c r="J4884" s="37">
        <f t="shared" si="3272"/>
        <v>170874.67937</v>
      </c>
      <c r="K4884" s="24">
        <f t="shared" si="3272"/>
        <v>0</v>
      </c>
      <c r="L4884" s="24">
        <f t="shared" si="3272"/>
        <v>0</v>
      </c>
      <c r="M4884" s="24">
        <f t="shared" si="3272"/>
        <v>0</v>
      </c>
      <c r="N4884" s="24">
        <f t="shared" si="3272"/>
        <v>0</v>
      </c>
      <c r="O4884" s="30">
        <f t="shared" si="3272"/>
        <v>277691.91204999998</v>
      </c>
      <c r="P4884" s="30">
        <f t="shared" si="3272"/>
        <v>0</v>
      </c>
      <c r="Q4884" s="30">
        <f t="shared" si="3272"/>
        <v>0</v>
      </c>
      <c r="R4884" s="88">
        <f t="shared" si="3267"/>
        <v>100</v>
      </c>
      <c r="S4884" s="70"/>
    </row>
    <row r="4885" spans="1:19" ht="31.5" customHeight="1" x14ac:dyDescent="0.3">
      <c r="A4885" s="28" t="s">
        <v>510</v>
      </c>
      <c r="B4885" s="28" t="s">
        <v>1417</v>
      </c>
      <c r="C4885" s="18" t="s">
        <v>513</v>
      </c>
      <c r="D4885" s="28" t="s">
        <v>68</v>
      </c>
      <c r="E4885" s="29" t="s">
        <v>662</v>
      </c>
      <c r="F4885" s="24">
        <v>248118.9</v>
      </c>
      <c r="G4885" s="24"/>
      <c r="H4885" s="24">
        <v>248118.9</v>
      </c>
      <c r="I4885" s="24">
        <v>277691.91204999998</v>
      </c>
      <c r="J4885" s="37">
        <v>170874.67937</v>
      </c>
      <c r="K4885" s="24">
        <v>0</v>
      </c>
      <c r="L4885" s="24">
        <v>0</v>
      </c>
      <c r="M4885" s="24">
        <v>0</v>
      </c>
      <c r="N4885" s="24">
        <v>0</v>
      </c>
      <c r="O4885" s="30">
        <v>277691.91204999998</v>
      </c>
      <c r="P4885" s="30">
        <v>0</v>
      </c>
      <c r="Q4885" s="30">
        <v>0</v>
      </c>
      <c r="R4885" s="88">
        <f t="shared" si="3267"/>
        <v>100</v>
      </c>
      <c r="S4885" s="70"/>
    </row>
    <row r="4886" spans="1:19" ht="31.5" customHeight="1" x14ac:dyDescent="0.3">
      <c r="A4886" s="28" t="s">
        <v>510</v>
      </c>
      <c r="B4886" s="28" t="s">
        <v>1417</v>
      </c>
      <c r="C4886" s="18" t="s">
        <v>514</v>
      </c>
      <c r="D4886" s="28"/>
      <c r="E4886" s="29" t="s">
        <v>1222</v>
      </c>
      <c r="F4886" s="24">
        <v>26705</v>
      </c>
      <c r="G4886" s="24">
        <f t="shared" ref="G4886:H4886" si="3273">G4887+G4889+G4891</f>
        <v>0</v>
      </c>
      <c r="H4886" s="24">
        <f t="shared" si="3273"/>
        <v>23886.207999999999</v>
      </c>
      <c r="I4886" s="24">
        <f t="shared" ref="I4886:Q4886" si="3274">I4887+I4889+I4891</f>
        <v>14287.539360000001</v>
      </c>
      <c r="J4886" s="37">
        <f t="shared" si="3274"/>
        <v>10272.779259999999</v>
      </c>
      <c r="K4886" s="24">
        <f t="shared" si="3274"/>
        <v>0</v>
      </c>
      <c r="L4886" s="24">
        <f t="shared" si="3274"/>
        <v>0</v>
      </c>
      <c r="M4886" s="24">
        <f t="shared" si="3274"/>
        <v>0</v>
      </c>
      <c r="N4886" s="24">
        <f t="shared" si="3274"/>
        <v>0</v>
      </c>
      <c r="O4886" s="30">
        <f t="shared" si="3274"/>
        <v>14287.48936</v>
      </c>
      <c r="P4886" s="30">
        <f t="shared" si="3274"/>
        <v>0</v>
      </c>
      <c r="Q4886" s="30">
        <f t="shared" si="3274"/>
        <v>0</v>
      </c>
      <c r="R4886" s="88">
        <f t="shared" si="3267"/>
        <v>99.999650044708602</v>
      </c>
      <c r="S4886" s="70"/>
    </row>
    <row r="4887" spans="1:19" ht="78.75" customHeight="1" x14ac:dyDescent="0.3">
      <c r="A4887" s="28" t="s">
        <v>510</v>
      </c>
      <c r="B4887" s="28" t="s">
        <v>1417</v>
      </c>
      <c r="C4887" s="18" t="s">
        <v>514</v>
      </c>
      <c r="D4887" s="28" t="s">
        <v>58</v>
      </c>
      <c r="E4887" s="29" t="s">
        <v>660</v>
      </c>
      <c r="F4887" s="24">
        <v>1720</v>
      </c>
      <c r="G4887" s="24">
        <f t="shared" ref="G4887:N4891" si="3275">G4888</f>
        <v>0</v>
      </c>
      <c r="H4887" s="24">
        <f t="shared" si="3275"/>
        <v>1720</v>
      </c>
      <c r="I4887" s="24">
        <f t="shared" si="3275"/>
        <v>570.78778999999997</v>
      </c>
      <c r="J4887" s="37">
        <f t="shared" si="3275"/>
        <v>362.24259999999998</v>
      </c>
      <c r="K4887" s="24">
        <f t="shared" si="3275"/>
        <v>0</v>
      </c>
      <c r="L4887" s="24">
        <f t="shared" si="3275"/>
        <v>0</v>
      </c>
      <c r="M4887" s="24">
        <f t="shared" si="3275"/>
        <v>0</v>
      </c>
      <c r="N4887" s="24">
        <f t="shared" si="3275"/>
        <v>0</v>
      </c>
      <c r="O4887" s="30">
        <f t="shared" ref="O4887:Q4891" si="3276">O4888</f>
        <v>570.78778999999997</v>
      </c>
      <c r="P4887" s="30">
        <f t="shared" si="3276"/>
        <v>0</v>
      </c>
      <c r="Q4887" s="30">
        <f t="shared" si="3276"/>
        <v>0</v>
      </c>
      <c r="R4887" s="88">
        <f t="shared" si="3267"/>
        <v>100</v>
      </c>
      <c r="S4887" s="70"/>
    </row>
    <row r="4888" spans="1:19" ht="31.5" customHeight="1" x14ac:dyDescent="0.3">
      <c r="A4888" s="28" t="s">
        <v>510</v>
      </c>
      <c r="B4888" s="28" t="s">
        <v>1417</v>
      </c>
      <c r="C4888" s="18" t="s">
        <v>514</v>
      </c>
      <c r="D4888" s="28" t="s">
        <v>68</v>
      </c>
      <c r="E4888" s="29" t="s">
        <v>662</v>
      </c>
      <c r="F4888" s="24">
        <v>1720</v>
      </c>
      <c r="G4888" s="24"/>
      <c r="H4888" s="24">
        <v>1720</v>
      </c>
      <c r="I4888" s="24">
        <v>570.78778999999997</v>
      </c>
      <c r="J4888" s="37">
        <v>362.24259999999998</v>
      </c>
      <c r="K4888" s="24">
        <v>0</v>
      </c>
      <c r="L4888" s="24">
        <v>0</v>
      </c>
      <c r="M4888" s="24">
        <v>0</v>
      </c>
      <c r="N4888" s="24">
        <v>0</v>
      </c>
      <c r="O4888" s="30">
        <v>570.78778999999997</v>
      </c>
      <c r="P4888" s="30">
        <v>0</v>
      </c>
      <c r="Q4888" s="30">
        <v>0</v>
      </c>
      <c r="R4888" s="88">
        <f t="shared" si="3267"/>
        <v>100</v>
      </c>
      <c r="S4888" s="70"/>
    </row>
    <row r="4889" spans="1:19" ht="31.5" customHeight="1" x14ac:dyDescent="0.3">
      <c r="A4889" s="28" t="s">
        <v>510</v>
      </c>
      <c r="B4889" s="28" t="s">
        <v>1417</v>
      </c>
      <c r="C4889" s="18" t="s">
        <v>514</v>
      </c>
      <c r="D4889" s="28" t="s">
        <v>51</v>
      </c>
      <c r="E4889" s="29" t="s">
        <v>663</v>
      </c>
      <c r="F4889" s="24">
        <v>24385</v>
      </c>
      <c r="G4889" s="24">
        <f t="shared" si="3275"/>
        <v>0</v>
      </c>
      <c r="H4889" s="24">
        <f t="shared" si="3275"/>
        <v>21566.207999999999</v>
      </c>
      <c r="I4889" s="24">
        <f t="shared" si="3275"/>
        <v>13482.88816</v>
      </c>
      <c r="J4889" s="37">
        <f t="shared" si="3275"/>
        <v>9819.6296600000005</v>
      </c>
      <c r="K4889" s="24">
        <f t="shared" si="3275"/>
        <v>0</v>
      </c>
      <c r="L4889" s="24">
        <f t="shared" si="3275"/>
        <v>0</v>
      </c>
      <c r="M4889" s="24">
        <f t="shared" si="3275"/>
        <v>0</v>
      </c>
      <c r="N4889" s="24">
        <f t="shared" si="3275"/>
        <v>0</v>
      </c>
      <c r="O4889" s="30">
        <f t="shared" si="3276"/>
        <v>13482.838159999999</v>
      </c>
      <c r="P4889" s="30">
        <f t="shared" si="3276"/>
        <v>0</v>
      </c>
      <c r="Q4889" s="30">
        <f t="shared" si="3276"/>
        <v>0</v>
      </c>
      <c r="R4889" s="88">
        <f t="shared" si="3267"/>
        <v>99.999629159573175</v>
      </c>
      <c r="S4889" s="70"/>
    </row>
    <row r="4890" spans="1:19" ht="31.5" customHeight="1" x14ac:dyDescent="0.3">
      <c r="A4890" s="28" t="s">
        <v>510</v>
      </c>
      <c r="B4890" s="28" t="s">
        <v>1417</v>
      </c>
      <c r="C4890" s="18" t="s">
        <v>514</v>
      </c>
      <c r="D4890" s="28" t="s">
        <v>52</v>
      </c>
      <c r="E4890" s="35" t="s">
        <v>664</v>
      </c>
      <c r="F4890" s="24">
        <v>24385</v>
      </c>
      <c r="G4890" s="24"/>
      <c r="H4890" s="24">
        <v>21566.207999999999</v>
      </c>
      <c r="I4890" s="24">
        <v>13482.88816</v>
      </c>
      <c r="J4890" s="37">
        <v>9819.6296600000005</v>
      </c>
      <c r="K4890" s="24">
        <v>0</v>
      </c>
      <c r="L4890" s="24">
        <v>0</v>
      </c>
      <c r="M4890" s="24">
        <v>0</v>
      </c>
      <c r="N4890" s="24">
        <v>0</v>
      </c>
      <c r="O4890" s="30">
        <v>13482.838159999999</v>
      </c>
      <c r="P4890" s="30">
        <v>0</v>
      </c>
      <c r="Q4890" s="30">
        <v>0</v>
      </c>
      <c r="R4890" s="88">
        <f t="shared" si="3267"/>
        <v>99.999629159573175</v>
      </c>
      <c r="S4890" s="70"/>
    </row>
    <row r="4891" spans="1:19" ht="15.75" customHeight="1" x14ac:dyDescent="0.3">
      <c r="A4891" s="28" t="s">
        <v>510</v>
      </c>
      <c r="B4891" s="28" t="s">
        <v>1417</v>
      </c>
      <c r="C4891" s="18" t="s">
        <v>514</v>
      </c>
      <c r="D4891" s="28" t="s">
        <v>190</v>
      </c>
      <c r="E4891" s="29" t="s">
        <v>665</v>
      </c>
      <c r="F4891" s="24">
        <v>600</v>
      </c>
      <c r="G4891" s="24">
        <f t="shared" si="3275"/>
        <v>0</v>
      </c>
      <c r="H4891" s="24">
        <f t="shared" si="3275"/>
        <v>600</v>
      </c>
      <c r="I4891" s="24">
        <f t="shared" si="3275"/>
        <v>233.86340999999999</v>
      </c>
      <c r="J4891" s="37">
        <f t="shared" si="3275"/>
        <v>90.906999999999996</v>
      </c>
      <c r="K4891" s="24">
        <f t="shared" si="3275"/>
        <v>0</v>
      </c>
      <c r="L4891" s="24">
        <f t="shared" si="3275"/>
        <v>0</v>
      </c>
      <c r="M4891" s="24">
        <f t="shared" si="3275"/>
        <v>0</v>
      </c>
      <c r="N4891" s="24">
        <f t="shared" si="3275"/>
        <v>0</v>
      </c>
      <c r="O4891" s="30">
        <f t="shared" si="3276"/>
        <v>233.86340999999999</v>
      </c>
      <c r="P4891" s="30">
        <f t="shared" si="3276"/>
        <v>0</v>
      </c>
      <c r="Q4891" s="30">
        <f t="shared" si="3276"/>
        <v>0</v>
      </c>
      <c r="R4891" s="88">
        <f t="shared" si="3267"/>
        <v>100</v>
      </c>
    </row>
    <row r="4892" spans="1:19" ht="15.75" customHeight="1" x14ac:dyDescent="0.3">
      <c r="A4892" s="28" t="s">
        <v>510</v>
      </c>
      <c r="B4892" s="28" t="s">
        <v>1417</v>
      </c>
      <c r="C4892" s="18" t="s">
        <v>514</v>
      </c>
      <c r="D4892" s="28" t="s">
        <v>515</v>
      </c>
      <c r="E4892" s="29" t="s">
        <v>670</v>
      </c>
      <c r="F4892" s="24">
        <v>600</v>
      </c>
      <c r="G4892" s="24"/>
      <c r="H4892" s="24">
        <v>600</v>
      </c>
      <c r="I4892" s="24">
        <v>233.86340999999999</v>
      </c>
      <c r="J4892" s="37">
        <v>90.906999999999996</v>
      </c>
      <c r="K4892" s="24">
        <v>0</v>
      </c>
      <c r="L4892" s="24">
        <v>0</v>
      </c>
      <c r="M4892" s="24">
        <v>0</v>
      </c>
      <c r="N4892" s="24">
        <v>0</v>
      </c>
      <c r="O4892" s="30">
        <v>233.86340999999999</v>
      </c>
      <c r="P4892" s="30">
        <v>0</v>
      </c>
      <c r="Q4892" s="30">
        <v>0</v>
      </c>
      <c r="R4892" s="88">
        <f t="shared" si="3267"/>
        <v>100</v>
      </c>
    </row>
    <row r="4893" spans="1:19" ht="46.8" x14ac:dyDescent="0.3">
      <c r="A4893" s="28" t="s">
        <v>510</v>
      </c>
      <c r="B4893" s="28" t="s">
        <v>1417</v>
      </c>
      <c r="C4893" s="18" t="s">
        <v>79</v>
      </c>
      <c r="D4893" s="28"/>
      <c r="E4893" s="29" t="s">
        <v>1232</v>
      </c>
      <c r="F4893" s="24"/>
      <c r="G4893" s="24"/>
      <c r="H4893" s="24">
        <f>H4894</f>
        <v>867</v>
      </c>
      <c r="I4893" s="24">
        <f t="shared" ref="I4893:Q4893" si="3277">I4894</f>
        <v>867</v>
      </c>
      <c r="J4893" s="24">
        <f t="shared" si="3277"/>
        <v>867</v>
      </c>
      <c r="K4893" s="24">
        <f t="shared" si="3277"/>
        <v>0</v>
      </c>
      <c r="L4893" s="24">
        <f t="shared" si="3277"/>
        <v>0</v>
      </c>
      <c r="M4893" s="24">
        <f t="shared" si="3277"/>
        <v>0</v>
      </c>
      <c r="N4893" s="24">
        <f t="shared" si="3277"/>
        <v>0</v>
      </c>
      <c r="O4893" s="24">
        <f t="shared" si="3277"/>
        <v>867</v>
      </c>
      <c r="P4893" s="24">
        <f t="shared" si="3277"/>
        <v>0</v>
      </c>
      <c r="Q4893" s="24">
        <f t="shared" si="3277"/>
        <v>0</v>
      </c>
      <c r="R4893" s="88">
        <f t="shared" si="3267"/>
        <v>100</v>
      </c>
    </row>
    <row r="4894" spans="1:19" ht="46.8" x14ac:dyDescent="0.3">
      <c r="A4894" s="28" t="s">
        <v>510</v>
      </c>
      <c r="B4894" s="28" t="s">
        <v>1417</v>
      </c>
      <c r="C4894" s="18" t="s">
        <v>2000</v>
      </c>
      <c r="D4894" s="28"/>
      <c r="E4894" s="29" t="s">
        <v>2001</v>
      </c>
      <c r="F4894" s="24"/>
      <c r="G4894" s="24"/>
      <c r="H4894" s="24">
        <f>H4895</f>
        <v>867</v>
      </c>
      <c r="I4894" s="24">
        <f t="shared" ref="I4894:Q4896" si="3278">I4895</f>
        <v>867</v>
      </c>
      <c r="J4894" s="24">
        <f t="shared" si="3278"/>
        <v>867</v>
      </c>
      <c r="K4894" s="24">
        <f t="shared" si="3278"/>
        <v>0</v>
      </c>
      <c r="L4894" s="24">
        <f t="shared" si="3278"/>
        <v>0</v>
      </c>
      <c r="M4894" s="24">
        <f t="shared" si="3278"/>
        <v>0</v>
      </c>
      <c r="N4894" s="24">
        <f t="shared" si="3278"/>
        <v>0</v>
      </c>
      <c r="O4894" s="24">
        <f t="shared" si="3278"/>
        <v>867</v>
      </c>
      <c r="P4894" s="24">
        <f t="shared" si="3278"/>
        <v>0</v>
      </c>
      <c r="Q4894" s="24">
        <f t="shared" si="3278"/>
        <v>0</v>
      </c>
      <c r="R4894" s="88">
        <f t="shared" si="3267"/>
        <v>100</v>
      </c>
    </row>
    <row r="4895" spans="1:19" ht="31.2" x14ac:dyDescent="0.3">
      <c r="A4895" s="28" t="s">
        <v>510</v>
      </c>
      <c r="B4895" s="28" t="s">
        <v>1417</v>
      </c>
      <c r="C4895" s="18" t="s">
        <v>2002</v>
      </c>
      <c r="D4895" s="28"/>
      <c r="E4895" s="29" t="s">
        <v>2003</v>
      </c>
      <c r="F4895" s="24"/>
      <c r="G4895" s="24"/>
      <c r="H4895" s="24">
        <f>H4896</f>
        <v>867</v>
      </c>
      <c r="I4895" s="24">
        <f t="shared" si="3278"/>
        <v>867</v>
      </c>
      <c r="J4895" s="24">
        <f t="shared" si="3278"/>
        <v>867</v>
      </c>
      <c r="K4895" s="24">
        <f t="shared" si="3278"/>
        <v>0</v>
      </c>
      <c r="L4895" s="24">
        <f t="shared" si="3278"/>
        <v>0</v>
      </c>
      <c r="M4895" s="24">
        <f t="shared" si="3278"/>
        <v>0</v>
      </c>
      <c r="N4895" s="24">
        <f t="shared" si="3278"/>
        <v>0</v>
      </c>
      <c r="O4895" s="24">
        <f t="shared" si="3278"/>
        <v>867</v>
      </c>
      <c r="P4895" s="24">
        <f t="shared" si="3278"/>
        <v>0</v>
      </c>
      <c r="Q4895" s="24">
        <f t="shared" si="3278"/>
        <v>0</v>
      </c>
      <c r="R4895" s="88">
        <f t="shared" si="3267"/>
        <v>100</v>
      </c>
    </row>
    <row r="4896" spans="1:19" ht="31.2" x14ac:dyDescent="0.3">
      <c r="A4896" s="28" t="s">
        <v>510</v>
      </c>
      <c r="B4896" s="28" t="s">
        <v>1417</v>
      </c>
      <c r="C4896" s="18" t="s">
        <v>2002</v>
      </c>
      <c r="D4896" s="28" t="s">
        <v>51</v>
      </c>
      <c r="E4896" s="29" t="s">
        <v>663</v>
      </c>
      <c r="F4896" s="24"/>
      <c r="G4896" s="24"/>
      <c r="H4896" s="24">
        <f>H4897</f>
        <v>867</v>
      </c>
      <c r="I4896" s="24">
        <f t="shared" si="3278"/>
        <v>867</v>
      </c>
      <c r="J4896" s="24">
        <f t="shared" si="3278"/>
        <v>867</v>
      </c>
      <c r="K4896" s="24">
        <f t="shared" si="3278"/>
        <v>0</v>
      </c>
      <c r="L4896" s="24">
        <f t="shared" si="3278"/>
        <v>0</v>
      </c>
      <c r="M4896" s="24">
        <f t="shared" si="3278"/>
        <v>0</v>
      </c>
      <c r="N4896" s="24">
        <f t="shared" si="3278"/>
        <v>0</v>
      </c>
      <c r="O4896" s="24">
        <f t="shared" si="3278"/>
        <v>867</v>
      </c>
      <c r="P4896" s="24">
        <f t="shared" si="3278"/>
        <v>0</v>
      </c>
      <c r="Q4896" s="24">
        <f t="shared" si="3278"/>
        <v>0</v>
      </c>
      <c r="R4896" s="88">
        <f t="shared" si="3267"/>
        <v>100</v>
      </c>
    </row>
    <row r="4897" spans="1:19" ht="31.2" x14ac:dyDescent="0.3">
      <c r="A4897" s="28" t="s">
        <v>510</v>
      </c>
      <c r="B4897" s="28" t="s">
        <v>1417</v>
      </c>
      <c r="C4897" s="18" t="s">
        <v>2002</v>
      </c>
      <c r="D4897" s="28" t="s">
        <v>52</v>
      </c>
      <c r="E4897" s="35" t="s">
        <v>664</v>
      </c>
      <c r="F4897" s="24"/>
      <c r="G4897" s="24"/>
      <c r="H4897" s="24">
        <v>867</v>
      </c>
      <c r="I4897" s="24">
        <v>867</v>
      </c>
      <c r="J4897" s="24">
        <v>867</v>
      </c>
      <c r="K4897" s="24">
        <v>0</v>
      </c>
      <c r="L4897" s="24">
        <v>0</v>
      </c>
      <c r="M4897" s="24">
        <v>0</v>
      </c>
      <c r="N4897" s="24">
        <v>0</v>
      </c>
      <c r="O4897" s="24">
        <v>867</v>
      </c>
      <c r="P4897" s="24">
        <v>0</v>
      </c>
      <c r="Q4897" s="24">
        <v>0</v>
      </c>
      <c r="R4897" s="88">
        <f t="shared" si="3267"/>
        <v>100</v>
      </c>
    </row>
    <row r="4898" spans="1:19" s="49" customFormat="1" ht="15.75" customHeight="1" x14ac:dyDescent="0.3">
      <c r="A4898" s="47" t="s">
        <v>510</v>
      </c>
      <c r="B4898" s="47" t="s">
        <v>1393</v>
      </c>
      <c r="C4898" s="20"/>
      <c r="D4898" s="47"/>
      <c r="E4898" s="48" t="s">
        <v>635</v>
      </c>
      <c r="F4898" s="23">
        <v>514754.27</v>
      </c>
      <c r="G4898" s="23">
        <f t="shared" ref="G4898" si="3279">G4899+G4937+G4943+G4949</f>
        <v>9741.2999999999993</v>
      </c>
      <c r="H4898" s="23">
        <f>H4899+H4937+H4943+H4949+H5020</f>
        <v>494289.60100000002</v>
      </c>
      <c r="I4898" s="23">
        <f t="shared" ref="I4898:Q4898" si="3280">I4899+I4937+I4943+I4949+I5020</f>
        <v>353552.89100000006</v>
      </c>
      <c r="J4898" s="23">
        <f t="shared" si="3280"/>
        <v>222509.63912000001</v>
      </c>
      <c r="K4898" s="23">
        <f t="shared" si="3280"/>
        <v>725.68200000000002</v>
      </c>
      <c r="L4898" s="23">
        <f t="shared" si="3280"/>
        <v>0</v>
      </c>
      <c r="M4898" s="23">
        <f t="shared" si="3280"/>
        <v>0</v>
      </c>
      <c r="N4898" s="23">
        <f t="shared" si="3280"/>
        <v>0</v>
      </c>
      <c r="O4898" s="23">
        <f t="shared" si="3280"/>
        <v>344850.29366000002</v>
      </c>
      <c r="P4898" s="23">
        <f t="shared" si="3280"/>
        <v>725.68200000000002</v>
      </c>
      <c r="Q4898" s="23">
        <f t="shared" si="3280"/>
        <v>0</v>
      </c>
      <c r="R4898" s="87">
        <f t="shared" si="3267"/>
        <v>97.538530284567798</v>
      </c>
      <c r="S4898" s="70"/>
    </row>
    <row r="4899" spans="1:19" ht="15.75" customHeight="1" x14ac:dyDescent="0.3">
      <c r="A4899" s="28" t="s">
        <v>510</v>
      </c>
      <c r="B4899" s="28" t="s">
        <v>1393</v>
      </c>
      <c r="C4899" s="18" t="s">
        <v>181</v>
      </c>
      <c r="D4899" s="28"/>
      <c r="E4899" s="29" t="s">
        <v>1523</v>
      </c>
      <c r="F4899" s="24">
        <v>40447.5</v>
      </c>
      <c r="G4899" s="24">
        <f t="shared" ref="G4899:H4899" si="3281">G4900+G4922</f>
        <v>6500</v>
      </c>
      <c r="H4899" s="24">
        <f t="shared" si="3281"/>
        <v>31963.371999999999</v>
      </c>
      <c r="I4899" s="24">
        <f t="shared" ref="I4899:Q4899" si="3282">I4900+I4922</f>
        <v>31959.371999999996</v>
      </c>
      <c r="J4899" s="37">
        <f t="shared" si="3282"/>
        <v>20719.446110000001</v>
      </c>
      <c r="K4899" s="24">
        <f t="shared" si="3282"/>
        <v>0</v>
      </c>
      <c r="L4899" s="24">
        <f t="shared" si="3282"/>
        <v>0</v>
      </c>
      <c r="M4899" s="24">
        <f t="shared" si="3282"/>
        <v>0</v>
      </c>
      <c r="N4899" s="24">
        <f t="shared" si="3282"/>
        <v>0</v>
      </c>
      <c r="O4899" s="30">
        <f t="shared" si="3282"/>
        <v>31959.371159999995</v>
      </c>
      <c r="P4899" s="30">
        <f t="shared" si="3282"/>
        <v>0</v>
      </c>
      <c r="Q4899" s="30">
        <f t="shared" si="3282"/>
        <v>0</v>
      </c>
      <c r="R4899" s="88">
        <f t="shared" si="3267"/>
        <v>99.999997371663</v>
      </c>
      <c r="S4899" s="70"/>
    </row>
    <row r="4900" spans="1:19" ht="31.5" customHeight="1" x14ac:dyDescent="0.3">
      <c r="A4900" s="28" t="s">
        <v>510</v>
      </c>
      <c r="B4900" s="28" t="s">
        <v>1393</v>
      </c>
      <c r="C4900" s="18" t="s">
        <v>247</v>
      </c>
      <c r="D4900" s="28"/>
      <c r="E4900" s="29" t="s">
        <v>1584</v>
      </c>
      <c r="F4900" s="24">
        <v>34831.800000000003</v>
      </c>
      <c r="G4900" s="24">
        <f t="shared" ref="G4900:H4900" si="3283">G4901+G4918</f>
        <v>6500</v>
      </c>
      <c r="H4900" s="24">
        <f t="shared" si="3283"/>
        <v>26487.671999999999</v>
      </c>
      <c r="I4900" s="24">
        <f t="shared" ref="I4900:Q4900" si="3284">I4901+I4918</f>
        <v>26483.671999999995</v>
      </c>
      <c r="J4900" s="37">
        <f t="shared" si="3284"/>
        <v>18600.446110000001</v>
      </c>
      <c r="K4900" s="24">
        <f t="shared" si="3284"/>
        <v>0</v>
      </c>
      <c r="L4900" s="24">
        <f t="shared" si="3284"/>
        <v>0</v>
      </c>
      <c r="M4900" s="24">
        <f t="shared" si="3284"/>
        <v>0</v>
      </c>
      <c r="N4900" s="24">
        <f t="shared" si="3284"/>
        <v>0</v>
      </c>
      <c r="O4900" s="30">
        <f t="shared" si="3284"/>
        <v>26483.671159999994</v>
      </c>
      <c r="P4900" s="30">
        <f t="shared" si="3284"/>
        <v>0</v>
      </c>
      <c r="Q4900" s="30">
        <f t="shared" si="3284"/>
        <v>0</v>
      </c>
      <c r="R4900" s="88">
        <f t="shared" si="3267"/>
        <v>99.999996828234401</v>
      </c>
      <c r="S4900" s="70"/>
    </row>
    <row r="4901" spans="1:19" ht="63" customHeight="1" x14ac:dyDescent="0.3">
      <c r="A4901" s="28" t="s">
        <v>510</v>
      </c>
      <c r="B4901" s="28" t="s">
        <v>1393</v>
      </c>
      <c r="C4901" s="18" t="s">
        <v>248</v>
      </c>
      <c r="D4901" s="28"/>
      <c r="E4901" s="29" t="s">
        <v>1585</v>
      </c>
      <c r="F4901" s="24">
        <v>33916.800000000003</v>
      </c>
      <c r="G4901" s="24">
        <f t="shared" ref="G4901:H4901" si="3285">G4902+G4907+G4910+G4913</f>
        <v>6500</v>
      </c>
      <c r="H4901" s="24">
        <f t="shared" si="3285"/>
        <v>25801.055</v>
      </c>
      <c r="I4901" s="24">
        <f t="shared" ref="I4901:Q4901" si="3286">I4902+I4907+I4910+I4913</f>
        <v>25797.055039999996</v>
      </c>
      <c r="J4901" s="37">
        <f t="shared" si="3286"/>
        <v>18279.641670000001</v>
      </c>
      <c r="K4901" s="24">
        <f t="shared" si="3286"/>
        <v>0</v>
      </c>
      <c r="L4901" s="24">
        <f t="shared" si="3286"/>
        <v>0</v>
      </c>
      <c r="M4901" s="24">
        <f t="shared" si="3286"/>
        <v>0</v>
      </c>
      <c r="N4901" s="24">
        <f t="shared" si="3286"/>
        <v>0</v>
      </c>
      <c r="O4901" s="30">
        <f t="shared" si="3286"/>
        <v>25797.054199999995</v>
      </c>
      <c r="P4901" s="30">
        <f t="shared" si="3286"/>
        <v>0</v>
      </c>
      <c r="Q4901" s="30">
        <f t="shared" si="3286"/>
        <v>0</v>
      </c>
      <c r="R4901" s="88">
        <f t="shared" si="3267"/>
        <v>99.999996743814364</v>
      </c>
      <c r="S4901" s="70"/>
    </row>
    <row r="4902" spans="1:19" ht="63" customHeight="1" x14ac:dyDescent="0.3">
      <c r="A4902" s="28" t="s">
        <v>510</v>
      </c>
      <c r="B4902" s="28" t="s">
        <v>1393</v>
      </c>
      <c r="C4902" s="18" t="s">
        <v>241</v>
      </c>
      <c r="D4902" s="28"/>
      <c r="E4902" s="29" t="s">
        <v>1271</v>
      </c>
      <c r="F4902" s="24">
        <v>1783.9</v>
      </c>
      <c r="G4902" s="24">
        <f t="shared" ref="G4902:H4902" si="3287">G4903+G4905</f>
        <v>0</v>
      </c>
      <c r="H4902" s="24">
        <f t="shared" si="3287"/>
        <v>915.59900000000005</v>
      </c>
      <c r="I4902" s="24">
        <f t="shared" ref="I4902:Q4902" si="3288">I4903+I4905</f>
        <v>915.59899999999993</v>
      </c>
      <c r="J4902" s="37">
        <f t="shared" si="3288"/>
        <v>75</v>
      </c>
      <c r="K4902" s="24">
        <f t="shared" si="3288"/>
        <v>0</v>
      </c>
      <c r="L4902" s="24">
        <f t="shared" si="3288"/>
        <v>0</v>
      </c>
      <c r="M4902" s="24">
        <f t="shared" si="3288"/>
        <v>0</v>
      </c>
      <c r="N4902" s="24">
        <f t="shared" si="3288"/>
        <v>0</v>
      </c>
      <c r="O4902" s="30">
        <f t="shared" si="3288"/>
        <v>915.59899999999993</v>
      </c>
      <c r="P4902" s="30">
        <f t="shared" si="3288"/>
        <v>0</v>
      </c>
      <c r="Q4902" s="30">
        <f t="shared" si="3288"/>
        <v>0</v>
      </c>
      <c r="R4902" s="88">
        <f t="shared" si="3267"/>
        <v>100</v>
      </c>
      <c r="S4902" s="70"/>
    </row>
    <row r="4903" spans="1:19" ht="31.5" customHeight="1" x14ac:dyDescent="0.3">
      <c r="A4903" s="28" t="s">
        <v>510</v>
      </c>
      <c r="B4903" s="28" t="s">
        <v>1393</v>
      </c>
      <c r="C4903" s="18" t="s">
        <v>241</v>
      </c>
      <c r="D4903" s="28" t="s">
        <v>51</v>
      </c>
      <c r="E4903" s="29" t="s">
        <v>663</v>
      </c>
      <c r="F4903" s="24">
        <v>948</v>
      </c>
      <c r="G4903" s="24">
        <f t="shared" ref="G4903:N4903" si="3289">G4904</f>
        <v>0</v>
      </c>
      <c r="H4903" s="24">
        <f t="shared" si="3289"/>
        <v>405.59900000000005</v>
      </c>
      <c r="I4903" s="24">
        <f t="shared" si="3289"/>
        <v>405.59899999999999</v>
      </c>
      <c r="J4903" s="37">
        <f t="shared" si="3289"/>
        <v>75</v>
      </c>
      <c r="K4903" s="24">
        <f t="shared" si="3289"/>
        <v>0</v>
      </c>
      <c r="L4903" s="24">
        <f t="shared" si="3289"/>
        <v>0</v>
      </c>
      <c r="M4903" s="24">
        <f t="shared" si="3289"/>
        <v>0</v>
      </c>
      <c r="N4903" s="24">
        <f t="shared" si="3289"/>
        <v>0</v>
      </c>
      <c r="O4903" s="30">
        <f>O4904</f>
        <v>405.59899999999999</v>
      </c>
      <c r="P4903" s="30">
        <f>P4904</f>
        <v>0</v>
      </c>
      <c r="Q4903" s="30">
        <f>Q4904</f>
        <v>0</v>
      </c>
      <c r="R4903" s="88">
        <f t="shared" si="3267"/>
        <v>100</v>
      </c>
      <c r="S4903" s="70"/>
    </row>
    <row r="4904" spans="1:19" ht="31.5" customHeight="1" x14ac:dyDescent="0.3">
      <c r="A4904" s="28" t="s">
        <v>510</v>
      </c>
      <c r="B4904" s="28" t="s">
        <v>1393</v>
      </c>
      <c r="C4904" s="18" t="s">
        <v>241</v>
      </c>
      <c r="D4904" s="28" t="s">
        <v>52</v>
      </c>
      <c r="E4904" s="29" t="s">
        <v>664</v>
      </c>
      <c r="F4904" s="24">
        <v>948</v>
      </c>
      <c r="G4904" s="24"/>
      <c r="H4904" s="24">
        <f>805.599-400</f>
        <v>405.59900000000005</v>
      </c>
      <c r="I4904" s="24">
        <v>405.59899999999999</v>
      </c>
      <c r="J4904" s="37">
        <v>75</v>
      </c>
      <c r="K4904" s="24">
        <v>0</v>
      </c>
      <c r="L4904" s="24">
        <v>0</v>
      </c>
      <c r="M4904" s="24">
        <v>0</v>
      </c>
      <c r="N4904" s="24">
        <v>0</v>
      </c>
      <c r="O4904" s="30">
        <v>405.59899999999999</v>
      </c>
      <c r="P4904" s="30">
        <v>0</v>
      </c>
      <c r="Q4904" s="30">
        <v>0</v>
      </c>
      <c r="R4904" s="88">
        <f t="shared" si="3267"/>
        <v>100</v>
      </c>
      <c r="S4904" s="70"/>
    </row>
    <row r="4905" spans="1:19" ht="31.5" customHeight="1" x14ac:dyDescent="0.3">
      <c r="A4905" s="28" t="s">
        <v>510</v>
      </c>
      <c r="B4905" s="28" t="s">
        <v>1393</v>
      </c>
      <c r="C4905" s="18" t="s">
        <v>241</v>
      </c>
      <c r="D4905" s="28" t="s">
        <v>143</v>
      </c>
      <c r="E4905" s="29" t="s">
        <v>673</v>
      </c>
      <c r="F4905" s="24">
        <v>835.9</v>
      </c>
      <c r="G4905" s="24">
        <f t="shared" ref="G4905:Q4905" si="3290">G4906</f>
        <v>0</v>
      </c>
      <c r="H4905" s="24">
        <f t="shared" si="3290"/>
        <v>510</v>
      </c>
      <c r="I4905" s="24">
        <f t="shared" si="3290"/>
        <v>510</v>
      </c>
      <c r="J4905" s="37">
        <f t="shared" si="3290"/>
        <v>0</v>
      </c>
      <c r="K4905" s="24">
        <f t="shared" si="3290"/>
        <v>0</v>
      </c>
      <c r="L4905" s="24">
        <f t="shared" si="3290"/>
        <v>0</v>
      </c>
      <c r="M4905" s="24">
        <f t="shared" si="3290"/>
        <v>0</v>
      </c>
      <c r="N4905" s="24">
        <f t="shared" si="3290"/>
        <v>0</v>
      </c>
      <c r="O4905" s="30">
        <f t="shared" si="3290"/>
        <v>510</v>
      </c>
      <c r="P4905" s="30">
        <f t="shared" si="3290"/>
        <v>0</v>
      </c>
      <c r="Q4905" s="30">
        <f t="shared" si="3290"/>
        <v>0</v>
      </c>
      <c r="R4905" s="88">
        <f t="shared" si="3267"/>
        <v>100</v>
      </c>
    </row>
    <row r="4906" spans="1:19" ht="47.25" customHeight="1" x14ac:dyDescent="0.3">
      <c r="A4906" s="28" t="s">
        <v>510</v>
      </c>
      <c r="B4906" s="28" t="s">
        <v>1393</v>
      </c>
      <c r="C4906" s="18" t="s">
        <v>241</v>
      </c>
      <c r="D4906" s="28" t="s">
        <v>139</v>
      </c>
      <c r="E4906" s="29" t="s">
        <v>676</v>
      </c>
      <c r="F4906" s="24">
        <v>835.9</v>
      </c>
      <c r="G4906" s="24"/>
      <c r="H4906" s="24">
        <f>835.9-325.9</f>
        <v>510</v>
      </c>
      <c r="I4906" s="24">
        <v>510</v>
      </c>
      <c r="J4906" s="37">
        <v>0</v>
      </c>
      <c r="K4906" s="24">
        <v>0</v>
      </c>
      <c r="L4906" s="24">
        <v>0</v>
      </c>
      <c r="M4906" s="24">
        <v>0</v>
      </c>
      <c r="N4906" s="24">
        <v>0</v>
      </c>
      <c r="O4906" s="30">
        <v>510</v>
      </c>
      <c r="P4906" s="30">
        <v>0</v>
      </c>
      <c r="Q4906" s="30">
        <v>0</v>
      </c>
      <c r="R4906" s="88">
        <f t="shared" si="3267"/>
        <v>100</v>
      </c>
    </row>
    <row r="4907" spans="1:19" ht="47.25" hidden="1" customHeight="1" x14ac:dyDescent="0.3">
      <c r="A4907" s="28" t="s">
        <v>510</v>
      </c>
      <c r="B4907" s="28" t="s">
        <v>1393</v>
      </c>
      <c r="C4907" s="18" t="s">
        <v>517</v>
      </c>
      <c r="D4907" s="28"/>
      <c r="E4907" s="29" t="s">
        <v>687</v>
      </c>
      <c r="F4907" s="24">
        <v>200</v>
      </c>
      <c r="G4907" s="24">
        <f t="shared" ref="G4907:Q4908" si="3291">G4908</f>
        <v>0</v>
      </c>
      <c r="H4907" s="24">
        <f t="shared" si="3291"/>
        <v>4</v>
      </c>
      <c r="I4907" s="24">
        <f t="shared" si="3291"/>
        <v>0</v>
      </c>
      <c r="J4907" s="37">
        <f t="shared" si="3291"/>
        <v>0</v>
      </c>
      <c r="K4907" s="24">
        <f t="shared" si="3291"/>
        <v>0</v>
      </c>
      <c r="L4907" s="24">
        <f t="shared" si="3291"/>
        <v>0</v>
      </c>
      <c r="M4907" s="24">
        <f t="shared" si="3291"/>
        <v>0</v>
      </c>
      <c r="N4907" s="24">
        <f t="shared" si="3291"/>
        <v>0</v>
      </c>
      <c r="O4907" s="30">
        <f t="shared" si="3291"/>
        <v>0</v>
      </c>
      <c r="P4907" s="30">
        <f t="shared" si="3291"/>
        <v>0</v>
      </c>
      <c r="Q4907" s="30">
        <f t="shared" si="3291"/>
        <v>0</v>
      </c>
      <c r="R4907" s="30">
        <v>0</v>
      </c>
      <c r="S4907" s="36" t="s">
        <v>2026</v>
      </c>
    </row>
    <row r="4908" spans="1:19" ht="31.5" hidden="1" customHeight="1" x14ac:dyDescent="0.3">
      <c r="A4908" s="28" t="s">
        <v>510</v>
      </c>
      <c r="B4908" s="28" t="s">
        <v>1393</v>
      </c>
      <c r="C4908" s="18" t="s">
        <v>517</v>
      </c>
      <c r="D4908" s="28" t="s">
        <v>51</v>
      </c>
      <c r="E4908" s="29" t="s">
        <v>663</v>
      </c>
      <c r="F4908" s="24">
        <v>200</v>
      </c>
      <c r="G4908" s="24">
        <f t="shared" si="3291"/>
        <v>0</v>
      </c>
      <c r="H4908" s="24">
        <f t="shared" si="3291"/>
        <v>4</v>
      </c>
      <c r="I4908" s="24">
        <f t="shared" si="3291"/>
        <v>0</v>
      </c>
      <c r="J4908" s="37">
        <f t="shared" si="3291"/>
        <v>0</v>
      </c>
      <c r="K4908" s="24">
        <f t="shared" si="3291"/>
        <v>0</v>
      </c>
      <c r="L4908" s="24">
        <f t="shared" si="3291"/>
        <v>0</v>
      </c>
      <c r="M4908" s="24">
        <f t="shared" si="3291"/>
        <v>0</v>
      </c>
      <c r="N4908" s="24">
        <f t="shared" si="3291"/>
        <v>0</v>
      </c>
      <c r="O4908" s="30">
        <f t="shared" si="3291"/>
        <v>0</v>
      </c>
      <c r="P4908" s="30">
        <f t="shared" si="3291"/>
        <v>0</v>
      </c>
      <c r="Q4908" s="30">
        <f t="shared" si="3291"/>
        <v>0</v>
      </c>
      <c r="R4908" s="30">
        <v>0</v>
      </c>
      <c r="S4908" s="36" t="s">
        <v>2026</v>
      </c>
    </row>
    <row r="4909" spans="1:19" ht="31.5" hidden="1" customHeight="1" x14ac:dyDescent="0.3">
      <c r="A4909" s="28" t="s">
        <v>510</v>
      </c>
      <c r="B4909" s="28" t="s">
        <v>1393</v>
      </c>
      <c r="C4909" s="18" t="s">
        <v>517</v>
      </c>
      <c r="D4909" s="28" t="s">
        <v>52</v>
      </c>
      <c r="E4909" s="29" t="s">
        <v>664</v>
      </c>
      <c r="F4909" s="24">
        <v>200</v>
      </c>
      <c r="G4909" s="24"/>
      <c r="H4909" s="24">
        <v>4</v>
      </c>
      <c r="I4909" s="24">
        <v>0</v>
      </c>
      <c r="J4909" s="37">
        <v>0</v>
      </c>
      <c r="K4909" s="24">
        <v>0</v>
      </c>
      <c r="L4909" s="24">
        <v>0</v>
      </c>
      <c r="M4909" s="24">
        <v>0</v>
      </c>
      <c r="N4909" s="24">
        <v>0</v>
      </c>
      <c r="O4909" s="30">
        <v>0</v>
      </c>
      <c r="P4909" s="30">
        <v>0</v>
      </c>
      <c r="Q4909" s="30">
        <v>0</v>
      </c>
      <c r="R4909" s="30">
        <v>0</v>
      </c>
      <c r="S4909" s="36" t="s">
        <v>2026</v>
      </c>
    </row>
    <row r="4910" spans="1:19" ht="47.25" customHeight="1" x14ac:dyDescent="0.3">
      <c r="A4910" s="28" t="s">
        <v>510</v>
      </c>
      <c r="B4910" s="28" t="s">
        <v>1393</v>
      </c>
      <c r="C4910" s="18" t="s">
        <v>242</v>
      </c>
      <c r="D4910" s="28"/>
      <c r="E4910" s="29" t="s">
        <v>688</v>
      </c>
      <c r="F4910" s="24">
        <v>7667.2</v>
      </c>
      <c r="G4910" s="24">
        <f t="shared" ref="G4910:Q4911" si="3292">G4911</f>
        <v>6500</v>
      </c>
      <c r="H4910" s="24">
        <f t="shared" si="3292"/>
        <v>1367.1999999999998</v>
      </c>
      <c r="I4910" s="24">
        <f t="shared" si="3292"/>
        <v>1367.2</v>
      </c>
      <c r="J4910" s="37">
        <f t="shared" si="3292"/>
        <v>1025.4000000000001</v>
      </c>
      <c r="K4910" s="24">
        <f t="shared" si="3292"/>
        <v>0</v>
      </c>
      <c r="L4910" s="24">
        <f t="shared" si="3292"/>
        <v>0</v>
      </c>
      <c r="M4910" s="24">
        <f t="shared" si="3292"/>
        <v>0</v>
      </c>
      <c r="N4910" s="24">
        <f t="shared" si="3292"/>
        <v>0</v>
      </c>
      <c r="O4910" s="30">
        <f t="shared" si="3292"/>
        <v>1367.2</v>
      </c>
      <c r="P4910" s="30">
        <f t="shared" si="3292"/>
        <v>0</v>
      </c>
      <c r="Q4910" s="30">
        <f t="shared" si="3292"/>
        <v>0</v>
      </c>
      <c r="R4910" s="88">
        <f t="shared" si="3267"/>
        <v>100</v>
      </c>
      <c r="S4910" s="70"/>
    </row>
    <row r="4911" spans="1:19" ht="31.5" customHeight="1" x14ac:dyDescent="0.3">
      <c r="A4911" s="28" t="s">
        <v>510</v>
      </c>
      <c r="B4911" s="28" t="s">
        <v>1393</v>
      </c>
      <c r="C4911" s="18" t="s">
        <v>242</v>
      </c>
      <c r="D4911" s="28" t="s">
        <v>143</v>
      </c>
      <c r="E4911" s="29" t="s">
        <v>673</v>
      </c>
      <c r="F4911" s="24">
        <v>7667.2</v>
      </c>
      <c r="G4911" s="24">
        <f t="shared" si="3292"/>
        <v>6500</v>
      </c>
      <c r="H4911" s="24">
        <f t="shared" si="3292"/>
        <v>1367.1999999999998</v>
      </c>
      <c r="I4911" s="24">
        <f t="shared" si="3292"/>
        <v>1367.2</v>
      </c>
      <c r="J4911" s="37">
        <f t="shared" si="3292"/>
        <v>1025.4000000000001</v>
      </c>
      <c r="K4911" s="24">
        <f t="shared" si="3292"/>
        <v>0</v>
      </c>
      <c r="L4911" s="24">
        <f t="shared" si="3292"/>
        <v>0</v>
      </c>
      <c r="M4911" s="24">
        <f t="shared" si="3292"/>
        <v>0</v>
      </c>
      <c r="N4911" s="24">
        <f t="shared" si="3292"/>
        <v>0</v>
      </c>
      <c r="O4911" s="30">
        <f t="shared" si="3292"/>
        <v>1367.2</v>
      </c>
      <c r="P4911" s="30">
        <f t="shared" si="3292"/>
        <v>0</v>
      </c>
      <c r="Q4911" s="30">
        <f t="shared" si="3292"/>
        <v>0</v>
      </c>
      <c r="R4911" s="88">
        <f t="shared" si="3267"/>
        <v>100</v>
      </c>
      <c r="S4911" s="70"/>
    </row>
    <row r="4912" spans="1:19" ht="47.25" customHeight="1" x14ac:dyDescent="0.3">
      <c r="A4912" s="28" t="s">
        <v>510</v>
      </c>
      <c r="B4912" s="28" t="s">
        <v>1393</v>
      </c>
      <c r="C4912" s="18" t="s">
        <v>242</v>
      </c>
      <c r="D4912" s="28" t="s">
        <v>139</v>
      </c>
      <c r="E4912" s="29" t="s">
        <v>676</v>
      </c>
      <c r="F4912" s="24">
        <v>7667.2</v>
      </c>
      <c r="G4912" s="24">
        <v>6500</v>
      </c>
      <c r="H4912" s="24">
        <f>7867.2-6500</f>
        <v>1367.1999999999998</v>
      </c>
      <c r="I4912" s="24">
        <v>1367.2</v>
      </c>
      <c r="J4912" s="37">
        <v>1025.4000000000001</v>
      </c>
      <c r="K4912" s="24">
        <v>0</v>
      </c>
      <c r="L4912" s="24">
        <v>0</v>
      </c>
      <c r="M4912" s="24">
        <v>0</v>
      </c>
      <c r="N4912" s="24">
        <v>0</v>
      </c>
      <c r="O4912" s="30">
        <v>1367.2</v>
      </c>
      <c r="P4912" s="30">
        <v>0</v>
      </c>
      <c r="Q4912" s="30">
        <v>0</v>
      </c>
      <c r="R4912" s="88">
        <f t="shared" si="3267"/>
        <v>100</v>
      </c>
      <c r="S4912" s="70"/>
    </row>
    <row r="4913" spans="1:19" ht="63" customHeight="1" x14ac:dyDescent="0.3">
      <c r="A4913" s="28" t="s">
        <v>510</v>
      </c>
      <c r="B4913" s="28" t="s">
        <v>1393</v>
      </c>
      <c r="C4913" s="18" t="s">
        <v>243</v>
      </c>
      <c r="D4913" s="28"/>
      <c r="E4913" s="29" t="s">
        <v>689</v>
      </c>
      <c r="F4913" s="24">
        <v>24265.7</v>
      </c>
      <c r="G4913" s="24">
        <f t="shared" ref="G4913:Q4913" si="3293">G4914</f>
        <v>0</v>
      </c>
      <c r="H4913" s="24">
        <f>H4914</f>
        <v>23514.256000000001</v>
      </c>
      <c r="I4913" s="24">
        <f>I4914</f>
        <v>23514.256039999997</v>
      </c>
      <c r="J4913" s="37">
        <f t="shared" si="3293"/>
        <v>17179.241669999999</v>
      </c>
      <c r="K4913" s="24">
        <f t="shared" si="3293"/>
        <v>0</v>
      </c>
      <c r="L4913" s="24">
        <f t="shared" si="3293"/>
        <v>0</v>
      </c>
      <c r="M4913" s="24">
        <f t="shared" si="3293"/>
        <v>0</v>
      </c>
      <c r="N4913" s="24">
        <f t="shared" si="3293"/>
        <v>0</v>
      </c>
      <c r="O4913" s="30">
        <f t="shared" si="3293"/>
        <v>23514.255199999996</v>
      </c>
      <c r="P4913" s="30">
        <f t="shared" si="3293"/>
        <v>0</v>
      </c>
      <c r="Q4913" s="30">
        <f t="shared" si="3293"/>
        <v>0</v>
      </c>
      <c r="R4913" s="88">
        <f t="shared" si="3267"/>
        <v>99.999996427699017</v>
      </c>
      <c r="S4913" s="70"/>
    </row>
    <row r="4914" spans="1:19" ht="31.5" customHeight="1" x14ac:dyDescent="0.3">
      <c r="A4914" s="28" t="s">
        <v>510</v>
      </c>
      <c r="B4914" s="28" t="s">
        <v>1393</v>
      </c>
      <c r="C4914" s="18" t="s">
        <v>243</v>
      </c>
      <c r="D4914" s="28" t="s">
        <v>143</v>
      </c>
      <c r="E4914" s="29" t="s">
        <v>673</v>
      </c>
      <c r="F4914" s="24">
        <v>24265.7</v>
      </c>
      <c r="G4914" s="24">
        <f>G4917</f>
        <v>0</v>
      </c>
      <c r="H4914" s="24">
        <f>H4917+H4915+H4916</f>
        <v>23514.256000000001</v>
      </c>
      <c r="I4914" s="24">
        <f>I4917+I4915+I4916</f>
        <v>23514.256039999997</v>
      </c>
      <c r="J4914" s="24">
        <f t="shared" ref="J4914:Q4914" si="3294">J4917+J4915+J4916</f>
        <v>17179.241669999999</v>
      </c>
      <c r="K4914" s="24">
        <f t="shared" si="3294"/>
        <v>0</v>
      </c>
      <c r="L4914" s="24">
        <f t="shared" si="3294"/>
        <v>0</v>
      </c>
      <c r="M4914" s="24">
        <f t="shared" si="3294"/>
        <v>0</v>
      </c>
      <c r="N4914" s="24">
        <f t="shared" si="3294"/>
        <v>0</v>
      </c>
      <c r="O4914" s="24">
        <f t="shared" si="3294"/>
        <v>23514.255199999996</v>
      </c>
      <c r="P4914" s="24">
        <f t="shared" si="3294"/>
        <v>0</v>
      </c>
      <c r="Q4914" s="24">
        <f t="shared" si="3294"/>
        <v>0</v>
      </c>
      <c r="R4914" s="88">
        <f t="shared" si="3267"/>
        <v>99.999996427699017</v>
      </c>
      <c r="S4914" s="70"/>
    </row>
    <row r="4915" spans="1:19" ht="15.75" customHeight="1" x14ac:dyDescent="0.3">
      <c r="A4915" s="28" t="s">
        <v>510</v>
      </c>
      <c r="B4915" s="28" t="s">
        <v>1393</v>
      </c>
      <c r="C4915" s="18" t="s">
        <v>243</v>
      </c>
      <c r="D4915" s="28" t="s">
        <v>179</v>
      </c>
      <c r="E4915" s="29" t="s">
        <v>674</v>
      </c>
      <c r="F4915" s="24"/>
      <c r="G4915" s="24"/>
      <c r="H4915" s="24">
        <v>0</v>
      </c>
      <c r="I4915" s="24">
        <v>249.48192</v>
      </c>
      <c r="J4915" s="37">
        <v>124.74096</v>
      </c>
      <c r="K4915" s="24">
        <v>0</v>
      </c>
      <c r="L4915" s="24">
        <v>0</v>
      </c>
      <c r="M4915" s="24">
        <v>0</v>
      </c>
      <c r="N4915" s="24">
        <v>0</v>
      </c>
      <c r="O4915" s="30">
        <v>249.48192</v>
      </c>
      <c r="P4915" s="30">
        <v>0</v>
      </c>
      <c r="Q4915" s="30">
        <v>0</v>
      </c>
      <c r="R4915" s="88">
        <f t="shared" si="3267"/>
        <v>100</v>
      </c>
      <c r="S4915" s="70"/>
    </row>
    <row r="4916" spans="1:19" ht="15.75" customHeight="1" x14ac:dyDescent="0.3">
      <c r="A4916" s="28" t="s">
        <v>510</v>
      </c>
      <c r="B4916" s="28" t="s">
        <v>1393</v>
      </c>
      <c r="C4916" s="18" t="s">
        <v>243</v>
      </c>
      <c r="D4916" s="28" t="s">
        <v>155</v>
      </c>
      <c r="E4916" s="29" t="s">
        <v>675</v>
      </c>
      <c r="F4916" s="24"/>
      <c r="G4916" s="24"/>
      <c r="H4916" s="24">
        <v>0</v>
      </c>
      <c r="I4916" s="24">
        <v>2926.82305</v>
      </c>
      <c r="J4916" s="37">
        <v>2001.9710299999999</v>
      </c>
      <c r="K4916" s="24">
        <v>0</v>
      </c>
      <c r="L4916" s="24">
        <v>0</v>
      </c>
      <c r="M4916" s="24">
        <v>0</v>
      </c>
      <c r="N4916" s="24">
        <v>0</v>
      </c>
      <c r="O4916" s="30">
        <v>2926.82305</v>
      </c>
      <c r="P4916" s="30">
        <v>0</v>
      </c>
      <c r="Q4916" s="30">
        <v>0</v>
      </c>
      <c r="R4916" s="88">
        <f t="shared" si="3267"/>
        <v>100</v>
      </c>
      <c r="S4916" s="70"/>
    </row>
    <row r="4917" spans="1:19" ht="47.25" customHeight="1" x14ac:dyDescent="0.3">
      <c r="A4917" s="28" t="s">
        <v>510</v>
      </c>
      <c r="B4917" s="28" t="s">
        <v>1393</v>
      </c>
      <c r="C4917" s="18" t="s">
        <v>243</v>
      </c>
      <c r="D4917" s="28" t="s">
        <v>139</v>
      </c>
      <c r="E4917" s="29" t="s">
        <v>676</v>
      </c>
      <c r="F4917" s="24">
        <v>24265.7</v>
      </c>
      <c r="G4917" s="24"/>
      <c r="H4917" s="24">
        <f>24693.409-930.07-249.083</f>
        <v>23514.256000000001</v>
      </c>
      <c r="I4917" s="24">
        <v>20337.951069999999</v>
      </c>
      <c r="J4917" s="37">
        <v>15052.52968</v>
      </c>
      <c r="K4917" s="24">
        <v>0</v>
      </c>
      <c r="L4917" s="24">
        <v>0</v>
      </c>
      <c r="M4917" s="24">
        <v>0</v>
      </c>
      <c r="N4917" s="24">
        <v>0</v>
      </c>
      <c r="O4917" s="30">
        <v>20337.950229999999</v>
      </c>
      <c r="P4917" s="30">
        <v>0</v>
      </c>
      <c r="Q4917" s="30">
        <v>0</v>
      </c>
      <c r="R4917" s="88">
        <f t="shared" si="3267"/>
        <v>99.999995869790439</v>
      </c>
      <c r="S4917" s="70"/>
    </row>
    <row r="4918" spans="1:19" ht="63" customHeight="1" x14ac:dyDescent="0.3">
      <c r="A4918" s="28" t="s">
        <v>510</v>
      </c>
      <c r="B4918" s="28" t="s">
        <v>1393</v>
      </c>
      <c r="C4918" s="18" t="s">
        <v>249</v>
      </c>
      <c r="D4918" s="28"/>
      <c r="E4918" s="29" t="s">
        <v>1586</v>
      </c>
      <c r="F4918" s="24">
        <v>915</v>
      </c>
      <c r="G4918" s="24">
        <f t="shared" ref="G4918:Q4920" si="3295">G4919</f>
        <v>0</v>
      </c>
      <c r="H4918" s="24">
        <f t="shared" si="3295"/>
        <v>686.61699999999996</v>
      </c>
      <c r="I4918" s="24">
        <f t="shared" si="3295"/>
        <v>686.61695999999995</v>
      </c>
      <c r="J4918" s="37">
        <f t="shared" si="3295"/>
        <v>320.80444</v>
      </c>
      <c r="K4918" s="24">
        <f t="shared" si="3295"/>
        <v>0</v>
      </c>
      <c r="L4918" s="24">
        <f t="shared" si="3295"/>
        <v>0</v>
      </c>
      <c r="M4918" s="24">
        <f t="shared" si="3295"/>
        <v>0</v>
      </c>
      <c r="N4918" s="24">
        <f t="shared" si="3295"/>
        <v>0</v>
      </c>
      <c r="O4918" s="30">
        <f t="shared" si="3295"/>
        <v>686.61695999999995</v>
      </c>
      <c r="P4918" s="30">
        <f t="shared" si="3295"/>
        <v>0</v>
      </c>
      <c r="Q4918" s="30">
        <f t="shared" si="3295"/>
        <v>0</v>
      </c>
      <c r="R4918" s="88">
        <f t="shared" si="3267"/>
        <v>100</v>
      </c>
      <c r="S4918" s="70"/>
    </row>
    <row r="4919" spans="1:19" ht="31.5" customHeight="1" x14ac:dyDescent="0.3">
      <c r="A4919" s="28" t="s">
        <v>510</v>
      </c>
      <c r="B4919" s="28" t="s">
        <v>1393</v>
      </c>
      <c r="C4919" s="18" t="s">
        <v>518</v>
      </c>
      <c r="D4919" s="28"/>
      <c r="E4919" s="29" t="s">
        <v>691</v>
      </c>
      <c r="F4919" s="24">
        <v>915</v>
      </c>
      <c r="G4919" s="24">
        <f t="shared" si="3295"/>
        <v>0</v>
      </c>
      <c r="H4919" s="24">
        <f t="shared" si="3295"/>
        <v>686.61699999999996</v>
      </c>
      <c r="I4919" s="24">
        <f t="shared" si="3295"/>
        <v>686.61695999999995</v>
      </c>
      <c r="J4919" s="37">
        <f t="shared" si="3295"/>
        <v>320.80444</v>
      </c>
      <c r="K4919" s="24">
        <f t="shared" si="3295"/>
        <v>0</v>
      </c>
      <c r="L4919" s="24">
        <f t="shared" si="3295"/>
        <v>0</v>
      </c>
      <c r="M4919" s="24">
        <f t="shared" si="3295"/>
        <v>0</v>
      </c>
      <c r="N4919" s="24">
        <f t="shared" si="3295"/>
        <v>0</v>
      </c>
      <c r="O4919" s="30">
        <f t="shared" si="3295"/>
        <v>686.61695999999995</v>
      </c>
      <c r="P4919" s="30">
        <f t="shared" si="3295"/>
        <v>0</v>
      </c>
      <c r="Q4919" s="30">
        <f t="shared" si="3295"/>
        <v>0</v>
      </c>
      <c r="R4919" s="88">
        <f t="shared" si="3267"/>
        <v>100</v>
      </c>
      <c r="S4919" s="70"/>
    </row>
    <row r="4920" spans="1:19" ht="31.5" customHeight="1" x14ac:dyDescent="0.3">
      <c r="A4920" s="28" t="s">
        <v>510</v>
      </c>
      <c r="B4920" s="28" t="s">
        <v>1393</v>
      </c>
      <c r="C4920" s="18" t="s">
        <v>518</v>
      </c>
      <c r="D4920" s="28" t="s">
        <v>51</v>
      </c>
      <c r="E4920" s="29" t="s">
        <v>663</v>
      </c>
      <c r="F4920" s="24">
        <v>915</v>
      </c>
      <c r="G4920" s="24">
        <f t="shared" si="3295"/>
        <v>0</v>
      </c>
      <c r="H4920" s="24">
        <f t="shared" si="3295"/>
        <v>686.61699999999996</v>
      </c>
      <c r="I4920" s="24">
        <f t="shared" si="3295"/>
        <v>686.61695999999995</v>
      </c>
      <c r="J4920" s="37">
        <f t="shared" si="3295"/>
        <v>320.80444</v>
      </c>
      <c r="K4920" s="24">
        <f t="shared" si="3295"/>
        <v>0</v>
      </c>
      <c r="L4920" s="24">
        <f t="shared" si="3295"/>
        <v>0</v>
      </c>
      <c r="M4920" s="24">
        <f t="shared" si="3295"/>
        <v>0</v>
      </c>
      <c r="N4920" s="24">
        <f t="shared" si="3295"/>
        <v>0</v>
      </c>
      <c r="O4920" s="30">
        <f t="shared" si="3295"/>
        <v>686.61695999999995</v>
      </c>
      <c r="P4920" s="30">
        <f t="shared" si="3295"/>
        <v>0</v>
      </c>
      <c r="Q4920" s="30">
        <f t="shared" si="3295"/>
        <v>0</v>
      </c>
      <c r="R4920" s="88">
        <f t="shared" si="3267"/>
        <v>100</v>
      </c>
      <c r="S4920" s="70"/>
    </row>
    <row r="4921" spans="1:19" ht="31.5" customHeight="1" x14ac:dyDescent="0.3">
      <c r="A4921" s="28" t="s">
        <v>510</v>
      </c>
      <c r="B4921" s="28" t="s">
        <v>1393</v>
      </c>
      <c r="C4921" s="18" t="s">
        <v>518</v>
      </c>
      <c r="D4921" s="28" t="s">
        <v>52</v>
      </c>
      <c r="E4921" s="29" t="s">
        <v>664</v>
      </c>
      <c r="F4921" s="24">
        <v>915</v>
      </c>
      <c r="G4921" s="24"/>
      <c r="H4921" s="24">
        <f>825.692-139.075</f>
        <v>686.61699999999996</v>
      </c>
      <c r="I4921" s="24">
        <v>686.61695999999995</v>
      </c>
      <c r="J4921" s="37">
        <v>320.80444</v>
      </c>
      <c r="K4921" s="24">
        <v>0</v>
      </c>
      <c r="L4921" s="24">
        <v>0</v>
      </c>
      <c r="M4921" s="24">
        <v>0</v>
      </c>
      <c r="N4921" s="24">
        <v>0</v>
      </c>
      <c r="O4921" s="30">
        <v>686.61695999999995</v>
      </c>
      <c r="P4921" s="30">
        <v>0</v>
      </c>
      <c r="Q4921" s="30">
        <v>0</v>
      </c>
      <c r="R4921" s="88">
        <f t="shared" si="3267"/>
        <v>100</v>
      </c>
      <c r="S4921" s="70"/>
    </row>
    <row r="4922" spans="1:19" ht="31.5" customHeight="1" x14ac:dyDescent="0.3">
      <c r="A4922" s="28" t="s">
        <v>510</v>
      </c>
      <c r="B4922" s="28" t="s">
        <v>1393</v>
      </c>
      <c r="C4922" s="18" t="s">
        <v>182</v>
      </c>
      <c r="D4922" s="28"/>
      <c r="E4922" s="29" t="s">
        <v>1524</v>
      </c>
      <c r="F4922" s="24">
        <v>5615.7</v>
      </c>
      <c r="G4922" s="24">
        <f t="shared" ref="G4922:Q4922" si="3296">G4923</f>
        <v>0</v>
      </c>
      <c r="H4922" s="24">
        <f t="shared" si="3296"/>
        <v>5475.7</v>
      </c>
      <c r="I4922" s="24">
        <f t="shared" si="3296"/>
        <v>5475.7</v>
      </c>
      <c r="J4922" s="37">
        <f t="shared" si="3296"/>
        <v>2119</v>
      </c>
      <c r="K4922" s="24">
        <f t="shared" si="3296"/>
        <v>0</v>
      </c>
      <c r="L4922" s="24">
        <f t="shared" si="3296"/>
        <v>0</v>
      </c>
      <c r="M4922" s="24">
        <f t="shared" si="3296"/>
        <v>0</v>
      </c>
      <c r="N4922" s="24">
        <f t="shared" si="3296"/>
        <v>0</v>
      </c>
      <c r="O4922" s="30">
        <f t="shared" si="3296"/>
        <v>5475.7</v>
      </c>
      <c r="P4922" s="30">
        <f t="shared" si="3296"/>
        <v>0</v>
      </c>
      <c r="Q4922" s="30">
        <f t="shared" si="3296"/>
        <v>0</v>
      </c>
      <c r="R4922" s="88">
        <f t="shared" si="3267"/>
        <v>100</v>
      </c>
      <c r="S4922" s="70"/>
    </row>
    <row r="4923" spans="1:19" ht="63" customHeight="1" x14ac:dyDescent="0.3">
      <c r="A4923" s="28" t="s">
        <v>510</v>
      </c>
      <c r="B4923" s="28" t="s">
        <v>1393</v>
      </c>
      <c r="C4923" s="18" t="s">
        <v>183</v>
      </c>
      <c r="D4923" s="28"/>
      <c r="E4923" s="29" t="s">
        <v>1525</v>
      </c>
      <c r="F4923" s="24">
        <v>5615.7</v>
      </c>
      <c r="G4923" s="24">
        <f t="shared" ref="G4923:H4923" si="3297">G4924+G4929+G4934</f>
        <v>0</v>
      </c>
      <c r="H4923" s="24">
        <f t="shared" si="3297"/>
        <v>5475.7</v>
      </c>
      <c r="I4923" s="24">
        <f t="shared" ref="I4923:Q4923" si="3298">I4924+I4929+I4934</f>
        <v>5475.7</v>
      </c>
      <c r="J4923" s="37">
        <f t="shared" si="3298"/>
        <v>2119</v>
      </c>
      <c r="K4923" s="24">
        <f t="shared" si="3298"/>
        <v>0</v>
      </c>
      <c r="L4923" s="24">
        <f t="shared" si="3298"/>
        <v>0</v>
      </c>
      <c r="M4923" s="24">
        <f t="shared" si="3298"/>
        <v>0</v>
      </c>
      <c r="N4923" s="24">
        <f t="shared" si="3298"/>
        <v>0</v>
      </c>
      <c r="O4923" s="30">
        <f t="shared" si="3298"/>
        <v>5475.7</v>
      </c>
      <c r="P4923" s="30">
        <f t="shared" si="3298"/>
        <v>0</v>
      </c>
      <c r="Q4923" s="30">
        <f t="shared" si="3298"/>
        <v>0</v>
      </c>
      <c r="R4923" s="88">
        <f t="shared" si="3267"/>
        <v>100</v>
      </c>
      <c r="S4923" s="70"/>
    </row>
    <row r="4924" spans="1:19" ht="78.75" customHeight="1" x14ac:dyDescent="0.3">
      <c r="A4924" s="28" t="s">
        <v>510</v>
      </c>
      <c r="B4924" s="28" t="s">
        <v>1393</v>
      </c>
      <c r="C4924" s="18" t="s">
        <v>198</v>
      </c>
      <c r="D4924" s="28"/>
      <c r="E4924" s="29" t="s">
        <v>697</v>
      </c>
      <c r="F4924" s="24">
        <v>908.7</v>
      </c>
      <c r="G4924" s="24">
        <f t="shared" ref="G4924:H4924" si="3299">G4925+G4927</f>
        <v>0</v>
      </c>
      <c r="H4924" s="24">
        <f t="shared" si="3299"/>
        <v>903.7</v>
      </c>
      <c r="I4924" s="24">
        <f t="shared" ref="I4924:Q4924" si="3300">I4925+I4927</f>
        <v>903.7</v>
      </c>
      <c r="J4924" s="37">
        <f t="shared" si="3300"/>
        <v>120</v>
      </c>
      <c r="K4924" s="24">
        <f t="shared" si="3300"/>
        <v>0</v>
      </c>
      <c r="L4924" s="24">
        <f t="shared" si="3300"/>
        <v>0</v>
      </c>
      <c r="M4924" s="24">
        <f t="shared" si="3300"/>
        <v>0</v>
      </c>
      <c r="N4924" s="24">
        <f t="shared" si="3300"/>
        <v>0</v>
      </c>
      <c r="O4924" s="30">
        <f t="shared" si="3300"/>
        <v>903.7</v>
      </c>
      <c r="P4924" s="30">
        <f t="shared" si="3300"/>
        <v>0</v>
      </c>
      <c r="Q4924" s="30">
        <f t="shared" si="3300"/>
        <v>0</v>
      </c>
      <c r="R4924" s="88">
        <f t="shared" si="3267"/>
        <v>100</v>
      </c>
      <c r="S4924" s="70"/>
    </row>
    <row r="4925" spans="1:19" ht="31.5" customHeight="1" x14ac:dyDescent="0.3">
      <c r="A4925" s="28" t="s">
        <v>510</v>
      </c>
      <c r="B4925" s="28" t="s">
        <v>1393</v>
      </c>
      <c r="C4925" s="18" t="s">
        <v>198</v>
      </c>
      <c r="D4925" s="28" t="s">
        <v>51</v>
      </c>
      <c r="E4925" s="29" t="s">
        <v>663</v>
      </c>
      <c r="F4925" s="24">
        <v>50</v>
      </c>
      <c r="G4925" s="24">
        <f t="shared" ref="G4925:Q4925" si="3301">G4926</f>
        <v>0</v>
      </c>
      <c r="H4925" s="24">
        <f t="shared" si="3301"/>
        <v>45</v>
      </c>
      <c r="I4925" s="24">
        <f t="shared" si="3301"/>
        <v>45</v>
      </c>
      <c r="J4925" s="37">
        <f t="shared" si="3301"/>
        <v>0</v>
      </c>
      <c r="K4925" s="24">
        <f t="shared" si="3301"/>
        <v>0</v>
      </c>
      <c r="L4925" s="24">
        <f t="shared" si="3301"/>
        <v>0</v>
      </c>
      <c r="M4925" s="24">
        <f t="shared" si="3301"/>
        <v>0</v>
      </c>
      <c r="N4925" s="24">
        <f t="shared" si="3301"/>
        <v>0</v>
      </c>
      <c r="O4925" s="30">
        <f t="shared" si="3301"/>
        <v>45</v>
      </c>
      <c r="P4925" s="30">
        <f t="shared" si="3301"/>
        <v>0</v>
      </c>
      <c r="Q4925" s="30">
        <f t="shared" si="3301"/>
        <v>0</v>
      </c>
      <c r="R4925" s="88">
        <f t="shared" si="3267"/>
        <v>100</v>
      </c>
    </row>
    <row r="4926" spans="1:19" ht="31.5" customHeight="1" x14ac:dyDescent="0.3">
      <c r="A4926" s="28" t="s">
        <v>510</v>
      </c>
      <c r="B4926" s="28" t="s">
        <v>1393</v>
      </c>
      <c r="C4926" s="18" t="s">
        <v>198</v>
      </c>
      <c r="D4926" s="28" t="s">
        <v>52</v>
      </c>
      <c r="E4926" s="29" t="s">
        <v>664</v>
      </c>
      <c r="F4926" s="24">
        <v>50</v>
      </c>
      <c r="G4926" s="24"/>
      <c r="H4926" s="24">
        <f>50-5</f>
        <v>45</v>
      </c>
      <c r="I4926" s="24">
        <v>45</v>
      </c>
      <c r="J4926" s="37">
        <v>0</v>
      </c>
      <c r="K4926" s="24">
        <v>0</v>
      </c>
      <c r="L4926" s="24">
        <v>0</v>
      </c>
      <c r="M4926" s="24">
        <v>0</v>
      </c>
      <c r="N4926" s="24">
        <v>0</v>
      </c>
      <c r="O4926" s="30">
        <v>45</v>
      </c>
      <c r="P4926" s="30">
        <v>0</v>
      </c>
      <c r="Q4926" s="30">
        <v>0</v>
      </c>
      <c r="R4926" s="88">
        <f t="shared" si="3267"/>
        <v>100</v>
      </c>
    </row>
    <row r="4927" spans="1:19" ht="31.5" customHeight="1" x14ac:dyDescent="0.3">
      <c r="A4927" s="28" t="s">
        <v>510</v>
      </c>
      <c r="B4927" s="28" t="s">
        <v>1393</v>
      </c>
      <c r="C4927" s="18" t="s">
        <v>198</v>
      </c>
      <c r="D4927" s="28" t="s">
        <v>143</v>
      </c>
      <c r="E4927" s="29" t="s">
        <v>673</v>
      </c>
      <c r="F4927" s="24">
        <v>858.7</v>
      </c>
      <c r="G4927" s="24">
        <f t="shared" ref="G4927:Q4927" si="3302">G4928</f>
        <v>0</v>
      </c>
      <c r="H4927" s="24">
        <f t="shared" si="3302"/>
        <v>858.7</v>
      </c>
      <c r="I4927" s="24">
        <f t="shared" si="3302"/>
        <v>858.7</v>
      </c>
      <c r="J4927" s="37">
        <f t="shared" si="3302"/>
        <v>120</v>
      </c>
      <c r="K4927" s="24">
        <f t="shared" si="3302"/>
        <v>0</v>
      </c>
      <c r="L4927" s="24">
        <f t="shared" si="3302"/>
        <v>0</v>
      </c>
      <c r="M4927" s="24">
        <f t="shared" si="3302"/>
        <v>0</v>
      </c>
      <c r="N4927" s="24">
        <f t="shared" si="3302"/>
        <v>0</v>
      </c>
      <c r="O4927" s="30">
        <f t="shared" si="3302"/>
        <v>858.7</v>
      </c>
      <c r="P4927" s="30">
        <f t="shared" si="3302"/>
        <v>0</v>
      </c>
      <c r="Q4927" s="30">
        <f t="shared" si="3302"/>
        <v>0</v>
      </c>
      <c r="R4927" s="88">
        <f t="shared" si="3267"/>
        <v>100</v>
      </c>
      <c r="S4927" s="70"/>
    </row>
    <row r="4928" spans="1:19" ht="47.25" customHeight="1" x14ac:dyDescent="0.3">
      <c r="A4928" s="28" t="s">
        <v>510</v>
      </c>
      <c r="B4928" s="28" t="s">
        <v>1393</v>
      </c>
      <c r="C4928" s="18" t="s">
        <v>198</v>
      </c>
      <c r="D4928" s="28" t="s">
        <v>139</v>
      </c>
      <c r="E4928" s="29" t="s">
        <v>676</v>
      </c>
      <c r="F4928" s="24">
        <v>858.7</v>
      </c>
      <c r="G4928" s="24"/>
      <c r="H4928" s="24">
        <v>858.7</v>
      </c>
      <c r="I4928" s="24">
        <v>858.7</v>
      </c>
      <c r="J4928" s="37">
        <v>120</v>
      </c>
      <c r="K4928" s="24">
        <v>0</v>
      </c>
      <c r="L4928" s="24">
        <v>0</v>
      </c>
      <c r="M4928" s="24">
        <v>0</v>
      </c>
      <c r="N4928" s="24">
        <v>0</v>
      </c>
      <c r="O4928" s="30">
        <v>858.7</v>
      </c>
      <c r="P4928" s="30">
        <v>0</v>
      </c>
      <c r="Q4928" s="30">
        <v>0</v>
      </c>
      <c r="R4928" s="88">
        <f t="shared" si="3267"/>
        <v>100</v>
      </c>
      <c r="S4928" s="70"/>
    </row>
    <row r="4929" spans="1:19" ht="63" customHeight="1" x14ac:dyDescent="0.3">
      <c r="A4929" s="28" t="s">
        <v>510</v>
      </c>
      <c r="B4929" s="28" t="s">
        <v>1393</v>
      </c>
      <c r="C4929" s="18" t="s">
        <v>170</v>
      </c>
      <c r="D4929" s="28"/>
      <c r="E4929" s="29" t="s">
        <v>698</v>
      </c>
      <c r="F4929" s="24">
        <v>4457</v>
      </c>
      <c r="G4929" s="24">
        <f t="shared" ref="G4929:H4929" si="3303">G4930+G4932</f>
        <v>0</v>
      </c>
      <c r="H4929" s="24">
        <f t="shared" si="3303"/>
        <v>4452</v>
      </c>
      <c r="I4929" s="24">
        <f t="shared" ref="I4929:Q4929" si="3304">I4930+I4932</f>
        <v>4452</v>
      </c>
      <c r="J4929" s="37">
        <f t="shared" si="3304"/>
        <v>1999</v>
      </c>
      <c r="K4929" s="24">
        <f t="shared" si="3304"/>
        <v>0</v>
      </c>
      <c r="L4929" s="24">
        <f t="shared" si="3304"/>
        <v>0</v>
      </c>
      <c r="M4929" s="24">
        <f t="shared" si="3304"/>
        <v>0</v>
      </c>
      <c r="N4929" s="24">
        <f t="shared" si="3304"/>
        <v>0</v>
      </c>
      <c r="O4929" s="30">
        <f t="shared" si="3304"/>
        <v>4452</v>
      </c>
      <c r="P4929" s="30">
        <f t="shared" si="3304"/>
        <v>0</v>
      </c>
      <c r="Q4929" s="30">
        <f t="shared" si="3304"/>
        <v>0</v>
      </c>
      <c r="R4929" s="88">
        <f t="shared" si="3267"/>
        <v>100</v>
      </c>
    </row>
    <row r="4930" spans="1:19" ht="31.5" customHeight="1" x14ac:dyDescent="0.3">
      <c r="A4930" s="28" t="s">
        <v>510</v>
      </c>
      <c r="B4930" s="28" t="s">
        <v>1393</v>
      </c>
      <c r="C4930" s="18" t="s">
        <v>170</v>
      </c>
      <c r="D4930" s="28" t="s">
        <v>51</v>
      </c>
      <c r="E4930" s="29" t="s">
        <v>663</v>
      </c>
      <c r="F4930" s="24">
        <v>1240</v>
      </c>
      <c r="G4930" s="24">
        <f t="shared" ref="G4930:Q4930" si="3305">G4931</f>
        <v>0</v>
      </c>
      <c r="H4930" s="24">
        <f t="shared" si="3305"/>
        <v>1235</v>
      </c>
      <c r="I4930" s="24">
        <f t="shared" si="3305"/>
        <v>935</v>
      </c>
      <c r="J4930" s="37">
        <f t="shared" si="3305"/>
        <v>138</v>
      </c>
      <c r="K4930" s="24">
        <f t="shared" si="3305"/>
        <v>0</v>
      </c>
      <c r="L4930" s="24">
        <f t="shared" si="3305"/>
        <v>0</v>
      </c>
      <c r="M4930" s="24">
        <f t="shared" si="3305"/>
        <v>0</v>
      </c>
      <c r="N4930" s="24">
        <f t="shared" si="3305"/>
        <v>0</v>
      </c>
      <c r="O4930" s="30">
        <f t="shared" si="3305"/>
        <v>935</v>
      </c>
      <c r="P4930" s="30">
        <f t="shared" si="3305"/>
        <v>0</v>
      </c>
      <c r="Q4930" s="30">
        <f t="shared" si="3305"/>
        <v>0</v>
      </c>
      <c r="R4930" s="88">
        <f t="shared" si="3267"/>
        <v>100</v>
      </c>
    </row>
    <row r="4931" spans="1:19" ht="31.5" customHeight="1" x14ac:dyDescent="0.3">
      <c r="A4931" s="28" t="s">
        <v>510</v>
      </c>
      <c r="B4931" s="28" t="s">
        <v>1393</v>
      </c>
      <c r="C4931" s="18" t="s">
        <v>170</v>
      </c>
      <c r="D4931" s="28" t="s">
        <v>52</v>
      </c>
      <c r="E4931" s="29" t="s">
        <v>664</v>
      </c>
      <c r="F4931" s="24">
        <v>1240</v>
      </c>
      <c r="G4931" s="24"/>
      <c r="H4931" s="24">
        <f>50+1190-5</f>
        <v>1235</v>
      </c>
      <c r="I4931" s="24">
        <v>935</v>
      </c>
      <c r="J4931" s="37">
        <v>138</v>
      </c>
      <c r="K4931" s="24">
        <v>0</v>
      </c>
      <c r="L4931" s="24">
        <v>0</v>
      </c>
      <c r="M4931" s="24">
        <v>0</v>
      </c>
      <c r="N4931" s="24">
        <v>0</v>
      </c>
      <c r="O4931" s="30">
        <v>935</v>
      </c>
      <c r="P4931" s="30">
        <v>0</v>
      </c>
      <c r="Q4931" s="30">
        <v>0</v>
      </c>
      <c r="R4931" s="88">
        <f t="shared" si="3267"/>
        <v>100</v>
      </c>
    </row>
    <row r="4932" spans="1:19" ht="31.5" customHeight="1" x14ac:dyDescent="0.3">
      <c r="A4932" s="28" t="s">
        <v>510</v>
      </c>
      <c r="B4932" s="28" t="s">
        <v>1393</v>
      </c>
      <c r="C4932" s="18" t="s">
        <v>170</v>
      </c>
      <c r="D4932" s="28" t="s">
        <v>143</v>
      </c>
      <c r="E4932" s="29" t="s">
        <v>673</v>
      </c>
      <c r="F4932" s="24">
        <v>3217</v>
      </c>
      <c r="G4932" s="24">
        <f t="shared" ref="G4932:Q4932" si="3306">G4933</f>
        <v>0</v>
      </c>
      <c r="H4932" s="24">
        <f t="shared" si="3306"/>
        <v>3217</v>
      </c>
      <c r="I4932" s="24">
        <f t="shared" si="3306"/>
        <v>3517</v>
      </c>
      <c r="J4932" s="37">
        <f t="shared" si="3306"/>
        <v>1861</v>
      </c>
      <c r="K4932" s="24">
        <f t="shared" si="3306"/>
        <v>0</v>
      </c>
      <c r="L4932" s="24">
        <f t="shared" si="3306"/>
        <v>0</v>
      </c>
      <c r="M4932" s="24">
        <f t="shared" si="3306"/>
        <v>0</v>
      </c>
      <c r="N4932" s="24">
        <f t="shared" si="3306"/>
        <v>0</v>
      </c>
      <c r="O4932" s="30">
        <f t="shared" si="3306"/>
        <v>3517</v>
      </c>
      <c r="P4932" s="30">
        <f t="shared" si="3306"/>
        <v>0</v>
      </c>
      <c r="Q4932" s="30">
        <f t="shared" si="3306"/>
        <v>0</v>
      </c>
      <c r="R4932" s="88">
        <f t="shared" si="3267"/>
        <v>100</v>
      </c>
    </row>
    <row r="4933" spans="1:19" ht="47.25" customHeight="1" x14ac:dyDescent="0.3">
      <c r="A4933" s="28" t="s">
        <v>510</v>
      </c>
      <c r="B4933" s="28" t="s">
        <v>1393</v>
      </c>
      <c r="C4933" s="18" t="s">
        <v>170</v>
      </c>
      <c r="D4933" s="28" t="s">
        <v>139</v>
      </c>
      <c r="E4933" s="29" t="s">
        <v>676</v>
      </c>
      <c r="F4933" s="24">
        <v>3217</v>
      </c>
      <c r="G4933" s="24"/>
      <c r="H4933" s="24">
        <v>3217</v>
      </c>
      <c r="I4933" s="24">
        <v>3517</v>
      </c>
      <c r="J4933" s="37">
        <v>1861</v>
      </c>
      <c r="K4933" s="24">
        <v>0</v>
      </c>
      <c r="L4933" s="24">
        <v>0</v>
      </c>
      <c r="M4933" s="24">
        <v>0</v>
      </c>
      <c r="N4933" s="24">
        <v>0</v>
      </c>
      <c r="O4933" s="30">
        <v>3517</v>
      </c>
      <c r="P4933" s="30">
        <v>0</v>
      </c>
      <c r="Q4933" s="30">
        <v>0</v>
      </c>
      <c r="R4933" s="88">
        <f t="shared" si="3267"/>
        <v>100</v>
      </c>
    </row>
    <row r="4934" spans="1:19" ht="47.25" customHeight="1" x14ac:dyDescent="0.3">
      <c r="A4934" s="28" t="s">
        <v>510</v>
      </c>
      <c r="B4934" s="28" t="s">
        <v>1393</v>
      </c>
      <c r="C4934" s="18" t="s">
        <v>519</v>
      </c>
      <c r="D4934" s="28"/>
      <c r="E4934" s="29" t="s">
        <v>699</v>
      </c>
      <c r="F4934" s="24">
        <v>250</v>
      </c>
      <c r="G4934" s="24">
        <f t="shared" ref="G4934:Q4935" si="3307">G4935</f>
        <v>0</v>
      </c>
      <c r="H4934" s="24">
        <f t="shared" si="3307"/>
        <v>120</v>
      </c>
      <c r="I4934" s="24">
        <f t="shared" si="3307"/>
        <v>120</v>
      </c>
      <c r="J4934" s="37">
        <f t="shared" si="3307"/>
        <v>0</v>
      </c>
      <c r="K4934" s="24">
        <f t="shared" si="3307"/>
        <v>0</v>
      </c>
      <c r="L4934" s="24">
        <f t="shared" si="3307"/>
        <v>0</v>
      </c>
      <c r="M4934" s="24">
        <f t="shared" si="3307"/>
        <v>0</v>
      </c>
      <c r="N4934" s="24">
        <f t="shared" si="3307"/>
        <v>0</v>
      </c>
      <c r="O4934" s="30">
        <f t="shared" si="3307"/>
        <v>120</v>
      </c>
      <c r="P4934" s="30">
        <f t="shared" si="3307"/>
        <v>0</v>
      </c>
      <c r="Q4934" s="30">
        <f t="shared" si="3307"/>
        <v>0</v>
      </c>
      <c r="R4934" s="88">
        <f t="shared" si="3267"/>
        <v>100</v>
      </c>
    </row>
    <row r="4935" spans="1:19" ht="31.5" customHeight="1" x14ac:dyDescent="0.3">
      <c r="A4935" s="28" t="s">
        <v>510</v>
      </c>
      <c r="B4935" s="28" t="s">
        <v>1393</v>
      </c>
      <c r="C4935" s="18" t="s">
        <v>519</v>
      </c>
      <c r="D4935" s="28" t="s">
        <v>51</v>
      </c>
      <c r="E4935" s="29" t="s">
        <v>663</v>
      </c>
      <c r="F4935" s="24">
        <v>250</v>
      </c>
      <c r="G4935" s="24">
        <f t="shared" si="3307"/>
        <v>0</v>
      </c>
      <c r="H4935" s="24">
        <f t="shared" si="3307"/>
        <v>120</v>
      </c>
      <c r="I4935" s="24">
        <f t="shared" si="3307"/>
        <v>120</v>
      </c>
      <c r="J4935" s="37">
        <f t="shared" si="3307"/>
        <v>0</v>
      </c>
      <c r="K4935" s="24">
        <f t="shared" si="3307"/>
        <v>0</v>
      </c>
      <c r="L4935" s="24">
        <f t="shared" si="3307"/>
        <v>0</v>
      </c>
      <c r="M4935" s="24">
        <f t="shared" si="3307"/>
        <v>0</v>
      </c>
      <c r="N4935" s="24">
        <f t="shared" si="3307"/>
        <v>0</v>
      </c>
      <c r="O4935" s="30">
        <f t="shared" si="3307"/>
        <v>120</v>
      </c>
      <c r="P4935" s="30">
        <f t="shared" si="3307"/>
        <v>0</v>
      </c>
      <c r="Q4935" s="30">
        <f t="shared" si="3307"/>
        <v>0</v>
      </c>
      <c r="R4935" s="88">
        <f t="shared" si="3267"/>
        <v>100</v>
      </c>
    </row>
    <row r="4936" spans="1:19" ht="31.5" customHeight="1" x14ac:dyDescent="0.3">
      <c r="A4936" s="28" t="s">
        <v>510</v>
      </c>
      <c r="B4936" s="28" t="s">
        <v>1393</v>
      </c>
      <c r="C4936" s="18" t="s">
        <v>519</v>
      </c>
      <c r="D4936" s="28" t="s">
        <v>52</v>
      </c>
      <c r="E4936" s="29" t="s">
        <v>664</v>
      </c>
      <c r="F4936" s="24">
        <v>250</v>
      </c>
      <c r="G4936" s="24"/>
      <c r="H4936" s="24">
        <f>250-130</f>
        <v>120</v>
      </c>
      <c r="I4936" s="24">
        <v>120</v>
      </c>
      <c r="J4936" s="37">
        <v>0</v>
      </c>
      <c r="K4936" s="24">
        <v>0</v>
      </c>
      <c r="L4936" s="24">
        <v>0</v>
      </c>
      <c r="M4936" s="24">
        <v>0</v>
      </c>
      <c r="N4936" s="24">
        <v>0</v>
      </c>
      <c r="O4936" s="30">
        <v>120</v>
      </c>
      <c r="P4936" s="30">
        <v>0</v>
      </c>
      <c r="Q4936" s="30">
        <v>0</v>
      </c>
      <c r="R4936" s="88">
        <f t="shared" si="3267"/>
        <v>100</v>
      </c>
    </row>
    <row r="4937" spans="1:19" ht="31.5" customHeight="1" x14ac:dyDescent="0.3">
      <c r="A4937" s="28" t="s">
        <v>510</v>
      </c>
      <c r="B4937" s="28" t="s">
        <v>1393</v>
      </c>
      <c r="C4937" s="18" t="s">
        <v>277</v>
      </c>
      <c r="D4937" s="28"/>
      <c r="E4937" s="29" t="s">
        <v>1600</v>
      </c>
      <c r="F4937" s="24">
        <v>849</v>
      </c>
      <c r="G4937" s="24">
        <f t="shared" ref="G4937:Q4941" si="3308">G4938</f>
        <v>0</v>
      </c>
      <c r="H4937" s="24">
        <f t="shared" si="3308"/>
        <v>848</v>
      </c>
      <c r="I4937" s="24">
        <f t="shared" si="3308"/>
        <v>848</v>
      </c>
      <c r="J4937" s="37">
        <f t="shared" si="3308"/>
        <v>635.75</v>
      </c>
      <c r="K4937" s="24">
        <f t="shared" si="3308"/>
        <v>0</v>
      </c>
      <c r="L4937" s="24">
        <f t="shared" si="3308"/>
        <v>0</v>
      </c>
      <c r="M4937" s="24">
        <f t="shared" si="3308"/>
        <v>0</v>
      </c>
      <c r="N4937" s="24">
        <f t="shared" si="3308"/>
        <v>0</v>
      </c>
      <c r="O4937" s="30">
        <f t="shared" si="3308"/>
        <v>848</v>
      </c>
      <c r="P4937" s="30">
        <f t="shared" si="3308"/>
        <v>0</v>
      </c>
      <c r="Q4937" s="30">
        <f t="shared" si="3308"/>
        <v>0</v>
      </c>
      <c r="R4937" s="88">
        <f t="shared" si="3267"/>
        <v>100</v>
      </c>
      <c r="S4937" s="70"/>
    </row>
    <row r="4938" spans="1:19" ht="15.75" customHeight="1" x14ac:dyDescent="0.3">
      <c r="A4938" s="28" t="s">
        <v>510</v>
      </c>
      <c r="B4938" s="28" t="s">
        <v>1393</v>
      </c>
      <c r="C4938" s="18" t="s">
        <v>279</v>
      </c>
      <c r="D4938" s="28"/>
      <c r="E4938" s="29" t="s">
        <v>1601</v>
      </c>
      <c r="F4938" s="24">
        <v>849</v>
      </c>
      <c r="G4938" s="24">
        <f t="shared" si="3308"/>
        <v>0</v>
      </c>
      <c r="H4938" s="24">
        <f t="shared" si="3308"/>
        <v>848</v>
      </c>
      <c r="I4938" s="24">
        <f t="shared" si="3308"/>
        <v>848</v>
      </c>
      <c r="J4938" s="37">
        <f t="shared" si="3308"/>
        <v>635.75</v>
      </c>
      <c r="K4938" s="24">
        <f t="shared" si="3308"/>
        <v>0</v>
      </c>
      <c r="L4938" s="24">
        <f t="shared" si="3308"/>
        <v>0</v>
      </c>
      <c r="M4938" s="24">
        <f t="shared" si="3308"/>
        <v>0</v>
      </c>
      <c r="N4938" s="24">
        <f t="shared" si="3308"/>
        <v>0</v>
      </c>
      <c r="O4938" s="30">
        <f t="shared" si="3308"/>
        <v>848</v>
      </c>
      <c r="P4938" s="30">
        <f t="shared" si="3308"/>
        <v>0</v>
      </c>
      <c r="Q4938" s="30">
        <f t="shared" si="3308"/>
        <v>0</v>
      </c>
      <c r="R4938" s="88">
        <f t="shared" si="3267"/>
        <v>100</v>
      </c>
      <c r="S4938" s="70"/>
    </row>
    <row r="4939" spans="1:19" ht="47.25" customHeight="1" x14ac:dyDescent="0.3">
      <c r="A4939" s="28" t="s">
        <v>510</v>
      </c>
      <c r="B4939" s="28" t="s">
        <v>1393</v>
      </c>
      <c r="C4939" s="18" t="s">
        <v>278</v>
      </c>
      <c r="D4939" s="28"/>
      <c r="E4939" s="29" t="s">
        <v>1602</v>
      </c>
      <c r="F4939" s="24">
        <v>849</v>
      </c>
      <c r="G4939" s="24">
        <f t="shared" ref="G4939:O4939" si="3309">G4940</f>
        <v>0</v>
      </c>
      <c r="H4939" s="24">
        <f t="shared" si="3309"/>
        <v>848</v>
      </c>
      <c r="I4939" s="24">
        <f t="shared" si="3309"/>
        <v>848</v>
      </c>
      <c r="J4939" s="37">
        <f t="shared" si="3309"/>
        <v>635.75</v>
      </c>
      <c r="K4939" s="24">
        <f t="shared" si="3309"/>
        <v>0</v>
      </c>
      <c r="L4939" s="24">
        <f t="shared" si="3309"/>
        <v>0</v>
      </c>
      <c r="M4939" s="24">
        <f t="shared" si="3309"/>
        <v>0</v>
      </c>
      <c r="N4939" s="24">
        <f t="shared" si="3309"/>
        <v>0</v>
      </c>
      <c r="O4939" s="30">
        <f t="shared" si="3309"/>
        <v>848</v>
      </c>
      <c r="P4939" s="30">
        <f t="shared" si="3308"/>
        <v>0</v>
      </c>
      <c r="Q4939" s="30">
        <f t="shared" si="3308"/>
        <v>0</v>
      </c>
      <c r="R4939" s="88">
        <f t="shared" si="3267"/>
        <v>100</v>
      </c>
      <c r="S4939" s="70"/>
    </row>
    <row r="4940" spans="1:19" ht="31.5" customHeight="1" x14ac:dyDescent="0.3">
      <c r="A4940" s="28" t="s">
        <v>510</v>
      </c>
      <c r="B4940" s="28" t="s">
        <v>1393</v>
      </c>
      <c r="C4940" s="18" t="s">
        <v>520</v>
      </c>
      <c r="D4940" s="28"/>
      <c r="E4940" s="29" t="s">
        <v>807</v>
      </c>
      <c r="F4940" s="24">
        <v>849</v>
      </c>
      <c r="G4940" s="24">
        <f t="shared" ref="G4940:O4941" si="3310">G4941</f>
        <v>0</v>
      </c>
      <c r="H4940" s="24">
        <f t="shared" si="3310"/>
        <v>848</v>
      </c>
      <c r="I4940" s="24">
        <f t="shared" si="3310"/>
        <v>848</v>
      </c>
      <c r="J4940" s="37">
        <f t="shared" si="3310"/>
        <v>635.75</v>
      </c>
      <c r="K4940" s="24">
        <f t="shared" si="3310"/>
        <v>0</v>
      </c>
      <c r="L4940" s="24">
        <f t="shared" si="3310"/>
        <v>0</v>
      </c>
      <c r="M4940" s="24">
        <f t="shared" si="3310"/>
        <v>0</v>
      </c>
      <c r="N4940" s="24">
        <f t="shared" si="3310"/>
        <v>0</v>
      </c>
      <c r="O4940" s="30">
        <f t="shared" si="3310"/>
        <v>848</v>
      </c>
      <c r="P4940" s="30">
        <f t="shared" si="3308"/>
        <v>0</v>
      </c>
      <c r="Q4940" s="30">
        <f t="shared" si="3308"/>
        <v>0</v>
      </c>
      <c r="R4940" s="88">
        <f t="shared" si="3267"/>
        <v>100</v>
      </c>
      <c r="S4940" s="70"/>
    </row>
    <row r="4941" spans="1:19" ht="31.5" customHeight="1" x14ac:dyDescent="0.3">
      <c r="A4941" s="28" t="s">
        <v>510</v>
      </c>
      <c r="B4941" s="28" t="s">
        <v>1393</v>
      </c>
      <c r="C4941" s="18" t="s">
        <v>520</v>
      </c>
      <c r="D4941" s="28" t="s">
        <v>51</v>
      </c>
      <c r="E4941" s="29" t="s">
        <v>663</v>
      </c>
      <c r="F4941" s="24">
        <v>849</v>
      </c>
      <c r="G4941" s="24">
        <f t="shared" si="3310"/>
        <v>0</v>
      </c>
      <c r="H4941" s="24">
        <f t="shared" si="3310"/>
        <v>848</v>
      </c>
      <c r="I4941" s="24">
        <f t="shared" si="3310"/>
        <v>848</v>
      </c>
      <c r="J4941" s="37">
        <f t="shared" si="3310"/>
        <v>635.75</v>
      </c>
      <c r="K4941" s="24">
        <f t="shared" si="3310"/>
        <v>0</v>
      </c>
      <c r="L4941" s="24">
        <f t="shared" si="3310"/>
        <v>0</v>
      </c>
      <c r="M4941" s="24">
        <f t="shared" si="3310"/>
        <v>0</v>
      </c>
      <c r="N4941" s="24">
        <f t="shared" si="3310"/>
        <v>0</v>
      </c>
      <c r="O4941" s="30">
        <f t="shared" si="3310"/>
        <v>848</v>
      </c>
      <c r="P4941" s="30">
        <f t="shared" si="3308"/>
        <v>0</v>
      </c>
      <c r="Q4941" s="30">
        <f t="shared" si="3308"/>
        <v>0</v>
      </c>
      <c r="R4941" s="88">
        <f t="shared" ref="R4941:R5004" si="3311">O4941/I4941*100</f>
        <v>100</v>
      </c>
      <c r="S4941" s="70"/>
    </row>
    <row r="4942" spans="1:19" ht="31.5" customHeight="1" x14ac:dyDescent="0.3">
      <c r="A4942" s="28" t="s">
        <v>510</v>
      </c>
      <c r="B4942" s="28" t="s">
        <v>1393</v>
      </c>
      <c r="C4942" s="18" t="s">
        <v>520</v>
      </c>
      <c r="D4942" s="28" t="s">
        <v>52</v>
      </c>
      <c r="E4942" s="29" t="s">
        <v>664</v>
      </c>
      <c r="F4942" s="24">
        <v>849</v>
      </c>
      <c r="G4942" s="24"/>
      <c r="H4942" s="24">
        <f>849-1</f>
        <v>848</v>
      </c>
      <c r="I4942" s="24">
        <v>848</v>
      </c>
      <c r="J4942" s="37">
        <v>635.75</v>
      </c>
      <c r="K4942" s="24">
        <v>0</v>
      </c>
      <c r="L4942" s="24">
        <v>0</v>
      </c>
      <c r="M4942" s="24">
        <v>0</v>
      </c>
      <c r="N4942" s="24">
        <v>0</v>
      </c>
      <c r="O4942" s="30">
        <v>848</v>
      </c>
      <c r="P4942" s="30">
        <v>0</v>
      </c>
      <c r="Q4942" s="30">
        <v>0</v>
      </c>
      <c r="R4942" s="88">
        <f t="shared" si="3311"/>
        <v>100</v>
      </c>
      <c r="S4942" s="70"/>
    </row>
    <row r="4943" spans="1:19" ht="31.5" customHeight="1" x14ac:dyDescent="0.3">
      <c r="A4943" s="28" t="s">
        <v>510</v>
      </c>
      <c r="B4943" s="28" t="s">
        <v>1393</v>
      </c>
      <c r="C4943" s="18" t="s">
        <v>47</v>
      </c>
      <c r="D4943" s="28"/>
      <c r="E4943" s="29" t="s">
        <v>1485</v>
      </c>
      <c r="F4943" s="24">
        <v>230.37</v>
      </c>
      <c r="G4943" s="24">
        <f t="shared" ref="G4943:Q4947" si="3312">G4944</f>
        <v>0</v>
      </c>
      <c r="H4943" s="24">
        <f t="shared" si="3312"/>
        <v>230.37</v>
      </c>
      <c r="I4943" s="24">
        <f t="shared" si="3312"/>
        <v>230.37</v>
      </c>
      <c r="J4943" s="37">
        <f t="shared" si="3312"/>
        <v>230.36940000000001</v>
      </c>
      <c r="K4943" s="24">
        <f t="shared" si="3312"/>
        <v>0</v>
      </c>
      <c r="L4943" s="24">
        <f t="shared" si="3312"/>
        <v>0</v>
      </c>
      <c r="M4943" s="24">
        <f t="shared" si="3312"/>
        <v>0</v>
      </c>
      <c r="N4943" s="24">
        <f t="shared" si="3312"/>
        <v>0</v>
      </c>
      <c r="O4943" s="30">
        <f t="shared" si="3312"/>
        <v>230.36940000000001</v>
      </c>
      <c r="P4943" s="30">
        <f t="shared" si="3312"/>
        <v>0</v>
      </c>
      <c r="Q4943" s="30">
        <f t="shared" si="3312"/>
        <v>0</v>
      </c>
      <c r="R4943" s="88">
        <f t="shared" si="3311"/>
        <v>99.999739549420497</v>
      </c>
      <c r="S4943" s="70"/>
    </row>
    <row r="4944" spans="1:19" ht="31.5" customHeight="1" x14ac:dyDescent="0.3">
      <c r="A4944" s="28" t="s">
        <v>510</v>
      </c>
      <c r="B4944" s="28" t="s">
        <v>1393</v>
      </c>
      <c r="C4944" s="18" t="s">
        <v>48</v>
      </c>
      <c r="D4944" s="28"/>
      <c r="E4944" s="29" t="s">
        <v>1486</v>
      </c>
      <c r="F4944" s="24">
        <v>230.37</v>
      </c>
      <c r="G4944" s="24">
        <f t="shared" si="3312"/>
        <v>0</v>
      </c>
      <c r="H4944" s="24">
        <f t="shared" si="3312"/>
        <v>230.37</v>
      </c>
      <c r="I4944" s="24">
        <f t="shared" si="3312"/>
        <v>230.37</v>
      </c>
      <c r="J4944" s="37">
        <f t="shared" si="3312"/>
        <v>230.36940000000001</v>
      </c>
      <c r="K4944" s="24">
        <f t="shared" si="3312"/>
        <v>0</v>
      </c>
      <c r="L4944" s="24">
        <f t="shared" si="3312"/>
        <v>0</v>
      </c>
      <c r="M4944" s="24">
        <f t="shared" si="3312"/>
        <v>0</v>
      </c>
      <c r="N4944" s="24">
        <f t="shared" si="3312"/>
        <v>0</v>
      </c>
      <c r="O4944" s="30">
        <f t="shared" si="3312"/>
        <v>230.36940000000001</v>
      </c>
      <c r="P4944" s="30">
        <f t="shared" si="3312"/>
        <v>0</v>
      </c>
      <c r="Q4944" s="30">
        <f t="shared" si="3312"/>
        <v>0</v>
      </c>
      <c r="R4944" s="88">
        <f t="shared" si="3311"/>
        <v>99.999739549420497</v>
      </c>
      <c r="S4944" s="70"/>
    </row>
    <row r="4945" spans="1:19" ht="63" customHeight="1" x14ac:dyDescent="0.3">
      <c r="A4945" s="28" t="s">
        <v>510</v>
      </c>
      <c r="B4945" s="28" t="s">
        <v>1393</v>
      </c>
      <c r="C4945" s="18" t="s">
        <v>49</v>
      </c>
      <c r="D4945" s="28"/>
      <c r="E4945" s="29" t="s">
        <v>1487</v>
      </c>
      <c r="F4945" s="24">
        <v>230.37</v>
      </c>
      <c r="G4945" s="24">
        <f t="shared" si="3312"/>
        <v>0</v>
      </c>
      <c r="H4945" s="24">
        <f t="shared" si="3312"/>
        <v>230.37</v>
      </c>
      <c r="I4945" s="24">
        <f t="shared" si="3312"/>
        <v>230.37</v>
      </c>
      <c r="J4945" s="37">
        <f t="shared" si="3312"/>
        <v>230.36940000000001</v>
      </c>
      <c r="K4945" s="24">
        <f t="shared" si="3312"/>
        <v>0</v>
      </c>
      <c r="L4945" s="24">
        <f t="shared" si="3312"/>
        <v>0</v>
      </c>
      <c r="M4945" s="24">
        <f t="shared" si="3312"/>
        <v>0</v>
      </c>
      <c r="N4945" s="24">
        <f t="shared" si="3312"/>
        <v>0</v>
      </c>
      <c r="O4945" s="30">
        <f t="shared" si="3312"/>
        <v>230.36940000000001</v>
      </c>
      <c r="P4945" s="30">
        <f t="shared" si="3312"/>
        <v>0</v>
      </c>
      <c r="Q4945" s="30">
        <f t="shared" si="3312"/>
        <v>0</v>
      </c>
      <c r="R4945" s="88">
        <f t="shared" si="3311"/>
        <v>99.999739549420497</v>
      </c>
      <c r="S4945" s="70"/>
    </row>
    <row r="4946" spans="1:19" ht="31.5" customHeight="1" x14ac:dyDescent="0.3">
      <c r="A4946" s="28" t="s">
        <v>510</v>
      </c>
      <c r="B4946" s="28" t="s">
        <v>1393</v>
      </c>
      <c r="C4946" s="18" t="s">
        <v>521</v>
      </c>
      <c r="D4946" s="28"/>
      <c r="E4946" s="29" t="s">
        <v>1132</v>
      </c>
      <c r="F4946" s="24">
        <v>230.37</v>
      </c>
      <c r="G4946" s="24">
        <f t="shared" si="3312"/>
        <v>0</v>
      </c>
      <c r="H4946" s="24">
        <f t="shared" si="3312"/>
        <v>230.37</v>
      </c>
      <c r="I4946" s="24">
        <f t="shared" si="3312"/>
        <v>230.37</v>
      </c>
      <c r="J4946" s="37">
        <f t="shared" si="3312"/>
        <v>230.36940000000001</v>
      </c>
      <c r="K4946" s="24">
        <f t="shared" si="3312"/>
        <v>0</v>
      </c>
      <c r="L4946" s="24">
        <f t="shared" si="3312"/>
        <v>0</v>
      </c>
      <c r="M4946" s="24">
        <f t="shared" si="3312"/>
        <v>0</v>
      </c>
      <c r="N4946" s="24">
        <f t="shared" si="3312"/>
        <v>0</v>
      </c>
      <c r="O4946" s="30">
        <f t="shared" si="3312"/>
        <v>230.36940000000001</v>
      </c>
      <c r="P4946" s="30">
        <f t="shared" si="3312"/>
        <v>0</v>
      </c>
      <c r="Q4946" s="30">
        <f t="shared" si="3312"/>
        <v>0</v>
      </c>
      <c r="R4946" s="88">
        <f t="shared" si="3311"/>
        <v>99.999739549420497</v>
      </c>
      <c r="S4946" s="70"/>
    </row>
    <row r="4947" spans="1:19" ht="31.5" customHeight="1" x14ac:dyDescent="0.3">
      <c r="A4947" s="28" t="s">
        <v>510</v>
      </c>
      <c r="B4947" s="28" t="s">
        <v>1393</v>
      </c>
      <c r="C4947" s="18" t="s">
        <v>521</v>
      </c>
      <c r="D4947" s="28" t="s">
        <v>51</v>
      </c>
      <c r="E4947" s="29" t="s">
        <v>663</v>
      </c>
      <c r="F4947" s="24">
        <v>230.37</v>
      </c>
      <c r="G4947" s="24">
        <f t="shared" si="3312"/>
        <v>0</v>
      </c>
      <c r="H4947" s="24">
        <f t="shared" si="3312"/>
        <v>230.37</v>
      </c>
      <c r="I4947" s="24">
        <f t="shared" si="3312"/>
        <v>230.37</v>
      </c>
      <c r="J4947" s="37">
        <f t="shared" si="3312"/>
        <v>230.36940000000001</v>
      </c>
      <c r="K4947" s="24">
        <f t="shared" si="3312"/>
        <v>0</v>
      </c>
      <c r="L4947" s="24">
        <f t="shared" si="3312"/>
        <v>0</v>
      </c>
      <c r="M4947" s="24">
        <f t="shared" si="3312"/>
        <v>0</v>
      </c>
      <c r="N4947" s="24">
        <f t="shared" si="3312"/>
        <v>0</v>
      </c>
      <c r="O4947" s="30">
        <f t="shared" si="3312"/>
        <v>230.36940000000001</v>
      </c>
      <c r="P4947" s="30">
        <f t="shared" si="3312"/>
        <v>0</v>
      </c>
      <c r="Q4947" s="30">
        <f t="shared" si="3312"/>
        <v>0</v>
      </c>
      <c r="R4947" s="88">
        <f t="shared" si="3311"/>
        <v>99.999739549420497</v>
      </c>
      <c r="S4947" s="70"/>
    </row>
    <row r="4948" spans="1:19" ht="31.5" customHeight="1" x14ac:dyDescent="0.3">
      <c r="A4948" s="28" t="s">
        <v>510</v>
      </c>
      <c r="B4948" s="28" t="s">
        <v>1393</v>
      </c>
      <c r="C4948" s="18" t="s">
        <v>521</v>
      </c>
      <c r="D4948" s="28" t="s">
        <v>52</v>
      </c>
      <c r="E4948" s="29" t="s">
        <v>664</v>
      </c>
      <c r="F4948" s="24">
        <v>230.37</v>
      </c>
      <c r="G4948" s="24"/>
      <c r="H4948" s="24">
        <v>230.37</v>
      </c>
      <c r="I4948" s="24">
        <v>230.37</v>
      </c>
      <c r="J4948" s="37">
        <v>230.36940000000001</v>
      </c>
      <c r="K4948" s="24">
        <v>0</v>
      </c>
      <c r="L4948" s="24">
        <v>0</v>
      </c>
      <c r="M4948" s="24">
        <v>0</v>
      </c>
      <c r="N4948" s="24">
        <v>0</v>
      </c>
      <c r="O4948" s="30">
        <v>230.36940000000001</v>
      </c>
      <c r="P4948" s="30">
        <v>0</v>
      </c>
      <c r="Q4948" s="30">
        <v>0</v>
      </c>
      <c r="R4948" s="88">
        <f t="shared" si="3311"/>
        <v>99.999739549420497</v>
      </c>
      <c r="S4948" s="70"/>
    </row>
    <row r="4949" spans="1:19" ht="31.5" customHeight="1" x14ac:dyDescent="0.3">
      <c r="A4949" s="28" t="s">
        <v>510</v>
      </c>
      <c r="B4949" s="28" t="s">
        <v>1393</v>
      </c>
      <c r="C4949" s="18" t="s">
        <v>62</v>
      </c>
      <c r="D4949" s="28"/>
      <c r="E4949" s="29" t="s">
        <v>1196</v>
      </c>
      <c r="F4949" s="24">
        <v>473227.4</v>
      </c>
      <c r="G4949" s="24">
        <f t="shared" ref="G4949" si="3313">G4950+G4967+G4974+G4977</f>
        <v>3241.3</v>
      </c>
      <c r="H4949" s="24">
        <f>H4950+H4967+H4974+H4977+H5017</f>
        <v>460700.239</v>
      </c>
      <c r="I4949" s="24">
        <f>I4950+I4967+I4974+I4977</f>
        <v>319967.52900000004</v>
      </c>
      <c r="J4949" s="24">
        <f t="shared" ref="J4949:O4949" si="3314">J4950+J4967+J4974+J4977</f>
        <v>200376.45361</v>
      </c>
      <c r="K4949" s="24">
        <f t="shared" si="3314"/>
        <v>725.68200000000002</v>
      </c>
      <c r="L4949" s="24">
        <f t="shared" si="3314"/>
        <v>0</v>
      </c>
      <c r="M4949" s="24">
        <f t="shared" si="3314"/>
        <v>0</v>
      </c>
      <c r="N4949" s="24">
        <f t="shared" si="3314"/>
        <v>0</v>
      </c>
      <c r="O4949" s="24">
        <f t="shared" si="3314"/>
        <v>311264.93310000002</v>
      </c>
      <c r="P4949" s="24">
        <f t="shared" ref="P4949:Q4949" si="3315">P4950+P4967+P4974+P4977+P5017</f>
        <v>725.68200000000002</v>
      </c>
      <c r="Q4949" s="24">
        <f t="shared" si="3315"/>
        <v>0</v>
      </c>
      <c r="R4949" s="88">
        <f t="shared" si="3311"/>
        <v>97.280162794269032</v>
      </c>
      <c r="S4949" s="70"/>
    </row>
    <row r="4950" spans="1:19" ht="47.25" customHeight="1" x14ac:dyDescent="0.3">
      <c r="A4950" s="28" t="s">
        <v>510</v>
      </c>
      <c r="B4950" s="28" t="s">
        <v>1393</v>
      </c>
      <c r="C4950" s="18" t="s">
        <v>539</v>
      </c>
      <c r="D4950" s="28"/>
      <c r="E4950" s="29" t="s">
        <v>1197</v>
      </c>
      <c r="F4950" s="24">
        <v>196403.6</v>
      </c>
      <c r="G4950" s="24">
        <f t="shared" ref="G4950:H4950" si="3316">G4951+G4958+G4964</f>
        <v>0</v>
      </c>
      <c r="H4950" s="24">
        <f t="shared" si="3316"/>
        <v>194375.834</v>
      </c>
      <c r="I4950" s="24">
        <f t="shared" ref="I4950:Q4950" si="3317">I4951+I4958+I4964</f>
        <v>194099.06400000001</v>
      </c>
      <c r="J4950" s="37">
        <f t="shared" si="3317"/>
        <v>118259.04307</v>
      </c>
      <c r="K4950" s="24">
        <f t="shared" si="3317"/>
        <v>0</v>
      </c>
      <c r="L4950" s="24">
        <f t="shared" si="3317"/>
        <v>0</v>
      </c>
      <c r="M4950" s="24">
        <f t="shared" si="3317"/>
        <v>0</v>
      </c>
      <c r="N4950" s="24">
        <f t="shared" si="3317"/>
        <v>0</v>
      </c>
      <c r="O4950" s="30">
        <f t="shared" si="3317"/>
        <v>185724.82701000001</v>
      </c>
      <c r="P4950" s="30">
        <f t="shared" si="3317"/>
        <v>0</v>
      </c>
      <c r="Q4950" s="30">
        <f t="shared" si="3317"/>
        <v>0</v>
      </c>
      <c r="R4950" s="88">
        <f t="shared" si="3311"/>
        <v>95.685586103599135</v>
      </c>
      <c r="S4950" s="70"/>
    </row>
    <row r="4951" spans="1:19" ht="47.25" customHeight="1" x14ac:dyDescent="0.3">
      <c r="A4951" s="28" t="s">
        <v>510</v>
      </c>
      <c r="B4951" s="28" t="s">
        <v>1393</v>
      </c>
      <c r="C4951" s="18" t="s">
        <v>522</v>
      </c>
      <c r="D4951" s="28"/>
      <c r="E4951" s="29" t="s">
        <v>710</v>
      </c>
      <c r="F4951" s="24">
        <v>66067.8</v>
      </c>
      <c r="G4951" s="24">
        <f t="shared" ref="G4951:H4951" si="3318">G4952+G4954+G4956</f>
        <v>0</v>
      </c>
      <c r="H4951" s="24">
        <f t="shared" si="3318"/>
        <v>65447.938999999998</v>
      </c>
      <c r="I4951" s="24">
        <f t="shared" ref="I4951:Q4951" si="3319">I4952+I4954+I4956</f>
        <v>65171.169000000002</v>
      </c>
      <c r="J4951" s="37">
        <f t="shared" si="3319"/>
        <v>44881.34506</v>
      </c>
      <c r="K4951" s="24">
        <f t="shared" si="3319"/>
        <v>0</v>
      </c>
      <c r="L4951" s="24">
        <f t="shared" si="3319"/>
        <v>0</v>
      </c>
      <c r="M4951" s="24">
        <f t="shared" si="3319"/>
        <v>0</v>
      </c>
      <c r="N4951" s="24">
        <f t="shared" si="3319"/>
        <v>0</v>
      </c>
      <c r="O4951" s="30">
        <f t="shared" si="3319"/>
        <v>64922.032250000004</v>
      </c>
      <c r="P4951" s="30">
        <f t="shared" si="3319"/>
        <v>0</v>
      </c>
      <c r="Q4951" s="30">
        <f t="shared" si="3319"/>
        <v>0</v>
      </c>
      <c r="R4951" s="88">
        <f t="shared" si="3311"/>
        <v>99.617719378334314</v>
      </c>
      <c r="S4951" s="70"/>
    </row>
    <row r="4952" spans="1:19" ht="78.75" customHeight="1" x14ac:dyDescent="0.3">
      <c r="A4952" s="28" t="s">
        <v>510</v>
      </c>
      <c r="B4952" s="28" t="s">
        <v>1393</v>
      </c>
      <c r="C4952" s="18" t="s">
        <v>522</v>
      </c>
      <c r="D4952" s="28" t="s">
        <v>58</v>
      </c>
      <c r="E4952" s="29" t="s">
        <v>660</v>
      </c>
      <c r="F4952" s="24">
        <v>59741.100000000006</v>
      </c>
      <c r="G4952" s="24">
        <f t="shared" ref="G4952:Q4952" si="3320">G4953</f>
        <v>0</v>
      </c>
      <c r="H4952" s="24">
        <f t="shared" si="3320"/>
        <v>59741.1</v>
      </c>
      <c r="I4952" s="24">
        <f t="shared" si="3320"/>
        <v>59952.78729</v>
      </c>
      <c r="J4952" s="37">
        <f t="shared" si="3320"/>
        <v>40809.180209999999</v>
      </c>
      <c r="K4952" s="24">
        <f t="shared" si="3320"/>
        <v>0</v>
      </c>
      <c r="L4952" s="24">
        <f t="shared" si="3320"/>
        <v>0</v>
      </c>
      <c r="M4952" s="24">
        <f t="shared" si="3320"/>
        <v>0</v>
      </c>
      <c r="N4952" s="24">
        <f t="shared" si="3320"/>
        <v>0</v>
      </c>
      <c r="O4952" s="30">
        <f t="shared" si="3320"/>
        <v>59913.120179999998</v>
      </c>
      <c r="P4952" s="30">
        <f t="shared" si="3320"/>
        <v>0</v>
      </c>
      <c r="Q4952" s="30">
        <f t="shared" si="3320"/>
        <v>0</v>
      </c>
      <c r="R4952" s="88">
        <f t="shared" si="3311"/>
        <v>99.93383608703941</v>
      </c>
      <c r="S4952" s="70"/>
    </row>
    <row r="4953" spans="1:19" ht="15.75" customHeight="1" x14ac:dyDescent="0.3">
      <c r="A4953" s="28" t="s">
        <v>510</v>
      </c>
      <c r="B4953" s="28" t="s">
        <v>1393</v>
      </c>
      <c r="C4953" s="18" t="s">
        <v>522</v>
      </c>
      <c r="D4953" s="28" t="s">
        <v>59</v>
      </c>
      <c r="E4953" s="29" t="s">
        <v>661</v>
      </c>
      <c r="F4953" s="24">
        <v>59741.100000000006</v>
      </c>
      <c r="G4953" s="24"/>
      <c r="H4953" s="24">
        <v>59741.1</v>
      </c>
      <c r="I4953" s="24">
        <v>59952.78729</v>
      </c>
      <c r="J4953" s="37">
        <v>40809.180209999999</v>
      </c>
      <c r="K4953" s="24">
        <v>0</v>
      </c>
      <c r="L4953" s="24">
        <v>0</v>
      </c>
      <c r="M4953" s="24">
        <v>0</v>
      </c>
      <c r="N4953" s="24">
        <v>0</v>
      </c>
      <c r="O4953" s="30">
        <v>59913.120179999998</v>
      </c>
      <c r="P4953" s="30">
        <v>0</v>
      </c>
      <c r="Q4953" s="30">
        <v>0</v>
      </c>
      <c r="R4953" s="88">
        <f t="shared" si="3311"/>
        <v>99.93383608703941</v>
      </c>
      <c r="S4953" s="70"/>
    </row>
    <row r="4954" spans="1:19" ht="31.5" customHeight="1" x14ac:dyDescent="0.3">
      <c r="A4954" s="28" t="s">
        <v>510</v>
      </c>
      <c r="B4954" s="28" t="s">
        <v>1393</v>
      </c>
      <c r="C4954" s="18" t="s">
        <v>522</v>
      </c>
      <c r="D4954" s="28" t="s">
        <v>51</v>
      </c>
      <c r="E4954" s="29" t="s">
        <v>663</v>
      </c>
      <c r="F4954" s="24">
        <v>6215.7</v>
      </c>
      <c r="G4954" s="24">
        <f t="shared" ref="G4954:Q4954" si="3321">G4955</f>
        <v>0</v>
      </c>
      <c r="H4954" s="24">
        <f t="shared" si="3321"/>
        <v>5595.8389999999999</v>
      </c>
      <c r="I4954" s="24">
        <f t="shared" si="3321"/>
        <v>5107.5137100000002</v>
      </c>
      <c r="J4954" s="37">
        <f t="shared" si="3321"/>
        <v>3988.9148500000001</v>
      </c>
      <c r="K4954" s="24">
        <f t="shared" si="3321"/>
        <v>0</v>
      </c>
      <c r="L4954" s="24">
        <f t="shared" si="3321"/>
        <v>0</v>
      </c>
      <c r="M4954" s="24">
        <f t="shared" si="3321"/>
        <v>0</v>
      </c>
      <c r="N4954" s="24">
        <f t="shared" si="3321"/>
        <v>0</v>
      </c>
      <c r="O4954" s="30">
        <f t="shared" si="3321"/>
        <v>4898.0440699999999</v>
      </c>
      <c r="P4954" s="30">
        <f t="shared" si="3321"/>
        <v>0</v>
      </c>
      <c r="Q4954" s="30">
        <f t="shared" si="3321"/>
        <v>0</v>
      </c>
      <c r="R4954" s="88">
        <f t="shared" si="3311"/>
        <v>95.898794366623434</v>
      </c>
      <c r="S4954" s="70"/>
    </row>
    <row r="4955" spans="1:19" ht="31.5" customHeight="1" x14ac:dyDescent="0.3">
      <c r="A4955" s="28" t="s">
        <v>510</v>
      </c>
      <c r="B4955" s="28" t="s">
        <v>1393</v>
      </c>
      <c r="C4955" s="18" t="s">
        <v>522</v>
      </c>
      <c r="D4955" s="28" t="s">
        <v>52</v>
      </c>
      <c r="E4955" s="29" t="s">
        <v>664</v>
      </c>
      <c r="F4955" s="24">
        <v>6215.7</v>
      </c>
      <c r="G4955" s="24"/>
      <c r="H4955" s="24">
        <v>5595.8389999999999</v>
      </c>
      <c r="I4955" s="24">
        <v>5107.5137100000002</v>
      </c>
      <c r="J4955" s="37">
        <v>3988.9148500000001</v>
      </c>
      <c r="K4955" s="24">
        <v>0</v>
      </c>
      <c r="L4955" s="24">
        <v>0</v>
      </c>
      <c r="M4955" s="24">
        <v>0</v>
      </c>
      <c r="N4955" s="24">
        <v>0</v>
      </c>
      <c r="O4955" s="30">
        <v>4898.0440699999999</v>
      </c>
      <c r="P4955" s="30">
        <v>0</v>
      </c>
      <c r="Q4955" s="30">
        <v>0</v>
      </c>
      <c r="R4955" s="88">
        <f t="shared" si="3311"/>
        <v>95.898794366623434</v>
      </c>
      <c r="S4955" s="70"/>
    </row>
    <row r="4956" spans="1:19" ht="15.75" customHeight="1" x14ac:dyDescent="0.3">
      <c r="A4956" s="28" t="s">
        <v>510</v>
      </c>
      <c r="B4956" s="28" t="s">
        <v>1393</v>
      </c>
      <c r="C4956" s="18" t="s">
        <v>522</v>
      </c>
      <c r="D4956" s="28" t="s">
        <v>53</v>
      </c>
      <c r="E4956" s="29" t="s">
        <v>679</v>
      </c>
      <c r="F4956" s="24">
        <v>111</v>
      </c>
      <c r="G4956" s="24">
        <f t="shared" ref="G4956:Q4956" si="3322">G4957</f>
        <v>0</v>
      </c>
      <c r="H4956" s="24">
        <f t="shared" si="3322"/>
        <v>111</v>
      </c>
      <c r="I4956" s="24">
        <f t="shared" si="3322"/>
        <v>110.86799999999999</v>
      </c>
      <c r="J4956" s="37">
        <v>83.25</v>
      </c>
      <c r="K4956" s="24">
        <f t="shared" si="3322"/>
        <v>0</v>
      </c>
      <c r="L4956" s="24">
        <f t="shared" si="3322"/>
        <v>0</v>
      </c>
      <c r="M4956" s="24">
        <f t="shared" si="3322"/>
        <v>0</v>
      </c>
      <c r="N4956" s="24">
        <f t="shared" si="3322"/>
        <v>0</v>
      </c>
      <c r="O4956" s="30">
        <f t="shared" si="3322"/>
        <v>110.86799999999999</v>
      </c>
      <c r="P4956" s="30">
        <f t="shared" si="3322"/>
        <v>0</v>
      </c>
      <c r="Q4956" s="30">
        <f t="shared" si="3322"/>
        <v>0</v>
      </c>
      <c r="R4956" s="88">
        <f t="shared" si="3311"/>
        <v>100</v>
      </c>
      <c r="S4956" s="70"/>
    </row>
    <row r="4957" spans="1:19" ht="15.75" customHeight="1" x14ac:dyDescent="0.3">
      <c r="A4957" s="28" t="s">
        <v>510</v>
      </c>
      <c r="B4957" s="28" t="s">
        <v>1393</v>
      </c>
      <c r="C4957" s="18" t="s">
        <v>522</v>
      </c>
      <c r="D4957" s="28" t="s">
        <v>60</v>
      </c>
      <c r="E4957" s="29" t="s">
        <v>682</v>
      </c>
      <c r="F4957" s="24">
        <v>111</v>
      </c>
      <c r="G4957" s="24"/>
      <c r="H4957" s="24">
        <v>111</v>
      </c>
      <c r="I4957" s="24">
        <v>110.86799999999999</v>
      </c>
      <c r="J4957" s="37">
        <v>55.5</v>
      </c>
      <c r="K4957" s="24">
        <v>0</v>
      </c>
      <c r="L4957" s="24">
        <v>0</v>
      </c>
      <c r="M4957" s="24">
        <v>0</v>
      </c>
      <c r="N4957" s="24">
        <v>0</v>
      </c>
      <c r="O4957" s="30">
        <v>110.86799999999999</v>
      </c>
      <c r="P4957" s="30">
        <v>0</v>
      </c>
      <c r="Q4957" s="30">
        <v>0</v>
      </c>
      <c r="R4957" s="88">
        <f t="shared" si="3311"/>
        <v>100</v>
      </c>
      <c r="S4957" s="70"/>
    </row>
    <row r="4958" spans="1:19" ht="31.5" customHeight="1" x14ac:dyDescent="0.3">
      <c r="A4958" s="28" t="s">
        <v>510</v>
      </c>
      <c r="B4958" s="28" t="s">
        <v>1393</v>
      </c>
      <c r="C4958" s="18" t="s">
        <v>523</v>
      </c>
      <c r="D4958" s="28"/>
      <c r="E4958" s="29" t="s">
        <v>1198</v>
      </c>
      <c r="F4958" s="24">
        <v>96473.2</v>
      </c>
      <c r="G4958" s="24">
        <f t="shared" ref="G4958:H4958" si="3323">G4959+G4961</f>
        <v>0</v>
      </c>
      <c r="H4958" s="24">
        <f t="shared" si="3323"/>
        <v>96473.2</v>
      </c>
      <c r="I4958" s="24">
        <f t="shared" ref="I4958:Q4958" si="3324">I4959+I4961</f>
        <v>96473.2</v>
      </c>
      <c r="J4958" s="24">
        <f t="shared" si="3324"/>
        <v>66969.733110000001</v>
      </c>
      <c r="K4958" s="24">
        <f t="shared" si="3324"/>
        <v>0</v>
      </c>
      <c r="L4958" s="24">
        <f t="shared" si="3324"/>
        <v>0</v>
      </c>
      <c r="M4958" s="24">
        <f t="shared" si="3324"/>
        <v>0</v>
      </c>
      <c r="N4958" s="24">
        <f t="shared" si="3324"/>
        <v>0</v>
      </c>
      <c r="O4958" s="30">
        <f t="shared" si="3324"/>
        <v>96070.370200000005</v>
      </c>
      <c r="P4958" s="30">
        <f t="shared" si="3324"/>
        <v>0</v>
      </c>
      <c r="Q4958" s="30">
        <f t="shared" si="3324"/>
        <v>0</v>
      </c>
      <c r="R4958" s="88">
        <f t="shared" si="3311"/>
        <v>99.582443828959768</v>
      </c>
      <c r="S4958" s="70"/>
    </row>
    <row r="4959" spans="1:19" ht="31.5" customHeight="1" x14ac:dyDescent="0.3">
      <c r="A4959" s="28" t="s">
        <v>510</v>
      </c>
      <c r="B4959" s="28" t="s">
        <v>1393</v>
      </c>
      <c r="C4959" s="18" t="s">
        <v>523</v>
      </c>
      <c r="D4959" s="28" t="s">
        <v>51</v>
      </c>
      <c r="E4959" s="29" t="s">
        <v>663</v>
      </c>
      <c r="F4959" s="24">
        <v>90390.3</v>
      </c>
      <c r="G4959" s="24">
        <f t="shared" ref="G4959:Q4959" si="3325">G4960</f>
        <v>0</v>
      </c>
      <c r="H4959" s="24">
        <f t="shared" si="3325"/>
        <v>90390.3</v>
      </c>
      <c r="I4959" s="24">
        <f t="shared" si="3325"/>
        <v>91884.205449999994</v>
      </c>
      <c r="J4959" s="37">
        <f t="shared" si="3325"/>
        <v>63190.472560000002</v>
      </c>
      <c r="K4959" s="24">
        <f t="shared" si="3325"/>
        <v>0</v>
      </c>
      <c r="L4959" s="24">
        <f t="shared" si="3325"/>
        <v>0</v>
      </c>
      <c r="M4959" s="24">
        <f t="shared" si="3325"/>
        <v>0</v>
      </c>
      <c r="N4959" s="24">
        <f t="shared" si="3325"/>
        <v>0</v>
      </c>
      <c r="O4959" s="30">
        <f t="shared" si="3325"/>
        <v>91481.375650000002</v>
      </c>
      <c r="P4959" s="30">
        <f t="shared" si="3325"/>
        <v>0</v>
      </c>
      <c r="Q4959" s="30">
        <f t="shared" si="3325"/>
        <v>0</v>
      </c>
      <c r="R4959" s="88">
        <f t="shared" si="3311"/>
        <v>99.561589722600147</v>
      </c>
      <c r="S4959" s="70"/>
    </row>
    <row r="4960" spans="1:19" ht="31.5" customHeight="1" x14ac:dyDescent="0.3">
      <c r="A4960" s="28" t="s">
        <v>510</v>
      </c>
      <c r="B4960" s="28" t="s">
        <v>1393</v>
      </c>
      <c r="C4960" s="18" t="s">
        <v>523</v>
      </c>
      <c r="D4960" s="28" t="s">
        <v>52</v>
      </c>
      <c r="E4960" s="29" t="s">
        <v>664</v>
      </c>
      <c r="F4960" s="24">
        <v>90390.3</v>
      </c>
      <c r="G4960" s="24"/>
      <c r="H4960" s="24">
        <v>90390.3</v>
      </c>
      <c r="I4960" s="24">
        <v>91884.205449999994</v>
      </c>
      <c r="J4960" s="37">
        <v>63190.472560000002</v>
      </c>
      <c r="K4960" s="24">
        <v>0</v>
      </c>
      <c r="L4960" s="24">
        <v>0</v>
      </c>
      <c r="M4960" s="24">
        <v>0</v>
      </c>
      <c r="N4960" s="24">
        <v>0</v>
      </c>
      <c r="O4960" s="30">
        <v>91481.375650000002</v>
      </c>
      <c r="P4960" s="30">
        <v>0</v>
      </c>
      <c r="Q4960" s="30">
        <v>0</v>
      </c>
      <c r="R4960" s="88">
        <f t="shared" si="3311"/>
        <v>99.561589722600147</v>
      </c>
      <c r="S4960" s="70"/>
    </row>
    <row r="4961" spans="1:19" ht="15.75" customHeight="1" x14ac:dyDescent="0.3">
      <c r="A4961" s="28" t="s">
        <v>510</v>
      </c>
      <c r="B4961" s="28" t="s">
        <v>1393</v>
      </c>
      <c r="C4961" s="18" t="s">
        <v>523</v>
      </c>
      <c r="D4961" s="28" t="s">
        <v>53</v>
      </c>
      <c r="E4961" s="29" t="s">
        <v>679</v>
      </c>
      <c r="F4961" s="24">
        <v>6082.9</v>
      </c>
      <c r="G4961" s="24">
        <f t="shared" ref="G4961:H4961" si="3326">G4963</f>
        <v>0</v>
      </c>
      <c r="H4961" s="24">
        <f t="shared" si="3326"/>
        <v>6082.9</v>
      </c>
      <c r="I4961" s="24">
        <f>I4963+I4962</f>
        <v>4588.9945500000003</v>
      </c>
      <c r="J4961" s="24">
        <f>J4963+J4962</f>
        <v>3779.26055</v>
      </c>
      <c r="K4961" s="24">
        <f t="shared" ref="K4961:Q4961" si="3327">K4963+K4962</f>
        <v>0</v>
      </c>
      <c r="L4961" s="24">
        <f t="shared" si="3327"/>
        <v>0</v>
      </c>
      <c r="M4961" s="24">
        <f t="shared" si="3327"/>
        <v>0</v>
      </c>
      <c r="N4961" s="24">
        <f t="shared" si="3327"/>
        <v>0</v>
      </c>
      <c r="O4961" s="24">
        <f t="shared" si="3327"/>
        <v>4588.9945500000003</v>
      </c>
      <c r="P4961" s="24">
        <f t="shared" si="3327"/>
        <v>0</v>
      </c>
      <c r="Q4961" s="24">
        <f t="shared" si="3327"/>
        <v>0</v>
      </c>
      <c r="R4961" s="88">
        <f t="shared" si="3311"/>
        <v>100</v>
      </c>
      <c r="S4961" s="70"/>
    </row>
    <row r="4962" spans="1:19" ht="15.75" customHeight="1" x14ac:dyDescent="0.3">
      <c r="A4962" s="28" t="s">
        <v>510</v>
      </c>
      <c r="B4962" s="28" t="s">
        <v>1393</v>
      </c>
      <c r="C4962" s="18" t="s">
        <v>523</v>
      </c>
      <c r="D4962" s="28" t="s">
        <v>54</v>
      </c>
      <c r="E4962" s="29" t="s">
        <v>681</v>
      </c>
      <c r="F4962" s="24"/>
      <c r="G4962" s="24"/>
      <c r="H4962" s="24">
        <v>0</v>
      </c>
      <c r="I4962" s="24">
        <v>24.756550000000001</v>
      </c>
      <c r="J4962" s="24">
        <v>24.756550000000001</v>
      </c>
      <c r="K4962" s="37">
        <v>0</v>
      </c>
      <c r="L4962" s="37">
        <v>0</v>
      </c>
      <c r="M4962" s="37">
        <v>0</v>
      </c>
      <c r="N4962" s="37">
        <v>0</v>
      </c>
      <c r="O4962" s="37">
        <v>24.756550000000001</v>
      </c>
      <c r="P4962" s="37">
        <v>0</v>
      </c>
      <c r="Q4962" s="37">
        <v>0</v>
      </c>
      <c r="R4962" s="88">
        <f t="shared" si="3311"/>
        <v>100</v>
      </c>
      <c r="S4962" s="70"/>
    </row>
    <row r="4963" spans="1:19" ht="15.75" customHeight="1" x14ac:dyDescent="0.3">
      <c r="A4963" s="28" t="s">
        <v>510</v>
      </c>
      <c r="B4963" s="28" t="s">
        <v>1393</v>
      </c>
      <c r="C4963" s="18" t="s">
        <v>523</v>
      </c>
      <c r="D4963" s="28" t="s">
        <v>60</v>
      </c>
      <c r="E4963" s="29" t="s">
        <v>682</v>
      </c>
      <c r="F4963" s="24">
        <v>6082.9</v>
      </c>
      <c r="G4963" s="24"/>
      <c r="H4963" s="24">
        <v>6082.9</v>
      </c>
      <c r="I4963" s="24">
        <v>4564.2380000000003</v>
      </c>
      <c r="J4963" s="37">
        <v>3754.5039999999999</v>
      </c>
      <c r="K4963" s="24">
        <v>0</v>
      </c>
      <c r="L4963" s="24">
        <v>0</v>
      </c>
      <c r="M4963" s="24">
        <v>0</v>
      </c>
      <c r="N4963" s="24">
        <v>0</v>
      </c>
      <c r="O4963" s="30">
        <v>4564.2380000000003</v>
      </c>
      <c r="P4963" s="30">
        <v>0</v>
      </c>
      <c r="Q4963" s="30">
        <v>0</v>
      </c>
      <c r="R4963" s="88">
        <f t="shared" si="3311"/>
        <v>100</v>
      </c>
      <c r="S4963" s="70"/>
    </row>
    <row r="4964" spans="1:19" ht="31.5" customHeight="1" x14ac:dyDescent="0.3">
      <c r="A4964" s="28" t="s">
        <v>510</v>
      </c>
      <c r="B4964" s="28" t="s">
        <v>1393</v>
      </c>
      <c r="C4964" s="18" t="s">
        <v>524</v>
      </c>
      <c r="D4964" s="28"/>
      <c r="E4964" s="29" t="s">
        <v>1199</v>
      </c>
      <c r="F4964" s="24">
        <v>33862.6</v>
      </c>
      <c r="G4964" s="24">
        <f t="shared" ref="G4964:Q4965" si="3328">G4965</f>
        <v>0</v>
      </c>
      <c r="H4964" s="24">
        <f t="shared" si="3328"/>
        <v>32454.695</v>
      </c>
      <c r="I4964" s="24">
        <f t="shared" si="3328"/>
        <v>32454.695</v>
      </c>
      <c r="J4964" s="37">
        <f t="shared" si="3328"/>
        <v>6407.9648999999999</v>
      </c>
      <c r="K4964" s="24">
        <f t="shared" si="3328"/>
        <v>0</v>
      </c>
      <c r="L4964" s="24">
        <f t="shared" si="3328"/>
        <v>0</v>
      </c>
      <c r="M4964" s="24">
        <f t="shared" si="3328"/>
        <v>0</v>
      </c>
      <c r="N4964" s="24">
        <f t="shared" si="3328"/>
        <v>0</v>
      </c>
      <c r="O4964" s="30">
        <f t="shared" si="3328"/>
        <v>24732.424559999999</v>
      </c>
      <c r="P4964" s="30">
        <f t="shared" si="3328"/>
        <v>0</v>
      </c>
      <c r="Q4964" s="30">
        <f t="shared" si="3328"/>
        <v>0</v>
      </c>
      <c r="R4964" s="88">
        <f t="shared" si="3311"/>
        <v>76.205999039584256</v>
      </c>
      <c r="S4964" s="70"/>
    </row>
    <row r="4965" spans="1:19" ht="31.5" customHeight="1" x14ac:dyDescent="0.3">
      <c r="A4965" s="28" t="s">
        <v>510</v>
      </c>
      <c r="B4965" s="28" t="s">
        <v>1393</v>
      </c>
      <c r="C4965" s="18" t="s">
        <v>524</v>
      </c>
      <c r="D4965" s="28" t="s">
        <v>51</v>
      </c>
      <c r="E4965" s="29" t="s">
        <v>663</v>
      </c>
      <c r="F4965" s="24">
        <v>33862.6</v>
      </c>
      <c r="G4965" s="24">
        <f t="shared" si="3328"/>
        <v>0</v>
      </c>
      <c r="H4965" s="24">
        <f t="shared" si="3328"/>
        <v>32454.695</v>
      </c>
      <c r="I4965" s="24">
        <f t="shared" si="3328"/>
        <v>32454.695</v>
      </c>
      <c r="J4965" s="37">
        <f t="shared" si="3328"/>
        <v>6407.9648999999999</v>
      </c>
      <c r="K4965" s="24">
        <f t="shared" si="3328"/>
        <v>0</v>
      </c>
      <c r="L4965" s="24">
        <f t="shared" si="3328"/>
        <v>0</v>
      </c>
      <c r="M4965" s="24">
        <f t="shared" si="3328"/>
        <v>0</v>
      </c>
      <c r="N4965" s="24">
        <f t="shared" si="3328"/>
        <v>0</v>
      </c>
      <c r="O4965" s="30">
        <f t="shared" si="3328"/>
        <v>24732.424559999999</v>
      </c>
      <c r="P4965" s="30">
        <f t="shared" si="3328"/>
        <v>0</v>
      </c>
      <c r="Q4965" s="30">
        <f t="shared" si="3328"/>
        <v>0</v>
      </c>
      <c r="R4965" s="88">
        <f t="shared" si="3311"/>
        <v>76.205999039584256</v>
      </c>
      <c r="S4965" s="70"/>
    </row>
    <row r="4966" spans="1:19" ht="31.5" customHeight="1" x14ac:dyDescent="0.3">
      <c r="A4966" s="28" t="s">
        <v>510</v>
      </c>
      <c r="B4966" s="28" t="s">
        <v>1393</v>
      </c>
      <c r="C4966" s="18" t="s">
        <v>524</v>
      </c>
      <c r="D4966" s="28" t="s">
        <v>52</v>
      </c>
      <c r="E4966" s="29" t="s">
        <v>664</v>
      </c>
      <c r="F4966" s="24">
        <v>33862.6</v>
      </c>
      <c r="G4966" s="24"/>
      <c r="H4966" s="24">
        <f>33862.6-1407.905</f>
        <v>32454.695</v>
      </c>
      <c r="I4966" s="24">
        <v>32454.695</v>
      </c>
      <c r="J4966" s="37">
        <v>6407.9648999999999</v>
      </c>
      <c r="K4966" s="24">
        <v>0</v>
      </c>
      <c r="L4966" s="24">
        <v>0</v>
      </c>
      <c r="M4966" s="24">
        <v>0</v>
      </c>
      <c r="N4966" s="24">
        <v>0</v>
      </c>
      <c r="O4966" s="30">
        <v>24732.424559999999</v>
      </c>
      <c r="P4966" s="30">
        <v>0</v>
      </c>
      <c r="Q4966" s="30">
        <v>0</v>
      </c>
      <c r="R4966" s="88">
        <f t="shared" si="3311"/>
        <v>76.205999039584256</v>
      </c>
      <c r="S4966" s="70"/>
    </row>
    <row r="4967" spans="1:19" ht="15.75" customHeight="1" x14ac:dyDescent="0.3">
      <c r="A4967" s="28" t="s">
        <v>510</v>
      </c>
      <c r="B4967" s="28" t="s">
        <v>1393</v>
      </c>
      <c r="C4967" s="18" t="s">
        <v>540</v>
      </c>
      <c r="D4967" s="28"/>
      <c r="E4967" s="29" t="s">
        <v>1200</v>
      </c>
      <c r="F4967" s="24">
        <v>38943.199999999997</v>
      </c>
      <c r="G4967" s="24">
        <f t="shared" ref="G4967:H4967" si="3329">G4968+G4971</f>
        <v>0</v>
      </c>
      <c r="H4967" s="24">
        <f t="shared" si="3329"/>
        <v>14101.7</v>
      </c>
      <c r="I4967" s="24">
        <f t="shared" ref="I4967:Q4967" si="3330">I4968+I4971</f>
        <v>13920.078</v>
      </c>
      <c r="J4967" s="37">
        <f t="shared" si="3330"/>
        <v>9833.0779999999995</v>
      </c>
      <c r="K4967" s="24">
        <f t="shared" si="3330"/>
        <v>0</v>
      </c>
      <c r="L4967" s="24">
        <f t="shared" si="3330"/>
        <v>0</v>
      </c>
      <c r="M4967" s="24">
        <f t="shared" si="3330"/>
        <v>0</v>
      </c>
      <c r="N4967" s="24">
        <f t="shared" si="3330"/>
        <v>0</v>
      </c>
      <c r="O4967" s="30">
        <f t="shared" si="3330"/>
        <v>13920.078</v>
      </c>
      <c r="P4967" s="30">
        <f t="shared" si="3330"/>
        <v>0</v>
      </c>
      <c r="Q4967" s="30">
        <f t="shared" si="3330"/>
        <v>0</v>
      </c>
      <c r="R4967" s="88">
        <f t="shared" si="3311"/>
        <v>100</v>
      </c>
      <c r="S4967" s="70"/>
    </row>
    <row r="4968" spans="1:19" ht="47.25" customHeight="1" x14ac:dyDescent="0.3">
      <c r="A4968" s="28" t="s">
        <v>510</v>
      </c>
      <c r="B4968" s="28" t="s">
        <v>1393</v>
      </c>
      <c r="C4968" s="18" t="s">
        <v>525</v>
      </c>
      <c r="D4968" s="28"/>
      <c r="E4968" s="29" t="s">
        <v>710</v>
      </c>
      <c r="F4968" s="24">
        <v>14101.7</v>
      </c>
      <c r="G4968" s="24">
        <f t="shared" ref="G4968:Q4969" si="3331">G4969</f>
        <v>0</v>
      </c>
      <c r="H4968" s="24">
        <f t="shared" si="3331"/>
        <v>14101.7</v>
      </c>
      <c r="I4968" s="24">
        <f t="shared" si="3331"/>
        <v>13920.078</v>
      </c>
      <c r="J4968" s="37">
        <f t="shared" si="3331"/>
        <v>9833.0779999999995</v>
      </c>
      <c r="K4968" s="24">
        <f t="shared" si="3331"/>
        <v>0</v>
      </c>
      <c r="L4968" s="24">
        <f t="shared" si="3331"/>
        <v>0</v>
      </c>
      <c r="M4968" s="24">
        <f t="shared" si="3331"/>
        <v>0</v>
      </c>
      <c r="N4968" s="24">
        <f t="shared" si="3331"/>
        <v>0</v>
      </c>
      <c r="O4968" s="30">
        <f t="shared" si="3331"/>
        <v>13920.078</v>
      </c>
      <c r="P4968" s="30">
        <f t="shared" si="3331"/>
        <v>0</v>
      </c>
      <c r="Q4968" s="30">
        <f t="shared" si="3331"/>
        <v>0</v>
      </c>
      <c r="R4968" s="88">
        <f t="shared" si="3311"/>
        <v>100</v>
      </c>
      <c r="S4968" s="70"/>
    </row>
    <row r="4969" spans="1:19" ht="31.5" customHeight="1" x14ac:dyDescent="0.3">
      <c r="A4969" s="28" t="s">
        <v>510</v>
      </c>
      <c r="B4969" s="28" t="s">
        <v>1393</v>
      </c>
      <c r="C4969" s="18" t="s">
        <v>525</v>
      </c>
      <c r="D4969" s="28" t="s">
        <v>143</v>
      </c>
      <c r="E4969" s="29" t="s">
        <v>673</v>
      </c>
      <c r="F4969" s="24">
        <v>14101.7</v>
      </c>
      <c r="G4969" s="24">
        <f t="shared" ref="G4969:O4969" si="3332">G4970</f>
        <v>0</v>
      </c>
      <c r="H4969" s="24">
        <f t="shared" si="3332"/>
        <v>14101.7</v>
      </c>
      <c r="I4969" s="24">
        <f t="shared" si="3332"/>
        <v>13920.078</v>
      </c>
      <c r="J4969" s="37">
        <f t="shared" si="3332"/>
        <v>9833.0779999999995</v>
      </c>
      <c r="K4969" s="24">
        <f t="shared" si="3332"/>
        <v>0</v>
      </c>
      <c r="L4969" s="24">
        <f t="shared" si="3332"/>
        <v>0</v>
      </c>
      <c r="M4969" s="24">
        <f t="shared" si="3332"/>
        <v>0</v>
      </c>
      <c r="N4969" s="24">
        <f t="shared" si="3332"/>
        <v>0</v>
      </c>
      <c r="O4969" s="30">
        <f t="shared" si="3332"/>
        <v>13920.078</v>
      </c>
      <c r="P4969" s="30">
        <f t="shared" si="3331"/>
        <v>0</v>
      </c>
      <c r="Q4969" s="30">
        <f t="shared" si="3331"/>
        <v>0</v>
      </c>
      <c r="R4969" s="88">
        <f t="shared" si="3311"/>
        <v>100</v>
      </c>
      <c r="S4969" s="70"/>
    </row>
    <row r="4970" spans="1:19" ht="15.75" customHeight="1" x14ac:dyDescent="0.3">
      <c r="A4970" s="28" t="s">
        <v>510</v>
      </c>
      <c r="B4970" s="28" t="s">
        <v>1393</v>
      </c>
      <c r="C4970" s="18" t="s">
        <v>525</v>
      </c>
      <c r="D4970" s="28" t="s">
        <v>179</v>
      </c>
      <c r="E4970" s="29" t="s">
        <v>674</v>
      </c>
      <c r="F4970" s="24">
        <v>14101.7</v>
      </c>
      <c r="G4970" s="24"/>
      <c r="H4970" s="24">
        <v>14101.7</v>
      </c>
      <c r="I4970" s="24">
        <v>13920.078</v>
      </c>
      <c r="J4970" s="37">
        <v>9833.0779999999995</v>
      </c>
      <c r="K4970" s="24">
        <v>0</v>
      </c>
      <c r="L4970" s="24">
        <v>0</v>
      </c>
      <c r="M4970" s="24">
        <v>0</v>
      </c>
      <c r="N4970" s="24">
        <v>0</v>
      </c>
      <c r="O4970" s="30">
        <v>13920.078</v>
      </c>
      <c r="P4970" s="30">
        <v>0</v>
      </c>
      <c r="Q4970" s="30">
        <v>0</v>
      </c>
      <c r="R4970" s="88">
        <f t="shared" si="3311"/>
        <v>100</v>
      </c>
      <c r="S4970" s="70"/>
    </row>
    <row r="4971" spans="1:19" ht="31.5" hidden="1" customHeight="1" x14ac:dyDescent="0.3">
      <c r="A4971" s="28" t="s">
        <v>510</v>
      </c>
      <c r="B4971" s="28" t="s">
        <v>1393</v>
      </c>
      <c r="C4971" s="18" t="s">
        <v>526</v>
      </c>
      <c r="D4971" s="28"/>
      <c r="E4971" s="29" t="s">
        <v>1201</v>
      </c>
      <c r="F4971" s="24">
        <v>24841.5</v>
      </c>
      <c r="G4971" s="24">
        <f t="shared" ref="G4971:Q4972" si="3333">G4972</f>
        <v>0</v>
      </c>
      <c r="H4971" s="24">
        <f t="shared" si="3333"/>
        <v>0</v>
      </c>
      <c r="I4971" s="24">
        <f t="shared" si="3333"/>
        <v>0</v>
      </c>
      <c r="J4971" s="37">
        <f t="shared" si="3333"/>
        <v>0</v>
      </c>
      <c r="K4971" s="24">
        <f t="shared" si="3333"/>
        <v>0</v>
      </c>
      <c r="L4971" s="24">
        <f t="shared" si="3333"/>
        <v>0</v>
      </c>
      <c r="M4971" s="24">
        <f t="shared" si="3333"/>
        <v>0</v>
      </c>
      <c r="N4971" s="24">
        <f t="shared" si="3333"/>
        <v>0</v>
      </c>
      <c r="O4971" s="30">
        <f t="shared" si="3333"/>
        <v>0</v>
      </c>
      <c r="P4971" s="30">
        <f t="shared" si="3333"/>
        <v>0</v>
      </c>
      <c r="Q4971" s="30">
        <f t="shared" si="3333"/>
        <v>0</v>
      </c>
      <c r="R4971" s="30">
        <v>0</v>
      </c>
      <c r="S4971" s="26" t="s">
        <v>2026</v>
      </c>
    </row>
    <row r="4972" spans="1:19" ht="31.5" hidden="1" customHeight="1" x14ac:dyDescent="0.3">
      <c r="A4972" s="28" t="s">
        <v>510</v>
      </c>
      <c r="B4972" s="28" t="s">
        <v>1393</v>
      </c>
      <c r="C4972" s="18" t="s">
        <v>526</v>
      </c>
      <c r="D4972" s="28" t="s">
        <v>143</v>
      </c>
      <c r="E4972" s="29" t="s">
        <v>673</v>
      </c>
      <c r="F4972" s="24">
        <v>24841.5</v>
      </c>
      <c r="G4972" s="24">
        <f t="shared" si="3333"/>
        <v>0</v>
      </c>
      <c r="H4972" s="24">
        <f t="shared" si="3333"/>
        <v>0</v>
      </c>
      <c r="I4972" s="24">
        <f t="shared" si="3333"/>
        <v>0</v>
      </c>
      <c r="J4972" s="37">
        <f t="shared" si="3333"/>
        <v>0</v>
      </c>
      <c r="K4972" s="24">
        <f t="shared" si="3333"/>
        <v>0</v>
      </c>
      <c r="L4972" s="24">
        <f t="shared" si="3333"/>
        <v>0</v>
      </c>
      <c r="M4972" s="24">
        <f t="shared" si="3333"/>
        <v>0</v>
      </c>
      <c r="N4972" s="24">
        <f t="shared" si="3333"/>
        <v>0</v>
      </c>
      <c r="O4972" s="30">
        <f t="shared" si="3333"/>
        <v>0</v>
      </c>
      <c r="P4972" s="30">
        <f t="shared" si="3333"/>
        <v>0</v>
      </c>
      <c r="Q4972" s="30">
        <f t="shared" si="3333"/>
        <v>0</v>
      </c>
      <c r="R4972" s="30">
        <v>0</v>
      </c>
      <c r="S4972" s="26" t="s">
        <v>2026</v>
      </c>
    </row>
    <row r="4973" spans="1:19" ht="15.75" hidden="1" customHeight="1" x14ac:dyDescent="0.3">
      <c r="A4973" s="28" t="s">
        <v>510</v>
      </c>
      <c r="B4973" s="28" t="s">
        <v>1393</v>
      </c>
      <c r="C4973" s="18" t="s">
        <v>526</v>
      </c>
      <c r="D4973" s="28" t="s">
        <v>179</v>
      </c>
      <c r="E4973" s="29" t="s">
        <v>674</v>
      </c>
      <c r="F4973" s="24">
        <v>24841.5</v>
      </c>
      <c r="G4973" s="24"/>
      <c r="H4973" s="24">
        <v>0</v>
      </c>
      <c r="I4973" s="24">
        <v>0</v>
      </c>
      <c r="J4973" s="37">
        <v>0</v>
      </c>
      <c r="K4973" s="24">
        <v>0</v>
      </c>
      <c r="L4973" s="24">
        <v>0</v>
      </c>
      <c r="M4973" s="24">
        <v>0</v>
      </c>
      <c r="N4973" s="24">
        <v>0</v>
      </c>
      <c r="O4973" s="30">
        <v>0</v>
      </c>
      <c r="P4973" s="30">
        <v>0</v>
      </c>
      <c r="Q4973" s="30">
        <v>0</v>
      </c>
      <c r="R4973" s="30">
        <v>0</v>
      </c>
      <c r="S4973" s="26" t="s">
        <v>2026</v>
      </c>
    </row>
    <row r="4974" spans="1:19" ht="47.25" hidden="1" customHeight="1" x14ac:dyDescent="0.3">
      <c r="A4974" s="28" t="s">
        <v>510</v>
      </c>
      <c r="B4974" s="28" t="s">
        <v>1393</v>
      </c>
      <c r="C4974" s="18" t="s">
        <v>527</v>
      </c>
      <c r="D4974" s="28"/>
      <c r="E4974" s="29" t="s">
        <v>114</v>
      </c>
      <c r="F4974" s="24">
        <v>141000</v>
      </c>
      <c r="G4974" s="24">
        <f t="shared" ref="G4974:Q4975" si="3334">G4975</f>
        <v>0</v>
      </c>
      <c r="H4974" s="24">
        <f t="shared" si="3334"/>
        <v>141000</v>
      </c>
      <c r="I4974" s="24">
        <f t="shared" si="3334"/>
        <v>0</v>
      </c>
      <c r="J4974" s="37">
        <f t="shared" si="3334"/>
        <v>0</v>
      </c>
      <c r="K4974" s="24">
        <f t="shared" si="3334"/>
        <v>0</v>
      </c>
      <c r="L4974" s="24">
        <f t="shared" si="3334"/>
        <v>0</v>
      </c>
      <c r="M4974" s="24">
        <f t="shared" si="3334"/>
        <v>0</v>
      </c>
      <c r="N4974" s="24">
        <f t="shared" si="3334"/>
        <v>0</v>
      </c>
      <c r="O4974" s="30">
        <f t="shared" si="3334"/>
        <v>0</v>
      </c>
      <c r="P4974" s="30">
        <f t="shared" si="3334"/>
        <v>0</v>
      </c>
      <c r="Q4974" s="30">
        <f t="shared" si="3334"/>
        <v>0</v>
      </c>
      <c r="R4974" s="30">
        <v>0</v>
      </c>
      <c r="S4974" s="36" t="s">
        <v>2026</v>
      </c>
    </row>
    <row r="4975" spans="1:19" ht="31.5" hidden="1" customHeight="1" x14ac:dyDescent="0.3">
      <c r="A4975" s="28" t="s">
        <v>510</v>
      </c>
      <c r="B4975" s="28" t="s">
        <v>1393</v>
      </c>
      <c r="C4975" s="18" t="s">
        <v>527</v>
      </c>
      <c r="D4975" s="28" t="s">
        <v>51</v>
      </c>
      <c r="E4975" s="29" t="s">
        <v>663</v>
      </c>
      <c r="F4975" s="24">
        <v>141000</v>
      </c>
      <c r="G4975" s="24">
        <f t="shared" si="3334"/>
        <v>0</v>
      </c>
      <c r="H4975" s="24">
        <f t="shared" si="3334"/>
        <v>141000</v>
      </c>
      <c r="I4975" s="24">
        <f t="shared" si="3334"/>
        <v>0</v>
      </c>
      <c r="J4975" s="37">
        <f t="shared" si="3334"/>
        <v>0</v>
      </c>
      <c r="K4975" s="24">
        <f t="shared" si="3334"/>
        <v>0</v>
      </c>
      <c r="L4975" s="24">
        <f t="shared" si="3334"/>
        <v>0</v>
      </c>
      <c r="M4975" s="24">
        <f t="shared" si="3334"/>
        <v>0</v>
      </c>
      <c r="N4975" s="24">
        <f t="shared" si="3334"/>
        <v>0</v>
      </c>
      <c r="O4975" s="30">
        <f t="shared" si="3334"/>
        <v>0</v>
      </c>
      <c r="P4975" s="30">
        <f t="shared" si="3334"/>
        <v>0</v>
      </c>
      <c r="Q4975" s="30">
        <f t="shared" si="3334"/>
        <v>0</v>
      </c>
      <c r="R4975" s="30">
        <v>0</v>
      </c>
      <c r="S4975" s="36" t="s">
        <v>2026</v>
      </c>
    </row>
    <row r="4976" spans="1:19" ht="31.5" hidden="1" customHeight="1" x14ac:dyDescent="0.3">
      <c r="A4976" s="28" t="s">
        <v>510</v>
      </c>
      <c r="B4976" s="28" t="s">
        <v>1393</v>
      </c>
      <c r="C4976" s="18" t="s">
        <v>527</v>
      </c>
      <c r="D4976" s="28" t="s">
        <v>52</v>
      </c>
      <c r="E4976" s="29" t="s">
        <v>664</v>
      </c>
      <c r="F4976" s="24">
        <v>141000</v>
      </c>
      <c r="G4976" s="24"/>
      <c r="H4976" s="24">
        <v>141000</v>
      </c>
      <c r="I4976" s="24">
        <v>0</v>
      </c>
      <c r="J4976" s="37">
        <v>0</v>
      </c>
      <c r="K4976" s="24">
        <v>0</v>
      </c>
      <c r="L4976" s="24">
        <v>0</v>
      </c>
      <c r="M4976" s="24">
        <v>0</v>
      </c>
      <c r="N4976" s="24">
        <v>0</v>
      </c>
      <c r="O4976" s="30">
        <v>0</v>
      </c>
      <c r="P4976" s="30">
        <v>0</v>
      </c>
      <c r="Q4976" s="30">
        <v>0</v>
      </c>
      <c r="R4976" s="30">
        <v>0</v>
      </c>
      <c r="S4976" s="36" t="s">
        <v>2026</v>
      </c>
    </row>
    <row r="4977" spans="1:19" ht="15.75" customHeight="1" x14ac:dyDescent="0.3">
      <c r="A4977" s="28" t="s">
        <v>510</v>
      </c>
      <c r="B4977" s="28" t="s">
        <v>1393</v>
      </c>
      <c r="C4977" s="18" t="s">
        <v>63</v>
      </c>
      <c r="D4977" s="28"/>
      <c r="E4977" s="29" t="s">
        <v>115</v>
      </c>
      <c r="F4977" s="24">
        <v>96880.6</v>
      </c>
      <c r="G4977" s="24">
        <f>G4978+G4981+G4984+G4987+G4990+G4995+G4998+G5001+G5011+G5014+G5005</f>
        <v>3241.3</v>
      </c>
      <c r="H4977" s="24">
        <f t="shared" ref="H4977" si="3335">H4978+H4981+H4984+H4987+H4990+H4995+H4998+H5001+H5011+H5014+H5005</f>
        <v>90253.082000000009</v>
      </c>
      <c r="I4977" s="24">
        <f>I4978+I4981+I4984+I4987+I4990+I4995+I4998+I5001+I5011+I5014+I5005+I5008+I5017</f>
        <v>111948.38700000002</v>
      </c>
      <c r="J4977" s="24">
        <f t="shared" ref="J4977:O4977" si="3336">J4978+J4981+J4984+J4987+J4990+J4995+J4998+J5001+J5011+J5014+J5005+J5008+J5017</f>
        <v>72284.332540000003</v>
      </c>
      <c r="K4977" s="24">
        <f t="shared" si="3336"/>
        <v>725.68200000000002</v>
      </c>
      <c r="L4977" s="24">
        <f t="shared" si="3336"/>
        <v>0</v>
      </c>
      <c r="M4977" s="24">
        <f t="shared" si="3336"/>
        <v>0</v>
      </c>
      <c r="N4977" s="24">
        <f t="shared" si="3336"/>
        <v>0</v>
      </c>
      <c r="O4977" s="24">
        <f t="shared" si="3336"/>
        <v>111620.02809000001</v>
      </c>
      <c r="P4977" s="24">
        <f t="shared" ref="P4977:Q4977" si="3337">P4978+P4981+P4984+P4987+P4990+P4995+P4998+P5001+P5011+P5014+P5005+P5008</f>
        <v>725.68200000000002</v>
      </c>
      <c r="Q4977" s="24">
        <f t="shared" si="3337"/>
        <v>0</v>
      </c>
      <c r="R4977" s="88">
        <f t="shared" si="3311"/>
        <v>99.706687234359165</v>
      </c>
      <c r="S4977" s="70"/>
    </row>
    <row r="4978" spans="1:19" ht="31.5" customHeight="1" x14ac:dyDescent="0.3">
      <c r="A4978" s="28" t="s">
        <v>510</v>
      </c>
      <c r="B4978" s="28" t="s">
        <v>1393</v>
      </c>
      <c r="C4978" s="18" t="s">
        <v>528</v>
      </c>
      <c r="D4978" s="28"/>
      <c r="E4978" s="29" t="s">
        <v>1950</v>
      </c>
      <c r="F4978" s="24">
        <v>1902.3</v>
      </c>
      <c r="G4978" s="24">
        <f t="shared" ref="G4978:Q4979" si="3338">G4979</f>
        <v>0</v>
      </c>
      <c r="H4978" s="24">
        <f t="shared" si="3338"/>
        <v>1777.962</v>
      </c>
      <c r="I4978" s="24">
        <f t="shared" si="3338"/>
        <v>1777.962</v>
      </c>
      <c r="J4978" s="37">
        <f t="shared" si="3338"/>
        <v>1145.3416</v>
      </c>
      <c r="K4978" s="24">
        <f t="shared" si="3338"/>
        <v>0</v>
      </c>
      <c r="L4978" s="24">
        <f t="shared" si="3338"/>
        <v>0</v>
      </c>
      <c r="M4978" s="24">
        <f t="shared" si="3338"/>
        <v>0</v>
      </c>
      <c r="N4978" s="24">
        <f t="shared" si="3338"/>
        <v>0</v>
      </c>
      <c r="O4978" s="30">
        <f t="shared" si="3338"/>
        <v>1747.1195</v>
      </c>
      <c r="P4978" s="30">
        <f t="shared" si="3338"/>
        <v>0</v>
      </c>
      <c r="Q4978" s="30">
        <f t="shared" si="3338"/>
        <v>0</v>
      </c>
      <c r="R4978" s="88">
        <f t="shared" si="3311"/>
        <v>98.26528913441345</v>
      </c>
      <c r="S4978" s="70"/>
    </row>
    <row r="4979" spans="1:19" ht="31.5" customHeight="1" x14ac:dyDescent="0.3">
      <c r="A4979" s="28" t="s">
        <v>510</v>
      </c>
      <c r="B4979" s="28" t="s">
        <v>1393</v>
      </c>
      <c r="C4979" s="18" t="s">
        <v>528</v>
      </c>
      <c r="D4979" s="28" t="s">
        <v>51</v>
      </c>
      <c r="E4979" s="29" t="s">
        <v>663</v>
      </c>
      <c r="F4979" s="24">
        <v>1902.3</v>
      </c>
      <c r="G4979" s="24">
        <f t="shared" si="3338"/>
        <v>0</v>
      </c>
      <c r="H4979" s="24">
        <f t="shared" si="3338"/>
        <v>1777.962</v>
      </c>
      <c r="I4979" s="24">
        <f t="shared" si="3338"/>
        <v>1777.962</v>
      </c>
      <c r="J4979" s="37">
        <f t="shared" si="3338"/>
        <v>1145.3416</v>
      </c>
      <c r="K4979" s="24">
        <f t="shared" si="3338"/>
        <v>0</v>
      </c>
      <c r="L4979" s="24">
        <f t="shared" si="3338"/>
        <v>0</v>
      </c>
      <c r="M4979" s="24">
        <f t="shared" si="3338"/>
        <v>0</v>
      </c>
      <c r="N4979" s="24">
        <f t="shared" si="3338"/>
        <v>0</v>
      </c>
      <c r="O4979" s="30">
        <f t="shared" si="3338"/>
        <v>1747.1195</v>
      </c>
      <c r="P4979" s="30">
        <f t="shared" si="3338"/>
        <v>0</v>
      </c>
      <c r="Q4979" s="30">
        <f t="shared" si="3338"/>
        <v>0</v>
      </c>
      <c r="R4979" s="88">
        <f t="shared" si="3311"/>
        <v>98.26528913441345</v>
      </c>
      <c r="S4979" s="70"/>
    </row>
    <row r="4980" spans="1:19" ht="31.5" customHeight="1" x14ac:dyDescent="0.3">
      <c r="A4980" s="28" t="s">
        <v>510</v>
      </c>
      <c r="B4980" s="28" t="s">
        <v>1393</v>
      </c>
      <c r="C4980" s="18" t="s">
        <v>528</v>
      </c>
      <c r="D4980" s="28" t="s">
        <v>52</v>
      </c>
      <c r="E4980" s="29" t="s">
        <v>664</v>
      </c>
      <c r="F4980" s="24">
        <v>1902.3</v>
      </c>
      <c r="G4980" s="24"/>
      <c r="H4980" s="24">
        <v>1777.962</v>
      </c>
      <c r="I4980" s="24">
        <v>1777.962</v>
      </c>
      <c r="J4980" s="37">
        <v>1145.3416</v>
      </c>
      <c r="K4980" s="24">
        <v>0</v>
      </c>
      <c r="L4980" s="24">
        <v>0</v>
      </c>
      <c r="M4980" s="24">
        <v>0</v>
      </c>
      <c r="N4980" s="24">
        <v>0</v>
      </c>
      <c r="O4980" s="30">
        <v>1747.1195</v>
      </c>
      <c r="P4980" s="30">
        <v>0</v>
      </c>
      <c r="Q4980" s="30">
        <v>0</v>
      </c>
      <c r="R4980" s="88">
        <f t="shared" si="3311"/>
        <v>98.26528913441345</v>
      </c>
      <c r="S4980" s="70"/>
    </row>
    <row r="4981" spans="1:19" ht="31.5" customHeight="1" x14ac:dyDescent="0.3">
      <c r="A4981" s="28" t="s">
        <v>510</v>
      </c>
      <c r="B4981" s="28" t="s">
        <v>1393</v>
      </c>
      <c r="C4981" s="18" t="s">
        <v>85</v>
      </c>
      <c r="D4981" s="28"/>
      <c r="E4981" s="29" t="s">
        <v>119</v>
      </c>
      <c r="F4981" s="24">
        <v>22707.8</v>
      </c>
      <c r="G4981" s="24">
        <f t="shared" ref="G4981:Q4982" si="3339">G4982</f>
        <v>0</v>
      </c>
      <c r="H4981" s="24">
        <f t="shared" si="3339"/>
        <v>22574.891</v>
      </c>
      <c r="I4981" s="24">
        <f t="shared" si="3339"/>
        <v>22574.891</v>
      </c>
      <c r="J4981" s="37">
        <f t="shared" si="3339"/>
        <v>12780.32632</v>
      </c>
      <c r="K4981" s="24">
        <f t="shared" si="3339"/>
        <v>0</v>
      </c>
      <c r="L4981" s="24">
        <f t="shared" si="3339"/>
        <v>0</v>
      </c>
      <c r="M4981" s="24">
        <f t="shared" si="3339"/>
        <v>0</v>
      </c>
      <c r="N4981" s="24">
        <f t="shared" si="3339"/>
        <v>0</v>
      </c>
      <c r="O4981" s="30">
        <f t="shared" si="3339"/>
        <v>22540.15999</v>
      </c>
      <c r="P4981" s="30">
        <f t="shared" si="3339"/>
        <v>0</v>
      </c>
      <c r="Q4981" s="30">
        <f t="shared" si="3339"/>
        <v>0</v>
      </c>
      <c r="R4981" s="88">
        <f t="shared" si="3311"/>
        <v>99.846152036791679</v>
      </c>
      <c r="S4981" s="70"/>
    </row>
    <row r="4982" spans="1:19" ht="31.5" customHeight="1" x14ac:dyDescent="0.3">
      <c r="A4982" s="28" t="s">
        <v>510</v>
      </c>
      <c r="B4982" s="28" t="s">
        <v>1393</v>
      </c>
      <c r="C4982" s="18" t="s">
        <v>85</v>
      </c>
      <c r="D4982" s="28" t="s">
        <v>51</v>
      </c>
      <c r="E4982" s="29" t="s">
        <v>663</v>
      </c>
      <c r="F4982" s="24">
        <v>22707.8</v>
      </c>
      <c r="G4982" s="24">
        <f t="shared" si="3339"/>
        <v>0</v>
      </c>
      <c r="H4982" s="24">
        <f t="shared" si="3339"/>
        <v>22574.891</v>
      </c>
      <c r="I4982" s="24">
        <f t="shared" si="3339"/>
        <v>22574.891</v>
      </c>
      <c r="J4982" s="37">
        <f t="shared" si="3339"/>
        <v>12780.32632</v>
      </c>
      <c r="K4982" s="24">
        <f t="shared" si="3339"/>
        <v>0</v>
      </c>
      <c r="L4982" s="24">
        <f t="shared" si="3339"/>
        <v>0</v>
      </c>
      <c r="M4982" s="24">
        <f t="shared" si="3339"/>
        <v>0</v>
      </c>
      <c r="N4982" s="24">
        <f t="shared" si="3339"/>
        <v>0</v>
      </c>
      <c r="O4982" s="30">
        <f t="shared" si="3339"/>
        <v>22540.15999</v>
      </c>
      <c r="P4982" s="30">
        <f t="shared" si="3339"/>
        <v>0</v>
      </c>
      <c r="Q4982" s="30">
        <f t="shared" si="3339"/>
        <v>0</v>
      </c>
      <c r="R4982" s="88">
        <f t="shared" si="3311"/>
        <v>99.846152036791679</v>
      </c>
      <c r="S4982" s="70"/>
    </row>
    <row r="4983" spans="1:19" ht="31.5" customHeight="1" x14ac:dyDescent="0.3">
      <c r="A4983" s="28" t="s">
        <v>510</v>
      </c>
      <c r="B4983" s="28" t="s">
        <v>1393</v>
      </c>
      <c r="C4983" s="18" t="s">
        <v>85</v>
      </c>
      <c r="D4983" s="28" t="s">
        <v>52</v>
      </c>
      <c r="E4983" s="29" t="s">
        <v>664</v>
      </c>
      <c r="F4983" s="24">
        <v>22707.8</v>
      </c>
      <c r="G4983" s="24"/>
      <c r="H4983" s="24">
        <f>22707.8-132.909</f>
        <v>22574.891</v>
      </c>
      <c r="I4983" s="24">
        <v>22574.891</v>
      </c>
      <c r="J4983" s="37">
        <v>12780.32632</v>
      </c>
      <c r="K4983" s="24">
        <v>0</v>
      </c>
      <c r="L4983" s="24">
        <v>0</v>
      </c>
      <c r="M4983" s="24">
        <v>0</v>
      </c>
      <c r="N4983" s="24">
        <v>0</v>
      </c>
      <c r="O4983" s="30">
        <v>22540.15999</v>
      </c>
      <c r="P4983" s="30">
        <v>0</v>
      </c>
      <c r="Q4983" s="30">
        <v>0</v>
      </c>
      <c r="R4983" s="88">
        <f t="shared" si="3311"/>
        <v>99.846152036791679</v>
      </c>
      <c r="S4983" s="70"/>
    </row>
    <row r="4984" spans="1:19" ht="47.25" customHeight="1" x14ac:dyDescent="0.3">
      <c r="A4984" s="28" t="s">
        <v>510</v>
      </c>
      <c r="B4984" s="28" t="s">
        <v>1393</v>
      </c>
      <c r="C4984" s="18" t="s">
        <v>1951</v>
      </c>
      <c r="D4984" s="28"/>
      <c r="E4984" s="29" t="s">
        <v>1952</v>
      </c>
      <c r="F4984" s="24">
        <v>172.5</v>
      </c>
      <c r="G4984" s="24">
        <f t="shared" ref="G4984:Q4985" si="3340">G4985</f>
        <v>0</v>
      </c>
      <c r="H4984" s="24">
        <f t="shared" si="3340"/>
        <v>172.5</v>
      </c>
      <c r="I4984" s="24">
        <f t="shared" si="3340"/>
        <v>172.5</v>
      </c>
      <c r="J4984" s="37">
        <f t="shared" si="3340"/>
        <v>0</v>
      </c>
      <c r="K4984" s="24">
        <f t="shared" si="3340"/>
        <v>0</v>
      </c>
      <c r="L4984" s="24">
        <f t="shared" si="3340"/>
        <v>0</v>
      </c>
      <c r="M4984" s="24">
        <f t="shared" si="3340"/>
        <v>0</v>
      </c>
      <c r="N4984" s="24">
        <f t="shared" si="3340"/>
        <v>0</v>
      </c>
      <c r="O4984" s="30">
        <f t="shared" si="3340"/>
        <v>172.5</v>
      </c>
      <c r="P4984" s="30">
        <f t="shared" si="3340"/>
        <v>0</v>
      </c>
      <c r="Q4984" s="30">
        <f t="shared" si="3340"/>
        <v>0</v>
      </c>
      <c r="R4984" s="88">
        <f t="shared" si="3311"/>
        <v>100</v>
      </c>
    </row>
    <row r="4985" spans="1:19" ht="15.75" customHeight="1" x14ac:dyDescent="0.3">
      <c r="A4985" s="28" t="s">
        <v>510</v>
      </c>
      <c r="B4985" s="28" t="s">
        <v>1393</v>
      </c>
      <c r="C4985" s="18" t="s">
        <v>1951</v>
      </c>
      <c r="D4985" s="28" t="s">
        <v>190</v>
      </c>
      <c r="E4985" s="29" t="s">
        <v>665</v>
      </c>
      <c r="F4985" s="24">
        <v>172.5</v>
      </c>
      <c r="G4985" s="24">
        <f t="shared" si="3340"/>
        <v>0</v>
      </c>
      <c r="H4985" s="24">
        <f t="shared" si="3340"/>
        <v>172.5</v>
      </c>
      <c r="I4985" s="24">
        <f t="shared" si="3340"/>
        <v>172.5</v>
      </c>
      <c r="J4985" s="37">
        <f t="shared" si="3340"/>
        <v>0</v>
      </c>
      <c r="K4985" s="24">
        <f t="shared" si="3340"/>
        <v>0</v>
      </c>
      <c r="L4985" s="24">
        <f t="shared" si="3340"/>
        <v>0</v>
      </c>
      <c r="M4985" s="24">
        <f t="shared" si="3340"/>
        <v>0</v>
      </c>
      <c r="N4985" s="24">
        <f t="shared" si="3340"/>
        <v>0</v>
      </c>
      <c r="O4985" s="30">
        <f t="shared" si="3340"/>
        <v>172.5</v>
      </c>
      <c r="P4985" s="30">
        <f t="shared" si="3340"/>
        <v>0</v>
      </c>
      <c r="Q4985" s="30">
        <f t="shared" si="3340"/>
        <v>0</v>
      </c>
      <c r="R4985" s="88">
        <f t="shared" si="3311"/>
        <v>100</v>
      </c>
    </row>
    <row r="4986" spans="1:19" ht="15.75" customHeight="1" x14ac:dyDescent="0.3">
      <c r="A4986" s="28" t="s">
        <v>510</v>
      </c>
      <c r="B4986" s="28" t="s">
        <v>1393</v>
      </c>
      <c r="C4986" s="18" t="s">
        <v>1951</v>
      </c>
      <c r="D4986" s="28" t="s">
        <v>515</v>
      </c>
      <c r="E4986" s="29" t="s">
        <v>670</v>
      </c>
      <c r="F4986" s="24">
        <v>172.5</v>
      </c>
      <c r="G4986" s="24"/>
      <c r="H4986" s="24">
        <v>172.5</v>
      </c>
      <c r="I4986" s="24">
        <v>172.5</v>
      </c>
      <c r="J4986" s="37">
        <v>0</v>
      </c>
      <c r="K4986" s="24">
        <v>0</v>
      </c>
      <c r="L4986" s="24">
        <v>0</v>
      </c>
      <c r="M4986" s="24">
        <v>0</v>
      </c>
      <c r="N4986" s="24">
        <v>0</v>
      </c>
      <c r="O4986" s="30">
        <v>172.5</v>
      </c>
      <c r="P4986" s="30">
        <v>0</v>
      </c>
      <c r="Q4986" s="30">
        <v>0</v>
      </c>
      <c r="R4986" s="88">
        <f t="shared" si="3311"/>
        <v>100</v>
      </c>
    </row>
    <row r="4987" spans="1:19" ht="47.25" customHeight="1" x14ac:dyDescent="0.3">
      <c r="A4987" s="28" t="s">
        <v>510</v>
      </c>
      <c r="B4987" s="28" t="s">
        <v>1393</v>
      </c>
      <c r="C4987" s="18" t="s">
        <v>529</v>
      </c>
      <c r="D4987" s="28"/>
      <c r="E4987" s="29" t="s">
        <v>1953</v>
      </c>
      <c r="F4987" s="24">
        <v>46</v>
      </c>
      <c r="G4987" s="24">
        <f t="shared" ref="G4987:Q4988" si="3341">G4988</f>
        <v>0</v>
      </c>
      <c r="H4987" s="24">
        <f t="shared" si="3341"/>
        <v>46</v>
      </c>
      <c r="I4987" s="24">
        <f t="shared" si="3341"/>
        <v>46</v>
      </c>
      <c r="J4987" s="37">
        <f t="shared" si="3341"/>
        <v>0</v>
      </c>
      <c r="K4987" s="24">
        <f t="shared" si="3341"/>
        <v>0</v>
      </c>
      <c r="L4987" s="24">
        <f t="shared" si="3341"/>
        <v>0</v>
      </c>
      <c r="M4987" s="24">
        <f t="shared" si="3341"/>
        <v>0</v>
      </c>
      <c r="N4987" s="24">
        <f t="shared" si="3341"/>
        <v>0</v>
      </c>
      <c r="O4987" s="30">
        <f t="shared" si="3341"/>
        <v>46</v>
      </c>
      <c r="P4987" s="30">
        <f t="shared" si="3341"/>
        <v>0</v>
      </c>
      <c r="Q4987" s="30">
        <f t="shared" si="3341"/>
        <v>0</v>
      </c>
      <c r="R4987" s="88">
        <f t="shared" si="3311"/>
        <v>100</v>
      </c>
    </row>
    <row r="4988" spans="1:19" ht="15.75" customHeight="1" x14ac:dyDescent="0.3">
      <c r="A4988" s="28" t="s">
        <v>510</v>
      </c>
      <c r="B4988" s="28" t="s">
        <v>1393</v>
      </c>
      <c r="C4988" s="18" t="s">
        <v>529</v>
      </c>
      <c r="D4988" s="28" t="s">
        <v>190</v>
      </c>
      <c r="E4988" s="29" t="s">
        <v>665</v>
      </c>
      <c r="F4988" s="24">
        <v>46</v>
      </c>
      <c r="G4988" s="24">
        <f t="shared" si="3341"/>
        <v>0</v>
      </c>
      <c r="H4988" s="24">
        <f t="shared" si="3341"/>
        <v>46</v>
      </c>
      <c r="I4988" s="24">
        <f t="shared" si="3341"/>
        <v>46</v>
      </c>
      <c r="J4988" s="37">
        <f t="shared" si="3341"/>
        <v>0</v>
      </c>
      <c r="K4988" s="24">
        <f t="shared" si="3341"/>
        <v>0</v>
      </c>
      <c r="L4988" s="24">
        <f t="shared" si="3341"/>
        <v>0</v>
      </c>
      <c r="M4988" s="24">
        <f t="shared" si="3341"/>
        <v>0</v>
      </c>
      <c r="N4988" s="24">
        <f t="shared" si="3341"/>
        <v>0</v>
      </c>
      <c r="O4988" s="30">
        <f t="shared" si="3341"/>
        <v>46</v>
      </c>
      <c r="P4988" s="30">
        <f t="shared" si="3341"/>
        <v>0</v>
      </c>
      <c r="Q4988" s="30">
        <f t="shared" si="3341"/>
        <v>0</v>
      </c>
      <c r="R4988" s="88">
        <f t="shared" si="3311"/>
        <v>100</v>
      </c>
    </row>
    <row r="4989" spans="1:19" ht="15.75" customHeight="1" x14ac:dyDescent="0.3">
      <c r="A4989" s="28" t="s">
        <v>510</v>
      </c>
      <c r="B4989" s="28" t="s">
        <v>1393</v>
      </c>
      <c r="C4989" s="18" t="s">
        <v>529</v>
      </c>
      <c r="D4989" s="28" t="s">
        <v>515</v>
      </c>
      <c r="E4989" s="29" t="s">
        <v>670</v>
      </c>
      <c r="F4989" s="24">
        <v>46</v>
      </c>
      <c r="G4989" s="24"/>
      <c r="H4989" s="24">
        <v>46</v>
      </c>
      <c r="I4989" s="24">
        <v>46</v>
      </c>
      <c r="J4989" s="37">
        <v>0</v>
      </c>
      <c r="K4989" s="24">
        <v>0</v>
      </c>
      <c r="L4989" s="24">
        <v>0</v>
      </c>
      <c r="M4989" s="24">
        <v>0</v>
      </c>
      <c r="N4989" s="24">
        <v>0</v>
      </c>
      <c r="O4989" s="30">
        <v>46</v>
      </c>
      <c r="P4989" s="30">
        <v>0</v>
      </c>
      <c r="Q4989" s="30">
        <v>0</v>
      </c>
      <c r="R4989" s="88">
        <f t="shared" si="3311"/>
        <v>100</v>
      </c>
    </row>
    <row r="4990" spans="1:19" ht="31.5" customHeight="1" x14ac:dyDescent="0.3">
      <c r="A4990" s="28" t="s">
        <v>510</v>
      </c>
      <c r="B4990" s="28" t="s">
        <v>1393</v>
      </c>
      <c r="C4990" s="18" t="s">
        <v>532</v>
      </c>
      <c r="D4990" s="28"/>
      <c r="E4990" s="29" t="s">
        <v>123</v>
      </c>
      <c r="F4990" s="24">
        <v>59418.9</v>
      </c>
      <c r="G4990" s="24">
        <f t="shared" ref="G4990:H4990" si="3342">G4991+G4993</f>
        <v>0</v>
      </c>
      <c r="H4990" s="24">
        <f t="shared" si="3342"/>
        <v>53330.264999999999</v>
      </c>
      <c r="I4990" s="24">
        <f t="shared" ref="I4990:Q4990" si="3343">I4991+I4993</f>
        <v>53330.264999999999</v>
      </c>
      <c r="J4990" s="37">
        <f t="shared" si="3343"/>
        <v>28608.451400000002</v>
      </c>
      <c r="K4990" s="24">
        <f t="shared" si="3343"/>
        <v>0</v>
      </c>
      <c r="L4990" s="24">
        <f t="shared" si="3343"/>
        <v>0</v>
      </c>
      <c r="M4990" s="24">
        <f t="shared" si="3343"/>
        <v>0</v>
      </c>
      <c r="N4990" s="24">
        <f t="shared" si="3343"/>
        <v>0</v>
      </c>
      <c r="O4990" s="30">
        <f t="shared" si="3343"/>
        <v>53138.628980000001</v>
      </c>
      <c r="P4990" s="30">
        <f t="shared" si="3343"/>
        <v>0</v>
      </c>
      <c r="Q4990" s="30">
        <f t="shared" si="3343"/>
        <v>0</v>
      </c>
      <c r="R4990" s="88">
        <f t="shared" si="3311"/>
        <v>99.640661789323573</v>
      </c>
      <c r="S4990" s="70"/>
    </row>
    <row r="4991" spans="1:19" ht="31.5" customHeight="1" x14ac:dyDescent="0.3">
      <c r="A4991" s="28" t="s">
        <v>510</v>
      </c>
      <c r="B4991" s="28" t="s">
        <v>1393</v>
      </c>
      <c r="C4991" s="18" t="s">
        <v>532</v>
      </c>
      <c r="D4991" s="28" t="s">
        <v>51</v>
      </c>
      <c r="E4991" s="29" t="s">
        <v>663</v>
      </c>
      <c r="F4991" s="24">
        <v>44290</v>
      </c>
      <c r="G4991" s="24">
        <f t="shared" ref="G4991:Q4991" si="3344">G4992</f>
        <v>0</v>
      </c>
      <c r="H4991" s="24">
        <f t="shared" si="3344"/>
        <v>39714.254999999997</v>
      </c>
      <c r="I4991" s="24">
        <f t="shared" si="3344"/>
        <v>53330.264999999999</v>
      </c>
      <c r="J4991" s="37">
        <f t="shared" si="3344"/>
        <v>28608.451400000002</v>
      </c>
      <c r="K4991" s="24">
        <f t="shared" si="3344"/>
        <v>0</v>
      </c>
      <c r="L4991" s="24">
        <f t="shared" si="3344"/>
        <v>0</v>
      </c>
      <c r="M4991" s="24">
        <f t="shared" si="3344"/>
        <v>0</v>
      </c>
      <c r="N4991" s="24">
        <f t="shared" si="3344"/>
        <v>0</v>
      </c>
      <c r="O4991" s="30">
        <f t="shared" si="3344"/>
        <v>53138.628980000001</v>
      </c>
      <c r="P4991" s="30">
        <f t="shared" si="3344"/>
        <v>0</v>
      </c>
      <c r="Q4991" s="30">
        <f t="shared" si="3344"/>
        <v>0</v>
      </c>
      <c r="R4991" s="88">
        <f t="shared" si="3311"/>
        <v>99.640661789323573</v>
      </c>
      <c r="S4991" s="70"/>
    </row>
    <row r="4992" spans="1:19" ht="31.5" customHeight="1" x14ac:dyDescent="0.3">
      <c r="A4992" s="28" t="s">
        <v>510</v>
      </c>
      <c r="B4992" s="28" t="s">
        <v>1393</v>
      </c>
      <c r="C4992" s="18" t="s">
        <v>532</v>
      </c>
      <c r="D4992" s="28" t="s">
        <v>52</v>
      </c>
      <c r="E4992" s="29" t="s">
        <v>664</v>
      </c>
      <c r="F4992" s="24">
        <v>44290</v>
      </c>
      <c r="G4992" s="24"/>
      <c r="H4992" s="24">
        <f>39861-146.745</f>
        <v>39714.254999999997</v>
      </c>
      <c r="I4992" s="24">
        <v>53330.264999999999</v>
      </c>
      <c r="J4992" s="37">
        <v>28608.451400000002</v>
      </c>
      <c r="K4992" s="24">
        <v>0</v>
      </c>
      <c r="L4992" s="24">
        <v>0</v>
      </c>
      <c r="M4992" s="24">
        <v>0</v>
      </c>
      <c r="N4992" s="24">
        <v>0</v>
      </c>
      <c r="O4992" s="30">
        <v>53138.628980000001</v>
      </c>
      <c r="P4992" s="30">
        <v>0</v>
      </c>
      <c r="Q4992" s="30">
        <v>0</v>
      </c>
      <c r="R4992" s="88">
        <f t="shared" si="3311"/>
        <v>99.640661789323573</v>
      </c>
      <c r="S4992" s="70"/>
    </row>
    <row r="4993" spans="1:19" ht="15.75" hidden="1" customHeight="1" x14ac:dyDescent="0.3">
      <c r="A4993" s="28" t="s">
        <v>510</v>
      </c>
      <c r="B4993" s="28" t="s">
        <v>1393</v>
      </c>
      <c r="C4993" s="18" t="s">
        <v>532</v>
      </c>
      <c r="D4993" s="28" t="s">
        <v>53</v>
      </c>
      <c r="E4993" s="29" t="s">
        <v>679</v>
      </c>
      <c r="F4993" s="24">
        <v>15128.9</v>
      </c>
      <c r="G4993" s="24">
        <f t="shared" ref="G4993:Q4996" si="3345">G4994</f>
        <v>0</v>
      </c>
      <c r="H4993" s="24">
        <f t="shared" si="3345"/>
        <v>13616.01</v>
      </c>
      <c r="I4993" s="24">
        <f t="shared" si="3345"/>
        <v>0</v>
      </c>
      <c r="J4993" s="37">
        <f t="shared" si="3345"/>
        <v>0</v>
      </c>
      <c r="K4993" s="24">
        <f t="shared" si="3345"/>
        <v>0</v>
      </c>
      <c r="L4993" s="24">
        <f t="shared" si="3345"/>
        <v>0</v>
      </c>
      <c r="M4993" s="24">
        <f t="shared" si="3345"/>
        <v>0</v>
      </c>
      <c r="N4993" s="24">
        <f t="shared" si="3345"/>
        <v>0</v>
      </c>
      <c r="O4993" s="30">
        <f t="shared" si="3345"/>
        <v>0</v>
      </c>
      <c r="P4993" s="30">
        <f t="shared" si="3345"/>
        <v>0</v>
      </c>
      <c r="Q4993" s="30">
        <f t="shared" si="3345"/>
        <v>0</v>
      </c>
      <c r="R4993" s="30">
        <v>0</v>
      </c>
      <c r="S4993" s="36" t="s">
        <v>2026</v>
      </c>
    </row>
    <row r="4994" spans="1:19" ht="63" hidden="1" customHeight="1" x14ac:dyDescent="0.3">
      <c r="A4994" s="28" t="s">
        <v>510</v>
      </c>
      <c r="B4994" s="28" t="s">
        <v>1393</v>
      </c>
      <c r="C4994" s="18" t="s">
        <v>532</v>
      </c>
      <c r="D4994" s="28" t="s">
        <v>262</v>
      </c>
      <c r="E4994" s="29" t="s">
        <v>680</v>
      </c>
      <c r="F4994" s="24">
        <v>15128.9</v>
      </c>
      <c r="G4994" s="24"/>
      <c r="H4994" s="24">
        <v>13616.01</v>
      </c>
      <c r="I4994" s="24">
        <v>0</v>
      </c>
      <c r="J4994" s="37">
        <v>0</v>
      </c>
      <c r="K4994" s="24">
        <v>0</v>
      </c>
      <c r="L4994" s="24">
        <v>0</v>
      </c>
      <c r="M4994" s="24">
        <v>0</v>
      </c>
      <c r="N4994" s="24">
        <v>0</v>
      </c>
      <c r="O4994" s="30">
        <v>0</v>
      </c>
      <c r="P4994" s="30">
        <v>0</v>
      </c>
      <c r="Q4994" s="30">
        <v>0</v>
      </c>
      <c r="R4994" s="30">
        <v>0</v>
      </c>
      <c r="S4994" s="36" t="s">
        <v>2026</v>
      </c>
    </row>
    <row r="4995" spans="1:19" ht="78.75" customHeight="1" x14ac:dyDescent="0.3">
      <c r="A4995" s="28" t="s">
        <v>510</v>
      </c>
      <c r="B4995" s="28" t="s">
        <v>1393</v>
      </c>
      <c r="C4995" s="18" t="s">
        <v>533</v>
      </c>
      <c r="D4995" s="28"/>
      <c r="E4995" s="29" t="s">
        <v>1206</v>
      </c>
      <c r="F4995" s="24">
        <v>1391.2</v>
      </c>
      <c r="G4995" s="24">
        <f t="shared" si="3345"/>
        <v>0</v>
      </c>
      <c r="H4995" s="24">
        <f t="shared" si="3345"/>
        <v>1704.1089999999999</v>
      </c>
      <c r="I4995" s="24">
        <f t="shared" si="3345"/>
        <v>1704.1089999999999</v>
      </c>
      <c r="J4995" s="37">
        <f t="shared" si="3345"/>
        <v>1268.0284999999999</v>
      </c>
      <c r="K4995" s="24">
        <f t="shared" si="3345"/>
        <v>0</v>
      </c>
      <c r="L4995" s="24">
        <f t="shared" si="3345"/>
        <v>0</v>
      </c>
      <c r="M4995" s="24">
        <f t="shared" si="3345"/>
        <v>0</v>
      </c>
      <c r="N4995" s="24">
        <f t="shared" si="3345"/>
        <v>0</v>
      </c>
      <c r="O4995" s="30">
        <f t="shared" si="3345"/>
        <v>1644.4606000000001</v>
      </c>
      <c r="P4995" s="30">
        <f t="shared" si="3345"/>
        <v>0</v>
      </c>
      <c r="Q4995" s="30">
        <f t="shared" si="3345"/>
        <v>0</v>
      </c>
      <c r="R4995" s="88">
        <f t="shared" si="3311"/>
        <v>96.49973094444077</v>
      </c>
      <c r="S4995" s="70"/>
    </row>
    <row r="4996" spans="1:19" ht="31.5" customHeight="1" x14ac:dyDescent="0.3">
      <c r="A4996" s="28" t="s">
        <v>510</v>
      </c>
      <c r="B4996" s="28" t="s">
        <v>1393</v>
      </c>
      <c r="C4996" s="18" t="s">
        <v>533</v>
      </c>
      <c r="D4996" s="28" t="s">
        <v>51</v>
      </c>
      <c r="E4996" s="29" t="s">
        <v>663</v>
      </c>
      <c r="F4996" s="24">
        <v>1391.2</v>
      </c>
      <c r="G4996" s="24">
        <f t="shared" ref="G4996:O4996" si="3346">G4997</f>
        <v>0</v>
      </c>
      <c r="H4996" s="24">
        <f t="shared" si="3346"/>
        <v>1704.1089999999999</v>
      </c>
      <c r="I4996" s="24">
        <f t="shared" si="3346"/>
        <v>1704.1089999999999</v>
      </c>
      <c r="J4996" s="37">
        <f t="shared" si="3346"/>
        <v>1268.0284999999999</v>
      </c>
      <c r="K4996" s="24">
        <f t="shared" si="3346"/>
        <v>0</v>
      </c>
      <c r="L4996" s="24">
        <f t="shared" si="3346"/>
        <v>0</v>
      </c>
      <c r="M4996" s="24">
        <f t="shared" si="3346"/>
        <v>0</v>
      </c>
      <c r="N4996" s="24">
        <f t="shared" si="3346"/>
        <v>0</v>
      </c>
      <c r="O4996" s="30">
        <f t="shared" si="3346"/>
        <v>1644.4606000000001</v>
      </c>
      <c r="P4996" s="30">
        <f t="shared" si="3345"/>
        <v>0</v>
      </c>
      <c r="Q4996" s="30">
        <f t="shared" si="3345"/>
        <v>0</v>
      </c>
      <c r="R4996" s="88">
        <f t="shared" si="3311"/>
        <v>96.49973094444077</v>
      </c>
      <c r="S4996" s="70"/>
    </row>
    <row r="4997" spans="1:19" ht="31.5" customHeight="1" x14ac:dyDescent="0.3">
      <c r="A4997" s="28" t="s">
        <v>510</v>
      </c>
      <c r="B4997" s="28" t="s">
        <v>1393</v>
      </c>
      <c r="C4997" s="18" t="s">
        <v>533</v>
      </c>
      <c r="D4997" s="28" t="s">
        <v>52</v>
      </c>
      <c r="E4997" s="29" t="s">
        <v>664</v>
      </c>
      <c r="F4997" s="24">
        <v>1391.2</v>
      </c>
      <c r="G4997" s="24"/>
      <c r="H4997" s="24">
        <f>2503.67-799.561</f>
        <v>1704.1089999999999</v>
      </c>
      <c r="I4997" s="24">
        <v>1704.1089999999999</v>
      </c>
      <c r="J4997" s="37">
        <v>1268.0284999999999</v>
      </c>
      <c r="K4997" s="24">
        <v>0</v>
      </c>
      <c r="L4997" s="24">
        <v>0</v>
      </c>
      <c r="M4997" s="24">
        <v>0</v>
      </c>
      <c r="N4997" s="24">
        <v>0</v>
      </c>
      <c r="O4997" s="30">
        <v>1644.4606000000001</v>
      </c>
      <c r="P4997" s="30">
        <v>0</v>
      </c>
      <c r="Q4997" s="30">
        <v>0</v>
      </c>
      <c r="R4997" s="88">
        <f t="shared" si="3311"/>
        <v>96.49973094444077</v>
      </c>
      <c r="S4997" s="70"/>
    </row>
    <row r="4998" spans="1:19" ht="47.25" customHeight="1" x14ac:dyDescent="0.3">
      <c r="A4998" s="28" t="s">
        <v>510</v>
      </c>
      <c r="B4998" s="28" t="s">
        <v>1393</v>
      </c>
      <c r="C4998" s="18" t="s">
        <v>534</v>
      </c>
      <c r="D4998" s="28"/>
      <c r="E4998" s="29" t="s">
        <v>1207</v>
      </c>
      <c r="F4998" s="24">
        <v>8175.1</v>
      </c>
      <c r="G4998" s="24">
        <f t="shared" ref="G4998:Q4999" si="3347">G4999</f>
        <v>0</v>
      </c>
      <c r="H4998" s="24">
        <f t="shared" si="3347"/>
        <v>7639.0619999999999</v>
      </c>
      <c r="I4998" s="24">
        <f t="shared" si="3347"/>
        <v>7639.0619999999999</v>
      </c>
      <c r="J4998" s="37">
        <f t="shared" si="3347"/>
        <v>4607.7693200000003</v>
      </c>
      <c r="K4998" s="24">
        <f t="shared" si="3347"/>
        <v>0</v>
      </c>
      <c r="L4998" s="24">
        <f t="shared" si="3347"/>
        <v>0</v>
      </c>
      <c r="M4998" s="24">
        <f t="shared" si="3347"/>
        <v>0</v>
      </c>
      <c r="N4998" s="24">
        <f t="shared" si="3347"/>
        <v>0</v>
      </c>
      <c r="O4998" s="30">
        <f t="shared" si="3347"/>
        <v>7639.0616200000004</v>
      </c>
      <c r="P4998" s="30">
        <f t="shared" si="3347"/>
        <v>0</v>
      </c>
      <c r="Q4998" s="30">
        <f t="shared" si="3347"/>
        <v>0</v>
      </c>
      <c r="R4998" s="88">
        <f t="shared" si="3311"/>
        <v>99.999995025567273</v>
      </c>
      <c r="S4998" s="70"/>
    </row>
    <row r="4999" spans="1:19" ht="31.5" customHeight="1" x14ac:dyDescent="0.3">
      <c r="A4999" s="28" t="s">
        <v>510</v>
      </c>
      <c r="B4999" s="28" t="s">
        <v>1393</v>
      </c>
      <c r="C4999" s="18" t="s">
        <v>534</v>
      </c>
      <c r="D4999" s="28" t="s">
        <v>51</v>
      </c>
      <c r="E4999" s="29" t="s">
        <v>663</v>
      </c>
      <c r="F4999" s="24">
        <v>8175.1</v>
      </c>
      <c r="G4999" s="24">
        <f t="shared" si="3347"/>
        <v>0</v>
      </c>
      <c r="H4999" s="24">
        <f t="shared" si="3347"/>
        <v>7639.0619999999999</v>
      </c>
      <c r="I4999" s="24">
        <f t="shared" si="3347"/>
        <v>7639.0619999999999</v>
      </c>
      <c r="J4999" s="37">
        <f t="shared" si="3347"/>
        <v>4607.7693200000003</v>
      </c>
      <c r="K4999" s="24">
        <f t="shared" si="3347"/>
        <v>0</v>
      </c>
      <c r="L4999" s="24">
        <f t="shared" si="3347"/>
        <v>0</v>
      </c>
      <c r="M4999" s="24">
        <f t="shared" si="3347"/>
        <v>0</v>
      </c>
      <c r="N4999" s="24">
        <f t="shared" si="3347"/>
        <v>0</v>
      </c>
      <c r="O4999" s="30">
        <f t="shared" si="3347"/>
        <v>7639.0616200000004</v>
      </c>
      <c r="P4999" s="30">
        <f t="shared" si="3347"/>
        <v>0</v>
      </c>
      <c r="Q4999" s="30">
        <f t="shared" si="3347"/>
        <v>0</v>
      </c>
      <c r="R4999" s="88">
        <f t="shared" si="3311"/>
        <v>99.999995025567273</v>
      </c>
      <c r="S4999" s="70"/>
    </row>
    <row r="5000" spans="1:19" ht="31.5" customHeight="1" x14ac:dyDescent="0.3">
      <c r="A5000" s="28" t="s">
        <v>510</v>
      </c>
      <c r="B5000" s="28" t="s">
        <v>1393</v>
      </c>
      <c r="C5000" s="18" t="s">
        <v>534</v>
      </c>
      <c r="D5000" s="28" t="s">
        <v>52</v>
      </c>
      <c r="E5000" s="29" t="s">
        <v>664</v>
      </c>
      <c r="F5000" s="24">
        <v>8175.1</v>
      </c>
      <c r="G5000" s="24"/>
      <c r="H5000" s="24">
        <f>7640.457-1.395</f>
        <v>7639.0619999999999</v>
      </c>
      <c r="I5000" s="24">
        <v>7639.0619999999999</v>
      </c>
      <c r="J5000" s="37">
        <v>4607.7693200000003</v>
      </c>
      <c r="K5000" s="24">
        <v>0</v>
      </c>
      <c r="L5000" s="24">
        <v>0</v>
      </c>
      <c r="M5000" s="24">
        <v>0</v>
      </c>
      <c r="N5000" s="24">
        <v>0</v>
      </c>
      <c r="O5000" s="30">
        <v>7639.0616200000004</v>
      </c>
      <c r="P5000" s="30">
        <v>0</v>
      </c>
      <c r="Q5000" s="30">
        <v>0</v>
      </c>
      <c r="R5000" s="88">
        <f t="shared" si="3311"/>
        <v>99.999995025567273</v>
      </c>
      <c r="S5000" s="70"/>
    </row>
    <row r="5001" spans="1:19" ht="15.75" customHeight="1" x14ac:dyDescent="0.3">
      <c r="A5001" s="28" t="s">
        <v>510</v>
      </c>
      <c r="B5001" s="28" t="s">
        <v>1393</v>
      </c>
      <c r="C5001" s="18" t="s">
        <v>535</v>
      </c>
      <c r="D5001" s="28"/>
      <c r="E5001" s="29" t="s">
        <v>1208</v>
      </c>
      <c r="F5001" s="24">
        <v>2733.3</v>
      </c>
      <c r="G5001" s="24">
        <f t="shared" ref="G5001:Q5001" si="3348">G5002</f>
        <v>0</v>
      </c>
      <c r="H5001" s="24">
        <f t="shared" si="3348"/>
        <v>2686.2929999999997</v>
      </c>
      <c r="I5001" s="24">
        <f t="shared" si="3348"/>
        <v>2686.2929999999997</v>
      </c>
      <c r="J5001" s="37">
        <f t="shared" si="3348"/>
        <v>2686.2928000000002</v>
      </c>
      <c r="K5001" s="24">
        <f t="shared" si="3348"/>
        <v>0</v>
      </c>
      <c r="L5001" s="24">
        <f t="shared" si="3348"/>
        <v>0</v>
      </c>
      <c r="M5001" s="24">
        <f t="shared" si="3348"/>
        <v>0</v>
      </c>
      <c r="N5001" s="24">
        <f t="shared" si="3348"/>
        <v>0</v>
      </c>
      <c r="O5001" s="30">
        <f t="shared" si="3348"/>
        <v>2686.2928000000002</v>
      </c>
      <c r="P5001" s="30">
        <f t="shared" si="3348"/>
        <v>0</v>
      </c>
      <c r="Q5001" s="30">
        <f t="shared" si="3348"/>
        <v>0</v>
      </c>
      <c r="R5001" s="88">
        <f t="shared" si="3311"/>
        <v>99.999992554795796</v>
      </c>
      <c r="S5001" s="70"/>
    </row>
    <row r="5002" spans="1:19" ht="15.75" customHeight="1" x14ac:dyDescent="0.3">
      <c r="A5002" s="28" t="s">
        <v>510</v>
      </c>
      <c r="B5002" s="28" t="s">
        <v>1393</v>
      </c>
      <c r="C5002" s="18" t="s">
        <v>535</v>
      </c>
      <c r="D5002" s="28" t="s">
        <v>53</v>
      </c>
      <c r="E5002" s="29" t="s">
        <v>679</v>
      </c>
      <c r="F5002" s="24">
        <v>2733.3</v>
      </c>
      <c r="G5002" s="24">
        <f t="shared" ref="G5002:H5002" si="3349">G5003+G5004</f>
        <v>0</v>
      </c>
      <c r="H5002" s="24">
        <f t="shared" si="3349"/>
        <v>2686.2929999999997</v>
      </c>
      <c r="I5002" s="24">
        <f t="shared" ref="I5002:Q5002" si="3350">I5003+I5004</f>
        <v>2686.2929999999997</v>
      </c>
      <c r="J5002" s="37">
        <f t="shared" si="3350"/>
        <v>2686.2928000000002</v>
      </c>
      <c r="K5002" s="24">
        <f t="shared" si="3350"/>
        <v>0</v>
      </c>
      <c r="L5002" s="24">
        <f t="shared" si="3350"/>
        <v>0</v>
      </c>
      <c r="M5002" s="24">
        <f t="shared" si="3350"/>
        <v>0</v>
      </c>
      <c r="N5002" s="24">
        <f t="shared" si="3350"/>
        <v>0</v>
      </c>
      <c r="O5002" s="30">
        <f t="shared" si="3350"/>
        <v>2686.2928000000002</v>
      </c>
      <c r="P5002" s="30">
        <f t="shared" si="3350"/>
        <v>0</v>
      </c>
      <c r="Q5002" s="30">
        <f t="shared" si="3350"/>
        <v>0</v>
      </c>
      <c r="R5002" s="88">
        <f t="shared" si="3311"/>
        <v>99.999992554795796</v>
      </c>
      <c r="S5002" s="70"/>
    </row>
    <row r="5003" spans="1:19" ht="15.75" customHeight="1" x14ac:dyDescent="0.3">
      <c r="A5003" s="28" t="s">
        <v>510</v>
      </c>
      <c r="B5003" s="28" t="s">
        <v>1393</v>
      </c>
      <c r="C5003" s="18" t="s">
        <v>535</v>
      </c>
      <c r="D5003" s="28" t="s">
        <v>60</v>
      </c>
      <c r="E5003" s="29" t="s">
        <v>682</v>
      </c>
      <c r="F5003" s="24">
        <v>2072.4</v>
      </c>
      <c r="G5003" s="24"/>
      <c r="H5003" s="24">
        <f>2072.4-0.068</f>
        <v>2072.3319999999999</v>
      </c>
      <c r="I5003" s="24">
        <v>2072.3319999999999</v>
      </c>
      <c r="J5003" s="37">
        <v>2072.3317999999999</v>
      </c>
      <c r="K5003" s="24">
        <v>0</v>
      </c>
      <c r="L5003" s="24">
        <v>0</v>
      </c>
      <c r="M5003" s="24">
        <v>0</v>
      </c>
      <c r="N5003" s="24">
        <v>0</v>
      </c>
      <c r="O5003" s="30">
        <v>2072.3317999999999</v>
      </c>
      <c r="P5003" s="30">
        <v>0</v>
      </c>
      <c r="Q5003" s="30">
        <v>0</v>
      </c>
      <c r="R5003" s="88">
        <f t="shared" si="3311"/>
        <v>99.999990349036736</v>
      </c>
      <c r="S5003" s="70"/>
    </row>
    <row r="5004" spans="1:19" ht="31.5" customHeight="1" x14ac:dyDescent="0.3">
      <c r="A5004" s="28" t="s">
        <v>510</v>
      </c>
      <c r="B5004" s="28" t="s">
        <v>1393</v>
      </c>
      <c r="C5004" s="18" t="s">
        <v>535</v>
      </c>
      <c r="D5004" s="28" t="s">
        <v>536</v>
      </c>
      <c r="E5004" s="29" t="s">
        <v>683</v>
      </c>
      <c r="F5004" s="24">
        <v>660.9</v>
      </c>
      <c r="G5004" s="24"/>
      <c r="H5004" s="24">
        <f>660.9-46.939</f>
        <v>613.96100000000001</v>
      </c>
      <c r="I5004" s="24">
        <v>613.96100000000001</v>
      </c>
      <c r="J5004" s="37">
        <v>613.96100000000001</v>
      </c>
      <c r="K5004" s="24">
        <v>0</v>
      </c>
      <c r="L5004" s="24">
        <v>0</v>
      </c>
      <c r="M5004" s="24">
        <v>0</v>
      </c>
      <c r="N5004" s="24">
        <v>0</v>
      </c>
      <c r="O5004" s="30">
        <v>613.96100000000001</v>
      </c>
      <c r="P5004" s="30">
        <v>0</v>
      </c>
      <c r="Q5004" s="30">
        <v>0</v>
      </c>
      <c r="R5004" s="88">
        <f t="shared" si="3311"/>
        <v>100</v>
      </c>
      <c r="S5004" s="70"/>
    </row>
    <row r="5005" spans="1:19" ht="31.5" hidden="1" customHeight="1" x14ac:dyDescent="0.3">
      <c r="A5005" s="28" t="s">
        <v>510</v>
      </c>
      <c r="B5005" s="28" t="s">
        <v>1393</v>
      </c>
      <c r="C5005" s="18" t="s">
        <v>1998</v>
      </c>
      <c r="D5005" s="28"/>
      <c r="E5005" s="29" t="s">
        <v>1999</v>
      </c>
      <c r="F5005" s="24"/>
      <c r="G5005" s="24">
        <f>G5006</f>
        <v>3241.3</v>
      </c>
      <c r="H5005" s="24">
        <f t="shared" ref="H5005:Q5006" si="3351">H5006</f>
        <v>0</v>
      </c>
      <c r="I5005" s="24">
        <f t="shared" si="3351"/>
        <v>0</v>
      </c>
      <c r="J5005" s="24">
        <f t="shared" si="3351"/>
        <v>0</v>
      </c>
      <c r="K5005" s="24">
        <f t="shared" si="3351"/>
        <v>0</v>
      </c>
      <c r="L5005" s="24">
        <f t="shared" si="3351"/>
        <v>0</v>
      </c>
      <c r="M5005" s="24">
        <f t="shared" si="3351"/>
        <v>0</v>
      </c>
      <c r="N5005" s="24">
        <f t="shared" si="3351"/>
        <v>0</v>
      </c>
      <c r="O5005" s="24">
        <f t="shared" si="3351"/>
        <v>0</v>
      </c>
      <c r="P5005" s="24">
        <f t="shared" si="3351"/>
        <v>0</v>
      </c>
      <c r="Q5005" s="24">
        <f t="shared" si="3351"/>
        <v>0</v>
      </c>
      <c r="R5005" s="30">
        <v>0</v>
      </c>
      <c r="S5005" s="26" t="s">
        <v>2026</v>
      </c>
    </row>
    <row r="5006" spans="1:19" ht="31.5" hidden="1" customHeight="1" x14ac:dyDescent="0.3">
      <c r="A5006" s="28" t="s">
        <v>510</v>
      </c>
      <c r="B5006" s="28" t="s">
        <v>1393</v>
      </c>
      <c r="C5006" s="18" t="s">
        <v>1998</v>
      </c>
      <c r="D5006" s="28" t="s">
        <v>51</v>
      </c>
      <c r="E5006" s="29" t="s">
        <v>663</v>
      </c>
      <c r="F5006" s="24"/>
      <c r="G5006" s="24">
        <f>G5007</f>
        <v>3241.3</v>
      </c>
      <c r="H5006" s="24">
        <f t="shared" si="3351"/>
        <v>0</v>
      </c>
      <c r="I5006" s="24">
        <f t="shared" si="3351"/>
        <v>0</v>
      </c>
      <c r="J5006" s="24">
        <f t="shared" si="3351"/>
        <v>0</v>
      </c>
      <c r="K5006" s="24">
        <f t="shared" si="3351"/>
        <v>0</v>
      </c>
      <c r="L5006" s="24">
        <f t="shared" si="3351"/>
        <v>0</v>
      </c>
      <c r="M5006" s="24">
        <f t="shared" si="3351"/>
        <v>0</v>
      </c>
      <c r="N5006" s="24">
        <f t="shared" si="3351"/>
        <v>0</v>
      </c>
      <c r="O5006" s="24">
        <f t="shared" si="3351"/>
        <v>0</v>
      </c>
      <c r="P5006" s="24">
        <f t="shared" si="3351"/>
        <v>0</v>
      </c>
      <c r="Q5006" s="24">
        <f t="shared" si="3351"/>
        <v>0</v>
      </c>
      <c r="R5006" s="30">
        <v>0</v>
      </c>
      <c r="S5006" s="26" t="s">
        <v>2026</v>
      </c>
    </row>
    <row r="5007" spans="1:19" ht="31.5" hidden="1" customHeight="1" x14ac:dyDescent="0.3">
      <c r="A5007" s="28" t="s">
        <v>510</v>
      </c>
      <c r="B5007" s="28" t="s">
        <v>1393</v>
      </c>
      <c r="C5007" s="18" t="s">
        <v>1998</v>
      </c>
      <c r="D5007" s="28" t="s">
        <v>52</v>
      </c>
      <c r="E5007" s="29" t="s">
        <v>664</v>
      </c>
      <c r="F5007" s="24"/>
      <c r="G5007" s="24">
        <v>3241.3</v>
      </c>
      <c r="H5007" s="24">
        <v>0</v>
      </c>
      <c r="I5007" s="24">
        <v>0</v>
      </c>
      <c r="J5007" s="24">
        <v>0</v>
      </c>
      <c r="K5007" s="24">
        <v>0</v>
      </c>
      <c r="L5007" s="24">
        <v>0</v>
      </c>
      <c r="M5007" s="24">
        <v>0</v>
      </c>
      <c r="N5007" s="24">
        <v>0</v>
      </c>
      <c r="O5007" s="24">
        <v>0</v>
      </c>
      <c r="P5007" s="24">
        <v>0</v>
      </c>
      <c r="Q5007" s="24">
        <v>0</v>
      </c>
      <c r="R5007" s="30">
        <v>0</v>
      </c>
      <c r="S5007" s="26" t="s">
        <v>2026</v>
      </c>
    </row>
    <row r="5008" spans="1:19" ht="31.5" customHeight="1" x14ac:dyDescent="0.3">
      <c r="A5008" s="28" t="s">
        <v>510</v>
      </c>
      <c r="B5008" s="28" t="s">
        <v>1393</v>
      </c>
      <c r="C5008" s="18" t="s">
        <v>2102</v>
      </c>
      <c r="D5008" s="28"/>
      <c r="E5008" s="52" t="s">
        <v>2103</v>
      </c>
      <c r="F5008" s="24"/>
      <c r="G5008" s="24"/>
      <c r="H5008" s="24">
        <f>H5009</f>
        <v>0</v>
      </c>
      <c r="I5008" s="24">
        <f>I5009</f>
        <v>725.68200000000002</v>
      </c>
      <c r="J5008" s="24">
        <f t="shared" ref="J5008:Q5009" si="3352">J5009</f>
        <v>0</v>
      </c>
      <c r="K5008" s="24">
        <f t="shared" si="3352"/>
        <v>725.68200000000002</v>
      </c>
      <c r="L5008" s="24">
        <f t="shared" si="3352"/>
        <v>0</v>
      </c>
      <c r="M5008" s="24">
        <f t="shared" si="3352"/>
        <v>0</v>
      </c>
      <c r="N5008" s="24">
        <f t="shared" si="3352"/>
        <v>0</v>
      </c>
      <c r="O5008" s="24">
        <f t="shared" si="3352"/>
        <v>725.68200000000002</v>
      </c>
      <c r="P5008" s="24">
        <f t="shared" si="3352"/>
        <v>725.68200000000002</v>
      </c>
      <c r="Q5008" s="24">
        <f t="shared" si="3352"/>
        <v>0</v>
      </c>
      <c r="R5008" s="88">
        <f t="shared" ref="R5008:R5068" si="3353">O5008/I5008*100</f>
        <v>100</v>
      </c>
    </row>
    <row r="5009" spans="1:19" ht="31.5" customHeight="1" x14ac:dyDescent="0.3">
      <c r="A5009" s="28" t="s">
        <v>510</v>
      </c>
      <c r="B5009" s="28" t="s">
        <v>1393</v>
      </c>
      <c r="C5009" s="18" t="s">
        <v>2102</v>
      </c>
      <c r="D5009" s="28" t="s">
        <v>58</v>
      </c>
      <c r="E5009" s="29" t="s">
        <v>660</v>
      </c>
      <c r="F5009" s="24"/>
      <c r="G5009" s="24"/>
      <c r="H5009" s="24">
        <v>0</v>
      </c>
      <c r="I5009" s="24">
        <f>I5010</f>
        <v>725.68200000000002</v>
      </c>
      <c r="J5009" s="24">
        <f t="shared" si="3352"/>
        <v>0</v>
      </c>
      <c r="K5009" s="24">
        <f t="shared" si="3352"/>
        <v>725.68200000000002</v>
      </c>
      <c r="L5009" s="24">
        <f t="shared" si="3352"/>
        <v>0</v>
      </c>
      <c r="M5009" s="24">
        <f t="shared" si="3352"/>
        <v>0</v>
      </c>
      <c r="N5009" s="24">
        <f t="shared" si="3352"/>
        <v>0</v>
      </c>
      <c r="O5009" s="24">
        <f t="shared" si="3352"/>
        <v>725.68200000000002</v>
      </c>
      <c r="P5009" s="24">
        <f t="shared" si="3352"/>
        <v>725.68200000000002</v>
      </c>
      <c r="Q5009" s="24">
        <f t="shared" si="3352"/>
        <v>0</v>
      </c>
      <c r="R5009" s="88">
        <f t="shared" si="3353"/>
        <v>100</v>
      </c>
    </row>
    <row r="5010" spans="1:19" ht="31.5" customHeight="1" x14ac:dyDescent="0.3">
      <c r="A5010" s="28" t="s">
        <v>510</v>
      </c>
      <c r="B5010" s="28" t="s">
        <v>1393</v>
      </c>
      <c r="C5010" s="18" t="s">
        <v>2102</v>
      </c>
      <c r="D5010" s="28" t="s">
        <v>68</v>
      </c>
      <c r="E5010" s="29" t="s">
        <v>662</v>
      </c>
      <c r="F5010" s="24"/>
      <c r="G5010" s="24"/>
      <c r="H5010" s="24">
        <v>0</v>
      </c>
      <c r="I5010" s="24">
        <v>725.68200000000002</v>
      </c>
      <c r="J5010" s="24">
        <v>0</v>
      </c>
      <c r="K5010" s="24">
        <f>I5010</f>
        <v>725.68200000000002</v>
      </c>
      <c r="L5010" s="24">
        <v>0</v>
      </c>
      <c r="M5010" s="24">
        <v>0</v>
      </c>
      <c r="N5010" s="24">
        <v>0</v>
      </c>
      <c r="O5010" s="24">
        <v>725.68200000000002</v>
      </c>
      <c r="P5010" s="24">
        <f>O5010</f>
        <v>725.68200000000002</v>
      </c>
      <c r="Q5010" s="24">
        <v>0</v>
      </c>
      <c r="R5010" s="88">
        <f t="shared" si="3353"/>
        <v>100</v>
      </c>
    </row>
    <row r="5011" spans="1:19" ht="47.25" customHeight="1" x14ac:dyDescent="0.3">
      <c r="A5011" s="28" t="s">
        <v>510</v>
      </c>
      <c r="B5011" s="28" t="s">
        <v>1393</v>
      </c>
      <c r="C5011" s="18" t="s">
        <v>537</v>
      </c>
      <c r="D5011" s="28"/>
      <c r="E5011" s="29" t="s">
        <v>1713</v>
      </c>
      <c r="F5011" s="24">
        <v>57.5</v>
      </c>
      <c r="G5011" s="24">
        <f t="shared" ref="G5011:Q5012" si="3354">G5012</f>
        <v>0</v>
      </c>
      <c r="H5011" s="24">
        <f t="shared" si="3354"/>
        <v>46</v>
      </c>
      <c r="I5011" s="24">
        <f t="shared" si="3354"/>
        <v>46</v>
      </c>
      <c r="J5011" s="37">
        <f t="shared" si="3354"/>
        <v>46</v>
      </c>
      <c r="K5011" s="24">
        <f t="shared" si="3354"/>
        <v>0</v>
      </c>
      <c r="L5011" s="24">
        <f t="shared" si="3354"/>
        <v>0</v>
      </c>
      <c r="M5011" s="24">
        <f t="shared" si="3354"/>
        <v>0</v>
      </c>
      <c r="N5011" s="24">
        <f t="shared" si="3354"/>
        <v>0</v>
      </c>
      <c r="O5011" s="30">
        <f t="shared" si="3354"/>
        <v>46</v>
      </c>
      <c r="P5011" s="30">
        <f t="shared" si="3354"/>
        <v>0</v>
      </c>
      <c r="Q5011" s="30">
        <f t="shared" si="3354"/>
        <v>0</v>
      </c>
      <c r="R5011" s="88">
        <f t="shared" si="3353"/>
        <v>100</v>
      </c>
      <c r="S5011" s="70"/>
    </row>
    <row r="5012" spans="1:19" ht="15.75" customHeight="1" x14ac:dyDescent="0.3">
      <c r="A5012" s="28" t="s">
        <v>510</v>
      </c>
      <c r="B5012" s="28" t="s">
        <v>1393</v>
      </c>
      <c r="C5012" s="18" t="s">
        <v>537</v>
      </c>
      <c r="D5012" s="28" t="s">
        <v>190</v>
      </c>
      <c r="E5012" s="29" t="s">
        <v>665</v>
      </c>
      <c r="F5012" s="24">
        <v>57.5</v>
      </c>
      <c r="G5012" s="24">
        <f t="shared" ref="G5012:O5012" si="3355">G5013</f>
        <v>0</v>
      </c>
      <c r="H5012" s="24">
        <f t="shared" si="3355"/>
        <v>46</v>
      </c>
      <c r="I5012" s="24">
        <f t="shared" si="3355"/>
        <v>46</v>
      </c>
      <c r="J5012" s="37">
        <f t="shared" si="3355"/>
        <v>46</v>
      </c>
      <c r="K5012" s="24">
        <f t="shared" si="3355"/>
        <v>0</v>
      </c>
      <c r="L5012" s="24">
        <f t="shared" si="3355"/>
        <v>0</v>
      </c>
      <c r="M5012" s="24">
        <f t="shared" si="3355"/>
        <v>0</v>
      </c>
      <c r="N5012" s="24">
        <f t="shared" si="3355"/>
        <v>0</v>
      </c>
      <c r="O5012" s="30">
        <f t="shared" si="3355"/>
        <v>46</v>
      </c>
      <c r="P5012" s="30">
        <f t="shared" si="3354"/>
        <v>0</v>
      </c>
      <c r="Q5012" s="30">
        <f t="shared" si="3354"/>
        <v>0</v>
      </c>
      <c r="R5012" s="88">
        <f t="shared" si="3353"/>
        <v>100</v>
      </c>
      <c r="S5012" s="70"/>
    </row>
    <row r="5013" spans="1:19" ht="15.75" customHeight="1" x14ac:dyDescent="0.3">
      <c r="A5013" s="28" t="s">
        <v>510</v>
      </c>
      <c r="B5013" s="28" t="s">
        <v>1393</v>
      </c>
      <c r="C5013" s="18" t="s">
        <v>537</v>
      </c>
      <c r="D5013" s="28" t="s">
        <v>515</v>
      </c>
      <c r="E5013" s="29" t="s">
        <v>670</v>
      </c>
      <c r="F5013" s="24">
        <v>57.5</v>
      </c>
      <c r="G5013" s="24"/>
      <c r="H5013" s="24">
        <f>57.5-11.5</f>
        <v>46</v>
      </c>
      <c r="I5013" s="24">
        <v>46</v>
      </c>
      <c r="J5013" s="37">
        <v>46</v>
      </c>
      <c r="K5013" s="24">
        <v>0</v>
      </c>
      <c r="L5013" s="24">
        <v>0</v>
      </c>
      <c r="M5013" s="24">
        <v>0</v>
      </c>
      <c r="N5013" s="24">
        <v>0</v>
      </c>
      <c r="O5013" s="30">
        <v>46</v>
      </c>
      <c r="P5013" s="30">
        <v>0</v>
      </c>
      <c r="Q5013" s="30">
        <v>0</v>
      </c>
      <c r="R5013" s="88">
        <f t="shared" si="3353"/>
        <v>100</v>
      </c>
      <c r="S5013" s="70"/>
    </row>
    <row r="5014" spans="1:19" ht="31.5" customHeight="1" x14ac:dyDescent="0.3">
      <c r="A5014" s="28" t="s">
        <v>510</v>
      </c>
      <c r="B5014" s="28" t="s">
        <v>1393</v>
      </c>
      <c r="C5014" s="18" t="s">
        <v>538</v>
      </c>
      <c r="D5014" s="28"/>
      <c r="E5014" s="29" t="s">
        <v>1218</v>
      </c>
      <c r="F5014" s="24">
        <v>276</v>
      </c>
      <c r="G5014" s="24">
        <f t="shared" ref="G5014:Q5015" si="3356">G5015</f>
        <v>0</v>
      </c>
      <c r="H5014" s="24">
        <f t="shared" si="3356"/>
        <v>276</v>
      </c>
      <c r="I5014" s="24">
        <f t="shared" si="3356"/>
        <v>276</v>
      </c>
      <c r="J5014" s="37">
        <f t="shared" si="3356"/>
        <v>172.5</v>
      </c>
      <c r="K5014" s="24">
        <f t="shared" si="3356"/>
        <v>0</v>
      </c>
      <c r="L5014" s="24">
        <f t="shared" si="3356"/>
        <v>0</v>
      </c>
      <c r="M5014" s="24">
        <f t="shared" si="3356"/>
        <v>0</v>
      </c>
      <c r="N5014" s="24">
        <f t="shared" si="3356"/>
        <v>0</v>
      </c>
      <c r="O5014" s="30">
        <f t="shared" si="3356"/>
        <v>264.5</v>
      </c>
      <c r="P5014" s="30">
        <f t="shared" si="3356"/>
        <v>0</v>
      </c>
      <c r="Q5014" s="30">
        <f t="shared" si="3356"/>
        <v>0</v>
      </c>
      <c r="R5014" s="88">
        <f t="shared" si="3353"/>
        <v>95.833333333333343</v>
      </c>
      <c r="S5014" s="70"/>
    </row>
    <row r="5015" spans="1:19" ht="15.75" customHeight="1" x14ac:dyDescent="0.3">
      <c r="A5015" s="28" t="s">
        <v>510</v>
      </c>
      <c r="B5015" s="28" t="s">
        <v>1393</v>
      </c>
      <c r="C5015" s="18" t="s">
        <v>538</v>
      </c>
      <c r="D5015" s="28" t="s">
        <v>190</v>
      </c>
      <c r="E5015" s="29" t="s">
        <v>665</v>
      </c>
      <c r="F5015" s="24">
        <v>276</v>
      </c>
      <c r="G5015" s="24">
        <f t="shared" si="3356"/>
        <v>0</v>
      </c>
      <c r="H5015" s="24">
        <f t="shared" si="3356"/>
        <v>276</v>
      </c>
      <c r="I5015" s="24">
        <f t="shared" si="3356"/>
        <v>276</v>
      </c>
      <c r="J5015" s="37">
        <f t="shared" si="3356"/>
        <v>172.5</v>
      </c>
      <c r="K5015" s="24">
        <f t="shared" si="3356"/>
        <v>0</v>
      </c>
      <c r="L5015" s="24">
        <f t="shared" si="3356"/>
        <v>0</v>
      </c>
      <c r="M5015" s="24">
        <f t="shared" si="3356"/>
        <v>0</v>
      </c>
      <c r="N5015" s="24">
        <f t="shared" si="3356"/>
        <v>0</v>
      </c>
      <c r="O5015" s="30">
        <f t="shared" si="3356"/>
        <v>264.5</v>
      </c>
      <c r="P5015" s="30">
        <f t="shared" si="3356"/>
        <v>0</v>
      </c>
      <c r="Q5015" s="30">
        <f t="shared" si="3356"/>
        <v>0</v>
      </c>
      <c r="R5015" s="88">
        <f t="shared" si="3353"/>
        <v>95.833333333333343</v>
      </c>
      <c r="S5015" s="70"/>
    </row>
    <row r="5016" spans="1:19" ht="15.75" customHeight="1" x14ac:dyDescent="0.3">
      <c r="A5016" s="28" t="s">
        <v>510</v>
      </c>
      <c r="B5016" s="28" t="s">
        <v>1393</v>
      </c>
      <c r="C5016" s="18" t="s">
        <v>538</v>
      </c>
      <c r="D5016" s="28" t="s">
        <v>515</v>
      </c>
      <c r="E5016" s="29" t="s">
        <v>670</v>
      </c>
      <c r="F5016" s="24">
        <v>276</v>
      </c>
      <c r="G5016" s="24"/>
      <c r="H5016" s="24">
        <v>276</v>
      </c>
      <c r="I5016" s="24">
        <v>276</v>
      </c>
      <c r="J5016" s="37">
        <v>172.5</v>
      </c>
      <c r="K5016" s="24">
        <v>0</v>
      </c>
      <c r="L5016" s="24">
        <v>0</v>
      </c>
      <c r="M5016" s="24">
        <v>0</v>
      </c>
      <c r="N5016" s="24">
        <v>0</v>
      </c>
      <c r="O5016" s="30">
        <v>264.5</v>
      </c>
      <c r="P5016" s="30">
        <v>0</v>
      </c>
      <c r="Q5016" s="30">
        <v>0</v>
      </c>
      <c r="R5016" s="88">
        <f t="shared" si="3353"/>
        <v>95.833333333333343</v>
      </c>
      <c r="S5016" s="70"/>
    </row>
    <row r="5017" spans="1:19" ht="63" customHeight="1" x14ac:dyDescent="0.3">
      <c r="A5017" s="28" t="s">
        <v>510</v>
      </c>
      <c r="B5017" s="28" t="s">
        <v>1393</v>
      </c>
      <c r="C5017" s="18" t="s">
        <v>2020</v>
      </c>
      <c r="D5017" s="28"/>
      <c r="E5017" s="29" t="s">
        <v>2021</v>
      </c>
      <c r="F5017" s="24"/>
      <c r="G5017" s="24"/>
      <c r="H5017" s="24">
        <f>H5018</f>
        <v>20969.623</v>
      </c>
      <c r="I5017" s="24">
        <f>I5018</f>
        <v>20969.623</v>
      </c>
      <c r="J5017" s="24">
        <f t="shared" ref="J5017:Q5019" si="3357">J5018</f>
        <v>20969.622599999999</v>
      </c>
      <c r="K5017" s="24">
        <f t="shared" si="3357"/>
        <v>0</v>
      </c>
      <c r="L5017" s="24">
        <f t="shared" si="3357"/>
        <v>0</v>
      </c>
      <c r="M5017" s="24">
        <f t="shared" si="3357"/>
        <v>0</v>
      </c>
      <c r="N5017" s="24">
        <f t="shared" si="3357"/>
        <v>0</v>
      </c>
      <c r="O5017" s="24">
        <f t="shared" si="3357"/>
        <v>20969.622599999999</v>
      </c>
      <c r="P5017" s="24">
        <f t="shared" si="3357"/>
        <v>0</v>
      </c>
      <c r="Q5017" s="24">
        <f t="shared" si="3357"/>
        <v>0</v>
      </c>
      <c r="R5017" s="88">
        <f t="shared" si="3353"/>
        <v>99.999998092478819</v>
      </c>
      <c r="S5017" s="70"/>
    </row>
    <row r="5018" spans="1:19" ht="31.5" customHeight="1" x14ac:dyDescent="0.3">
      <c r="A5018" s="28" t="s">
        <v>510</v>
      </c>
      <c r="B5018" s="28" t="s">
        <v>1393</v>
      </c>
      <c r="C5018" s="18" t="s">
        <v>2020</v>
      </c>
      <c r="D5018" s="28" t="s">
        <v>51</v>
      </c>
      <c r="E5018" s="29" t="s">
        <v>663</v>
      </c>
      <c r="F5018" s="24"/>
      <c r="G5018" s="24"/>
      <c r="H5018" s="24">
        <f>H5019</f>
        <v>20969.623</v>
      </c>
      <c r="I5018" s="24">
        <f>I5019</f>
        <v>20969.623</v>
      </c>
      <c r="J5018" s="24">
        <f t="shared" si="3357"/>
        <v>20969.622599999999</v>
      </c>
      <c r="K5018" s="24">
        <f t="shared" si="3357"/>
        <v>0</v>
      </c>
      <c r="L5018" s="24">
        <f t="shared" si="3357"/>
        <v>0</v>
      </c>
      <c r="M5018" s="24">
        <f t="shared" si="3357"/>
        <v>0</v>
      </c>
      <c r="N5018" s="24">
        <f t="shared" si="3357"/>
        <v>0</v>
      </c>
      <c r="O5018" s="24">
        <f t="shared" si="3357"/>
        <v>20969.622599999999</v>
      </c>
      <c r="P5018" s="24">
        <f t="shared" si="3357"/>
        <v>0</v>
      </c>
      <c r="Q5018" s="24">
        <f t="shared" si="3357"/>
        <v>0</v>
      </c>
      <c r="R5018" s="88">
        <f t="shared" si="3353"/>
        <v>99.999998092478819</v>
      </c>
      <c r="S5018" s="70"/>
    </row>
    <row r="5019" spans="1:19" ht="31.5" customHeight="1" x14ac:dyDescent="0.3">
      <c r="A5019" s="28" t="s">
        <v>510</v>
      </c>
      <c r="B5019" s="28" t="s">
        <v>1393</v>
      </c>
      <c r="C5019" s="18" t="s">
        <v>2020</v>
      </c>
      <c r="D5019" s="28" t="s">
        <v>52</v>
      </c>
      <c r="E5019" s="29" t="s">
        <v>664</v>
      </c>
      <c r="F5019" s="24"/>
      <c r="G5019" s="24"/>
      <c r="H5019" s="24">
        <v>20969.623</v>
      </c>
      <c r="I5019" s="24">
        <v>20969.623</v>
      </c>
      <c r="J5019" s="37">
        <v>20969.622599999999</v>
      </c>
      <c r="K5019" s="24">
        <f t="shared" si="3357"/>
        <v>0</v>
      </c>
      <c r="L5019" s="24">
        <f t="shared" si="3357"/>
        <v>0</v>
      </c>
      <c r="M5019" s="24">
        <f t="shared" si="3357"/>
        <v>0</v>
      </c>
      <c r="N5019" s="24">
        <f t="shared" si="3357"/>
        <v>0</v>
      </c>
      <c r="O5019" s="30">
        <v>20969.622599999999</v>
      </c>
      <c r="P5019" s="24">
        <f t="shared" si="3357"/>
        <v>0</v>
      </c>
      <c r="Q5019" s="24">
        <f t="shared" si="3357"/>
        <v>0</v>
      </c>
      <c r="R5019" s="88">
        <f t="shared" si="3353"/>
        <v>99.999998092478819</v>
      </c>
      <c r="S5019" s="70"/>
    </row>
    <row r="5020" spans="1:19" ht="47.25" customHeight="1" x14ac:dyDescent="0.3">
      <c r="A5020" s="28" t="s">
        <v>510</v>
      </c>
      <c r="B5020" s="28" t="s">
        <v>1393</v>
      </c>
      <c r="C5020" s="18" t="s">
        <v>79</v>
      </c>
      <c r="D5020" s="28"/>
      <c r="E5020" s="29" t="s">
        <v>1232</v>
      </c>
      <c r="F5020" s="24"/>
      <c r="G5020" s="24"/>
      <c r="H5020" s="24">
        <f>H5021</f>
        <v>547.62</v>
      </c>
      <c r="I5020" s="24">
        <f t="shared" ref="I5020:Q5023" si="3358">I5021</f>
        <v>547.62</v>
      </c>
      <c r="J5020" s="24">
        <f t="shared" si="3358"/>
        <v>547.62</v>
      </c>
      <c r="K5020" s="24">
        <f t="shared" si="3358"/>
        <v>0</v>
      </c>
      <c r="L5020" s="24">
        <f t="shared" si="3358"/>
        <v>0</v>
      </c>
      <c r="M5020" s="24">
        <f t="shared" si="3358"/>
        <v>0</v>
      </c>
      <c r="N5020" s="24">
        <f t="shared" si="3358"/>
        <v>0</v>
      </c>
      <c r="O5020" s="24">
        <f t="shared" si="3358"/>
        <v>547.62</v>
      </c>
      <c r="P5020" s="24">
        <f t="shared" si="3358"/>
        <v>0</v>
      </c>
      <c r="Q5020" s="24">
        <f t="shared" si="3358"/>
        <v>0</v>
      </c>
      <c r="R5020" s="88">
        <f t="shared" si="3353"/>
        <v>100</v>
      </c>
      <c r="S5020" s="70"/>
    </row>
    <row r="5021" spans="1:19" ht="46.8" x14ac:dyDescent="0.3">
      <c r="A5021" s="28" t="s">
        <v>510</v>
      </c>
      <c r="B5021" s="28" t="s">
        <v>1393</v>
      </c>
      <c r="C5021" s="18" t="s">
        <v>2000</v>
      </c>
      <c r="D5021" s="28"/>
      <c r="E5021" s="29" t="s">
        <v>2001</v>
      </c>
      <c r="F5021" s="24"/>
      <c r="G5021" s="24"/>
      <c r="H5021" s="24">
        <f>H5022</f>
        <v>547.62</v>
      </c>
      <c r="I5021" s="24">
        <f t="shared" si="3358"/>
        <v>547.62</v>
      </c>
      <c r="J5021" s="24">
        <f t="shared" si="3358"/>
        <v>547.62</v>
      </c>
      <c r="K5021" s="24">
        <f t="shared" si="3358"/>
        <v>0</v>
      </c>
      <c r="L5021" s="24">
        <f t="shared" si="3358"/>
        <v>0</v>
      </c>
      <c r="M5021" s="24">
        <f t="shared" si="3358"/>
        <v>0</v>
      </c>
      <c r="N5021" s="24">
        <f t="shared" si="3358"/>
        <v>0</v>
      </c>
      <c r="O5021" s="24">
        <f t="shared" si="3358"/>
        <v>547.62</v>
      </c>
      <c r="P5021" s="24">
        <f t="shared" si="3358"/>
        <v>0</v>
      </c>
      <c r="Q5021" s="24">
        <f t="shared" si="3358"/>
        <v>0</v>
      </c>
      <c r="R5021" s="88">
        <f t="shared" si="3353"/>
        <v>100</v>
      </c>
      <c r="S5021" s="70"/>
    </row>
    <row r="5022" spans="1:19" ht="31.2" x14ac:dyDescent="0.3">
      <c r="A5022" s="28" t="s">
        <v>510</v>
      </c>
      <c r="B5022" s="28" t="s">
        <v>1393</v>
      </c>
      <c r="C5022" s="18" t="s">
        <v>2002</v>
      </c>
      <c r="D5022" s="28"/>
      <c r="E5022" s="29" t="s">
        <v>2003</v>
      </c>
      <c r="F5022" s="24"/>
      <c r="G5022" s="24"/>
      <c r="H5022" s="24">
        <f>H5023</f>
        <v>547.62</v>
      </c>
      <c r="I5022" s="24">
        <f t="shared" si="3358"/>
        <v>547.62</v>
      </c>
      <c r="J5022" s="24">
        <f t="shared" si="3358"/>
        <v>547.62</v>
      </c>
      <c r="K5022" s="24">
        <f t="shared" si="3358"/>
        <v>0</v>
      </c>
      <c r="L5022" s="24">
        <f t="shared" si="3358"/>
        <v>0</v>
      </c>
      <c r="M5022" s="24">
        <f t="shared" si="3358"/>
        <v>0</v>
      </c>
      <c r="N5022" s="24">
        <f t="shared" si="3358"/>
        <v>0</v>
      </c>
      <c r="O5022" s="24">
        <f t="shared" si="3358"/>
        <v>547.62</v>
      </c>
      <c r="P5022" s="24">
        <f t="shared" si="3358"/>
        <v>0</v>
      </c>
      <c r="Q5022" s="24">
        <f t="shared" si="3358"/>
        <v>0</v>
      </c>
      <c r="R5022" s="88">
        <f t="shared" si="3353"/>
        <v>100</v>
      </c>
      <c r="S5022" s="70"/>
    </row>
    <row r="5023" spans="1:19" ht="31.5" customHeight="1" x14ac:dyDescent="0.3">
      <c r="A5023" s="28" t="s">
        <v>510</v>
      </c>
      <c r="B5023" s="28" t="s">
        <v>1393</v>
      </c>
      <c r="C5023" s="18" t="s">
        <v>2002</v>
      </c>
      <c r="D5023" s="28" t="s">
        <v>51</v>
      </c>
      <c r="E5023" s="29" t="s">
        <v>663</v>
      </c>
      <c r="F5023" s="24"/>
      <c r="G5023" s="24"/>
      <c r="H5023" s="24">
        <f>H5024</f>
        <v>547.62</v>
      </c>
      <c r="I5023" s="24">
        <f t="shared" si="3358"/>
        <v>547.62</v>
      </c>
      <c r="J5023" s="24">
        <f t="shared" si="3358"/>
        <v>547.62</v>
      </c>
      <c r="K5023" s="24">
        <f t="shared" si="3358"/>
        <v>0</v>
      </c>
      <c r="L5023" s="24">
        <f t="shared" si="3358"/>
        <v>0</v>
      </c>
      <c r="M5023" s="24">
        <f t="shared" si="3358"/>
        <v>0</v>
      </c>
      <c r="N5023" s="24">
        <f t="shared" si="3358"/>
        <v>0</v>
      </c>
      <c r="O5023" s="24">
        <f t="shared" si="3358"/>
        <v>547.62</v>
      </c>
      <c r="P5023" s="24">
        <f t="shared" si="3358"/>
        <v>0</v>
      </c>
      <c r="Q5023" s="24">
        <f t="shared" si="3358"/>
        <v>0</v>
      </c>
      <c r="R5023" s="88">
        <f t="shared" si="3353"/>
        <v>100</v>
      </c>
      <c r="S5023" s="70"/>
    </row>
    <row r="5024" spans="1:19" ht="31.5" customHeight="1" x14ac:dyDescent="0.3">
      <c r="A5024" s="28" t="s">
        <v>510</v>
      </c>
      <c r="B5024" s="28" t="s">
        <v>1393</v>
      </c>
      <c r="C5024" s="18" t="s">
        <v>2002</v>
      </c>
      <c r="D5024" s="28" t="s">
        <v>52</v>
      </c>
      <c r="E5024" s="29" t="s">
        <v>664</v>
      </c>
      <c r="F5024" s="24"/>
      <c r="G5024" s="24"/>
      <c r="H5024" s="24">
        <v>547.62</v>
      </c>
      <c r="I5024" s="24">
        <v>547.62</v>
      </c>
      <c r="J5024" s="24">
        <v>547.62</v>
      </c>
      <c r="K5024" s="24">
        <v>0</v>
      </c>
      <c r="L5024" s="24">
        <v>0</v>
      </c>
      <c r="M5024" s="24">
        <v>0</v>
      </c>
      <c r="N5024" s="24">
        <v>0</v>
      </c>
      <c r="O5024" s="24">
        <v>547.62</v>
      </c>
      <c r="P5024" s="24">
        <v>0</v>
      </c>
      <c r="Q5024" s="24">
        <v>0</v>
      </c>
      <c r="R5024" s="88">
        <f t="shared" si="3353"/>
        <v>100</v>
      </c>
      <c r="S5024" s="70"/>
    </row>
    <row r="5025" spans="1:19" s="36" customFormat="1" ht="15.75" customHeight="1" x14ac:dyDescent="0.3">
      <c r="A5025" s="43" t="s">
        <v>510</v>
      </c>
      <c r="B5025" s="43" t="s">
        <v>147</v>
      </c>
      <c r="C5025" s="27"/>
      <c r="D5025" s="43"/>
      <c r="E5025" s="44" t="s">
        <v>622</v>
      </c>
      <c r="F5025" s="22">
        <v>1244</v>
      </c>
      <c r="G5025" s="22">
        <f t="shared" ref="G5025:Q5030" si="3359">G5026</f>
        <v>0</v>
      </c>
      <c r="H5025" s="22">
        <f t="shared" si="3359"/>
        <v>1240.7</v>
      </c>
      <c r="I5025" s="22">
        <f t="shared" si="3359"/>
        <v>1240.7</v>
      </c>
      <c r="J5025" s="76">
        <f t="shared" si="3359"/>
        <v>1240.7</v>
      </c>
      <c r="K5025" s="22">
        <f t="shared" si="3359"/>
        <v>0</v>
      </c>
      <c r="L5025" s="22">
        <f t="shared" si="3359"/>
        <v>0</v>
      </c>
      <c r="M5025" s="22">
        <f t="shared" si="3359"/>
        <v>0</v>
      </c>
      <c r="N5025" s="22">
        <f t="shared" si="3359"/>
        <v>0</v>
      </c>
      <c r="O5025" s="45">
        <f t="shared" si="3359"/>
        <v>1240.7</v>
      </c>
      <c r="P5025" s="45">
        <f t="shared" si="3359"/>
        <v>0</v>
      </c>
      <c r="Q5025" s="45">
        <f t="shared" si="3359"/>
        <v>0</v>
      </c>
      <c r="R5025" s="86">
        <f t="shared" si="3353"/>
        <v>100</v>
      </c>
      <c r="S5025" s="70"/>
    </row>
    <row r="5026" spans="1:19" s="49" customFormat="1" ht="15.75" customHeight="1" x14ac:dyDescent="0.3">
      <c r="A5026" s="47" t="s">
        <v>510</v>
      </c>
      <c r="B5026" s="47" t="s">
        <v>1424</v>
      </c>
      <c r="C5026" s="20"/>
      <c r="D5026" s="47"/>
      <c r="E5026" s="48" t="s">
        <v>643</v>
      </c>
      <c r="F5026" s="23">
        <v>1244</v>
      </c>
      <c r="G5026" s="23">
        <f t="shared" si="3359"/>
        <v>0</v>
      </c>
      <c r="H5026" s="23">
        <f t="shared" si="3359"/>
        <v>1240.7</v>
      </c>
      <c r="I5026" s="23">
        <f t="shared" si="3359"/>
        <v>1240.7</v>
      </c>
      <c r="J5026" s="77">
        <f t="shared" si="3359"/>
        <v>1240.7</v>
      </c>
      <c r="K5026" s="23">
        <f t="shared" si="3359"/>
        <v>0</v>
      </c>
      <c r="L5026" s="23">
        <f t="shared" si="3359"/>
        <v>0</v>
      </c>
      <c r="M5026" s="23">
        <f t="shared" si="3359"/>
        <v>0</v>
      </c>
      <c r="N5026" s="23">
        <f t="shared" si="3359"/>
        <v>0</v>
      </c>
      <c r="O5026" s="51">
        <f t="shared" si="3359"/>
        <v>1240.7</v>
      </c>
      <c r="P5026" s="51">
        <f t="shared" si="3359"/>
        <v>0</v>
      </c>
      <c r="Q5026" s="51">
        <f t="shared" si="3359"/>
        <v>0</v>
      </c>
      <c r="R5026" s="87">
        <f t="shared" si="3353"/>
        <v>100</v>
      </c>
      <c r="S5026" s="70"/>
    </row>
    <row r="5027" spans="1:19" ht="31.5" customHeight="1" x14ac:dyDescent="0.3">
      <c r="A5027" s="28" t="s">
        <v>510</v>
      </c>
      <c r="B5027" s="28" t="s">
        <v>1424</v>
      </c>
      <c r="C5027" s="18" t="s">
        <v>335</v>
      </c>
      <c r="D5027" s="28"/>
      <c r="E5027" s="29" t="s">
        <v>1644</v>
      </c>
      <c r="F5027" s="24">
        <v>1244</v>
      </c>
      <c r="G5027" s="24">
        <f t="shared" si="3359"/>
        <v>0</v>
      </c>
      <c r="H5027" s="24">
        <f t="shared" si="3359"/>
        <v>1240.7</v>
      </c>
      <c r="I5027" s="24">
        <f t="shared" si="3359"/>
        <v>1240.7</v>
      </c>
      <c r="J5027" s="37">
        <f t="shared" si="3359"/>
        <v>1240.7</v>
      </c>
      <c r="K5027" s="24">
        <f t="shared" si="3359"/>
        <v>0</v>
      </c>
      <c r="L5027" s="24">
        <f t="shared" si="3359"/>
        <v>0</v>
      </c>
      <c r="M5027" s="24">
        <f t="shared" si="3359"/>
        <v>0</v>
      </c>
      <c r="N5027" s="24">
        <f t="shared" si="3359"/>
        <v>0</v>
      </c>
      <c r="O5027" s="30">
        <f t="shared" si="3359"/>
        <v>1240.7</v>
      </c>
      <c r="P5027" s="30">
        <f t="shared" si="3359"/>
        <v>0</v>
      </c>
      <c r="Q5027" s="30">
        <f t="shared" si="3359"/>
        <v>0</v>
      </c>
      <c r="R5027" s="88">
        <f t="shared" si="3353"/>
        <v>100</v>
      </c>
      <c r="S5027" s="70"/>
    </row>
    <row r="5028" spans="1:19" ht="31.5" customHeight="1" x14ac:dyDescent="0.3">
      <c r="A5028" s="28" t="s">
        <v>510</v>
      </c>
      <c r="B5028" s="28" t="s">
        <v>1424</v>
      </c>
      <c r="C5028" s="18" t="s">
        <v>542</v>
      </c>
      <c r="D5028" s="28"/>
      <c r="E5028" s="29" t="s">
        <v>1714</v>
      </c>
      <c r="F5028" s="24">
        <v>1244</v>
      </c>
      <c r="G5028" s="24">
        <f t="shared" si="3359"/>
        <v>0</v>
      </c>
      <c r="H5028" s="24">
        <f t="shared" si="3359"/>
        <v>1240.7</v>
      </c>
      <c r="I5028" s="24">
        <f t="shared" si="3359"/>
        <v>1240.7</v>
      </c>
      <c r="J5028" s="37">
        <f t="shared" si="3359"/>
        <v>1240.7</v>
      </c>
      <c r="K5028" s="24">
        <f t="shared" si="3359"/>
        <v>0</v>
      </c>
      <c r="L5028" s="24">
        <f t="shared" si="3359"/>
        <v>0</v>
      </c>
      <c r="M5028" s="24">
        <f t="shared" si="3359"/>
        <v>0</v>
      </c>
      <c r="N5028" s="24">
        <f t="shared" si="3359"/>
        <v>0</v>
      </c>
      <c r="O5028" s="30">
        <f t="shared" si="3359"/>
        <v>1240.7</v>
      </c>
      <c r="P5028" s="30">
        <f t="shared" si="3359"/>
        <v>0</v>
      </c>
      <c r="Q5028" s="30">
        <f t="shared" si="3359"/>
        <v>0</v>
      </c>
      <c r="R5028" s="88">
        <f t="shared" si="3353"/>
        <v>100</v>
      </c>
      <c r="S5028" s="70"/>
    </row>
    <row r="5029" spans="1:19" ht="31.5" customHeight="1" x14ac:dyDescent="0.3">
      <c r="A5029" s="28" t="s">
        <v>510</v>
      </c>
      <c r="B5029" s="28" t="s">
        <v>1424</v>
      </c>
      <c r="C5029" s="18" t="s">
        <v>541</v>
      </c>
      <c r="D5029" s="28"/>
      <c r="E5029" s="29" t="s">
        <v>1715</v>
      </c>
      <c r="F5029" s="24">
        <v>1244</v>
      </c>
      <c r="G5029" s="24">
        <f t="shared" si="3359"/>
        <v>0</v>
      </c>
      <c r="H5029" s="24">
        <f t="shared" si="3359"/>
        <v>1240.7</v>
      </c>
      <c r="I5029" s="24">
        <f t="shared" si="3359"/>
        <v>1240.7</v>
      </c>
      <c r="J5029" s="37">
        <f t="shared" si="3359"/>
        <v>1240.7</v>
      </c>
      <c r="K5029" s="24">
        <f t="shared" si="3359"/>
        <v>0</v>
      </c>
      <c r="L5029" s="24">
        <f t="shared" si="3359"/>
        <v>0</v>
      </c>
      <c r="M5029" s="24">
        <f t="shared" si="3359"/>
        <v>0</v>
      </c>
      <c r="N5029" s="24">
        <f t="shared" si="3359"/>
        <v>0</v>
      </c>
      <c r="O5029" s="30">
        <f t="shared" si="3359"/>
        <v>1240.7</v>
      </c>
      <c r="P5029" s="30">
        <f t="shared" si="3359"/>
        <v>0</v>
      </c>
      <c r="Q5029" s="30">
        <f t="shared" si="3359"/>
        <v>0</v>
      </c>
      <c r="R5029" s="88">
        <f t="shared" si="3353"/>
        <v>100</v>
      </c>
      <c r="S5029" s="70"/>
    </row>
    <row r="5030" spans="1:19" ht="31.5" customHeight="1" x14ac:dyDescent="0.3">
      <c r="A5030" s="28" t="s">
        <v>510</v>
      </c>
      <c r="B5030" s="28" t="s">
        <v>1424</v>
      </c>
      <c r="C5030" s="18" t="s">
        <v>541</v>
      </c>
      <c r="D5030" s="28" t="s">
        <v>51</v>
      </c>
      <c r="E5030" s="29" t="s">
        <v>663</v>
      </c>
      <c r="F5030" s="24">
        <v>1244</v>
      </c>
      <c r="G5030" s="24">
        <f t="shared" si="3359"/>
        <v>0</v>
      </c>
      <c r="H5030" s="24">
        <f t="shared" si="3359"/>
        <v>1240.7</v>
      </c>
      <c r="I5030" s="24">
        <f t="shared" si="3359"/>
        <v>1240.7</v>
      </c>
      <c r="J5030" s="37">
        <f t="shared" si="3359"/>
        <v>1240.7</v>
      </c>
      <c r="K5030" s="24">
        <f t="shared" si="3359"/>
        <v>0</v>
      </c>
      <c r="L5030" s="24">
        <f t="shared" si="3359"/>
        <v>0</v>
      </c>
      <c r="M5030" s="24">
        <f t="shared" si="3359"/>
        <v>0</v>
      </c>
      <c r="N5030" s="24">
        <f t="shared" si="3359"/>
        <v>0</v>
      </c>
      <c r="O5030" s="30">
        <f t="shared" si="3359"/>
        <v>1240.7</v>
      </c>
      <c r="P5030" s="30">
        <f t="shared" si="3359"/>
        <v>0</v>
      </c>
      <c r="Q5030" s="30">
        <f t="shared" si="3359"/>
        <v>0</v>
      </c>
      <c r="R5030" s="88">
        <f t="shared" si="3353"/>
        <v>100</v>
      </c>
      <c r="S5030" s="70"/>
    </row>
    <row r="5031" spans="1:19" ht="31.5" customHeight="1" x14ac:dyDescent="0.3">
      <c r="A5031" s="28" t="s">
        <v>510</v>
      </c>
      <c r="B5031" s="28" t="s">
        <v>1424</v>
      </c>
      <c r="C5031" s="18" t="s">
        <v>541</v>
      </c>
      <c r="D5031" s="28" t="s">
        <v>52</v>
      </c>
      <c r="E5031" s="29" t="s">
        <v>664</v>
      </c>
      <c r="F5031" s="24">
        <v>1244</v>
      </c>
      <c r="G5031" s="24"/>
      <c r="H5031" s="24">
        <v>1240.7</v>
      </c>
      <c r="I5031" s="24">
        <v>1240.7</v>
      </c>
      <c r="J5031" s="37">
        <v>1240.7</v>
      </c>
      <c r="K5031" s="24">
        <v>0</v>
      </c>
      <c r="L5031" s="24">
        <v>0</v>
      </c>
      <c r="M5031" s="24">
        <v>0</v>
      </c>
      <c r="N5031" s="24">
        <v>0</v>
      </c>
      <c r="O5031" s="30">
        <v>1240.7</v>
      </c>
      <c r="P5031" s="30">
        <v>0</v>
      </c>
      <c r="Q5031" s="30">
        <v>0</v>
      </c>
      <c r="R5031" s="88">
        <f t="shared" si="3353"/>
        <v>100</v>
      </c>
      <c r="S5031" s="70"/>
    </row>
    <row r="5032" spans="1:19" s="36" customFormat="1" ht="15.75" customHeight="1" x14ac:dyDescent="0.3">
      <c r="A5032" s="43" t="s">
        <v>510</v>
      </c>
      <c r="B5032" s="43" t="s">
        <v>223</v>
      </c>
      <c r="C5032" s="27"/>
      <c r="D5032" s="43"/>
      <c r="E5032" s="44" t="s">
        <v>627</v>
      </c>
      <c r="F5032" s="22">
        <v>7526.9000000000005</v>
      </c>
      <c r="G5032" s="22">
        <f t="shared" ref="G5032:Q5045" si="3360">G5033</f>
        <v>0</v>
      </c>
      <c r="H5032" s="22">
        <f t="shared" si="3360"/>
        <v>7355.6930000000002</v>
      </c>
      <c r="I5032" s="22">
        <f t="shared" si="3360"/>
        <v>7355.6930000000002</v>
      </c>
      <c r="J5032" s="76">
        <f t="shared" si="3360"/>
        <v>7355.6930000000002</v>
      </c>
      <c r="K5032" s="22">
        <f t="shared" si="3360"/>
        <v>0</v>
      </c>
      <c r="L5032" s="22">
        <f t="shared" si="3360"/>
        <v>0</v>
      </c>
      <c r="M5032" s="22">
        <f t="shared" si="3360"/>
        <v>0</v>
      </c>
      <c r="N5032" s="22">
        <f t="shared" si="3360"/>
        <v>0</v>
      </c>
      <c r="O5032" s="45">
        <f t="shared" si="3360"/>
        <v>7355.6930000000002</v>
      </c>
      <c r="P5032" s="45">
        <f t="shared" si="3360"/>
        <v>0</v>
      </c>
      <c r="Q5032" s="45">
        <f t="shared" si="3360"/>
        <v>0</v>
      </c>
      <c r="R5032" s="86">
        <f t="shared" si="3353"/>
        <v>100</v>
      </c>
      <c r="S5032" s="70"/>
    </row>
    <row r="5033" spans="1:19" s="49" customFormat="1" ht="15.75" customHeight="1" x14ac:dyDescent="0.3">
      <c r="A5033" s="47" t="s">
        <v>510</v>
      </c>
      <c r="B5033" s="47" t="s">
        <v>1410</v>
      </c>
      <c r="C5033" s="20"/>
      <c r="D5033" s="47"/>
      <c r="E5033" s="48" t="s">
        <v>656</v>
      </c>
      <c r="F5033" s="23">
        <v>7526.9000000000005</v>
      </c>
      <c r="G5033" s="23">
        <f t="shared" si="3360"/>
        <v>0</v>
      </c>
      <c r="H5033" s="23">
        <f t="shared" si="3360"/>
        <v>7355.6930000000002</v>
      </c>
      <c r="I5033" s="23">
        <f t="shared" si="3360"/>
        <v>7355.6930000000002</v>
      </c>
      <c r="J5033" s="77">
        <f t="shared" si="3360"/>
        <v>7355.6930000000002</v>
      </c>
      <c r="K5033" s="23">
        <f t="shared" si="3360"/>
        <v>0</v>
      </c>
      <c r="L5033" s="23">
        <f t="shared" si="3360"/>
        <v>0</v>
      </c>
      <c r="M5033" s="24">
        <f t="shared" si="3360"/>
        <v>0</v>
      </c>
      <c r="N5033" s="23">
        <f t="shared" si="3360"/>
        <v>0</v>
      </c>
      <c r="O5033" s="51">
        <f t="shared" si="3360"/>
        <v>7355.6930000000002</v>
      </c>
      <c r="P5033" s="51">
        <f t="shared" si="3360"/>
        <v>0</v>
      </c>
      <c r="Q5033" s="51">
        <f t="shared" si="3360"/>
        <v>0</v>
      </c>
      <c r="R5033" s="87">
        <f t="shared" si="3353"/>
        <v>100</v>
      </c>
      <c r="S5033" s="70"/>
    </row>
    <row r="5034" spans="1:19" ht="31.5" customHeight="1" x14ac:dyDescent="0.3">
      <c r="A5034" s="28" t="s">
        <v>510</v>
      </c>
      <c r="B5034" s="28" t="s">
        <v>1410</v>
      </c>
      <c r="C5034" s="18" t="s">
        <v>62</v>
      </c>
      <c r="D5034" s="28"/>
      <c r="E5034" s="29" t="s">
        <v>1196</v>
      </c>
      <c r="F5034" s="24">
        <v>7526.9000000000005</v>
      </c>
      <c r="G5034" s="24">
        <f t="shared" si="3360"/>
        <v>0</v>
      </c>
      <c r="H5034" s="24">
        <f t="shared" si="3360"/>
        <v>7355.6930000000002</v>
      </c>
      <c r="I5034" s="24">
        <f t="shared" si="3360"/>
        <v>7355.6930000000002</v>
      </c>
      <c r="J5034" s="37">
        <f t="shared" si="3360"/>
        <v>7355.6930000000002</v>
      </c>
      <c r="K5034" s="24">
        <f t="shared" si="3360"/>
        <v>0</v>
      </c>
      <c r="L5034" s="24">
        <f t="shared" si="3360"/>
        <v>0</v>
      </c>
      <c r="M5034" s="24">
        <f t="shared" si="3360"/>
        <v>0</v>
      </c>
      <c r="N5034" s="24">
        <f t="shared" si="3360"/>
        <v>0</v>
      </c>
      <c r="O5034" s="30">
        <f t="shared" si="3360"/>
        <v>7355.6930000000002</v>
      </c>
      <c r="P5034" s="30">
        <f t="shared" si="3360"/>
        <v>0</v>
      </c>
      <c r="Q5034" s="30">
        <f t="shared" si="3360"/>
        <v>0</v>
      </c>
      <c r="R5034" s="88">
        <f t="shared" si="3353"/>
        <v>100</v>
      </c>
      <c r="S5034" s="70"/>
    </row>
    <row r="5035" spans="1:19" ht="15.75" customHeight="1" x14ac:dyDescent="0.3">
      <c r="A5035" s="28" t="s">
        <v>510</v>
      </c>
      <c r="B5035" s="28" t="s">
        <v>1410</v>
      </c>
      <c r="C5035" s="18" t="s">
        <v>63</v>
      </c>
      <c r="D5035" s="28"/>
      <c r="E5035" s="29" t="s">
        <v>115</v>
      </c>
      <c r="F5035" s="24">
        <v>7526.9000000000005</v>
      </c>
      <c r="G5035" s="24">
        <f t="shared" si="3360"/>
        <v>0</v>
      </c>
      <c r="H5035" s="24">
        <f t="shared" si="3360"/>
        <v>7355.6930000000002</v>
      </c>
      <c r="I5035" s="24">
        <f t="shared" si="3360"/>
        <v>7355.6930000000002</v>
      </c>
      <c r="J5035" s="37">
        <f t="shared" si="3360"/>
        <v>7355.6930000000002</v>
      </c>
      <c r="K5035" s="24">
        <f t="shared" si="3360"/>
        <v>0</v>
      </c>
      <c r="L5035" s="24">
        <f t="shared" si="3360"/>
        <v>0</v>
      </c>
      <c r="M5035" s="24">
        <f t="shared" si="3360"/>
        <v>0</v>
      </c>
      <c r="N5035" s="24">
        <f t="shared" si="3360"/>
        <v>0</v>
      </c>
      <c r="O5035" s="30">
        <f t="shared" si="3360"/>
        <v>7355.6930000000002</v>
      </c>
      <c r="P5035" s="30">
        <f t="shared" si="3360"/>
        <v>0</v>
      </c>
      <c r="Q5035" s="30">
        <f t="shared" si="3360"/>
        <v>0</v>
      </c>
      <c r="R5035" s="88">
        <f t="shared" si="3353"/>
        <v>100</v>
      </c>
      <c r="S5035" s="70"/>
    </row>
    <row r="5036" spans="1:19" ht="47.25" customHeight="1" x14ac:dyDescent="0.3">
      <c r="A5036" s="28" t="s">
        <v>510</v>
      </c>
      <c r="B5036" s="28" t="s">
        <v>1410</v>
      </c>
      <c r="C5036" s="18" t="s">
        <v>543</v>
      </c>
      <c r="D5036" s="28"/>
      <c r="E5036" s="29" t="s">
        <v>1216</v>
      </c>
      <c r="F5036" s="24">
        <v>7526.9000000000005</v>
      </c>
      <c r="G5036" s="24">
        <f t="shared" si="3360"/>
        <v>0</v>
      </c>
      <c r="H5036" s="24">
        <f t="shared" si="3360"/>
        <v>7355.6930000000002</v>
      </c>
      <c r="I5036" s="24">
        <f t="shared" si="3360"/>
        <v>7355.6930000000002</v>
      </c>
      <c r="J5036" s="37">
        <f t="shared" si="3360"/>
        <v>7355.6930000000002</v>
      </c>
      <c r="K5036" s="24">
        <f t="shared" si="3360"/>
        <v>0</v>
      </c>
      <c r="L5036" s="24">
        <f t="shared" si="3360"/>
        <v>0</v>
      </c>
      <c r="M5036" s="24">
        <f t="shared" si="3360"/>
        <v>0</v>
      </c>
      <c r="N5036" s="24">
        <f t="shared" si="3360"/>
        <v>0</v>
      </c>
      <c r="O5036" s="30">
        <f t="shared" si="3360"/>
        <v>7355.6930000000002</v>
      </c>
      <c r="P5036" s="30">
        <f t="shared" si="3360"/>
        <v>0</v>
      </c>
      <c r="Q5036" s="30">
        <f t="shared" si="3360"/>
        <v>0</v>
      </c>
      <c r="R5036" s="88">
        <f t="shared" si="3353"/>
        <v>100</v>
      </c>
      <c r="S5036" s="70"/>
    </row>
    <row r="5037" spans="1:19" ht="15.75" customHeight="1" x14ac:dyDescent="0.3">
      <c r="A5037" s="28" t="s">
        <v>510</v>
      </c>
      <c r="B5037" s="28" t="s">
        <v>1410</v>
      </c>
      <c r="C5037" s="18" t="s">
        <v>543</v>
      </c>
      <c r="D5037" s="28" t="s">
        <v>190</v>
      </c>
      <c r="E5037" s="29" t="s">
        <v>665</v>
      </c>
      <c r="F5037" s="24">
        <v>7526.9000000000005</v>
      </c>
      <c r="G5037" s="24">
        <f t="shared" ref="G5037:O5040" si="3361">G5038</f>
        <v>0</v>
      </c>
      <c r="H5037" s="24">
        <f t="shared" si="3361"/>
        <v>7355.6930000000002</v>
      </c>
      <c r="I5037" s="24">
        <f t="shared" si="3361"/>
        <v>7355.6930000000002</v>
      </c>
      <c r="J5037" s="37">
        <f t="shared" si="3361"/>
        <v>7355.6930000000002</v>
      </c>
      <c r="K5037" s="24">
        <f t="shared" si="3361"/>
        <v>0</v>
      </c>
      <c r="L5037" s="24">
        <f t="shared" si="3361"/>
        <v>0</v>
      </c>
      <c r="M5037" s="24">
        <f t="shared" si="3361"/>
        <v>0</v>
      </c>
      <c r="N5037" s="24">
        <f t="shared" si="3361"/>
        <v>0</v>
      </c>
      <c r="O5037" s="30">
        <f t="shared" si="3361"/>
        <v>7355.6930000000002</v>
      </c>
      <c r="P5037" s="30">
        <f t="shared" si="3360"/>
        <v>0</v>
      </c>
      <c r="Q5037" s="30">
        <f t="shared" si="3360"/>
        <v>0</v>
      </c>
      <c r="R5037" s="88">
        <f t="shared" si="3353"/>
        <v>100</v>
      </c>
      <c r="S5037" s="70"/>
    </row>
    <row r="5038" spans="1:19" ht="31.5" customHeight="1" x14ac:dyDescent="0.3">
      <c r="A5038" s="28" t="s">
        <v>510</v>
      </c>
      <c r="B5038" s="28" t="s">
        <v>1410</v>
      </c>
      <c r="C5038" s="18" t="s">
        <v>543</v>
      </c>
      <c r="D5038" s="28" t="s">
        <v>475</v>
      </c>
      <c r="E5038" s="29" t="s">
        <v>667</v>
      </c>
      <c r="F5038" s="24">
        <v>7526.9000000000005</v>
      </c>
      <c r="G5038" s="24"/>
      <c r="H5038" s="24">
        <v>7355.6930000000002</v>
      </c>
      <c r="I5038" s="24">
        <v>7355.6930000000002</v>
      </c>
      <c r="J5038" s="37">
        <v>7355.6930000000002</v>
      </c>
      <c r="K5038" s="24">
        <v>0</v>
      </c>
      <c r="L5038" s="24">
        <v>0</v>
      </c>
      <c r="M5038" s="24">
        <v>0</v>
      </c>
      <c r="N5038" s="24">
        <v>0</v>
      </c>
      <c r="O5038" s="30">
        <v>7355.6930000000002</v>
      </c>
      <c r="P5038" s="30">
        <v>0</v>
      </c>
      <c r="Q5038" s="30">
        <v>0</v>
      </c>
      <c r="R5038" s="88">
        <f t="shared" si="3353"/>
        <v>100</v>
      </c>
      <c r="S5038" s="70"/>
    </row>
    <row r="5039" spans="1:19" s="36" customFormat="1" ht="31.5" customHeight="1" x14ac:dyDescent="0.3">
      <c r="A5039" s="43" t="s">
        <v>992</v>
      </c>
      <c r="B5039" s="43" t="s">
        <v>1396</v>
      </c>
      <c r="C5039" s="27"/>
      <c r="D5039" s="43"/>
      <c r="E5039" s="44" t="s">
        <v>1014</v>
      </c>
      <c r="F5039" s="22">
        <v>897182.70000000007</v>
      </c>
      <c r="G5039" s="22">
        <f t="shared" ref="G5039:Q5039" si="3362">G5040+G5055+G5064</f>
        <v>0</v>
      </c>
      <c r="H5039" s="22">
        <f t="shared" si="3362"/>
        <v>931523.69200000016</v>
      </c>
      <c r="I5039" s="22">
        <f t="shared" si="3362"/>
        <v>946885.37901000003</v>
      </c>
      <c r="J5039" s="76">
        <f t="shared" si="3362"/>
        <v>717730.11675000016</v>
      </c>
      <c r="K5039" s="22">
        <f t="shared" si="3362"/>
        <v>13063.73899</v>
      </c>
      <c r="L5039" s="22">
        <f t="shared" si="3362"/>
        <v>10289.95479</v>
      </c>
      <c r="M5039" s="22">
        <f t="shared" si="3362"/>
        <v>0</v>
      </c>
      <c r="N5039" s="22">
        <f t="shared" si="3362"/>
        <v>0</v>
      </c>
      <c r="O5039" s="45">
        <f t="shared" si="3362"/>
        <v>946829.36690999998</v>
      </c>
      <c r="P5039" s="45">
        <f t="shared" si="3362"/>
        <v>13063.73839</v>
      </c>
      <c r="Q5039" s="45">
        <f t="shared" si="3362"/>
        <v>0</v>
      </c>
      <c r="R5039" s="86">
        <f t="shared" si="3353"/>
        <v>99.994084595533778</v>
      </c>
      <c r="S5039" s="70"/>
    </row>
    <row r="5040" spans="1:19" s="36" customFormat="1" ht="15.75" customHeight="1" x14ac:dyDescent="0.3">
      <c r="A5040" s="43" t="s">
        <v>992</v>
      </c>
      <c r="B5040" s="43" t="s">
        <v>111</v>
      </c>
      <c r="C5040" s="27"/>
      <c r="D5040" s="43"/>
      <c r="E5040" s="44" t="s">
        <v>624</v>
      </c>
      <c r="F5040" s="22">
        <v>2486.3000000000002</v>
      </c>
      <c r="G5040" s="22">
        <f t="shared" si="3361"/>
        <v>0</v>
      </c>
      <c r="H5040" s="22">
        <f t="shared" si="3361"/>
        <v>2483.0570000000002</v>
      </c>
      <c r="I5040" s="22">
        <f>I5041+I5049</f>
        <v>2838.0569999999998</v>
      </c>
      <c r="J5040" s="22">
        <f t="shared" ref="J5040:Q5040" si="3363">J5041+J5049</f>
        <v>2483.0569999999998</v>
      </c>
      <c r="K5040" s="22">
        <f t="shared" si="3363"/>
        <v>355</v>
      </c>
      <c r="L5040" s="22">
        <f t="shared" si="3363"/>
        <v>0</v>
      </c>
      <c r="M5040" s="22">
        <f t="shared" si="3363"/>
        <v>0</v>
      </c>
      <c r="N5040" s="22">
        <f t="shared" si="3363"/>
        <v>0</v>
      </c>
      <c r="O5040" s="22">
        <f t="shared" si="3363"/>
        <v>2838.0564999999997</v>
      </c>
      <c r="P5040" s="22">
        <f t="shared" si="3363"/>
        <v>355</v>
      </c>
      <c r="Q5040" s="22">
        <f t="shared" si="3363"/>
        <v>0</v>
      </c>
      <c r="R5040" s="86">
        <f t="shared" si="3353"/>
        <v>99.999982382312965</v>
      </c>
      <c r="S5040" s="70"/>
    </row>
    <row r="5041" spans="1:19" s="49" customFormat="1" ht="15.75" customHeight="1" x14ac:dyDescent="0.3">
      <c r="A5041" s="47" t="s">
        <v>992</v>
      </c>
      <c r="B5041" s="47" t="s">
        <v>1406</v>
      </c>
      <c r="C5041" s="20"/>
      <c r="D5041" s="47"/>
      <c r="E5041" s="48" t="s">
        <v>650</v>
      </c>
      <c r="F5041" s="23">
        <v>2486.3000000000002</v>
      </c>
      <c r="G5041" s="23">
        <f t="shared" ref="G5041:O5041" si="3364">G5042</f>
        <v>0</v>
      </c>
      <c r="H5041" s="23">
        <f t="shared" si="3364"/>
        <v>2483.0570000000002</v>
      </c>
      <c r="I5041" s="23">
        <f t="shared" si="3364"/>
        <v>2483.0569999999998</v>
      </c>
      <c r="J5041" s="77">
        <f t="shared" si="3364"/>
        <v>2483.0569999999998</v>
      </c>
      <c r="K5041" s="23">
        <f t="shared" si="3364"/>
        <v>0</v>
      </c>
      <c r="L5041" s="23">
        <f t="shared" si="3364"/>
        <v>0</v>
      </c>
      <c r="M5041" s="23">
        <f t="shared" si="3364"/>
        <v>0</v>
      </c>
      <c r="N5041" s="23">
        <f t="shared" si="3364"/>
        <v>0</v>
      </c>
      <c r="O5041" s="51">
        <f t="shared" si="3364"/>
        <v>2483.0564999999997</v>
      </c>
      <c r="P5041" s="51">
        <f t="shared" si="3360"/>
        <v>0</v>
      </c>
      <c r="Q5041" s="51">
        <f t="shared" si="3360"/>
        <v>0</v>
      </c>
      <c r="R5041" s="87">
        <f t="shared" si="3353"/>
        <v>99.999979863531124</v>
      </c>
      <c r="S5041" s="70"/>
    </row>
    <row r="5042" spans="1:19" ht="47.25" customHeight="1" x14ac:dyDescent="0.3">
      <c r="A5042" s="28" t="s">
        <v>992</v>
      </c>
      <c r="B5042" s="28" t="s">
        <v>1406</v>
      </c>
      <c r="C5042" s="18" t="s">
        <v>167</v>
      </c>
      <c r="D5042" s="28"/>
      <c r="E5042" s="29" t="s">
        <v>1520</v>
      </c>
      <c r="F5042" s="24">
        <v>2486.3000000000002</v>
      </c>
      <c r="G5042" s="24">
        <f t="shared" ref="G5042:O5045" si="3365">G5043</f>
        <v>0</v>
      </c>
      <c r="H5042" s="24">
        <f t="shared" si="3365"/>
        <v>2483.0570000000002</v>
      </c>
      <c r="I5042" s="24">
        <f t="shared" si="3365"/>
        <v>2483.0569999999998</v>
      </c>
      <c r="J5042" s="37">
        <f t="shared" si="3365"/>
        <v>2483.0569999999998</v>
      </c>
      <c r="K5042" s="24">
        <f t="shared" si="3365"/>
        <v>0</v>
      </c>
      <c r="L5042" s="24">
        <f t="shared" si="3365"/>
        <v>0</v>
      </c>
      <c r="M5042" s="24">
        <f t="shared" si="3365"/>
        <v>0</v>
      </c>
      <c r="N5042" s="24">
        <f t="shared" si="3365"/>
        <v>0</v>
      </c>
      <c r="O5042" s="30">
        <f t="shared" si="3365"/>
        <v>2483.0564999999997</v>
      </c>
      <c r="P5042" s="30">
        <f t="shared" si="3360"/>
        <v>0</v>
      </c>
      <c r="Q5042" s="30">
        <f t="shared" si="3360"/>
        <v>0</v>
      </c>
      <c r="R5042" s="88">
        <f t="shared" si="3353"/>
        <v>99.999979863531124</v>
      </c>
      <c r="S5042" s="70"/>
    </row>
    <row r="5043" spans="1:19" ht="31.5" customHeight="1" x14ac:dyDescent="0.3">
      <c r="A5043" s="28" t="s">
        <v>992</v>
      </c>
      <c r="B5043" s="28" t="s">
        <v>1406</v>
      </c>
      <c r="C5043" s="18" t="s">
        <v>193</v>
      </c>
      <c r="D5043" s="28"/>
      <c r="E5043" s="29" t="s">
        <v>1534</v>
      </c>
      <c r="F5043" s="24">
        <v>2486.3000000000002</v>
      </c>
      <c r="G5043" s="24">
        <f t="shared" si="3365"/>
        <v>0</v>
      </c>
      <c r="H5043" s="24">
        <f t="shared" si="3365"/>
        <v>2483.0570000000002</v>
      </c>
      <c r="I5043" s="24">
        <f t="shared" si="3365"/>
        <v>2483.0569999999998</v>
      </c>
      <c r="J5043" s="37">
        <f t="shared" si="3365"/>
        <v>2483.0569999999998</v>
      </c>
      <c r="K5043" s="24">
        <f t="shared" si="3365"/>
        <v>0</v>
      </c>
      <c r="L5043" s="24">
        <f t="shared" si="3365"/>
        <v>0</v>
      </c>
      <c r="M5043" s="24">
        <f t="shared" si="3365"/>
        <v>0</v>
      </c>
      <c r="N5043" s="24">
        <f t="shared" si="3365"/>
        <v>0</v>
      </c>
      <c r="O5043" s="30">
        <f t="shared" si="3365"/>
        <v>2483.0564999999997</v>
      </c>
      <c r="P5043" s="30">
        <f t="shared" si="3360"/>
        <v>0</v>
      </c>
      <c r="Q5043" s="30">
        <f t="shared" si="3360"/>
        <v>0</v>
      </c>
      <c r="R5043" s="88">
        <f t="shared" si="3353"/>
        <v>99.999979863531124</v>
      </c>
      <c r="S5043" s="70"/>
    </row>
    <row r="5044" spans="1:19" ht="47.25" customHeight="1" x14ac:dyDescent="0.3">
      <c r="A5044" s="28" t="s">
        <v>992</v>
      </c>
      <c r="B5044" s="28" t="s">
        <v>1406</v>
      </c>
      <c r="C5044" s="18" t="s">
        <v>194</v>
      </c>
      <c r="D5044" s="28"/>
      <c r="E5044" s="29" t="s">
        <v>2113</v>
      </c>
      <c r="F5044" s="24">
        <v>2486.3000000000002</v>
      </c>
      <c r="G5044" s="24">
        <f t="shared" si="3365"/>
        <v>0</v>
      </c>
      <c r="H5044" s="24">
        <f t="shared" si="3365"/>
        <v>2483.0570000000002</v>
      </c>
      <c r="I5044" s="24">
        <f t="shared" si="3365"/>
        <v>2483.0569999999998</v>
      </c>
      <c r="J5044" s="37">
        <f t="shared" si="3365"/>
        <v>2483.0569999999998</v>
      </c>
      <c r="K5044" s="24">
        <f t="shared" si="3365"/>
        <v>0</v>
      </c>
      <c r="L5044" s="24">
        <f t="shared" si="3365"/>
        <v>0</v>
      </c>
      <c r="M5044" s="24">
        <f t="shared" si="3365"/>
        <v>0</v>
      </c>
      <c r="N5044" s="24">
        <f t="shared" si="3365"/>
        <v>0</v>
      </c>
      <c r="O5044" s="30">
        <f t="shared" si="3365"/>
        <v>2483.0564999999997</v>
      </c>
      <c r="P5044" s="30">
        <f t="shared" si="3360"/>
        <v>0</v>
      </c>
      <c r="Q5044" s="30">
        <f t="shared" si="3360"/>
        <v>0</v>
      </c>
      <c r="R5044" s="88">
        <f t="shared" si="3353"/>
        <v>99.999979863531124</v>
      </c>
      <c r="S5044" s="70"/>
    </row>
    <row r="5045" spans="1:19" ht="47.25" customHeight="1" x14ac:dyDescent="0.3">
      <c r="A5045" s="28" t="s">
        <v>992</v>
      </c>
      <c r="B5045" s="28" t="s">
        <v>1406</v>
      </c>
      <c r="C5045" s="18" t="s">
        <v>178</v>
      </c>
      <c r="D5045" s="28"/>
      <c r="E5045" s="29" t="s">
        <v>710</v>
      </c>
      <c r="F5045" s="24">
        <v>2486.3000000000002</v>
      </c>
      <c r="G5045" s="24">
        <f t="shared" si="3365"/>
        <v>0</v>
      </c>
      <c r="H5045" s="24">
        <f t="shared" si="3365"/>
        <v>2483.0570000000002</v>
      </c>
      <c r="I5045" s="24">
        <f t="shared" si="3365"/>
        <v>2483.0569999999998</v>
      </c>
      <c r="J5045" s="37">
        <f t="shared" si="3365"/>
        <v>2483.0569999999998</v>
      </c>
      <c r="K5045" s="24">
        <f t="shared" si="3365"/>
        <v>0</v>
      </c>
      <c r="L5045" s="24">
        <f t="shared" si="3365"/>
        <v>0</v>
      </c>
      <c r="M5045" s="24">
        <f t="shared" si="3365"/>
        <v>0</v>
      </c>
      <c r="N5045" s="24">
        <f t="shared" si="3365"/>
        <v>0</v>
      </c>
      <c r="O5045" s="30">
        <f t="shared" si="3365"/>
        <v>2483.0564999999997</v>
      </c>
      <c r="P5045" s="30">
        <f t="shared" si="3360"/>
        <v>0</v>
      </c>
      <c r="Q5045" s="30">
        <f t="shared" si="3360"/>
        <v>0</v>
      </c>
      <c r="R5045" s="88">
        <f t="shared" si="3353"/>
        <v>99.999979863531124</v>
      </c>
      <c r="S5045" s="70"/>
    </row>
    <row r="5046" spans="1:19" ht="31.5" customHeight="1" x14ac:dyDescent="0.3">
      <c r="A5046" s="28" t="s">
        <v>992</v>
      </c>
      <c r="B5046" s="28" t="s">
        <v>1406</v>
      </c>
      <c r="C5046" s="18" t="s">
        <v>178</v>
      </c>
      <c r="D5046" s="28" t="s">
        <v>143</v>
      </c>
      <c r="E5046" s="29" t="s">
        <v>673</v>
      </c>
      <c r="F5046" s="24">
        <v>2486.3000000000002</v>
      </c>
      <c r="G5046" s="24">
        <f t="shared" ref="G5046:H5046" si="3366">G5047+G5048</f>
        <v>0</v>
      </c>
      <c r="H5046" s="24">
        <f t="shared" si="3366"/>
        <v>2483.0570000000002</v>
      </c>
      <c r="I5046" s="24">
        <f t="shared" ref="I5046:Q5046" si="3367">I5047+I5048</f>
        <v>2483.0569999999998</v>
      </c>
      <c r="J5046" s="37">
        <f t="shared" si="3367"/>
        <v>2483.0569999999998</v>
      </c>
      <c r="K5046" s="24">
        <f t="shared" si="3367"/>
        <v>0</v>
      </c>
      <c r="L5046" s="24">
        <f t="shared" si="3367"/>
        <v>0</v>
      </c>
      <c r="M5046" s="24">
        <f t="shared" si="3367"/>
        <v>0</v>
      </c>
      <c r="N5046" s="24">
        <f t="shared" si="3367"/>
        <v>0</v>
      </c>
      <c r="O5046" s="30">
        <f t="shared" si="3367"/>
        <v>2483.0564999999997</v>
      </c>
      <c r="P5046" s="30">
        <f t="shared" si="3367"/>
        <v>0</v>
      </c>
      <c r="Q5046" s="30">
        <f t="shared" si="3367"/>
        <v>0</v>
      </c>
      <c r="R5046" s="88">
        <f t="shared" si="3353"/>
        <v>99.999979863531124</v>
      </c>
      <c r="S5046" s="70"/>
    </row>
    <row r="5047" spans="1:19" ht="15.75" customHeight="1" x14ac:dyDescent="0.3">
      <c r="A5047" s="28" t="s">
        <v>992</v>
      </c>
      <c r="B5047" s="28" t="s">
        <v>1406</v>
      </c>
      <c r="C5047" s="18" t="s">
        <v>178</v>
      </c>
      <c r="D5047" s="28" t="s">
        <v>179</v>
      </c>
      <c r="E5047" s="29" t="s">
        <v>674</v>
      </c>
      <c r="F5047" s="24">
        <v>940.9</v>
      </c>
      <c r="G5047" s="24"/>
      <c r="H5047" s="24">
        <v>940.9</v>
      </c>
      <c r="I5047" s="24">
        <v>947.02670000000001</v>
      </c>
      <c r="J5047" s="37">
        <f>I5047</f>
        <v>947.02670000000001</v>
      </c>
      <c r="K5047" s="24">
        <v>0</v>
      </c>
      <c r="L5047" s="24">
        <v>0</v>
      </c>
      <c r="M5047" s="24">
        <v>0</v>
      </c>
      <c r="N5047" s="24">
        <v>0</v>
      </c>
      <c r="O5047" s="30">
        <v>947.02620000000002</v>
      </c>
      <c r="P5047" s="30">
        <v>0</v>
      </c>
      <c r="Q5047" s="30">
        <v>0</v>
      </c>
      <c r="R5047" s="88">
        <f t="shared" si="3353"/>
        <v>99.999947203178124</v>
      </c>
      <c r="S5047" s="70"/>
    </row>
    <row r="5048" spans="1:19" x14ac:dyDescent="0.3">
      <c r="A5048" s="28" t="s">
        <v>992</v>
      </c>
      <c r="B5048" s="28" t="s">
        <v>1406</v>
      </c>
      <c r="C5048" s="18" t="s">
        <v>178</v>
      </c>
      <c r="D5048" s="28" t="s">
        <v>155</v>
      </c>
      <c r="E5048" s="29" t="s">
        <v>675</v>
      </c>
      <c r="F5048" s="24">
        <v>1545.4</v>
      </c>
      <c r="G5048" s="24"/>
      <c r="H5048" s="24">
        <f>1545.4-3.243</f>
        <v>1542.1570000000002</v>
      </c>
      <c r="I5048" s="24">
        <v>1536.0302999999999</v>
      </c>
      <c r="J5048" s="37">
        <f>I5048</f>
        <v>1536.0302999999999</v>
      </c>
      <c r="K5048" s="24">
        <v>0</v>
      </c>
      <c r="L5048" s="24">
        <v>0</v>
      </c>
      <c r="M5048" s="24">
        <v>0</v>
      </c>
      <c r="N5048" s="24">
        <v>0</v>
      </c>
      <c r="O5048" s="30">
        <v>1536.0302999999999</v>
      </c>
      <c r="P5048" s="30">
        <v>0</v>
      </c>
      <c r="Q5048" s="30">
        <v>0</v>
      </c>
      <c r="R5048" s="88">
        <f t="shared" si="3353"/>
        <v>100</v>
      </c>
      <c r="S5048" s="70"/>
    </row>
    <row r="5049" spans="1:19" s="49" customFormat="1" x14ac:dyDescent="0.3">
      <c r="A5049" s="47" t="s">
        <v>992</v>
      </c>
      <c r="B5049" s="47" t="s">
        <v>1407</v>
      </c>
      <c r="C5049" s="20"/>
      <c r="D5049" s="47"/>
      <c r="E5049" s="48" t="s">
        <v>651</v>
      </c>
      <c r="F5049" s="24"/>
      <c r="G5049" s="24"/>
      <c r="H5049" s="23">
        <f t="shared" ref="H5049:I5052" si="3368">H5050</f>
        <v>0</v>
      </c>
      <c r="I5049" s="23">
        <f t="shared" si="3368"/>
        <v>355</v>
      </c>
      <c r="J5049" s="23">
        <f t="shared" ref="J5049:Q5053" si="3369">J5050</f>
        <v>0</v>
      </c>
      <c r="K5049" s="23">
        <f t="shared" si="3369"/>
        <v>355</v>
      </c>
      <c r="L5049" s="23">
        <f t="shared" si="3369"/>
        <v>0</v>
      </c>
      <c r="M5049" s="23">
        <f t="shared" si="3369"/>
        <v>0</v>
      </c>
      <c r="N5049" s="23">
        <f t="shared" si="3369"/>
        <v>0</v>
      </c>
      <c r="O5049" s="23">
        <f t="shared" si="3369"/>
        <v>355</v>
      </c>
      <c r="P5049" s="23">
        <f t="shared" si="3369"/>
        <v>355</v>
      </c>
      <c r="Q5049" s="23">
        <f t="shared" si="3369"/>
        <v>0</v>
      </c>
      <c r="R5049" s="87">
        <f t="shared" si="3353"/>
        <v>100</v>
      </c>
      <c r="S5049" s="72"/>
    </row>
    <row r="5050" spans="1:19" ht="31.2" x14ac:dyDescent="0.3">
      <c r="A5050" s="28" t="s">
        <v>992</v>
      </c>
      <c r="B5050" s="28" t="s">
        <v>1407</v>
      </c>
      <c r="C5050" s="28" t="s">
        <v>62</v>
      </c>
      <c r="D5050" s="28"/>
      <c r="E5050" s="29" t="s">
        <v>1196</v>
      </c>
      <c r="F5050" s="24"/>
      <c r="G5050" s="24"/>
      <c r="H5050" s="24">
        <f t="shared" si="3368"/>
        <v>0</v>
      </c>
      <c r="I5050" s="24">
        <f t="shared" si="3368"/>
        <v>355</v>
      </c>
      <c r="J5050" s="24">
        <f t="shared" si="3369"/>
        <v>0</v>
      </c>
      <c r="K5050" s="24">
        <f t="shared" si="3369"/>
        <v>355</v>
      </c>
      <c r="L5050" s="24">
        <f t="shared" si="3369"/>
        <v>0</v>
      </c>
      <c r="M5050" s="24">
        <f t="shared" si="3369"/>
        <v>0</v>
      </c>
      <c r="N5050" s="24">
        <f t="shared" si="3369"/>
        <v>0</v>
      </c>
      <c r="O5050" s="24">
        <f t="shared" si="3369"/>
        <v>355</v>
      </c>
      <c r="P5050" s="24">
        <f t="shared" si="3369"/>
        <v>355</v>
      </c>
      <c r="Q5050" s="24">
        <f t="shared" si="3369"/>
        <v>0</v>
      </c>
      <c r="R5050" s="88">
        <f t="shared" si="3353"/>
        <v>100</v>
      </c>
      <c r="S5050" s="70"/>
    </row>
    <row r="5051" spans="1:19" x14ac:dyDescent="0.3">
      <c r="A5051" s="28" t="s">
        <v>992</v>
      </c>
      <c r="B5051" s="28" t="s">
        <v>1407</v>
      </c>
      <c r="C5051" s="18" t="s">
        <v>63</v>
      </c>
      <c r="D5051" s="28"/>
      <c r="E5051" s="29" t="s">
        <v>115</v>
      </c>
      <c r="F5051" s="24"/>
      <c r="G5051" s="24"/>
      <c r="H5051" s="24">
        <f t="shared" si="3368"/>
        <v>0</v>
      </c>
      <c r="I5051" s="24">
        <f t="shared" si="3368"/>
        <v>355</v>
      </c>
      <c r="J5051" s="24">
        <f t="shared" si="3369"/>
        <v>0</v>
      </c>
      <c r="K5051" s="24">
        <f t="shared" si="3369"/>
        <v>355</v>
      </c>
      <c r="L5051" s="24">
        <f t="shared" si="3369"/>
        <v>0</v>
      </c>
      <c r="M5051" s="24">
        <f t="shared" si="3369"/>
        <v>0</v>
      </c>
      <c r="N5051" s="24">
        <f t="shared" si="3369"/>
        <v>0</v>
      </c>
      <c r="O5051" s="24">
        <f t="shared" si="3369"/>
        <v>355</v>
      </c>
      <c r="P5051" s="24">
        <f t="shared" si="3369"/>
        <v>355</v>
      </c>
      <c r="Q5051" s="24">
        <f t="shared" si="3369"/>
        <v>0</v>
      </c>
      <c r="R5051" s="88">
        <f t="shared" si="3353"/>
        <v>100</v>
      </c>
      <c r="S5051" s="70"/>
    </row>
    <row r="5052" spans="1:19" ht="46.8" x14ac:dyDescent="0.3">
      <c r="A5052" s="28" t="s">
        <v>992</v>
      </c>
      <c r="B5052" s="28" t="s">
        <v>1407</v>
      </c>
      <c r="C5052" s="18" t="s">
        <v>2098</v>
      </c>
      <c r="D5052" s="28"/>
      <c r="E5052" s="29" t="s">
        <v>2099</v>
      </c>
      <c r="F5052" s="24"/>
      <c r="G5052" s="24"/>
      <c r="H5052" s="24">
        <f t="shared" si="3368"/>
        <v>0</v>
      </c>
      <c r="I5052" s="24">
        <f t="shared" si="3368"/>
        <v>355</v>
      </c>
      <c r="J5052" s="24">
        <f t="shared" si="3369"/>
        <v>0</v>
      </c>
      <c r="K5052" s="24">
        <f t="shared" si="3369"/>
        <v>355</v>
      </c>
      <c r="L5052" s="24">
        <f t="shared" si="3369"/>
        <v>0</v>
      </c>
      <c r="M5052" s="24">
        <f t="shared" si="3369"/>
        <v>0</v>
      </c>
      <c r="N5052" s="24">
        <f t="shared" si="3369"/>
        <v>0</v>
      </c>
      <c r="O5052" s="24">
        <f t="shared" si="3369"/>
        <v>355</v>
      </c>
      <c r="P5052" s="24">
        <f t="shared" si="3369"/>
        <v>355</v>
      </c>
      <c r="Q5052" s="24">
        <f t="shared" si="3369"/>
        <v>0</v>
      </c>
      <c r="R5052" s="88">
        <f t="shared" si="3353"/>
        <v>100</v>
      </c>
      <c r="S5052" s="70"/>
    </row>
    <row r="5053" spans="1:19" x14ac:dyDescent="0.3">
      <c r="A5053" s="28" t="s">
        <v>992</v>
      </c>
      <c r="B5053" s="28" t="s">
        <v>1407</v>
      </c>
      <c r="C5053" s="18" t="s">
        <v>2098</v>
      </c>
      <c r="D5053" s="28" t="s">
        <v>190</v>
      </c>
      <c r="E5053" s="29" t="s">
        <v>665</v>
      </c>
      <c r="F5053" s="24"/>
      <c r="G5053" s="24"/>
      <c r="H5053" s="24">
        <v>0</v>
      </c>
      <c r="I5053" s="24">
        <f>I5054</f>
        <v>355</v>
      </c>
      <c r="J5053" s="24">
        <f t="shared" si="3369"/>
        <v>0</v>
      </c>
      <c r="K5053" s="24">
        <f t="shared" si="3369"/>
        <v>355</v>
      </c>
      <c r="L5053" s="24">
        <f t="shared" si="3369"/>
        <v>0</v>
      </c>
      <c r="M5053" s="24">
        <f t="shared" si="3369"/>
        <v>0</v>
      </c>
      <c r="N5053" s="24">
        <f t="shared" si="3369"/>
        <v>0</v>
      </c>
      <c r="O5053" s="24">
        <f t="shared" si="3369"/>
        <v>355</v>
      </c>
      <c r="P5053" s="24">
        <f t="shared" si="3369"/>
        <v>355</v>
      </c>
      <c r="Q5053" s="24">
        <f t="shared" si="3369"/>
        <v>0</v>
      </c>
      <c r="R5053" s="88">
        <f t="shared" si="3353"/>
        <v>100</v>
      </c>
      <c r="S5053" s="70"/>
    </row>
    <row r="5054" spans="1:19" x14ac:dyDescent="0.3">
      <c r="A5054" s="28" t="s">
        <v>992</v>
      </c>
      <c r="B5054" s="28" t="s">
        <v>1407</v>
      </c>
      <c r="C5054" s="18" t="s">
        <v>2098</v>
      </c>
      <c r="D5054" s="28" t="s">
        <v>175</v>
      </c>
      <c r="E5054" s="29" t="s">
        <v>669</v>
      </c>
      <c r="F5054" s="24"/>
      <c r="G5054" s="24"/>
      <c r="H5054" s="24">
        <v>0</v>
      </c>
      <c r="I5054" s="24">
        <v>355</v>
      </c>
      <c r="J5054" s="37">
        <v>0</v>
      </c>
      <c r="K5054" s="24">
        <f>I5054</f>
        <v>355</v>
      </c>
      <c r="L5054" s="24">
        <v>0</v>
      </c>
      <c r="M5054" s="24">
        <v>0</v>
      </c>
      <c r="N5054" s="24">
        <v>0</v>
      </c>
      <c r="O5054" s="24">
        <v>355</v>
      </c>
      <c r="P5054" s="24">
        <f>O5054</f>
        <v>355</v>
      </c>
      <c r="Q5054" s="24">
        <v>0</v>
      </c>
      <c r="R5054" s="88">
        <f t="shared" si="3353"/>
        <v>100</v>
      </c>
      <c r="S5054" s="70"/>
    </row>
    <row r="5055" spans="1:19" s="36" customFormat="1" x14ac:dyDescent="0.3">
      <c r="A5055" s="43" t="s">
        <v>992</v>
      </c>
      <c r="B5055" s="43" t="s">
        <v>223</v>
      </c>
      <c r="C5055" s="27"/>
      <c r="D5055" s="43"/>
      <c r="E5055" s="44" t="s">
        <v>627</v>
      </c>
      <c r="F5055" s="22">
        <v>317</v>
      </c>
      <c r="G5055" s="22">
        <f t="shared" ref="G5055:Q5060" si="3370">G5056</f>
        <v>0</v>
      </c>
      <c r="H5055" s="22">
        <f t="shared" si="3370"/>
        <v>317</v>
      </c>
      <c r="I5055" s="22">
        <f t="shared" si="3370"/>
        <v>305.84100000000001</v>
      </c>
      <c r="J5055" s="76">
        <f t="shared" si="3370"/>
        <v>307.95640000000003</v>
      </c>
      <c r="K5055" s="22">
        <f t="shared" si="3370"/>
        <v>179.286</v>
      </c>
      <c r="L5055" s="22">
        <f t="shared" si="3370"/>
        <v>181.39999999999998</v>
      </c>
      <c r="M5055" s="22">
        <f t="shared" si="3370"/>
        <v>0</v>
      </c>
      <c r="N5055" s="22">
        <f t="shared" si="3370"/>
        <v>0</v>
      </c>
      <c r="O5055" s="45">
        <f t="shared" si="3370"/>
        <v>305.83979999999997</v>
      </c>
      <c r="P5055" s="45">
        <f t="shared" si="3370"/>
        <v>179.28539999999998</v>
      </c>
      <c r="Q5055" s="45">
        <f t="shared" si="3370"/>
        <v>0</v>
      </c>
      <c r="R5055" s="86">
        <f t="shared" si="3353"/>
        <v>99.999607639263516</v>
      </c>
      <c r="S5055" s="70"/>
    </row>
    <row r="5056" spans="1:19" s="49" customFormat="1" x14ac:dyDescent="0.3">
      <c r="A5056" s="47" t="s">
        <v>992</v>
      </c>
      <c r="B5056" s="47" t="s">
        <v>1410</v>
      </c>
      <c r="C5056" s="20"/>
      <c r="D5056" s="47"/>
      <c r="E5056" s="48" t="s">
        <v>656</v>
      </c>
      <c r="F5056" s="23">
        <v>317</v>
      </c>
      <c r="G5056" s="23">
        <f t="shared" si="3370"/>
        <v>0</v>
      </c>
      <c r="H5056" s="23">
        <f t="shared" si="3370"/>
        <v>317</v>
      </c>
      <c r="I5056" s="23">
        <f t="shared" si="3370"/>
        <v>305.84100000000001</v>
      </c>
      <c r="J5056" s="77">
        <f t="shared" si="3370"/>
        <v>307.95640000000003</v>
      </c>
      <c r="K5056" s="23">
        <f t="shared" si="3370"/>
        <v>179.286</v>
      </c>
      <c r="L5056" s="23">
        <f t="shared" si="3370"/>
        <v>181.39999999999998</v>
      </c>
      <c r="M5056" s="23">
        <f t="shared" si="3370"/>
        <v>0</v>
      </c>
      <c r="N5056" s="23">
        <f t="shared" si="3370"/>
        <v>0</v>
      </c>
      <c r="O5056" s="51">
        <f t="shared" si="3370"/>
        <v>305.83979999999997</v>
      </c>
      <c r="P5056" s="51">
        <f t="shared" si="3370"/>
        <v>179.28539999999998</v>
      </c>
      <c r="Q5056" s="51">
        <f t="shared" si="3370"/>
        <v>0</v>
      </c>
      <c r="R5056" s="87">
        <f t="shared" si="3353"/>
        <v>99.999607639263516</v>
      </c>
      <c r="S5056" s="70"/>
    </row>
    <row r="5057" spans="1:19" ht="46.8" x14ac:dyDescent="0.3">
      <c r="A5057" s="28" t="s">
        <v>992</v>
      </c>
      <c r="B5057" s="28" t="s">
        <v>1410</v>
      </c>
      <c r="C5057" s="18" t="s">
        <v>167</v>
      </c>
      <c r="D5057" s="28"/>
      <c r="E5057" s="29" t="s">
        <v>1520</v>
      </c>
      <c r="F5057" s="24">
        <v>317</v>
      </c>
      <c r="G5057" s="24">
        <f t="shared" ref="G5057:O5060" si="3371">G5058</f>
        <v>0</v>
      </c>
      <c r="H5057" s="24">
        <f t="shared" si="3371"/>
        <v>317</v>
      </c>
      <c r="I5057" s="24">
        <f t="shared" si="3371"/>
        <v>305.84100000000001</v>
      </c>
      <c r="J5057" s="37">
        <f t="shared" si="3371"/>
        <v>307.95640000000003</v>
      </c>
      <c r="K5057" s="24">
        <f t="shared" si="3371"/>
        <v>179.286</v>
      </c>
      <c r="L5057" s="24">
        <f t="shared" si="3371"/>
        <v>181.39999999999998</v>
      </c>
      <c r="M5057" s="24">
        <f t="shared" si="3371"/>
        <v>0</v>
      </c>
      <c r="N5057" s="24">
        <f t="shared" si="3371"/>
        <v>0</v>
      </c>
      <c r="O5057" s="30">
        <f t="shared" si="3371"/>
        <v>305.83979999999997</v>
      </c>
      <c r="P5057" s="30">
        <f t="shared" si="3370"/>
        <v>179.28539999999998</v>
      </c>
      <c r="Q5057" s="30">
        <f t="shared" si="3370"/>
        <v>0</v>
      </c>
      <c r="R5057" s="88">
        <f t="shared" si="3353"/>
        <v>99.999607639263516</v>
      </c>
      <c r="S5057" s="70"/>
    </row>
    <row r="5058" spans="1:19" ht="63" customHeight="1" x14ac:dyDescent="0.3">
      <c r="A5058" s="28" t="s">
        <v>992</v>
      </c>
      <c r="B5058" s="28" t="s">
        <v>1410</v>
      </c>
      <c r="C5058" s="18" t="s">
        <v>221</v>
      </c>
      <c r="D5058" s="28"/>
      <c r="E5058" s="29" t="s">
        <v>1543</v>
      </c>
      <c r="F5058" s="24">
        <v>317</v>
      </c>
      <c r="G5058" s="24">
        <f t="shared" si="3371"/>
        <v>0</v>
      </c>
      <c r="H5058" s="24">
        <f t="shared" si="3371"/>
        <v>317</v>
      </c>
      <c r="I5058" s="24">
        <f t="shared" si="3371"/>
        <v>305.84100000000001</v>
      </c>
      <c r="J5058" s="37">
        <f t="shared" si="3371"/>
        <v>307.95640000000003</v>
      </c>
      <c r="K5058" s="24">
        <f t="shared" si="3371"/>
        <v>179.286</v>
      </c>
      <c r="L5058" s="24">
        <f t="shared" si="3371"/>
        <v>181.39999999999998</v>
      </c>
      <c r="M5058" s="24">
        <f t="shared" si="3371"/>
        <v>0</v>
      </c>
      <c r="N5058" s="24">
        <f t="shared" si="3371"/>
        <v>0</v>
      </c>
      <c r="O5058" s="30">
        <f t="shared" si="3371"/>
        <v>305.83979999999997</v>
      </c>
      <c r="P5058" s="30">
        <f t="shared" si="3370"/>
        <v>179.28539999999998</v>
      </c>
      <c r="Q5058" s="30">
        <f t="shared" si="3370"/>
        <v>0</v>
      </c>
      <c r="R5058" s="88">
        <f t="shared" si="3353"/>
        <v>99.999607639263516</v>
      </c>
      <c r="S5058" s="70"/>
    </row>
    <row r="5059" spans="1:19" ht="47.25" customHeight="1" x14ac:dyDescent="0.3">
      <c r="A5059" s="28" t="s">
        <v>992</v>
      </c>
      <c r="B5059" s="28" t="s">
        <v>1410</v>
      </c>
      <c r="C5059" s="18" t="s">
        <v>225</v>
      </c>
      <c r="D5059" s="28"/>
      <c r="E5059" s="29" t="s">
        <v>1545</v>
      </c>
      <c r="F5059" s="24">
        <v>317</v>
      </c>
      <c r="G5059" s="24">
        <f t="shared" si="3371"/>
        <v>0</v>
      </c>
      <c r="H5059" s="24">
        <f t="shared" si="3371"/>
        <v>317</v>
      </c>
      <c r="I5059" s="24">
        <f t="shared" si="3371"/>
        <v>305.84100000000001</v>
      </c>
      <c r="J5059" s="37">
        <f t="shared" si="3371"/>
        <v>307.95640000000003</v>
      </c>
      <c r="K5059" s="24">
        <f t="shared" si="3371"/>
        <v>179.286</v>
      </c>
      <c r="L5059" s="24">
        <f t="shared" si="3371"/>
        <v>181.39999999999998</v>
      </c>
      <c r="M5059" s="24">
        <f t="shared" si="3371"/>
        <v>0</v>
      </c>
      <c r="N5059" s="24">
        <f t="shared" si="3371"/>
        <v>0</v>
      </c>
      <c r="O5059" s="30">
        <f t="shared" si="3371"/>
        <v>305.83979999999997</v>
      </c>
      <c r="P5059" s="30">
        <f t="shared" si="3370"/>
        <v>179.28539999999998</v>
      </c>
      <c r="Q5059" s="30">
        <f t="shared" si="3370"/>
        <v>0</v>
      </c>
      <c r="R5059" s="88">
        <f t="shared" si="3353"/>
        <v>99.999607639263516</v>
      </c>
      <c r="S5059" s="70"/>
    </row>
    <row r="5060" spans="1:19" ht="47.25" customHeight="1" x14ac:dyDescent="0.3">
      <c r="A5060" s="28" t="s">
        <v>992</v>
      </c>
      <c r="B5060" s="28" t="s">
        <v>1410</v>
      </c>
      <c r="C5060" s="18" t="s">
        <v>224</v>
      </c>
      <c r="D5060" s="28"/>
      <c r="E5060" s="29" t="s">
        <v>776</v>
      </c>
      <c r="F5060" s="24">
        <v>317</v>
      </c>
      <c r="G5060" s="24">
        <f t="shared" si="3371"/>
        <v>0</v>
      </c>
      <c r="H5060" s="24">
        <f t="shared" si="3371"/>
        <v>317</v>
      </c>
      <c r="I5060" s="24">
        <f t="shared" si="3371"/>
        <v>305.84100000000001</v>
      </c>
      <c r="J5060" s="37">
        <f t="shared" si="3371"/>
        <v>307.95640000000003</v>
      </c>
      <c r="K5060" s="24">
        <f t="shared" si="3371"/>
        <v>179.286</v>
      </c>
      <c r="L5060" s="24">
        <f t="shared" si="3371"/>
        <v>181.39999999999998</v>
      </c>
      <c r="M5060" s="24">
        <f t="shared" si="3371"/>
        <v>0</v>
      </c>
      <c r="N5060" s="24">
        <f t="shared" si="3371"/>
        <v>0</v>
      </c>
      <c r="O5060" s="30">
        <f t="shared" si="3371"/>
        <v>305.83979999999997</v>
      </c>
      <c r="P5060" s="30">
        <f t="shared" si="3370"/>
        <v>179.28539999999998</v>
      </c>
      <c r="Q5060" s="30">
        <f t="shared" si="3370"/>
        <v>0</v>
      </c>
      <c r="R5060" s="88">
        <f t="shared" si="3353"/>
        <v>99.999607639263516</v>
      </c>
      <c r="S5060" s="70"/>
    </row>
    <row r="5061" spans="1:19" ht="31.5" customHeight="1" x14ac:dyDescent="0.3">
      <c r="A5061" s="28" t="s">
        <v>992</v>
      </c>
      <c r="B5061" s="28" t="s">
        <v>1410</v>
      </c>
      <c r="C5061" s="18" t="s">
        <v>224</v>
      </c>
      <c r="D5061" s="28" t="s">
        <v>143</v>
      </c>
      <c r="E5061" s="29" t="s">
        <v>673</v>
      </c>
      <c r="F5061" s="24">
        <v>317</v>
      </c>
      <c r="G5061" s="24">
        <f t="shared" ref="G5061:H5061" si="3372">G5062+G5063</f>
        <v>0</v>
      </c>
      <c r="H5061" s="24">
        <f t="shared" si="3372"/>
        <v>317</v>
      </c>
      <c r="I5061" s="24">
        <f t="shared" ref="I5061:Q5061" si="3373">I5062+I5063</f>
        <v>305.84100000000001</v>
      </c>
      <c r="J5061" s="37">
        <f t="shared" si="3373"/>
        <v>307.95640000000003</v>
      </c>
      <c r="K5061" s="24">
        <f t="shared" si="3373"/>
        <v>179.286</v>
      </c>
      <c r="L5061" s="24">
        <f t="shared" si="3373"/>
        <v>181.39999999999998</v>
      </c>
      <c r="M5061" s="24">
        <f t="shared" si="3373"/>
        <v>0</v>
      </c>
      <c r="N5061" s="24">
        <f t="shared" si="3373"/>
        <v>0</v>
      </c>
      <c r="O5061" s="30">
        <f t="shared" si="3373"/>
        <v>305.83979999999997</v>
      </c>
      <c r="P5061" s="30">
        <f t="shared" si="3373"/>
        <v>179.28539999999998</v>
      </c>
      <c r="Q5061" s="30">
        <f t="shared" si="3373"/>
        <v>0</v>
      </c>
      <c r="R5061" s="88">
        <f t="shared" si="3353"/>
        <v>99.999607639263516</v>
      </c>
      <c r="S5061" s="70"/>
    </row>
    <row r="5062" spans="1:19" ht="15.75" customHeight="1" x14ac:dyDescent="0.3">
      <c r="A5062" s="28" t="s">
        <v>992</v>
      </c>
      <c r="B5062" s="28" t="s">
        <v>1410</v>
      </c>
      <c r="C5062" s="18" t="s">
        <v>224</v>
      </c>
      <c r="D5062" s="28" t="s">
        <v>179</v>
      </c>
      <c r="E5062" s="29" t="s">
        <v>674</v>
      </c>
      <c r="F5062" s="24">
        <v>105.5</v>
      </c>
      <c r="G5062" s="24"/>
      <c r="H5062" s="24">
        <v>105.5</v>
      </c>
      <c r="I5062" s="24">
        <v>129.56819999999999</v>
      </c>
      <c r="J5062" s="37">
        <f>54.2396+78.3432</f>
        <v>132.58279999999999</v>
      </c>
      <c r="K5062" s="24">
        <v>75.330600000000004</v>
      </c>
      <c r="L5062" s="24">
        <v>78.343199999999996</v>
      </c>
      <c r="M5062" s="24">
        <v>0</v>
      </c>
      <c r="N5062" s="24">
        <v>0</v>
      </c>
      <c r="O5062" s="30">
        <v>129.5676</v>
      </c>
      <c r="P5062" s="30">
        <v>75.33</v>
      </c>
      <c r="Q5062" s="30">
        <v>0</v>
      </c>
      <c r="R5062" s="88">
        <f t="shared" si="3353"/>
        <v>99.999536923411767</v>
      </c>
      <c r="S5062" s="70"/>
    </row>
    <row r="5063" spans="1:19" ht="15.75" customHeight="1" x14ac:dyDescent="0.3">
      <c r="A5063" s="28" t="s">
        <v>992</v>
      </c>
      <c r="B5063" s="28" t="s">
        <v>1410</v>
      </c>
      <c r="C5063" s="18" t="s">
        <v>224</v>
      </c>
      <c r="D5063" s="28" t="s">
        <v>155</v>
      </c>
      <c r="E5063" s="29" t="s">
        <v>675</v>
      </c>
      <c r="F5063" s="24">
        <v>211.5</v>
      </c>
      <c r="G5063" s="24"/>
      <c r="H5063" s="24">
        <v>211.5</v>
      </c>
      <c r="I5063" s="24">
        <v>176.27279999999999</v>
      </c>
      <c r="J5063" s="37">
        <f>72.3168+103.0568</f>
        <v>175.37360000000001</v>
      </c>
      <c r="K5063" s="24">
        <v>103.9554</v>
      </c>
      <c r="L5063" s="24">
        <v>103.0568</v>
      </c>
      <c r="M5063" s="24">
        <v>0</v>
      </c>
      <c r="N5063" s="24">
        <v>0</v>
      </c>
      <c r="O5063" s="30">
        <v>176.2722</v>
      </c>
      <c r="P5063" s="30">
        <v>103.9554</v>
      </c>
      <c r="Q5063" s="30">
        <v>0</v>
      </c>
      <c r="R5063" s="88">
        <f t="shared" si="3353"/>
        <v>99.999659618500431</v>
      </c>
      <c r="S5063" s="70"/>
    </row>
    <row r="5064" spans="1:19" s="36" customFormat="1" ht="15.75" customHeight="1" x14ac:dyDescent="0.3">
      <c r="A5064" s="43" t="s">
        <v>992</v>
      </c>
      <c r="B5064" s="43" t="s">
        <v>78</v>
      </c>
      <c r="C5064" s="27"/>
      <c r="D5064" s="43"/>
      <c r="E5064" s="44" t="s">
        <v>1325</v>
      </c>
      <c r="F5064" s="22">
        <v>894379.4</v>
      </c>
      <c r="G5064" s="22">
        <f t="shared" ref="G5064:H5064" si="3374">G5065+G5146+G5170+G5180</f>
        <v>0</v>
      </c>
      <c r="H5064" s="22">
        <f t="shared" si="3374"/>
        <v>928723.63500000013</v>
      </c>
      <c r="I5064" s="22">
        <f t="shared" ref="I5064:Q5064" si="3375">I5065+I5146+I5170+I5180</f>
        <v>943741.48100999999</v>
      </c>
      <c r="J5064" s="76">
        <f t="shared" si="3375"/>
        <v>714939.10335000011</v>
      </c>
      <c r="K5064" s="22">
        <f t="shared" si="3375"/>
        <v>12529.45299</v>
      </c>
      <c r="L5064" s="22">
        <f t="shared" si="3375"/>
        <v>10108.55479</v>
      </c>
      <c r="M5064" s="22">
        <f t="shared" si="3375"/>
        <v>0</v>
      </c>
      <c r="N5064" s="22">
        <f t="shared" si="3375"/>
        <v>0</v>
      </c>
      <c r="O5064" s="45">
        <f t="shared" si="3375"/>
        <v>943685.47060999996</v>
      </c>
      <c r="P5064" s="45">
        <f t="shared" si="3375"/>
        <v>12529.45299</v>
      </c>
      <c r="Q5064" s="45">
        <f t="shared" si="3375"/>
        <v>0</v>
      </c>
      <c r="R5064" s="86">
        <f t="shared" si="3353"/>
        <v>99.994065069605711</v>
      </c>
      <c r="S5064" s="70"/>
    </row>
    <row r="5065" spans="1:19" s="49" customFormat="1" ht="15.75" customHeight="1" x14ac:dyDescent="0.3">
      <c r="A5065" s="47" t="s">
        <v>992</v>
      </c>
      <c r="B5065" s="47" t="s">
        <v>1416</v>
      </c>
      <c r="C5065" s="20"/>
      <c r="D5065" s="47"/>
      <c r="E5065" s="48" t="s">
        <v>1018</v>
      </c>
      <c r="F5065" s="23">
        <v>716159.8</v>
      </c>
      <c r="G5065" s="23">
        <f t="shared" ref="G5065:H5065" si="3376">G5066+G5134+G5141</f>
        <v>0</v>
      </c>
      <c r="H5065" s="23">
        <f t="shared" si="3376"/>
        <v>748785.47700000007</v>
      </c>
      <c r="I5065" s="23">
        <f t="shared" ref="I5065:Q5065" si="3377">I5066+I5134+I5141</f>
        <v>756809.03638999991</v>
      </c>
      <c r="J5065" s="77">
        <f t="shared" si="3377"/>
        <v>572269.0024900001</v>
      </c>
      <c r="K5065" s="23">
        <f t="shared" si="3377"/>
        <v>12529.45299</v>
      </c>
      <c r="L5065" s="23">
        <f t="shared" si="3377"/>
        <v>10108.55479</v>
      </c>
      <c r="M5065" s="23">
        <f t="shared" si="3377"/>
        <v>0</v>
      </c>
      <c r="N5065" s="23">
        <f t="shared" si="3377"/>
        <v>0</v>
      </c>
      <c r="O5065" s="51">
        <f t="shared" si="3377"/>
        <v>756783.86569999997</v>
      </c>
      <c r="P5065" s="51">
        <f t="shared" si="3377"/>
        <v>12529.45299</v>
      </c>
      <c r="Q5065" s="51">
        <f t="shared" si="3377"/>
        <v>0</v>
      </c>
      <c r="R5065" s="87">
        <f t="shared" si="3353"/>
        <v>99.99667410287276</v>
      </c>
      <c r="S5065" s="70"/>
    </row>
    <row r="5066" spans="1:19" ht="31.5" customHeight="1" x14ac:dyDescent="0.3">
      <c r="A5066" s="28" t="s">
        <v>992</v>
      </c>
      <c r="B5066" s="28" t="s">
        <v>1416</v>
      </c>
      <c r="C5066" s="18" t="s">
        <v>902</v>
      </c>
      <c r="D5066" s="28"/>
      <c r="E5066" s="29" t="s">
        <v>1580</v>
      </c>
      <c r="F5066" s="24">
        <v>714675.9</v>
      </c>
      <c r="G5066" s="24">
        <f t="shared" ref="G5066:H5066" si="3378">G5067+G5113</f>
        <v>0</v>
      </c>
      <c r="H5066" s="24">
        <f t="shared" si="3378"/>
        <v>747301.57700000005</v>
      </c>
      <c r="I5066" s="24">
        <f t="shared" ref="I5066:Q5066" si="3379">I5067+I5113</f>
        <v>753819.13638999988</v>
      </c>
      <c r="J5066" s="37">
        <f t="shared" si="3379"/>
        <v>569980.10249000008</v>
      </c>
      <c r="K5066" s="24">
        <f t="shared" si="3379"/>
        <v>12529.45299</v>
      </c>
      <c r="L5066" s="24">
        <f t="shared" si="3379"/>
        <v>10108.55479</v>
      </c>
      <c r="M5066" s="24">
        <f t="shared" si="3379"/>
        <v>0</v>
      </c>
      <c r="N5066" s="24">
        <f t="shared" si="3379"/>
        <v>0</v>
      </c>
      <c r="O5066" s="30">
        <f t="shared" si="3379"/>
        <v>753793.96569999994</v>
      </c>
      <c r="P5066" s="30">
        <f t="shared" si="3379"/>
        <v>12529.45299</v>
      </c>
      <c r="Q5066" s="30">
        <f t="shared" si="3379"/>
        <v>0</v>
      </c>
      <c r="R5066" s="88">
        <f t="shared" si="3353"/>
        <v>99.996660911247162</v>
      </c>
      <c r="S5066" s="70"/>
    </row>
    <row r="5067" spans="1:19" ht="31.5" customHeight="1" x14ac:dyDescent="0.3">
      <c r="A5067" s="28" t="s">
        <v>992</v>
      </c>
      <c r="B5067" s="28" t="s">
        <v>1416</v>
      </c>
      <c r="C5067" s="18" t="s">
        <v>903</v>
      </c>
      <c r="D5067" s="28"/>
      <c r="E5067" s="29" t="s">
        <v>1581</v>
      </c>
      <c r="F5067" s="24">
        <v>596037.5</v>
      </c>
      <c r="G5067" s="24">
        <f t="shared" ref="G5067:H5067" si="3380">G5068+G5081+G5103+G5108</f>
        <v>0</v>
      </c>
      <c r="H5067" s="24">
        <f t="shared" si="3380"/>
        <v>631013.8550000001</v>
      </c>
      <c r="I5067" s="24">
        <f t="shared" ref="I5067:Q5067" si="3381">I5068+I5081+I5103+I5108</f>
        <v>637758.27770999994</v>
      </c>
      <c r="J5067" s="37">
        <f t="shared" si="3381"/>
        <v>481154.27470000007</v>
      </c>
      <c r="K5067" s="24">
        <f t="shared" si="3381"/>
        <v>12529.45299</v>
      </c>
      <c r="L5067" s="24">
        <f t="shared" si="3381"/>
        <v>10108.55479</v>
      </c>
      <c r="M5067" s="24">
        <f t="shared" si="3381"/>
        <v>0</v>
      </c>
      <c r="N5067" s="24">
        <f t="shared" si="3381"/>
        <v>0</v>
      </c>
      <c r="O5067" s="30">
        <f t="shared" si="3381"/>
        <v>637758.26963</v>
      </c>
      <c r="P5067" s="30">
        <f t="shared" si="3381"/>
        <v>12529.45299</v>
      </c>
      <c r="Q5067" s="30">
        <f t="shared" si="3381"/>
        <v>0</v>
      </c>
      <c r="R5067" s="88">
        <f t="shared" si="3353"/>
        <v>99.999998733062327</v>
      </c>
      <c r="S5067" s="70"/>
    </row>
    <row r="5068" spans="1:19" ht="63" customHeight="1" x14ac:dyDescent="0.3">
      <c r="A5068" s="28" t="s">
        <v>992</v>
      </c>
      <c r="B5068" s="28" t="s">
        <v>1416</v>
      </c>
      <c r="C5068" s="18" t="s">
        <v>1003</v>
      </c>
      <c r="D5068" s="28"/>
      <c r="E5068" s="29" t="s">
        <v>1716</v>
      </c>
      <c r="F5068" s="24">
        <v>12274.9</v>
      </c>
      <c r="G5068" s="24">
        <f t="shared" ref="G5068:H5068" si="3382">G5069+G5073+G5077</f>
        <v>0</v>
      </c>
      <c r="H5068" s="24">
        <f t="shared" si="3382"/>
        <v>38708.189999999995</v>
      </c>
      <c r="I5068" s="24">
        <f t="shared" ref="I5068:Q5068" si="3383">I5069+I5073+I5077</f>
        <v>42484.548999999999</v>
      </c>
      <c r="J5068" s="37">
        <f t="shared" si="3383"/>
        <v>39872.178</v>
      </c>
      <c r="K5068" s="24">
        <f t="shared" si="3383"/>
        <v>3776.3589999999999</v>
      </c>
      <c r="L5068" s="24">
        <f t="shared" si="3383"/>
        <v>1355.4608000000001</v>
      </c>
      <c r="M5068" s="24">
        <f t="shared" si="3383"/>
        <v>0</v>
      </c>
      <c r="N5068" s="24">
        <f t="shared" si="3383"/>
        <v>0</v>
      </c>
      <c r="O5068" s="30">
        <f t="shared" si="3383"/>
        <v>42484.542440000005</v>
      </c>
      <c r="P5068" s="30">
        <f t="shared" si="3383"/>
        <v>3776.3589999999999</v>
      </c>
      <c r="Q5068" s="30">
        <f t="shared" si="3383"/>
        <v>0</v>
      </c>
      <c r="R5068" s="88">
        <f t="shared" si="3353"/>
        <v>99.999984559092297</v>
      </c>
      <c r="S5068" s="70"/>
    </row>
    <row r="5069" spans="1:19" ht="31.5" customHeight="1" x14ac:dyDescent="0.3">
      <c r="A5069" s="28" t="s">
        <v>992</v>
      </c>
      <c r="B5069" s="28" t="s">
        <v>1416</v>
      </c>
      <c r="C5069" s="18" t="s">
        <v>993</v>
      </c>
      <c r="D5069" s="28"/>
      <c r="E5069" s="29" t="s">
        <v>746</v>
      </c>
      <c r="F5069" s="24">
        <v>733.4</v>
      </c>
      <c r="G5069" s="24">
        <f t="shared" ref="G5069:Q5069" si="3384">G5070</f>
        <v>0</v>
      </c>
      <c r="H5069" s="24">
        <f t="shared" si="3384"/>
        <v>762.69999999999993</v>
      </c>
      <c r="I5069" s="24">
        <f t="shared" si="3384"/>
        <v>762.7</v>
      </c>
      <c r="J5069" s="37">
        <f t="shared" si="3384"/>
        <v>571.22720000000004</v>
      </c>
      <c r="K5069" s="24">
        <f t="shared" si="3384"/>
        <v>0</v>
      </c>
      <c r="L5069" s="24">
        <f t="shared" si="3384"/>
        <v>0</v>
      </c>
      <c r="M5069" s="24">
        <f t="shared" si="3384"/>
        <v>0</v>
      </c>
      <c r="N5069" s="24">
        <f t="shared" si="3384"/>
        <v>0</v>
      </c>
      <c r="O5069" s="30">
        <f t="shared" si="3384"/>
        <v>762.69344000000001</v>
      </c>
      <c r="P5069" s="30">
        <f t="shared" si="3384"/>
        <v>0</v>
      </c>
      <c r="Q5069" s="30">
        <f t="shared" si="3384"/>
        <v>0</v>
      </c>
      <c r="R5069" s="88">
        <f t="shared" ref="R5069:R5132" si="3385">O5069/I5069*100</f>
        <v>99.999139897731737</v>
      </c>
      <c r="S5069" s="70"/>
    </row>
    <row r="5070" spans="1:19" ht="31.5" customHeight="1" x14ac:dyDescent="0.3">
      <c r="A5070" s="28" t="s">
        <v>992</v>
      </c>
      <c r="B5070" s="28" t="s">
        <v>1416</v>
      </c>
      <c r="C5070" s="18" t="s">
        <v>993</v>
      </c>
      <c r="D5070" s="28" t="s">
        <v>143</v>
      </c>
      <c r="E5070" s="29" t="s">
        <v>673</v>
      </c>
      <c r="F5070" s="24">
        <v>733.4</v>
      </c>
      <c r="G5070" s="24">
        <f t="shared" ref="G5070:H5070" si="3386">G5071+G5072</f>
        <v>0</v>
      </c>
      <c r="H5070" s="24">
        <f t="shared" si="3386"/>
        <v>762.69999999999993</v>
      </c>
      <c r="I5070" s="24">
        <f t="shared" ref="I5070:Q5070" si="3387">I5071+I5072</f>
        <v>762.7</v>
      </c>
      <c r="J5070" s="37">
        <f t="shared" si="3387"/>
        <v>571.22720000000004</v>
      </c>
      <c r="K5070" s="24">
        <f t="shared" si="3387"/>
        <v>0</v>
      </c>
      <c r="L5070" s="24">
        <f t="shared" si="3387"/>
        <v>0</v>
      </c>
      <c r="M5070" s="24">
        <f t="shared" si="3387"/>
        <v>0</v>
      </c>
      <c r="N5070" s="24">
        <f t="shared" si="3387"/>
        <v>0</v>
      </c>
      <c r="O5070" s="30">
        <f t="shared" si="3387"/>
        <v>762.69344000000001</v>
      </c>
      <c r="P5070" s="30">
        <f t="shared" si="3387"/>
        <v>0</v>
      </c>
      <c r="Q5070" s="30">
        <f t="shared" si="3387"/>
        <v>0</v>
      </c>
      <c r="R5070" s="88">
        <f t="shared" si="3385"/>
        <v>99.999139897731737</v>
      </c>
      <c r="S5070" s="70"/>
    </row>
    <row r="5071" spans="1:19" ht="15.75" customHeight="1" x14ac:dyDescent="0.3">
      <c r="A5071" s="28" t="s">
        <v>992</v>
      </c>
      <c r="B5071" s="28" t="s">
        <v>1416</v>
      </c>
      <c r="C5071" s="18" t="s">
        <v>993</v>
      </c>
      <c r="D5071" s="28" t="s">
        <v>179</v>
      </c>
      <c r="E5071" s="29" t="s">
        <v>674</v>
      </c>
      <c r="F5071" s="24">
        <v>186.1</v>
      </c>
      <c r="G5071" s="24"/>
      <c r="H5071" s="24">
        <v>195.4</v>
      </c>
      <c r="I5071" s="24">
        <v>242.64060000000001</v>
      </c>
      <c r="J5071" s="37">
        <v>181.08709999999999</v>
      </c>
      <c r="K5071" s="24">
        <v>0</v>
      </c>
      <c r="L5071" s="24">
        <v>0</v>
      </c>
      <c r="M5071" s="24">
        <v>0</v>
      </c>
      <c r="N5071" s="24">
        <v>0</v>
      </c>
      <c r="O5071" s="30">
        <v>242.64060000000001</v>
      </c>
      <c r="P5071" s="30">
        <v>0</v>
      </c>
      <c r="Q5071" s="30">
        <v>0</v>
      </c>
      <c r="R5071" s="88">
        <f t="shared" si="3385"/>
        <v>100</v>
      </c>
      <c r="S5071" s="70"/>
    </row>
    <row r="5072" spans="1:19" ht="15.75" customHeight="1" x14ac:dyDescent="0.3">
      <c r="A5072" s="28" t="s">
        <v>992</v>
      </c>
      <c r="B5072" s="28" t="s">
        <v>1416</v>
      </c>
      <c r="C5072" s="18" t="s">
        <v>993</v>
      </c>
      <c r="D5072" s="28" t="s">
        <v>155</v>
      </c>
      <c r="E5072" s="29" t="s">
        <v>675</v>
      </c>
      <c r="F5072" s="24">
        <v>547.29999999999995</v>
      </c>
      <c r="G5072" s="24"/>
      <c r="H5072" s="24">
        <v>567.29999999999995</v>
      </c>
      <c r="I5072" s="24">
        <v>520.05939999999998</v>
      </c>
      <c r="J5072" s="37">
        <v>390.14010000000002</v>
      </c>
      <c r="K5072" s="24">
        <v>0</v>
      </c>
      <c r="L5072" s="24">
        <v>0</v>
      </c>
      <c r="M5072" s="24">
        <v>0</v>
      </c>
      <c r="N5072" s="24">
        <v>0</v>
      </c>
      <c r="O5072" s="30">
        <v>520.05283999999995</v>
      </c>
      <c r="P5072" s="30">
        <v>0</v>
      </c>
      <c r="Q5072" s="30">
        <v>0</v>
      </c>
      <c r="R5072" s="88">
        <f t="shared" si="3385"/>
        <v>99.998738605628503</v>
      </c>
      <c r="S5072" s="70"/>
    </row>
    <row r="5073" spans="1:19" ht="47.25" customHeight="1" x14ac:dyDescent="0.3">
      <c r="A5073" s="28" t="s">
        <v>992</v>
      </c>
      <c r="B5073" s="28" t="s">
        <v>1416</v>
      </c>
      <c r="C5073" s="18" t="s">
        <v>994</v>
      </c>
      <c r="D5073" s="28"/>
      <c r="E5073" s="29" t="s">
        <v>1031</v>
      </c>
      <c r="F5073" s="24">
        <v>11541.5</v>
      </c>
      <c r="G5073" s="24">
        <f t="shared" ref="G5073:N5073" si="3388">G5074</f>
        <v>0</v>
      </c>
      <c r="H5073" s="24">
        <f t="shared" si="3388"/>
        <v>37945.49</v>
      </c>
      <c r="I5073" s="24">
        <f t="shared" si="3388"/>
        <v>36686.703000000001</v>
      </c>
      <c r="J5073" s="37">
        <f t="shared" si="3388"/>
        <v>36686.703000000001</v>
      </c>
      <c r="K5073" s="24">
        <f t="shared" si="3388"/>
        <v>0</v>
      </c>
      <c r="L5073" s="24">
        <f t="shared" si="3388"/>
        <v>0</v>
      </c>
      <c r="M5073" s="24">
        <f t="shared" si="3388"/>
        <v>0</v>
      </c>
      <c r="N5073" s="24">
        <f t="shared" si="3388"/>
        <v>0</v>
      </c>
      <c r="O5073" s="30">
        <f>O5074</f>
        <v>36686.703000000001</v>
      </c>
      <c r="P5073" s="30">
        <f>P5074</f>
        <v>0</v>
      </c>
      <c r="Q5073" s="30">
        <f>Q5074</f>
        <v>0</v>
      </c>
      <c r="R5073" s="88">
        <f t="shared" si="3385"/>
        <v>100</v>
      </c>
      <c r="S5073" s="70"/>
    </row>
    <row r="5074" spans="1:19" ht="31.5" customHeight="1" x14ac:dyDescent="0.3">
      <c r="A5074" s="28" t="s">
        <v>992</v>
      </c>
      <c r="B5074" s="28" t="s">
        <v>1416</v>
      </c>
      <c r="C5074" s="18" t="s">
        <v>994</v>
      </c>
      <c r="D5074" s="28" t="s">
        <v>143</v>
      </c>
      <c r="E5074" s="29" t="s">
        <v>673</v>
      </c>
      <c r="F5074" s="24">
        <v>11541.5</v>
      </c>
      <c r="G5074" s="24">
        <f t="shared" ref="G5074:H5074" si="3389">G5075+G5076</f>
        <v>0</v>
      </c>
      <c r="H5074" s="24">
        <f t="shared" si="3389"/>
        <v>37945.49</v>
      </c>
      <c r="I5074" s="24">
        <f t="shared" ref="I5074:Q5074" si="3390">I5075+I5076</f>
        <v>36686.703000000001</v>
      </c>
      <c r="J5074" s="37">
        <f t="shared" si="3390"/>
        <v>36686.703000000001</v>
      </c>
      <c r="K5074" s="24">
        <f t="shared" si="3390"/>
        <v>0</v>
      </c>
      <c r="L5074" s="24">
        <f t="shared" si="3390"/>
        <v>0</v>
      </c>
      <c r="M5074" s="24">
        <f t="shared" si="3390"/>
        <v>0</v>
      </c>
      <c r="N5074" s="24">
        <f t="shared" si="3390"/>
        <v>0</v>
      </c>
      <c r="O5074" s="30">
        <f t="shared" si="3390"/>
        <v>36686.703000000001</v>
      </c>
      <c r="P5074" s="30">
        <f t="shared" si="3390"/>
        <v>0</v>
      </c>
      <c r="Q5074" s="30">
        <f t="shared" si="3390"/>
        <v>0</v>
      </c>
      <c r="R5074" s="88">
        <f t="shared" si="3385"/>
        <v>100</v>
      </c>
      <c r="S5074" s="70"/>
    </row>
    <row r="5075" spans="1:19" ht="15.75" customHeight="1" x14ac:dyDescent="0.3">
      <c r="A5075" s="28" t="s">
        <v>992</v>
      </c>
      <c r="B5075" s="28" t="s">
        <v>1416</v>
      </c>
      <c r="C5075" s="18" t="s">
        <v>994</v>
      </c>
      <c r="D5075" s="28" t="s">
        <v>179</v>
      </c>
      <c r="E5075" s="29" t="s">
        <v>674</v>
      </c>
      <c r="F5075" s="24">
        <v>935.4</v>
      </c>
      <c r="G5075" s="24"/>
      <c r="H5075" s="24">
        <f>2386.52+1197.627</f>
        <v>3584.1469999999999</v>
      </c>
      <c r="I5075" s="24">
        <v>3132.9769999999999</v>
      </c>
      <c r="J5075" s="37">
        <f>I5075</f>
        <v>3132.9769999999999</v>
      </c>
      <c r="K5075" s="24">
        <v>0</v>
      </c>
      <c r="L5075" s="24">
        <v>0</v>
      </c>
      <c r="M5075" s="24">
        <v>0</v>
      </c>
      <c r="N5075" s="24">
        <v>0</v>
      </c>
      <c r="O5075" s="30">
        <v>3132.9769999999999</v>
      </c>
      <c r="P5075" s="30">
        <v>0</v>
      </c>
      <c r="Q5075" s="30">
        <v>0</v>
      </c>
      <c r="R5075" s="88">
        <f t="shared" si="3385"/>
        <v>100</v>
      </c>
      <c r="S5075" s="70"/>
    </row>
    <row r="5076" spans="1:19" ht="15.75" customHeight="1" x14ac:dyDescent="0.3">
      <c r="A5076" s="28" t="s">
        <v>992</v>
      </c>
      <c r="B5076" s="28" t="s">
        <v>1416</v>
      </c>
      <c r="C5076" s="18" t="s">
        <v>994</v>
      </c>
      <c r="D5076" s="28" t="s">
        <v>155</v>
      </c>
      <c r="E5076" s="29" t="s">
        <v>675</v>
      </c>
      <c r="F5076" s="24">
        <v>10606.1</v>
      </c>
      <c r="G5076" s="24"/>
      <c r="H5076" s="24">
        <f>32323.888+1975.163+62.292</f>
        <v>34361.343000000001</v>
      </c>
      <c r="I5076" s="24">
        <v>33553.726000000002</v>
      </c>
      <c r="J5076" s="37">
        <f>I5076</f>
        <v>33553.726000000002</v>
      </c>
      <c r="K5076" s="24">
        <v>0</v>
      </c>
      <c r="L5076" s="24">
        <v>0</v>
      </c>
      <c r="M5076" s="24">
        <v>0</v>
      </c>
      <c r="N5076" s="24">
        <v>0</v>
      </c>
      <c r="O5076" s="30">
        <v>33553.726000000002</v>
      </c>
      <c r="P5076" s="30">
        <v>0</v>
      </c>
      <c r="Q5076" s="30">
        <v>0</v>
      </c>
      <c r="R5076" s="88">
        <f t="shared" si="3385"/>
        <v>100</v>
      </c>
      <c r="S5076" s="70"/>
    </row>
    <row r="5077" spans="1:19" ht="63" customHeight="1" x14ac:dyDescent="0.3">
      <c r="A5077" s="28" t="s">
        <v>992</v>
      </c>
      <c r="B5077" s="28" t="s">
        <v>1416</v>
      </c>
      <c r="C5077" s="28" t="s">
        <v>1465</v>
      </c>
      <c r="D5077" s="28"/>
      <c r="E5077" s="29" t="s">
        <v>2118</v>
      </c>
      <c r="F5077" s="24">
        <v>0</v>
      </c>
      <c r="G5077" s="24">
        <f t="shared" ref="G5077:Q5077" si="3391">G5078</f>
        <v>0</v>
      </c>
      <c r="H5077" s="24">
        <f t="shared" si="3391"/>
        <v>0</v>
      </c>
      <c r="I5077" s="24">
        <f t="shared" si="3391"/>
        <v>5035.1459999999997</v>
      </c>
      <c r="J5077" s="37">
        <f t="shared" si="3391"/>
        <v>2614.2478000000001</v>
      </c>
      <c r="K5077" s="24">
        <f t="shared" si="3391"/>
        <v>3776.3589999999999</v>
      </c>
      <c r="L5077" s="24">
        <f t="shared" si="3391"/>
        <v>1355.4608000000001</v>
      </c>
      <c r="M5077" s="24">
        <f t="shared" si="3391"/>
        <v>0</v>
      </c>
      <c r="N5077" s="24">
        <f t="shared" si="3391"/>
        <v>0</v>
      </c>
      <c r="O5077" s="30">
        <f t="shared" si="3391"/>
        <v>5035.1459999999997</v>
      </c>
      <c r="P5077" s="30">
        <f t="shared" si="3391"/>
        <v>3776.3589999999999</v>
      </c>
      <c r="Q5077" s="30">
        <f t="shared" si="3391"/>
        <v>0</v>
      </c>
      <c r="R5077" s="88">
        <f t="shared" si="3385"/>
        <v>100</v>
      </c>
      <c r="S5077" s="70"/>
    </row>
    <row r="5078" spans="1:19" ht="31.5" customHeight="1" x14ac:dyDescent="0.3">
      <c r="A5078" s="28" t="s">
        <v>992</v>
      </c>
      <c r="B5078" s="28" t="s">
        <v>1416</v>
      </c>
      <c r="C5078" s="28" t="s">
        <v>1465</v>
      </c>
      <c r="D5078" s="28" t="s">
        <v>143</v>
      </c>
      <c r="E5078" s="29" t="s">
        <v>673</v>
      </c>
      <c r="F5078" s="24">
        <v>0</v>
      </c>
      <c r="G5078" s="24">
        <f t="shared" ref="G5078:H5078" si="3392">G5079+G5080</f>
        <v>0</v>
      </c>
      <c r="H5078" s="24">
        <f t="shared" si="3392"/>
        <v>0</v>
      </c>
      <c r="I5078" s="24">
        <f t="shared" ref="I5078:Q5078" si="3393">I5079+I5080</f>
        <v>5035.1459999999997</v>
      </c>
      <c r="J5078" s="37">
        <f t="shared" si="3393"/>
        <v>2614.2478000000001</v>
      </c>
      <c r="K5078" s="24">
        <f t="shared" si="3393"/>
        <v>3776.3589999999999</v>
      </c>
      <c r="L5078" s="24">
        <f t="shared" si="3393"/>
        <v>1355.4608000000001</v>
      </c>
      <c r="M5078" s="24">
        <f t="shared" si="3393"/>
        <v>0</v>
      </c>
      <c r="N5078" s="24">
        <f t="shared" si="3393"/>
        <v>0</v>
      </c>
      <c r="O5078" s="30">
        <f t="shared" si="3393"/>
        <v>5035.1459999999997</v>
      </c>
      <c r="P5078" s="30">
        <f t="shared" si="3393"/>
        <v>3776.3589999999999</v>
      </c>
      <c r="Q5078" s="30">
        <f t="shared" si="3393"/>
        <v>0</v>
      </c>
      <c r="R5078" s="88">
        <f t="shared" si="3385"/>
        <v>100</v>
      </c>
      <c r="S5078" s="70"/>
    </row>
    <row r="5079" spans="1:19" ht="15.75" customHeight="1" x14ac:dyDescent="0.3">
      <c r="A5079" s="28" t="s">
        <v>992</v>
      </c>
      <c r="B5079" s="28" t="s">
        <v>1416</v>
      </c>
      <c r="C5079" s="28" t="s">
        <v>1465</v>
      </c>
      <c r="D5079" s="28" t="s">
        <v>179</v>
      </c>
      <c r="E5079" s="29" t="s">
        <v>674</v>
      </c>
      <c r="F5079" s="24">
        <v>0</v>
      </c>
      <c r="G5079" s="24"/>
      <c r="H5079" s="24">
        <v>0</v>
      </c>
      <c r="I5079" s="24">
        <v>1804.7919999999999</v>
      </c>
      <c r="J5079" s="37">
        <v>857.27620000000002</v>
      </c>
      <c r="K5079" s="24">
        <v>1353.5940000000001</v>
      </c>
      <c r="L5079" s="24">
        <v>406.07819999999998</v>
      </c>
      <c r="M5079" s="24">
        <v>0</v>
      </c>
      <c r="N5079" s="24">
        <v>0</v>
      </c>
      <c r="O5079" s="30">
        <v>1804.7919999999999</v>
      </c>
      <c r="P5079" s="30">
        <v>1353.5940000000001</v>
      </c>
      <c r="Q5079" s="30">
        <v>0</v>
      </c>
      <c r="R5079" s="88">
        <f t="shared" si="3385"/>
        <v>100</v>
      </c>
      <c r="S5079" s="70"/>
    </row>
    <row r="5080" spans="1:19" ht="15.75" customHeight="1" x14ac:dyDescent="0.3">
      <c r="A5080" s="28" t="s">
        <v>992</v>
      </c>
      <c r="B5080" s="28" t="s">
        <v>1416</v>
      </c>
      <c r="C5080" s="28" t="s">
        <v>1465</v>
      </c>
      <c r="D5080" s="28" t="s">
        <v>155</v>
      </c>
      <c r="E5080" s="29" t="s">
        <v>675</v>
      </c>
      <c r="F5080" s="24">
        <v>0</v>
      </c>
      <c r="G5080" s="24"/>
      <c r="H5080" s="24">
        <v>0</v>
      </c>
      <c r="I5080" s="24">
        <v>3230.3539999999998</v>
      </c>
      <c r="J5080" s="37">
        <v>1756.9716000000001</v>
      </c>
      <c r="K5080" s="24">
        <v>2422.7649999999999</v>
      </c>
      <c r="L5080" s="24">
        <v>949.38260000000002</v>
      </c>
      <c r="M5080" s="24">
        <v>0</v>
      </c>
      <c r="N5080" s="24">
        <v>0</v>
      </c>
      <c r="O5080" s="30">
        <v>3230.3539999999998</v>
      </c>
      <c r="P5080" s="30">
        <v>2422.7649999999999</v>
      </c>
      <c r="Q5080" s="30">
        <v>0</v>
      </c>
      <c r="R5080" s="88">
        <f t="shared" si="3385"/>
        <v>100</v>
      </c>
      <c r="S5080" s="70"/>
    </row>
    <row r="5081" spans="1:19" ht="47.25" customHeight="1" x14ac:dyDescent="0.3">
      <c r="A5081" s="28" t="s">
        <v>992</v>
      </c>
      <c r="B5081" s="28" t="s">
        <v>1416</v>
      </c>
      <c r="C5081" s="18" t="s">
        <v>991</v>
      </c>
      <c r="D5081" s="28"/>
      <c r="E5081" s="29" t="s">
        <v>1582</v>
      </c>
      <c r="F5081" s="24">
        <v>561563.19999999995</v>
      </c>
      <c r="G5081" s="24">
        <f t="shared" ref="G5081" si="3394">G5082+G5086+G5090</f>
        <v>0</v>
      </c>
      <c r="H5081" s="24">
        <f>H5082+H5086+H5090+H5093+H5097+H5100</f>
        <v>570111.84400000016</v>
      </c>
      <c r="I5081" s="24">
        <f t="shared" ref="I5081:Q5081" si="3395">I5082+I5086+I5090+I5093+I5097+I5100</f>
        <v>564473.85554000002</v>
      </c>
      <c r="J5081" s="24">
        <f t="shared" si="3395"/>
        <v>415106.56816000002</v>
      </c>
      <c r="K5081" s="24">
        <f t="shared" si="3395"/>
        <v>0</v>
      </c>
      <c r="L5081" s="24">
        <f t="shared" si="3395"/>
        <v>0</v>
      </c>
      <c r="M5081" s="24">
        <f t="shared" si="3395"/>
        <v>0</v>
      </c>
      <c r="N5081" s="24">
        <f t="shared" si="3395"/>
        <v>0</v>
      </c>
      <c r="O5081" s="24">
        <f t="shared" si="3395"/>
        <v>564473.85402000009</v>
      </c>
      <c r="P5081" s="24">
        <f t="shared" si="3395"/>
        <v>0</v>
      </c>
      <c r="Q5081" s="24">
        <f t="shared" si="3395"/>
        <v>0</v>
      </c>
      <c r="R5081" s="88">
        <f t="shared" si="3385"/>
        <v>99.999999730722706</v>
      </c>
      <c r="S5081" s="70"/>
    </row>
    <row r="5082" spans="1:19" ht="47.25" customHeight="1" x14ac:dyDescent="0.3">
      <c r="A5082" s="28" t="s">
        <v>992</v>
      </c>
      <c r="B5082" s="28" t="s">
        <v>1416</v>
      </c>
      <c r="C5082" s="18" t="s">
        <v>989</v>
      </c>
      <c r="D5082" s="28"/>
      <c r="E5082" s="29" t="s">
        <v>710</v>
      </c>
      <c r="F5082" s="24">
        <v>509670.6</v>
      </c>
      <c r="G5082" s="24">
        <f t="shared" ref="G5082:Q5082" si="3396">G5083</f>
        <v>0</v>
      </c>
      <c r="H5082" s="24">
        <f t="shared" si="3396"/>
        <v>510002.15800000005</v>
      </c>
      <c r="I5082" s="24">
        <f t="shared" si="3396"/>
        <v>504364.16953999997</v>
      </c>
      <c r="J5082" s="37">
        <f t="shared" si="3396"/>
        <v>381612.57484000002</v>
      </c>
      <c r="K5082" s="24">
        <f t="shared" si="3396"/>
        <v>0</v>
      </c>
      <c r="L5082" s="24">
        <f t="shared" si="3396"/>
        <v>0</v>
      </c>
      <c r="M5082" s="24">
        <f t="shared" si="3396"/>
        <v>0</v>
      </c>
      <c r="N5082" s="24">
        <f t="shared" si="3396"/>
        <v>0</v>
      </c>
      <c r="O5082" s="30">
        <f t="shared" si="3396"/>
        <v>504364.16850000003</v>
      </c>
      <c r="P5082" s="30">
        <f t="shared" si="3396"/>
        <v>0</v>
      </c>
      <c r="Q5082" s="30">
        <f t="shared" si="3396"/>
        <v>0</v>
      </c>
      <c r="R5082" s="88">
        <f t="shared" si="3385"/>
        <v>99.999999793799802</v>
      </c>
      <c r="S5082" s="70"/>
    </row>
    <row r="5083" spans="1:19" ht="31.5" customHeight="1" x14ac:dyDescent="0.3">
      <c r="A5083" s="28" t="s">
        <v>992</v>
      </c>
      <c r="B5083" s="28" t="s">
        <v>1416</v>
      </c>
      <c r="C5083" s="18" t="s">
        <v>989</v>
      </c>
      <c r="D5083" s="28" t="s">
        <v>143</v>
      </c>
      <c r="E5083" s="29" t="s">
        <v>673</v>
      </c>
      <c r="F5083" s="24">
        <v>509670.6</v>
      </c>
      <c r="G5083" s="24">
        <f t="shared" ref="G5083:H5083" si="3397">G5084+G5085</f>
        <v>0</v>
      </c>
      <c r="H5083" s="24">
        <f t="shared" si="3397"/>
        <v>510002.15800000005</v>
      </c>
      <c r="I5083" s="24">
        <f t="shared" ref="I5083:Q5083" si="3398">I5084+I5085</f>
        <v>504364.16953999997</v>
      </c>
      <c r="J5083" s="37">
        <f t="shared" si="3398"/>
        <v>381612.57484000002</v>
      </c>
      <c r="K5083" s="24">
        <f t="shared" si="3398"/>
        <v>0</v>
      </c>
      <c r="L5083" s="24">
        <f t="shared" si="3398"/>
        <v>0</v>
      </c>
      <c r="M5083" s="24">
        <f t="shared" si="3398"/>
        <v>0</v>
      </c>
      <c r="N5083" s="24">
        <f t="shared" si="3398"/>
        <v>0</v>
      </c>
      <c r="O5083" s="30">
        <f t="shared" si="3398"/>
        <v>504364.16850000003</v>
      </c>
      <c r="P5083" s="30">
        <f t="shared" si="3398"/>
        <v>0</v>
      </c>
      <c r="Q5083" s="30">
        <f t="shared" si="3398"/>
        <v>0</v>
      </c>
      <c r="R5083" s="88">
        <f t="shared" si="3385"/>
        <v>99.999999793799802</v>
      </c>
      <c r="S5083" s="70"/>
    </row>
    <row r="5084" spans="1:19" ht="15.75" customHeight="1" x14ac:dyDescent="0.3">
      <c r="A5084" s="28" t="s">
        <v>992</v>
      </c>
      <c r="B5084" s="28" t="s">
        <v>1416</v>
      </c>
      <c r="C5084" s="18" t="s">
        <v>989</v>
      </c>
      <c r="D5084" s="28" t="s">
        <v>179</v>
      </c>
      <c r="E5084" s="29" t="s">
        <v>674</v>
      </c>
      <c r="F5084" s="24">
        <v>180239.7</v>
      </c>
      <c r="G5084" s="24"/>
      <c r="H5084" s="24">
        <f>180120.113+134.752+26.951</f>
        <v>180281.81600000002</v>
      </c>
      <c r="I5084" s="24">
        <v>176749.36155999999</v>
      </c>
      <c r="J5084" s="37">
        <v>130610.37422</v>
      </c>
      <c r="K5084" s="24">
        <v>0</v>
      </c>
      <c r="L5084" s="24">
        <v>0</v>
      </c>
      <c r="M5084" s="24">
        <v>0</v>
      </c>
      <c r="N5084" s="24">
        <v>0</v>
      </c>
      <c r="O5084" s="30">
        <v>176749.36144000001</v>
      </c>
      <c r="P5084" s="30">
        <v>0</v>
      </c>
      <c r="Q5084" s="30">
        <v>0</v>
      </c>
      <c r="R5084" s="88">
        <f t="shared" si="3385"/>
        <v>99.999999932107258</v>
      </c>
      <c r="S5084" s="70"/>
    </row>
    <row r="5085" spans="1:19" ht="15.75" customHeight="1" x14ac:dyDescent="0.3">
      <c r="A5085" s="28" t="s">
        <v>992</v>
      </c>
      <c r="B5085" s="28" t="s">
        <v>1416</v>
      </c>
      <c r="C5085" s="18" t="s">
        <v>989</v>
      </c>
      <c r="D5085" s="28" t="s">
        <v>155</v>
      </c>
      <c r="E5085" s="29" t="s">
        <v>675</v>
      </c>
      <c r="F5085" s="24">
        <v>329430.90000000002</v>
      </c>
      <c r="G5085" s="24"/>
      <c r="H5085" s="24">
        <f>329129.402-729.961+1282.402+38.499</f>
        <v>329720.342</v>
      </c>
      <c r="I5085" s="24">
        <v>327614.80797999998</v>
      </c>
      <c r="J5085" s="37">
        <v>251002.20061999999</v>
      </c>
      <c r="K5085" s="24">
        <v>0</v>
      </c>
      <c r="L5085" s="24">
        <v>0</v>
      </c>
      <c r="M5085" s="24">
        <v>0</v>
      </c>
      <c r="N5085" s="24">
        <v>0</v>
      </c>
      <c r="O5085" s="30">
        <v>327614.80706000002</v>
      </c>
      <c r="P5085" s="30">
        <v>0</v>
      </c>
      <c r="Q5085" s="30">
        <v>0</v>
      </c>
      <c r="R5085" s="88">
        <f t="shared" si="3385"/>
        <v>99.999999719182426</v>
      </c>
      <c r="S5085" s="70"/>
    </row>
    <row r="5086" spans="1:19" ht="47.25" customHeight="1" x14ac:dyDescent="0.3">
      <c r="A5086" s="28" t="s">
        <v>992</v>
      </c>
      <c r="B5086" s="28" t="s">
        <v>1416</v>
      </c>
      <c r="C5086" s="18" t="s">
        <v>995</v>
      </c>
      <c r="D5086" s="28"/>
      <c r="E5086" s="29" t="s">
        <v>1034</v>
      </c>
      <c r="F5086" s="24">
        <v>44978.400000000001</v>
      </c>
      <c r="G5086" s="24">
        <f t="shared" ref="G5086:Q5086" si="3399">G5087</f>
        <v>0</v>
      </c>
      <c r="H5086" s="24">
        <f t="shared" si="3399"/>
        <v>42219.722000000009</v>
      </c>
      <c r="I5086" s="24">
        <f t="shared" si="3399"/>
        <v>42219.721999999994</v>
      </c>
      <c r="J5086" s="37">
        <f t="shared" si="3399"/>
        <v>30387.84332</v>
      </c>
      <c r="K5086" s="24">
        <f t="shared" si="3399"/>
        <v>0</v>
      </c>
      <c r="L5086" s="24">
        <f t="shared" si="3399"/>
        <v>0</v>
      </c>
      <c r="M5086" s="24">
        <f t="shared" si="3399"/>
        <v>0</v>
      </c>
      <c r="N5086" s="24">
        <f t="shared" si="3399"/>
        <v>0</v>
      </c>
      <c r="O5086" s="30">
        <f t="shared" si="3399"/>
        <v>42219.721519999999</v>
      </c>
      <c r="P5086" s="30">
        <f t="shared" si="3399"/>
        <v>0</v>
      </c>
      <c r="Q5086" s="30">
        <f t="shared" si="3399"/>
        <v>0</v>
      </c>
      <c r="R5086" s="88">
        <f t="shared" si="3385"/>
        <v>99.999998863090582</v>
      </c>
      <c r="S5086" s="70"/>
    </row>
    <row r="5087" spans="1:19" ht="31.5" customHeight="1" x14ac:dyDescent="0.3">
      <c r="A5087" s="28" t="s">
        <v>992</v>
      </c>
      <c r="B5087" s="28" t="s">
        <v>1416</v>
      </c>
      <c r="C5087" s="18" t="s">
        <v>995</v>
      </c>
      <c r="D5087" s="28" t="s">
        <v>143</v>
      </c>
      <c r="E5087" s="29" t="s">
        <v>673</v>
      </c>
      <c r="F5087" s="24">
        <v>44978.400000000001</v>
      </c>
      <c r="G5087" s="24">
        <f t="shared" ref="G5087:H5087" si="3400">G5088+G5089</f>
        <v>0</v>
      </c>
      <c r="H5087" s="24">
        <f t="shared" si="3400"/>
        <v>42219.722000000009</v>
      </c>
      <c r="I5087" s="24">
        <f t="shared" ref="I5087:Q5087" si="3401">I5088+I5089</f>
        <v>42219.721999999994</v>
      </c>
      <c r="J5087" s="37">
        <f t="shared" si="3401"/>
        <v>30387.84332</v>
      </c>
      <c r="K5087" s="24">
        <f t="shared" si="3401"/>
        <v>0</v>
      </c>
      <c r="L5087" s="24">
        <f t="shared" si="3401"/>
        <v>0</v>
      </c>
      <c r="M5087" s="24">
        <f t="shared" si="3401"/>
        <v>0</v>
      </c>
      <c r="N5087" s="24">
        <f t="shared" si="3401"/>
        <v>0</v>
      </c>
      <c r="O5087" s="30">
        <f t="shared" si="3401"/>
        <v>42219.721519999999</v>
      </c>
      <c r="P5087" s="30">
        <f t="shared" si="3401"/>
        <v>0</v>
      </c>
      <c r="Q5087" s="30">
        <f t="shared" si="3401"/>
        <v>0</v>
      </c>
      <c r="R5087" s="88">
        <f t="shared" si="3385"/>
        <v>99.999998863090582</v>
      </c>
      <c r="S5087" s="70"/>
    </row>
    <row r="5088" spans="1:19" ht="15.75" customHeight="1" x14ac:dyDescent="0.3">
      <c r="A5088" s="28" t="s">
        <v>992</v>
      </c>
      <c r="B5088" s="28" t="s">
        <v>1416</v>
      </c>
      <c r="C5088" s="18" t="s">
        <v>995</v>
      </c>
      <c r="D5088" s="28" t="s">
        <v>179</v>
      </c>
      <c r="E5088" s="29" t="s">
        <v>674</v>
      </c>
      <c r="F5088" s="24">
        <v>8804.0999999999985</v>
      </c>
      <c r="G5088" s="24"/>
      <c r="H5088" s="24">
        <f>8804.1-163.064</f>
        <v>8641.0360000000001</v>
      </c>
      <c r="I5088" s="24">
        <v>10342.445</v>
      </c>
      <c r="J5088" s="37">
        <v>7054.5645000000004</v>
      </c>
      <c r="K5088" s="24">
        <v>0</v>
      </c>
      <c r="L5088" s="24">
        <v>0</v>
      </c>
      <c r="M5088" s="24">
        <v>0</v>
      </c>
      <c r="N5088" s="24">
        <v>0</v>
      </c>
      <c r="O5088" s="30">
        <v>10342.445</v>
      </c>
      <c r="P5088" s="30">
        <v>0</v>
      </c>
      <c r="Q5088" s="30">
        <v>0</v>
      </c>
      <c r="R5088" s="88">
        <f t="shared" si="3385"/>
        <v>100</v>
      </c>
      <c r="S5088" s="70"/>
    </row>
    <row r="5089" spans="1:19" ht="15.75" customHeight="1" x14ac:dyDescent="0.3">
      <c r="A5089" s="28" t="s">
        <v>992</v>
      </c>
      <c r="B5089" s="28" t="s">
        <v>1416</v>
      </c>
      <c r="C5089" s="18" t="s">
        <v>995</v>
      </c>
      <c r="D5089" s="28" t="s">
        <v>155</v>
      </c>
      <c r="E5089" s="29" t="s">
        <v>675</v>
      </c>
      <c r="F5089" s="24">
        <v>36174.300000000003</v>
      </c>
      <c r="G5089" s="24"/>
      <c r="H5089" s="24">
        <f>36174.3-1666.147-929.467</f>
        <v>33578.686000000009</v>
      </c>
      <c r="I5089" s="24">
        <v>31877.276999999998</v>
      </c>
      <c r="J5089" s="37">
        <v>23333.27882</v>
      </c>
      <c r="K5089" s="24">
        <v>0</v>
      </c>
      <c r="L5089" s="24">
        <v>0</v>
      </c>
      <c r="M5089" s="24">
        <v>0</v>
      </c>
      <c r="N5089" s="24">
        <v>0</v>
      </c>
      <c r="O5089" s="30">
        <v>31877.276519999999</v>
      </c>
      <c r="P5089" s="30">
        <v>0</v>
      </c>
      <c r="Q5089" s="30">
        <v>0</v>
      </c>
      <c r="R5089" s="88">
        <f t="shared" si="3385"/>
        <v>99.999998494225224</v>
      </c>
      <c r="S5089" s="70"/>
    </row>
    <row r="5090" spans="1:19" ht="31.5" customHeight="1" x14ac:dyDescent="0.3">
      <c r="A5090" s="28" t="s">
        <v>992</v>
      </c>
      <c r="B5090" s="28" t="s">
        <v>1416</v>
      </c>
      <c r="C5090" s="18" t="s">
        <v>996</v>
      </c>
      <c r="D5090" s="28"/>
      <c r="E5090" s="29" t="s">
        <v>1035</v>
      </c>
      <c r="F5090" s="24">
        <v>6914.2</v>
      </c>
      <c r="G5090" s="24">
        <f t="shared" ref="G5090:Q5091" si="3402">G5091</f>
        <v>0</v>
      </c>
      <c r="H5090" s="24">
        <f t="shared" si="3402"/>
        <v>7682.0839999999998</v>
      </c>
      <c r="I5090" s="24">
        <f t="shared" si="3402"/>
        <v>7682.0839999999998</v>
      </c>
      <c r="J5090" s="37">
        <f t="shared" si="3402"/>
        <v>3106.15</v>
      </c>
      <c r="K5090" s="24">
        <f t="shared" si="3402"/>
        <v>0</v>
      </c>
      <c r="L5090" s="24">
        <f t="shared" si="3402"/>
        <v>0</v>
      </c>
      <c r="M5090" s="24">
        <f t="shared" si="3402"/>
        <v>0</v>
      </c>
      <c r="N5090" s="24">
        <f t="shared" si="3402"/>
        <v>0</v>
      </c>
      <c r="O5090" s="30">
        <f t="shared" si="3402"/>
        <v>7682.0839999999998</v>
      </c>
      <c r="P5090" s="30">
        <f t="shared" si="3402"/>
        <v>0</v>
      </c>
      <c r="Q5090" s="30">
        <f t="shared" si="3402"/>
        <v>0</v>
      </c>
      <c r="R5090" s="88">
        <f t="shared" si="3385"/>
        <v>100</v>
      </c>
      <c r="S5090" s="70"/>
    </row>
    <row r="5091" spans="1:19" ht="31.5" customHeight="1" x14ac:dyDescent="0.3">
      <c r="A5091" s="28" t="s">
        <v>992</v>
      </c>
      <c r="B5091" s="28" t="s">
        <v>1416</v>
      </c>
      <c r="C5091" s="18" t="s">
        <v>996</v>
      </c>
      <c r="D5091" s="28" t="s">
        <v>143</v>
      </c>
      <c r="E5091" s="29" t="s">
        <v>673</v>
      </c>
      <c r="F5091" s="24">
        <v>6914.2</v>
      </c>
      <c r="G5091" s="24">
        <f t="shared" si="3402"/>
        <v>0</v>
      </c>
      <c r="H5091" s="24">
        <f t="shared" si="3402"/>
        <v>7682.0839999999998</v>
      </c>
      <c r="I5091" s="24">
        <f t="shared" si="3402"/>
        <v>7682.0839999999998</v>
      </c>
      <c r="J5091" s="37">
        <f t="shared" si="3402"/>
        <v>3106.15</v>
      </c>
      <c r="K5091" s="24">
        <f t="shared" si="3402"/>
        <v>0</v>
      </c>
      <c r="L5091" s="24">
        <f t="shared" si="3402"/>
        <v>0</v>
      </c>
      <c r="M5091" s="24">
        <f t="shared" si="3402"/>
        <v>0</v>
      </c>
      <c r="N5091" s="24">
        <f t="shared" si="3402"/>
        <v>0</v>
      </c>
      <c r="O5091" s="30">
        <f t="shared" si="3402"/>
        <v>7682.0839999999998</v>
      </c>
      <c r="P5091" s="30">
        <f t="shared" si="3402"/>
        <v>0</v>
      </c>
      <c r="Q5091" s="30">
        <f t="shared" si="3402"/>
        <v>0</v>
      </c>
      <c r="R5091" s="88">
        <f t="shared" si="3385"/>
        <v>100</v>
      </c>
      <c r="S5091" s="70"/>
    </row>
    <row r="5092" spans="1:19" ht="15.75" customHeight="1" x14ac:dyDescent="0.3">
      <c r="A5092" s="28" t="s">
        <v>992</v>
      </c>
      <c r="B5092" s="28" t="s">
        <v>1416</v>
      </c>
      <c r="C5092" s="18" t="s">
        <v>996</v>
      </c>
      <c r="D5092" s="28" t="s">
        <v>155</v>
      </c>
      <c r="E5092" s="29" t="s">
        <v>675</v>
      </c>
      <c r="F5092" s="24">
        <v>6914.2</v>
      </c>
      <c r="G5092" s="24"/>
      <c r="H5092" s="24">
        <f>6574.78+1107.304</f>
        <v>7682.0839999999998</v>
      </c>
      <c r="I5092" s="24">
        <v>7682.0839999999998</v>
      </c>
      <c r="J5092" s="37">
        <v>3106.15</v>
      </c>
      <c r="K5092" s="24">
        <v>0</v>
      </c>
      <c r="L5092" s="24">
        <v>0</v>
      </c>
      <c r="M5092" s="24">
        <v>0</v>
      </c>
      <c r="N5092" s="24">
        <v>0</v>
      </c>
      <c r="O5092" s="30">
        <v>7682.0839999999998</v>
      </c>
      <c r="P5092" s="30">
        <v>0</v>
      </c>
      <c r="Q5092" s="30">
        <v>0</v>
      </c>
      <c r="R5092" s="88">
        <f t="shared" si="3385"/>
        <v>100</v>
      </c>
      <c r="S5092" s="70"/>
    </row>
    <row r="5093" spans="1:19" ht="62.4" x14ac:dyDescent="0.3">
      <c r="A5093" s="28" t="s">
        <v>992</v>
      </c>
      <c r="B5093" s="28" t="s">
        <v>1416</v>
      </c>
      <c r="C5093" s="18" t="s">
        <v>2085</v>
      </c>
      <c r="D5093" s="28"/>
      <c r="E5093" s="29" t="s">
        <v>2032</v>
      </c>
      <c r="F5093" s="24"/>
      <c r="G5093" s="24"/>
      <c r="H5093" s="24">
        <f>H5094</f>
        <v>6211.3390000000009</v>
      </c>
      <c r="I5093" s="24">
        <f t="shared" ref="I5093:Q5093" si="3403">I5094</f>
        <v>6211.3389999999999</v>
      </c>
      <c r="J5093" s="24">
        <f t="shared" si="3403"/>
        <v>0</v>
      </c>
      <c r="K5093" s="24">
        <f t="shared" si="3403"/>
        <v>0</v>
      </c>
      <c r="L5093" s="24">
        <f t="shared" si="3403"/>
        <v>0</v>
      </c>
      <c r="M5093" s="24">
        <f t="shared" si="3403"/>
        <v>0</v>
      </c>
      <c r="N5093" s="24">
        <f t="shared" si="3403"/>
        <v>0</v>
      </c>
      <c r="O5093" s="24">
        <f t="shared" si="3403"/>
        <v>6211.3389999999999</v>
      </c>
      <c r="P5093" s="24">
        <f t="shared" si="3403"/>
        <v>0</v>
      </c>
      <c r="Q5093" s="24">
        <f t="shared" si="3403"/>
        <v>0</v>
      </c>
      <c r="R5093" s="88">
        <f t="shared" si="3385"/>
        <v>100</v>
      </c>
    </row>
    <row r="5094" spans="1:19" ht="31.2" x14ac:dyDescent="0.3">
      <c r="A5094" s="28" t="s">
        <v>992</v>
      </c>
      <c r="B5094" s="28" t="s">
        <v>1416</v>
      </c>
      <c r="C5094" s="18" t="s">
        <v>2085</v>
      </c>
      <c r="D5094" s="28" t="s">
        <v>143</v>
      </c>
      <c r="E5094" s="29" t="s">
        <v>673</v>
      </c>
      <c r="F5094" s="24"/>
      <c r="G5094" s="24"/>
      <c r="H5094" s="24">
        <f>H5096+H5095</f>
        <v>6211.3390000000009</v>
      </c>
      <c r="I5094" s="24">
        <f t="shared" ref="I5094:Q5094" si="3404">I5096+I5095</f>
        <v>6211.3389999999999</v>
      </c>
      <c r="J5094" s="24">
        <f t="shared" si="3404"/>
        <v>0</v>
      </c>
      <c r="K5094" s="24">
        <f t="shared" si="3404"/>
        <v>0</v>
      </c>
      <c r="L5094" s="24">
        <f t="shared" si="3404"/>
        <v>0</v>
      </c>
      <c r="M5094" s="24">
        <f t="shared" si="3404"/>
        <v>0</v>
      </c>
      <c r="N5094" s="24">
        <f t="shared" si="3404"/>
        <v>0</v>
      </c>
      <c r="O5094" s="24">
        <f t="shared" si="3404"/>
        <v>6211.3389999999999</v>
      </c>
      <c r="P5094" s="24">
        <f t="shared" si="3404"/>
        <v>0</v>
      </c>
      <c r="Q5094" s="24">
        <f t="shared" si="3404"/>
        <v>0</v>
      </c>
      <c r="R5094" s="88">
        <f t="shared" si="3385"/>
        <v>100</v>
      </c>
    </row>
    <row r="5095" spans="1:19" x14ac:dyDescent="0.3">
      <c r="A5095" s="28" t="s">
        <v>992</v>
      </c>
      <c r="B5095" s="28" t="s">
        <v>1416</v>
      </c>
      <c r="C5095" s="18" t="s">
        <v>2085</v>
      </c>
      <c r="D5095" s="28" t="s">
        <v>179</v>
      </c>
      <c r="E5095" s="29" t="s">
        <v>674</v>
      </c>
      <c r="F5095" s="24"/>
      <c r="G5095" s="24"/>
      <c r="H5095" s="24">
        <v>81.445999999999998</v>
      </c>
      <c r="I5095" s="24">
        <v>81.445999999999998</v>
      </c>
      <c r="J5095" s="24">
        <v>0</v>
      </c>
      <c r="K5095" s="24">
        <v>0</v>
      </c>
      <c r="L5095" s="24">
        <v>0</v>
      </c>
      <c r="M5095" s="24">
        <v>0</v>
      </c>
      <c r="N5095" s="24">
        <v>0</v>
      </c>
      <c r="O5095" s="24">
        <v>81.445999999999998</v>
      </c>
      <c r="P5095" s="24">
        <v>0</v>
      </c>
      <c r="Q5095" s="24">
        <v>0</v>
      </c>
      <c r="R5095" s="88">
        <f t="shared" si="3385"/>
        <v>100</v>
      </c>
    </row>
    <row r="5096" spans="1:19" x14ac:dyDescent="0.3">
      <c r="A5096" s="28" t="s">
        <v>992</v>
      </c>
      <c r="B5096" s="28" t="s">
        <v>1416</v>
      </c>
      <c r="C5096" s="18" t="s">
        <v>2085</v>
      </c>
      <c r="D5096" s="28" t="s">
        <v>155</v>
      </c>
      <c r="E5096" s="29" t="s">
        <v>675</v>
      </c>
      <c r="F5096" s="24"/>
      <c r="G5096" s="24"/>
      <c r="H5096" s="24">
        <f>729.961+4883.698+516.234</f>
        <v>6129.8930000000009</v>
      </c>
      <c r="I5096" s="24">
        <v>6129.893</v>
      </c>
      <c r="J5096" s="24">
        <v>0</v>
      </c>
      <c r="K5096" s="24">
        <v>0</v>
      </c>
      <c r="L5096" s="24">
        <v>0</v>
      </c>
      <c r="M5096" s="24">
        <v>0</v>
      </c>
      <c r="N5096" s="24">
        <v>0</v>
      </c>
      <c r="O5096" s="24">
        <v>6129.893</v>
      </c>
      <c r="P5096" s="24">
        <v>0</v>
      </c>
      <c r="Q5096" s="24">
        <v>0</v>
      </c>
      <c r="R5096" s="88">
        <f t="shared" si="3385"/>
        <v>100</v>
      </c>
    </row>
    <row r="5097" spans="1:19" ht="46.8" x14ac:dyDescent="0.3">
      <c r="A5097" s="28" t="s">
        <v>992</v>
      </c>
      <c r="B5097" s="28" t="s">
        <v>1416</v>
      </c>
      <c r="C5097" s="18" t="s">
        <v>2086</v>
      </c>
      <c r="D5097" s="28"/>
      <c r="E5097" s="29" t="s">
        <v>2087</v>
      </c>
      <c r="F5097" s="24"/>
      <c r="G5097" s="24"/>
      <c r="H5097" s="24">
        <f>H5098</f>
        <v>3627.7449999999999</v>
      </c>
      <c r="I5097" s="24">
        <f t="shared" ref="I5097:Q5098" si="3405">I5098</f>
        <v>3627.7449999999999</v>
      </c>
      <c r="J5097" s="24">
        <f t="shared" si="3405"/>
        <v>0</v>
      </c>
      <c r="K5097" s="24">
        <f t="shared" si="3405"/>
        <v>0</v>
      </c>
      <c r="L5097" s="24">
        <f t="shared" si="3405"/>
        <v>0</v>
      </c>
      <c r="M5097" s="24">
        <f t="shared" si="3405"/>
        <v>0</v>
      </c>
      <c r="N5097" s="24">
        <f t="shared" si="3405"/>
        <v>0</v>
      </c>
      <c r="O5097" s="24">
        <f t="shared" si="3405"/>
        <v>3627.7449999999999</v>
      </c>
      <c r="P5097" s="24">
        <f t="shared" si="3405"/>
        <v>0</v>
      </c>
      <c r="Q5097" s="24">
        <f t="shared" si="3405"/>
        <v>0</v>
      </c>
      <c r="R5097" s="88">
        <f t="shared" si="3385"/>
        <v>100</v>
      </c>
    </row>
    <row r="5098" spans="1:19" ht="31.2" x14ac:dyDescent="0.3">
      <c r="A5098" s="28" t="s">
        <v>992</v>
      </c>
      <c r="B5098" s="28" t="s">
        <v>1416</v>
      </c>
      <c r="C5098" s="18" t="s">
        <v>2086</v>
      </c>
      <c r="D5098" s="28" t="s">
        <v>143</v>
      </c>
      <c r="E5098" s="29" t="s">
        <v>673</v>
      </c>
      <c r="F5098" s="24"/>
      <c r="G5098" s="24"/>
      <c r="H5098" s="24">
        <f>H5099</f>
        <v>3627.7449999999999</v>
      </c>
      <c r="I5098" s="24">
        <f t="shared" si="3405"/>
        <v>3627.7449999999999</v>
      </c>
      <c r="J5098" s="24">
        <f t="shared" si="3405"/>
        <v>0</v>
      </c>
      <c r="K5098" s="24">
        <f t="shared" si="3405"/>
        <v>0</v>
      </c>
      <c r="L5098" s="24">
        <f t="shared" si="3405"/>
        <v>0</v>
      </c>
      <c r="M5098" s="24">
        <f t="shared" si="3405"/>
        <v>0</v>
      </c>
      <c r="N5098" s="24">
        <f t="shared" si="3405"/>
        <v>0</v>
      </c>
      <c r="O5098" s="24">
        <f t="shared" si="3405"/>
        <v>3627.7449999999999</v>
      </c>
      <c r="P5098" s="24">
        <f t="shared" si="3405"/>
        <v>0</v>
      </c>
      <c r="Q5098" s="24">
        <f t="shared" si="3405"/>
        <v>0</v>
      </c>
      <c r="R5098" s="88">
        <f t="shared" si="3385"/>
        <v>100</v>
      </c>
    </row>
    <row r="5099" spans="1:19" x14ac:dyDescent="0.3">
      <c r="A5099" s="28" t="s">
        <v>992</v>
      </c>
      <c r="B5099" s="28" t="s">
        <v>1416</v>
      </c>
      <c r="C5099" s="18" t="s">
        <v>2086</v>
      </c>
      <c r="D5099" s="28" t="s">
        <v>155</v>
      </c>
      <c r="E5099" s="29" t="s">
        <v>675</v>
      </c>
      <c r="F5099" s="24"/>
      <c r="G5099" s="24"/>
      <c r="H5099" s="24">
        <v>3627.7449999999999</v>
      </c>
      <c r="I5099" s="24">
        <v>3627.7449999999999</v>
      </c>
      <c r="J5099" s="24">
        <v>0</v>
      </c>
      <c r="K5099" s="24">
        <v>0</v>
      </c>
      <c r="L5099" s="24">
        <v>0</v>
      </c>
      <c r="M5099" s="24">
        <v>0</v>
      </c>
      <c r="N5099" s="24">
        <v>0</v>
      </c>
      <c r="O5099" s="24">
        <v>3627.7449999999999</v>
      </c>
      <c r="P5099" s="24">
        <v>0</v>
      </c>
      <c r="Q5099" s="24">
        <v>0</v>
      </c>
      <c r="R5099" s="88">
        <f t="shared" si="3385"/>
        <v>100</v>
      </c>
    </row>
    <row r="5100" spans="1:19" ht="31.2" x14ac:dyDescent="0.3">
      <c r="A5100" s="28" t="s">
        <v>992</v>
      </c>
      <c r="B5100" s="28" t="s">
        <v>1416</v>
      </c>
      <c r="C5100" s="18" t="s">
        <v>2094</v>
      </c>
      <c r="D5100" s="28"/>
      <c r="E5100" s="29" t="s">
        <v>2095</v>
      </c>
      <c r="F5100" s="24"/>
      <c r="G5100" s="24"/>
      <c r="H5100" s="24">
        <f>H5101</f>
        <v>368.79599999999999</v>
      </c>
      <c r="I5100" s="24">
        <f t="shared" ref="I5100:Q5101" si="3406">I5101</f>
        <v>368.79599999999999</v>
      </c>
      <c r="J5100" s="24">
        <f t="shared" si="3406"/>
        <v>0</v>
      </c>
      <c r="K5100" s="24">
        <f t="shared" si="3406"/>
        <v>0</v>
      </c>
      <c r="L5100" s="24">
        <f t="shared" si="3406"/>
        <v>0</v>
      </c>
      <c r="M5100" s="24">
        <f t="shared" si="3406"/>
        <v>0</v>
      </c>
      <c r="N5100" s="24">
        <f t="shared" si="3406"/>
        <v>0</v>
      </c>
      <c r="O5100" s="24">
        <f t="shared" si="3406"/>
        <v>368.79599999999999</v>
      </c>
      <c r="P5100" s="24">
        <f t="shared" si="3406"/>
        <v>0</v>
      </c>
      <c r="Q5100" s="24">
        <f t="shared" si="3406"/>
        <v>0</v>
      </c>
      <c r="R5100" s="88">
        <f t="shared" si="3385"/>
        <v>100</v>
      </c>
    </row>
    <row r="5101" spans="1:19" ht="31.2" x14ac:dyDescent="0.3">
      <c r="A5101" s="28" t="s">
        <v>992</v>
      </c>
      <c r="B5101" s="28" t="s">
        <v>1416</v>
      </c>
      <c r="C5101" s="18" t="s">
        <v>2094</v>
      </c>
      <c r="D5101" s="28" t="s">
        <v>143</v>
      </c>
      <c r="E5101" s="29" t="s">
        <v>673</v>
      </c>
      <c r="F5101" s="24"/>
      <c r="G5101" s="24"/>
      <c r="H5101" s="24">
        <f>H5102</f>
        <v>368.79599999999999</v>
      </c>
      <c r="I5101" s="24">
        <f t="shared" si="3406"/>
        <v>368.79599999999999</v>
      </c>
      <c r="J5101" s="24">
        <f t="shared" si="3406"/>
        <v>0</v>
      </c>
      <c r="K5101" s="24">
        <f t="shared" si="3406"/>
        <v>0</v>
      </c>
      <c r="L5101" s="24">
        <f t="shared" si="3406"/>
        <v>0</v>
      </c>
      <c r="M5101" s="24">
        <f t="shared" si="3406"/>
        <v>0</v>
      </c>
      <c r="N5101" s="24">
        <f t="shared" si="3406"/>
        <v>0</v>
      </c>
      <c r="O5101" s="24">
        <f t="shared" si="3406"/>
        <v>368.79599999999999</v>
      </c>
      <c r="P5101" s="24">
        <f t="shared" si="3406"/>
        <v>0</v>
      </c>
      <c r="Q5101" s="24">
        <f t="shared" si="3406"/>
        <v>0</v>
      </c>
      <c r="R5101" s="88">
        <f t="shared" si="3385"/>
        <v>100</v>
      </c>
    </row>
    <row r="5102" spans="1:19" x14ac:dyDescent="0.3">
      <c r="A5102" s="28" t="s">
        <v>992</v>
      </c>
      <c r="B5102" s="28" t="s">
        <v>1416</v>
      </c>
      <c r="C5102" s="18" t="s">
        <v>2094</v>
      </c>
      <c r="D5102" s="28" t="s">
        <v>155</v>
      </c>
      <c r="E5102" s="29" t="s">
        <v>675</v>
      </c>
      <c r="F5102" s="24"/>
      <c r="G5102" s="24"/>
      <c r="H5102" s="24">
        <v>368.79599999999999</v>
      </c>
      <c r="I5102" s="24">
        <v>368.79599999999999</v>
      </c>
      <c r="J5102" s="24">
        <v>0</v>
      </c>
      <c r="K5102" s="24">
        <v>0</v>
      </c>
      <c r="L5102" s="24">
        <v>0</v>
      </c>
      <c r="M5102" s="24">
        <v>0</v>
      </c>
      <c r="N5102" s="24">
        <v>0</v>
      </c>
      <c r="O5102" s="24">
        <v>368.79599999999999</v>
      </c>
      <c r="P5102" s="24">
        <v>0</v>
      </c>
      <c r="Q5102" s="24">
        <v>0</v>
      </c>
      <c r="R5102" s="88">
        <f t="shared" si="3385"/>
        <v>100</v>
      </c>
    </row>
    <row r="5103" spans="1:19" ht="47.25" customHeight="1" x14ac:dyDescent="0.3">
      <c r="A5103" s="28" t="s">
        <v>992</v>
      </c>
      <c r="B5103" s="28" t="s">
        <v>1416</v>
      </c>
      <c r="C5103" s="18" t="s">
        <v>1004</v>
      </c>
      <c r="D5103" s="28"/>
      <c r="E5103" s="29" t="s">
        <v>1717</v>
      </c>
      <c r="F5103" s="24">
        <v>22199.4</v>
      </c>
      <c r="G5103" s="24">
        <f t="shared" ref="G5103:Q5104" si="3407">G5104</f>
        <v>0</v>
      </c>
      <c r="H5103" s="24">
        <f t="shared" si="3407"/>
        <v>22193.820999999996</v>
      </c>
      <c r="I5103" s="24">
        <f t="shared" si="3407"/>
        <v>22046.779180000001</v>
      </c>
      <c r="J5103" s="37">
        <f t="shared" si="3407"/>
        <v>17422.434550000002</v>
      </c>
      <c r="K5103" s="24">
        <f t="shared" si="3407"/>
        <v>0</v>
      </c>
      <c r="L5103" s="24">
        <f t="shared" si="3407"/>
        <v>0</v>
      </c>
      <c r="M5103" s="24">
        <f t="shared" si="3407"/>
        <v>0</v>
      </c>
      <c r="N5103" s="24">
        <f t="shared" si="3407"/>
        <v>0</v>
      </c>
      <c r="O5103" s="30">
        <f t="shared" si="3407"/>
        <v>22046.779180000001</v>
      </c>
      <c r="P5103" s="30">
        <f t="shared" si="3407"/>
        <v>0</v>
      </c>
      <c r="Q5103" s="30">
        <f t="shared" si="3407"/>
        <v>0</v>
      </c>
      <c r="R5103" s="88">
        <f t="shared" si="3385"/>
        <v>100</v>
      </c>
      <c r="S5103" s="70"/>
    </row>
    <row r="5104" spans="1:19" ht="47.25" customHeight="1" x14ac:dyDescent="0.3">
      <c r="A5104" s="28" t="s">
        <v>992</v>
      </c>
      <c r="B5104" s="28" t="s">
        <v>1416</v>
      </c>
      <c r="C5104" s="18" t="s">
        <v>997</v>
      </c>
      <c r="D5104" s="28"/>
      <c r="E5104" s="29" t="s">
        <v>710</v>
      </c>
      <c r="F5104" s="24">
        <v>22199.4</v>
      </c>
      <c r="G5104" s="24">
        <f t="shared" si="3407"/>
        <v>0</v>
      </c>
      <c r="H5104" s="24">
        <f t="shared" si="3407"/>
        <v>22193.820999999996</v>
      </c>
      <c r="I5104" s="24">
        <f t="shared" si="3407"/>
        <v>22046.779180000001</v>
      </c>
      <c r="J5104" s="37">
        <f t="shared" si="3407"/>
        <v>17422.434550000002</v>
      </c>
      <c r="K5104" s="24">
        <f t="shared" si="3407"/>
        <v>0</v>
      </c>
      <c r="L5104" s="24">
        <f t="shared" si="3407"/>
        <v>0</v>
      </c>
      <c r="M5104" s="24">
        <f t="shared" si="3407"/>
        <v>0</v>
      </c>
      <c r="N5104" s="24">
        <f t="shared" si="3407"/>
        <v>0</v>
      </c>
      <c r="O5104" s="30">
        <f t="shared" si="3407"/>
        <v>22046.779180000001</v>
      </c>
      <c r="P5104" s="30">
        <f t="shared" si="3407"/>
        <v>0</v>
      </c>
      <c r="Q5104" s="30">
        <f t="shared" si="3407"/>
        <v>0</v>
      </c>
      <c r="R5104" s="88">
        <f t="shared" si="3385"/>
        <v>100</v>
      </c>
      <c r="S5104" s="70"/>
    </row>
    <row r="5105" spans="1:19" ht="31.5" customHeight="1" x14ac:dyDescent="0.3">
      <c r="A5105" s="28" t="s">
        <v>992</v>
      </c>
      <c r="B5105" s="28" t="s">
        <v>1416</v>
      </c>
      <c r="C5105" s="18" t="s">
        <v>997</v>
      </c>
      <c r="D5105" s="28" t="s">
        <v>143</v>
      </c>
      <c r="E5105" s="29" t="s">
        <v>673</v>
      </c>
      <c r="F5105" s="24">
        <v>22199.4</v>
      </c>
      <c r="G5105" s="24">
        <f t="shared" ref="G5105:H5105" si="3408">G5106+G5107</f>
        <v>0</v>
      </c>
      <c r="H5105" s="24">
        <f t="shared" si="3408"/>
        <v>22193.820999999996</v>
      </c>
      <c r="I5105" s="24">
        <f t="shared" ref="I5105:Q5105" si="3409">I5106+I5107</f>
        <v>22046.779180000001</v>
      </c>
      <c r="J5105" s="37">
        <f t="shared" si="3409"/>
        <v>17422.434550000002</v>
      </c>
      <c r="K5105" s="24">
        <f t="shared" si="3409"/>
        <v>0</v>
      </c>
      <c r="L5105" s="24">
        <f t="shared" si="3409"/>
        <v>0</v>
      </c>
      <c r="M5105" s="24">
        <f t="shared" si="3409"/>
        <v>0</v>
      </c>
      <c r="N5105" s="24">
        <f t="shared" si="3409"/>
        <v>0</v>
      </c>
      <c r="O5105" s="30">
        <f t="shared" si="3409"/>
        <v>22046.779180000001</v>
      </c>
      <c r="P5105" s="30">
        <f t="shared" si="3409"/>
        <v>0</v>
      </c>
      <c r="Q5105" s="30">
        <f t="shared" si="3409"/>
        <v>0</v>
      </c>
      <c r="R5105" s="88">
        <f t="shared" si="3385"/>
        <v>100</v>
      </c>
      <c r="S5105" s="70"/>
    </row>
    <row r="5106" spans="1:19" ht="15.75" customHeight="1" x14ac:dyDescent="0.3">
      <c r="A5106" s="28" t="s">
        <v>992</v>
      </c>
      <c r="B5106" s="28" t="s">
        <v>1416</v>
      </c>
      <c r="C5106" s="18" t="s">
        <v>997</v>
      </c>
      <c r="D5106" s="28" t="s">
        <v>179</v>
      </c>
      <c r="E5106" s="29" t="s">
        <v>674</v>
      </c>
      <c r="F5106" s="24">
        <v>4159.8999999999996</v>
      </c>
      <c r="G5106" s="24"/>
      <c r="H5106" s="24">
        <v>4159.8999999999996</v>
      </c>
      <c r="I5106" s="24">
        <v>4132.9585399999996</v>
      </c>
      <c r="J5106" s="37">
        <v>3273.1387</v>
      </c>
      <c r="K5106" s="24">
        <v>0</v>
      </c>
      <c r="L5106" s="24">
        <v>0</v>
      </c>
      <c r="M5106" s="24">
        <v>0</v>
      </c>
      <c r="N5106" s="24">
        <v>0</v>
      </c>
      <c r="O5106" s="30">
        <v>4132.9585399999996</v>
      </c>
      <c r="P5106" s="30">
        <v>0</v>
      </c>
      <c r="Q5106" s="30">
        <v>0</v>
      </c>
      <c r="R5106" s="88">
        <f t="shared" si="3385"/>
        <v>100</v>
      </c>
      <c r="S5106" s="70"/>
    </row>
    <row r="5107" spans="1:19" ht="15.75" customHeight="1" x14ac:dyDescent="0.3">
      <c r="A5107" s="28" t="s">
        <v>992</v>
      </c>
      <c r="B5107" s="28" t="s">
        <v>1416</v>
      </c>
      <c r="C5107" s="18" t="s">
        <v>997</v>
      </c>
      <c r="D5107" s="28" t="s">
        <v>155</v>
      </c>
      <c r="E5107" s="29" t="s">
        <v>675</v>
      </c>
      <c r="F5107" s="24">
        <v>18039.5</v>
      </c>
      <c r="G5107" s="24"/>
      <c r="H5107" s="24">
        <f>18033.921+576.376-576.376</f>
        <v>18033.920999999998</v>
      </c>
      <c r="I5107" s="24">
        <v>17913.820640000002</v>
      </c>
      <c r="J5107" s="37">
        <v>14149.29585</v>
      </c>
      <c r="K5107" s="24">
        <v>0</v>
      </c>
      <c r="L5107" s="24">
        <v>0</v>
      </c>
      <c r="M5107" s="24">
        <v>0</v>
      </c>
      <c r="N5107" s="24">
        <v>0</v>
      </c>
      <c r="O5107" s="30">
        <v>17913.820640000002</v>
      </c>
      <c r="P5107" s="30">
        <v>0</v>
      </c>
      <c r="Q5107" s="30">
        <v>0</v>
      </c>
      <c r="R5107" s="88">
        <f t="shared" si="3385"/>
        <v>100</v>
      </c>
      <c r="S5107" s="70"/>
    </row>
    <row r="5108" spans="1:19" ht="31.5" customHeight="1" x14ac:dyDescent="0.3">
      <c r="A5108" s="28" t="s">
        <v>992</v>
      </c>
      <c r="B5108" s="28" t="s">
        <v>1416</v>
      </c>
      <c r="C5108" s="28" t="s">
        <v>1754</v>
      </c>
      <c r="D5108" s="28"/>
      <c r="E5108" s="29" t="s">
        <v>1755</v>
      </c>
      <c r="F5108" s="24">
        <v>0</v>
      </c>
      <c r="G5108" s="24">
        <f t="shared" ref="G5108:Q5109" si="3410">G5109</f>
        <v>0</v>
      </c>
      <c r="H5108" s="24">
        <f t="shared" si="3410"/>
        <v>0</v>
      </c>
      <c r="I5108" s="24">
        <f t="shared" si="3410"/>
        <v>8753.0939899999994</v>
      </c>
      <c r="J5108" s="37">
        <f t="shared" si="3410"/>
        <v>8753.0939899999994</v>
      </c>
      <c r="K5108" s="24">
        <f t="shared" si="3410"/>
        <v>8753.0939899999994</v>
      </c>
      <c r="L5108" s="24">
        <f t="shared" si="3410"/>
        <v>8753.0939899999994</v>
      </c>
      <c r="M5108" s="24">
        <f t="shared" si="3410"/>
        <v>0</v>
      </c>
      <c r="N5108" s="24">
        <f t="shared" si="3410"/>
        <v>0</v>
      </c>
      <c r="O5108" s="30">
        <f t="shared" si="3410"/>
        <v>8753.0939899999994</v>
      </c>
      <c r="P5108" s="30">
        <f t="shared" si="3410"/>
        <v>8753.0939899999994</v>
      </c>
      <c r="Q5108" s="30">
        <f t="shared" si="3410"/>
        <v>0</v>
      </c>
      <c r="R5108" s="88">
        <f t="shared" si="3385"/>
        <v>100</v>
      </c>
      <c r="S5108" s="70"/>
    </row>
    <row r="5109" spans="1:19" ht="47.25" customHeight="1" x14ac:dyDescent="0.3">
      <c r="A5109" s="28" t="s">
        <v>992</v>
      </c>
      <c r="B5109" s="28" t="s">
        <v>1416</v>
      </c>
      <c r="C5109" s="61" t="s">
        <v>1977</v>
      </c>
      <c r="D5109" s="26"/>
      <c r="E5109" s="52" t="s">
        <v>1978</v>
      </c>
      <c r="F5109" s="24">
        <v>0</v>
      </c>
      <c r="G5109" s="24">
        <f t="shared" si="3410"/>
        <v>0</v>
      </c>
      <c r="H5109" s="24">
        <f t="shared" si="3410"/>
        <v>0</v>
      </c>
      <c r="I5109" s="24">
        <f t="shared" si="3410"/>
        <v>8753.0939899999994</v>
      </c>
      <c r="J5109" s="37">
        <f t="shared" si="3410"/>
        <v>8753.0939899999994</v>
      </c>
      <c r="K5109" s="24">
        <f t="shared" si="3410"/>
        <v>8753.0939899999994</v>
      </c>
      <c r="L5109" s="24">
        <f t="shared" si="3410"/>
        <v>8753.0939899999994</v>
      </c>
      <c r="M5109" s="24">
        <f t="shared" si="3410"/>
        <v>0</v>
      </c>
      <c r="N5109" s="24">
        <f t="shared" si="3410"/>
        <v>0</v>
      </c>
      <c r="O5109" s="30">
        <f t="shared" si="3410"/>
        <v>8753.0939899999994</v>
      </c>
      <c r="P5109" s="30">
        <f t="shared" si="3410"/>
        <v>8753.0939899999994</v>
      </c>
      <c r="Q5109" s="30">
        <f t="shared" si="3410"/>
        <v>0</v>
      </c>
      <c r="R5109" s="88">
        <f t="shared" si="3385"/>
        <v>100</v>
      </c>
      <c r="S5109" s="70"/>
    </row>
    <row r="5110" spans="1:19" ht="31.5" customHeight="1" x14ac:dyDescent="0.3">
      <c r="A5110" s="28" t="s">
        <v>992</v>
      </c>
      <c r="B5110" s="28" t="s">
        <v>1416</v>
      </c>
      <c r="C5110" s="61" t="s">
        <v>1977</v>
      </c>
      <c r="D5110" s="28" t="s">
        <v>143</v>
      </c>
      <c r="E5110" s="29" t="s">
        <v>673</v>
      </c>
      <c r="F5110" s="24">
        <v>0</v>
      </c>
      <c r="G5110" s="24">
        <f t="shared" ref="G5110:H5110" si="3411">G5111+G5112</f>
        <v>0</v>
      </c>
      <c r="H5110" s="24">
        <f t="shared" si="3411"/>
        <v>0</v>
      </c>
      <c r="I5110" s="24">
        <f t="shared" ref="I5110:Q5110" si="3412">I5111+I5112</f>
        <v>8753.0939899999994</v>
      </c>
      <c r="J5110" s="37">
        <f t="shared" si="3412"/>
        <v>8753.0939899999994</v>
      </c>
      <c r="K5110" s="24">
        <f t="shared" si="3412"/>
        <v>8753.0939899999994</v>
      </c>
      <c r="L5110" s="24">
        <f t="shared" si="3412"/>
        <v>8753.0939899999994</v>
      </c>
      <c r="M5110" s="24">
        <f t="shared" si="3412"/>
        <v>0</v>
      </c>
      <c r="N5110" s="24">
        <f t="shared" si="3412"/>
        <v>0</v>
      </c>
      <c r="O5110" s="30">
        <f t="shared" si="3412"/>
        <v>8753.0939899999994</v>
      </c>
      <c r="P5110" s="30">
        <f t="shared" si="3412"/>
        <v>8753.0939899999994</v>
      </c>
      <c r="Q5110" s="30">
        <f t="shared" si="3412"/>
        <v>0</v>
      </c>
      <c r="R5110" s="88">
        <f t="shared" si="3385"/>
        <v>100</v>
      </c>
      <c r="S5110" s="70"/>
    </row>
    <row r="5111" spans="1:19" ht="15.75" hidden="1" customHeight="1" x14ac:dyDescent="0.3">
      <c r="A5111" s="28" t="s">
        <v>992</v>
      </c>
      <c r="B5111" s="28" t="s">
        <v>1416</v>
      </c>
      <c r="C5111" s="61" t="s">
        <v>1977</v>
      </c>
      <c r="D5111" s="28" t="s">
        <v>179</v>
      </c>
      <c r="E5111" s="29" t="s">
        <v>674</v>
      </c>
      <c r="F5111" s="24">
        <v>0</v>
      </c>
      <c r="G5111" s="24"/>
      <c r="H5111" s="24">
        <v>0</v>
      </c>
      <c r="I5111" s="24">
        <v>0</v>
      </c>
      <c r="J5111" s="37">
        <v>0</v>
      </c>
      <c r="K5111" s="24">
        <f>I5111</f>
        <v>0</v>
      </c>
      <c r="L5111" s="24">
        <f>J5111</f>
        <v>0</v>
      </c>
      <c r="M5111" s="24">
        <v>0</v>
      </c>
      <c r="N5111" s="24">
        <v>0</v>
      </c>
      <c r="O5111" s="30">
        <v>0</v>
      </c>
      <c r="P5111" s="30">
        <v>0</v>
      </c>
      <c r="Q5111" s="30">
        <v>0</v>
      </c>
      <c r="R5111" s="30">
        <v>0</v>
      </c>
      <c r="S5111" s="36" t="s">
        <v>2026</v>
      </c>
    </row>
    <row r="5112" spans="1:19" ht="15.75" customHeight="1" x14ac:dyDescent="0.3">
      <c r="A5112" s="28" t="s">
        <v>992</v>
      </c>
      <c r="B5112" s="28" t="s">
        <v>1416</v>
      </c>
      <c r="C5112" s="61" t="s">
        <v>1977</v>
      </c>
      <c r="D5112" s="28" t="s">
        <v>155</v>
      </c>
      <c r="E5112" s="29" t="s">
        <v>675</v>
      </c>
      <c r="F5112" s="24">
        <v>0</v>
      </c>
      <c r="G5112" s="24"/>
      <c r="H5112" s="24">
        <v>0</v>
      </c>
      <c r="I5112" s="24">
        <v>8753.0939899999994</v>
      </c>
      <c r="J5112" s="37">
        <v>8753.0939899999994</v>
      </c>
      <c r="K5112" s="24">
        <f>I5112</f>
        <v>8753.0939899999994</v>
      </c>
      <c r="L5112" s="24">
        <f>J5112</f>
        <v>8753.0939899999994</v>
      </c>
      <c r="M5112" s="24">
        <v>0</v>
      </c>
      <c r="N5112" s="24">
        <v>0</v>
      </c>
      <c r="O5112" s="30">
        <v>8753.0939899999994</v>
      </c>
      <c r="P5112" s="30">
        <f>O5112</f>
        <v>8753.0939899999994</v>
      </c>
      <c r="Q5112" s="30">
        <v>0</v>
      </c>
      <c r="R5112" s="88">
        <f t="shared" si="3385"/>
        <v>100</v>
      </c>
      <c r="S5112" s="70"/>
    </row>
    <row r="5113" spans="1:19" ht="31.5" customHeight="1" x14ac:dyDescent="0.3">
      <c r="A5113" s="28" t="s">
        <v>992</v>
      </c>
      <c r="B5113" s="28" t="s">
        <v>1416</v>
      </c>
      <c r="C5113" s="18" t="s">
        <v>906</v>
      </c>
      <c r="D5113" s="28"/>
      <c r="E5113" s="29" t="s">
        <v>1622</v>
      </c>
      <c r="F5113" s="24">
        <v>118638.39999999999</v>
      </c>
      <c r="G5113" s="24">
        <f t="shared" ref="G5113:Q5113" si="3413">G5114</f>
        <v>0</v>
      </c>
      <c r="H5113" s="24">
        <f t="shared" si="3413"/>
        <v>116287.72199999999</v>
      </c>
      <c r="I5113" s="24">
        <f t="shared" si="3413"/>
        <v>116060.85867999999</v>
      </c>
      <c r="J5113" s="37">
        <f t="shared" si="3413"/>
        <v>88825.827789999996</v>
      </c>
      <c r="K5113" s="24">
        <f t="shared" si="3413"/>
        <v>0</v>
      </c>
      <c r="L5113" s="24">
        <f t="shared" si="3413"/>
        <v>0</v>
      </c>
      <c r="M5113" s="24">
        <f t="shared" si="3413"/>
        <v>0</v>
      </c>
      <c r="N5113" s="24">
        <f t="shared" si="3413"/>
        <v>0</v>
      </c>
      <c r="O5113" s="30">
        <f t="shared" si="3413"/>
        <v>116035.69606999999</v>
      </c>
      <c r="P5113" s="30">
        <f t="shared" si="3413"/>
        <v>0</v>
      </c>
      <c r="Q5113" s="30">
        <f t="shared" si="3413"/>
        <v>0</v>
      </c>
      <c r="R5113" s="88">
        <f t="shared" si="3385"/>
        <v>99.978319469383408</v>
      </c>
      <c r="S5113" s="70"/>
    </row>
    <row r="5114" spans="1:19" ht="31.5" customHeight="1" x14ac:dyDescent="0.3">
      <c r="A5114" s="28" t="s">
        <v>992</v>
      </c>
      <c r="B5114" s="28" t="s">
        <v>1416</v>
      </c>
      <c r="C5114" s="18" t="s">
        <v>1005</v>
      </c>
      <c r="D5114" s="28"/>
      <c r="E5114" s="29" t="s">
        <v>1718</v>
      </c>
      <c r="F5114" s="24">
        <v>118638.39999999999</v>
      </c>
      <c r="G5114" s="24">
        <f t="shared" ref="G5114" si="3414">G5115+G5118+G5126</f>
        <v>0</v>
      </c>
      <c r="H5114" s="24">
        <f>H5115+H5118+H5126+H5122</f>
        <v>116287.72199999999</v>
      </c>
      <c r="I5114" s="24">
        <f t="shared" ref="I5114:Q5114" si="3415">I5115+I5118+I5126+I5122</f>
        <v>116060.85867999999</v>
      </c>
      <c r="J5114" s="24">
        <f t="shared" si="3415"/>
        <v>88825.827789999996</v>
      </c>
      <c r="K5114" s="24">
        <f t="shared" si="3415"/>
        <v>0</v>
      </c>
      <c r="L5114" s="24">
        <f t="shared" si="3415"/>
        <v>0</v>
      </c>
      <c r="M5114" s="24">
        <f t="shared" si="3415"/>
        <v>0</v>
      </c>
      <c r="N5114" s="24">
        <f t="shared" si="3415"/>
        <v>0</v>
      </c>
      <c r="O5114" s="24">
        <f t="shared" si="3415"/>
        <v>116035.69606999999</v>
      </c>
      <c r="P5114" s="24">
        <f t="shared" si="3415"/>
        <v>0</v>
      </c>
      <c r="Q5114" s="24">
        <f t="shared" si="3415"/>
        <v>0</v>
      </c>
      <c r="R5114" s="88">
        <f t="shared" si="3385"/>
        <v>99.978319469383408</v>
      </c>
      <c r="S5114" s="70"/>
    </row>
    <row r="5115" spans="1:19" ht="47.25" customHeight="1" x14ac:dyDescent="0.3">
      <c r="A5115" s="28" t="s">
        <v>992</v>
      </c>
      <c r="B5115" s="28" t="s">
        <v>1416</v>
      </c>
      <c r="C5115" s="18" t="s">
        <v>1362</v>
      </c>
      <c r="D5115" s="28"/>
      <c r="E5115" s="29" t="s">
        <v>1735</v>
      </c>
      <c r="F5115" s="24">
        <v>7533.7</v>
      </c>
      <c r="G5115" s="24">
        <f t="shared" ref="G5115:Q5116" si="3416">G5116</f>
        <v>0</v>
      </c>
      <c r="H5115" s="24">
        <f t="shared" si="3416"/>
        <v>7533.7</v>
      </c>
      <c r="I5115" s="24">
        <f t="shared" si="3416"/>
        <v>7533.7</v>
      </c>
      <c r="J5115" s="37">
        <f t="shared" si="3416"/>
        <v>5950.2719999999999</v>
      </c>
      <c r="K5115" s="24">
        <f t="shared" si="3416"/>
        <v>0</v>
      </c>
      <c r="L5115" s="24">
        <f t="shared" si="3416"/>
        <v>0</v>
      </c>
      <c r="M5115" s="24">
        <f t="shared" si="3416"/>
        <v>0</v>
      </c>
      <c r="N5115" s="24">
        <f t="shared" si="3416"/>
        <v>0</v>
      </c>
      <c r="O5115" s="30">
        <f t="shared" si="3416"/>
        <v>7533.7</v>
      </c>
      <c r="P5115" s="30">
        <f t="shared" si="3416"/>
        <v>0</v>
      </c>
      <c r="Q5115" s="30">
        <f t="shared" si="3416"/>
        <v>0</v>
      </c>
      <c r="R5115" s="88">
        <f t="shared" si="3385"/>
        <v>100</v>
      </c>
      <c r="S5115" s="70"/>
    </row>
    <row r="5116" spans="1:19" ht="31.5" customHeight="1" x14ac:dyDescent="0.3">
      <c r="A5116" s="28" t="s">
        <v>992</v>
      </c>
      <c r="B5116" s="28" t="s">
        <v>1416</v>
      </c>
      <c r="C5116" s="18" t="s">
        <v>1362</v>
      </c>
      <c r="D5116" s="28" t="s">
        <v>143</v>
      </c>
      <c r="E5116" s="29" t="s">
        <v>673</v>
      </c>
      <c r="F5116" s="24">
        <v>7533.7</v>
      </c>
      <c r="G5116" s="24">
        <f t="shared" si="3416"/>
        <v>0</v>
      </c>
      <c r="H5116" s="24">
        <f t="shared" si="3416"/>
        <v>7533.7</v>
      </c>
      <c r="I5116" s="24">
        <f t="shared" si="3416"/>
        <v>7533.7</v>
      </c>
      <c r="J5116" s="37">
        <f t="shared" si="3416"/>
        <v>5950.2719999999999</v>
      </c>
      <c r="K5116" s="24">
        <f t="shared" si="3416"/>
        <v>0</v>
      </c>
      <c r="L5116" s="24">
        <f t="shared" si="3416"/>
        <v>0</v>
      </c>
      <c r="M5116" s="24">
        <f t="shared" si="3416"/>
        <v>0</v>
      </c>
      <c r="N5116" s="24">
        <f t="shared" si="3416"/>
        <v>0</v>
      </c>
      <c r="O5116" s="30">
        <f t="shared" si="3416"/>
        <v>7533.7</v>
      </c>
      <c r="P5116" s="30">
        <f t="shared" si="3416"/>
        <v>0</v>
      </c>
      <c r="Q5116" s="30">
        <f t="shared" si="3416"/>
        <v>0</v>
      </c>
      <c r="R5116" s="88">
        <f t="shared" si="3385"/>
        <v>100</v>
      </c>
      <c r="S5116" s="70"/>
    </row>
    <row r="5117" spans="1:19" ht="15.75" customHeight="1" x14ac:dyDescent="0.3">
      <c r="A5117" s="28" t="s">
        <v>992</v>
      </c>
      <c r="B5117" s="28" t="s">
        <v>1416</v>
      </c>
      <c r="C5117" s="18" t="s">
        <v>1362</v>
      </c>
      <c r="D5117" s="28" t="s">
        <v>155</v>
      </c>
      <c r="E5117" s="29" t="s">
        <v>675</v>
      </c>
      <c r="F5117" s="24">
        <v>7533.7</v>
      </c>
      <c r="G5117" s="24"/>
      <c r="H5117" s="24">
        <v>7533.7</v>
      </c>
      <c r="I5117" s="24">
        <v>7533.7</v>
      </c>
      <c r="J5117" s="37">
        <v>5950.2719999999999</v>
      </c>
      <c r="K5117" s="24">
        <v>0</v>
      </c>
      <c r="L5117" s="24">
        <v>0</v>
      </c>
      <c r="M5117" s="24">
        <v>0</v>
      </c>
      <c r="N5117" s="24">
        <v>0</v>
      </c>
      <c r="O5117" s="30">
        <v>7533.7</v>
      </c>
      <c r="P5117" s="30">
        <v>0</v>
      </c>
      <c r="Q5117" s="30">
        <v>0</v>
      </c>
      <c r="R5117" s="88">
        <f t="shared" si="3385"/>
        <v>100</v>
      </c>
      <c r="S5117" s="70"/>
    </row>
    <row r="5118" spans="1:19" ht="47.25" customHeight="1" x14ac:dyDescent="0.3">
      <c r="A5118" s="28" t="s">
        <v>992</v>
      </c>
      <c r="B5118" s="28" t="s">
        <v>1416</v>
      </c>
      <c r="C5118" s="18" t="s">
        <v>999</v>
      </c>
      <c r="D5118" s="28"/>
      <c r="E5118" s="29" t="s">
        <v>710</v>
      </c>
      <c r="F5118" s="24">
        <v>101074.2</v>
      </c>
      <c r="G5118" s="24">
        <f t="shared" ref="G5118:Q5118" si="3417">G5119</f>
        <v>0</v>
      </c>
      <c r="H5118" s="24">
        <f t="shared" si="3417"/>
        <v>93736.851999999999</v>
      </c>
      <c r="I5118" s="24">
        <f t="shared" si="3417"/>
        <v>93509.988679999995</v>
      </c>
      <c r="J5118" s="37">
        <f t="shared" si="3417"/>
        <v>79173.053960000005</v>
      </c>
      <c r="K5118" s="24">
        <f t="shared" si="3417"/>
        <v>0</v>
      </c>
      <c r="L5118" s="24">
        <f t="shared" si="3417"/>
        <v>0</v>
      </c>
      <c r="M5118" s="24">
        <f t="shared" si="3417"/>
        <v>0</v>
      </c>
      <c r="N5118" s="24">
        <f t="shared" si="3417"/>
        <v>0</v>
      </c>
      <c r="O5118" s="30">
        <f t="shared" si="3417"/>
        <v>93509.987659999999</v>
      </c>
      <c r="P5118" s="30">
        <f t="shared" si="3417"/>
        <v>0</v>
      </c>
      <c r="Q5118" s="30">
        <f t="shared" si="3417"/>
        <v>0</v>
      </c>
      <c r="R5118" s="88">
        <f t="shared" si="3385"/>
        <v>99.999998909207449</v>
      </c>
      <c r="S5118" s="70"/>
    </row>
    <row r="5119" spans="1:19" ht="31.5" customHeight="1" x14ac:dyDescent="0.3">
      <c r="A5119" s="28" t="s">
        <v>992</v>
      </c>
      <c r="B5119" s="28" t="s">
        <v>1416</v>
      </c>
      <c r="C5119" s="18" t="s">
        <v>999</v>
      </c>
      <c r="D5119" s="28" t="s">
        <v>143</v>
      </c>
      <c r="E5119" s="29" t="s">
        <v>673</v>
      </c>
      <c r="F5119" s="24">
        <v>101074.2</v>
      </c>
      <c r="G5119" s="24">
        <f t="shared" ref="G5119:H5119" si="3418">G5120+G5121</f>
        <v>0</v>
      </c>
      <c r="H5119" s="24">
        <f t="shared" si="3418"/>
        <v>93736.851999999999</v>
      </c>
      <c r="I5119" s="24">
        <f t="shared" ref="I5119:Q5119" si="3419">I5120+I5121</f>
        <v>93509.988679999995</v>
      </c>
      <c r="J5119" s="37">
        <f t="shared" si="3419"/>
        <v>79173.053960000005</v>
      </c>
      <c r="K5119" s="24">
        <f t="shared" si="3419"/>
        <v>0</v>
      </c>
      <c r="L5119" s="24">
        <f t="shared" si="3419"/>
        <v>0</v>
      </c>
      <c r="M5119" s="24">
        <f t="shared" si="3419"/>
        <v>0</v>
      </c>
      <c r="N5119" s="24">
        <f t="shared" si="3419"/>
        <v>0</v>
      </c>
      <c r="O5119" s="30">
        <f t="shared" si="3419"/>
        <v>93509.987659999999</v>
      </c>
      <c r="P5119" s="30">
        <f t="shared" si="3419"/>
        <v>0</v>
      </c>
      <c r="Q5119" s="30">
        <f t="shared" si="3419"/>
        <v>0</v>
      </c>
      <c r="R5119" s="88">
        <f t="shared" si="3385"/>
        <v>99.999998909207449</v>
      </c>
      <c r="S5119" s="70"/>
    </row>
    <row r="5120" spans="1:19" ht="15.75" customHeight="1" x14ac:dyDescent="0.3">
      <c r="A5120" s="28" t="s">
        <v>992</v>
      </c>
      <c r="B5120" s="28" t="s">
        <v>1416</v>
      </c>
      <c r="C5120" s="18" t="s">
        <v>999</v>
      </c>
      <c r="D5120" s="28" t="s">
        <v>179</v>
      </c>
      <c r="E5120" s="29" t="s">
        <v>674</v>
      </c>
      <c r="F5120" s="24">
        <v>30041.200000000001</v>
      </c>
      <c r="G5120" s="24"/>
      <c r="H5120" s="24">
        <f>29811.928-2670.068</f>
        <v>27141.86</v>
      </c>
      <c r="I5120" s="24">
        <v>27141.86</v>
      </c>
      <c r="J5120" s="37">
        <v>22826.623810000001</v>
      </c>
      <c r="K5120" s="24">
        <v>0</v>
      </c>
      <c r="L5120" s="24">
        <v>0</v>
      </c>
      <c r="M5120" s="24">
        <v>0</v>
      </c>
      <c r="N5120" s="24">
        <v>0</v>
      </c>
      <c r="O5120" s="30">
        <v>27141.858980000001</v>
      </c>
      <c r="P5120" s="30">
        <v>0</v>
      </c>
      <c r="Q5120" s="30">
        <v>0</v>
      </c>
      <c r="R5120" s="88">
        <f t="shared" si="3385"/>
        <v>99.99999624196721</v>
      </c>
      <c r="S5120" s="70"/>
    </row>
    <row r="5121" spans="1:19" ht="15.75" customHeight="1" x14ac:dyDescent="0.3">
      <c r="A5121" s="28" t="s">
        <v>992</v>
      </c>
      <c r="B5121" s="28" t="s">
        <v>1416</v>
      </c>
      <c r="C5121" s="18" t="s">
        <v>999</v>
      </c>
      <c r="D5121" s="28" t="s">
        <v>155</v>
      </c>
      <c r="E5121" s="29" t="s">
        <v>675</v>
      </c>
      <c r="F5121" s="24">
        <v>71033</v>
      </c>
      <c r="G5121" s="24"/>
      <c r="H5121" s="24">
        <f>66600.58-5.588</f>
        <v>66594.991999999998</v>
      </c>
      <c r="I5121" s="24">
        <v>66368.128679999994</v>
      </c>
      <c r="J5121" s="37">
        <v>56346.43015</v>
      </c>
      <c r="K5121" s="24">
        <v>0</v>
      </c>
      <c r="L5121" s="24">
        <v>0</v>
      </c>
      <c r="M5121" s="24">
        <v>0</v>
      </c>
      <c r="N5121" s="24">
        <v>0</v>
      </c>
      <c r="O5121" s="30">
        <v>66368.128679999994</v>
      </c>
      <c r="P5121" s="30">
        <v>0</v>
      </c>
      <c r="Q5121" s="30">
        <v>0</v>
      </c>
      <c r="R5121" s="88">
        <f t="shared" si="3385"/>
        <v>100</v>
      </c>
      <c r="S5121" s="70"/>
    </row>
    <row r="5122" spans="1:19" ht="62.4" x14ac:dyDescent="0.3">
      <c r="A5122" s="28" t="s">
        <v>992</v>
      </c>
      <c r="B5122" s="28" t="s">
        <v>1416</v>
      </c>
      <c r="C5122" s="18" t="s">
        <v>2088</v>
      </c>
      <c r="D5122" s="28"/>
      <c r="E5122" s="29" t="s">
        <v>2032</v>
      </c>
      <c r="F5122" s="24"/>
      <c r="G5122" s="24"/>
      <c r="H5122" s="24">
        <f>H5123</f>
        <v>9012.7610000000004</v>
      </c>
      <c r="I5122" s="24">
        <f t="shared" ref="I5122:Q5122" si="3420">I5123</f>
        <v>9012.7610000000004</v>
      </c>
      <c r="J5122" s="24">
        <f t="shared" si="3420"/>
        <v>0</v>
      </c>
      <c r="K5122" s="24">
        <f t="shared" si="3420"/>
        <v>0</v>
      </c>
      <c r="L5122" s="24">
        <f t="shared" si="3420"/>
        <v>0</v>
      </c>
      <c r="M5122" s="24">
        <f t="shared" si="3420"/>
        <v>0</v>
      </c>
      <c r="N5122" s="24">
        <f t="shared" si="3420"/>
        <v>0</v>
      </c>
      <c r="O5122" s="24">
        <f t="shared" si="3420"/>
        <v>9012.7610000000004</v>
      </c>
      <c r="P5122" s="24">
        <f t="shared" si="3420"/>
        <v>0</v>
      </c>
      <c r="Q5122" s="24">
        <f t="shared" si="3420"/>
        <v>0</v>
      </c>
      <c r="R5122" s="88">
        <f t="shared" si="3385"/>
        <v>100</v>
      </c>
    </row>
    <row r="5123" spans="1:19" ht="31.2" x14ac:dyDescent="0.3">
      <c r="A5123" s="28" t="s">
        <v>992</v>
      </c>
      <c r="B5123" s="28" t="s">
        <v>1416</v>
      </c>
      <c r="C5123" s="18" t="s">
        <v>2088</v>
      </c>
      <c r="D5123" s="28" t="s">
        <v>143</v>
      </c>
      <c r="E5123" s="29" t="s">
        <v>673</v>
      </c>
      <c r="F5123" s="24"/>
      <c r="G5123" s="24"/>
      <c r="H5123" s="24">
        <f>H5124+H5125</f>
        <v>9012.7610000000004</v>
      </c>
      <c r="I5123" s="24">
        <f t="shared" ref="I5123:Q5123" si="3421">I5124+I5125</f>
        <v>9012.7610000000004</v>
      </c>
      <c r="J5123" s="24">
        <f t="shared" si="3421"/>
        <v>0</v>
      </c>
      <c r="K5123" s="24">
        <f t="shared" si="3421"/>
        <v>0</v>
      </c>
      <c r="L5123" s="24">
        <f t="shared" si="3421"/>
        <v>0</v>
      </c>
      <c r="M5123" s="24">
        <f t="shared" si="3421"/>
        <v>0</v>
      </c>
      <c r="N5123" s="24">
        <f t="shared" si="3421"/>
        <v>0</v>
      </c>
      <c r="O5123" s="24">
        <f t="shared" si="3421"/>
        <v>9012.7610000000004</v>
      </c>
      <c r="P5123" s="24">
        <f t="shared" si="3421"/>
        <v>0</v>
      </c>
      <c r="Q5123" s="24">
        <f t="shared" si="3421"/>
        <v>0</v>
      </c>
      <c r="R5123" s="88">
        <f t="shared" si="3385"/>
        <v>100</v>
      </c>
    </row>
    <row r="5124" spans="1:19" ht="15.75" customHeight="1" x14ac:dyDescent="0.3">
      <c r="A5124" s="28" t="s">
        <v>992</v>
      </c>
      <c r="B5124" s="28" t="s">
        <v>1416</v>
      </c>
      <c r="C5124" s="18" t="s">
        <v>2088</v>
      </c>
      <c r="D5124" s="28" t="s">
        <v>179</v>
      </c>
      <c r="E5124" s="29" t="s">
        <v>674</v>
      </c>
      <c r="F5124" s="24"/>
      <c r="G5124" s="24"/>
      <c r="H5124" s="24">
        <f>2670.068+2384.73+99.452</f>
        <v>5154.2500000000009</v>
      </c>
      <c r="I5124" s="24">
        <v>5154.25</v>
      </c>
      <c r="J5124" s="24">
        <v>0</v>
      </c>
      <c r="K5124" s="24">
        <v>0</v>
      </c>
      <c r="L5124" s="24">
        <v>0</v>
      </c>
      <c r="M5124" s="24">
        <v>0</v>
      </c>
      <c r="N5124" s="24">
        <v>0</v>
      </c>
      <c r="O5124" s="24">
        <v>5154.25</v>
      </c>
      <c r="P5124" s="24">
        <v>0</v>
      </c>
      <c r="Q5124" s="24">
        <v>0</v>
      </c>
      <c r="R5124" s="88">
        <f t="shared" si="3385"/>
        <v>100</v>
      </c>
    </row>
    <row r="5125" spans="1:19" ht="15.75" customHeight="1" x14ac:dyDescent="0.3">
      <c r="A5125" s="28" t="s">
        <v>992</v>
      </c>
      <c r="B5125" s="28" t="s">
        <v>1416</v>
      </c>
      <c r="C5125" s="18" t="s">
        <v>2088</v>
      </c>
      <c r="D5125" s="28" t="s">
        <v>155</v>
      </c>
      <c r="E5125" s="29" t="s">
        <v>675</v>
      </c>
      <c r="F5125" s="24"/>
      <c r="G5125" s="24"/>
      <c r="H5125" s="24">
        <f>5.588+3852.923</f>
        <v>3858.511</v>
      </c>
      <c r="I5125" s="24">
        <v>3858.511</v>
      </c>
      <c r="J5125" s="24">
        <v>0</v>
      </c>
      <c r="K5125" s="24">
        <v>0</v>
      </c>
      <c r="L5125" s="24">
        <v>0</v>
      </c>
      <c r="M5125" s="24">
        <v>0</v>
      </c>
      <c r="N5125" s="24">
        <v>0</v>
      </c>
      <c r="O5125" s="24">
        <v>3858.511</v>
      </c>
      <c r="P5125" s="24">
        <v>0</v>
      </c>
      <c r="Q5125" s="24">
        <v>0</v>
      </c>
      <c r="R5125" s="88">
        <f t="shared" si="3385"/>
        <v>100</v>
      </c>
    </row>
    <row r="5126" spans="1:19" ht="15.75" customHeight="1" x14ac:dyDescent="0.3">
      <c r="A5126" s="28" t="s">
        <v>992</v>
      </c>
      <c r="B5126" s="28" t="s">
        <v>1416</v>
      </c>
      <c r="C5126" s="18" t="s">
        <v>1001</v>
      </c>
      <c r="D5126" s="28"/>
      <c r="E5126" s="29" t="s">
        <v>1041</v>
      </c>
      <c r="F5126" s="24">
        <v>10030.5</v>
      </c>
      <c r="G5126" s="24">
        <f t="shared" ref="G5126:H5126" si="3422">G5127+G5131</f>
        <v>0</v>
      </c>
      <c r="H5126" s="24">
        <f t="shared" si="3422"/>
        <v>6004.4089999999997</v>
      </c>
      <c r="I5126" s="24">
        <f>I5127+I5131+I5129</f>
        <v>6004.4089999999997</v>
      </c>
      <c r="J5126" s="24">
        <f t="shared" ref="J5126:Q5126" si="3423">J5127+J5131+J5129</f>
        <v>3702.5018300000002</v>
      </c>
      <c r="K5126" s="24">
        <f t="shared" si="3423"/>
        <v>0</v>
      </c>
      <c r="L5126" s="24">
        <f t="shared" si="3423"/>
        <v>0</v>
      </c>
      <c r="M5126" s="24">
        <f t="shared" si="3423"/>
        <v>0</v>
      </c>
      <c r="N5126" s="24">
        <f t="shared" si="3423"/>
        <v>0</v>
      </c>
      <c r="O5126" s="24">
        <f t="shared" si="3423"/>
        <v>5979.2474099999999</v>
      </c>
      <c r="P5126" s="24">
        <f t="shared" si="3423"/>
        <v>0</v>
      </c>
      <c r="Q5126" s="24">
        <f t="shared" si="3423"/>
        <v>0</v>
      </c>
      <c r="R5126" s="88">
        <f t="shared" si="3385"/>
        <v>99.580948099971209</v>
      </c>
      <c r="S5126" s="70"/>
    </row>
    <row r="5127" spans="1:19" ht="31.5" customHeight="1" x14ac:dyDescent="0.3">
      <c r="A5127" s="28" t="s">
        <v>992</v>
      </c>
      <c r="B5127" s="28" t="s">
        <v>1416</v>
      </c>
      <c r="C5127" s="18" t="s">
        <v>1001</v>
      </c>
      <c r="D5127" s="28" t="s">
        <v>51</v>
      </c>
      <c r="E5127" s="29" t="s">
        <v>663</v>
      </c>
      <c r="F5127" s="24">
        <v>669.59999999999991</v>
      </c>
      <c r="G5127" s="24">
        <f t="shared" ref="G5127:Q5127" si="3424">G5128</f>
        <v>0</v>
      </c>
      <c r="H5127" s="24">
        <f t="shared" si="3424"/>
        <v>569.76599999999996</v>
      </c>
      <c r="I5127" s="24">
        <f t="shared" si="3424"/>
        <v>567.73580000000004</v>
      </c>
      <c r="J5127" s="37">
        <f t="shared" si="3424"/>
        <v>480.55</v>
      </c>
      <c r="K5127" s="24">
        <f t="shared" si="3424"/>
        <v>0</v>
      </c>
      <c r="L5127" s="24">
        <f t="shared" si="3424"/>
        <v>0</v>
      </c>
      <c r="M5127" s="24">
        <f t="shared" si="3424"/>
        <v>0</v>
      </c>
      <c r="N5127" s="24">
        <f t="shared" si="3424"/>
        <v>0</v>
      </c>
      <c r="O5127" s="30">
        <f t="shared" si="3424"/>
        <v>542.57500000000005</v>
      </c>
      <c r="P5127" s="30">
        <f t="shared" si="3424"/>
        <v>0</v>
      </c>
      <c r="Q5127" s="30">
        <f t="shared" si="3424"/>
        <v>0</v>
      </c>
      <c r="R5127" s="88">
        <f t="shared" si="3385"/>
        <v>95.56822028838063</v>
      </c>
      <c r="S5127" s="70"/>
    </row>
    <row r="5128" spans="1:19" ht="31.5" customHeight="1" x14ac:dyDescent="0.3">
      <c r="A5128" s="28" t="s">
        <v>992</v>
      </c>
      <c r="B5128" s="28" t="s">
        <v>1416</v>
      </c>
      <c r="C5128" s="18" t="s">
        <v>1001</v>
      </c>
      <c r="D5128" s="28" t="s">
        <v>52</v>
      </c>
      <c r="E5128" s="29" t="s">
        <v>664</v>
      </c>
      <c r="F5128" s="24">
        <v>669.59999999999991</v>
      </c>
      <c r="G5128" s="24"/>
      <c r="H5128" s="24">
        <v>569.76599999999996</v>
      </c>
      <c r="I5128" s="24">
        <v>567.73580000000004</v>
      </c>
      <c r="J5128" s="37">
        <v>480.55</v>
      </c>
      <c r="K5128" s="24">
        <v>0</v>
      </c>
      <c r="L5128" s="24">
        <v>0</v>
      </c>
      <c r="M5128" s="24">
        <v>0</v>
      </c>
      <c r="N5128" s="24">
        <v>0</v>
      </c>
      <c r="O5128" s="30">
        <v>542.57500000000005</v>
      </c>
      <c r="P5128" s="30">
        <v>0</v>
      </c>
      <c r="Q5128" s="30">
        <v>0</v>
      </c>
      <c r="R5128" s="88">
        <f t="shared" si="3385"/>
        <v>95.56822028838063</v>
      </c>
      <c r="S5128" s="70"/>
    </row>
    <row r="5129" spans="1:19" x14ac:dyDescent="0.3">
      <c r="A5129" s="28" t="s">
        <v>992</v>
      </c>
      <c r="B5129" s="28" t="s">
        <v>1416</v>
      </c>
      <c r="C5129" s="18" t="s">
        <v>1001</v>
      </c>
      <c r="D5129" s="28" t="s">
        <v>190</v>
      </c>
      <c r="E5129" s="29" t="s">
        <v>665</v>
      </c>
      <c r="F5129" s="24"/>
      <c r="G5129" s="24"/>
      <c r="H5129" s="24">
        <v>0</v>
      </c>
      <c r="I5129" s="24">
        <f>I5130</f>
        <v>287.35500000000002</v>
      </c>
      <c r="J5129" s="24">
        <f t="shared" ref="J5129:Q5129" si="3425">J5130</f>
        <v>0</v>
      </c>
      <c r="K5129" s="24">
        <f t="shared" si="3425"/>
        <v>0</v>
      </c>
      <c r="L5129" s="24">
        <f t="shared" si="3425"/>
        <v>0</v>
      </c>
      <c r="M5129" s="24">
        <f t="shared" si="3425"/>
        <v>0</v>
      </c>
      <c r="N5129" s="24">
        <f t="shared" si="3425"/>
        <v>0</v>
      </c>
      <c r="O5129" s="24">
        <f t="shared" si="3425"/>
        <v>287.35500000000002</v>
      </c>
      <c r="P5129" s="24">
        <f t="shared" si="3425"/>
        <v>0</v>
      </c>
      <c r="Q5129" s="24">
        <f t="shared" si="3425"/>
        <v>0</v>
      </c>
      <c r="R5129" s="88">
        <f t="shared" si="3385"/>
        <v>100</v>
      </c>
      <c r="S5129" s="70"/>
    </row>
    <row r="5130" spans="1:19" x14ac:dyDescent="0.3">
      <c r="A5130" s="28" t="s">
        <v>992</v>
      </c>
      <c r="B5130" s="28" t="s">
        <v>1416</v>
      </c>
      <c r="C5130" s="18" t="s">
        <v>1001</v>
      </c>
      <c r="D5130" s="28" t="s">
        <v>175</v>
      </c>
      <c r="E5130" s="29" t="s">
        <v>669</v>
      </c>
      <c r="F5130" s="24"/>
      <c r="G5130" s="24"/>
      <c r="H5130" s="24">
        <v>0</v>
      </c>
      <c r="I5130" s="24">
        <v>287.35500000000002</v>
      </c>
      <c r="J5130" s="37">
        <v>0</v>
      </c>
      <c r="K5130" s="37">
        <v>0</v>
      </c>
      <c r="L5130" s="37">
        <v>0</v>
      </c>
      <c r="M5130" s="37">
        <v>0</v>
      </c>
      <c r="N5130" s="37">
        <v>0</v>
      </c>
      <c r="O5130" s="37">
        <v>287.35500000000002</v>
      </c>
      <c r="P5130" s="37">
        <v>0</v>
      </c>
      <c r="Q5130" s="37">
        <v>0</v>
      </c>
      <c r="R5130" s="88">
        <f t="shared" si="3385"/>
        <v>100</v>
      </c>
      <c r="S5130" s="70"/>
    </row>
    <row r="5131" spans="1:19" ht="31.5" customHeight="1" x14ac:dyDescent="0.3">
      <c r="A5131" s="28" t="s">
        <v>992</v>
      </c>
      <c r="B5131" s="28" t="s">
        <v>1416</v>
      </c>
      <c r="C5131" s="18" t="s">
        <v>1001</v>
      </c>
      <c r="D5131" s="28" t="s">
        <v>143</v>
      </c>
      <c r="E5131" s="29" t="s">
        <v>673</v>
      </c>
      <c r="F5131" s="24">
        <v>9360.9</v>
      </c>
      <c r="G5131" s="24">
        <f t="shared" ref="G5131:Q5131" si="3426">G5132+G5133</f>
        <v>0</v>
      </c>
      <c r="H5131" s="24">
        <f t="shared" ref="H5131" si="3427">H5132+H5133</f>
        <v>5434.643</v>
      </c>
      <c r="I5131" s="24">
        <f t="shared" si="3426"/>
        <v>5149.3181999999997</v>
      </c>
      <c r="J5131" s="37">
        <f t="shared" si="3426"/>
        <v>3221.95183</v>
      </c>
      <c r="K5131" s="24">
        <f t="shared" si="3426"/>
        <v>0</v>
      </c>
      <c r="L5131" s="24">
        <f t="shared" si="3426"/>
        <v>0</v>
      </c>
      <c r="M5131" s="24">
        <f t="shared" si="3426"/>
        <v>0</v>
      </c>
      <c r="N5131" s="24">
        <f t="shared" si="3426"/>
        <v>0</v>
      </c>
      <c r="O5131" s="30">
        <f t="shared" si="3426"/>
        <v>5149.3174099999997</v>
      </c>
      <c r="P5131" s="30">
        <f t="shared" si="3426"/>
        <v>0</v>
      </c>
      <c r="Q5131" s="30">
        <f t="shared" si="3426"/>
        <v>0</v>
      </c>
      <c r="R5131" s="88">
        <f t="shared" si="3385"/>
        <v>99.999984658163086</v>
      </c>
      <c r="S5131" s="70"/>
    </row>
    <row r="5132" spans="1:19" ht="15.75" customHeight="1" x14ac:dyDescent="0.3">
      <c r="A5132" s="28" t="s">
        <v>992</v>
      </c>
      <c r="B5132" s="28" t="s">
        <v>1416</v>
      </c>
      <c r="C5132" s="18" t="s">
        <v>1001</v>
      </c>
      <c r="D5132" s="28" t="s">
        <v>179</v>
      </c>
      <c r="E5132" s="29" t="s">
        <v>674</v>
      </c>
      <c r="F5132" s="24">
        <v>2570.6</v>
      </c>
      <c r="G5132" s="24"/>
      <c r="H5132" s="24">
        <f>2175.9-601.391-141.77</f>
        <v>1432.739</v>
      </c>
      <c r="I5132" s="24">
        <v>1308.87727</v>
      </c>
      <c r="J5132" s="37">
        <v>920.96397999999999</v>
      </c>
      <c r="K5132" s="24">
        <v>0</v>
      </c>
      <c r="L5132" s="24">
        <v>0</v>
      </c>
      <c r="M5132" s="24">
        <v>0</v>
      </c>
      <c r="N5132" s="24">
        <v>0</v>
      </c>
      <c r="O5132" s="30">
        <v>1308.87707</v>
      </c>
      <c r="P5132" s="30">
        <v>0</v>
      </c>
      <c r="Q5132" s="30">
        <v>0</v>
      </c>
      <c r="R5132" s="88">
        <f t="shared" si="3385"/>
        <v>99.999984719728545</v>
      </c>
      <c r="S5132" s="70"/>
    </row>
    <row r="5133" spans="1:19" ht="15.75" customHeight="1" x14ac:dyDescent="0.3">
      <c r="A5133" s="28" t="s">
        <v>992</v>
      </c>
      <c r="B5133" s="28" t="s">
        <v>1416</v>
      </c>
      <c r="C5133" s="18" t="s">
        <v>1001</v>
      </c>
      <c r="D5133" s="28" t="s">
        <v>155</v>
      </c>
      <c r="E5133" s="29" t="s">
        <v>675</v>
      </c>
      <c r="F5133" s="24">
        <v>6790.2999999999993</v>
      </c>
      <c r="G5133" s="24"/>
      <c r="H5133" s="24">
        <f>6069.908-921.34-46.992-883.108-216.564</f>
        <v>4001.904</v>
      </c>
      <c r="I5133" s="24">
        <v>3840.4409300000002</v>
      </c>
      <c r="J5133" s="37">
        <v>2300.98785</v>
      </c>
      <c r="K5133" s="24">
        <v>0</v>
      </c>
      <c r="L5133" s="24">
        <v>0</v>
      </c>
      <c r="M5133" s="24">
        <v>0</v>
      </c>
      <c r="N5133" s="24">
        <v>0</v>
      </c>
      <c r="O5133" s="30">
        <v>3840.4403400000001</v>
      </c>
      <c r="P5133" s="30">
        <v>0</v>
      </c>
      <c r="Q5133" s="30">
        <v>0</v>
      </c>
      <c r="R5133" s="88">
        <f t="shared" ref="R5133:R5196" si="3428">O5133/I5133*100</f>
        <v>99.999984637180702</v>
      </c>
      <c r="S5133" s="70"/>
    </row>
    <row r="5134" spans="1:19" ht="47.25" customHeight="1" x14ac:dyDescent="0.3">
      <c r="A5134" s="28" t="s">
        <v>992</v>
      </c>
      <c r="B5134" s="28" t="s">
        <v>1416</v>
      </c>
      <c r="C5134" s="18" t="s">
        <v>167</v>
      </c>
      <c r="D5134" s="28"/>
      <c r="E5134" s="29" t="s">
        <v>1520</v>
      </c>
      <c r="F5134" s="24">
        <v>1483.9</v>
      </c>
      <c r="G5134" s="24">
        <f t="shared" ref="G5134:Q5136" si="3429">G5135</f>
        <v>0</v>
      </c>
      <c r="H5134" s="24">
        <f t="shared" si="3429"/>
        <v>1483.9</v>
      </c>
      <c r="I5134" s="24">
        <f t="shared" si="3429"/>
        <v>1483.9</v>
      </c>
      <c r="J5134" s="37">
        <f t="shared" si="3429"/>
        <v>1483.9</v>
      </c>
      <c r="K5134" s="24">
        <f t="shared" si="3429"/>
        <v>0</v>
      </c>
      <c r="L5134" s="24">
        <f t="shared" si="3429"/>
        <v>0</v>
      </c>
      <c r="M5134" s="24">
        <f t="shared" si="3429"/>
        <v>0</v>
      </c>
      <c r="N5134" s="24">
        <f t="shared" si="3429"/>
        <v>0</v>
      </c>
      <c r="O5134" s="30">
        <f t="shared" si="3429"/>
        <v>1483.9</v>
      </c>
      <c r="P5134" s="30">
        <f t="shared" si="3429"/>
        <v>0</v>
      </c>
      <c r="Q5134" s="30">
        <f t="shared" si="3429"/>
        <v>0</v>
      </c>
      <c r="R5134" s="88">
        <f t="shared" si="3428"/>
        <v>100</v>
      </c>
    </row>
    <row r="5135" spans="1:19" ht="31.5" customHeight="1" x14ac:dyDescent="0.3">
      <c r="A5135" s="28" t="s">
        <v>992</v>
      </c>
      <c r="B5135" s="28" t="s">
        <v>1416</v>
      </c>
      <c r="C5135" s="18" t="s">
        <v>168</v>
      </c>
      <c r="D5135" s="28"/>
      <c r="E5135" s="29" t="s">
        <v>1521</v>
      </c>
      <c r="F5135" s="24">
        <v>1483.9</v>
      </c>
      <c r="G5135" s="24">
        <f t="shared" ref="G5135:O5135" si="3430">G5136</f>
        <v>0</v>
      </c>
      <c r="H5135" s="24">
        <f t="shared" si="3430"/>
        <v>1483.9</v>
      </c>
      <c r="I5135" s="24">
        <f t="shared" si="3430"/>
        <v>1483.9</v>
      </c>
      <c r="J5135" s="37">
        <f t="shared" si="3430"/>
        <v>1483.9</v>
      </c>
      <c r="K5135" s="24">
        <f t="shared" si="3430"/>
        <v>0</v>
      </c>
      <c r="L5135" s="24">
        <f t="shared" si="3430"/>
        <v>0</v>
      </c>
      <c r="M5135" s="24">
        <f t="shared" si="3430"/>
        <v>0</v>
      </c>
      <c r="N5135" s="24">
        <f t="shared" si="3430"/>
        <v>0</v>
      </c>
      <c r="O5135" s="30">
        <f t="shared" si="3430"/>
        <v>1483.9</v>
      </c>
      <c r="P5135" s="30">
        <f t="shared" si="3429"/>
        <v>0</v>
      </c>
      <c r="Q5135" s="30">
        <f t="shared" si="3429"/>
        <v>0</v>
      </c>
      <c r="R5135" s="88">
        <f t="shared" si="3428"/>
        <v>100</v>
      </c>
    </row>
    <row r="5136" spans="1:19" ht="78.75" customHeight="1" x14ac:dyDescent="0.3">
      <c r="A5136" s="28" t="s">
        <v>992</v>
      </c>
      <c r="B5136" s="28" t="s">
        <v>1416</v>
      </c>
      <c r="C5136" s="18" t="s">
        <v>169</v>
      </c>
      <c r="D5136" s="28"/>
      <c r="E5136" s="29" t="s">
        <v>1522</v>
      </c>
      <c r="F5136" s="24">
        <v>1483.9</v>
      </c>
      <c r="G5136" s="24">
        <f t="shared" ref="G5136:O5136" si="3431">G5137</f>
        <v>0</v>
      </c>
      <c r="H5136" s="24">
        <f t="shared" si="3431"/>
        <v>1483.9</v>
      </c>
      <c r="I5136" s="24">
        <f t="shared" si="3431"/>
        <v>1483.9</v>
      </c>
      <c r="J5136" s="37">
        <f t="shared" si="3431"/>
        <v>1483.9</v>
      </c>
      <c r="K5136" s="24">
        <f t="shared" si="3431"/>
        <v>0</v>
      </c>
      <c r="L5136" s="24">
        <f t="shared" si="3431"/>
        <v>0</v>
      </c>
      <c r="M5136" s="24">
        <f t="shared" si="3431"/>
        <v>0</v>
      </c>
      <c r="N5136" s="24">
        <f t="shared" si="3431"/>
        <v>0</v>
      </c>
      <c r="O5136" s="30">
        <f t="shared" si="3431"/>
        <v>1483.9</v>
      </c>
      <c r="P5136" s="30">
        <f t="shared" si="3429"/>
        <v>0</v>
      </c>
      <c r="Q5136" s="30">
        <f t="shared" si="3429"/>
        <v>0</v>
      </c>
      <c r="R5136" s="88">
        <f t="shared" si="3428"/>
        <v>100</v>
      </c>
    </row>
    <row r="5137" spans="1:19" ht="31.5" customHeight="1" x14ac:dyDescent="0.3">
      <c r="A5137" s="28" t="s">
        <v>992</v>
      </c>
      <c r="B5137" s="28" t="s">
        <v>1416</v>
      </c>
      <c r="C5137" s="18" t="s">
        <v>161</v>
      </c>
      <c r="D5137" s="28"/>
      <c r="E5137" s="29" t="s">
        <v>1250</v>
      </c>
      <c r="F5137" s="24">
        <v>1483.9</v>
      </c>
      <c r="G5137" s="24">
        <f t="shared" ref="G5137:N5137" si="3432">G5138</f>
        <v>0</v>
      </c>
      <c r="H5137" s="24">
        <f t="shared" si="3432"/>
        <v>1483.9</v>
      </c>
      <c r="I5137" s="24">
        <f t="shared" si="3432"/>
        <v>1483.9</v>
      </c>
      <c r="J5137" s="37">
        <f t="shared" si="3432"/>
        <v>1483.9</v>
      </c>
      <c r="K5137" s="24">
        <f t="shared" si="3432"/>
        <v>0</v>
      </c>
      <c r="L5137" s="24">
        <f t="shared" si="3432"/>
        <v>0</v>
      </c>
      <c r="M5137" s="24">
        <f t="shared" si="3432"/>
        <v>0</v>
      </c>
      <c r="N5137" s="24">
        <f t="shared" si="3432"/>
        <v>0</v>
      </c>
      <c r="O5137" s="30">
        <f>O5138</f>
        <v>1483.9</v>
      </c>
      <c r="P5137" s="30">
        <f>P5138</f>
        <v>0</v>
      </c>
      <c r="Q5137" s="30">
        <f>Q5138</f>
        <v>0</v>
      </c>
      <c r="R5137" s="88">
        <f t="shared" si="3428"/>
        <v>100</v>
      </c>
    </row>
    <row r="5138" spans="1:19" ht="31.5" customHeight="1" x14ac:dyDescent="0.3">
      <c r="A5138" s="28" t="s">
        <v>992</v>
      </c>
      <c r="B5138" s="28" t="s">
        <v>1416</v>
      </c>
      <c r="C5138" s="18" t="s">
        <v>161</v>
      </c>
      <c r="D5138" s="28" t="s">
        <v>143</v>
      </c>
      <c r="E5138" s="29" t="s">
        <v>673</v>
      </c>
      <c r="F5138" s="24">
        <v>1483.9</v>
      </c>
      <c r="G5138" s="24">
        <f t="shared" ref="G5138:H5138" si="3433">G5139+G5140</f>
        <v>0</v>
      </c>
      <c r="H5138" s="24">
        <f t="shared" si="3433"/>
        <v>1483.9</v>
      </c>
      <c r="I5138" s="24">
        <f t="shared" ref="I5138:Q5138" si="3434">I5139+I5140</f>
        <v>1483.9</v>
      </c>
      <c r="J5138" s="37">
        <f t="shared" si="3434"/>
        <v>1483.9</v>
      </c>
      <c r="K5138" s="24">
        <f t="shared" si="3434"/>
        <v>0</v>
      </c>
      <c r="L5138" s="24">
        <f t="shared" si="3434"/>
        <v>0</v>
      </c>
      <c r="M5138" s="24">
        <f t="shared" si="3434"/>
        <v>0</v>
      </c>
      <c r="N5138" s="24">
        <f t="shared" si="3434"/>
        <v>0</v>
      </c>
      <c r="O5138" s="30">
        <f t="shared" si="3434"/>
        <v>1483.9</v>
      </c>
      <c r="P5138" s="30">
        <f t="shared" si="3434"/>
        <v>0</v>
      </c>
      <c r="Q5138" s="30">
        <f t="shared" si="3434"/>
        <v>0</v>
      </c>
      <c r="R5138" s="88">
        <f t="shared" si="3428"/>
        <v>100</v>
      </c>
    </row>
    <row r="5139" spans="1:19" ht="15.75" customHeight="1" x14ac:dyDescent="0.3">
      <c r="A5139" s="28" t="s">
        <v>992</v>
      </c>
      <c r="B5139" s="28" t="s">
        <v>1416</v>
      </c>
      <c r="C5139" s="18" t="s">
        <v>161</v>
      </c>
      <c r="D5139" s="28" t="s">
        <v>179</v>
      </c>
      <c r="E5139" s="29" t="s">
        <v>674</v>
      </c>
      <c r="F5139" s="24">
        <v>1483.9</v>
      </c>
      <c r="G5139" s="24"/>
      <c r="H5139" s="24">
        <v>1483.9</v>
      </c>
      <c r="I5139" s="24">
        <v>1483.9</v>
      </c>
      <c r="J5139" s="37">
        <v>1483.9</v>
      </c>
      <c r="K5139" s="24">
        <v>0</v>
      </c>
      <c r="L5139" s="24">
        <v>0</v>
      </c>
      <c r="M5139" s="24">
        <v>0</v>
      </c>
      <c r="N5139" s="24">
        <v>0</v>
      </c>
      <c r="O5139" s="30">
        <v>1483.9</v>
      </c>
      <c r="P5139" s="30">
        <v>0</v>
      </c>
      <c r="Q5139" s="30">
        <v>0</v>
      </c>
      <c r="R5139" s="88">
        <f t="shared" si="3428"/>
        <v>100</v>
      </c>
    </row>
    <row r="5140" spans="1:19" ht="15.75" hidden="1" customHeight="1" x14ac:dyDescent="0.3">
      <c r="A5140" s="28" t="s">
        <v>992</v>
      </c>
      <c r="B5140" s="28" t="s">
        <v>1416</v>
      </c>
      <c r="C5140" s="18" t="s">
        <v>161</v>
      </c>
      <c r="D5140" s="28" t="s">
        <v>155</v>
      </c>
      <c r="E5140" s="29" t="s">
        <v>675</v>
      </c>
      <c r="F5140" s="24">
        <v>0</v>
      </c>
      <c r="G5140" s="24"/>
      <c r="H5140" s="24">
        <v>0</v>
      </c>
      <c r="I5140" s="24">
        <v>0</v>
      </c>
      <c r="J5140" s="37">
        <v>0</v>
      </c>
      <c r="K5140" s="24">
        <v>0</v>
      </c>
      <c r="L5140" s="24">
        <v>0</v>
      </c>
      <c r="M5140" s="24">
        <v>0</v>
      </c>
      <c r="N5140" s="24">
        <v>0</v>
      </c>
      <c r="O5140" s="30">
        <v>0</v>
      </c>
      <c r="P5140" s="30">
        <v>0</v>
      </c>
      <c r="Q5140" s="30">
        <v>0</v>
      </c>
      <c r="R5140" s="30">
        <v>0</v>
      </c>
      <c r="S5140" s="36" t="s">
        <v>2026</v>
      </c>
    </row>
    <row r="5141" spans="1:19" ht="31.5" customHeight="1" x14ac:dyDescent="0.3">
      <c r="A5141" s="28" t="s">
        <v>992</v>
      </c>
      <c r="B5141" s="28" t="s">
        <v>1416</v>
      </c>
      <c r="C5141" s="28" t="s">
        <v>62</v>
      </c>
      <c r="D5141" s="28"/>
      <c r="E5141" s="29" t="s">
        <v>1196</v>
      </c>
      <c r="F5141" s="24">
        <v>0</v>
      </c>
      <c r="G5141" s="24">
        <f t="shared" ref="G5141:Q5142" si="3435">G5142</f>
        <v>0</v>
      </c>
      <c r="H5141" s="24">
        <f t="shared" si="3435"/>
        <v>0</v>
      </c>
      <c r="I5141" s="24">
        <f t="shared" si="3435"/>
        <v>1506</v>
      </c>
      <c r="J5141" s="37">
        <f t="shared" si="3435"/>
        <v>805</v>
      </c>
      <c r="K5141" s="24">
        <f t="shared" si="3435"/>
        <v>0</v>
      </c>
      <c r="L5141" s="24">
        <f t="shared" si="3435"/>
        <v>0</v>
      </c>
      <c r="M5141" s="24">
        <f t="shared" si="3435"/>
        <v>0</v>
      </c>
      <c r="N5141" s="24">
        <f t="shared" si="3435"/>
        <v>0</v>
      </c>
      <c r="O5141" s="30">
        <f t="shared" si="3435"/>
        <v>1506</v>
      </c>
      <c r="P5141" s="30">
        <f t="shared" si="3435"/>
        <v>0</v>
      </c>
      <c r="Q5141" s="30">
        <f t="shared" si="3435"/>
        <v>0</v>
      </c>
      <c r="R5141" s="88">
        <f t="shared" si="3428"/>
        <v>100</v>
      </c>
      <c r="S5141" s="70"/>
    </row>
    <row r="5142" spans="1:19" ht="47.25" customHeight="1" x14ac:dyDescent="0.3">
      <c r="A5142" s="28" t="s">
        <v>992</v>
      </c>
      <c r="B5142" s="28" t="s">
        <v>1416</v>
      </c>
      <c r="C5142" s="28" t="s">
        <v>527</v>
      </c>
      <c r="D5142" s="28"/>
      <c r="E5142" s="29" t="s">
        <v>114</v>
      </c>
      <c r="F5142" s="24">
        <v>0</v>
      </c>
      <c r="G5142" s="24">
        <f t="shared" si="3435"/>
        <v>0</v>
      </c>
      <c r="H5142" s="24">
        <f t="shared" si="3435"/>
        <v>0</v>
      </c>
      <c r="I5142" s="24">
        <f t="shared" si="3435"/>
        <v>1506</v>
      </c>
      <c r="J5142" s="37">
        <f t="shared" si="3435"/>
        <v>805</v>
      </c>
      <c r="K5142" s="24">
        <f t="shared" si="3435"/>
        <v>0</v>
      </c>
      <c r="L5142" s="24">
        <f t="shared" si="3435"/>
        <v>0</v>
      </c>
      <c r="M5142" s="24">
        <f t="shared" si="3435"/>
        <v>0</v>
      </c>
      <c r="N5142" s="24">
        <f t="shared" si="3435"/>
        <v>0</v>
      </c>
      <c r="O5142" s="30">
        <f t="shared" si="3435"/>
        <v>1506</v>
      </c>
      <c r="P5142" s="30">
        <f t="shared" si="3435"/>
        <v>0</v>
      </c>
      <c r="Q5142" s="30">
        <f t="shared" si="3435"/>
        <v>0</v>
      </c>
      <c r="R5142" s="88">
        <f t="shared" si="3428"/>
        <v>100</v>
      </c>
      <c r="S5142" s="70"/>
    </row>
    <row r="5143" spans="1:19" ht="31.5" customHeight="1" x14ac:dyDescent="0.3">
      <c r="A5143" s="28" t="s">
        <v>992</v>
      </c>
      <c r="B5143" s="28" t="s">
        <v>1416</v>
      </c>
      <c r="C5143" s="28" t="s">
        <v>527</v>
      </c>
      <c r="D5143" s="28" t="s">
        <v>143</v>
      </c>
      <c r="E5143" s="29" t="s">
        <v>673</v>
      </c>
      <c r="F5143" s="24">
        <v>0</v>
      </c>
      <c r="G5143" s="24">
        <f t="shared" ref="G5143:H5143" si="3436">G5144+G5145</f>
        <v>0</v>
      </c>
      <c r="H5143" s="24">
        <f t="shared" si="3436"/>
        <v>0</v>
      </c>
      <c r="I5143" s="24">
        <f t="shared" ref="I5143:Q5143" si="3437">I5144+I5145</f>
        <v>1506</v>
      </c>
      <c r="J5143" s="37">
        <f t="shared" si="3437"/>
        <v>805</v>
      </c>
      <c r="K5143" s="24">
        <f t="shared" si="3437"/>
        <v>0</v>
      </c>
      <c r="L5143" s="24">
        <f t="shared" si="3437"/>
        <v>0</v>
      </c>
      <c r="M5143" s="24">
        <f t="shared" si="3437"/>
        <v>0</v>
      </c>
      <c r="N5143" s="24">
        <f t="shared" si="3437"/>
        <v>0</v>
      </c>
      <c r="O5143" s="30">
        <f t="shared" si="3437"/>
        <v>1506</v>
      </c>
      <c r="P5143" s="30">
        <f t="shared" si="3437"/>
        <v>0</v>
      </c>
      <c r="Q5143" s="30">
        <f t="shared" si="3437"/>
        <v>0</v>
      </c>
      <c r="R5143" s="88">
        <f t="shared" si="3428"/>
        <v>100</v>
      </c>
      <c r="S5143" s="70"/>
    </row>
    <row r="5144" spans="1:19" ht="15.75" customHeight="1" x14ac:dyDescent="0.3">
      <c r="A5144" s="28" t="s">
        <v>992</v>
      </c>
      <c r="B5144" s="28" t="s">
        <v>1416</v>
      </c>
      <c r="C5144" s="28" t="s">
        <v>527</v>
      </c>
      <c r="D5144" s="28" t="s">
        <v>179</v>
      </c>
      <c r="E5144" s="29" t="s">
        <v>674</v>
      </c>
      <c r="F5144" s="24">
        <v>0</v>
      </c>
      <c r="G5144" s="24"/>
      <c r="H5144" s="24">
        <v>0</v>
      </c>
      <c r="I5144" s="24">
        <v>802</v>
      </c>
      <c r="J5144" s="37">
        <v>552</v>
      </c>
      <c r="K5144" s="24">
        <v>0</v>
      </c>
      <c r="L5144" s="24">
        <v>0</v>
      </c>
      <c r="M5144" s="24">
        <v>0</v>
      </c>
      <c r="N5144" s="24">
        <v>0</v>
      </c>
      <c r="O5144" s="30">
        <v>802</v>
      </c>
      <c r="P5144" s="30">
        <v>0</v>
      </c>
      <c r="Q5144" s="30">
        <v>0</v>
      </c>
      <c r="R5144" s="88">
        <f t="shared" si="3428"/>
        <v>100</v>
      </c>
      <c r="S5144" s="70"/>
    </row>
    <row r="5145" spans="1:19" ht="15.75" customHeight="1" x14ac:dyDescent="0.3">
      <c r="A5145" s="28" t="s">
        <v>992</v>
      </c>
      <c r="B5145" s="28" t="s">
        <v>1416</v>
      </c>
      <c r="C5145" s="28" t="s">
        <v>527</v>
      </c>
      <c r="D5145" s="28" t="s">
        <v>155</v>
      </c>
      <c r="E5145" s="29" t="s">
        <v>675</v>
      </c>
      <c r="F5145" s="24">
        <v>0</v>
      </c>
      <c r="G5145" s="24"/>
      <c r="H5145" s="24">
        <v>0</v>
      </c>
      <c r="I5145" s="24">
        <v>704</v>
      </c>
      <c r="J5145" s="37">
        <v>253</v>
      </c>
      <c r="K5145" s="24">
        <v>0</v>
      </c>
      <c r="L5145" s="24">
        <v>0</v>
      </c>
      <c r="M5145" s="24">
        <v>0</v>
      </c>
      <c r="N5145" s="24">
        <v>0</v>
      </c>
      <c r="O5145" s="30">
        <v>704</v>
      </c>
      <c r="P5145" s="30">
        <v>0</v>
      </c>
      <c r="Q5145" s="30">
        <v>0</v>
      </c>
      <c r="R5145" s="88">
        <f t="shared" si="3428"/>
        <v>100</v>
      </c>
      <c r="S5145" s="70"/>
    </row>
    <row r="5146" spans="1:19" s="49" customFormat="1" ht="15.75" customHeight="1" x14ac:dyDescent="0.3">
      <c r="A5146" s="47" t="s">
        <v>992</v>
      </c>
      <c r="B5146" s="47" t="s">
        <v>1395</v>
      </c>
      <c r="C5146" s="20"/>
      <c r="D5146" s="47"/>
      <c r="E5146" s="48" t="s">
        <v>1019</v>
      </c>
      <c r="F5146" s="23">
        <v>42643.5</v>
      </c>
      <c r="G5146" s="23">
        <f t="shared" ref="G5146:Q5146" si="3438">G5147</f>
        <v>0</v>
      </c>
      <c r="H5146" s="23">
        <f t="shared" si="3438"/>
        <v>44326.853000000003</v>
      </c>
      <c r="I5146" s="23">
        <f t="shared" si="3438"/>
        <v>43963.66</v>
      </c>
      <c r="J5146" s="77">
        <f t="shared" si="3438"/>
        <v>40361.092040000003</v>
      </c>
      <c r="K5146" s="23">
        <f t="shared" si="3438"/>
        <v>0</v>
      </c>
      <c r="L5146" s="23">
        <f t="shared" si="3438"/>
        <v>0</v>
      </c>
      <c r="M5146" s="23">
        <f t="shared" si="3438"/>
        <v>0</v>
      </c>
      <c r="N5146" s="23">
        <f t="shared" si="3438"/>
        <v>0</v>
      </c>
      <c r="O5146" s="51">
        <f t="shared" si="3438"/>
        <v>43941.574359999999</v>
      </c>
      <c r="P5146" s="51">
        <f t="shared" si="3438"/>
        <v>0</v>
      </c>
      <c r="Q5146" s="51">
        <f t="shared" si="3438"/>
        <v>0</v>
      </c>
      <c r="R5146" s="87">
        <f t="shared" si="3428"/>
        <v>99.949763873162496</v>
      </c>
      <c r="S5146" s="70"/>
    </row>
    <row r="5147" spans="1:19" ht="31.5" customHeight="1" x14ac:dyDescent="0.3">
      <c r="A5147" s="28" t="s">
        <v>992</v>
      </c>
      <c r="B5147" s="28" t="s">
        <v>1395</v>
      </c>
      <c r="C5147" s="18" t="s">
        <v>902</v>
      </c>
      <c r="D5147" s="28"/>
      <c r="E5147" s="29" t="s">
        <v>1580</v>
      </c>
      <c r="F5147" s="24">
        <v>42643.5</v>
      </c>
      <c r="G5147" s="24">
        <f t="shared" ref="G5147:H5147" si="3439">G5148+G5156</f>
        <v>0</v>
      </c>
      <c r="H5147" s="24">
        <f t="shared" si="3439"/>
        <v>44326.853000000003</v>
      </c>
      <c r="I5147" s="24">
        <f t="shared" ref="I5147:Q5147" si="3440">I5148+I5156</f>
        <v>43963.66</v>
      </c>
      <c r="J5147" s="37">
        <f t="shared" si="3440"/>
        <v>40361.092040000003</v>
      </c>
      <c r="K5147" s="24">
        <f t="shared" si="3440"/>
        <v>0</v>
      </c>
      <c r="L5147" s="24">
        <f t="shared" si="3440"/>
        <v>0</v>
      </c>
      <c r="M5147" s="24">
        <f t="shared" si="3440"/>
        <v>0</v>
      </c>
      <c r="N5147" s="24">
        <f t="shared" si="3440"/>
        <v>0</v>
      </c>
      <c r="O5147" s="30">
        <f t="shared" si="3440"/>
        <v>43941.574359999999</v>
      </c>
      <c r="P5147" s="30">
        <f t="shared" si="3440"/>
        <v>0</v>
      </c>
      <c r="Q5147" s="30">
        <f t="shared" si="3440"/>
        <v>0</v>
      </c>
      <c r="R5147" s="88">
        <f t="shared" si="3428"/>
        <v>99.949763873162496</v>
      </c>
      <c r="S5147" s="70"/>
    </row>
    <row r="5148" spans="1:19" ht="31.5" customHeight="1" x14ac:dyDescent="0.3">
      <c r="A5148" s="28" t="s">
        <v>992</v>
      </c>
      <c r="B5148" s="28" t="s">
        <v>1395</v>
      </c>
      <c r="C5148" s="18" t="s">
        <v>903</v>
      </c>
      <c r="D5148" s="28"/>
      <c r="E5148" s="29" t="s">
        <v>1581</v>
      </c>
      <c r="F5148" s="24">
        <v>27083.600000000002</v>
      </c>
      <c r="G5148" s="24">
        <f t="shared" ref="G5148:Q5148" si="3441">G5149</f>
        <v>0</v>
      </c>
      <c r="H5148" s="24">
        <f t="shared" si="3441"/>
        <v>31166.221000000001</v>
      </c>
      <c r="I5148" s="24">
        <f t="shared" si="3441"/>
        <v>31166.221000000001</v>
      </c>
      <c r="J5148" s="37">
        <f t="shared" si="3441"/>
        <v>28995.9355</v>
      </c>
      <c r="K5148" s="24">
        <f t="shared" si="3441"/>
        <v>0</v>
      </c>
      <c r="L5148" s="24">
        <f t="shared" si="3441"/>
        <v>0</v>
      </c>
      <c r="M5148" s="24">
        <f t="shared" si="3441"/>
        <v>0</v>
      </c>
      <c r="N5148" s="24">
        <f t="shared" si="3441"/>
        <v>0</v>
      </c>
      <c r="O5148" s="30">
        <f t="shared" si="3441"/>
        <v>31166.217850000001</v>
      </c>
      <c r="P5148" s="30">
        <f t="shared" si="3441"/>
        <v>0</v>
      </c>
      <c r="Q5148" s="30">
        <f t="shared" si="3441"/>
        <v>0</v>
      </c>
      <c r="R5148" s="88">
        <f t="shared" si="3428"/>
        <v>99.999989892903599</v>
      </c>
      <c r="S5148" s="70"/>
    </row>
    <row r="5149" spans="1:19" ht="63" customHeight="1" x14ac:dyDescent="0.3">
      <c r="A5149" s="28" t="s">
        <v>992</v>
      </c>
      <c r="B5149" s="28" t="s">
        <v>1395</v>
      </c>
      <c r="C5149" s="18" t="s">
        <v>1003</v>
      </c>
      <c r="D5149" s="28"/>
      <c r="E5149" s="29" t="s">
        <v>1716</v>
      </c>
      <c r="F5149" s="24">
        <v>27083.600000000002</v>
      </c>
      <c r="G5149" s="24">
        <f t="shared" ref="G5149:H5149" si="3442">G5150+G5153</f>
        <v>0</v>
      </c>
      <c r="H5149" s="24">
        <f t="shared" si="3442"/>
        <v>31166.221000000001</v>
      </c>
      <c r="I5149" s="24">
        <f t="shared" ref="I5149:Q5149" si="3443">I5150+I5153</f>
        <v>31166.221000000001</v>
      </c>
      <c r="J5149" s="37">
        <f t="shared" si="3443"/>
        <v>28995.9355</v>
      </c>
      <c r="K5149" s="24">
        <f t="shared" si="3443"/>
        <v>0</v>
      </c>
      <c r="L5149" s="24">
        <f t="shared" si="3443"/>
        <v>0</v>
      </c>
      <c r="M5149" s="24">
        <f t="shared" si="3443"/>
        <v>0</v>
      </c>
      <c r="N5149" s="24">
        <f t="shared" si="3443"/>
        <v>0</v>
      </c>
      <c r="O5149" s="30">
        <f t="shared" si="3443"/>
        <v>31166.217850000001</v>
      </c>
      <c r="P5149" s="30">
        <f t="shared" si="3443"/>
        <v>0</v>
      </c>
      <c r="Q5149" s="30">
        <f t="shared" si="3443"/>
        <v>0</v>
      </c>
      <c r="R5149" s="88">
        <f t="shared" si="3428"/>
        <v>99.999989892903599</v>
      </c>
      <c r="S5149" s="70"/>
    </row>
    <row r="5150" spans="1:19" ht="47.25" customHeight="1" x14ac:dyDescent="0.3">
      <c r="A5150" s="28" t="s">
        <v>992</v>
      </c>
      <c r="B5150" s="28" t="s">
        <v>1395</v>
      </c>
      <c r="C5150" s="18" t="s">
        <v>994</v>
      </c>
      <c r="D5150" s="28"/>
      <c r="E5150" s="29" t="s">
        <v>1954</v>
      </c>
      <c r="F5150" s="24">
        <v>1458.2</v>
      </c>
      <c r="G5150" s="24">
        <f t="shared" ref="G5150:Q5151" si="3444">G5151</f>
        <v>841.95100000000002</v>
      </c>
      <c r="H5150" s="24">
        <f t="shared" si="3444"/>
        <v>7199.4090000000006</v>
      </c>
      <c r="I5150" s="24">
        <f t="shared" si="3444"/>
        <v>7199.4089999999997</v>
      </c>
      <c r="J5150" s="37">
        <f t="shared" si="3444"/>
        <v>4221.7865000000002</v>
      </c>
      <c r="K5150" s="24">
        <f t="shared" si="3444"/>
        <v>0</v>
      </c>
      <c r="L5150" s="24">
        <f t="shared" si="3444"/>
        <v>0</v>
      </c>
      <c r="M5150" s="24">
        <f t="shared" si="3444"/>
        <v>0</v>
      </c>
      <c r="N5150" s="24">
        <f t="shared" si="3444"/>
        <v>0</v>
      </c>
      <c r="O5150" s="30">
        <f t="shared" si="3444"/>
        <v>7199.4089999999997</v>
      </c>
      <c r="P5150" s="30">
        <f t="shared" si="3444"/>
        <v>0</v>
      </c>
      <c r="Q5150" s="30">
        <f t="shared" si="3444"/>
        <v>0</v>
      </c>
      <c r="R5150" s="88">
        <f t="shared" si="3428"/>
        <v>100</v>
      </c>
    </row>
    <row r="5151" spans="1:19" ht="31.5" customHeight="1" x14ac:dyDescent="0.3">
      <c r="A5151" s="28" t="s">
        <v>992</v>
      </c>
      <c r="B5151" s="28" t="s">
        <v>1395</v>
      </c>
      <c r="C5151" s="18" t="s">
        <v>994</v>
      </c>
      <c r="D5151" s="28" t="s">
        <v>143</v>
      </c>
      <c r="E5151" s="29" t="s">
        <v>673</v>
      </c>
      <c r="F5151" s="24">
        <v>1458.2</v>
      </c>
      <c r="G5151" s="24">
        <f t="shared" si="3444"/>
        <v>841.95100000000002</v>
      </c>
      <c r="H5151" s="24">
        <f t="shared" si="3444"/>
        <v>7199.4090000000006</v>
      </c>
      <c r="I5151" s="24">
        <f t="shared" si="3444"/>
        <v>7199.4089999999997</v>
      </c>
      <c r="J5151" s="37">
        <f t="shared" si="3444"/>
        <v>4221.7865000000002</v>
      </c>
      <c r="K5151" s="24">
        <f t="shared" si="3444"/>
        <v>0</v>
      </c>
      <c r="L5151" s="24">
        <f t="shared" si="3444"/>
        <v>0</v>
      </c>
      <c r="M5151" s="24">
        <f t="shared" si="3444"/>
        <v>0</v>
      </c>
      <c r="N5151" s="24">
        <f t="shared" si="3444"/>
        <v>0</v>
      </c>
      <c r="O5151" s="30">
        <f t="shared" si="3444"/>
        <v>7199.4089999999997</v>
      </c>
      <c r="P5151" s="30">
        <f t="shared" si="3444"/>
        <v>0</v>
      </c>
      <c r="Q5151" s="30">
        <f t="shared" si="3444"/>
        <v>0</v>
      </c>
      <c r="R5151" s="88">
        <f t="shared" si="3428"/>
        <v>100</v>
      </c>
    </row>
    <row r="5152" spans="1:19" ht="15.75" customHeight="1" x14ac:dyDescent="0.3">
      <c r="A5152" s="28" t="s">
        <v>992</v>
      </c>
      <c r="B5152" s="28" t="s">
        <v>1395</v>
      </c>
      <c r="C5152" s="18" t="s">
        <v>994</v>
      </c>
      <c r="D5152" s="28" t="s">
        <v>155</v>
      </c>
      <c r="E5152" s="29" t="s">
        <v>675</v>
      </c>
      <c r="F5152" s="24">
        <v>1458.2</v>
      </c>
      <c r="G5152" s="24">
        <v>841.95100000000002</v>
      </c>
      <c r="H5152" s="24">
        <f>6477.761+806.648-85</f>
        <v>7199.4090000000006</v>
      </c>
      <c r="I5152" s="24">
        <v>7199.4089999999997</v>
      </c>
      <c r="J5152" s="37">
        <v>4221.7865000000002</v>
      </c>
      <c r="K5152" s="24">
        <v>0</v>
      </c>
      <c r="L5152" s="24">
        <v>0</v>
      </c>
      <c r="M5152" s="24">
        <v>0</v>
      </c>
      <c r="N5152" s="24">
        <v>0</v>
      </c>
      <c r="O5152" s="30">
        <v>7199.4089999999997</v>
      </c>
      <c r="P5152" s="30">
        <v>0</v>
      </c>
      <c r="Q5152" s="30">
        <v>0</v>
      </c>
      <c r="R5152" s="88">
        <f t="shared" si="3428"/>
        <v>100</v>
      </c>
    </row>
    <row r="5153" spans="1:19" ht="31.5" customHeight="1" x14ac:dyDescent="0.3">
      <c r="A5153" s="28" t="s">
        <v>992</v>
      </c>
      <c r="B5153" s="28" t="s">
        <v>1395</v>
      </c>
      <c r="C5153" s="18" t="s">
        <v>1006</v>
      </c>
      <c r="D5153" s="28"/>
      <c r="E5153" s="29" t="s">
        <v>1032</v>
      </c>
      <c r="F5153" s="24">
        <v>25625.4</v>
      </c>
      <c r="G5153" s="24">
        <f t="shared" ref="G5153:Q5154" si="3445">G5154</f>
        <v>-841.95100000000002</v>
      </c>
      <c r="H5153" s="24">
        <f t="shared" si="3445"/>
        <v>23966.812000000002</v>
      </c>
      <c r="I5153" s="24">
        <f t="shared" si="3445"/>
        <v>23966.812000000002</v>
      </c>
      <c r="J5153" s="37">
        <f t="shared" si="3445"/>
        <v>24774.149000000001</v>
      </c>
      <c r="K5153" s="24">
        <f t="shared" si="3445"/>
        <v>0</v>
      </c>
      <c r="L5153" s="24">
        <f t="shared" si="3445"/>
        <v>0</v>
      </c>
      <c r="M5153" s="24">
        <f t="shared" si="3445"/>
        <v>0</v>
      </c>
      <c r="N5153" s="24">
        <f t="shared" si="3445"/>
        <v>0</v>
      </c>
      <c r="O5153" s="30">
        <f t="shared" si="3445"/>
        <v>23966.808850000001</v>
      </c>
      <c r="P5153" s="30">
        <f t="shared" si="3445"/>
        <v>0</v>
      </c>
      <c r="Q5153" s="30">
        <f t="shared" si="3445"/>
        <v>0</v>
      </c>
      <c r="R5153" s="88">
        <f t="shared" si="3428"/>
        <v>99.999986856825174</v>
      </c>
      <c r="S5153" s="70"/>
    </row>
    <row r="5154" spans="1:19" ht="31.5" customHeight="1" x14ac:dyDescent="0.3">
      <c r="A5154" s="28" t="s">
        <v>992</v>
      </c>
      <c r="B5154" s="28" t="s">
        <v>1395</v>
      </c>
      <c r="C5154" s="18" t="s">
        <v>1006</v>
      </c>
      <c r="D5154" s="28" t="s">
        <v>143</v>
      </c>
      <c r="E5154" s="29" t="s">
        <v>673</v>
      </c>
      <c r="F5154" s="24">
        <v>25625.4</v>
      </c>
      <c r="G5154" s="24">
        <f t="shared" si="3445"/>
        <v>-841.95100000000002</v>
      </c>
      <c r="H5154" s="24">
        <f t="shared" si="3445"/>
        <v>23966.812000000002</v>
      </c>
      <c r="I5154" s="24">
        <f t="shared" si="3445"/>
        <v>23966.812000000002</v>
      </c>
      <c r="J5154" s="37">
        <f t="shared" si="3445"/>
        <v>24774.149000000001</v>
      </c>
      <c r="K5154" s="24">
        <f t="shared" si="3445"/>
        <v>0</v>
      </c>
      <c r="L5154" s="24">
        <f t="shared" si="3445"/>
        <v>0</v>
      </c>
      <c r="M5154" s="24">
        <f t="shared" si="3445"/>
        <v>0</v>
      </c>
      <c r="N5154" s="24">
        <f t="shared" si="3445"/>
        <v>0</v>
      </c>
      <c r="O5154" s="30">
        <f t="shared" si="3445"/>
        <v>23966.808850000001</v>
      </c>
      <c r="P5154" s="30">
        <f t="shared" si="3445"/>
        <v>0</v>
      </c>
      <c r="Q5154" s="30">
        <f t="shared" si="3445"/>
        <v>0</v>
      </c>
      <c r="R5154" s="88">
        <f t="shared" si="3428"/>
        <v>99.999986856825174</v>
      </c>
      <c r="S5154" s="70"/>
    </row>
    <row r="5155" spans="1:19" ht="15.75" customHeight="1" x14ac:dyDescent="0.3">
      <c r="A5155" s="28" t="s">
        <v>992</v>
      </c>
      <c r="B5155" s="28" t="s">
        <v>1395</v>
      </c>
      <c r="C5155" s="18" t="s">
        <v>1006</v>
      </c>
      <c r="D5155" s="28" t="s">
        <v>155</v>
      </c>
      <c r="E5155" s="29" t="s">
        <v>675</v>
      </c>
      <c r="F5155" s="24">
        <v>25625.4</v>
      </c>
      <c r="G5155" s="24">
        <v>-841.95100000000002</v>
      </c>
      <c r="H5155" s="24">
        <f>24774.149-807.337</f>
        <v>23966.812000000002</v>
      </c>
      <c r="I5155" s="24">
        <v>23966.812000000002</v>
      </c>
      <c r="J5155" s="37">
        <v>24774.149000000001</v>
      </c>
      <c r="K5155" s="24">
        <v>0</v>
      </c>
      <c r="L5155" s="24">
        <v>0</v>
      </c>
      <c r="M5155" s="24">
        <v>0</v>
      </c>
      <c r="N5155" s="24">
        <v>0</v>
      </c>
      <c r="O5155" s="30">
        <v>23966.808850000001</v>
      </c>
      <c r="P5155" s="30">
        <v>0</v>
      </c>
      <c r="Q5155" s="30">
        <v>0</v>
      </c>
      <c r="R5155" s="88">
        <f t="shared" si="3428"/>
        <v>99.999986856825174</v>
      </c>
      <c r="S5155" s="70"/>
    </row>
    <row r="5156" spans="1:19" ht="31.5" customHeight="1" x14ac:dyDescent="0.3">
      <c r="A5156" s="28" t="s">
        <v>992</v>
      </c>
      <c r="B5156" s="28" t="s">
        <v>1395</v>
      </c>
      <c r="C5156" s="18" t="s">
        <v>906</v>
      </c>
      <c r="D5156" s="28"/>
      <c r="E5156" s="29" t="s">
        <v>1622</v>
      </c>
      <c r="F5156" s="24">
        <v>15559.9</v>
      </c>
      <c r="G5156" s="24">
        <f t="shared" ref="G5156:Q5156" si="3446">G5157</f>
        <v>0</v>
      </c>
      <c r="H5156" s="24">
        <f t="shared" si="3446"/>
        <v>13160.632</v>
      </c>
      <c r="I5156" s="24">
        <f t="shared" si="3446"/>
        <v>12797.439</v>
      </c>
      <c r="J5156" s="37">
        <f t="shared" si="3446"/>
        <v>11365.15654</v>
      </c>
      <c r="K5156" s="24">
        <f t="shared" si="3446"/>
        <v>0</v>
      </c>
      <c r="L5156" s="24">
        <f t="shared" si="3446"/>
        <v>0</v>
      </c>
      <c r="M5156" s="24">
        <f t="shared" si="3446"/>
        <v>0</v>
      </c>
      <c r="N5156" s="24">
        <f t="shared" si="3446"/>
        <v>0</v>
      </c>
      <c r="O5156" s="30">
        <f t="shared" si="3446"/>
        <v>12775.356510000001</v>
      </c>
      <c r="P5156" s="30">
        <f t="shared" si="3446"/>
        <v>0</v>
      </c>
      <c r="Q5156" s="30">
        <f t="shared" si="3446"/>
        <v>0</v>
      </c>
      <c r="R5156" s="88">
        <f t="shared" si="3428"/>
        <v>99.82744602259875</v>
      </c>
      <c r="S5156" s="70"/>
    </row>
    <row r="5157" spans="1:19" ht="31.5" customHeight="1" x14ac:dyDescent="0.3">
      <c r="A5157" s="28" t="s">
        <v>992</v>
      </c>
      <c r="B5157" s="28" t="s">
        <v>1395</v>
      </c>
      <c r="C5157" s="18" t="s">
        <v>1005</v>
      </c>
      <c r="D5157" s="28"/>
      <c r="E5157" s="29" t="s">
        <v>1718</v>
      </c>
      <c r="F5157" s="24">
        <v>15559.9</v>
      </c>
      <c r="G5157" s="24">
        <f t="shared" ref="G5157" si="3447">G5161+G5164+G5167</f>
        <v>0</v>
      </c>
      <c r="H5157" s="24">
        <f>H5161+H5164+H5167+H5158</f>
        <v>13160.632</v>
      </c>
      <c r="I5157" s="24">
        <f t="shared" ref="I5157:Q5157" si="3448">I5161+I5164+I5167+I5158</f>
        <v>12797.439</v>
      </c>
      <c r="J5157" s="24">
        <f t="shared" si="3448"/>
        <v>11365.15654</v>
      </c>
      <c r="K5157" s="24">
        <f t="shared" si="3448"/>
        <v>0</v>
      </c>
      <c r="L5157" s="24">
        <f t="shared" si="3448"/>
        <v>0</v>
      </c>
      <c r="M5157" s="24">
        <f t="shared" si="3448"/>
        <v>0</v>
      </c>
      <c r="N5157" s="24">
        <f t="shared" si="3448"/>
        <v>0</v>
      </c>
      <c r="O5157" s="24">
        <f t="shared" si="3448"/>
        <v>12775.356510000001</v>
      </c>
      <c r="P5157" s="24">
        <f t="shared" si="3448"/>
        <v>0</v>
      </c>
      <c r="Q5157" s="24">
        <f t="shared" si="3448"/>
        <v>0</v>
      </c>
      <c r="R5157" s="88">
        <f t="shared" si="3428"/>
        <v>99.82744602259875</v>
      </c>
      <c r="S5157" s="70"/>
    </row>
    <row r="5158" spans="1:19" ht="31.5" hidden="1" customHeight="1" x14ac:dyDescent="0.3">
      <c r="A5158" s="28" t="s">
        <v>992</v>
      </c>
      <c r="B5158" s="28" t="s">
        <v>1395</v>
      </c>
      <c r="C5158" s="18" t="s">
        <v>999</v>
      </c>
      <c r="D5158" s="28"/>
      <c r="E5158" s="29" t="s">
        <v>710</v>
      </c>
      <c r="F5158" s="24"/>
      <c r="G5158" s="24"/>
      <c r="H5158" s="24">
        <f>H5159</f>
        <v>363.19299999999998</v>
      </c>
      <c r="I5158" s="24">
        <f t="shared" ref="I5158:Q5159" si="3449">I5159</f>
        <v>0</v>
      </c>
      <c r="J5158" s="24">
        <f t="shared" si="3449"/>
        <v>0</v>
      </c>
      <c r="K5158" s="24">
        <f t="shared" si="3449"/>
        <v>0</v>
      </c>
      <c r="L5158" s="24">
        <f t="shared" si="3449"/>
        <v>0</v>
      </c>
      <c r="M5158" s="24">
        <f t="shared" si="3449"/>
        <v>0</v>
      </c>
      <c r="N5158" s="24">
        <f t="shared" si="3449"/>
        <v>0</v>
      </c>
      <c r="O5158" s="24">
        <f t="shared" si="3449"/>
        <v>0</v>
      </c>
      <c r="P5158" s="24">
        <f t="shared" si="3449"/>
        <v>0</v>
      </c>
      <c r="Q5158" s="24">
        <f t="shared" si="3449"/>
        <v>0</v>
      </c>
      <c r="R5158" s="30">
        <v>0</v>
      </c>
      <c r="S5158" s="36" t="s">
        <v>2026</v>
      </c>
    </row>
    <row r="5159" spans="1:19" ht="31.5" hidden="1" customHeight="1" x14ac:dyDescent="0.3">
      <c r="A5159" s="28" t="s">
        <v>992</v>
      </c>
      <c r="B5159" s="28" t="s">
        <v>1395</v>
      </c>
      <c r="C5159" s="18" t="s">
        <v>999</v>
      </c>
      <c r="D5159" s="28" t="s">
        <v>143</v>
      </c>
      <c r="E5159" s="29" t="s">
        <v>673</v>
      </c>
      <c r="F5159" s="24"/>
      <c r="G5159" s="24"/>
      <c r="H5159" s="24">
        <f>H5160</f>
        <v>363.19299999999998</v>
      </c>
      <c r="I5159" s="24">
        <f t="shared" si="3449"/>
        <v>0</v>
      </c>
      <c r="J5159" s="24">
        <f t="shared" si="3449"/>
        <v>0</v>
      </c>
      <c r="K5159" s="24">
        <f t="shared" si="3449"/>
        <v>0</v>
      </c>
      <c r="L5159" s="24">
        <f t="shared" si="3449"/>
        <v>0</v>
      </c>
      <c r="M5159" s="24">
        <f t="shared" si="3449"/>
        <v>0</v>
      </c>
      <c r="N5159" s="24">
        <f t="shared" si="3449"/>
        <v>0</v>
      </c>
      <c r="O5159" s="24">
        <f t="shared" si="3449"/>
        <v>0</v>
      </c>
      <c r="P5159" s="24">
        <f t="shared" si="3449"/>
        <v>0</v>
      </c>
      <c r="Q5159" s="24">
        <f t="shared" si="3449"/>
        <v>0</v>
      </c>
      <c r="R5159" s="30">
        <v>0</v>
      </c>
      <c r="S5159" s="36" t="s">
        <v>2026</v>
      </c>
    </row>
    <row r="5160" spans="1:19" hidden="1" x14ac:dyDescent="0.3">
      <c r="A5160" s="28" t="s">
        <v>992</v>
      </c>
      <c r="B5160" s="28" t="s">
        <v>1395</v>
      </c>
      <c r="C5160" s="18" t="s">
        <v>999</v>
      </c>
      <c r="D5160" s="28" t="s">
        <v>155</v>
      </c>
      <c r="E5160" s="29" t="s">
        <v>675</v>
      </c>
      <c r="F5160" s="24"/>
      <c r="G5160" s="24"/>
      <c r="H5160" s="24">
        <v>363.19299999999998</v>
      </c>
      <c r="I5160" s="24">
        <v>0</v>
      </c>
      <c r="J5160" s="24">
        <v>0</v>
      </c>
      <c r="K5160" s="24">
        <v>0</v>
      </c>
      <c r="L5160" s="24">
        <v>0</v>
      </c>
      <c r="M5160" s="24">
        <v>0</v>
      </c>
      <c r="N5160" s="24">
        <v>0</v>
      </c>
      <c r="O5160" s="24">
        <v>0</v>
      </c>
      <c r="P5160" s="24">
        <v>0</v>
      </c>
      <c r="Q5160" s="24">
        <v>0</v>
      </c>
      <c r="R5160" s="30">
        <v>0</v>
      </c>
      <c r="S5160" s="36" t="s">
        <v>2026</v>
      </c>
    </row>
    <row r="5161" spans="1:19" ht="15.75" customHeight="1" x14ac:dyDescent="0.3">
      <c r="A5161" s="28" t="s">
        <v>992</v>
      </c>
      <c r="B5161" s="28" t="s">
        <v>1395</v>
      </c>
      <c r="C5161" s="18" t="s">
        <v>1001</v>
      </c>
      <c r="D5161" s="28"/>
      <c r="E5161" s="29" t="s">
        <v>1041</v>
      </c>
      <c r="F5161" s="24">
        <v>12353.3</v>
      </c>
      <c r="G5161" s="24">
        <f t="shared" ref="G5161:Q5162" si="3450">G5162</f>
        <v>0</v>
      </c>
      <c r="H5161" s="24">
        <f t="shared" si="3450"/>
        <v>10591.839</v>
      </c>
      <c r="I5161" s="24">
        <f t="shared" si="3450"/>
        <v>10591.839</v>
      </c>
      <c r="J5161" s="37">
        <f t="shared" si="3450"/>
        <v>10700.75654</v>
      </c>
      <c r="K5161" s="24">
        <f t="shared" si="3450"/>
        <v>0</v>
      </c>
      <c r="L5161" s="24">
        <f t="shared" si="3450"/>
        <v>0</v>
      </c>
      <c r="M5161" s="24">
        <f t="shared" si="3450"/>
        <v>0</v>
      </c>
      <c r="N5161" s="24">
        <f t="shared" si="3450"/>
        <v>0</v>
      </c>
      <c r="O5161" s="30">
        <f t="shared" si="3450"/>
        <v>10591.838610000001</v>
      </c>
      <c r="P5161" s="30">
        <f t="shared" si="3450"/>
        <v>0</v>
      </c>
      <c r="Q5161" s="30">
        <f t="shared" si="3450"/>
        <v>0</v>
      </c>
      <c r="R5161" s="88">
        <f t="shared" si="3428"/>
        <v>99.999996317919866</v>
      </c>
      <c r="S5161" s="70"/>
    </row>
    <row r="5162" spans="1:19" ht="31.5" customHeight="1" x14ac:dyDescent="0.3">
      <c r="A5162" s="28" t="s">
        <v>992</v>
      </c>
      <c r="B5162" s="28" t="s">
        <v>1395</v>
      </c>
      <c r="C5162" s="18" t="s">
        <v>1001</v>
      </c>
      <c r="D5162" s="28" t="s">
        <v>143</v>
      </c>
      <c r="E5162" s="29" t="s">
        <v>673</v>
      </c>
      <c r="F5162" s="24">
        <v>12353.3</v>
      </c>
      <c r="G5162" s="24">
        <f t="shared" ref="G5162:O5162" si="3451">G5163</f>
        <v>0</v>
      </c>
      <c r="H5162" s="24">
        <f t="shared" si="3451"/>
        <v>10591.839</v>
      </c>
      <c r="I5162" s="24">
        <f t="shared" si="3451"/>
        <v>10591.839</v>
      </c>
      <c r="J5162" s="37">
        <f t="shared" si="3451"/>
        <v>10700.75654</v>
      </c>
      <c r="K5162" s="24">
        <f t="shared" si="3451"/>
        <v>0</v>
      </c>
      <c r="L5162" s="24">
        <f t="shared" si="3451"/>
        <v>0</v>
      </c>
      <c r="M5162" s="24">
        <f t="shared" si="3451"/>
        <v>0</v>
      </c>
      <c r="N5162" s="24">
        <f t="shared" si="3451"/>
        <v>0</v>
      </c>
      <c r="O5162" s="30">
        <f t="shared" si="3451"/>
        <v>10591.838610000001</v>
      </c>
      <c r="P5162" s="30">
        <f t="shared" si="3450"/>
        <v>0</v>
      </c>
      <c r="Q5162" s="30">
        <f t="shared" si="3450"/>
        <v>0</v>
      </c>
      <c r="R5162" s="88">
        <f t="shared" si="3428"/>
        <v>99.999996317919866</v>
      </c>
      <c r="S5162" s="70"/>
    </row>
    <row r="5163" spans="1:19" ht="15.75" customHeight="1" x14ac:dyDescent="0.3">
      <c r="A5163" s="28" t="s">
        <v>992</v>
      </c>
      <c r="B5163" s="28" t="s">
        <v>1395</v>
      </c>
      <c r="C5163" s="18" t="s">
        <v>1001</v>
      </c>
      <c r="D5163" s="28" t="s">
        <v>155</v>
      </c>
      <c r="E5163" s="29" t="s">
        <v>675</v>
      </c>
      <c r="F5163" s="24">
        <v>12353.3</v>
      </c>
      <c r="G5163" s="24"/>
      <c r="H5163" s="24">
        <f>12048.9-89.527-1367.534</f>
        <v>10591.839</v>
      </c>
      <c r="I5163" s="24">
        <v>10591.839</v>
      </c>
      <c r="J5163" s="37">
        <v>10700.75654</v>
      </c>
      <c r="K5163" s="24">
        <v>0</v>
      </c>
      <c r="L5163" s="24">
        <v>0</v>
      </c>
      <c r="M5163" s="24">
        <v>0</v>
      </c>
      <c r="N5163" s="24">
        <v>0</v>
      </c>
      <c r="O5163" s="30">
        <v>10591.838610000001</v>
      </c>
      <c r="P5163" s="30">
        <v>0</v>
      </c>
      <c r="Q5163" s="30">
        <v>0</v>
      </c>
      <c r="R5163" s="88">
        <f t="shared" si="3428"/>
        <v>99.999996317919866</v>
      </c>
      <c r="S5163" s="70"/>
    </row>
    <row r="5164" spans="1:19" ht="94.5" customHeight="1" x14ac:dyDescent="0.3">
      <c r="A5164" s="28" t="s">
        <v>992</v>
      </c>
      <c r="B5164" s="28" t="s">
        <v>1395</v>
      </c>
      <c r="C5164" s="18" t="s">
        <v>1007</v>
      </c>
      <c r="D5164" s="28"/>
      <c r="E5164" s="29" t="s">
        <v>1042</v>
      </c>
      <c r="F5164" s="24">
        <v>806.6</v>
      </c>
      <c r="G5164" s="24">
        <f t="shared" ref="G5164:Q5165" si="3452">G5165</f>
        <v>0</v>
      </c>
      <c r="H5164" s="24">
        <f t="shared" si="3452"/>
        <v>806.6</v>
      </c>
      <c r="I5164" s="24">
        <f t="shared" si="3452"/>
        <v>806.6</v>
      </c>
      <c r="J5164" s="37">
        <f t="shared" si="3452"/>
        <v>237.72</v>
      </c>
      <c r="K5164" s="24">
        <f t="shared" si="3452"/>
        <v>0</v>
      </c>
      <c r="L5164" s="24">
        <f t="shared" si="3452"/>
        <v>0</v>
      </c>
      <c r="M5164" s="24">
        <f t="shared" si="3452"/>
        <v>0</v>
      </c>
      <c r="N5164" s="24">
        <f t="shared" si="3452"/>
        <v>0</v>
      </c>
      <c r="O5164" s="30">
        <f t="shared" si="3452"/>
        <v>784.51790000000005</v>
      </c>
      <c r="P5164" s="30">
        <f t="shared" si="3452"/>
        <v>0</v>
      </c>
      <c r="Q5164" s="30">
        <f t="shared" si="3452"/>
        <v>0</v>
      </c>
      <c r="R5164" s="88">
        <f t="shared" si="3428"/>
        <v>97.262323332506824</v>
      </c>
      <c r="S5164" s="70"/>
    </row>
    <row r="5165" spans="1:19" ht="31.5" customHeight="1" x14ac:dyDescent="0.3">
      <c r="A5165" s="28" t="s">
        <v>992</v>
      </c>
      <c r="B5165" s="28" t="s">
        <v>1395</v>
      </c>
      <c r="C5165" s="18" t="s">
        <v>1007</v>
      </c>
      <c r="D5165" s="28" t="s">
        <v>143</v>
      </c>
      <c r="E5165" s="29" t="s">
        <v>673</v>
      </c>
      <c r="F5165" s="24">
        <v>806.6</v>
      </c>
      <c r="G5165" s="24">
        <f t="shared" si="3452"/>
        <v>0</v>
      </c>
      <c r="H5165" s="24">
        <f t="shared" si="3452"/>
        <v>806.6</v>
      </c>
      <c r="I5165" s="24">
        <f t="shared" si="3452"/>
        <v>806.6</v>
      </c>
      <c r="J5165" s="37">
        <f t="shared" si="3452"/>
        <v>237.72</v>
      </c>
      <c r="K5165" s="24">
        <f t="shared" si="3452"/>
        <v>0</v>
      </c>
      <c r="L5165" s="24">
        <f t="shared" si="3452"/>
        <v>0</v>
      </c>
      <c r="M5165" s="24">
        <f t="shared" si="3452"/>
        <v>0</v>
      </c>
      <c r="N5165" s="24">
        <f t="shared" si="3452"/>
        <v>0</v>
      </c>
      <c r="O5165" s="30">
        <f t="shared" si="3452"/>
        <v>784.51790000000005</v>
      </c>
      <c r="P5165" s="30">
        <f t="shared" si="3452"/>
        <v>0</v>
      </c>
      <c r="Q5165" s="30">
        <f t="shared" si="3452"/>
        <v>0</v>
      </c>
      <c r="R5165" s="88">
        <f t="shared" si="3428"/>
        <v>97.262323332506824</v>
      </c>
      <c r="S5165" s="70"/>
    </row>
    <row r="5166" spans="1:19" ht="47.25" customHeight="1" x14ac:dyDescent="0.3">
      <c r="A5166" s="28" t="s">
        <v>992</v>
      </c>
      <c r="B5166" s="28" t="s">
        <v>1395</v>
      </c>
      <c r="C5166" s="18" t="s">
        <v>1007</v>
      </c>
      <c r="D5166" s="28" t="s">
        <v>139</v>
      </c>
      <c r="E5166" s="29" t="s">
        <v>676</v>
      </c>
      <c r="F5166" s="24">
        <v>806.6</v>
      </c>
      <c r="G5166" s="24"/>
      <c r="H5166" s="24">
        <v>806.6</v>
      </c>
      <c r="I5166" s="24">
        <v>806.6</v>
      </c>
      <c r="J5166" s="37">
        <v>237.72</v>
      </c>
      <c r="K5166" s="24">
        <v>0</v>
      </c>
      <c r="L5166" s="24">
        <v>0</v>
      </c>
      <c r="M5166" s="24">
        <v>0</v>
      </c>
      <c r="N5166" s="24">
        <v>0</v>
      </c>
      <c r="O5166" s="30">
        <v>784.51790000000005</v>
      </c>
      <c r="P5166" s="30">
        <v>0</v>
      </c>
      <c r="Q5166" s="30">
        <v>0</v>
      </c>
      <c r="R5166" s="88">
        <f t="shared" si="3428"/>
        <v>97.262323332506824</v>
      </c>
      <c r="S5166" s="70"/>
    </row>
    <row r="5167" spans="1:19" ht="63" customHeight="1" x14ac:dyDescent="0.3">
      <c r="A5167" s="28" t="s">
        <v>992</v>
      </c>
      <c r="B5167" s="28" t="s">
        <v>1395</v>
      </c>
      <c r="C5167" s="18" t="s">
        <v>1002</v>
      </c>
      <c r="D5167" s="28"/>
      <c r="E5167" s="29" t="s">
        <v>1955</v>
      </c>
      <c r="F5167" s="24">
        <v>2400</v>
      </c>
      <c r="G5167" s="24">
        <f t="shared" ref="G5167:Q5168" si="3453">G5168</f>
        <v>0</v>
      </c>
      <c r="H5167" s="24">
        <f t="shared" si="3453"/>
        <v>1399</v>
      </c>
      <c r="I5167" s="24">
        <f t="shared" si="3453"/>
        <v>1399</v>
      </c>
      <c r="J5167" s="37">
        <f t="shared" si="3453"/>
        <v>426.68</v>
      </c>
      <c r="K5167" s="24">
        <f t="shared" si="3453"/>
        <v>0</v>
      </c>
      <c r="L5167" s="24">
        <f t="shared" si="3453"/>
        <v>0</v>
      </c>
      <c r="M5167" s="24">
        <f t="shared" si="3453"/>
        <v>0</v>
      </c>
      <c r="N5167" s="24">
        <f t="shared" si="3453"/>
        <v>0</v>
      </c>
      <c r="O5167" s="30">
        <f t="shared" si="3453"/>
        <v>1399</v>
      </c>
      <c r="P5167" s="30">
        <f t="shared" si="3453"/>
        <v>0</v>
      </c>
      <c r="Q5167" s="30">
        <f t="shared" si="3453"/>
        <v>0</v>
      </c>
      <c r="R5167" s="88">
        <f t="shared" si="3428"/>
        <v>100</v>
      </c>
    </row>
    <row r="5168" spans="1:19" ht="31.5" customHeight="1" x14ac:dyDescent="0.3">
      <c r="A5168" s="28" t="s">
        <v>992</v>
      </c>
      <c r="B5168" s="28" t="s">
        <v>1395</v>
      </c>
      <c r="C5168" s="18" t="s">
        <v>1002</v>
      </c>
      <c r="D5168" s="28" t="s">
        <v>143</v>
      </c>
      <c r="E5168" s="29" t="s">
        <v>673</v>
      </c>
      <c r="F5168" s="24">
        <v>2400</v>
      </c>
      <c r="G5168" s="24">
        <f t="shared" si="3453"/>
        <v>0</v>
      </c>
      <c r="H5168" s="24">
        <f t="shared" si="3453"/>
        <v>1399</v>
      </c>
      <c r="I5168" s="24">
        <f t="shared" si="3453"/>
        <v>1399</v>
      </c>
      <c r="J5168" s="37">
        <f t="shared" si="3453"/>
        <v>426.68</v>
      </c>
      <c r="K5168" s="24">
        <f t="shared" si="3453"/>
        <v>0</v>
      </c>
      <c r="L5168" s="24">
        <f t="shared" si="3453"/>
        <v>0</v>
      </c>
      <c r="M5168" s="24">
        <f t="shared" si="3453"/>
        <v>0</v>
      </c>
      <c r="N5168" s="24">
        <f t="shared" si="3453"/>
        <v>0</v>
      </c>
      <c r="O5168" s="30">
        <f t="shared" si="3453"/>
        <v>1399</v>
      </c>
      <c r="P5168" s="30">
        <f t="shared" si="3453"/>
        <v>0</v>
      </c>
      <c r="Q5168" s="30">
        <f t="shared" si="3453"/>
        <v>0</v>
      </c>
      <c r="R5168" s="88">
        <f t="shared" si="3428"/>
        <v>100</v>
      </c>
    </row>
    <row r="5169" spans="1:19" ht="47.25" customHeight="1" x14ac:dyDescent="0.3">
      <c r="A5169" s="28" t="s">
        <v>992</v>
      </c>
      <c r="B5169" s="28" t="s">
        <v>1395</v>
      </c>
      <c r="C5169" s="18" t="s">
        <v>1002</v>
      </c>
      <c r="D5169" s="28" t="s">
        <v>139</v>
      </c>
      <c r="E5169" s="29" t="s">
        <v>676</v>
      </c>
      <c r="F5169" s="24">
        <v>2400</v>
      </c>
      <c r="G5169" s="24"/>
      <c r="H5169" s="24">
        <f>2400-1001</f>
        <v>1399</v>
      </c>
      <c r="I5169" s="24">
        <v>1399</v>
      </c>
      <c r="J5169" s="37">
        <v>426.68</v>
      </c>
      <c r="K5169" s="24">
        <v>0</v>
      </c>
      <c r="L5169" s="24">
        <v>0</v>
      </c>
      <c r="M5169" s="24">
        <v>0</v>
      </c>
      <c r="N5169" s="24">
        <v>0</v>
      </c>
      <c r="O5169" s="30">
        <v>1399</v>
      </c>
      <c r="P5169" s="30">
        <v>0</v>
      </c>
      <c r="Q5169" s="30">
        <v>0</v>
      </c>
      <c r="R5169" s="88">
        <f t="shared" si="3428"/>
        <v>100</v>
      </c>
    </row>
    <row r="5170" spans="1:19" s="49" customFormat="1" ht="15.75" customHeight="1" x14ac:dyDescent="0.3">
      <c r="A5170" s="47" t="s">
        <v>992</v>
      </c>
      <c r="B5170" s="47" t="s">
        <v>1429</v>
      </c>
      <c r="C5170" s="20"/>
      <c r="D5170" s="47"/>
      <c r="E5170" s="48" t="s">
        <v>1020</v>
      </c>
      <c r="F5170" s="23">
        <v>81668</v>
      </c>
      <c r="G5170" s="23">
        <f t="shared" ref="G5170:Q5172" si="3454">G5171</f>
        <v>0</v>
      </c>
      <c r="H5170" s="23">
        <f t="shared" si="3454"/>
        <v>82550</v>
      </c>
      <c r="I5170" s="23">
        <f t="shared" si="3454"/>
        <v>82550</v>
      </c>
      <c r="J5170" s="77">
        <f t="shared" si="3454"/>
        <v>59808.189380000003</v>
      </c>
      <c r="K5170" s="23">
        <f t="shared" si="3454"/>
        <v>0</v>
      </c>
      <c r="L5170" s="23">
        <f t="shared" si="3454"/>
        <v>0</v>
      </c>
      <c r="M5170" s="23">
        <f t="shared" si="3454"/>
        <v>0</v>
      </c>
      <c r="N5170" s="23">
        <f t="shared" si="3454"/>
        <v>0</v>
      </c>
      <c r="O5170" s="51">
        <f t="shared" si="3454"/>
        <v>82550</v>
      </c>
      <c r="P5170" s="51">
        <f t="shared" si="3454"/>
        <v>0</v>
      </c>
      <c r="Q5170" s="51">
        <f t="shared" si="3454"/>
        <v>0</v>
      </c>
      <c r="R5170" s="87">
        <f t="shared" si="3428"/>
        <v>100</v>
      </c>
      <c r="S5170" s="70"/>
    </row>
    <row r="5171" spans="1:19" ht="31.5" customHeight="1" x14ac:dyDescent="0.3">
      <c r="A5171" s="28" t="s">
        <v>992</v>
      </c>
      <c r="B5171" s="28" t="s">
        <v>1429</v>
      </c>
      <c r="C5171" s="18" t="s">
        <v>902</v>
      </c>
      <c r="D5171" s="28"/>
      <c r="E5171" s="35" t="s">
        <v>1580</v>
      </c>
      <c r="F5171" s="24">
        <v>81668</v>
      </c>
      <c r="G5171" s="24">
        <f t="shared" si="3454"/>
        <v>0</v>
      </c>
      <c r="H5171" s="24">
        <f t="shared" si="3454"/>
        <v>82550</v>
      </c>
      <c r="I5171" s="24">
        <f t="shared" si="3454"/>
        <v>82550</v>
      </c>
      <c r="J5171" s="37">
        <f t="shared" si="3454"/>
        <v>59808.189380000003</v>
      </c>
      <c r="K5171" s="24">
        <f t="shared" si="3454"/>
        <v>0</v>
      </c>
      <c r="L5171" s="24">
        <f t="shared" si="3454"/>
        <v>0</v>
      </c>
      <c r="M5171" s="24">
        <f t="shared" si="3454"/>
        <v>0</v>
      </c>
      <c r="N5171" s="24">
        <f t="shared" si="3454"/>
        <v>0</v>
      </c>
      <c r="O5171" s="30">
        <f t="shared" si="3454"/>
        <v>82550</v>
      </c>
      <c r="P5171" s="30">
        <f t="shared" si="3454"/>
        <v>0</v>
      </c>
      <c r="Q5171" s="30">
        <f t="shared" si="3454"/>
        <v>0</v>
      </c>
      <c r="R5171" s="88">
        <f t="shared" si="3428"/>
        <v>100</v>
      </c>
      <c r="S5171" s="70"/>
    </row>
    <row r="5172" spans="1:19" ht="31.5" customHeight="1" x14ac:dyDescent="0.3">
      <c r="A5172" s="28" t="s">
        <v>992</v>
      </c>
      <c r="B5172" s="28" t="s">
        <v>1429</v>
      </c>
      <c r="C5172" s="18" t="s">
        <v>906</v>
      </c>
      <c r="D5172" s="28"/>
      <c r="E5172" s="29" t="s">
        <v>1622</v>
      </c>
      <c r="F5172" s="24">
        <v>81668</v>
      </c>
      <c r="G5172" s="24">
        <f t="shared" si="3454"/>
        <v>0</v>
      </c>
      <c r="H5172" s="24">
        <f t="shared" si="3454"/>
        <v>82550</v>
      </c>
      <c r="I5172" s="24">
        <f t="shared" si="3454"/>
        <v>82550</v>
      </c>
      <c r="J5172" s="37">
        <f t="shared" si="3454"/>
        <v>59808.189380000003</v>
      </c>
      <c r="K5172" s="24">
        <f t="shared" si="3454"/>
        <v>0</v>
      </c>
      <c r="L5172" s="24">
        <f t="shared" si="3454"/>
        <v>0</v>
      </c>
      <c r="M5172" s="24">
        <f t="shared" si="3454"/>
        <v>0</v>
      </c>
      <c r="N5172" s="24">
        <f t="shared" si="3454"/>
        <v>0</v>
      </c>
      <c r="O5172" s="30">
        <f t="shared" si="3454"/>
        <v>82550</v>
      </c>
      <c r="P5172" s="30">
        <f t="shared" si="3454"/>
        <v>0</v>
      </c>
      <c r="Q5172" s="30">
        <f t="shared" si="3454"/>
        <v>0</v>
      </c>
      <c r="R5172" s="88">
        <f t="shared" si="3428"/>
        <v>100</v>
      </c>
      <c r="S5172" s="70"/>
    </row>
    <row r="5173" spans="1:19" ht="31.5" customHeight="1" x14ac:dyDescent="0.3">
      <c r="A5173" s="28" t="s">
        <v>992</v>
      </c>
      <c r="B5173" s="28" t="s">
        <v>1429</v>
      </c>
      <c r="C5173" s="18" t="s">
        <v>1005</v>
      </c>
      <c r="D5173" s="28"/>
      <c r="E5173" s="29" t="s">
        <v>1718</v>
      </c>
      <c r="F5173" s="24">
        <v>81668</v>
      </c>
      <c r="G5173" s="24">
        <f t="shared" ref="G5173:H5173" si="3455">G5174+G5177</f>
        <v>0</v>
      </c>
      <c r="H5173" s="24">
        <f t="shared" si="3455"/>
        <v>82550</v>
      </c>
      <c r="I5173" s="24">
        <f t="shared" ref="I5173:Q5173" si="3456">I5174+I5177</f>
        <v>82550</v>
      </c>
      <c r="J5173" s="37">
        <f t="shared" si="3456"/>
        <v>59808.189380000003</v>
      </c>
      <c r="K5173" s="24">
        <f t="shared" si="3456"/>
        <v>0</v>
      </c>
      <c r="L5173" s="24">
        <f t="shared" si="3456"/>
        <v>0</v>
      </c>
      <c r="M5173" s="24">
        <f t="shared" si="3456"/>
        <v>0</v>
      </c>
      <c r="N5173" s="24">
        <f t="shared" si="3456"/>
        <v>0</v>
      </c>
      <c r="O5173" s="30">
        <f t="shared" si="3456"/>
        <v>82550</v>
      </c>
      <c r="P5173" s="30">
        <f t="shared" si="3456"/>
        <v>0</v>
      </c>
      <c r="Q5173" s="30">
        <f t="shared" si="3456"/>
        <v>0</v>
      </c>
      <c r="R5173" s="88">
        <f t="shared" si="3428"/>
        <v>100</v>
      </c>
      <c r="S5173" s="70"/>
    </row>
    <row r="5174" spans="1:19" ht="47.25" customHeight="1" x14ac:dyDescent="0.3">
      <c r="A5174" s="28" t="s">
        <v>992</v>
      </c>
      <c r="B5174" s="28" t="s">
        <v>1429</v>
      </c>
      <c r="C5174" s="18" t="s">
        <v>1008</v>
      </c>
      <c r="D5174" s="28"/>
      <c r="E5174" s="29" t="s">
        <v>1327</v>
      </c>
      <c r="F5174" s="24">
        <v>80000</v>
      </c>
      <c r="G5174" s="24">
        <f t="shared" ref="G5174:Q5175" si="3457">G5175</f>
        <v>0</v>
      </c>
      <c r="H5174" s="24">
        <f t="shared" si="3457"/>
        <v>80000</v>
      </c>
      <c r="I5174" s="24">
        <f t="shared" si="3457"/>
        <v>80000</v>
      </c>
      <c r="J5174" s="37">
        <f t="shared" si="3457"/>
        <v>57758.189380000003</v>
      </c>
      <c r="K5174" s="24">
        <f t="shared" si="3457"/>
        <v>0</v>
      </c>
      <c r="L5174" s="24">
        <f t="shared" si="3457"/>
        <v>0</v>
      </c>
      <c r="M5174" s="24">
        <f t="shared" si="3457"/>
        <v>0</v>
      </c>
      <c r="N5174" s="24">
        <f t="shared" si="3457"/>
        <v>0</v>
      </c>
      <c r="O5174" s="30">
        <f t="shared" si="3457"/>
        <v>80000</v>
      </c>
      <c r="P5174" s="30">
        <f t="shared" si="3457"/>
        <v>0</v>
      </c>
      <c r="Q5174" s="30">
        <f t="shared" si="3457"/>
        <v>0</v>
      </c>
      <c r="R5174" s="88">
        <f t="shared" si="3428"/>
        <v>100</v>
      </c>
      <c r="S5174" s="70"/>
    </row>
    <row r="5175" spans="1:19" ht="31.5" customHeight="1" x14ac:dyDescent="0.3">
      <c r="A5175" s="28" t="s">
        <v>992</v>
      </c>
      <c r="B5175" s="28" t="s">
        <v>1429</v>
      </c>
      <c r="C5175" s="18" t="s">
        <v>1008</v>
      </c>
      <c r="D5175" s="28" t="s">
        <v>143</v>
      </c>
      <c r="E5175" s="29" t="s">
        <v>673</v>
      </c>
      <c r="F5175" s="24">
        <v>80000</v>
      </c>
      <c r="G5175" s="24">
        <f t="shared" ref="G5175:O5175" si="3458">G5176</f>
        <v>0</v>
      </c>
      <c r="H5175" s="24">
        <f t="shared" si="3458"/>
        <v>80000</v>
      </c>
      <c r="I5175" s="24">
        <f t="shared" si="3458"/>
        <v>80000</v>
      </c>
      <c r="J5175" s="37">
        <f t="shared" si="3458"/>
        <v>57758.189380000003</v>
      </c>
      <c r="K5175" s="24">
        <f t="shared" si="3458"/>
        <v>0</v>
      </c>
      <c r="L5175" s="24">
        <f t="shared" si="3458"/>
        <v>0</v>
      </c>
      <c r="M5175" s="24">
        <f t="shared" si="3458"/>
        <v>0</v>
      </c>
      <c r="N5175" s="24">
        <f t="shared" si="3458"/>
        <v>0</v>
      </c>
      <c r="O5175" s="30">
        <f t="shared" si="3458"/>
        <v>80000</v>
      </c>
      <c r="P5175" s="30">
        <f t="shared" si="3457"/>
        <v>0</v>
      </c>
      <c r="Q5175" s="30">
        <f t="shared" si="3457"/>
        <v>0</v>
      </c>
      <c r="R5175" s="88">
        <f t="shared" si="3428"/>
        <v>100</v>
      </c>
      <c r="S5175" s="70"/>
    </row>
    <row r="5176" spans="1:19" ht="47.25" customHeight="1" x14ac:dyDescent="0.3">
      <c r="A5176" s="28" t="s">
        <v>992</v>
      </c>
      <c r="B5176" s="28" t="s">
        <v>1429</v>
      </c>
      <c r="C5176" s="18" t="s">
        <v>1008</v>
      </c>
      <c r="D5176" s="28" t="s">
        <v>139</v>
      </c>
      <c r="E5176" s="29" t="s">
        <v>676</v>
      </c>
      <c r="F5176" s="24">
        <v>80000</v>
      </c>
      <c r="G5176" s="24"/>
      <c r="H5176" s="24">
        <v>80000</v>
      </c>
      <c r="I5176" s="24">
        <v>80000</v>
      </c>
      <c r="J5176" s="37">
        <v>57758.189380000003</v>
      </c>
      <c r="K5176" s="24">
        <v>0</v>
      </c>
      <c r="L5176" s="24">
        <v>0</v>
      </c>
      <c r="M5176" s="24">
        <v>0</v>
      </c>
      <c r="N5176" s="24">
        <v>0</v>
      </c>
      <c r="O5176" s="30">
        <v>80000</v>
      </c>
      <c r="P5176" s="30">
        <v>0</v>
      </c>
      <c r="Q5176" s="30">
        <v>0</v>
      </c>
      <c r="R5176" s="88">
        <f t="shared" si="3428"/>
        <v>100</v>
      </c>
      <c r="S5176" s="70"/>
    </row>
    <row r="5177" spans="1:19" ht="31.5" customHeight="1" x14ac:dyDescent="0.3">
      <c r="A5177" s="28" t="s">
        <v>992</v>
      </c>
      <c r="B5177" s="28" t="s">
        <v>1429</v>
      </c>
      <c r="C5177" s="18" t="s">
        <v>1009</v>
      </c>
      <c r="D5177" s="28"/>
      <c r="E5177" s="29" t="s">
        <v>1720</v>
      </c>
      <c r="F5177" s="24">
        <v>1668</v>
      </c>
      <c r="G5177" s="24">
        <f t="shared" ref="G5177:Q5178" si="3459">G5178</f>
        <v>0</v>
      </c>
      <c r="H5177" s="24">
        <f t="shared" si="3459"/>
        <v>2550</v>
      </c>
      <c r="I5177" s="24">
        <f t="shared" si="3459"/>
        <v>2550</v>
      </c>
      <c r="J5177" s="37">
        <f t="shared" si="3459"/>
        <v>2050</v>
      </c>
      <c r="K5177" s="24">
        <f t="shared" si="3459"/>
        <v>0</v>
      </c>
      <c r="L5177" s="24">
        <f t="shared" si="3459"/>
        <v>0</v>
      </c>
      <c r="M5177" s="24">
        <f t="shared" si="3459"/>
        <v>0</v>
      </c>
      <c r="N5177" s="24">
        <f t="shared" si="3459"/>
        <v>0</v>
      </c>
      <c r="O5177" s="30">
        <f t="shared" si="3459"/>
        <v>2550</v>
      </c>
      <c r="P5177" s="30">
        <f t="shared" si="3459"/>
        <v>0</v>
      </c>
      <c r="Q5177" s="30">
        <f t="shared" si="3459"/>
        <v>0</v>
      </c>
      <c r="R5177" s="88">
        <f t="shared" si="3428"/>
        <v>100</v>
      </c>
    </row>
    <row r="5178" spans="1:19" ht="15.75" customHeight="1" x14ac:dyDescent="0.3">
      <c r="A5178" s="28" t="s">
        <v>992</v>
      </c>
      <c r="B5178" s="28" t="s">
        <v>1429</v>
      </c>
      <c r="C5178" s="18" t="s">
        <v>1009</v>
      </c>
      <c r="D5178" s="28" t="s">
        <v>190</v>
      </c>
      <c r="E5178" s="29" t="s">
        <v>665</v>
      </c>
      <c r="F5178" s="24">
        <v>1668</v>
      </c>
      <c r="G5178" s="24">
        <f t="shared" ref="G5178:O5178" si="3460">G5179</f>
        <v>0</v>
      </c>
      <c r="H5178" s="24">
        <f t="shared" si="3460"/>
        <v>2550</v>
      </c>
      <c r="I5178" s="24">
        <f t="shared" si="3460"/>
        <v>2550</v>
      </c>
      <c r="J5178" s="37">
        <f t="shared" si="3460"/>
        <v>2050</v>
      </c>
      <c r="K5178" s="24">
        <f t="shared" si="3460"/>
        <v>0</v>
      </c>
      <c r="L5178" s="24">
        <f t="shared" si="3460"/>
        <v>0</v>
      </c>
      <c r="M5178" s="24">
        <f t="shared" si="3460"/>
        <v>0</v>
      </c>
      <c r="N5178" s="24">
        <f t="shared" si="3460"/>
        <v>0</v>
      </c>
      <c r="O5178" s="30">
        <f t="shared" si="3460"/>
        <v>2550</v>
      </c>
      <c r="P5178" s="30">
        <f t="shared" si="3459"/>
        <v>0</v>
      </c>
      <c r="Q5178" s="30">
        <f t="shared" si="3459"/>
        <v>0</v>
      </c>
      <c r="R5178" s="88">
        <f t="shared" si="3428"/>
        <v>100</v>
      </c>
    </row>
    <row r="5179" spans="1:19" ht="31.5" customHeight="1" x14ac:dyDescent="0.3">
      <c r="A5179" s="28" t="s">
        <v>992</v>
      </c>
      <c r="B5179" s="28" t="s">
        <v>1429</v>
      </c>
      <c r="C5179" s="18" t="s">
        <v>1009</v>
      </c>
      <c r="D5179" s="28" t="s">
        <v>982</v>
      </c>
      <c r="E5179" s="29" t="s">
        <v>1013</v>
      </c>
      <c r="F5179" s="24">
        <v>1668</v>
      </c>
      <c r="G5179" s="24"/>
      <c r="H5179" s="24">
        <v>2550</v>
      </c>
      <c r="I5179" s="24">
        <v>2550</v>
      </c>
      <c r="J5179" s="37">
        <v>2050</v>
      </c>
      <c r="K5179" s="24">
        <v>0</v>
      </c>
      <c r="L5179" s="24">
        <v>0</v>
      </c>
      <c r="M5179" s="24">
        <v>0</v>
      </c>
      <c r="N5179" s="24">
        <v>0</v>
      </c>
      <c r="O5179" s="30">
        <v>2550</v>
      </c>
      <c r="P5179" s="30">
        <v>0</v>
      </c>
      <c r="Q5179" s="30">
        <v>0</v>
      </c>
      <c r="R5179" s="88">
        <f t="shared" si="3428"/>
        <v>100</v>
      </c>
    </row>
    <row r="5180" spans="1:19" s="49" customFormat="1" ht="31.5" customHeight="1" x14ac:dyDescent="0.3">
      <c r="A5180" s="47" t="s">
        <v>992</v>
      </c>
      <c r="B5180" s="47" t="s">
        <v>1430</v>
      </c>
      <c r="C5180" s="20"/>
      <c r="D5180" s="47"/>
      <c r="E5180" s="48" t="s">
        <v>1021</v>
      </c>
      <c r="F5180" s="23">
        <v>53908.1</v>
      </c>
      <c r="G5180" s="23">
        <f t="shared" ref="G5180:H5180" si="3461">G5181+G5188+G5198</f>
        <v>0</v>
      </c>
      <c r="H5180" s="23">
        <f t="shared" si="3461"/>
        <v>53061.305</v>
      </c>
      <c r="I5180" s="23">
        <f t="shared" ref="I5180:Q5180" si="3462">I5181+I5188+I5198</f>
        <v>60418.784619999999</v>
      </c>
      <c r="J5180" s="77">
        <f t="shared" si="3462"/>
        <v>42500.819439999999</v>
      </c>
      <c r="K5180" s="23">
        <f t="shared" si="3462"/>
        <v>0</v>
      </c>
      <c r="L5180" s="23">
        <f t="shared" si="3462"/>
        <v>0</v>
      </c>
      <c r="M5180" s="23">
        <f t="shared" si="3462"/>
        <v>0</v>
      </c>
      <c r="N5180" s="23">
        <f t="shared" si="3462"/>
        <v>0</v>
      </c>
      <c r="O5180" s="51">
        <f t="shared" si="3462"/>
        <v>60410.030550000003</v>
      </c>
      <c r="P5180" s="51">
        <f t="shared" si="3462"/>
        <v>0</v>
      </c>
      <c r="Q5180" s="51">
        <f t="shared" si="3462"/>
        <v>0</v>
      </c>
      <c r="R5180" s="87">
        <f t="shared" si="3428"/>
        <v>99.985511012750337</v>
      </c>
      <c r="S5180" s="70"/>
    </row>
    <row r="5181" spans="1:19" ht="31.5" customHeight="1" x14ac:dyDescent="0.3">
      <c r="A5181" s="28" t="s">
        <v>992</v>
      </c>
      <c r="B5181" s="28" t="s">
        <v>1430</v>
      </c>
      <c r="C5181" s="18" t="s">
        <v>62</v>
      </c>
      <c r="D5181" s="28"/>
      <c r="E5181" s="29" t="s">
        <v>1196</v>
      </c>
      <c r="F5181" s="24">
        <v>42355.5</v>
      </c>
      <c r="G5181" s="24">
        <f t="shared" ref="G5181:Q5182" si="3463">G5182</f>
        <v>0</v>
      </c>
      <c r="H5181" s="24">
        <f t="shared" si="3463"/>
        <v>41531.485000000001</v>
      </c>
      <c r="I5181" s="24">
        <f t="shared" si="3463"/>
        <v>47878.722300000001</v>
      </c>
      <c r="J5181" s="37">
        <f t="shared" si="3463"/>
        <v>33683.159019999999</v>
      </c>
      <c r="K5181" s="24">
        <f t="shared" si="3463"/>
        <v>0</v>
      </c>
      <c r="L5181" s="24">
        <f t="shared" si="3463"/>
        <v>0</v>
      </c>
      <c r="M5181" s="24">
        <f t="shared" si="3463"/>
        <v>0</v>
      </c>
      <c r="N5181" s="24">
        <f t="shared" si="3463"/>
        <v>0</v>
      </c>
      <c r="O5181" s="30">
        <f t="shared" si="3463"/>
        <v>47878.681100000002</v>
      </c>
      <c r="P5181" s="30">
        <f t="shared" si="3463"/>
        <v>0</v>
      </c>
      <c r="Q5181" s="30">
        <f t="shared" si="3463"/>
        <v>0</v>
      </c>
      <c r="R5181" s="88">
        <f t="shared" si="3428"/>
        <v>99.999913949249233</v>
      </c>
      <c r="S5181" s="70"/>
    </row>
    <row r="5182" spans="1:19" ht="15.75" customHeight="1" x14ac:dyDescent="0.3">
      <c r="A5182" s="28" t="s">
        <v>992</v>
      </c>
      <c r="B5182" s="28" t="s">
        <v>1430</v>
      </c>
      <c r="C5182" s="18" t="s">
        <v>83</v>
      </c>
      <c r="D5182" s="28"/>
      <c r="E5182" s="29" t="s">
        <v>1288</v>
      </c>
      <c r="F5182" s="24">
        <v>42355.5</v>
      </c>
      <c r="G5182" s="24">
        <f t="shared" ref="G5182:O5182" si="3464">G5183</f>
        <v>0</v>
      </c>
      <c r="H5182" s="24">
        <f t="shared" si="3464"/>
        <v>41531.485000000001</v>
      </c>
      <c r="I5182" s="24">
        <f t="shared" si="3464"/>
        <v>47878.722300000001</v>
      </c>
      <c r="J5182" s="37">
        <f t="shared" si="3464"/>
        <v>33683.159019999999</v>
      </c>
      <c r="K5182" s="24">
        <f t="shared" si="3464"/>
        <v>0</v>
      </c>
      <c r="L5182" s="24">
        <f t="shared" si="3464"/>
        <v>0</v>
      </c>
      <c r="M5182" s="24">
        <f t="shared" si="3464"/>
        <v>0</v>
      </c>
      <c r="N5182" s="24">
        <f t="shared" si="3464"/>
        <v>0</v>
      </c>
      <c r="O5182" s="30">
        <f t="shared" si="3464"/>
        <v>47878.681100000002</v>
      </c>
      <c r="P5182" s="30">
        <f t="shared" si="3463"/>
        <v>0</v>
      </c>
      <c r="Q5182" s="30">
        <f t="shared" si="3463"/>
        <v>0</v>
      </c>
      <c r="R5182" s="88">
        <f t="shared" si="3428"/>
        <v>99.999913949249233</v>
      </c>
      <c r="S5182" s="70"/>
    </row>
    <row r="5183" spans="1:19" ht="47.25" customHeight="1" x14ac:dyDescent="0.3">
      <c r="A5183" s="28" t="s">
        <v>992</v>
      </c>
      <c r="B5183" s="28" t="s">
        <v>1430</v>
      </c>
      <c r="C5183" s="18" t="s">
        <v>84</v>
      </c>
      <c r="D5183" s="28"/>
      <c r="E5183" s="29" t="s">
        <v>710</v>
      </c>
      <c r="F5183" s="24">
        <v>42355.5</v>
      </c>
      <c r="G5183" s="24">
        <f t="shared" ref="G5183:H5183" si="3465">G5184+G5186</f>
        <v>0</v>
      </c>
      <c r="H5183" s="24">
        <f t="shared" si="3465"/>
        <v>41531.485000000001</v>
      </c>
      <c r="I5183" s="24">
        <f t="shared" ref="I5183:Q5183" si="3466">I5184+I5186</f>
        <v>47878.722300000001</v>
      </c>
      <c r="J5183" s="37">
        <f t="shared" si="3466"/>
        <v>33683.159019999999</v>
      </c>
      <c r="K5183" s="24">
        <f t="shared" si="3466"/>
        <v>0</v>
      </c>
      <c r="L5183" s="24">
        <f t="shared" si="3466"/>
        <v>0</v>
      </c>
      <c r="M5183" s="24">
        <f t="shared" si="3466"/>
        <v>0</v>
      </c>
      <c r="N5183" s="24">
        <f t="shared" si="3466"/>
        <v>0</v>
      </c>
      <c r="O5183" s="30">
        <f t="shared" si="3466"/>
        <v>47878.681100000002</v>
      </c>
      <c r="P5183" s="30">
        <f t="shared" si="3466"/>
        <v>0</v>
      </c>
      <c r="Q5183" s="30">
        <f t="shared" si="3466"/>
        <v>0</v>
      </c>
      <c r="R5183" s="88">
        <f t="shared" si="3428"/>
        <v>99.999913949249233</v>
      </c>
      <c r="S5183" s="70"/>
    </row>
    <row r="5184" spans="1:19" ht="78.75" customHeight="1" x14ac:dyDescent="0.3">
      <c r="A5184" s="28" t="s">
        <v>992</v>
      </c>
      <c r="B5184" s="28" t="s">
        <v>1430</v>
      </c>
      <c r="C5184" s="18" t="s">
        <v>84</v>
      </c>
      <c r="D5184" s="28" t="s">
        <v>58</v>
      </c>
      <c r="E5184" s="29" t="s">
        <v>660</v>
      </c>
      <c r="F5184" s="24">
        <v>35823.699999999997</v>
      </c>
      <c r="G5184" s="24">
        <f t="shared" ref="G5184:Q5184" si="3467">G5185</f>
        <v>0</v>
      </c>
      <c r="H5184" s="24">
        <f t="shared" si="3467"/>
        <v>35823.699999999997</v>
      </c>
      <c r="I5184" s="24">
        <f t="shared" si="3467"/>
        <v>41457.418409999998</v>
      </c>
      <c r="J5184" s="37">
        <f t="shared" si="3467"/>
        <v>29150.266919999998</v>
      </c>
      <c r="K5184" s="24">
        <f t="shared" si="3467"/>
        <v>0</v>
      </c>
      <c r="L5184" s="24">
        <f t="shared" si="3467"/>
        <v>0</v>
      </c>
      <c r="M5184" s="24">
        <f t="shared" si="3467"/>
        <v>0</v>
      </c>
      <c r="N5184" s="24">
        <f t="shared" si="3467"/>
        <v>0</v>
      </c>
      <c r="O5184" s="30">
        <f t="shared" si="3467"/>
        <v>41457.383220000003</v>
      </c>
      <c r="P5184" s="30">
        <f t="shared" si="3467"/>
        <v>0</v>
      </c>
      <c r="Q5184" s="30">
        <f t="shared" si="3467"/>
        <v>0</v>
      </c>
      <c r="R5184" s="88">
        <f t="shared" si="3428"/>
        <v>99.999915117724782</v>
      </c>
      <c r="S5184" s="70"/>
    </row>
    <row r="5185" spans="1:19" ht="15.75" customHeight="1" x14ac:dyDescent="0.3">
      <c r="A5185" s="28" t="s">
        <v>992</v>
      </c>
      <c r="B5185" s="28" t="s">
        <v>1430</v>
      </c>
      <c r="C5185" s="18" t="s">
        <v>84</v>
      </c>
      <c r="D5185" s="28" t="s">
        <v>59</v>
      </c>
      <c r="E5185" s="29" t="s">
        <v>661</v>
      </c>
      <c r="F5185" s="24">
        <v>35823.699999999997</v>
      </c>
      <c r="G5185" s="24"/>
      <c r="H5185" s="24">
        <v>35823.699999999997</v>
      </c>
      <c r="I5185" s="24">
        <f>31446.73545+10010.68296</f>
        <v>41457.418409999998</v>
      </c>
      <c r="J5185" s="37">
        <v>29150.266919999998</v>
      </c>
      <c r="K5185" s="24">
        <v>0</v>
      </c>
      <c r="L5185" s="24">
        <v>0</v>
      </c>
      <c r="M5185" s="24">
        <v>0</v>
      </c>
      <c r="N5185" s="24">
        <v>0</v>
      </c>
      <c r="O5185" s="30">
        <v>41457.383220000003</v>
      </c>
      <c r="P5185" s="30">
        <v>0</v>
      </c>
      <c r="Q5185" s="30">
        <v>0</v>
      </c>
      <c r="R5185" s="88">
        <f t="shared" si="3428"/>
        <v>99.999915117724782</v>
      </c>
      <c r="S5185" s="70"/>
    </row>
    <row r="5186" spans="1:19" ht="31.5" customHeight="1" x14ac:dyDescent="0.3">
      <c r="A5186" s="28" t="s">
        <v>992</v>
      </c>
      <c r="B5186" s="28" t="s">
        <v>1430</v>
      </c>
      <c r="C5186" s="18" t="s">
        <v>84</v>
      </c>
      <c r="D5186" s="28" t="s">
        <v>51</v>
      </c>
      <c r="E5186" s="29" t="s">
        <v>663</v>
      </c>
      <c r="F5186" s="24">
        <v>6531.8</v>
      </c>
      <c r="G5186" s="24">
        <f t="shared" ref="G5186:Q5186" si="3468">G5187</f>
        <v>0</v>
      </c>
      <c r="H5186" s="24">
        <f t="shared" si="3468"/>
        <v>5707.7849999999999</v>
      </c>
      <c r="I5186" s="24">
        <f t="shared" si="3468"/>
        <v>6421.3038900000001</v>
      </c>
      <c r="J5186" s="37">
        <f t="shared" si="3468"/>
        <v>4532.8921</v>
      </c>
      <c r="K5186" s="24">
        <f t="shared" si="3468"/>
        <v>0</v>
      </c>
      <c r="L5186" s="24">
        <f t="shared" si="3468"/>
        <v>0</v>
      </c>
      <c r="M5186" s="24">
        <f t="shared" si="3468"/>
        <v>0</v>
      </c>
      <c r="N5186" s="24">
        <f t="shared" si="3468"/>
        <v>0</v>
      </c>
      <c r="O5186" s="30">
        <f t="shared" si="3468"/>
        <v>6421.2978800000001</v>
      </c>
      <c r="P5186" s="30">
        <f t="shared" si="3468"/>
        <v>0</v>
      </c>
      <c r="Q5186" s="30">
        <f t="shared" si="3468"/>
        <v>0</v>
      </c>
      <c r="R5186" s="88">
        <f t="shared" si="3428"/>
        <v>99.999906405301743</v>
      </c>
      <c r="S5186" s="70"/>
    </row>
    <row r="5187" spans="1:19" ht="31.5" customHeight="1" x14ac:dyDescent="0.3">
      <c r="A5187" s="28" t="s">
        <v>992</v>
      </c>
      <c r="B5187" s="28" t="s">
        <v>1430</v>
      </c>
      <c r="C5187" s="18" t="s">
        <v>84</v>
      </c>
      <c r="D5187" s="28" t="s">
        <v>52</v>
      </c>
      <c r="E5187" s="29" t="s">
        <v>664</v>
      </c>
      <c r="F5187" s="24">
        <v>6531.8</v>
      </c>
      <c r="G5187" s="24"/>
      <c r="H5187" s="24">
        <v>5707.7849999999999</v>
      </c>
      <c r="I5187" s="24">
        <v>6421.3038900000001</v>
      </c>
      <c r="J5187" s="37">
        <v>4532.8921</v>
      </c>
      <c r="K5187" s="24">
        <v>0</v>
      </c>
      <c r="L5187" s="24">
        <v>0</v>
      </c>
      <c r="M5187" s="24">
        <v>0</v>
      </c>
      <c r="N5187" s="24">
        <v>0</v>
      </c>
      <c r="O5187" s="30">
        <v>6421.2978800000001</v>
      </c>
      <c r="P5187" s="30">
        <v>0</v>
      </c>
      <c r="Q5187" s="30">
        <v>0</v>
      </c>
      <c r="R5187" s="88">
        <f t="shared" si="3428"/>
        <v>99.999906405301743</v>
      </c>
      <c r="S5187" s="70"/>
    </row>
    <row r="5188" spans="1:19" ht="31.5" customHeight="1" x14ac:dyDescent="0.3">
      <c r="A5188" s="28" t="s">
        <v>992</v>
      </c>
      <c r="B5188" s="28" t="s">
        <v>1430</v>
      </c>
      <c r="C5188" s="18" t="s">
        <v>65</v>
      </c>
      <c r="D5188" s="28"/>
      <c r="E5188" s="29" t="s">
        <v>1228</v>
      </c>
      <c r="F5188" s="24">
        <v>11552.599999999999</v>
      </c>
      <c r="G5188" s="24">
        <f t="shared" ref="G5188:Q5188" si="3469">G5189</f>
        <v>0</v>
      </c>
      <c r="H5188" s="24">
        <f t="shared" si="3469"/>
        <v>11401.707999999999</v>
      </c>
      <c r="I5188" s="24">
        <f t="shared" si="3469"/>
        <v>10977.7075</v>
      </c>
      <c r="J5188" s="37">
        <f t="shared" si="3469"/>
        <v>7304.2349000000004</v>
      </c>
      <c r="K5188" s="24">
        <f t="shared" si="3469"/>
        <v>0</v>
      </c>
      <c r="L5188" s="24">
        <f t="shared" si="3469"/>
        <v>0</v>
      </c>
      <c r="M5188" s="24">
        <f t="shared" si="3469"/>
        <v>0</v>
      </c>
      <c r="N5188" s="24">
        <f t="shared" si="3469"/>
        <v>0</v>
      </c>
      <c r="O5188" s="30">
        <f t="shared" si="3469"/>
        <v>10968.994629999999</v>
      </c>
      <c r="P5188" s="30">
        <f t="shared" si="3469"/>
        <v>0</v>
      </c>
      <c r="Q5188" s="30">
        <f t="shared" si="3469"/>
        <v>0</v>
      </c>
      <c r="R5188" s="88">
        <f t="shared" si="3428"/>
        <v>99.92063124290749</v>
      </c>
      <c r="S5188" s="70"/>
    </row>
    <row r="5189" spans="1:19" ht="31.5" customHeight="1" x14ac:dyDescent="0.3">
      <c r="A5189" s="28" t="s">
        <v>992</v>
      </c>
      <c r="B5189" s="28" t="s">
        <v>1430</v>
      </c>
      <c r="C5189" s="18" t="s">
        <v>66</v>
      </c>
      <c r="D5189" s="28"/>
      <c r="E5189" s="29" t="s">
        <v>1231</v>
      </c>
      <c r="F5189" s="24">
        <v>11552.599999999999</v>
      </c>
      <c r="G5189" s="24">
        <f t="shared" ref="G5189:H5189" si="3470">G5190+G5193</f>
        <v>0</v>
      </c>
      <c r="H5189" s="24">
        <f t="shared" si="3470"/>
        <v>11401.707999999999</v>
      </c>
      <c r="I5189" s="24">
        <f t="shared" ref="I5189:Q5189" si="3471">I5190+I5193</f>
        <v>10977.7075</v>
      </c>
      <c r="J5189" s="37">
        <f t="shared" si="3471"/>
        <v>7304.2349000000004</v>
      </c>
      <c r="K5189" s="24">
        <f t="shared" si="3471"/>
        <v>0</v>
      </c>
      <c r="L5189" s="24">
        <f t="shared" si="3471"/>
        <v>0</v>
      </c>
      <c r="M5189" s="24">
        <f t="shared" si="3471"/>
        <v>0</v>
      </c>
      <c r="N5189" s="24">
        <f t="shared" si="3471"/>
        <v>0</v>
      </c>
      <c r="O5189" s="30">
        <f t="shared" si="3471"/>
        <v>10968.994629999999</v>
      </c>
      <c r="P5189" s="30">
        <f t="shared" si="3471"/>
        <v>0</v>
      </c>
      <c r="Q5189" s="30">
        <f t="shared" si="3471"/>
        <v>0</v>
      </c>
      <c r="R5189" s="88">
        <f t="shared" si="3428"/>
        <v>99.92063124290749</v>
      </c>
      <c r="S5189" s="70"/>
    </row>
    <row r="5190" spans="1:19" ht="31.5" customHeight="1" x14ac:dyDescent="0.3">
      <c r="A5190" s="28" t="s">
        <v>992</v>
      </c>
      <c r="B5190" s="28" t="s">
        <v>1430</v>
      </c>
      <c r="C5190" s="18" t="s">
        <v>67</v>
      </c>
      <c r="D5190" s="28"/>
      <c r="E5190" s="29" t="s">
        <v>1221</v>
      </c>
      <c r="F5190" s="24">
        <v>10358.799999999999</v>
      </c>
      <c r="G5190" s="24">
        <f t="shared" ref="G5190:Q5191" si="3472">G5191</f>
        <v>0</v>
      </c>
      <c r="H5190" s="24">
        <f t="shared" si="3472"/>
        <v>10358.799999999999</v>
      </c>
      <c r="I5190" s="24">
        <f t="shared" si="3472"/>
        <v>9951.9</v>
      </c>
      <c r="J5190" s="37">
        <f t="shared" si="3472"/>
        <v>6706.6440000000002</v>
      </c>
      <c r="K5190" s="24">
        <f t="shared" si="3472"/>
        <v>0</v>
      </c>
      <c r="L5190" s="24">
        <f t="shared" si="3472"/>
        <v>0</v>
      </c>
      <c r="M5190" s="24">
        <f t="shared" si="3472"/>
        <v>0</v>
      </c>
      <c r="N5190" s="24">
        <f t="shared" si="3472"/>
        <v>0</v>
      </c>
      <c r="O5190" s="30">
        <f t="shared" si="3472"/>
        <v>9951.8594499999999</v>
      </c>
      <c r="P5190" s="30">
        <f t="shared" si="3472"/>
        <v>0</v>
      </c>
      <c r="Q5190" s="30">
        <f t="shared" si="3472"/>
        <v>0</v>
      </c>
      <c r="R5190" s="88">
        <f t="shared" si="3428"/>
        <v>99.999592540117959</v>
      </c>
      <c r="S5190" s="70"/>
    </row>
    <row r="5191" spans="1:19" ht="78" x14ac:dyDescent="0.3">
      <c r="A5191" s="28" t="s">
        <v>992</v>
      </c>
      <c r="B5191" s="28" t="s">
        <v>1430</v>
      </c>
      <c r="C5191" s="18" t="s">
        <v>67</v>
      </c>
      <c r="D5191" s="28" t="s">
        <v>58</v>
      </c>
      <c r="E5191" s="29" t="s">
        <v>660</v>
      </c>
      <c r="F5191" s="24">
        <v>10358.799999999999</v>
      </c>
      <c r="G5191" s="24">
        <f t="shared" si="3472"/>
        <v>0</v>
      </c>
      <c r="H5191" s="24">
        <f t="shared" si="3472"/>
        <v>10358.799999999999</v>
      </c>
      <c r="I5191" s="24">
        <f t="shared" si="3472"/>
        <v>9951.9</v>
      </c>
      <c r="J5191" s="37">
        <f t="shared" si="3472"/>
        <v>6706.6440000000002</v>
      </c>
      <c r="K5191" s="24">
        <f t="shared" si="3472"/>
        <v>0</v>
      </c>
      <c r="L5191" s="24">
        <f t="shared" si="3472"/>
        <v>0</v>
      </c>
      <c r="M5191" s="24">
        <f t="shared" si="3472"/>
        <v>0</v>
      </c>
      <c r="N5191" s="24">
        <f t="shared" si="3472"/>
        <v>0</v>
      </c>
      <c r="O5191" s="30">
        <f t="shared" si="3472"/>
        <v>9951.8594499999999</v>
      </c>
      <c r="P5191" s="30">
        <f t="shared" si="3472"/>
        <v>0</v>
      </c>
      <c r="Q5191" s="30">
        <f t="shared" si="3472"/>
        <v>0</v>
      </c>
      <c r="R5191" s="88">
        <f t="shared" si="3428"/>
        <v>99.999592540117959</v>
      </c>
      <c r="S5191" s="70"/>
    </row>
    <row r="5192" spans="1:19" ht="31.5" customHeight="1" x14ac:dyDescent="0.3">
      <c r="A5192" s="28" t="s">
        <v>992</v>
      </c>
      <c r="B5192" s="28" t="s">
        <v>1430</v>
      </c>
      <c r="C5192" s="18" t="s">
        <v>67</v>
      </c>
      <c r="D5192" s="28" t="s">
        <v>68</v>
      </c>
      <c r="E5192" s="29" t="s">
        <v>662</v>
      </c>
      <c r="F5192" s="24">
        <v>10358.799999999999</v>
      </c>
      <c r="G5192" s="24"/>
      <c r="H5192" s="24">
        <v>10358.799999999999</v>
      </c>
      <c r="I5192" s="24">
        <v>9951.9</v>
      </c>
      <c r="J5192" s="37">
        <v>6706.6440000000002</v>
      </c>
      <c r="K5192" s="24">
        <v>0</v>
      </c>
      <c r="L5192" s="24">
        <v>0</v>
      </c>
      <c r="M5192" s="24">
        <v>0</v>
      </c>
      <c r="N5192" s="24">
        <v>0</v>
      </c>
      <c r="O5192" s="30">
        <v>9951.8594499999999</v>
      </c>
      <c r="P5192" s="30">
        <v>0</v>
      </c>
      <c r="Q5192" s="30">
        <v>0</v>
      </c>
      <c r="R5192" s="88">
        <f t="shared" si="3428"/>
        <v>99.999592540117959</v>
      </c>
      <c r="S5192" s="70"/>
    </row>
    <row r="5193" spans="1:19" ht="31.5" customHeight="1" x14ac:dyDescent="0.3">
      <c r="A5193" s="28" t="s">
        <v>992</v>
      </c>
      <c r="B5193" s="28" t="s">
        <v>1430</v>
      </c>
      <c r="C5193" s="18" t="s">
        <v>69</v>
      </c>
      <c r="D5193" s="28"/>
      <c r="E5193" s="29" t="s">
        <v>1222</v>
      </c>
      <c r="F5193" s="24">
        <v>1193.8</v>
      </c>
      <c r="G5193" s="24">
        <f t="shared" ref="G5193:H5193" si="3473">G5194+G5196</f>
        <v>0</v>
      </c>
      <c r="H5193" s="24">
        <f t="shared" si="3473"/>
        <v>1042.9080000000001</v>
      </c>
      <c r="I5193" s="24">
        <f t="shared" ref="I5193:Q5193" si="3474">I5194+I5196</f>
        <v>1025.8075000000001</v>
      </c>
      <c r="J5193" s="37">
        <f t="shared" si="3474"/>
        <v>597.59090000000003</v>
      </c>
      <c r="K5193" s="24">
        <f t="shared" si="3474"/>
        <v>0</v>
      </c>
      <c r="L5193" s="24">
        <f t="shared" si="3474"/>
        <v>0</v>
      </c>
      <c r="M5193" s="24">
        <f t="shared" si="3474"/>
        <v>0</v>
      </c>
      <c r="N5193" s="24">
        <f t="shared" si="3474"/>
        <v>0</v>
      </c>
      <c r="O5193" s="30">
        <f t="shared" si="3474"/>
        <v>1017.13518</v>
      </c>
      <c r="P5193" s="30">
        <f t="shared" si="3474"/>
        <v>0</v>
      </c>
      <c r="Q5193" s="30">
        <f t="shared" si="3474"/>
        <v>0</v>
      </c>
      <c r="R5193" s="88">
        <f t="shared" si="3428"/>
        <v>99.154586021256407</v>
      </c>
      <c r="S5193" s="70"/>
    </row>
    <row r="5194" spans="1:19" ht="31.5" customHeight="1" x14ac:dyDescent="0.3">
      <c r="A5194" s="28" t="s">
        <v>992</v>
      </c>
      <c r="B5194" s="28" t="s">
        <v>1430</v>
      </c>
      <c r="C5194" s="18" t="s">
        <v>69</v>
      </c>
      <c r="D5194" s="28" t="s">
        <v>51</v>
      </c>
      <c r="E5194" s="29" t="s">
        <v>663</v>
      </c>
      <c r="F5194" s="24">
        <v>1193.8</v>
      </c>
      <c r="G5194" s="24">
        <f t="shared" ref="G5194:Q5194" si="3475">G5195</f>
        <v>0</v>
      </c>
      <c r="H5194" s="24">
        <f t="shared" si="3475"/>
        <v>1042.9080000000001</v>
      </c>
      <c r="I5194" s="24">
        <f t="shared" si="3475"/>
        <v>1025.5530100000001</v>
      </c>
      <c r="J5194" s="37">
        <f t="shared" si="3475"/>
        <v>597.58641</v>
      </c>
      <c r="K5194" s="24">
        <f t="shared" si="3475"/>
        <v>0</v>
      </c>
      <c r="L5194" s="24">
        <f t="shared" si="3475"/>
        <v>0</v>
      </c>
      <c r="M5194" s="24">
        <f t="shared" si="3475"/>
        <v>0</v>
      </c>
      <c r="N5194" s="24">
        <f t="shared" si="3475"/>
        <v>0</v>
      </c>
      <c r="O5194" s="30">
        <f t="shared" si="3475"/>
        <v>1016.88069</v>
      </c>
      <c r="P5194" s="30">
        <f t="shared" si="3475"/>
        <v>0</v>
      </c>
      <c r="Q5194" s="30">
        <f t="shared" si="3475"/>
        <v>0</v>
      </c>
      <c r="R5194" s="88">
        <f t="shared" si="3428"/>
        <v>99.15437623258498</v>
      </c>
      <c r="S5194" s="70"/>
    </row>
    <row r="5195" spans="1:19" ht="31.5" customHeight="1" x14ac:dyDescent="0.3">
      <c r="A5195" s="28" t="s">
        <v>992</v>
      </c>
      <c r="B5195" s="28" t="s">
        <v>1430</v>
      </c>
      <c r="C5195" s="18" t="s">
        <v>69</v>
      </c>
      <c r="D5195" s="28" t="s">
        <v>52</v>
      </c>
      <c r="E5195" s="29" t="s">
        <v>664</v>
      </c>
      <c r="F5195" s="24">
        <v>1193.8</v>
      </c>
      <c r="G5195" s="24"/>
      <c r="H5195" s="24">
        <f>1063.988-21.08</f>
        <v>1042.9080000000001</v>
      </c>
      <c r="I5195" s="24">
        <v>1025.5530100000001</v>
      </c>
      <c r="J5195" s="37">
        <v>597.58641</v>
      </c>
      <c r="K5195" s="24">
        <v>0</v>
      </c>
      <c r="L5195" s="24">
        <v>0</v>
      </c>
      <c r="M5195" s="24">
        <v>0</v>
      </c>
      <c r="N5195" s="24">
        <v>0</v>
      </c>
      <c r="O5195" s="30">
        <v>1016.88069</v>
      </c>
      <c r="P5195" s="30">
        <v>0</v>
      </c>
      <c r="Q5195" s="30">
        <v>0</v>
      </c>
      <c r="R5195" s="88">
        <f t="shared" si="3428"/>
        <v>99.15437623258498</v>
      </c>
      <c r="S5195" s="70"/>
    </row>
    <row r="5196" spans="1:19" ht="15.75" customHeight="1" x14ac:dyDescent="0.3">
      <c r="A5196" s="28" t="s">
        <v>992</v>
      </c>
      <c r="B5196" s="28" t="s">
        <v>1430</v>
      </c>
      <c r="C5196" s="18" t="s">
        <v>69</v>
      </c>
      <c r="D5196" s="28" t="s">
        <v>53</v>
      </c>
      <c r="E5196" s="29" t="s">
        <v>679</v>
      </c>
      <c r="F5196" s="24">
        <f t="shared" ref="F5196:Q5196" si="3476">F5197</f>
        <v>0</v>
      </c>
      <c r="G5196" s="24">
        <f t="shared" si="3476"/>
        <v>0</v>
      </c>
      <c r="H5196" s="24">
        <f t="shared" si="3476"/>
        <v>0</v>
      </c>
      <c r="I5196" s="24">
        <f t="shared" si="3476"/>
        <v>0.25448999999999999</v>
      </c>
      <c r="J5196" s="37">
        <f t="shared" si="3476"/>
        <v>4.4900000000000001E-3</v>
      </c>
      <c r="K5196" s="24">
        <f t="shared" si="3476"/>
        <v>0</v>
      </c>
      <c r="L5196" s="24">
        <f t="shared" si="3476"/>
        <v>0</v>
      </c>
      <c r="M5196" s="24">
        <f t="shared" si="3476"/>
        <v>0</v>
      </c>
      <c r="N5196" s="24">
        <f t="shared" si="3476"/>
        <v>0</v>
      </c>
      <c r="O5196" s="30">
        <f t="shared" si="3476"/>
        <v>0.25448999999999999</v>
      </c>
      <c r="P5196" s="30">
        <f t="shared" si="3476"/>
        <v>0</v>
      </c>
      <c r="Q5196" s="30">
        <f t="shared" si="3476"/>
        <v>0</v>
      </c>
      <c r="R5196" s="88">
        <f t="shared" si="3428"/>
        <v>100</v>
      </c>
      <c r="S5196" s="70"/>
    </row>
    <row r="5197" spans="1:19" ht="15.75" customHeight="1" x14ac:dyDescent="0.3">
      <c r="A5197" s="28" t="s">
        <v>992</v>
      </c>
      <c r="B5197" s="28" t="s">
        <v>1430</v>
      </c>
      <c r="C5197" s="18" t="s">
        <v>69</v>
      </c>
      <c r="D5197" s="28" t="s">
        <v>60</v>
      </c>
      <c r="E5197" s="29" t="s">
        <v>682</v>
      </c>
      <c r="F5197" s="24">
        <v>0</v>
      </c>
      <c r="G5197" s="24"/>
      <c r="H5197" s="24">
        <v>0</v>
      </c>
      <c r="I5197" s="24">
        <v>0.25448999999999999</v>
      </c>
      <c r="J5197" s="37">
        <v>4.4900000000000001E-3</v>
      </c>
      <c r="K5197" s="24">
        <v>0</v>
      </c>
      <c r="L5197" s="24">
        <v>0</v>
      </c>
      <c r="M5197" s="24">
        <v>0</v>
      </c>
      <c r="N5197" s="24">
        <v>0</v>
      </c>
      <c r="O5197" s="30">
        <v>0.25448999999999999</v>
      </c>
      <c r="P5197" s="30">
        <v>0</v>
      </c>
      <c r="Q5197" s="30">
        <v>0</v>
      </c>
      <c r="R5197" s="88">
        <f t="shared" ref="R5197:R5260" si="3477">O5197/I5197*100</f>
        <v>100</v>
      </c>
      <c r="S5197" s="70"/>
    </row>
    <row r="5198" spans="1:19" ht="47.25" customHeight="1" x14ac:dyDescent="0.3">
      <c r="A5198" s="28" t="s">
        <v>992</v>
      </c>
      <c r="B5198" s="28" t="s">
        <v>1430</v>
      </c>
      <c r="C5198" s="28" t="s">
        <v>79</v>
      </c>
      <c r="D5198" s="28"/>
      <c r="E5198" s="29" t="s">
        <v>1232</v>
      </c>
      <c r="F5198" s="24">
        <v>0</v>
      </c>
      <c r="G5198" s="24">
        <f t="shared" ref="G5198:Q5201" si="3478">G5199</f>
        <v>0</v>
      </c>
      <c r="H5198" s="24">
        <f>H5199+H5203</f>
        <v>128.11199999999999</v>
      </c>
      <c r="I5198" s="24">
        <f>I5199+I5203</f>
        <v>1562.35482</v>
      </c>
      <c r="J5198" s="24">
        <f t="shared" ref="J5198:Q5198" si="3479">J5199+J5203</f>
        <v>1513.42552</v>
      </c>
      <c r="K5198" s="24">
        <f t="shared" si="3479"/>
        <v>0</v>
      </c>
      <c r="L5198" s="24">
        <f t="shared" si="3479"/>
        <v>0</v>
      </c>
      <c r="M5198" s="24">
        <f t="shared" si="3479"/>
        <v>0</v>
      </c>
      <c r="N5198" s="24">
        <f t="shared" si="3479"/>
        <v>0</v>
      </c>
      <c r="O5198" s="24">
        <f t="shared" si="3479"/>
        <v>1562.35482</v>
      </c>
      <c r="P5198" s="24">
        <f t="shared" si="3479"/>
        <v>0</v>
      </c>
      <c r="Q5198" s="24">
        <f t="shared" si="3479"/>
        <v>0</v>
      </c>
      <c r="R5198" s="88">
        <f t="shared" si="3477"/>
        <v>100</v>
      </c>
      <c r="S5198" s="70"/>
    </row>
    <row r="5199" spans="1:19" ht="31.5" customHeight="1" x14ac:dyDescent="0.3">
      <c r="A5199" s="28" t="s">
        <v>992</v>
      </c>
      <c r="B5199" s="28" t="s">
        <v>1430</v>
      </c>
      <c r="C5199" s="28" t="s">
        <v>86</v>
      </c>
      <c r="D5199" s="28"/>
      <c r="E5199" s="29" t="s">
        <v>1233</v>
      </c>
      <c r="F5199" s="24">
        <v>0</v>
      </c>
      <c r="G5199" s="24">
        <f t="shared" si="3478"/>
        <v>0</v>
      </c>
      <c r="H5199" s="24">
        <f t="shared" si="3478"/>
        <v>0</v>
      </c>
      <c r="I5199" s="24">
        <f t="shared" si="3478"/>
        <v>1406.39302</v>
      </c>
      <c r="J5199" s="37">
        <f t="shared" si="3478"/>
        <v>1406.39302</v>
      </c>
      <c r="K5199" s="24">
        <f t="shared" si="3478"/>
        <v>0</v>
      </c>
      <c r="L5199" s="24">
        <f t="shared" si="3478"/>
        <v>0</v>
      </c>
      <c r="M5199" s="24">
        <f t="shared" si="3478"/>
        <v>0</v>
      </c>
      <c r="N5199" s="24">
        <f t="shared" si="3478"/>
        <v>0</v>
      </c>
      <c r="O5199" s="30">
        <f t="shared" si="3478"/>
        <v>1406.39302</v>
      </c>
      <c r="P5199" s="30">
        <f t="shared" si="3478"/>
        <v>0</v>
      </c>
      <c r="Q5199" s="30">
        <f t="shared" si="3478"/>
        <v>0</v>
      </c>
      <c r="R5199" s="88">
        <f t="shared" si="3477"/>
        <v>100</v>
      </c>
      <c r="S5199" s="70"/>
    </row>
    <row r="5200" spans="1:19" ht="31.5" customHeight="1" x14ac:dyDescent="0.3">
      <c r="A5200" s="28" t="s">
        <v>992</v>
      </c>
      <c r="B5200" s="28" t="s">
        <v>1430</v>
      </c>
      <c r="C5200" s="28" t="s">
        <v>87</v>
      </c>
      <c r="D5200" s="28"/>
      <c r="E5200" s="29" t="s">
        <v>1234</v>
      </c>
      <c r="F5200" s="24">
        <v>0</v>
      </c>
      <c r="G5200" s="24">
        <f t="shared" si="3478"/>
        <v>0</v>
      </c>
      <c r="H5200" s="24">
        <f t="shared" si="3478"/>
        <v>0</v>
      </c>
      <c r="I5200" s="24">
        <f t="shared" si="3478"/>
        <v>1406.39302</v>
      </c>
      <c r="J5200" s="37">
        <f t="shared" si="3478"/>
        <v>1406.39302</v>
      </c>
      <c r="K5200" s="24">
        <f t="shared" si="3478"/>
        <v>0</v>
      </c>
      <c r="L5200" s="24">
        <f t="shared" si="3478"/>
        <v>0</v>
      </c>
      <c r="M5200" s="24">
        <f t="shared" si="3478"/>
        <v>0</v>
      </c>
      <c r="N5200" s="24">
        <f t="shared" si="3478"/>
        <v>0</v>
      </c>
      <c r="O5200" s="30">
        <f t="shared" si="3478"/>
        <v>1406.39302</v>
      </c>
      <c r="P5200" s="30">
        <f t="shared" si="3478"/>
        <v>0</v>
      </c>
      <c r="Q5200" s="30">
        <f t="shared" si="3478"/>
        <v>0</v>
      </c>
      <c r="R5200" s="88">
        <f t="shared" si="3477"/>
        <v>100</v>
      </c>
      <c r="S5200" s="70"/>
    </row>
    <row r="5201" spans="1:19" ht="15.75" customHeight="1" x14ac:dyDescent="0.3">
      <c r="A5201" s="28" t="s">
        <v>992</v>
      </c>
      <c r="B5201" s="28" t="s">
        <v>1430</v>
      </c>
      <c r="C5201" s="28" t="s">
        <v>87</v>
      </c>
      <c r="D5201" s="28" t="s">
        <v>53</v>
      </c>
      <c r="E5201" s="29" t="s">
        <v>679</v>
      </c>
      <c r="F5201" s="24">
        <v>0</v>
      </c>
      <c r="G5201" s="24">
        <f t="shared" si="3478"/>
        <v>0</v>
      </c>
      <c r="H5201" s="24">
        <f t="shared" si="3478"/>
        <v>0</v>
      </c>
      <c r="I5201" s="24">
        <f t="shared" si="3478"/>
        <v>1406.39302</v>
      </c>
      <c r="J5201" s="37">
        <f t="shared" si="3478"/>
        <v>1406.39302</v>
      </c>
      <c r="K5201" s="24">
        <f t="shared" si="3478"/>
        <v>0</v>
      </c>
      <c r="L5201" s="24">
        <f t="shared" si="3478"/>
        <v>0</v>
      </c>
      <c r="M5201" s="24">
        <f t="shared" si="3478"/>
        <v>0</v>
      </c>
      <c r="N5201" s="24">
        <f t="shared" si="3478"/>
        <v>0</v>
      </c>
      <c r="O5201" s="30">
        <f t="shared" si="3478"/>
        <v>1406.39302</v>
      </c>
      <c r="P5201" s="30">
        <f t="shared" si="3478"/>
        <v>0</v>
      </c>
      <c r="Q5201" s="30">
        <f t="shared" si="3478"/>
        <v>0</v>
      </c>
      <c r="R5201" s="88">
        <f t="shared" si="3477"/>
        <v>100</v>
      </c>
      <c r="S5201" s="70"/>
    </row>
    <row r="5202" spans="1:19" ht="15.75" customHeight="1" x14ac:dyDescent="0.3">
      <c r="A5202" s="28" t="s">
        <v>992</v>
      </c>
      <c r="B5202" s="28" t="s">
        <v>1430</v>
      </c>
      <c r="C5202" s="28" t="s">
        <v>87</v>
      </c>
      <c r="D5202" s="28" t="s">
        <v>54</v>
      </c>
      <c r="E5202" s="29" t="s">
        <v>681</v>
      </c>
      <c r="F5202" s="24">
        <v>0</v>
      </c>
      <c r="G5202" s="24"/>
      <c r="H5202" s="24">
        <v>0</v>
      </c>
      <c r="I5202" s="24">
        <v>1406.39302</v>
      </c>
      <c r="J5202" s="37">
        <v>1406.39302</v>
      </c>
      <c r="K5202" s="24">
        <v>0</v>
      </c>
      <c r="L5202" s="24">
        <v>0</v>
      </c>
      <c r="M5202" s="24">
        <v>0</v>
      </c>
      <c r="N5202" s="24">
        <v>0</v>
      </c>
      <c r="O5202" s="30">
        <v>1406.39302</v>
      </c>
      <c r="P5202" s="30">
        <v>0</v>
      </c>
      <c r="Q5202" s="30">
        <v>0</v>
      </c>
      <c r="R5202" s="88">
        <f t="shared" si="3477"/>
        <v>100</v>
      </c>
      <c r="S5202" s="70"/>
    </row>
    <row r="5203" spans="1:19" ht="47.25" customHeight="1" x14ac:dyDescent="0.3">
      <c r="A5203" s="28" t="s">
        <v>992</v>
      </c>
      <c r="B5203" s="28" t="s">
        <v>1430</v>
      </c>
      <c r="C5203" s="28" t="s">
        <v>2000</v>
      </c>
      <c r="D5203" s="28"/>
      <c r="E5203" s="29" t="s">
        <v>2001</v>
      </c>
      <c r="F5203" s="24"/>
      <c r="G5203" s="24"/>
      <c r="H5203" s="24">
        <f t="shared" ref="H5203:I5205" si="3480">H5204</f>
        <v>128.11199999999999</v>
      </c>
      <c r="I5203" s="24">
        <f t="shared" si="3480"/>
        <v>155.96180000000001</v>
      </c>
      <c r="J5203" s="24">
        <f t="shared" ref="J5203:Q5205" si="3481">J5204</f>
        <v>107.0325</v>
      </c>
      <c r="K5203" s="24">
        <f t="shared" si="3481"/>
        <v>0</v>
      </c>
      <c r="L5203" s="24">
        <f t="shared" si="3481"/>
        <v>0</v>
      </c>
      <c r="M5203" s="24">
        <f t="shared" si="3481"/>
        <v>0</v>
      </c>
      <c r="N5203" s="24">
        <f t="shared" si="3481"/>
        <v>0</v>
      </c>
      <c r="O5203" s="24">
        <f t="shared" si="3481"/>
        <v>155.96180000000001</v>
      </c>
      <c r="P5203" s="24">
        <f t="shared" si="3481"/>
        <v>0</v>
      </c>
      <c r="Q5203" s="24">
        <f t="shared" si="3481"/>
        <v>0</v>
      </c>
      <c r="R5203" s="88">
        <f t="shared" si="3477"/>
        <v>100</v>
      </c>
      <c r="S5203" s="70"/>
    </row>
    <row r="5204" spans="1:19" ht="31.5" customHeight="1" x14ac:dyDescent="0.3">
      <c r="A5204" s="28" t="s">
        <v>992</v>
      </c>
      <c r="B5204" s="28" t="s">
        <v>1430</v>
      </c>
      <c r="C5204" s="28" t="s">
        <v>2002</v>
      </c>
      <c r="D5204" s="28"/>
      <c r="E5204" s="29" t="s">
        <v>2003</v>
      </c>
      <c r="F5204" s="24"/>
      <c r="G5204" s="24"/>
      <c r="H5204" s="24">
        <f t="shared" si="3480"/>
        <v>128.11199999999999</v>
      </c>
      <c r="I5204" s="24">
        <f t="shared" si="3480"/>
        <v>155.96180000000001</v>
      </c>
      <c r="J5204" s="24">
        <f t="shared" si="3481"/>
        <v>107.0325</v>
      </c>
      <c r="K5204" s="24">
        <f t="shared" si="3481"/>
        <v>0</v>
      </c>
      <c r="L5204" s="24">
        <f t="shared" si="3481"/>
        <v>0</v>
      </c>
      <c r="M5204" s="24">
        <f t="shared" si="3481"/>
        <v>0</v>
      </c>
      <c r="N5204" s="24">
        <f t="shared" si="3481"/>
        <v>0</v>
      </c>
      <c r="O5204" s="24">
        <f t="shared" si="3481"/>
        <v>155.96180000000001</v>
      </c>
      <c r="P5204" s="24">
        <f t="shared" si="3481"/>
        <v>0</v>
      </c>
      <c r="Q5204" s="24">
        <f t="shared" si="3481"/>
        <v>0</v>
      </c>
      <c r="R5204" s="88">
        <f t="shared" si="3477"/>
        <v>100</v>
      </c>
      <c r="S5204" s="70"/>
    </row>
    <row r="5205" spans="1:19" ht="31.5" customHeight="1" x14ac:dyDescent="0.3">
      <c r="A5205" s="28" t="s">
        <v>992</v>
      </c>
      <c r="B5205" s="28" t="s">
        <v>1430</v>
      </c>
      <c r="C5205" s="28" t="s">
        <v>2002</v>
      </c>
      <c r="D5205" s="28" t="s">
        <v>51</v>
      </c>
      <c r="E5205" s="29" t="s">
        <v>663</v>
      </c>
      <c r="F5205" s="24"/>
      <c r="G5205" s="24"/>
      <c r="H5205" s="24">
        <f t="shared" si="3480"/>
        <v>128.11199999999999</v>
      </c>
      <c r="I5205" s="24">
        <f t="shared" si="3480"/>
        <v>155.96180000000001</v>
      </c>
      <c r="J5205" s="24">
        <f t="shared" si="3481"/>
        <v>107.0325</v>
      </c>
      <c r="K5205" s="24">
        <f t="shared" si="3481"/>
        <v>0</v>
      </c>
      <c r="L5205" s="24">
        <f t="shared" si="3481"/>
        <v>0</v>
      </c>
      <c r="M5205" s="24">
        <f t="shared" si="3481"/>
        <v>0</v>
      </c>
      <c r="N5205" s="24">
        <f t="shared" si="3481"/>
        <v>0</v>
      </c>
      <c r="O5205" s="24">
        <f t="shared" si="3481"/>
        <v>155.96180000000001</v>
      </c>
      <c r="P5205" s="24">
        <f t="shared" si="3481"/>
        <v>0</v>
      </c>
      <c r="Q5205" s="24">
        <f t="shared" si="3481"/>
        <v>0</v>
      </c>
      <c r="R5205" s="88">
        <f t="shared" si="3477"/>
        <v>100</v>
      </c>
      <c r="S5205" s="70"/>
    </row>
    <row r="5206" spans="1:19" ht="31.5" customHeight="1" x14ac:dyDescent="0.3">
      <c r="A5206" s="28" t="s">
        <v>992</v>
      </c>
      <c r="B5206" s="28" t="s">
        <v>1430</v>
      </c>
      <c r="C5206" s="28" t="s">
        <v>2002</v>
      </c>
      <c r="D5206" s="28" t="s">
        <v>52</v>
      </c>
      <c r="E5206" s="29" t="s">
        <v>664</v>
      </c>
      <c r="F5206" s="24"/>
      <c r="G5206" s="24"/>
      <c r="H5206" s="24">
        <f>107.032+21.08</f>
        <v>128.11199999999999</v>
      </c>
      <c r="I5206" s="24">
        <v>155.96180000000001</v>
      </c>
      <c r="J5206" s="37">
        <v>107.0325</v>
      </c>
      <c r="K5206" s="24">
        <v>0</v>
      </c>
      <c r="L5206" s="24">
        <v>0</v>
      </c>
      <c r="M5206" s="24">
        <v>0</v>
      </c>
      <c r="N5206" s="24">
        <v>0</v>
      </c>
      <c r="O5206" s="30">
        <v>155.96180000000001</v>
      </c>
      <c r="P5206" s="30">
        <v>0</v>
      </c>
      <c r="Q5206" s="30">
        <v>0</v>
      </c>
      <c r="R5206" s="88">
        <f t="shared" si="3477"/>
        <v>100</v>
      </c>
      <c r="S5206" s="70"/>
    </row>
    <row r="5207" spans="1:19" s="36" customFormat="1" ht="15.75" customHeight="1" x14ac:dyDescent="0.3">
      <c r="A5207" s="43" t="s">
        <v>544</v>
      </c>
      <c r="B5207" s="43" t="s">
        <v>1396</v>
      </c>
      <c r="C5207" s="27"/>
      <c r="D5207" s="43"/>
      <c r="E5207" s="44" t="s">
        <v>614</v>
      </c>
      <c r="F5207" s="22">
        <v>44237.8</v>
      </c>
      <c r="G5207" s="22">
        <f t="shared" ref="G5207:Q5213" si="3482">G5208</f>
        <v>0</v>
      </c>
      <c r="H5207" s="22">
        <f t="shared" si="3482"/>
        <v>43686.100000000006</v>
      </c>
      <c r="I5207" s="22">
        <f t="shared" si="3482"/>
        <v>43686.1</v>
      </c>
      <c r="J5207" s="76">
        <f t="shared" si="3482"/>
        <v>29121.196999999996</v>
      </c>
      <c r="K5207" s="22">
        <f t="shared" si="3482"/>
        <v>0</v>
      </c>
      <c r="L5207" s="22">
        <f t="shared" si="3482"/>
        <v>0</v>
      </c>
      <c r="M5207" s="22">
        <f t="shared" si="3482"/>
        <v>0</v>
      </c>
      <c r="N5207" s="22">
        <f t="shared" si="3482"/>
        <v>0</v>
      </c>
      <c r="O5207" s="45">
        <f t="shared" si="3482"/>
        <v>43678.386939999997</v>
      </c>
      <c r="P5207" s="45">
        <f t="shared" si="3482"/>
        <v>0</v>
      </c>
      <c r="Q5207" s="45">
        <f t="shared" si="3482"/>
        <v>0</v>
      </c>
      <c r="R5207" s="86">
        <f t="shared" si="3477"/>
        <v>99.982344361249915</v>
      </c>
      <c r="S5207" s="70"/>
    </row>
    <row r="5208" spans="1:19" s="36" customFormat="1" ht="15.75" customHeight="1" x14ac:dyDescent="0.3">
      <c r="A5208" s="43" t="s">
        <v>544</v>
      </c>
      <c r="B5208" s="43" t="s">
        <v>45</v>
      </c>
      <c r="C5208" s="27"/>
      <c r="D5208" s="43"/>
      <c r="E5208" s="44" t="s">
        <v>619</v>
      </c>
      <c r="F5208" s="22">
        <v>44237.8</v>
      </c>
      <c r="G5208" s="22">
        <f t="shared" si="3482"/>
        <v>0</v>
      </c>
      <c r="H5208" s="22">
        <f t="shared" si="3482"/>
        <v>43686.100000000006</v>
      </c>
      <c r="I5208" s="22">
        <f t="shared" si="3482"/>
        <v>43686.1</v>
      </c>
      <c r="J5208" s="76">
        <f t="shared" si="3482"/>
        <v>29121.196999999996</v>
      </c>
      <c r="K5208" s="22">
        <f t="shared" si="3482"/>
        <v>0</v>
      </c>
      <c r="L5208" s="22">
        <f t="shared" si="3482"/>
        <v>0</v>
      </c>
      <c r="M5208" s="22">
        <f t="shared" si="3482"/>
        <v>0</v>
      </c>
      <c r="N5208" s="22">
        <f t="shared" si="3482"/>
        <v>0</v>
      </c>
      <c r="O5208" s="45">
        <f t="shared" si="3482"/>
        <v>43678.386939999997</v>
      </c>
      <c r="P5208" s="45">
        <f t="shared" si="3482"/>
        <v>0</v>
      </c>
      <c r="Q5208" s="45">
        <f t="shared" si="3482"/>
        <v>0</v>
      </c>
      <c r="R5208" s="86">
        <f t="shared" si="3477"/>
        <v>99.982344361249915</v>
      </c>
      <c r="S5208" s="70"/>
    </row>
    <row r="5209" spans="1:19" s="49" customFormat="1" ht="47.25" customHeight="1" x14ac:dyDescent="0.3">
      <c r="A5209" s="47" t="s">
        <v>544</v>
      </c>
      <c r="B5209" s="47" t="s">
        <v>1397</v>
      </c>
      <c r="C5209" s="20"/>
      <c r="D5209" s="47"/>
      <c r="E5209" s="48" t="s">
        <v>632</v>
      </c>
      <c r="F5209" s="23">
        <v>44237.8</v>
      </c>
      <c r="G5209" s="23">
        <f t="shared" ref="G5209:O5213" si="3483">G5210</f>
        <v>0</v>
      </c>
      <c r="H5209" s="23">
        <f t="shared" si="3483"/>
        <v>43686.100000000006</v>
      </c>
      <c r="I5209" s="23">
        <f t="shared" si="3483"/>
        <v>43686.1</v>
      </c>
      <c r="J5209" s="77">
        <f t="shared" si="3483"/>
        <v>29121.196999999996</v>
      </c>
      <c r="K5209" s="23">
        <f t="shared" si="3483"/>
        <v>0</v>
      </c>
      <c r="L5209" s="23">
        <f t="shared" si="3483"/>
        <v>0</v>
      </c>
      <c r="M5209" s="23">
        <f t="shared" si="3483"/>
        <v>0</v>
      </c>
      <c r="N5209" s="23">
        <f t="shared" si="3483"/>
        <v>0</v>
      </c>
      <c r="O5209" s="51">
        <f t="shared" si="3483"/>
        <v>43678.386939999997</v>
      </c>
      <c r="P5209" s="51">
        <f t="shared" si="3482"/>
        <v>0</v>
      </c>
      <c r="Q5209" s="51">
        <f t="shared" si="3482"/>
        <v>0</v>
      </c>
      <c r="R5209" s="87">
        <f t="shared" si="3477"/>
        <v>99.982344361249915</v>
      </c>
      <c r="S5209" s="70"/>
    </row>
    <row r="5210" spans="1:19" ht="47.25" customHeight="1" x14ac:dyDescent="0.3">
      <c r="A5210" s="28" t="s">
        <v>544</v>
      </c>
      <c r="B5210" s="28" t="s">
        <v>1397</v>
      </c>
      <c r="C5210" s="18" t="s">
        <v>548</v>
      </c>
      <c r="D5210" s="28"/>
      <c r="E5210" s="29" t="s">
        <v>1224</v>
      </c>
      <c r="F5210" s="24">
        <v>44237.8</v>
      </c>
      <c r="G5210" s="24">
        <f t="shared" ref="G5210:H5210" si="3484">G5211+G5215</f>
        <v>0</v>
      </c>
      <c r="H5210" s="24">
        <f t="shared" si="3484"/>
        <v>43686.100000000006</v>
      </c>
      <c r="I5210" s="24">
        <f t="shared" ref="I5210:Q5210" si="3485">I5211+I5215</f>
        <v>43686.1</v>
      </c>
      <c r="J5210" s="37">
        <f t="shared" si="3485"/>
        <v>29121.196999999996</v>
      </c>
      <c r="K5210" s="24">
        <f t="shared" si="3485"/>
        <v>0</v>
      </c>
      <c r="L5210" s="24">
        <f t="shared" si="3485"/>
        <v>0</v>
      </c>
      <c r="M5210" s="24">
        <f t="shared" si="3485"/>
        <v>0</v>
      </c>
      <c r="N5210" s="24">
        <f t="shared" si="3485"/>
        <v>0</v>
      </c>
      <c r="O5210" s="30">
        <f t="shared" si="3485"/>
        <v>43678.386939999997</v>
      </c>
      <c r="P5210" s="30">
        <f t="shared" si="3485"/>
        <v>0</v>
      </c>
      <c r="Q5210" s="30">
        <f t="shared" si="3485"/>
        <v>0</v>
      </c>
      <c r="R5210" s="88">
        <f t="shared" si="3477"/>
        <v>99.982344361249915</v>
      </c>
      <c r="S5210" s="70"/>
    </row>
    <row r="5211" spans="1:19" ht="31.5" customHeight="1" x14ac:dyDescent="0.3">
      <c r="A5211" s="28" t="s">
        <v>544</v>
      </c>
      <c r="B5211" s="28" t="s">
        <v>1397</v>
      </c>
      <c r="C5211" s="18" t="s">
        <v>549</v>
      </c>
      <c r="D5211" s="28"/>
      <c r="E5211" s="29" t="s">
        <v>1225</v>
      </c>
      <c r="F5211" s="24">
        <v>4529.3</v>
      </c>
      <c r="G5211" s="24">
        <f t="shared" si="3483"/>
        <v>0</v>
      </c>
      <c r="H5211" s="24">
        <f t="shared" si="3483"/>
        <v>4529.3</v>
      </c>
      <c r="I5211" s="24">
        <f t="shared" si="3483"/>
        <v>4792.1700099999998</v>
      </c>
      <c r="J5211" s="37">
        <f t="shared" si="3483"/>
        <v>3274.1</v>
      </c>
      <c r="K5211" s="24">
        <f t="shared" si="3483"/>
        <v>0</v>
      </c>
      <c r="L5211" s="24">
        <f t="shared" si="3483"/>
        <v>0</v>
      </c>
      <c r="M5211" s="24">
        <f t="shared" si="3483"/>
        <v>0</v>
      </c>
      <c r="N5211" s="24">
        <f t="shared" si="3483"/>
        <v>0</v>
      </c>
      <c r="O5211" s="30">
        <f t="shared" si="3483"/>
        <v>4790.3386899999996</v>
      </c>
      <c r="P5211" s="30">
        <f t="shared" si="3482"/>
        <v>0</v>
      </c>
      <c r="Q5211" s="30">
        <f t="shared" si="3482"/>
        <v>0</v>
      </c>
      <c r="R5211" s="88">
        <f t="shared" si="3477"/>
        <v>99.961785162125324</v>
      </c>
      <c r="S5211" s="70"/>
    </row>
    <row r="5212" spans="1:19" ht="31.5" customHeight="1" x14ac:dyDescent="0.3">
      <c r="A5212" s="28" t="s">
        <v>544</v>
      </c>
      <c r="B5212" s="28" t="s">
        <v>1397</v>
      </c>
      <c r="C5212" s="18" t="s">
        <v>545</v>
      </c>
      <c r="D5212" s="28"/>
      <c r="E5212" s="29" t="s">
        <v>1221</v>
      </c>
      <c r="F5212" s="24">
        <v>4529.3</v>
      </c>
      <c r="G5212" s="24">
        <f t="shared" si="3483"/>
        <v>0</v>
      </c>
      <c r="H5212" s="24">
        <f t="shared" si="3483"/>
        <v>4529.3</v>
      </c>
      <c r="I5212" s="24">
        <f t="shared" si="3483"/>
        <v>4792.1700099999998</v>
      </c>
      <c r="J5212" s="37">
        <f t="shared" si="3483"/>
        <v>3274.1</v>
      </c>
      <c r="K5212" s="24">
        <f t="shared" si="3483"/>
        <v>0</v>
      </c>
      <c r="L5212" s="24">
        <f t="shared" si="3483"/>
        <v>0</v>
      </c>
      <c r="M5212" s="24">
        <f t="shared" si="3483"/>
        <v>0</v>
      </c>
      <c r="N5212" s="24">
        <f t="shared" si="3483"/>
        <v>0</v>
      </c>
      <c r="O5212" s="30">
        <f t="shared" si="3483"/>
        <v>4790.3386899999996</v>
      </c>
      <c r="P5212" s="30">
        <f t="shared" si="3482"/>
        <v>0</v>
      </c>
      <c r="Q5212" s="30">
        <f t="shared" si="3482"/>
        <v>0</v>
      </c>
      <c r="R5212" s="88">
        <f t="shared" si="3477"/>
        <v>99.961785162125324</v>
      </c>
      <c r="S5212" s="70"/>
    </row>
    <row r="5213" spans="1:19" ht="78" x14ac:dyDescent="0.3">
      <c r="A5213" s="28" t="s">
        <v>544</v>
      </c>
      <c r="B5213" s="28" t="s">
        <v>1397</v>
      </c>
      <c r="C5213" s="18" t="s">
        <v>545</v>
      </c>
      <c r="D5213" s="28" t="s">
        <v>58</v>
      </c>
      <c r="E5213" s="29" t="s">
        <v>660</v>
      </c>
      <c r="F5213" s="24">
        <v>4529.3</v>
      </c>
      <c r="G5213" s="24">
        <f t="shared" si="3483"/>
        <v>0</v>
      </c>
      <c r="H5213" s="24">
        <f t="shared" si="3483"/>
        <v>4529.3</v>
      </c>
      <c r="I5213" s="24">
        <f t="shared" si="3483"/>
        <v>4792.1700099999998</v>
      </c>
      <c r="J5213" s="37">
        <f t="shared" si="3483"/>
        <v>3274.1</v>
      </c>
      <c r="K5213" s="24">
        <f t="shared" si="3483"/>
        <v>0</v>
      </c>
      <c r="L5213" s="24">
        <f t="shared" si="3483"/>
        <v>0</v>
      </c>
      <c r="M5213" s="24">
        <f t="shared" si="3483"/>
        <v>0</v>
      </c>
      <c r="N5213" s="24">
        <f t="shared" si="3483"/>
        <v>0</v>
      </c>
      <c r="O5213" s="30">
        <f t="shared" si="3483"/>
        <v>4790.3386899999996</v>
      </c>
      <c r="P5213" s="30">
        <f t="shared" si="3482"/>
        <v>0</v>
      </c>
      <c r="Q5213" s="30">
        <f t="shared" si="3482"/>
        <v>0</v>
      </c>
      <c r="R5213" s="88">
        <f t="shared" si="3477"/>
        <v>99.961785162125324</v>
      </c>
      <c r="S5213" s="70"/>
    </row>
    <row r="5214" spans="1:19" ht="31.5" customHeight="1" x14ac:dyDescent="0.3">
      <c r="A5214" s="28" t="s">
        <v>544</v>
      </c>
      <c r="B5214" s="28" t="s">
        <v>1397</v>
      </c>
      <c r="C5214" s="18" t="s">
        <v>545</v>
      </c>
      <c r="D5214" s="28" t="s">
        <v>68</v>
      </c>
      <c r="E5214" s="29" t="s">
        <v>662</v>
      </c>
      <c r="F5214" s="24">
        <v>4529.3</v>
      </c>
      <c r="G5214" s="24"/>
      <c r="H5214" s="24">
        <v>4529.3</v>
      </c>
      <c r="I5214" s="24">
        <v>4792.1700099999998</v>
      </c>
      <c r="J5214" s="37">
        <v>3274.1</v>
      </c>
      <c r="K5214" s="24">
        <v>0</v>
      </c>
      <c r="L5214" s="24">
        <v>0</v>
      </c>
      <c r="M5214" s="24">
        <v>0</v>
      </c>
      <c r="N5214" s="24">
        <v>0</v>
      </c>
      <c r="O5214" s="30">
        <v>4790.3386899999996</v>
      </c>
      <c r="P5214" s="30">
        <v>0</v>
      </c>
      <c r="Q5214" s="30">
        <v>0</v>
      </c>
      <c r="R5214" s="88">
        <f t="shared" si="3477"/>
        <v>99.961785162125324</v>
      </c>
      <c r="S5214" s="70"/>
    </row>
    <row r="5215" spans="1:19" ht="15.75" customHeight="1" x14ac:dyDescent="0.3">
      <c r="A5215" s="28" t="s">
        <v>544</v>
      </c>
      <c r="B5215" s="28" t="s">
        <v>1397</v>
      </c>
      <c r="C5215" s="18" t="s">
        <v>550</v>
      </c>
      <c r="D5215" s="28"/>
      <c r="E5215" s="29" t="s">
        <v>1223</v>
      </c>
      <c r="F5215" s="24">
        <v>39708.5</v>
      </c>
      <c r="G5215" s="24">
        <f t="shared" ref="G5215:H5215" si="3486">G5216+G5219</f>
        <v>0</v>
      </c>
      <c r="H5215" s="24">
        <f t="shared" si="3486"/>
        <v>39156.800000000003</v>
      </c>
      <c r="I5215" s="24">
        <f t="shared" ref="I5215:Q5215" si="3487">I5216+I5219</f>
        <v>38893.929989999997</v>
      </c>
      <c r="J5215" s="37">
        <f t="shared" si="3487"/>
        <v>25847.096999999998</v>
      </c>
      <c r="K5215" s="24">
        <f t="shared" si="3487"/>
        <v>0</v>
      </c>
      <c r="L5215" s="24">
        <f t="shared" si="3487"/>
        <v>0</v>
      </c>
      <c r="M5215" s="24">
        <f t="shared" si="3487"/>
        <v>0</v>
      </c>
      <c r="N5215" s="24">
        <f t="shared" si="3487"/>
        <v>0</v>
      </c>
      <c r="O5215" s="30">
        <f t="shared" si="3487"/>
        <v>38888.04825</v>
      </c>
      <c r="P5215" s="30">
        <f t="shared" si="3487"/>
        <v>0</v>
      </c>
      <c r="Q5215" s="30">
        <f t="shared" si="3487"/>
        <v>0</v>
      </c>
      <c r="R5215" s="88">
        <f t="shared" si="3477"/>
        <v>99.984877486020281</v>
      </c>
      <c r="S5215" s="70"/>
    </row>
    <row r="5216" spans="1:19" ht="31.5" customHeight="1" x14ac:dyDescent="0.3">
      <c r="A5216" s="28" t="s">
        <v>544</v>
      </c>
      <c r="B5216" s="28" t="s">
        <v>1397</v>
      </c>
      <c r="C5216" s="18" t="s">
        <v>546</v>
      </c>
      <c r="D5216" s="28"/>
      <c r="E5216" s="29" t="s">
        <v>1221</v>
      </c>
      <c r="F5216" s="24">
        <v>34141.5</v>
      </c>
      <c r="G5216" s="24">
        <f t="shared" ref="G5216:Q5217" si="3488">G5217</f>
        <v>0</v>
      </c>
      <c r="H5216" s="24">
        <f t="shared" si="3488"/>
        <v>34141.5</v>
      </c>
      <c r="I5216" s="24">
        <f t="shared" si="3488"/>
        <v>36117.64761</v>
      </c>
      <c r="J5216" s="37">
        <f t="shared" si="3488"/>
        <v>23876.799999999999</v>
      </c>
      <c r="K5216" s="24">
        <f t="shared" si="3488"/>
        <v>0</v>
      </c>
      <c r="L5216" s="24">
        <f t="shared" si="3488"/>
        <v>0</v>
      </c>
      <c r="M5216" s="24">
        <f t="shared" si="3488"/>
        <v>0</v>
      </c>
      <c r="N5216" s="24">
        <f t="shared" si="3488"/>
        <v>0</v>
      </c>
      <c r="O5216" s="30">
        <f t="shared" si="3488"/>
        <v>36111.765870000003</v>
      </c>
      <c r="P5216" s="30">
        <f t="shared" si="3488"/>
        <v>0</v>
      </c>
      <c r="Q5216" s="30">
        <f t="shared" si="3488"/>
        <v>0</v>
      </c>
      <c r="R5216" s="88">
        <f t="shared" si="3477"/>
        <v>99.983715052365781</v>
      </c>
      <c r="S5216" s="70"/>
    </row>
    <row r="5217" spans="1:19" ht="78.75" customHeight="1" x14ac:dyDescent="0.3">
      <c r="A5217" s="28" t="s">
        <v>544</v>
      </c>
      <c r="B5217" s="28" t="s">
        <v>1397</v>
      </c>
      <c r="C5217" s="18" t="s">
        <v>546</v>
      </c>
      <c r="D5217" s="28" t="s">
        <v>58</v>
      </c>
      <c r="E5217" s="29" t="s">
        <v>660</v>
      </c>
      <c r="F5217" s="24">
        <v>34141.5</v>
      </c>
      <c r="G5217" s="24">
        <f t="shared" si="3488"/>
        <v>0</v>
      </c>
      <c r="H5217" s="24">
        <f t="shared" si="3488"/>
        <v>34141.5</v>
      </c>
      <c r="I5217" s="24">
        <f t="shared" si="3488"/>
        <v>36117.64761</v>
      </c>
      <c r="J5217" s="37">
        <f t="shared" si="3488"/>
        <v>23876.799999999999</v>
      </c>
      <c r="K5217" s="24">
        <f t="shared" si="3488"/>
        <v>0</v>
      </c>
      <c r="L5217" s="24">
        <f t="shared" si="3488"/>
        <v>0</v>
      </c>
      <c r="M5217" s="24">
        <f t="shared" si="3488"/>
        <v>0</v>
      </c>
      <c r="N5217" s="24">
        <f t="shared" si="3488"/>
        <v>0</v>
      </c>
      <c r="O5217" s="30">
        <f t="shared" si="3488"/>
        <v>36111.765870000003</v>
      </c>
      <c r="P5217" s="30">
        <f t="shared" si="3488"/>
        <v>0</v>
      </c>
      <c r="Q5217" s="30">
        <f t="shared" si="3488"/>
        <v>0</v>
      </c>
      <c r="R5217" s="88">
        <f t="shared" si="3477"/>
        <v>99.983715052365781</v>
      </c>
      <c r="S5217" s="70"/>
    </row>
    <row r="5218" spans="1:19" ht="31.5" customHeight="1" x14ac:dyDescent="0.3">
      <c r="A5218" s="28" t="s">
        <v>544</v>
      </c>
      <c r="B5218" s="28" t="s">
        <v>1397</v>
      </c>
      <c r="C5218" s="18" t="s">
        <v>546</v>
      </c>
      <c r="D5218" s="28" t="s">
        <v>68</v>
      </c>
      <c r="E5218" s="29" t="s">
        <v>662</v>
      </c>
      <c r="F5218" s="24">
        <v>34141.5</v>
      </c>
      <c r="G5218" s="24"/>
      <c r="H5218" s="24">
        <v>34141.5</v>
      </c>
      <c r="I5218" s="24">
        <v>36117.64761</v>
      </c>
      <c r="J5218" s="37">
        <v>23876.799999999999</v>
      </c>
      <c r="K5218" s="24">
        <v>0</v>
      </c>
      <c r="L5218" s="24">
        <v>0</v>
      </c>
      <c r="M5218" s="24">
        <v>0</v>
      </c>
      <c r="N5218" s="24">
        <v>0</v>
      </c>
      <c r="O5218" s="30">
        <v>36111.765870000003</v>
      </c>
      <c r="P5218" s="30">
        <v>0</v>
      </c>
      <c r="Q5218" s="30">
        <v>0</v>
      </c>
      <c r="R5218" s="88">
        <f t="shared" si="3477"/>
        <v>99.983715052365781</v>
      </c>
      <c r="S5218" s="70"/>
    </row>
    <row r="5219" spans="1:19" ht="31.5" customHeight="1" x14ac:dyDescent="0.3">
      <c r="A5219" s="28" t="s">
        <v>544</v>
      </c>
      <c r="B5219" s="28" t="s">
        <v>1397</v>
      </c>
      <c r="C5219" s="18" t="s">
        <v>547</v>
      </c>
      <c r="D5219" s="28"/>
      <c r="E5219" s="29" t="s">
        <v>1222</v>
      </c>
      <c r="F5219" s="24">
        <v>5567</v>
      </c>
      <c r="G5219" s="24">
        <f t="shared" ref="G5219:H5219" si="3489">G5220+G5222+G5224</f>
        <v>0</v>
      </c>
      <c r="H5219" s="24">
        <f t="shared" si="3489"/>
        <v>5015.3</v>
      </c>
      <c r="I5219" s="24">
        <f t="shared" ref="I5219:Q5219" si="3490">I5220+I5222+I5224</f>
        <v>2776.2823800000001</v>
      </c>
      <c r="J5219" s="37">
        <f t="shared" si="3490"/>
        <v>1970.297</v>
      </c>
      <c r="K5219" s="24">
        <f t="shared" si="3490"/>
        <v>0</v>
      </c>
      <c r="L5219" s="24">
        <f t="shared" si="3490"/>
        <v>0</v>
      </c>
      <c r="M5219" s="24">
        <f t="shared" si="3490"/>
        <v>0</v>
      </c>
      <c r="N5219" s="24">
        <f t="shared" si="3490"/>
        <v>0</v>
      </c>
      <c r="O5219" s="30">
        <f t="shared" si="3490"/>
        <v>2776.2823800000001</v>
      </c>
      <c r="P5219" s="30">
        <f t="shared" si="3490"/>
        <v>0</v>
      </c>
      <c r="Q5219" s="30">
        <f t="shared" si="3490"/>
        <v>0</v>
      </c>
      <c r="R5219" s="88">
        <f t="shared" si="3477"/>
        <v>100</v>
      </c>
      <c r="S5219" s="70"/>
    </row>
    <row r="5220" spans="1:19" ht="78.75" customHeight="1" x14ac:dyDescent="0.3">
      <c r="A5220" s="28" t="s">
        <v>544</v>
      </c>
      <c r="B5220" s="28" t="s">
        <v>1397</v>
      </c>
      <c r="C5220" s="18" t="s">
        <v>547</v>
      </c>
      <c r="D5220" s="28" t="s">
        <v>58</v>
      </c>
      <c r="E5220" s="29" t="s">
        <v>660</v>
      </c>
      <c r="F5220" s="24">
        <v>442.7</v>
      </c>
      <c r="G5220" s="24">
        <f t="shared" ref="G5220:Q5224" si="3491">G5221</f>
        <v>0</v>
      </c>
      <c r="H5220" s="24">
        <f t="shared" si="3491"/>
        <v>96.590999999999994</v>
      </c>
      <c r="I5220" s="24">
        <f t="shared" si="3491"/>
        <v>56.525500000000001</v>
      </c>
      <c r="J5220" s="37">
        <f t="shared" si="3491"/>
        <v>95.150810000000007</v>
      </c>
      <c r="K5220" s="24">
        <f t="shared" si="3491"/>
        <v>0</v>
      </c>
      <c r="L5220" s="24">
        <f t="shared" si="3491"/>
        <v>0</v>
      </c>
      <c r="M5220" s="24">
        <f t="shared" si="3491"/>
        <v>0</v>
      </c>
      <c r="N5220" s="24">
        <f t="shared" si="3491"/>
        <v>0</v>
      </c>
      <c r="O5220" s="30">
        <f t="shared" si="3491"/>
        <v>56.525500000000001</v>
      </c>
      <c r="P5220" s="30">
        <f t="shared" si="3491"/>
        <v>0</v>
      </c>
      <c r="Q5220" s="30">
        <f t="shared" si="3491"/>
        <v>0</v>
      </c>
      <c r="R5220" s="88">
        <f t="shared" si="3477"/>
        <v>100</v>
      </c>
      <c r="S5220" s="70"/>
    </row>
    <row r="5221" spans="1:19" ht="31.5" customHeight="1" x14ac:dyDescent="0.3">
      <c r="A5221" s="28" t="s">
        <v>544</v>
      </c>
      <c r="B5221" s="28" t="s">
        <v>1397</v>
      </c>
      <c r="C5221" s="18" t="s">
        <v>547</v>
      </c>
      <c r="D5221" s="28" t="s">
        <v>68</v>
      </c>
      <c r="E5221" s="29" t="s">
        <v>662</v>
      </c>
      <c r="F5221" s="24">
        <v>442.7</v>
      </c>
      <c r="G5221" s="24"/>
      <c r="H5221" s="24">
        <v>96.590999999999994</v>
      </c>
      <c r="I5221" s="24">
        <v>56.525500000000001</v>
      </c>
      <c r="J5221" s="37">
        <v>95.150810000000007</v>
      </c>
      <c r="K5221" s="24">
        <v>0</v>
      </c>
      <c r="L5221" s="24">
        <v>0</v>
      </c>
      <c r="M5221" s="24">
        <v>0</v>
      </c>
      <c r="N5221" s="24">
        <v>0</v>
      </c>
      <c r="O5221" s="30">
        <v>56.525500000000001</v>
      </c>
      <c r="P5221" s="30">
        <v>0</v>
      </c>
      <c r="Q5221" s="30">
        <v>0</v>
      </c>
      <c r="R5221" s="88">
        <f t="shared" si="3477"/>
        <v>100</v>
      </c>
      <c r="S5221" s="70"/>
    </row>
    <row r="5222" spans="1:19" ht="31.5" customHeight="1" x14ac:dyDescent="0.3">
      <c r="A5222" s="28" t="s">
        <v>544</v>
      </c>
      <c r="B5222" s="28" t="s">
        <v>1397</v>
      </c>
      <c r="C5222" s="18" t="s">
        <v>547</v>
      </c>
      <c r="D5222" s="28" t="s">
        <v>51</v>
      </c>
      <c r="E5222" s="29" t="s">
        <v>663</v>
      </c>
      <c r="F5222" s="24">
        <v>5074.3</v>
      </c>
      <c r="G5222" s="24">
        <f t="shared" si="3491"/>
        <v>0</v>
      </c>
      <c r="H5222" s="24">
        <f t="shared" si="3491"/>
        <v>4868.7089999999998</v>
      </c>
      <c r="I5222" s="24">
        <f t="shared" si="3491"/>
        <v>2669.7568799999999</v>
      </c>
      <c r="J5222" s="37">
        <f t="shared" si="3491"/>
        <v>1825.1461899999999</v>
      </c>
      <c r="K5222" s="24">
        <f t="shared" si="3491"/>
        <v>0</v>
      </c>
      <c r="L5222" s="24">
        <f t="shared" si="3491"/>
        <v>0</v>
      </c>
      <c r="M5222" s="24">
        <f t="shared" si="3491"/>
        <v>0</v>
      </c>
      <c r="N5222" s="24">
        <f t="shared" si="3491"/>
        <v>0</v>
      </c>
      <c r="O5222" s="30">
        <f t="shared" si="3491"/>
        <v>2669.7568799999999</v>
      </c>
      <c r="P5222" s="30">
        <f t="shared" si="3491"/>
        <v>0</v>
      </c>
      <c r="Q5222" s="30">
        <f t="shared" si="3491"/>
        <v>0</v>
      </c>
      <c r="R5222" s="88">
        <f t="shared" si="3477"/>
        <v>100</v>
      </c>
      <c r="S5222" s="70"/>
    </row>
    <row r="5223" spans="1:19" ht="31.5" customHeight="1" x14ac:dyDescent="0.3">
      <c r="A5223" s="28" t="s">
        <v>544</v>
      </c>
      <c r="B5223" s="28" t="s">
        <v>1397</v>
      </c>
      <c r="C5223" s="18" t="s">
        <v>547</v>
      </c>
      <c r="D5223" s="28" t="s">
        <v>52</v>
      </c>
      <c r="E5223" s="29" t="s">
        <v>664</v>
      </c>
      <c r="F5223" s="24">
        <v>5074.3</v>
      </c>
      <c r="G5223" s="24"/>
      <c r="H5223" s="24">
        <v>4868.7089999999998</v>
      </c>
      <c r="I5223" s="24">
        <v>2669.7568799999999</v>
      </c>
      <c r="J5223" s="37">
        <v>1825.1461899999999</v>
      </c>
      <c r="K5223" s="24">
        <v>0</v>
      </c>
      <c r="L5223" s="24">
        <v>0</v>
      </c>
      <c r="M5223" s="24">
        <v>0</v>
      </c>
      <c r="N5223" s="24">
        <v>0</v>
      </c>
      <c r="O5223" s="30">
        <v>2669.7568799999999</v>
      </c>
      <c r="P5223" s="30">
        <v>0</v>
      </c>
      <c r="Q5223" s="30">
        <v>0</v>
      </c>
      <c r="R5223" s="88">
        <f t="shared" si="3477"/>
        <v>100</v>
      </c>
      <c r="S5223" s="70"/>
    </row>
    <row r="5224" spans="1:19" ht="15.75" customHeight="1" x14ac:dyDescent="0.3">
      <c r="A5224" s="28" t="s">
        <v>544</v>
      </c>
      <c r="B5224" s="28" t="s">
        <v>1397</v>
      </c>
      <c r="C5224" s="18" t="s">
        <v>547</v>
      </c>
      <c r="D5224" s="28" t="s">
        <v>53</v>
      </c>
      <c r="E5224" s="29" t="s">
        <v>679</v>
      </c>
      <c r="F5224" s="24">
        <v>50</v>
      </c>
      <c r="G5224" s="24">
        <f t="shared" si="3491"/>
        <v>0</v>
      </c>
      <c r="H5224" s="24">
        <f t="shared" si="3491"/>
        <v>50</v>
      </c>
      <c r="I5224" s="24">
        <f t="shared" si="3491"/>
        <v>50</v>
      </c>
      <c r="J5224" s="37">
        <f t="shared" si="3491"/>
        <v>50</v>
      </c>
      <c r="K5224" s="24">
        <f t="shared" si="3491"/>
        <v>0</v>
      </c>
      <c r="L5224" s="24">
        <f t="shared" si="3491"/>
        <v>0</v>
      </c>
      <c r="M5224" s="24">
        <f t="shared" si="3491"/>
        <v>0</v>
      </c>
      <c r="N5224" s="24">
        <f t="shared" si="3491"/>
        <v>0</v>
      </c>
      <c r="O5224" s="30">
        <f t="shared" si="3491"/>
        <v>50</v>
      </c>
      <c r="P5224" s="30">
        <f t="shared" si="3491"/>
        <v>0</v>
      </c>
      <c r="Q5224" s="30">
        <f t="shared" si="3491"/>
        <v>0</v>
      </c>
      <c r="R5224" s="88">
        <f t="shared" si="3477"/>
        <v>100</v>
      </c>
      <c r="S5224" s="70"/>
    </row>
    <row r="5225" spans="1:19" ht="15.75" customHeight="1" x14ac:dyDescent="0.3">
      <c r="A5225" s="28" t="s">
        <v>544</v>
      </c>
      <c r="B5225" s="28" t="s">
        <v>1397</v>
      </c>
      <c r="C5225" s="18" t="s">
        <v>547</v>
      </c>
      <c r="D5225" s="28" t="s">
        <v>60</v>
      </c>
      <c r="E5225" s="29" t="s">
        <v>682</v>
      </c>
      <c r="F5225" s="24">
        <v>50</v>
      </c>
      <c r="G5225" s="24"/>
      <c r="H5225" s="24">
        <v>50</v>
      </c>
      <c r="I5225" s="24">
        <v>50</v>
      </c>
      <c r="J5225" s="37">
        <v>50</v>
      </c>
      <c r="K5225" s="24">
        <v>0</v>
      </c>
      <c r="L5225" s="24">
        <v>0</v>
      </c>
      <c r="M5225" s="24">
        <v>0</v>
      </c>
      <c r="N5225" s="24">
        <v>0</v>
      </c>
      <c r="O5225" s="30">
        <v>50</v>
      </c>
      <c r="P5225" s="30">
        <v>0</v>
      </c>
      <c r="Q5225" s="30">
        <v>0</v>
      </c>
      <c r="R5225" s="88">
        <f t="shared" si="3477"/>
        <v>100</v>
      </c>
      <c r="S5225" s="70"/>
    </row>
    <row r="5226" spans="1:19" s="36" customFormat="1" ht="15.75" customHeight="1" x14ac:dyDescent="0.3">
      <c r="A5226" s="43" t="s">
        <v>551</v>
      </c>
      <c r="B5226" s="43" t="s">
        <v>1396</v>
      </c>
      <c r="C5226" s="27"/>
      <c r="D5226" s="43"/>
      <c r="E5226" s="44" t="s">
        <v>615</v>
      </c>
      <c r="F5226" s="22">
        <v>10155.300000000001</v>
      </c>
      <c r="G5226" s="22">
        <f t="shared" ref="G5226:Q5228" si="3492">G5227</f>
        <v>0</v>
      </c>
      <c r="H5226" s="22">
        <f t="shared" si="3492"/>
        <v>10155.299999999999</v>
      </c>
      <c r="I5226" s="22">
        <f t="shared" si="3492"/>
        <v>10155.299999999999</v>
      </c>
      <c r="J5226" s="76">
        <f t="shared" si="3492"/>
        <v>7455.68</v>
      </c>
      <c r="K5226" s="22">
        <f t="shared" si="3492"/>
        <v>0</v>
      </c>
      <c r="L5226" s="22">
        <f t="shared" si="3492"/>
        <v>0</v>
      </c>
      <c r="M5226" s="22">
        <f t="shared" si="3492"/>
        <v>0</v>
      </c>
      <c r="N5226" s="22">
        <f t="shared" si="3492"/>
        <v>0</v>
      </c>
      <c r="O5226" s="45">
        <f t="shared" si="3492"/>
        <v>10132.945169999999</v>
      </c>
      <c r="P5226" s="45">
        <f t="shared" si="3492"/>
        <v>0</v>
      </c>
      <c r="Q5226" s="45">
        <f t="shared" si="3492"/>
        <v>0</v>
      </c>
      <c r="R5226" s="86">
        <f t="shared" si="3477"/>
        <v>99.779870314023228</v>
      </c>
      <c r="S5226" s="70"/>
    </row>
    <row r="5227" spans="1:19" s="36" customFormat="1" ht="15.75" customHeight="1" x14ac:dyDescent="0.3">
      <c r="A5227" s="43" t="s">
        <v>551</v>
      </c>
      <c r="B5227" s="43" t="s">
        <v>45</v>
      </c>
      <c r="C5227" s="27"/>
      <c r="D5227" s="43"/>
      <c r="E5227" s="44" t="s">
        <v>619</v>
      </c>
      <c r="F5227" s="22">
        <v>10155.300000000001</v>
      </c>
      <c r="G5227" s="22">
        <f t="shared" si="3492"/>
        <v>0</v>
      </c>
      <c r="H5227" s="22">
        <f t="shared" si="3492"/>
        <v>10155.299999999999</v>
      </c>
      <c r="I5227" s="22">
        <f t="shared" si="3492"/>
        <v>10155.299999999999</v>
      </c>
      <c r="J5227" s="76">
        <f t="shared" si="3492"/>
        <v>7455.68</v>
      </c>
      <c r="K5227" s="22">
        <f t="shared" si="3492"/>
        <v>0</v>
      </c>
      <c r="L5227" s="22">
        <f t="shared" si="3492"/>
        <v>0</v>
      </c>
      <c r="M5227" s="22">
        <f t="shared" si="3492"/>
        <v>0</v>
      </c>
      <c r="N5227" s="22">
        <f t="shared" si="3492"/>
        <v>0</v>
      </c>
      <c r="O5227" s="45">
        <f t="shared" si="3492"/>
        <v>10132.945169999999</v>
      </c>
      <c r="P5227" s="45">
        <f t="shared" si="3492"/>
        <v>0</v>
      </c>
      <c r="Q5227" s="45">
        <f t="shared" si="3492"/>
        <v>0</v>
      </c>
      <c r="R5227" s="86">
        <f t="shared" si="3477"/>
        <v>99.779870314023228</v>
      </c>
      <c r="S5227" s="70"/>
    </row>
    <row r="5228" spans="1:19" s="49" customFormat="1" ht="15.75" customHeight="1" x14ac:dyDescent="0.3">
      <c r="A5228" s="47" t="s">
        <v>551</v>
      </c>
      <c r="B5228" s="47" t="s">
        <v>1431</v>
      </c>
      <c r="C5228" s="20"/>
      <c r="D5228" s="47"/>
      <c r="E5228" s="48" t="s">
        <v>633</v>
      </c>
      <c r="F5228" s="23">
        <v>10155.300000000001</v>
      </c>
      <c r="G5228" s="23">
        <f t="shared" ref="G5228:O5228" si="3493">G5229</f>
        <v>0</v>
      </c>
      <c r="H5228" s="23">
        <f t="shared" si="3493"/>
        <v>10155.299999999999</v>
      </c>
      <c r="I5228" s="23">
        <f t="shared" si="3493"/>
        <v>10155.299999999999</v>
      </c>
      <c r="J5228" s="77">
        <f t="shared" si="3493"/>
        <v>7455.68</v>
      </c>
      <c r="K5228" s="23">
        <f t="shared" si="3493"/>
        <v>0</v>
      </c>
      <c r="L5228" s="23">
        <f t="shared" si="3493"/>
        <v>0</v>
      </c>
      <c r="M5228" s="23">
        <f t="shared" si="3493"/>
        <v>0</v>
      </c>
      <c r="N5228" s="23">
        <f t="shared" si="3493"/>
        <v>0</v>
      </c>
      <c r="O5228" s="51">
        <f t="shared" si="3493"/>
        <v>10132.945169999999</v>
      </c>
      <c r="P5228" s="51">
        <f t="shared" si="3492"/>
        <v>0</v>
      </c>
      <c r="Q5228" s="51">
        <f t="shared" si="3492"/>
        <v>0</v>
      </c>
      <c r="R5228" s="87">
        <f t="shared" si="3477"/>
        <v>99.779870314023228</v>
      </c>
      <c r="S5228" s="70"/>
    </row>
    <row r="5229" spans="1:19" ht="31.5" customHeight="1" x14ac:dyDescent="0.3">
      <c r="A5229" s="28" t="s">
        <v>551</v>
      </c>
      <c r="B5229" s="28" t="s">
        <v>1431</v>
      </c>
      <c r="C5229" s="18" t="s">
        <v>555</v>
      </c>
      <c r="D5229" s="28"/>
      <c r="E5229" s="29" t="s">
        <v>1226</v>
      </c>
      <c r="F5229" s="24">
        <v>10155.300000000001</v>
      </c>
      <c r="G5229" s="24">
        <f t="shared" ref="G5229:H5229" si="3494">G5230+G5234</f>
        <v>0</v>
      </c>
      <c r="H5229" s="24">
        <f t="shared" si="3494"/>
        <v>10155.299999999999</v>
      </c>
      <c r="I5229" s="24">
        <f t="shared" ref="I5229:Q5229" si="3495">I5230+I5234</f>
        <v>10155.299999999999</v>
      </c>
      <c r="J5229" s="37">
        <f t="shared" si="3495"/>
        <v>7455.68</v>
      </c>
      <c r="K5229" s="24">
        <f t="shared" si="3495"/>
        <v>0</v>
      </c>
      <c r="L5229" s="24">
        <f t="shared" si="3495"/>
        <v>0</v>
      </c>
      <c r="M5229" s="24">
        <f t="shared" si="3495"/>
        <v>0</v>
      </c>
      <c r="N5229" s="24">
        <f t="shared" si="3495"/>
        <v>0</v>
      </c>
      <c r="O5229" s="30">
        <f t="shared" si="3495"/>
        <v>10132.945169999999</v>
      </c>
      <c r="P5229" s="30">
        <f t="shared" si="3495"/>
        <v>0</v>
      </c>
      <c r="Q5229" s="30">
        <f t="shared" si="3495"/>
        <v>0</v>
      </c>
      <c r="R5229" s="88">
        <f t="shared" si="3477"/>
        <v>99.779870314023228</v>
      </c>
      <c r="S5229" s="70"/>
    </row>
    <row r="5230" spans="1:19" ht="31.5" customHeight="1" x14ac:dyDescent="0.3">
      <c r="A5230" s="28" t="s">
        <v>551</v>
      </c>
      <c r="B5230" s="28" t="s">
        <v>1431</v>
      </c>
      <c r="C5230" s="18" t="s">
        <v>556</v>
      </c>
      <c r="D5230" s="28"/>
      <c r="E5230" s="29" t="s">
        <v>1227</v>
      </c>
      <c r="F5230" s="24">
        <v>9377.5</v>
      </c>
      <c r="G5230" s="24">
        <f t="shared" ref="G5230:Q5232" si="3496">G5231</f>
        <v>0</v>
      </c>
      <c r="H5230" s="24">
        <f t="shared" si="3496"/>
        <v>9377.5</v>
      </c>
      <c r="I5230" s="24">
        <f t="shared" si="3496"/>
        <v>9377.5</v>
      </c>
      <c r="J5230" s="37">
        <f t="shared" si="3496"/>
        <v>6871.8</v>
      </c>
      <c r="K5230" s="24">
        <f t="shared" si="3496"/>
        <v>0</v>
      </c>
      <c r="L5230" s="24">
        <f t="shared" si="3496"/>
        <v>0</v>
      </c>
      <c r="M5230" s="24">
        <f t="shared" si="3496"/>
        <v>0</v>
      </c>
      <c r="N5230" s="24">
        <f t="shared" si="3496"/>
        <v>0</v>
      </c>
      <c r="O5230" s="30">
        <f t="shared" si="3496"/>
        <v>9375.1268999999993</v>
      </c>
      <c r="P5230" s="30">
        <f t="shared" si="3496"/>
        <v>0</v>
      </c>
      <c r="Q5230" s="30">
        <f t="shared" si="3496"/>
        <v>0</v>
      </c>
      <c r="R5230" s="88">
        <f t="shared" si="3477"/>
        <v>99.974693681684883</v>
      </c>
      <c r="S5230" s="70"/>
    </row>
    <row r="5231" spans="1:19" ht="31.5" customHeight="1" x14ac:dyDescent="0.3">
      <c r="A5231" s="28" t="s">
        <v>551</v>
      </c>
      <c r="B5231" s="28" t="s">
        <v>1431</v>
      </c>
      <c r="C5231" s="18" t="s">
        <v>552</v>
      </c>
      <c r="D5231" s="28"/>
      <c r="E5231" s="29" t="s">
        <v>1221</v>
      </c>
      <c r="F5231" s="24">
        <v>9377.5</v>
      </c>
      <c r="G5231" s="24">
        <f t="shared" si="3496"/>
        <v>0</v>
      </c>
      <c r="H5231" s="24">
        <f t="shared" si="3496"/>
        <v>9377.5</v>
      </c>
      <c r="I5231" s="24">
        <f t="shared" si="3496"/>
        <v>9377.5</v>
      </c>
      <c r="J5231" s="37">
        <f t="shared" si="3496"/>
        <v>6871.8</v>
      </c>
      <c r="K5231" s="24">
        <f t="shared" si="3496"/>
        <v>0</v>
      </c>
      <c r="L5231" s="24">
        <f t="shared" si="3496"/>
        <v>0</v>
      </c>
      <c r="M5231" s="24">
        <f t="shared" si="3496"/>
        <v>0</v>
      </c>
      <c r="N5231" s="24">
        <f t="shared" si="3496"/>
        <v>0</v>
      </c>
      <c r="O5231" s="30">
        <f t="shared" si="3496"/>
        <v>9375.1268999999993</v>
      </c>
      <c r="P5231" s="30">
        <f t="shared" si="3496"/>
        <v>0</v>
      </c>
      <c r="Q5231" s="30">
        <f t="shared" si="3496"/>
        <v>0</v>
      </c>
      <c r="R5231" s="88">
        <f t="shared" si="3477"/>
        <v>99.974693681684883</v>
      </c>
      <c r="S5231" s="70"/>
    </row>
    <row r="5232" spans="1:19" ht="78.75" customHeight="1" x14ac:dyDescent="0.3">
      <c r="A5232" s="28" t="s">
        <v>551</v>
      </c>
      <c r="B5232" s="28" t="s">
        <v>1431</v>
      </c>
      <c r="C5232" s="18" t="s">
        <v>552</v>
      </c>
      <c r="D5232" s="28" t="s">
        <v>58</v>
      </c>
      <c r="E5232" s="29" t="s">
        <v>660</v>
      </c>
      <c r="F5232" s="24">
        <v>9377.5</v>
      </c>
      <c r="G5232" s="24">
        <f t="shared" si="3496"/>
        <v>0</v>
      </c>
      <c r="H5232" s="24">
        <f t="shared" si="3496"/>
        <v>9377.5</v>
      </c>
      <c r="I5232" s="24">
        <f t="shared" si="3496"/>
        <v>9377.5</v>
      </c>
      <c r="J5232" s="37">
        <f t="shared" si="3496"/>
        <v>6871.8</v>
      </c>
      <c r="K5232" s="24">
        <f t="shared" si="3496"/>
        <v>0</v>
      </c>
      <c r="L5232" s="24">
        <f t="shared" si="3496"/>
        <v>0</v>
      </c>
      <c r="M5232" s="24">
        <f t="shared" si="3496"/>
        <v>0</v>
      </c>
      <c r="N5232" s="24">
        <f t="shared" si="3496"/>
        <v>0</v>
      </c>
      <c r="O5232" s="30">
        <f t="shared" si="3496"/>
        <v>9375.1268999999993</v>
      </c>
      <c r="P5232" s="30">
        <f t="shared" si="3496"/>
        <v>0</v>
      </c>
      <c r="Q5232" s="30">
        <f t="shared" si="3496"/>
        <v>0</v>
      </c>
      <c r="R5232" s="88">
        <f t="shared" si="3477"/>
        <v>99.974693681684883</v>
      </c>
      <c r="S5232" s="70"/>
    </row>
    <row r="5233" spans="1:19" ht="31.5" customHeight="1" x14ac:dyDescent="0.3">
      <c r="A5233" s="28" t="s">
        <v>551</v>
      </c>
      <c r="B5233" s="28" t="s">
        <v>1431</v>
      </c>
      <c r="C5233" s="18" t="s">
        <v>552</v>
      </c>
      <c r="D5233" s="28" t="s">
        <v>68</v>
      </c>
      <c r="E5233" s="29" t="s">
        <v>662</v>
      </c>
      <c r="F5233" s="24">
        <v>9377.5</v>
      </c>
      <c r="G5233" s="24"/>
      <c r="H5233" s="24">
        <v>9377.5</v>
      </c>
      <c r="I5233" s="24">
        <v>9377.5</v>
      </c>
      <c r="J5233" s="37">
        <v>6871.8</v>
      </c>
      <c r="K5233" s="24">
        <v>0</v>
      </c>
      <c r="L5233" s="24">
        <v>0</v>
      </c>
      <c r="M5233" s="24">
        <v>0</v>
      </c>
      <c r="N5233" s="24">
        <v>0</v>
      </c>
      <c r="O5233" s="30">
        <v>9375.1268999999993</v>
      </c>
      <c r="P5233" s="30">
        <v>0</v>
      </c>
      <c r="Q5233" s="30">
        <v>0</v>
      </c>
      <c r="R5233" s="88">
        <f t="shared" si="3477"/>
        <v>99.974693681684883</v>
      </c>
      <c r="S5233" s="70"/>
    </row>
    <row r="5234" spans="1:19" ht="15.75" customHeight="1" x14ac:dyDescent="0.3">
      <c r="A5234" s="28" t="s">
        <v>551</v>
      </c>
      <c r="B5234" s="28" t="s">
        <v>1431</v>
      </c>
      <c r="C5234" s="18" t="s">
        <v>557</v>
      </c>
      <c r="D5234" s="28"/>
      <c r="E5234" s="29" t="s">
        <v>1223</v>
      </c>
      <c r="F5234" s="24">
        <v>777.8</v>
      </c>
      <c r="G5234" s="24">
        <f t="shared" ref="G5234:H5234" si="3497">G5235+G5238</f>
        <v>0</v>
      </c>
      <c r="H5234" s="24">
        <f t="shared" si="3497"/>
        <v>777.8</v>
      </c>
      <c r="I5234" s="24">
        <f t="shared" ref="I5234:Q5234" si="3498">I5235+I5238</f>
        <v>777.8</v>
      </c>
      <c r="J5234" s="37">
        <f t="shared" si="3498"/>
        <v>583.88</v>
      </c>
      <c r="K5234" s="24">
        <f t="shared" si="3498"/>
        <v>0</v>
      </c>
      <c r="L5234" s="24">
        <f t="shared" si="3498"/>
        <v>0</v>
      </c>
      <c r="M5234" s="24">
        <f t="shared" si="3498"/>
        <v>0</v>
      </c>
      <c r="N5234" s="24">
        <f t="shared" si="3498"/>
        <v>0</v>
      </c>
      <c r="O5234" s="30">
        <f t="shared" si="3498"/>
        <v>757.81826999999998</v>
      </c>
      <c r="P5234" s="30">
        <f t="shared" si="3498"/>
        <v>0</v>
      </c>
      <c r="Q5234" s="30">
        <f t="shared" si="3498"/>
        <v>0</v>
      </c>
      <c r="R5234" s="88">
        <f t="shared" si="3477"/>
        <v>97.430993828747759</v>
      </c>
      <c r="S5234" s="70"/>
    </row>
    <row r="5235" spans="1:19" ht="31.5" customHeight="1" x14ac:dyDescent="0.3">
      <c r="A5235" s="28" t="s">
        <v>551</v>
      </c>
      <c r="B5235" s="28" t="s">
        <v>1431</v>
      </c>
      <c r="C5235" s="18" t="s">
        <v>553</v>
      </c>
      <c r="D5235" s="28"/>
      <c r="E5235" s="29" t="s">
        <v>1221</v>
      </c>
      <c r="F5235" s="24">
        <v>554.1</v>
      </c>
      <c r="G5235" s="24">
        <f t="shared" ref="G5235:Q5236" si="3499">G5236</f>
        <v>0</v>
      </c>
      <c r="H5235" s="24">
        <f t="shared" si="3499"/>
        <v>554.1</v>
      </c>
      <c r="I5235" s="24">
        <f t="shared" si="3499"/>
        <v>610.67988000000003</v>
      </c>
      <c r="J5235" s="37">
        <f t="shared" si="3499"/>
        <v>429.88</v>
      </c>
      <c r="K5235" s="24">
        <f t="shared" si="3499"/>
        <v>0</v>
      </c>
      <c r="L5235" s="24">
        <f t="shared" si="3499"/>
        <v>0</v>
      </c>
      <c r="M5235" s="24">
        <f t="shared" si="3499"/>
        <v>0</v>
      </c>
      <c r="N5235" s="24">
        <f t="shared" si="3499"/>
        <v>0</v>
      </c>
      <c r="O5235" s="30">
        <f t="shared" si="3499"/>
        <v>595.67908</v>
      </c>
      <c r="P5235" s="30">
        <f t="shared" si="3499"/>
        <v>0</v>
      </c>
      <c r="Q5235" s="30">
        <f t="shared" si="3499"/>
        <v>0</v>
      </c>
      <c r="R5235" s="88">
        <f t="shared" si="3477"/>
        <v>97.54359026860358</v>
      </c>
      <c r="S5235" s="70"/>
    </row>
    <row r="5236" spans="1:19" ht="78.75" customHeight="1" x14ac:dyDescent="0.3">
      <c r="A5236" s="28" t="s">
        <v>551</v>
      </c>
      <c r="B5236" s="28" t="s">
        <v>1431</v>
      </c>
      <c r="C5236" s="18" t="s">
        <v>553</v>
      </c>
      <c r="D5236" s="28" t="s">
        <v>58</v>
      </c>
      <c r="E5236" s="29" t="s">
        <v>660</v>
      </c>
      <c r="F5236" s="24">
        <v>554.1</v>
      </c>
      <c r="G5236" s="24">
        <f t="shared" ref="G5236:O5236" si="3500">G5237</f>
        <v>0</v>
      </c>
      <c r="H5236" s="24">
        <f t="shared" si="3500"/>
        <v>554.1</v>
      </c>
      <c r="I5236" s="24">
        <f t="shared" si="3500"/>
        <v>610.67988000000003</v>
      </c>
      <c r="J5236" s="37">
        <f t="shared" si="3500"/>
        <v>429.88</v>
      </c>
      <c r="K5236" s="24">
        <f t="shared" si="3500"/>
        <v>0</v>
      </c>
      <c r="L5236" s="24">
        <f t="shared" si="3500"/>
        <v>0</v>
      </c>
      <c r="M5236" s="24">
        <f t="shared" si="3500"/>
        <v>0</v>
      </c>
      <c r="N5236" s="24">
        <f t="shared" si="3500"/>
        <v>0</v>
      </c>
      <c r="O5236" s="30">
        <f t="shared" si="3500"/>
        <v>595.67908</v>
      </c>
      <c r="P5236" s="30">
        <f t="shared" si="3499"/>
        <v>0</v>
      </c>
      <c r="Q5236" s="30">
        <f t="shared" si="3499"/>
        <v>0</v>
      </c>
      <c r="R5236" s="88">
        <f t="shared" si="3477"/>
        <v>97.54359026860358</v>
      </c>
      <c r="S5236" s="70"/>
    </row>
    <row r="5237" spans="1:19" ht="31.5" customHeight="1" x14ac:dyDescent="0.3">
      <c r="A5237" s="28" t="s">
        <v>551</v>
      </c>
      <c r="B5237" s="28" t="s">
        <v>1431</v>
      </c>
      <c r="C5237" s="18" t="s">
        <v>553</v>
      </c>
      <c r="D5237" s="28" t="s">
        <v>68</v>
      </c>
      <c r="E5237" s="29" t="s">
        <v>662</v>
      </c>
      <c r="F5237" s="24">
        <v>554.1</v>
      </c>
      <c r="G5237" s="24"/>
      <c r="H5237" s="24">
        <v>554.1</v>
      </c>
      <c r="I5237" s="24">
        <v>610.67988000000003</v>
      </c>
      <c r="J5237" s="37">
        <v>429.88</v>
      </c>
      <c r="K5237" s="24">
        <v>0</v>
      </c>
      <c r="L5237" s="24">
        <v>0</v>
      </c>
      <c r="M5237" s="24">
        <v>0</v>
      </c>
      <c r="N5237" s="24">
        <v>0</v>
      </c>
      <c r="O5237" s="30">
        <v>595.67908</v>
      </c>
      <c r="P5237" s="30">
        <v>0</v>
      </c>
      <c r="Q5237" s="30">
        <v>0</v>
      </c>
      <c r="R5237" s="88">
        <f t="shared" si="3477"/>
        <v>97.54359026860358</v>
      </c>
      <c r="S5237" s="70"/>
    </row>
    <row r="5238" spans="1:19" ht="31.5" customHeight="1" x14ac:dyDescent="0.3">
      <c r="A5238" s="28" t="s">
        <v>551</v>
      </c>
      <c r="B5238" s="28" t="s">
        <v>1431</v>
      </c>
      <c r="C5238" s="18" t="s">
        <v>554</v>
      </c>
      <c r="D5238" s="28"/>
      <c r="E5238" s="29" t="s">
        <v>1222</v>
      </c>
      <c r="F5238" s="24">
        <v>223.7</v>
      </c>
      <c r="G5238" s="24">
        <f t="shared" ref="G5238:H5238" si="3501">G5239+G5241</f>
        <v>0</v>
      </c>
      <c r="H5238" s="24">
        <f t="shared" si="3501"/>
        <v>223.7</v>
      </c>
      <c r="I5238" s="24">
        <f t="shared" ref="I5238:Q5238" si="3502">I5239+I5241</f>
        <v>167.12011999999999</v>
      </c>
      <c r="J5238" s="37">
        <f t="shared" si="3502"/>
        <v>154</v>
      </c>
      <c r="K5238" s="24">
        <f t="shared" si="3502"/>
        <v>0</v>
      </c>
      <c r="L5238" s="24">
        <f t="shared" si="3502"/>
        <v>0</v>
      </c>
      <c r="M5238" s="24">
        <f t="shared" si="3502"/>
        <v>0</v>
      </c>
      <c r="N5238" s="24">
        <f t="shared" si="3502"/>
        <v>0</v>
      </c>
      <c r="O5238" s="30">
        <f t="shared" si="3502"/>
        <v>162.13919000000001</v>
      </c>
      <c r="P5238" s="30">
        <f t="shared" si="3502"/>
        <v>0</v>
      </c>
      <c r="Q5238" s="30">
        <f t="shared" si="3502"/>
        <v>0</v>
      </c>
      <c r="R5238" s="88">
        <f t="shared" si="3477"/>
        <v>97.01955096729229</v>
      </c>
      <c r="S5238" s="70"/>
    </row>
    <row r="5239" spans="1:19" ht="78.75" hidden="1" customHeight="1" x14ac:dyDescent="0.3">
      <c r="A5239" s="28" t="s">
        <v>551</v>
      </c>
      <c r="B5239" s="28" t="s">
        <v>1431</v>
      </c>
      <c r="C5239" s="18" t="s">
        <v>554</v>
      </c>
      <c r="D5239" s="28" t="s">
        <v>58</v>
      </c>
      <c r="E5239" s="29" t="s">
        <v>660</v>
      </c>
      <c r="F5239" s="24">
        <v>2</v>
      </c>
      <c r="G5239" s="24">
        <f t="shared" ref="G5239:Q5239" si="3503">G5240</f>
        <v>0</v>
      </c>
      <c r="H5239" s="24">
        <f t="shared" si="3503"/>
        <v>2</v>
      </c>
      <c r="I5239" s="24">
        <f t="shared" si="3503"/>
        <v>0</v>
      </c>
      <c r="J5239" s="37">
        <f t="shared" si="3503"/>
        <v>0</v>
      </c>
      <c r="K5239" s="24">
        <f t="shared" si="3503"/>
        <v>0</v>
      </c>
      <c r="L5239" s="24">
        <f t="shared" si="3503"/>
        <v>0</v>
      </c>
      <c r="M5239" s="24">
        <f t="shared" si="3503"/>
        <v>0</v>
      </c>
      <c r="N5239" s="24">
        <f t="shared" si="3503"/>
        <v>0</v>
      </c>
      <c r="O5239" s="30">
        <f t="shared" si="3503"/>
        <v>0</v>
      </c>
      <c r="P5239" s="30">
        <f t="shared" si="3503"/>
        <v>0</v>
      </c>
      <c r="Q5239" s="30">
        <f t="shared" si="3503"/>
        <v>0</v>
      </c>
      <c r="R5239" s="30">
        <v>0</v>
      </c>
      <c r="S5239" s="36" t="s">
        <v>2026</v>
      </c>
    </row>
    <row r="5240" spans="1:19" ht="31.5" hidden="1" customHeight="1" x14ac:dyDescent="0.3">
      <c r="A5240" s="28" t="s">
        <v>551</v>
      </c>
      <c r="B5240" s="28" t="s">
        <v>1431</v>
      </c>
      <c r="C5240" s="18" t="s">
        <v>554</v>
      </c>
      <c r="D5240" s="28" t="s">
        <v>68</v>
      </c>
      <c r="E5240" s="29" t="s">
        <v>662</v>
      </c>
      <c r="F5240" s="24">
        <v>2</v>
      </c>
      <c r="G5240" s="24"/>
      <c r="H5240" s="24">
        <v>2</v>
      </c>
      <c r="I5240" s="24">
        <v>0</v>
      </c>
      <c r="J5240" s="37">
        <v>0</v>
      </c>
      <c r="K5240" s="24">
        <v>0</v>
      </c>
      <c r="L5240" s="24">
        <v>0</v>
      </c>
      <c r="M5240" s="24">
        <v>0</v>
      </c>
      <c r="N5240" s="24">
        <v>0</v>
      </c>
      <c r="O5240" s="30">
        <v>0</v>
      </c>
      <c r="P5240" s="30">
        <v>0</v>
      </c>
      <c r="Q5240" s="30">
        <v>0</v>
      </c>
      <c r="R5240" s="30">
        <v>0</v>
      </c>
      <c r="S5240" s="36" t="s">
        <v>2026</v>
      </c>
    </row>
    <row r="5241" spans="1:19" ht="31.5" customHeight="1" x14ac:dyDescent="0.3">
      <c r="A5241" s="28" t="s">
        <v>551</v>
      </c>
      <c r="B5241" s="28" t="s">
        <v>1431</v>
      </c>
      <c r="C5241" s="18" t="s">
        <v>554</v>
      </c>
      <c r="D5241" s="28" t="s">
        <v>51</v>
      </c>
      <c r="E5241" s="29" t="s">
        <v>663</v>
      </c>
      <c r="F5241" s="24">
        <v>221.7</v>
      </c>
      <c r="G5241" s="24">
        <f t="shared" ref="G5241:Q5241" si="3504">G5242</f>
        <v>0</v>
      </c>
      <c r="H5241" s="24">
        <f t="shared" si="3504"/>
        <v>221.7</v>
      </c>
      <c r="I5241" s="24">
        <f t="shared" si="3504"/>
        <v>167.12011999999999</v>
      </c>
      <c r="J5241" s="37">
        <f t="shared" si="3504"/>
        <v>154</v>
      </c>
      <c r="K5241" s="24">
        <f t="shared" si="3504"/>
        <v>0</v>
      </c>
      <c r="L5241" s="24">
        <f t="shared" si="3504"/>
        <v>0</v>
      </c>
      <c r="M5241" s="24">
        <f t="shared" si="3504"/>
        <v>0</v>
      </c>
      <c r="N5241" s="24">
        <f t="shared" si="3504"/>
        <v>0</v>
      </c>
      <c r="O5241" s="30">
        <f t="shared" si="3504"/>
        <v>162.13919000000001</v>
      </c>
      <c r="P5241" s="30">
        <f t="shared" si="3504"/>
        <v>0</v>
      </c>
      <c r="Q5241" s="30">
        <f t="shared" si="3504"/>
        <v>0</v>
      </c>
      <c r="R5241" s="88">
        <f t="shared" si="3477"/>
        <v>97.01955096729229</v>
      </c>
      <c r="S5241" s="70"/>
    </row>
    <row r="5242" spans="1:19" ht="31.5" customHeight="1" x14ac:dyDescent="0.3">
      <c r="A5242" s="28" t="s">
        <v>551</v>
      </c>
      <c r="B5242" s="28" t="s">
        <v>1431</v>
      </c>
      <c r="C5242" s="18" t="s">
        <v>554</v>
      </c>
      <c r="D5242" s="28" t="s">
        <v>52</v>
      </c>
      <c r="E5242" s="29" t="s">
        <v>664</v>
      </c>
      <c r="F5242" s="24">
        <v>221.7</v>
      </c>
      <c r="G5242" s="24"/>
      <c r="H5242" s="24">
        <v>221.7</v>
      </c>
      <c r="I5242" s="24">
        <v>167.12011999999999</v>
      </c>
      <c r="J5242" s="37">
        <v>154</v>
      </c>
      <c r="K5242" s="24">
        <v>0</v>
      </c>
      <c r="L5242" s="24">
        <v>0</v>
      </c>
      <c r="M5242" s="24">
        <v>0</v>
      </c>
      <c r="N5242" s="24">
        <v>0</v>
      </c>
      <c r="O5242" s="30">
        <v>162.13919000000001</v>
      </c>
      <c r="P5242" s="30">
        <v>0</v>
      </c>
      <c r="Q5242" s="30">
        <v>0</v>
      </c>
      <c r="R5242" s="88">
        <f t="shared" si="3477"/>
        <v>97.01955096729229</v>
      </c>
      <c r="S5242" s="70"/>
    </row>
    <row r="5243" spans="1:19" s="36" customFormat="1" ht="15.75" customHeight="1" x14ac:dyDescent="0.3">
      <c r="A5243" s="43" t="s">
        <v>558</v>
      </c>
      <c r="B5243" s="43" t="s">
        <v>1396</v>
      </c>
      <c r="C5243" s="27"/>
      <c r="D5243" s="43"/>
      <c r="E5243" s="44" t="s">
        <v>616</v>
      </c>
      <c r="F5243" s="22">
        <v>204208.80000000002</v>
      </c>
      <c r="G5243" s="22">
        <f t="shared" ref="G5243:Q5243" si="3505">G5244</f>
        <v>0</v>
      </c>
      <c r="H5243" s="22">
        <f t="shared" si="3505"/>
        <v>193335.96599999999</v>
      </c>
      <c r="I5243" s="22">
        <f t="shared" si="3505"/>
        <v>193395.96599999999</v>
      </c>
      <c r="J5243" s="76">
        <f t="shared" si="3505"/>
        <v>135503.12</v>
      </c>
      <c r="K5243" s="22">
        <f t="shared" si="3505"/>
        <v>0</v>
      </c>
      <c r="L5243" s="22">
        <f t="shared" si="3505"/>
        <v>0</v>
      </c>
      <c r="M5243" s="22">
        <f t="shared" si="3505"/>
        <v>0</v>
      </c>
      <c r="N5243" s="22">
        <f t="shared" si="3505"/>
        <v>0</v>
      </c>
      <c r="O5243" s="45">
        <f t="shared" si="3505"/>
        <v>187815.18727999998</v>
      </c>
      <c r="P5243" s="45">
        <f t="shared" si="3505"/>
        <v>0</v>
      </c>
      <c r="Q5243" s="45">
        <f t="shared" si="3505"/>
        <v>0</v>
      </c>
      <c r="R5243" s="86">
        <f t="shared" si="3477"/>
        <v>97.114325166430831</v>
      </c>
      <c r="S5243" s="70"/>
    </row>
    <row r="5244" spans="1:19" s="36" customFormat="1" ht="15.75" customHeight="1" x14ac:dyDescent="0.3">
      <c r="A5244" s="43" t="s">
        <v>558</v>
      </c>
      <c r="B5244" s="43" t="s">
        <v>45</v>
      </c>
      <c r="C5244" s="27"/>
      <c r="D5244" s="43"/>
      <c r="E5244" s="44" t="s">
        <v>619</v>
      </c>
      <c r="F5244" s="22">
        <v>204208.80000000002</v>
      </c>
      <c r="G5244" s="22">
        <f t="shared" ref="G5244:Q5244" si="3506">G5245+G5268</f>
        <v>0</v>
      </c>
      <c r="H5244" s="22">
        <f t="shared" si="3506"/>
        <v>193335.96599999999</v>
      </c>
      <c r="I5244" s="22">
        <f t="shared" si="3506"/>
        <v>193395.96599999999</v>
      </c>
      <c r="J5244" s="76">
        <f t="shared" si="3506"/>
        <v>135503.12</v>
      </c>
      <c r="K5244" s="22">
        <f t="shared" si="3506"/>
        <v>0</v>
      </c>
      <c r="L5244" s="22">
        <f t="shared" si="3506"/>
        <v>0</v>
      </c>
      <c r="M5244" s="22">
        <f t="shared" si="3506"/>
        <v>0</v>
      </c>
      <c r="N5244" s="22">
        <f t="shared" si="3506"/>
        <v>0</v>
      </c>
      <c r="O5244" s="45">
        <f t="shared" si="3506"/>
        <v>187815.18727999998</v>
      </c>
      <c r="P5244" s="45">
        <f t="shared" si="3506"/>
        <v>0</v>
      </c>
      <c r="Q5244" s="45">
        <f t="shared" si="3506"/>
        <v>0</v>
      </c>
      <c r="R5244" s="86">
        <f t="shared" si="3477"/>
        <v>97.114325166430831</v>
      </c>
      <c r="S5244" s="70"/>
    </row>
    <row r="5245" spans="1:19" s="49" customFormat="1" ht="63" customHeight="1" x14ac:dyDescent="0.3">
      <c r="A5245" s="47" t="s">
        <v>558</v>
      </c>
      <c r="B5245" s="47" t="s">
        <v>1432</v>
      </c>
      <c r="C5245" s="20"/>
      <c r="D5245" s="47"/>
      <c r="E5245" s="48" t="s">
        <v>630</v>
      </c>
      <c r="F5245" s="23">
        <v>159276.30000000002</v>
      </c>
      <c r="G5245" s="23">
        <f t="shared" ref="G5245" si="3507">G5246</f>
        <v>0</v>
      </c>
      <c r="H5245" s="23">
        <f>H5246+H5263</f>
        <v>152875.36599999998</v>
      </c>
      <c r="I5245" s="23">
        <f t="shared" ref="I5245:Q5245" si="3508">I5246+I5263</f>
        <v>152830.06599999999</v>
      </c>
      <c r="J5245" s="23">
        <f t="shared" si="3508"/>
        <v>107216.51999999999</v>
      </c>
      <c r="K5245" s="23">
        <f t="shared" si="3508"/>
        <v>0</v>
      </c>
      <c r="L5245" s="23">
        <f t="shared" si="3508"/>
        <v>0</v>
      </c>
      <c r="M5245" s="23">
        <f t="shared" si="3508"/>
        <v>0</v>
      </c>
      <c r="N5245" s="23">
        <f t="shared" si="3508"/>
        <v>0</v>
      </c>
      <c r="O5245" s="23">
        <f t="shared" si="3508"/>
        <v>147300.68727999998</v>
      </c>
      <c r="P5245" s="23">
        <f t="shared" si="3508"/>
        <v>0</v>
      </c>
      <c r="Q5245" s="23">
        <f t="shared" si="3508"/>
        <v>0</v>
      </c>
      <c r="R5245" s="87">
        <f t="shared" si="3477"/>
        <v>96.382008550595017</v>
      </c>
      <c r="S5245" s="70"/>
    </row>
    <row r="5246" spans="1:19" ht="31.5" customHeight="1" x14ac:dyDescent="0.3">
      <c r="A5246" s="28" t="s">
        <v>558</v>
      </c>
      <c r="B5246" s="28" t="s">
        <v>1432</v>
      </c>
      <c r="C5246" s="18" t="s">
        <v>563</v>
      </c>
      <c r="D5246" s="28"/>
      <c r="E5246" s="29" t="s">
        <v>1252</v>
      </c>
      <c r="F5246" s="24">
        <v>159276.30000000002</v>
      </c>
      <c r="G5246" s="24">
        <f t="shared" ref="G5246:H5246" si="3509">G5247+G5254</f>
        <v>0</v>
      </c>
      <c r="H5246" s="24">
        <f t="shared" si="3509"/>
        <v>152540.95799999998</v>
      </c>
      <c r="I5246" s="24">
        <f t="shared" ref="I5246:Q5246" si="3510">I5247+I5254</f>
        <v>152495.658</v>
      </c>
      <c r="J5246" s="37">
        <f t="shared" si="3510"/>
        <v>107063.62</v>
      </c>
      <c r="K5246" s="24">
        <f t="shared" si="3510"/>
        <v>0</v>
      </c>
      <c r="L5246" s="24">
        <f t="shared" si="3510"/>
        <v>0</v>
      </c>
      <c r="M5246" s="24">
        <f t="shared" si="3510"/>
        <v>0</v>
      </c>
      <c r="N5246" s="24">
        <f t="shared" si="3510"/>
        <v>0</v>
      </c>
      <c r="O5246" s="30">
        <f t="shared" si="3510"/>
        <v>146966.31073999999</v>
      </c>
      <c r="P5246" s="30">
        <f t="shared" si="3510"/>
        <v>0</v>
      </c>
      <c r="Q5246" s="30">
        <f t="shared" si="3510"/>
        <v>0</v>
      </c>
      <c r="R5246" s="88">
        <f t="shared" si="3477"/>
        <v>96.374095280798088</v>
      </c>
      <c r="S5246" s="70"/>
    </row>
    <row r="5247" spans="1:19" ht="15.75" customHeight="1" x14ac:dyDescent="0.3">
      <c r="A5247" s="28" t="s">
        <v>558</v>
      </c>
      <c r="B5247" s="28" t="s">
        <v>1432</v>
      </c>
      <c r="C5247" s="18" t="s">
        <v>564</v>
      </c>
      <c r="D5247" s="28"/>
      <c r="E5247" s="29" t="s">
        <v>1220</v>
      </c>
      <c r="F5247" s="24">
        <v>53539.600000000006</v>
      </c>
      <c r="G5247" s="24">
        <f t="shared" ref="G5247:H5247" si="3511">G5248+G5251</f>
        <v>0</v>
      </c>
      <c r="H5247" s="24">
        <f t="shared" si="3511"/>
        <v>53540.899999999994</v>
      </c>
      <c r="I5247" s="24">
        <f t="shared" ref="I5247:Q5247" si="3512">I5248+I5251</f>
        <v>53920.899999999994</v>
      </c>
      <c r="J5247" s="37">
        <f t="shared" si="3512"/>
        <v>36151.9</v>
      </c>
      <c r="K5247" s="24">
        <f t="shared" si="3512"/>
        <v>0</v>
      </c>
      <c r="L5247" s="24">
        <f t="shared" si="3512"/>
        <v>0</v>
      </c>
      <c r="M5247" s="24">
        <f t="shared" si="3512"/>
        <v>0</v>
      </c>
      <c r="N5247" s="24">
        <f t="shared" si="3512"/>
        <v>0</v>
      </c>
      <c r="O5247" s="30">
        <f t="shared" si="3512"/>
        <v>53799.718059999999</v>
      </c>
      <c r="P5247" s="30">
        <f t="shared" si="3512"/>
        <v>0</v>
      </c>
      <c r="Q5247" s="30">
        <f t="shared" si="3512"/>
        <v>0</v>
      </c>
      <c r="R5247" s="88">
        <f t="shared" si="3477"/>
        <v>99.775259797221494</v>
      </c>
      <c r="S5247" s="70"/>
    </row>
    <row r="5248" spans="1:19" ht="31.5" customHeight="1" x14ac:dyDescent="0.3">
      <c r="A5248" s="28" t="s">
        <v>558</v>
      </c>
      <c r="B5248" s="28" t="s">
        <v>1432</v>
      </c>
      <c r="C5248" s="18" t="s">
        <v>559</v>
      </c>
      <c r="D5248" s="28"/>
      <c r="E5248" s="29" t="s">
        <v>1221</v>
      </c>
      <c r="F5248" s="24">
        <v>49186.700000000004</v>
      </c>
      <c r="G5248" s="24">
        <f t="shared" ref="G5248:Q5249" si="3513">G5249</f>
        <v>0</v>
      </c>
      <c r="H5248" s="24">
        <f t="shared" si="3513"/>
        <v>49186.7</v>
      </c>
      <c r="I5248" s="24">
        <f t="shared" si="3513"/>
        <v>49566.7</v>
      </c>
      <c r="J5248" s="37">
        <f t="shared" si="3513"/>
        <v>33247.800000000003</v>
      </c>
      <c r="K5248" s="24">
        <f t="shared" si="3513"/>
        <v>0</v>
      </c>
      <c r="L5248" s="24">
        <f t="shared" si="3513"/>
        <v>0</v>
      </c>
      <c r="M5248" s="24">
        <f t="shared" si="3513"/>
        <v>0</v>
      </c>
      <c r="N5248" s="24">
        <f t="shared" si="3513"/>
        <v>0</v>
      </c>
      <c r="O5248" s="30">
        <f t="shared" si="3513"/>
        <v>49464.042759999997</v>
      </c>
      <c r="P5248" s="30">
        <f t="shared" si="3513"/>
        <v>0</v>
      </c>
      <c r="Q5248" s="30">
        <f t="shared" si="3513"/>
        <v>0</v>
      </c>
      <c r="R5248" s="88">
        <f t="shared" si="3477"/>
        <v>99.792890710900664</v>
      </c>
      <c r="S5248" s="70"/>
    </row>
    <row r="5249" spans="1:19" ht="78.75" customHeight="1" x14ac:dyDescent="0.3">
      <c r="A5249" s="28" t="s">
        <v>558</v>
      </c>
      <c r="B5249" s="28" t="s">
        <v>1432</v>
      </c>
      <c r="C5249" s="18" t="s">
        <v>559</v>
      </c>
      <c r="D5249" s="28" t="s">
        <v>58</v>
      </c>
      <c r="E5249" s="29" t="s">
        <v>660</v>
      </c>
      <c r="F5249" s="24">
        <v>49186.700000000004</v>
      </c>
      <c r="G5249" s="24">
        <f t="shared" ref="G5249:O5249" si="3514">G5250</f>
        <v>0</v>
      </c>
      <c r="H5249" s="24">
        <f t="shared" si="3514"/>
        <v>49186.7</v>
      </c>
      <c r="I5249" s="24">
        <f t="shared" si="3514"/>
        <v>49566.7</v>
      </c>
      <c r="J5249" s="37">
        <f t="shared" si="3514"/>
        <v>33247.800000000003</v>
      </c>
      <c r="K5249" s="24">
        <f t="shared" si="3514"/>
        <v>0</v>
      </c>
      <c r="L5249" s="24">
        <f t="shared" si="3514"/>
        <v>0</v>
      </c>
      <c r="M5249" s="24">
        <f t="shared" si="3514"/>
        <v>0</v>
      </c>
      <c r="N5249" s="24">
        <f t="shared" si="3514"/>
        <v>0</v>
      </c>
      <c r="O5249" s="30">
        <f t="shared" si="3514"/>
        <v>49464.042759999997</v>
      </c>
      <c r="P5249" s="30">
        <f t="shared" si="3513"/>
        <v>0</v>
      </c>
      <c r="Q5249" s="30">
        <f t="shared" si="3513"/>
        <v>0</v>
      </c>
      <c r="R5249" s="88">
        <f t="shared" si="3477"/>
        <v>99.792890710900664</v>
      </c>
      <c r="S5249" s="70"/>
    </row>
    <row r="5250" spans="1:19" ht="31.5" customHeight="1" x14ac:dyDescent="0.3">
      <c r="A5250" s="28" t="s">
        <v>558</v>
      </c>
      <c r="B5250" s="28" t="s">
        <v>1432</v>
      </c>
      <c r="C5250" s="18" t="s">
        <v>559</v>
      </c>
      <c r="D5250" s="28" t="s">
        <v>68</v>
      </c>
      <c r="E5250" s="29" t="s">
        <v>662</v>
      </c>
      <c r="F5250" s="24">
        <v>49186.700000000004</v>
      </c>
      <c r="G5250" s="24"/>
      <c r="H5250" s="24">
        <v>49186.7</v>
      </c>
      <c r="I5250" s="24">
        <v>49566.7</v>
      </c>
      <c r="J5250" s="37">
        <v>33247.800000000003</v>
      </c>
      <c r="K5250" s="24">
        <v>0</v>
      </c>
      <c r="L5250" s="24">
        <v>0</v>
      </c>
      <c r="M5250" s="24">
        <v>0</v>
      </c>
      <c r="N5250" s="24">
        <v>0</v>
      </c>
      <c r="O5250" s="30">
        <v>49464.042759999997</v>
      </c>
      <c r="P5250" s="30">
        <v>0</v>
      </c>
      <c r="Q5250" s="30">
        <v>0</v>
      </c>
      <c r="R5250" s="88">
        <f t="shared" si="3477"/>
        <v>99.792890710900664</v>
      </c>
      <c r="S5250" s="70"/>
    </row>
    <row r="5251" spans="1:19" ht="31.5" customHeight="1" x14ac:dyDescent="0.3">
      <c r="A5251" s="28" t="s">
        <v>558</v>
      </c>
      <c r="B5251" s="28" t="s">
        <v>1432</v>
      </c>
      <c r="C5251" s="18" t="s">
        <v>560</v>
      </c>
      <c r="D5251" s="28"/>
      <c r="E5251" s="29" t="s">
        <v>1222</v>
      </c>
      <c r="F5251" s="24">
        <v>4352.8999999999996</v>
      </c>
      <c r="G5251" s="24">
        <f t="shared" ref="G5251:Q5252" si="3515">G5252</f>
        <v>0</v>
      </c>
      <c r="H5251" s="24">
        <f t="shared" si="3515"/>
        <v>4354.2</v>
      </c>
      <c r="I5251" s="24">
        <f t="shared" si="3515"/>
        <v>4354.2</v>
      </c>
      <c r="J5251" s="37">
        <f t="shared" si="3515"/>
        <v>2904.1</v>
      </c>
      <c r="K5251" s="24">
        <f t="shared" si="3515"/>
        <v>0</v>
      </c>
      <c r="L5251" s="24">
        <f t="shared" si="3515"/>
        <v>0</v>
      </c>
      <c r="M5251" s="24">
        <f t="shared" si="3515"/>
        <v>0</v>
      </c>
      <c r="N5251" s="24">
        <f t="shared" si="3515"/>
        <v>0</v>
      </c>
      <c r="O5251" s="30">
        <f t="shared" si="3515"/>
        <v>4335.6752999999999</v>
      </c>
      <c r="P5251" s="30">
        <f t="shared" si="3515"/>
        <v>0</v>
      </c>
      <c r="Q5251" s="30">
        <f t="shared" si="3515"/>
        <v>0</v>
      </c>
      <c r="R5251" s="88">
        <f t="shared" si="3477"/>
        <v>99.574555601488228</v>
      </c>
      <c r="S5251" s="70"/>
    </row>
    <row r="5252" spans="1:19" ht="78.75" customHeight="1" x14ac:dyDescent="0.3">
      <c r="A5252" s="28" t="s">
        <v>558</v>
      </c>
      <c r="B5252" s="28" t="s">
        <v>1432</v>
      </c>
      <c r="C5252" s="18" t="s">
        <v>560</v>
      </c>
      <c r="D5252" s="28" t="s">
        <v>58</v>
      </c>
      <c r="E5252" s="29" t="s">
        <v>660</v>
      </c>
      <c r="F5252" s="24">
        <v>4352.8999999999996</v>
      </c>
      <c r="G5252" s="24">
        <f t="shared" ref="G5252:O5252" si="3516">G5253</f>
        <v>0</v>
      </c>
      <c r="H5252" s="24">
        <f t="shared" si="3516"/>
        <v>4354.2</v>
      </c>
      <c r="I5252" s="24">
        <f t="shared" si="3516"/>
        <v>4354.2</v>
      </c>
      <c r="J5252" s="37">
        <f t="shared" si="3516"/>
        <v>2904.1</v>
      </c>
      <c r="K5252" s="24">
        <f t="shared" si="3516"/>
        <v>0</v>
      </c>
      <c r="L5252" s="24">
        <f t="shared" si="3516"/>
        <v>0</v>
      </c>
      <c r="M5252" s="24">
        <f t="shared" si="3516"/>
        <v>0</v>
      </c>
      <c r="N5252" s="24">
        <f t="shared" si="3516"/>
        <v>0</v>
      </c>
      <c r="O5252" s="30">
        <f t="shared" si="3516"/>
        <v>4335.6752999999999</v>
      </c>
      <c r="P5252" s="30">
        <f t="shared" si="3515"/>
        <v>0</v>
      </c>
      <c r="Q5252" s="30">
        <f t="shared" si="3515"/>
        <v>0</v>
      </c>
      <c r="R5252" s="88">
        <f t="shared" si="3477"/>
        <v>99.574555601488228</v>
      </c>
      <c r="S5252" s="70"/>
    </row>
    <row r="5253" spans="1:19" ht="31.5" customHeight="1" x14ac:dyDescent="0.3">
      <c r="A5253" s="28" t="s">
        <v>558</v>
      </c>
      <c r="B5253" s="28" t="s">
        <v>1432</v>
      </c>
      <c r="C5253" s="18" t="s">
        <v>560</v>
      </c>
      <c r="D5253" s="28" t="s">
        <v>68</v>
      </c>
      <c r="E5253" s="29" t="s">
        <v>662</v>
      </c>
      <c r="F5253" s="24">
        <v>4352.8999999999996</v>
      </c>
      <c r="G5253" s="24"/>
      <c r="H5253" s="24">
        <v>4354.2</v>
      </c>
      <c r="I5253" s="24">
        <v>4354.2</v>
      </c>
      <c r="J5253" s="37">
        <v>2904.1</v>
      </c>
      <c r="K5253" s="24">
        <v>0</v>
      </c>
      <c r="L5253" s="24">
        <v>0</v>
      </c>
      <c r="M5253" s="24">
        <v>0</v>
      </c>
      <c r="N5253" s="24">
        <v>0</v>
      </c>
      <c r="O5253" s="30">
        <v>4335.6752999999999</v>
      </c>
      <c r="P5253" s="30">
        <v>0</v>
      </c>
      <c r="Q5253" s="30">
        <v>0</v>
      </c>
      <c r="R5253" s="88">
        <f t="shared" si="3477"/>
        <v>99.574555601488228</v>
      </c>
      <c r="S5253" s="70"/>
    </row>
    <row r="5254" spans="1:19" ht="15.75" customHeight="1" x14ac:dyDescent="0.3">
      <c r="A5254" s="28" t="s">
        <v>558</v>
      </c>
      <c r="B5254" s="28" t="s">
        <v>1432</v>
      </c>
      <c r="C5254" s="18" t="s">
        <v>565</v>
      </c>
      <c r="D5254" s="28"/>
      <c r="E5254" s="29" t="s">
        <v>1223</v>
      </c>
      <c r="F5254" s="24">
        <v>105736.70000000001</v>
      </c>
      <c r="G5254" s="24">
        <f t="shared" ref="G5254:H5254" si="3517">G5255+G5258</f>
        <v>0</v>
      </c>
      <c r="H5254" s="24">
        <f t="shared" si="3517"/>
        <v>99000.058000000005</v>
      </c>
      <c r="I5254" s="24">
        <f t="shared" ref="I5254:Q5254" si="3518">I5255+I5258</f>
        <v>98574.758000000002</v>
      </c>
      <c r="J5254" s="37">
        <f t="shared" si="3518"/>
        <v>70911.72</v>
      </c>
      <c r="K5254" s="24">
        <f t="shared" si="3518"/>
        <v>0</v>
      </c>
      <c r="L5254" s="24">
        <f t="shared" si="3518"/>
        <v>0</v>
      </c>
      <c r="M5254" s="24">
        <f t="shared" si="3518"/>
        <v>0</v>
      </c>
      <c r="N5254" s="24">
        <f t="shared" si="3518"/>
        <v>0</v>
      </c>
      <c r="O5254" s="30">
        <f t="shared" si="3518"/>
        <v>93166.592680000002</v>
      </c>
      <c r="P5254" s="30">
        <f t="shared" si="3518"/>
        <v>0</v>
      </c>
      <c r="Q5254" s="30">
        <f t="shared" si="3518"/>
        <v>0</v>
      </c>
      <c r="R5254" s="88">
        <f t="shared" si="3477"/>
        <v>94.513640784185341</v>
      </c>
      <c r="S5254" s="70"/>
    </row>
    <row r="5255" spans="1:19" ht="31.5" customHeight="1" x14ac:dyDescent="0.3">
      <c r="A5255" s="28" t="s">
        <v>558</v>
      </c>
      <c r="B5255" s="28" t="s">
        <v>1432</v>
      </c>
      <c r="C5255" s="18" t="s">
        <v>561</v>
      </c>
      <c r="D5255" s="28"/>
      <c r="E5255" s="29" t="s">
        <v>1221</v>
      </c>
      <c r="F5255" s="24">
        <v>75233.600000000006</v>
      </c>
      <c r="G5255" s="24">
        <f t="shared" ref="G5255:Q5256" si="3519">G5256</f>
        <v>0</v>
      </c>
      <c r="H5255" s="24">
        <f t="shared" si="3519"/>
        <v>75233.600000000006</v>
      </c>
      <c r="I5255" s="24">
        <f t="shared" si="3519"/>
        <v>78433.600000000006</v>
      </c>
      <c r="J5255" s="37">
        <f t="shared" si="3519"/>
        <v>51193.1</v>
      </c>
      <c r="K5255" s="24">
        <f t="shared" si="3519"/>
        <v>0</v>
      </c>
      <c r="L5255" s="24">
        <f t="shared" si="3519"/>
        <v>0</v>
      </c>
      <c r="M5255" s="24">
        <f t="shared" si="3519"/>
        <v>0</v>
      </c>
      <c r="N5255" s="24">
        <f t="shared" si="3519"/>
        <v>0</v>
      </c>
      <c r="O5255" s="30">
        <f t="shared" si="3519"/>
        <v>78322.714940000005</v>
      </c>
      <c r="P5255" s="30">
        <f t="shared" si="3519"/>
        <v>0</v>
      </c>
      <c r="Q5255" s="30">
        <f t="shared" si="3519"/>
        <v>0</v>
      </c>
      <c r="R5255" s="88">
        <f t="shared" si="3477"/>
        <v>99.858625563533991</v>
      </c>
      <c r="S5255" s="70"/>
    </row>
    <row r="5256" spans="1:19" ht="78" x14ac:dyDescent="0.3">
      <c r="A5256" s="28" t="s">
        <v>558</v>
      </c>
      <c r="B5256" s="28" t="s">
        <v>1432</v>
      </c>
      <c r="C5256" s="18" t="s">
        <v>561</v>
      </c>
      <c r="D5256" s="28" t="s">
        <v>58</v>
      </c>
      <c r="E5256" s="29" t="s">
        <v>660</v>
      </c>
      <c r="F5256" s="24">
        <v>75233.600000000006</v>
      </c>
      <c r="G5256" s="24">
        <f t="shared" si="3519"/>
        <v>0</v>
      </c>
      <c r="H5256" s="24">
        <f t="shared" si="3519"/>
        <v>75233.600000000006</v>
      </c>
      <c r="I5256" s="24">
        <f t="shared" si="3519"/>
        <v>78433.600000000006</v>
      </c>
      <c r="J5256" s="37">
        <f t="shared" si="3519"/>
        <v>51193.1</v>
      </c>
      <c r="K5256" s="24">
        <f t="shared" si="3519"/>
        <v>0</v>
      </c>
      <c r="L5256" s="24">
        <f t="shared" si="3519"/>
        <v>0</v>
      </c>
      <c r="M5256" s="24">
        <f t="shared" si="3519"/>
        <v>0</v>
      </c>
      <c r="N5256" s="24">
        <f t="shared" si="3519"/>
        <v>0</v>
      </c>
      <c r="O5256" s="30">
        <f t="shared" si="3519"/>
        <v>78322.714940000005</v>
      </c>
      <c r="P5256" s="30">
        <f t="shared" si="3519"/>
        <v>0</v>
      </c>
      <c r="Q5256" s="30">
        <f t="shared" si="3519"/>
        <v>0</v>
      </c>
      <c r="R5256" s="88">
        <f t="shared" si="3477"/>
        <v>99.858625563533991</v>
      </c>
      <c r="S5256" s="70"/>
    </row>
    <row r="5257" spans="1:19" ht="31.5" customHeight="1" x14ac:dyDescent="0.3">
      <c r="A5257" s="28" t="s">
        <v>558</v>
      </c>
      <c r="B5257" s="28" t="s">
        <v>1432</v>
      </c>
      <c r="C5257" s="18" t="s">
        <v>561</v>
      </c>
      <c r="D5257" s="28" t="s">
        <v>68</v>
      </c>
      <c r="E5257" s="29" t="s">
        <v>662</v>
      </c>
      <c r="F5257" s="24">
        <v>75233.600000000006</v>
      </c>
      <c r="G5257" s="24"/>
      <c r="H5257" s="24">
        <v>75233.600000000006</v>
      </c>
      <c r="I5257" s="24">
        <v>78433.600000000006</v>
      </c>
      <c r="J5257" s="37">
        <v>51193.1</v>
      </c>
      <c r="K5257" s="24">
        <v>0</v>
      </c>
      <c r="L5257" s="24">
        <v>0</v>
      </c>
      <c r="M5257" s="24">
        <v>0</v>
      </c>
      <c r="N5257" s="24">
        <v>0</v>
      </c>
      <c r="O5257" s="30">
        <v>78322.714940000005</v>
      </c>
      <c r="P5257" s="30">
        <v>0</v>
      </c>
      <c r="Q5257" s="30">
        <v>0</v>
      </c>
      <c r="R5257" s="88">
        <f t="shared" si="3477"/>
        <v>99.858625563533991</v>
      </c>
      <c r="S5257" s="70"/>
    </row>
    <row r="5258" spans="1:19" ht="31.5" customHeight="1" x14ac:dyDescent="0.3">
      <c r="A5258" s="28" t="s">
        <v>558</v>
      </c>
      <c r="B5258" s="28" t="s">
        <v>1432</v>
      </c>
      <c r="C5258" s="18" t="s">
        <v>562</v>
      </c>
      <c r="D5258" s="28"/>
      <c r="E5258" s="29" t="s">
        <v>1222</v>
      </c>
      <c r="F5258" s="24">
        <v>30503.1</v>
      </c>
      <c r="G5258" s="24">
        <f t="shared" ref="G5258:H5258" si="3520">G5259+G5261</f>
        <v>0</v>
      </c>
      <c r="H5258" s="24">
        <f t="shared" si="3520"/>
        <v>23766.457999999999</v>
      </c>
      <c r="I5258" s="24">
        <f t="shared" ref="I5258:Q5258" si="3521">I5259+I5261</f>
        <v>20141.157999999999</v>
      </c>
      <c r="J5258" s="37">
        <f t="shared" si="3521"/>
        <v>19718.620000000003</v>
      </c>
      <c r="K5258" s="24">
        <f t="shared" si="3521"/>
        <v>0</v>
      </c>
      <c r="L5258" s="24">
        <f t="shared" si="3521"/>
        <v>0</v>
      </c>
      <c r="M5258" s="24">
        <f t="shared" si="3521"/>
        <v>0</v>
      </c>
      <c r="N5258" s="24">
        <f t="shared" si="3521"/>
        <v>0</v>
      </c>
      <c r="O5258" s="30">
        <f t="shared" si="3521"/>
        <v>14843.87774</v>
      </c>
      <c r="P5258" s="30">
        <f t="shared" si="3521"/>
        <v>0</v>
      </c>
      <c r="Q5258" s="30">
        <f t="shared" si="3521"/>
        <v>0</v>
      </c>
      <c r="R5258" s="88">
        <f t="shared" si="3477"/>
        <v>73.699226926277035</v>
      </c>
      <c r="S5258" s="70"/>
    </row>
    <row r="5259" spans="1:19" ht="78" x14ac:dyDescent="0.3">
      <c r="A5259" s="28" t="s">
        <v>558</v>
      </c>
      <c r="B5259" s="28" t="s">
        <v>1432</v>
      </c>
      <c r="C5259" s="18" t="s">
        <v>562</v>
      </c>
      <c r="D5259" s="28" t="s">
        <v>58</v>
      </c>
      <c r="E5259" s="29" t="s">
        <v>660</v>
      </c>
      <c r="F5259" s="24">
        <v>600</v>
      </c>
      <c r="G5259" s="24">
        <f t="shared" ref="G5259:Q5259" si="3522">G5260</f>
        <v>0</v>
      </c>
      <c r="H5259" s="24">
        <f t="shared" si="3522"/>
        <v>598.70000000000005</v>
      </c>
      <c r="I5259" s="24">
        <f t="shared" si="3522"/>
        <v>401.6</v>
      </c>
      <c r="J5259" s="37">
        <f t="shared" si="3522"/>
        <v>524.38</v>
      </c>
      <c r="K5259" s="24">
        <f t="shared" si="3522"/>
        <v>0</v>
      </c>
      <c r="L5259" s="24">
        <f t="shared" si="3522"/>
        <v>0</v>
      </c>
      <c r="M5259" s="24">
        <f t="shared" si="3522"/>
        <v>0</v>
      </c>
      <c r="N5259" s="24">
        <f t="shared" si="3522"/>
        <v>0</v>
      </c>
      <c r="O5259" s="30">
        <f t="shared" si="3522"/>
        <v>177.46299999999999</v>
      </c>
      <c r="P5259" s="30">
        <f t="shared" si="3522"/>
        <v>0</v>
      </c>
      <c r="Q5259" s="30">
        <f t="shared" si="3522"/>
        <v>0</v>
      </c>
      <c r="R5259" s="88">
        <f t="shared" si="3477"/>
        <v>44.188994023904378</v>
      </c>
      <c r="S5259" s="70"/>
    </row>
    <row r="5260" spans="1:19" ht="31.5" customHeight="1" x14ac:dyDescent="0.3">
      <c r="A5260" s="28" t="s">
        <v>558</v>
      </c>
      <c r="B5260" s="28" t="s">
        <v>1432</v>
      </c>
      <c r="C5260" s="18" t="s">
        <v>562</v>
      </c>
      <c r="D5260" s="28" t="s">
        <v>68</v>
      </c>
      <c r="E5260" s="29" t="s">
        <v>662</v>
      </c>
      <c r="F5260" s="24">
        <v>600</v>
      </c>
      <c r="G5260" s="24"/>
      <c r="H5260" s="24">
        <v>598.70000000000005</v>
      </c>
      <c r="I5260" s="24">
        <v>401.6</v>
      </c>
      <c r="J5260" s="37">
        <v>524.38</v>
      </c>
      <c r="K5260" s="24">
        <v>0</v>
      </c>
      <c r="L5260" s="24">
        <v>0</v>
      </c>
      <c r="M5260" s="24">
        <v>0</v>
      </c>
      <c r="N5260" s="24">
        <v>0</v>
      </c>
      <c r="O5260" s="30">
        <v>177.46299999999999</v>
      </c>
      <c r="P5260" s="30">
        <v>0</v>
      </c>
      <c r="Q5260" s="30">
        <v>0</v>
      </c>
      <c r="R5260" s="88">
        <f t="shared" si="3477"/>
        <v>44.188994023904378</v>
      </c>
      <c r="S5260" s="70"/>
    </row>
    <row r="5261" spans="1:19" ht="31.5" customHeight="1" x14ac:dyDescent="0.3">
      <c r="A5261" s="28" t="s">
        <v>558</v>
      </c>
      <c r="B5261" s="28" t="s">
        <v>1432</v>
      </c>
      <c r="C5261" s="18" t="s">
        <v>562</v>
      </c>
      <c r="D5261" s="28" t="s">
        <v>51</v>
      </c>
      <c r="E5261" s="29" t="s">
        <v>663</v>
      </c>
      <c r="F5261" s="24">
        <v>29903.1</v>
      </c>
      <c r="G5261" s="24">
        <f t="shared" ref="G5261:Q5261" si="3523">G5262</f>
        <v>0</v>
      </c>
      <c r="H5261" s="24">
        <f t="shared" si="3523"/>
        <v>23167.757999999998</v>
      </c>
      <c r="I5261" s="24">
        <f t="shared" si="3523"/>
        <v>19739.558000000001</v>
      </c>
      <c r="J5261" s="37">
        <f t="shared" si="3523"/>
        <v>19194.240000000002</v>
      </c>
      <c r="K5261" s="24">
        <f t="shared" si="3523"/>
        <v>0</v>
      </c>
      <c r="L5261" s="24">
        <f t="shared" si="3523"/>
        <v>0</v>
      </c>
      <c r="M5261" s="24">
        <f t="shared" si="3523"/>
        <v>0</v>
      </c>
      <c r="N5261" s="24">
        <f t="shared" si="3523"/>
        <v>0</v>
      </c>
      <c r="O5261" s="30">
        <f t="shared" si="3523"/>
        <v>14666.41474</v>
      </c>
      <c r="P5261" s="30">
        <f t="shared" si="3523"/>
        <v>0</v>
      </c>
      <c r="Q5261" s="30">
        <f t="shared" si="3523"/>
        <v>0</v>
      </c>
      <c r="R5261" s="88">
        <f t="shared" ref="R5261:R5321" si="3524">O5261/I5261*100</f>
        <v>74.299610659975258</v>
      </c>
      <c r="S5261" s="70"/>
    </row>
    <row r="5262" spans="1:19" ht="31.5" customHeight="1" x14ac:dyDescent="0.3">
      <c r="A5262" s="28" t="s">
        <v>558</v>
      </c>
      <c r="B5262" s="28" t="s">
        <v>1432</v>
      </c>
      <c r="C5262" s="18" t="s">
        <v>562</v>
      </c>
      <c r="D5262" s="28" t="s">
        <v>52</v>
      </c>
      <c r="E5262" s="29" t="s">
        <v>664</v>
      </c>
      <c r="F5262" s="24">
        <v>29903.1</v>
      </c>
      <c r="G5262" s="24"/>
      <c r="H5262" s="24">
        <f>27874.119-334.408-4371.953</f>
        <v>23167.757999999998</v>
      </c>
      <c r="I5262" s="24">
        <v>19739.558000000001</v>
      </c>
      <c r="J5262" s="37">
        <v>19194.240000000002</v>
      </c>
      <c r="K5262" s="24">
        <v>0</v>
      </c>
      <c r="L5262" s="24">
        <v>0</v>
      </c>
      <c r="M5262" s="24">
        <v>0</v>
      </c>
      <c r="N5262" s="24">
        <v>0</v>
      </c>
      <c r="O5262" s="30">
        <v>14666.41474</v>
      </c>
      <c r="P5262" s="30">
        <v>0</v>
      </c>
      <c r="Q5262" s="30">
        <v>0</v>
      </c>
      <c r="R5262" s="88">
        <f t="shared" si="3524"/>
        <v>74.299610659975258</v>
      </c>
      <c r="S5262" s="70"/>
    </row>
    <row r="5263" spans="1:19" ht="46.8" x14ac:dyDescent="0.3">
      <c r="A5263" s="28" t="s">
        <v>558</v>
      </c>
      <c r="B5263" s="28" t="s">
        <v>1432</v>
      </c>
      <c r="C5263" s="28" t="s">
        <v>79</v>
      </c>
      <c r="D5263" s="28"/>
      <c r="E5263" s="29" t="s">
        <v>1232</v>
      </c>
      <c r="F5263" s="24"/>
      <c r="G5263" s="24"/>
      <c r="H5263" s="24">
        <f>H5264</f>
        <v>334.40800000000002</v>
      </c>
      <c r="I5263" s="24">
        <f t="shared" ref="I5263:Q5263" si="3525">I5264</f>
        <v>334.40800000000002</v>
      </c>
      <c r="J5263" s="24">
        <f t="shared" si="3525"/>
        <v>152.9</v>
      </c>
      <c r="K5263" s="24">
        <f t="shared" si="3525"/>
        <v>0</v>
      </c>
      <c r="L5263" s="24">
        <f t="shared" si="3525"/>
        <v>0</v>
      </c>
      <c r="M5263" s="24">
        <f t="shared" si="3525"/>
        <v>0</v>
      </c>
      <c r="N5263" s="24">
        <f t="shared" si="3525"/>
        <v>0</v>
      </c>
      <c r="O5263" s="24">
        <f t="shared" si="3525"/>
        <v>334.37653999999998</v>
      </c>
      <c r="P5263" s="24">
        <f t="shared" si="3525"/>
        <v>0</v>
      </c>
      <c r="Q5263" s="24">
        <f t="shared" si="3525"/>
        <v>0</v>
      </c>
      <c r="R5263" s="88">
        <f t="shared" si="3524"/>
        <v>99.990592330327004</v>
      </c>
      <c r="S5263" s="70"/>
    </row>
    <row r="5264" spans="1:19" ht="47.25" customHeight="1" x14ac:dyDescent="0.3">
      <c r="A5264" s="28" t="s">
        <v>558</v>
      </c>
      <c r="B5264" s="28" t="s">
        <v>1432</v>
      </c>
      <c r="C5264" s="28" t="s">
        <v>2000</v>
      </c>
      <c r="D5264" s="28"/>
      <c r="E5264" s="29" t="s">
        <v>2001</v>
      </c>
      <c r="F5264" s="24"/>
      <c r="G5264" s="24"/>
      <c r="H5264" s="24">
        <f t="shared" ref="H5264:I5266" si="3526">H5265</f>
        <v>334.40800000000002</v>
      </c>
      <c r="I5264" s="24">
        <f t="shared" si="3526"/>
        <v>334.40800000000002</v>
      </c>
      <c r="J5264" s="24">
        <f t="shared" ref="J5264:Q5266" si="3527">J5265</f>
        <v>152.9</v>
      </c>
      <c r="K5264" s="24">
        <f t="shared" si="3527"/>
        <v>0</v>
      </c>
      <c r="L5264" s="24">
        <f t="shared" si="3527"/>
        <v>0</v>
      </c>
      <c r="M5264" s="24">
        <f t="shared" si="3527"/>
        <v>0</v>
      </c>
      <c r="N5264" s="24">
        <f t="shared" si="3527"/>
        <v>0</v>
      </c>
      <c r="O5264" s="24">
        <f t="shared" si="3527"/>
        <v>334.37653999999998</v>
      </c>
      <c r="P5264" s="24">
        <f t="shared" si="3527"/>
        <v>0</v>
      </c>
      <c r="Q5264" s="24">
        <f t="shared" si="3527"/>
        <v>0</v>
      </c>
      <c r="R5264" s="88">
        <f t="shared" si="3524"/>
        <v>99.990592330327004</v>
      </c>
      <c r="S5264" s="70"/>
    </row>
    <row r="5265" spans="1:19" ht="31.5" customHeight="1" x14ac:dyDescent="0.3">
      <c r="A5265" s="28" t="s">
        <v>558</v>
      </c>
      <c r="B5265" s="28" t="s">
        <v>1432</v>
      </c>
      <c r="C5265" s="28" t="s">
        <v>2002</v>
      </c>
      <c r="D5265" s="28"/>
      <c r="E5265" s="29" t="s">
        <v>2003</v>
      </c>
      <c r="F5265" s="24"/>
      <c r="G5265" s="24"/>
      <c r="H5265" s="24">
        <f t="shared" si="3526"/>
        <v>334.40800000000002</v>
      </c>
      <c r="I5265" s="24">
        <f t="shared" si="3526"/>
        <v>334.40800000000002</v>
      </c>
      <c r="J5265" s="24">
        <f t="shared" si="3527"/>
        <v>152.9</v>
      </c>
      <c r="K5265" s="24">
        <f t="shared" si="3527"/>
        <v>0</v>
      </c>
      <c r="L5265" s="24">
        <f t="shared" si="3527"/>
        <v>0</v>
      </c>
      <c r="M5265" s="24">
        <f t="shared" si="3527"/>
        <v>0</v>
      </c>
      <c r="N5265" s="24">
        <f t="shared" si="3527"/>
        <v>0</v>
      </c>
      <c r="O5265" s="24">
        <f t="shared" si="3527"/>
        <v>334.37653999999998</v>
      </c>
      <c r="P5265" s="24">
        <f t="shared" si="3527"/>
        <v>0</v>
      </c>
      <c r="Q5265" s="24">
        <f t="shared" si="3527"/>
        <v>0</v>
      </c>
      <c r="R5265" s="88">
        <f t="shared" si="3524"/>
        <v>99.990592330327004</v>
      </c>
      <c r="S5265" s="70"/>
    </row>
    <row r="5266" spans="1:19" ht="31.5" customHeight="1" x14ac:dyDescent="0.3">
      <c r="A5266" s="28" t="s">
        <v>558</v>
      </c>
      <c r="B5266" s="28" t="s">
        <v>1432</v>
      </c>
      <c r="C5266" s="28" t="s">
        <v>2002</v>
      </c>
      <c r="D5266" s="28" t="s">
        <v>51</v>
      </c>
      <c r="E5266" s="29" t="s">
        <v>663</v>
      </c>
      <c r="F5266" s="24"/>
      <c r="G5266" s="24"/>
      <c r="H5266" s="24">
        <f t="shared" si="3526"/>
        <v>334.40800000000002</v>
      </c>
      <c r="I5266" s="24">
        <f t="shared" si="3526"/>
        <v>334.40800000000002</v>
      </c>
      <c r="J5266" s="24">
        <f t="shared" si="3527"/>
        <v>152.9</v>
      </c>
      <c r="K5266" s="24">
        <f t="shared" si="3527"/>
        <v>0</v>
      </c>
      <c r="L5266" s="24">
        <f t="shared" si="3527"/>
        <v>0</v>
      </c>
      <c r="M5266" s="24">
        <f t="shared" si="3527"/>
        <v>0</v>
      </c>
      <c r="N5266" s="24">
        <f t="shared" si="3527"/>
        <v>0</v>
      </c>
      <c r="O5266" s="24">
        <f t="shared" si="3527"/>
        <v>334.37653999999998</v>
      </c>
      <c r="P5266" s="24">
        <f t="shared" si="3527"/>
        <v>0</v>
      </c>
      <c r="Q5266" s="24">
        <f t="shared" si="3527"/>
        <v>0</v>
      </c>
      <c r="R5266" s="88">
        <f t="shared" si="3524"/>
        <v>99.990592330327004</v>
      </c>
      <c r="S5266" s="70"/>
    </row>
    <row r="5267" spans="1:19" ht="31.5" customHeight="1" x14ac:dyDescent="0.3">
      <c r="A5267" s="28" t="s">
        <v>558</v>
      </c>
      <c r="B5267" s="28" t="s">
        <v>1432</v>
      </c>
      <c r="C5267" s="28" t="s">
        <v>2002</v>
      </c>
      <c r="D5267" s="28" t="s">
        <v>52</v>
      </c>
      <c r="E5267" s="29" t="s">
        <v>664</v>
      </c>
      <c r="F5267" s="24"/>
      <c r="G5267" s="24"/>
      <c r="H5267" s="24">
        <v>334.40800000000002</v>
      </c>
      <c r="I5267" s="24">
        <v>334.40800000000002</v>
      </c>
      <c r="J5267" s="37">
        <v>152.9</v>
      </c>
      <c r="K5267" s="37">
        <v>0</v>
      </c>
      <c r="L5267" s="37">
        <v>0</v>
      </c>
      <c r="M5267" s="37">
        <v>0</v>
      </c>
      <c r="N5267" s="37">
        <v>0</v>
      </c>
      <c r="O5267" s="37">
        <v>334.37653999999998</v>
      </c>
      <c r="P5267" s="37">
        <v>0</v>
      </c>
      <c r="Q5267" s="37">
        <v>0</v>
      </c>
      <c r="R5267" s="88">
        <f t="shared" si="3524"/>
        <v>99.990592330327004</v>
      </c>
      <c r="S5267" s="70"/>
    </row>
    <row r="5268" spans="1:19" s="49" customFormat="1" ht="15.75" customHeight="1" x14ac:dyDescent="0.3">
      <c r="A5268" s="47" t="s">
        <v>558</v>
      </c>
      <c r="B5268" s="47" t="s">
        <v>1393</v>
      </c>
      <c r="C5268" s="20"/>
      <c r="D5268" s="47"/>
      <c r="E5268" s="48" t="s">
        <v>635</v>
      </c>
      <c r="F5268" s="23">
        <v>44932.5</v>
      </c>
      <c r="G5268" s="23">
        <f t="shared" ref="G5268:H5268" si="3528">G5269+G5280</f>
        <v>0</v>
      </c>
      <c r="H5268" s="23">
        <f t="shared" si="3528"/>
        <v>40460.6</v>
      </c>
      <c r="I5268" s="23">
        <f t="shared" ref="I5268:Q5268" si="3529">I5269+I5280</f>
        <v>40565.9</v>
      </c>
      <c r="J5268" s="77">
        <f t="shared" si="3529"/>
        <v>28286.6</v>
      </c>
      <c r="K5268" s="23">
        <f t="shared" si="3529"/>
        <v>0</v>
      </c>
      <c r="L5268" s="23">
        <f t="shared" si="3529"/>
        <v>0</v>
      </c>
      <c r="M5268" s="23">
        <f t="shared" si="3529"/>
        <v>0</v>
      </c>
      <c r="N5268" s="23">
        <f t="shared" si="3529"/>
        <v>0</v>
      </c>
      <c r="O5268" s="51">
        <f t="shared" si="3529"/>
        <v>40514.500000000007</v>
      </c>
      <c r="P5268" s="51">
        <f t="shared" si="3529"/>
        <v>0</v>
      </c>
      <c r="Q5268" s="51">
        <f t="shared" si="3529"/>
        <v>0</v>
      </c>
      <c r="R5268" s="87">
        <f t="shared" si="3524"/>
        <v>99.873292593039992</v>
      </c>
      <c r="S5268" s="70"/>
    </row>
    <row r="5269" spans="1:19" ht="31.5" customHeight="1" x14ac:dyDescent="0.3">
      <c r="A5269" s="28" t="s">
        <v>558</v>
      </c>
      <c r="B5269" s="28" t="s">
        <v>1393</v>
      </c>
      <c r="C5269" s="18" t="s">
        <v>62</v>
      </c>
      <c r="D5269" s="28"/>
      <c r="E5269" s="29" t="s">
        <v>1196</v>
      </c>
      <c r="F5269" s="24">
        <v>44932.5</v>
      </c>
      <c r="G5269" s="24">
        <f t="shared" ref="G5269:Q5269" si="3530">G5270</f>
        <v>0</v>
      </c>
      <c r="H5269" s="24">
        <f t="shared" si="3530"/>
        <v>40460.6</v>
      </c>
      <c r="I5269" s="24">
        <f t="shared" si="3530"/>
        <v>40460.6</v>
      </c>
      <c r="J5269" s="37">
        <f t="shared" si="3530"/>
        <v>28226.6</v>
      </c>
      <c r="K5269" s="24">
        <f t="shared" si="3530"/>
        <v>0</v>
      </c>
      <c r="L5269" s="24">
        <f t="shared" si="3530"/>
        <v>0</v>
      </c>
      <c r="M5269" s="24">
        <f t="shared" si="3530"/>
        <v>0</v>
      </c>
      <c r="N5269" s="24">
        <f t="shared" si="3530"/>
        <v>0</v>
      </c>
      <c r="O5269" s="30">
        <f t="shared" si="3530"/>
        <v>40409.200000000004</v>
      </c>
      <c r="P5269" s="30">
        <f t="shared" si="3530"/>
        <v>0</v>
      </c>
      <c r="Q5269" s="30">
        <f t="shared" si="3530"/>
        <v>0</v>
      </c>
      <c r="R5269" s="88">
        <f t="shared" si="3524"/>
        <v>99.872962832978274</v>
      </c>
      <c r="S5269" s="70"/>
    </row>
    <row r="5270" spans="1:19" ht="15.75" customHeight="1" x14ac:dyDescent="0.3">
      <c r="A5270" s="28" t="s">
        <v>558</v>
      </c>
      <c r="B5270" s="28" t="s">
        <v>1393</v>
      </c>
      <c r="C5270" s="18" t="s">
        <v>63</v>
      </c>
      <c r="D5270" s="28"/>
      <c r="E5270" s="29" t="s">
        <v>115</v>
      </c>
      <c r="F5270" s="24">
        <v>44932.5</v>
      </c>
      <c r="G5270" s="24">
        <f t="shared" ref="G5270:H5270" si="3531">G5271+G5274+G5277</f>
        <v>0</v>
      </c>
      <c r="H5270" s="24">
        <f t="shared" si="3531"/>
        <v>40460.6</v>
      </c>
      <c r="I5270" s="24">
        <f t="shared" ref="I5270:Q5270" si="3532">I5271+I5274+I5277</f>
        <v>40460.6</v>
      </c>
      <c r="J5270" s="37">
        <f t="shared" si="3532"/>
        <v>28226.6</v>
      </c>
      <c r="K5270" s="24">
        <f t="shared" si="3532"/>
        <v>0</v>
      </c>
      <c r="L5270" s="24">
        <f t="shared" si="3532"/>
        <v>0</v>
      </c>
      <c r="M5270" s="24">
        <f t="shared" si="3532"/>
        <v>0</v>
      </c>
      <c r="N5270" s="24">
        <f t="shared" si="3532"/>
        <v>0</v>
      </c>
      <c r="O5270" s="30">
        <f t="shared" si="3532"/>
        <v>40409.200000000004</v>
      </c>
      <c r="P5270" s="30">
        <f t="shared" si="3532"/>
        <v>0</v>
      </c>
      <c r="Q5270" s="30">
        <f t="shared" si="3532"/>
        <v>0</v>
      </c>
      <c r="R5270" s="88">
        <f t="shared" si="3524"/>
        <v>99.872962832978274</v>
      </c>
      <c r="S5270" s="70"/>
    </row>
    <row r="5271" spans="1:19" ht="31.5" customHeight="1" x14ac:dyDescent="0.3">
      <c r="A5271" s="28" t="s">
        <v>558</v>
      </c>
      <c r="B5271" s="28" t="s">
        <v>1393</v>
      </c>
      <c r="C5271" s="18" t="s">
        <v>532</v>
      </c>
      <c r="D5271" s="28"/>
      <c r="E5271" s="29" t="s">
        <v>123</v>
      </c>
      <c r="F5271" s="24">
        <v>44834</v>
      </c>
      <c r="G5271" s="24">
        <f t="shared" ref="G5271:Q5272" si="3533">G5272</f>
        <v>0</v>
      </c>
      <c r="H5271" s="24">
        <f t="shared" si="3533"/>
        <v>40350.6</v>
      </c>
      <c r="I5271" s="24">
        <f t="shared" si="3533"/>
        <v>40350.6</v>
      </c>
      <c r="J5271" s="37">
        <f t="shared" si="3533"/>
        <v>28116.6</v>
      </c>
      <c r="K5271" s="24">
        <f t="shared" si="3533"/>
        <v>0</v>
      </c>
      <c r="L5271" s="24">
        <f t="shared" si="3533"/>
        <v>0</v>
      </c>
      <c r="M5271" s="24">
        <f t="shared" si="3533"/>
        <v>0</v>
      </c>
      <c r="N5271" s="24">
        <f t="shared" si="3533"/>
        <v>0</v>
      </c>
      <c r="O5271" s="30">
        <f t="shared" si="3533"/>
        <v>40349.800000000003</v>
      </c>
      <c r="P5271" s="30">
        <f t="shared" si="3533"/>
        <v>0</v>
      </c>
      <c r="Q5271" s="30">
        <f t="shared" si="3533"/>
        <v>0</v>
      </c>
      <c r="R5271" s="88">
        <f t="shared" si="3524"/>
        <v>99.998017377684604</v>
      </c>
      <c r="S5271" s="70"/>
    </row>
    <row r="5272" spans="1:19" ht="31.5" customHeight="1" x14ac:dyDescent="0.3">
      <c r="A5272" s="28" t="s">
        <v>558</v>
      </c>
      <c r="B5272" s="28" t="s">
        <v>1393</v>
      </c>
      <c r="C5272" s="18" t="s">
        <v>532</v>
      </c>
      <c r="D5272" s="28" t="s">
        <v>51</v>
      </c>
      <c r="E5272" s="29" t="s">
        <v>663</v>
      </c>
      <c r="F5272" s="24">
        <v>44834</v>
      </c>
      <c r="G5272" s="24">
        <f t="shared" si="3533"/>
        <v>0</v>
      </c>
      <c r="H5272" s="24">
        <f t="shared" si="3533"/>
        <v>40350.6</v>
      </c>
      <c r="I5272" s="24">
        <f t="shared" si="3533"/>
        <v>40350.6</v>
      </c>
      <c r="J5272" s="37">
        <f t="shared" si="3533"/>
        <v>28116.6</v>
      </c>
      <c r="K5272" s="24">
        <f t="shared" si="3533"/>
        <v>0</v>
      </c>
      <c r="L5272" s="24">
        <f t="shared" si="3533"/>
        <v>0</v>
      </c>
      <c r="M5272" s="24">
        <f t="shared" si="3533"/>
        <v>0</v>
      </c>
      <c r="N5272" s="24">
        <f t="shared" si="3533"/>
        <v>0</v>
      </c>
      <c r="O5272" s="30">
        <f t="shared" si="3533"/>
        <v>40349.800000000003</v>
      </c>
      <c r="P5272" s="30">
        <f t="shared" si="3533"/>
        <v>0</v>
      </c>
      <c r="Q5272" s="30">
        <f t="shared" si="3533"/>
        <v>0</v>
      </c>
      <c r="R5272" s="88">
        <f t="shared" si="3524"/>
        <v>99.998017377684604</v>
      </c>
      <c r="S5272" s="70"/>
    </row>
    <row r="5273" spans="1:19" ht="31.5" customHeight="1" x14ac:dyDescent="0.3">
      <c r="A5273" s="28" t="s">
        <v>558</v>
      </c>
      <c r="B5273" s="28" t="s">
        <v>1393</v>
      </c>
      <c r="C5273" s="18" t="s">
        <v>532</v>
      </c>
      <c r="D5273" s="28" t="s">
        <v>52</v>
      </c>
      <c r="E5273" s="29" t="s">
        <v>664</v>
      </c>
      <c r="F5273" s="24">
        <v>44834</v>
      </c>
      <c r="G5273" s="24"/>
      <c r="H5273" s="24">
        <v>40350.6</v>
      </c>
      <c r="I5273" s="24">
        <v>40350.6</v>
      </c>
      <c r="J5273" s="37">
        <v>28116.6</v>
      </c>
      <c r="K5273" s="24">
        <v>0</v>
      </c>
      <c r="L5273" s="24">
        <v>0</v>
      </c>
      <c r="M5273" s="24">
        <v>0</v>
      </c>
      <c r="N5273" s="24">
        <v>0</v>
      </c>
      <c r="O5273" s="30">
        <v>40349.800000000003</v>
      </c>
      <c r="P5273" s="30">
        <v>0</v>
      </c>
      <c r="Q5273" s="30">
        <v>0</v>
      </c>
      <c r="R5273" s="88">
        <f t="shared" si="3524"/>
        <v>99.998017377684604</v>
      </c>
      <c r="S5273" s="70"/>
    </row>
    <row r="5274" spans="1:19" ht="47.25" customHeight="1" x14ac:dyDescent="0.3">
      <c r="A5274" s="28" t="s">
        <v>558</v>
      </c>
      <c r="B5274" s="28" t="s">
        <v>1393</v>
      </c>
      <c r="C5274" s="18" t="s">
        <v>1328</v>
      </c>
      <c r="D5274" s="28"/>
      <c r="E5274" s="29" t="s">
        <v>1721</v>
      </c>
      <c r="F5274" s="24">
        <v>41</v>
      </c>
      <c r="G5274" s="24">
        <f t="shared" ref="G5274:Q5275" si="3534">G5275</f>
        <v>0</v>
      </c>
      <c r="H5274" s="24">
        <f t="shared" si="3534"/>
        <v>41</v>
      </c>
      <c r="I5274" s="24">
        <f t="shared" si="3534"/>
        <v>41</v>
      </c>
      <c r="J5274" s="37">
        <f t="shared" si="3534"/>
        <v>41</v>
      </c>
      <c r="K5274" s="24">
        <f t="shared" si="3534"/>
        <v>0</v>
      </c>
      <c r="L5274" s="24">
        <f t="shared" si="3534"/>
        <v>0</v>
      </c>
      <c r="M5274" s="24">
        <f t="shared" si="3534"/>
        <v>0</v>
      </c>
      <c r="N5274" s="24">
        <f t="shared" si="3534"/>
        <v>0</v>
      </c>
      <c r="O5274" s="30">
        <f t="shared" si="3534"/>
        <v>36.4</v>
      </c>
      <c r="P5274" s="30">
        <f t="shared" si="3534"/>
        <v>0</v>
      </c>
      <c r="Q5274" s="30">
        <f t="shared" si="3534"/>
        <v>0</v>
      </c>
      <c r="R5274" s="88">
        <f t="shared" si="3524"/>
        <v>88.780487804878049</v>
      </c>
      <c r="S5274" s="70"/>
    </row>
    <row r="5275" spans="1:19" ht="31.5" customHeight="1" x14ac:dyDescent="0.3">
      <c r="A5275" s="28" t="s">
        <v>558</v>
      </c>
      <c r="B5275" s="28" t="s">
        <v>1393</v>
      </c>
      <c r="C5275" s="18" t="s">
        <v>1328</v>
      </c>
      <c r="D5275" s="28" t="s">
        <v>51</v>
      </c>
      <c r="E5275" s="29" t="s">
        <v>663</v>
      </c>
      <c r="F5275" s="24">
        <v>41</v>
      </c>
      <c r="G5275" s="24">
        <f t="shared" si="3534"/>
        <v>0</v>
      </c>
      <c r="H5275" s="24">
        <f t="shared" si="3534"/>
        <v>41</v>
      </c>
      <c r="I5275" s="24">
        <f t="shared" si="3534"/>
        <v>41</v>
      </c>
      <c r="J5275" s="37">
        <f t="shared" si="3534"/>
        <v>41</v>
      </c>
      <c r="K5275" s="24">
        <f t="shared" si="3534"/>
        <v>0</v>
      </c>
      <c r="L5275" s="24">
        <f t="shared" si="3534"/>
        <v>0</v>
      </c>
      <c r="M5275" s="24">
        <f t="shared" si="3534"/>
        <v>0</v>
      </c>
      <c r="N5275" s="24">
        <f t="shared" si="3534"/>
        <v>0</v>
      </c>
      <c r="O5275" s="30">
        <f t="shared" si="3534"/>
        <v>36.4</v>
      </c>
      <c r="P5275" s="30">
        <f t="shared" si="3534"/>
        <v>0</v>
      </c>
      <c r="Q5275" s="30">
        <f t="shared" si="3534"/>
        <v>0</v>
      </c>
      <c r="R5275" s="88">
        <f t="shared" si="3524"/>
        <v>88.780487804878049</v>
      </c>
      <c r="S5275" s="70"/>
    </row>
    <row r="5276" spans="1:19" ht="31.5" customHeight="1" x14ac:dyDescent="0.3">
      <c r="A5276" s="28" t="s">
        <v>558</v>
      </c>
      <c r="B5276" s="28" t="s">
        <v>1393</v>
      </c>
      <c r="C5276" s="18" t="s">
        <v>1328</v>
      </c>
      <c r="D5276" s="28" t="s">
        <v>52</v>
      </c>
      <c r="E5276" s="29" t="s">
        <v>664</v>
      </c>
      <c r="F5276" s="24">
        <v>41</v>
      </c>
      <c r="G5276" s="24"/>
      <c r="H5276" s="24">
        <v>41</v>
      </c>
      <c r="I5276" s="24">
        <v>41</v>
      </c>
      <c r="J5276" s="37">
        <v>41</v>
      </c>
      <c r="K5276" s="24">
        <v>0</v>
      </c>
      <c r="L5276" s="24">
        <v>0</v>
      </c>
      <c r="M5276" s="24">
        <v>0</v>
      </c>
      <c r="N5276" s="24">
        <v>0</v>
      </c>
      <c r="O5276" s="30">
        <v>36.4</v>
      </c>
      <c r="P5276" s="30">
        <v>0</v>
      </c>
      <c r="Q5276" s="30">
        <v>0</v>
      </c>
      <c r="R5276" s="88">
        <f t="shared" si="3524"/>
        <v>88.780487804878049</v>
      </c>
      <c r="S5276" s="70"/>
    </row>
    <row r="5277" spans="1:19" ht="63" customHeight="1" x14ac:dyDescent="0.3">
      <c r="A5277" s="28" t="s">
        <v>558</v>
      </c>
      <c r="B5277" s="28" t="s">
        <v>1393</v>
      </c>
      <c r="C5277" s="18" t="s">
        <v>1329</v>
      </c>
      <c r="D5277" s="28"/>
      <c r="E5277" s="29" t="s">
        <v>1722</v>
      </c>
      <c r="F5277" s="24">
        <v>57.5</v>
      </c>
      <c r="G5277" s="24">
        <f t="shared" ref="G5277:Q5278" si="3535">G5278</f>
        <v>0</v>
      </c>
      <c r="H5277" s="24">
        <f t="shared" si="3535"/>
        <v>69</v>
      </c>
      <c r="I5277" s="24">
        <f t="shared" si="3535"/>
        <v>69</v>
      </c>
      <c r="J5277" s="37">
        <f t="shared" si="3535"/>
        <v>69</v>
      </c>
      <c r="K5277" s="24">
        <f t="shared" si="3535"/>
        <v>0</v>
      </c>
      <c r="L5277" s="24">
        <f t="shared" si="3535"/>
        <v>0</v>
      </c>
      <c r="M5277" s="24">
        <f t="shared" si="3535"/>
        <v>0</v>
      </c>
      <c r="N5277" s="24">
        <f t="shared" si="3535"/>
        <v>0</v>
      </c>
      <c r="O5277" s="30">
        <f t="shared" si="3535"/>
        <v>23</v>
      </c>
      <c r="P5277" s="30">
        <f t="shared" si="3535"/>
        <v>0</v>
      </c>
      <c r="Q5277" s="30">
        <f t="shared" si="3535"/>
        <v>0</v>
      </c>
      <c r="R5277" s="88">
        <f t="shared" si="3524"/>
        <v>33.333333333333329</v>
      </c>
      <c r="S5277" s="70"/>
    </row>
    <row r="5278" spans="1:19" ht="15.75" customHeight="1" x14ac:dyDescent="0.3">
      <c r="A5278" s="28" t="s">
        <v>558</v>
      </c>
      <c r="B5278" s="28" t="s">
        <v>1393</v>
      </c>
      <c r="C5278" s="18" t="s">
        <v>1329</v>
      </c>
      <c r="D5278" s="28" t="s">
        <v>190</v>
      </c>
      <c r="E5278" s="29" t="s">
        <v>665</v>
      </c>
      <c r="F5278" s="24">
        <v>57.5</v>
      </c>
      <c r="G5278" s="24">
        <f t="shared" si="3535"/>
        <v>0</v>
      </c>
      <c r="H5278" s="24">
        <f t="shared" si="3535"/>
        <v>69</v>
      </c>
      <c r="I5278" s="24">
        <f t="shared" si="3535"/>
        <v>69</v>
      </c>
      <c r="J5278" s="37">
        <f t="shared" si="3535"/>
        <v>69</v>
      </c>
      <c r="K5278" s="24">
        <f t="shared" si="3535"/>
        <v>0</v>
      </c>
      <c r="L5278" s="24">
        <f t="shared" si="3535"/>
        <v>0</v>
      </c>
      <c r="M5278" s="24">
        <f t="shared" si="3535"/>
        <v>0</v>
      </c>
      <c r="N5278" s="24">
        <f t="shared" si="3535"/>
        <v>0</v>
      </c>
      <c r="O5278" s="30">
        <f t="shared" si="3535"/>
        <v>23</v>
      </c>
      <c r="P5278" s="30">
        <f t="shared" si="3535"/>
        <v>0</v>
      </c>
      <c r="Q5278" s="30">
        <f t="shared" si="3535"/>
        <v>0</v>
      </c>
      <c r="R5278" s="88">
        <f t="shared" si="3524"/>
        <v>33.333333333333329</v>
      </c>
      <c r="S5278" s="70"/>
    </row>
    <row r="5279" spans="1:19" ht="15.75" customHeight="1" x14ac:dyDescent="0.3">
      <c r="A5279" s="28" t="s">
        <v>558</v>
      </c>
      <c r="B5279" s="28" t="s">
        <v>1393</v>
      </c>
      <c r="C5279" s="18" t="s">
        <v>1329</v>
      </c>
      <c r="D5279" s="28" t="s">
        <v>515</v>
      </c>
      <c r="E5279" s="29" t="s">
        <v>670</v>
      </c>
      <c r="F5279" s="24">
        <v>57.5</v>
      </c>
      <c r="G5279" s="24"/>
      <c r="H5279" s="24">
        <v>69</v>
      </c>
      <c r="I5279" s="24">
        <v>69</v>
      </c>
      <c r="J5279" s="37">
        <v>69</v>
      </c>
      <c r="K5279" s="24">
        <v>0</v>
      </c>
      <c r="L5279" s="24">
        <v>0</v>
      </c>
      <c r="M5279" s="24">
        <v>0</v>
      </c>
      <c r="N5279" s="24">
        <v>0</v>
      </c>
      <c r="O5279" s="30">
        <v>23</v>
      </c>
      <c r="P5279" s="30">
        <v>0</v>
      </c>
      <c r="Q5279" s="30">
        <v>0</v>
      </c>
      <c r="R5279" s="88">
        <f t="shared" si="3524"/>
        <v>33.333333333333329</v>
      </c>
      <c r="S5279" s="70"/>
    </row>
    <row r="5280" spans="1:19" ht="47.25" customHeight="1" x14ac:dyDescent="0.3">
      <c r="A5280" s="28" t="s">
        <v>558</v>
      </c>
      <c r="B5280" s="28" t="s">
        <v>1393</v>
      </c>
      <c r="C5280" s="28" t="s">
        <v>79</v>
      </c>
      <c r="D5280" s="28"/>
      <c r="E5280" s="29" t="s">
        <v>1232</v>
      </c>
      <c r="F5280" s="24">
        <v>0</v>
      </c>
      <c r="G5280" s="24">
        <f t="shared" ref="G5280:Q5283" si="3536">G5281</f>
        <v>0</v>
      </c>
      <c r="H5280" s="24">
        <f t="shared" si="3536"/>
        <v>0</v>
      </c>
      <c r="I5280" s="24">
        <f t="shared" si="3536"/>
        <v>105.3</v>
      </c>
      <c r="J5280" s="37">
        <f t="shared" si="3536"/>
        <v>60</v>
      </c>
      <c r="K5280" s="24">
        <f t="shared" si="3536"/>
        <v>0</v>
      </c>
      <c r="L5280" s="24">
        <f t="shared" si="3536"/>
        <v>0</v>
      </c>
      <c r="M5280" s="24">
        <f t="shared" si="3536"/>
        <v>0</v>
      </c>
      <c r="N5280" s="24">
        <f t="shared" si="3536"/>
        <v>0</v>
      </c>
      <c r="O5280" s="30">
        <f t="shared" si="3536"/>
        <v>105.3</v>
      </c>
      <c r="P5280" s="30">
        <f t="shared" si="3536"/>
        <v>0</v>
      </c>
      <c r="Q5280" s="30">
        <f t="shared" si="3536"/>
        <v>0</v>
      </c>
      <c r="R5280" s="88">
        <f t="shared" si="3524"/>
        <v>100</v>
      </c>
      <c r="S5280" s="70"/>
    </row>
    <row r="5281" spans="1:19" ht="31.5" customHeight="1" x14ac:dyDescent="0.3">
      <c r="A5281" s="28" t="s">
        <v>558</v>
      </c>
      <c r="B5281" s="28" t="s">
        <v>1393</v>
      </c>
      <c r="C5281" s="28" t="s">
        <v>86</v>
      </c>
      <c r="D5281" s="28"/>
      <c r="E5281" s="29" t="s">
        <v>1233</v>
      </c>
      <c r="F5281" s="24">
        <v>0</v>
      </c>
      <c r="G5281" s="24">
        <f t="shared" si="3536"/>
        <v>0</v>
      </c>
      <c r="H5281" s="24">
        <f t="shared" si="3536"/>
        <v>0</v>
      </c>
      <c r="I5281" s="24">
        <f t="shared" si="3536"/>
        <v>105.3</v>
      </c>
      <c r="J5281" s="37">
        <f t="shared" si="3536"/>
        <v>60</v>
      </c>
      <c r="K5281" s="24">
        <f t="shared" si="3536"/>
        <v>0</v>
      </c>
      <c r="L5281" s="24">
        <f t="shared" si="3536"/>
        <v>0</v>
      </c>
      <c r="M5281" s="24">
        <f t="shared" si="3536"/>
        <v>0</v>
      </c>
      <c r="N5281" s="24">
        <f t="shared" si="3536"/>
        <v>0</v>
      </c>
      <c r="O5281" s="30">
        <f t="shared" si="3536"/>
        <v>105.3</v>
      </c>
      <c r="P5281" s="30">
        <f t="shared" si="3536"/>
        <v>0</v>
      </c>
      <c r="Q5281" s="30">
        <f t="shared" si="3536"/>
        <v>0</v>
      </c>
      <c r="R5281" s="88">
        <f t="shared" si="3524"/>
        <v>100</v>
      </c>
      <c r="S5281" s="70"/>
    </row>
    <row r="5282" spans="1:19" ht="31.5" customHeight="1" x14ac:dyDescent="0.3">
      <c r="A5282" s="28" t="s">
        <v>558</v>
      </c>
      <c r="B5282" s="28" t="s">
        <v>1393</v>
      </c>
      <c r="C5282" s="28" t="s">
        <v>87</v>
      </c>
      <c r="D5282" s="28"/>
      <c r="E5282" s="29" t="s">
        <v>1234</v>
      </c>
      <c r="F5282" s="24">
        <v>0</v>
      </c>
      <c r="G5282" s="24">
        <f t="shared" si="3536"/>
        <v>0</v>
      </c>
      <c r="H5282" s="24">
        <f t="shared" si="3536"/>
        <v>0</v>
      </c>
      <c r="I5282" s="24">
        <f t="shared" si="3536"/>
        <v>105.3</v>
      </c>
      <c r="J5282" s="37">
        <f t="shared" si="3536"/>
        <v>60</v>
      </c>
      <c r="K5282" s="24">
        <f t="shared" si="3536"/>
        <v>0</v>
      </c>
      <c r="L5282" s="24">
        <f t="shared" si="3536"/>
        <v>0</v>
      </c>
      <c r="M5282" s="24">
        <f t="shared" si="3536"/>
        <v>0</v>
      </c>
      <c r="N5282" s="24">
        <f t="shared" si="3536"/>
        <v>0</v>
      </c>
      <c r="O5282" s="30">
        <f t="shared" si="3536"/>
        <v>105.3</v>
      </c>
      <c r="P5282" s="30">
        <f t="shared" si="3536"/>
        <v>0</v>
      </c>
      <c r="Q5282" s="30">
        <f t="shared" si="3536"/>
        <v>0</v>
      </c>
      <c r="R5282" s="88">
        <f t="shared" si="3524"/>
        <v>100</v>
      </c>
      <c r="S5282" s="70"/>
    </row>
    <row r="5283" spans="1:19" ht="15.75" customHeight="1" x14ac:dyDescent="0.3">
      <c r="A5283" s="28" t="s">
        <v>558</v>
      </c>
      <c r="B5283" s="28" t="s">
        <v>1393</v>
      </c>
      <c r="C5283" s="28" t="s">
        <v>87</v>
      </c>
      <c r="D5283" s="28" t="s">
        <v>53</v>
      </c>
      <c r="E5283" s="29" t="s">
        <v>679</v>
      </c>
      <c r="F5283" s="24">
        <v>0</v>
      </c>
      <c r="G5283" s="24">
        <f t="shared" si="3536"/>
        <v>0</v>
      </c>
      <c r="H5283" s="24">
        <f t="shared" si="3536"/>
        <v>0</v>
      </c>
      <c r="I5283" s="24">
        <f t="shared" si="3536"/>
        <v>105.3</v>
      </c>
      <c r="J5283" s="37">
        <f t="shared" si="3536"/>
        <v>60</v>
      </c>
      <c r="K5283" s="24">
        <f t="shared" si="3536"/>
        <v>0</v>
      </c>
      <c r="L5283" s="24">
        <f t="shared" si="3536"/>
        <v>0</v>
      </c>
      <c r="M5283" s="24">
        <f t="shared" si="3536"/>
        <v>0</v>
      </c>
      <c r="N5283" s="24">
        <f t="shared" si="3536"/>
        <v>0</v>
      </c>
      <c r="O5283" s="30">
        <f t="shared" si="3536"/>
        <v>105.3</v>
      </c>
      <c r="P5283" s="30">
        <f t="shared" si="3536"/>
        <v>0</v>
      </c>
      <c r="Q5283" s="30">
        <f t="shared" si="3536"/>
        <v>0</v>
      </c>
      <c r="R5283" s="88">
        <f t="shared" si="3524"/>
        <v>100</v>
      </c>
      <c r="S5283" s="70"/>
    </row>
    <row r="5284" spans="1:19" ht="15.75" customHeight="1" x14ac:dyDescent="0.3">
      <c r="A5284" s="28" t="s">
        <v>558</v>
      </c>
      <c r="B5284" s="28" t="s">
        <v>1393</v>
      </c>
      <c r="C5284" s="28" t="s">
        <v>87</v>
      </c>
      <c r="D5284" s="28" t="s">
        <v>54</v>
      </c>
      <c r="E5284" s="29" t="s">
        <v>681</v>
      </c>
      <c r="F5284" s="24">
        <v>0</v>
      </c>
      <c r="G5284" s="24"/>
      <c r="H5284" s="24">
        <v>0</v>
      </c>
      <c r="I5284" s="24">
        <v>105.3</v>
      </c>
      <c r="J5284" s="37">
        <v>60</v>
      </c>
      <c r="K5284" s="24">
        <v>0</v>
      </c>
      <c r="L5284" s="24">
        <v>0</v>
      </c>
      <c r="M5284" s="24">
        <v>0</v>
      </c>
      <c r="N5284" s="24">
        <v>0</v>
      </c>
      <c r="O5284" s="30">
        <v>105.3</v>
      </c>
      <c r="P5284" s="30">
        <v>0</v>
      </c>
      <c r="Q5284" s="30">
        <v>0</v>
      </c>
      <c r="R5284" s="88">
        <f t="shared" si="3524"/>
        <v>100</v>
      </c>
      <c r="S5284" s="70"/>
    </row>
    <row r="5285" spans="1:19" s="36" customFormat="1" ht="31.5" customHeight="1" x14ac:dyDescent="0.3">
      <c r="A5285" s="43" t="s">
        <v>566</v>
      </c>
      <c r="B5285" s="43" t="s">
        <v>1396</v>
      </c>
      <c r="C5285" s="27"/>
      <c r="D5285" s="43"/>
      <c r="E5285" s="44" t="s">
        <v>617</v>
      </c>
      <c r="F5285" s="22">
        <v>2384453.2120000003</v>
      </c>
      <c r="G5285" s="22">
        <f t="shared" ref="G5285:H5285" si="3537">G5286+G5314+G5376</f>
        <v>38518.292999999998</v>
      </c>
      <c r="H5285" s="22">
        <f t="shared" si="3537"/>
        <v>2571687.1930000004</v>
      </c>
      <c r="I5285" s="22">
        <f t="shared" ref="I5285:Q5285" si="3538">I5286+I5314+I5376</f>
        <v>3055829.2387600001</v>
      </c>
      <c r="J5285" s="76">
        <f t="shared" si="3538"/>
        <v>2135142.1726700002</v>
      </c>
      <c r="K5285" s="22">
        <f t="shared" si="3538"/>
        <v>2149113.59405</v>
      </c>
      <c r="L5285" s="22">
        <f t="shared" si="3538"/>
        <v>1432893.7074500001</v>
      </c>
      <c r="M5285" s="22">
        <f t="shared" si="3538"/>
        <v>2287556.3808800001</v>
      </c>
      <c r="N5285" s="22">
        <f t="shared" si="3538"/>
        <v>1537717.7937400001</v>
      </c>
      <c r="O5285" s="45">
        <f t="shared" si="3538"/>
        <v>2890925.9170699995</v>
      </c>
      <c r="P5285" s="45">
        <f t="shared" si="3538"/>
        <v>1984994.65619</v>
      </c>
      <c r="Q5285" s="45">
        <f t="shared" si="3538"/>
        <v>2154079.3519700002</v>
      </c>
      <c r="R5285" s="86">
        <f t="shared" si="3524"/>
        <v>94.603647363590397</v>
      </c>
      <c r="S5285" s="70"/>
    </row>
    <row r="5286" spans="1:19" s="36" customFormat="1" ht="15.75" customHeight="1" x14ac:dyDescent="0.3">
      <c r="A5286" s="43" t="s">
        <v>566</v>
      </c>
      <c r="B5286" s="43" t="s">
        <v>45</v>
      </c>
      <c r="C5286" s="27"/>
      <c r="D5286" s="43"/>
      <c r="E5286" s="44" t="s">
        <v>619</v>
      </c>
      <c r="F5286" s="22">
        <v>46849.1</v>
      </c>
      <c r="G5286" s="22">
        <f t="shared" ref="G5286:Q5286" si="3539">G5287</f>
        <v>5176.33</v>
      </c>
      <c r="H5286" s="22">
        <f t="shared" si="3539"/>
        <v>58818.078000000001</v>
      </c>
      <c r="I5286" s="22">
        <f t="shared" si="3539"/>
        <v>82731.358210000006</v>
      </c>
      <c r="J5286" s="76">
        <f t="shared" si="3539"/>
        <v>63587.557459999996</v>
      </c>
      <c r="K5286" s="22">
        <f t="shared" si="3539"/>
        <v>7.5</v>
      </c>
      <c r="L5286" s="22">
        <f t="shared" si="3539"/>
        <v>0</v>
      </c>
      <c r="M5286" s="22">
        <f t="shared" si="3539"/>
        <v>0</v>
      </c>
      <c r="N5286" s="22">
        <f t="shared" si="3539"/>
        <v>0</v>
      </c>
      <c r="O5286" s="45">
        <f t="shared" si="3539"/>
        <v>82731.144960000005</v>
      </c>
      <c r="P5286" s="45">
        <f t="shared" si="3539"/>
        <v>7.4998300000000002</v>
      </c>
      <c r="Q5286" s="45">
        <f t="shared" si="3539"/>
        <v>0</v>
      </c>
      <c r="R5286" s="86">
        <f t="shared" si="3524"/>
        <v>99.999742238004288</v>
      </c>
      <c r="S5286" s="70"/>
    </row>
    <row r="5287" spans="1:19" s="49" customFormat="1" ht="15.75" customHeight="1" x14ac:dyDescent="0.3">
      <c r="A5287" s="47" t="s">
        <v>566</v>
      </c>
      <c r="B5287" s="47" t="s">
        <v>1393</v>
      </c>
      <c r="C5287" s="20"/>
      <c r="D5287" s="47"/>
      <c r="E5287" s="48" t="s">
        <v>635</v>
      </c>
      <c r="F5287" s="23">
        <v>46849.1</v>
      </c>
      <c r="G5287" s="23">
        <f t="shared" ref="G5287:H5287" si="3540">G5288+G5293+G5305</f>
        <v>5176.33</v>
      </c>
      <c r="H5287" s="23">
        <f t="shared" si="3540"/>
        <v>58818.078000000001</v>
      </c>
      <c r="I5287" s="23">
        <f t="shared" ref="I5287:Q5287" si="3541">I5288+I5293+I5305</f>
        <v>82731.358210000006</v>
      </c>
      <c r="J5287" s="77">
        <f t="shared" si="3541"/>
        <v>63587.557459999996</v>
      </c>
      <c r="K5287" s="23">
        <f t="shared" si="3541"/>
        <v>7.5</v>
      </c>
      <c r="L5287" s="23">
        <f t="shared" si="3541"/>
        <v>0</v>
      </c>
      <c r="M5287" s="23">
        <f t="shared" si="3541"/>
        <v>0</v>
      </c>
      <c r="N5287" s="23">
        <f t="shared" si="3541"/>
        <v>0</v>
      </c>
      <c r="O5287" s="51">
        <f t="shared" si="3541"/>
        <v>82731.144960000005</v>
      </c>
      <c r="P5287" s="51">
        <f t="shared" si="3541"/>
        <v>7.4998300000000002</v>
      </c>
      <c r="Q5287" s="51">
        <f t="shared" si="3541"/>
        <v>0</v>
      </c>
      <c r="R5287" s="87">
        <f t="shared" si="3524"/>
        <v>99.999742238004288</v>
      </c>
      <c r="S5287" s="70"/>
    </row>
    <row r="5288" spans="1:19" ht="31.5" customHeight="1" x14ac:dyDescent="0.3">
      <c r="A5288" s="28" t="s">
        <v>566</v>
      </c>
      <c r="B5288" s="28" t="s">
        <v>1393</v>
      </c>
      <c r="C5288" s="18" t="s">
        <v>62</v>
      </c>
      <c r="D5288" s="28"/>
      <c r="E5288" s="29" t="s">
        <v>1196</v>
      </c>
      <c r="F5288" s="24">
        <v>7.5</v>
      </c>
      <c r="G5288" s="24">
        <f t="shared" ref="G5288:Q5293" si="3542">G5289</f>
        <v>0</v>
      </c>
      <c r="H5288" s="24">
        <f t="shared" si="3542"/>
        <v>7.5</v>
      </c>
      <c r="I5288" s="24">
        <f t="shared" si="3542"/>
        <v>7.5</v>
      </c>
      <c r="J5288" s="37">
        <f t="shared" si="3542"/>
        <v>0</v>
      </c>
      <c r="K5288" s="24">
        <f t="shared" si="3542"/>
        <v>7.5</v>
      </c>
      <c r="L5288" s="24">
        <f t="shared" si="3542"/>
        <v>0</v>
      </c>
      <c r="M5288" s="24">
        <f t="shared" si="3542"/>
        <v>0</v>
      </c>
      <c r="N5288" s="24">
        <f t="shared" si="3542"/>
        <v>0</v>
      </c>
      <c r="O5288" s="30">
        <f t="shared" si="3542"/>
        <v>7.4998300000000002</v>
      </c>
      <c r="P5288" s="30">
        <f t="shared" si="3542"/>
        <v>7.4998300000000002</v>
      </c>
      <c r="Q5288" s="30">
        <f t="shared" si="3542"/>
        <v>0</v>
      </c>
      <c r="R5288" s="88">
        <f t="shared" si="3524"/>
        <v>99.997733333333343</v>
      </c>
      <c r="S5288" s="36"/>
    </row>
    <row r="5289" spans="1:19" ht="15.75" customHeight="1" x14ac:dyDescent="0.3">
      <c r="A5289" s="28" t="s">
        <v>566</v>
      </c>
      <c r="B5289" s="28" t="s">
        <v>1393</v>
      </c>
      <c r="C5289" s="18" t="s">
        <v>63</v>
      </c>
      <c r="D5289" s="28"/>
      <c r="E5289" s="29" t="s">
        <v>115</v>
      </c>
      <c r="F5289" s="24">
        <v>7.5</v>
      </c>
      <c r="G5289" s="24">
        <f t="shared" ref="G5289:O5289" si="3543">G5290</f>
        <v>0</v>
      </c>
      <c r="H5289" s="24">
        <f t="shared" si="3543"/>
        <v>7.5</v>
      </c>
      <c r="I5289" s="24">
        <f t="shared" si="3543"/>
        <v>7.5</v>
      </c>
      <c r="J5289" s="37">
        <f t="shared" si="3543"/>
        <v>0</v>
      </c>
      <c r="K5289" s="24">
        <f t="shared" si="3543"/>
        <v>7.5</v>
      </c>
      <c r="L5289" s="24">
        <f t="shared" si="3543"/>
        <v>0</v>
      </c>
      <c r="M5289" s="24">
        <f t="shared" si="3543"/>
        <v>0</v>
      </c>
      <c r="N5289" s="24">
        <f t="shared" si="3543"/>
        <v>0</v>
      </c>
      <c r="O5289" s="30">
        <f t="shared" si="3543"/>
        <v>7.4998300000000002</v>
      </c>
      <c r="P5289" s="30">
        <f t="shared" si="3542"/>
        <v>7.4998300000000002</v>
      </c>
      <c r="Q5289" s="30">
        <f t="shared" si="3542"/>
        <v>0</v>
      </c>
      <c r="R5289" s="88">
        <f t="shared" si="3524"/>
        <v>99.997733333333343</v>
      </c>
      <c r="S5289" s="36"/>
    </row>
    <row r="5290" spans="1:19" ht="78.75" customHeight="1" x14ac:dyDescent="0.3">
      <c r="A5290" s="28" t="s">
        <v>566</v>
      </c>
      <c r="B5290" s="28" t="s">
        <v>1393</v>
      </c>
      <c r="C5290" s="18" t="s">
        <v>567</v>
      </c>
      <c r="D5290" s="28"/>
      <c r="E5290" s="29" t="s">
        <v>1214</v>
      </c>
      <c r="F5290" s="24">
        <v>7.5</v>
      </c>
      <c r="G5290" s="24">
        <f t="shared" ref="G5290:O5293" si="3544">G5291</f>
        <v>0</v>
      </c>
      <c r="H5290" s="24">
        <f t="shared" si="3544"/>
        <v>7.5</v>
      </c>
      <c r="I5290" s="24">
        <f t="shared" si="3544"/>
        <v>7.5</v>
      </c>
      <c r="J5290" s="37">
        <f t="shared" si="3544"/>
        <v>0</v>
      </c>
      <c r="K5290" s="24">
        <f t="shared" si="3544"/>
        <v>7.5</v>
      </c>
      <c r="L5290" s="24">
        <f t="shared" si="3544"/>
        <v>0</v>
      </c>
      <c r="M5290" s="24">
        <f t="shared" si="3544"/>
        <v>0</v>
      </c>
      <c r="N5290" s="24">
        <f t="shared" si="3544"/>
        <v>0</v>
      </c>
      <c r="O5290" s="30">
        <f t="shared" si="3544"/>
        <v>7.4998300000000002</v>
      </c>
      <c r="P5290" s="30">
        <f t="shared" si="3542"/>
        <v>7.4998300000000002</v>
      </c>
      <c r="Q5290" s="30">
        <f t="shared" si="3542"/>
        <v>0</v>
      </c>
      <c r="R5290" s="88">
        <f t="shared" si="3524"/>
        <v>99.997733333333343</v>
      </c>
      <c r="S5290" s="36"/>
    </row>
    <row r="5291" spans="1:19" ht="31.5" customHeight="1" x14ac:dyDescent="0.3">
      <c r="A5291" s="28" t="s">
        <v>566</v>
      </c>
      <c r="B5291" s="28" t="s">
        <v>1393</v>
      </c>
      <c r="C5291" s="18" t="s">
        <v>567</v>
      </c>
      <c r="D5291" s="28" t="s">
        <v>51</v>
      </c>
      <c r="E5291" s="29" t="s">
        <v>663</v>
      </c>
      <c r="F5291" s="24">
        <v>7.5</v>
      </c>
      <c r="G5291" s="24">
        <f t="shared" si="3544"/>
        <v>0</v>
      </c>
      <c r="H5291" s="24">
        <f t="shared" si="3544"/>
        <v>7.5</v>
      </c>
      <c r="I5291" s="24">
        <f t="shared" si="3544"/>
        <v>7.5</v>
      </c>
      <c r="J5291" s="37">
        <f t="shared" si="3544"/>
        <v>0</v>
      </c>
      <c r="K5291" s="24">
        <f t="shared" si="3544"/>
        <v>7.5</v>
      </c>
      <c r="L5291" s="24">
        <f t="shared" si="3544"/>
        <v>0</v>
      </c>
      <c r="M5291" s="24">
        <f t="shared" si="3544"/>
        <v>0</v>
      </c>
      <c r="N5291" s="24">
        <f t="shared" si="3544"/>
        <v>0</v>
      </c>
      <c r="O5291" s="30">
        <f t="shared" si="3544"/>
        <v>7.4998300000000002</v>
      </c>
      <c r="P5291" s="30">
        <f t="shared" si="3542"/>
        <v>7.4998300000000002</v>
      </c>
      <c r="Q5291" s="30">
        <f t="shared" si="3542"/>
        <v>0</v>
      </c>
      <c r="R5291" s="88">
        <f t="shared" si="3524"/>
        <v>99.997733333333343</v>
      </c>
      <c r="S5291" s="36"/>
    </row>
    <row r="5292" spans="1:19" ht="31.5" customHeight="1" x14ac:dyDescent="0.3">
      <c r="A5292" s="28" t="s">
        <v>566</v>
      </c>
      <c r="B5292" s="28" t="s">
        <v>1393</v>
      </c>
      <c r="C5292" s="18" t="s">
        <v>567</v>
      </c>
      <c r="D5292" s="28" t="s">
        <v>52</v>
      </c>
      <c r="E5292" s="29" t="s">
        <v>664</v>
      </c>
      <c r="F5292" s="24">
        <v>7.5</v>
      </c>
      <c r="G5292" s="24"/>
      <c r="H5292" s="24">
        <v>7.5</v>
      </c>
      <c r="I5292" s="24">
        <v>7.5</v>
      </c>
      <c r="J5292" s="37">
        <v>0</v>
      </c>
      <c r="K5292" s="24">
        <f>I5292</f>
        <v>7.5</v>
      </c>
      <c r="L5292" s="24">
        <f>J5292</f>
        <v>0</v>
      </c>
      <c r="M5292" s="24">
        <v>0</v>
      </c>
      <c r="N5292" s="24">
        <v>0</v>
      </c>
      <c r="O5292" s="30">
        <v>7.4998300000000002</v>
      </c>
      <c r="P5292" s="30">
        <f>O5292</f>
        <v>7.4998300000000002</v>
      </c>
      <c r="Q5292" s="30">
        <v>0</v>
      </c>
      <c r="R5292" s="88">
        <f t="shared" si="3524"/>
        <v>99.997733333333343</v>
      </c>
      <c r="S5292" s="36"/>
    </row>
    <row r="5293" spans="1:19" ht="31.5" customHeight="1" x14ac:dyDescent="0.3">
      <c r="A5293" s="28" t="s">
        <v>566</v>
      </c>
      <c r="B5293" s="28" t="s">
        <v>1393</v>
      </c>
      <c r="C5293" s="18" t="s">
        <v>65</v>
      </c>
      <c r="D5293" s="28"/>
      <c r="E5293" s="29" t="s">
        <v>1228</v>
      </c>
      <c r="F5293" s="24">
        <v>46841.599999999999</v>
      </c>
      <c r="G5293" s="24">
        <f t="shared" si="3544"/>
        <v>0</v>
      </c>
      <c r="H5293" s="24">
        <f t="shared" si="3544"/>
        <v>47075.184000000001</v>
      </c>
      <c r="I5293" s="24">
        <f t="shared" si="3544"/>
        <v>47730.484000000004</v>
      </c>
      <c r="J5293" s="37">
        <f t="shared" si="3544"/>
        <v>35096.606</v>
      </c>
      <c r="K5293" s="24">
        <f t="shared" si="3544"/>
        <v>0</v>
      </c>
      <c r="L5293" s="24">
        <f t="shared" si="3544"/>
        <v>0</v>
      </c>
      <c r="M5293" s="24">
        <f t="shared" si="3544"/>
        <v>0</v>
      </c>
      <c r="N5293" s="24">
        <f t="shared" si="3544"/>
        <v>0</v>
      </c>
      <c r="O5293" s="30">
        <f t="shared" si="3544"/>
        <v>47730.270919999995</v>
      </c>
      <c r="P5293" s="30">
        <f t="shared" si="3542"/>
        <v>0</v>
      </c>
      <c r="Q5293" s="30">
        <f t="shared" si="3542"/>
        <v>0</v>
      </c>
      <c r="R5293" s="88">
        <f t="shared" si="3524"/>
        <v>99.999553576703704</v>
      </c>
      <c r="S5293" s="70"/>
    </row>
    <row r="5294" spans="1:19" ht="31.5" customHeight="1" x14ac:dyDescent="0.3">
      <c r="A5294" s="28" t="s">
        <v>566</v>
      </c>
      <c r="B5294" s="28" t="s">
        <v>1393</v>
      </c>
      <c r="C5294" s="18" t="s">
        <v>66</v>
      </c>
      <c r="D5294" s="28"/>
      <c r="E5294" s="29" t="s">
        <v>1231</v>
      </c>
      <c r="F5294" s="24">
        <v>46841.599999999999</v>
      </c>
      <c r="G5294" s="24">
        <f t="shared" ref="G5294:H5294" si="3545">G5295+G5298</f>
        <v>0</v>
      </c>
      <c r="H5294" s="24">
        <f t="shared" si="3545"/>
        <v>47075.184000000001</v>
      </c>
      <c r="I5294" s="24">
        <f t="shared" ref="I5294:Q5294" si="3546">I5295+I5298</f>
        <v>47730.484000000004</v>
      </c>
      <c r="J5294" s="37">
        <f t="shared" si="3546"/>
        <v>35096.606</v>
      </c>
      <c r="K5294" s="24">
        <f t="shared" si="3546"/>
        <v>0</v>
      </c>
      <c r="L5294" s="24">
        <f t="shared" si="3546"/>
        <v>0</v>
      </c>
      <c r="M5294" s="24">
        <f t="shared" si="3546"/>
        <v>0</v>
      </c>
      <c r="N5294" s="24">
        <f t="shared" si="3546"/>
        <v>0</v>
      </c>
      <c r="O5294" s="30">
        <f t="shared" si="3546"/>
        <v>47730.270919999995</v>
      </c>
      <c r="P5294" s="30">
        <f t="shared" si="3546"/>
        <v>0</v>
      </c>
      <c r="Q5294" s="30">
        <f t="shared" si="3546"/>
        <v>0</v>
      </c>
      <c r="R5294" s="88">
        <f t="shared" si="3524"/>
        <v>99.999553576703704</v>
      </c>
      <c r="S5294" s="70"/>
    </row>
    <row r="5295" spans="1:19" ht="31.5" customHeight="1" x14ac:dyDescent="0.3">
      <c r="A5295" s="28" t="s">
        <v>566</v>
      </c>
      <c r="B5295" s="28" t="s">
        <v>1393</v>
      </c>
      <c r="C5295" s="18" t="s">
        <v>67</v>
      </c>
      <c r="D5295" s="28"/>
      <c r="E5295" s="29" t="s">
        <v>1221</v>
      </c>
      <c r="F5295" s="24">
        <v>43202.9</v>
      </c>
      <c r="G5295" s="24">
        <f t="shared" ref="G5295:Q5296" si="3547">G5296</f>
        <v>0</v>
      </c>
      <c r="H5295" s="24">
        <f t="shared" si="3547"/>
        <v>43202.9</v>
      </c>
      <c r="I5295" s="24">
        <f t="shared" si="3547"/>
        <v>42517.272830000002</v>
      </c>
      <c r="J5295" s="37">
        <f t="shared" si="3547"/>
        <v>31335.042300000001</v>
      </c>
      <c r="K5295" s="24">
        <f t="shared" si="3547"/>
        <v>0</v>
      </c>
      <c r="L5295" s="24">
        <f t="shared" si="3547"/>
        <v>0</v>
      </c>
      <c r="M5295" s="24">
        <f t="shared" si="3547"/>
        <v>0</v>
      </c>
      <c r="N5295" s="24">
        <f t="shared" si="3547"/>
        <v>0</v>
      </c>
      <c r="O5295" s="30">
        <f t="shared" si="3547"/>
        <v>42517.206059999997</v>
      </c>
      <c r="P5295" s="30">
        <f t="shared" si="3547"/>
        <v>0</v>
      </c>
      <c r="Q5295" s="30">
        <f t="shared" si="3547"/>
        <v>0</v>
      </c>
      <c r="R5295" s="88">
        <f t="shared" si="3524"/>
        <v>99.999842957942604</v>
      </c>
      <c r="S5295" s="70"/>
    </row>
    <row r="5296" spans="1:19" ht="78.75" customHeight="1" x14ac:dyDescent="0.3">
      <c r="A5296" s="28" t="s">
        <v>566</v>
      </c>
      <c r="B5296" s="28" t="s">
        <v>1393</v>
      </c>
      <c r="C5296" s="18" t="s">
        <v>67</v>
      </c>
      <c r="D5296" s="28" t="s">
        <v>58</v>
      </c>
      <c r="E5296" s="29" t="s">
        <v>660</v>
      </c>
      <c r="F5296" s="24">
        <v>43202.9</v>
      </c>
      <c r="G5296" s="24">
        <f t="shared" ref="G5296:O5296" si="3548">G5297</f>
        <v>0</v>
      </c>
      <c r="H5296" s="24">
        <f t="shared" si="3548"/>
        <v>43202.9</v>
      </c>
      <c r="I5296" s="24">
        <f t="shared" si="3548"/>
        <v>42517.272830000002</v>
      </c>
      <c r="J5296" s="37">
        <f t="shared" si="3548"/>
        <v>31335.042300000001</v>
      </c>
      <c r="K5296" s="24">
        <f t="shared" si="3548"/>
        <v>0</v>
      </c>
      <c r="L5296" s="24">
        <f t="shared" si="3548"/>
        <v>0</v>
      </c>
      <c r="M5296" s="24">
        <f t="shared" si="3548"/>
        <v>0</v>
      </c>
      <c r="N5296" s="24">
        <f t="shared" si="3548"/>
        <v>0</v>
      </c>
      <c r="O5296" s="30">
        <f t="shared" si="3548"/>
        <v>42517.206059999997</v>
      </c>
      <c r="P5296" s="30">
        <f t="shared" si="3547"/>
        <v>0</v>
      </c>
      <c r="Q5296" s="30">
        <f t="shared" si="3547"/>
        <v>0</v>
      </c>
      <c r="R5296" s="88">
        <f t="shared" si="3524"/>
        <v>99.999842957942604</v>
      </c>
      <c r="S5296" s="70"/>
    </row>
    <row r="5297" spans="1:19" ht="31.5" customHeight="1" x14ac:dyDescent="0.3">
      <c r="A5297" s="28" t="s">
        <v>566</v>
      </c>
      <c r="B5297" s="28" t="s">
        <v>1393</v>
      </c>
      <c r="C5297" s="18" t="s">
        <v>67</v>
      </c>
      <c r="D5297" s="28" t="s">
        <v>68</v>
      </c>
      <c r="E5297" s="29" t="s">
        <v>662</v>
      </c>
      <c r="F5297" s="24">
        <v>43202.9</v>
      </c>
      <c r="G5297" s="24"/>
      <c r="H5297" s="24">
        <v>43202.9</v>
      </c>
      <c r="I5297" s="24">
        <v>42517.272830000002</v>
      </c>
      <c r="J5297" s="37">
        <v>31335.042300000001</v>
      </c>
      <c r="K5297" s="24">
        <v>0</v>
      </c>
      <c r="L5297" s="24">
        <v>0</v>
      </c>
      <c r="M5297" s="24">
        <v>0</v>
      </c>
      <c r="N5297" s="24">
        <v>0</v>
      </c>
      <c r="O5297" s="30">
        <v>42517.206059999997</v>
      </c>
      <c r="P5297" s="30">
        <v>0</v>
      </c>
      <c r="Q5297" s="30">
        <v>0</v>
      </c>
      <c r="R5297" s="88">
        <f t="shared" si="3524"/>
        <v>99.999842957942604</v>
      </c>
      <c r="S5297" s="70"/>
    </row>
    <row r="5298" spans="1:19" ht="31.5" customHeight="1" x14ac:dyDescent="0.3">
      <c r="A5298" s="28" t="s">
        <v>566</v>
      </c>
      <c r="B5298" s="28" t="s">
        <v>1393</v>
      </c>
      <c r="C5298" s="18" t="s">
        <v>69</v>
      </c>
      <c r="D5298" s="28"/>
      <c r="E5298" s="29" t="s">
        <v>1222</v>
      </c>
      <c r="F5298" s="24">
        <v>3638.7</v>
      </c>
      <c r="G5298" s="24">
        <f t="shared" ref="G5298:H5298" si="3549">G5299+G5301+G5303</f>
        <v>0</v>
      </c>
      <c r="H5298" s="24">
        <f t="shared" si="3549"/>
        <v>3872.2840000000001</v>
      </c>
      <c r="I5298" s="24">
        <f t="shared" ref="I5298:Q5298" si="3550">I5299+I5301+I5303</f>
        <v>5213.2111700000005</v>
      </c>
      <c r="J5298" s="37">
        <f t="shared" si="3550"/>
        <v>3761.5636999999997</v>
      </c>
      <c r="K5298" s="24">
        <f t="shared" si="3550"/>
        <v>0</v>
      </c>
      <c r="L5298" s="24">
        <f t="shared" si="3550"/>
        <v>0</v>
      </c>
      <c r="M5298" s="24">
        <f t="shared" si="3550"/>
        <v>0</v>
      </c>
      <c r="N5298" s="24">
        <f t="shared" si="3550"/>
        <v>0</v>
      </c>
      <c r="O5298" s="30">
        <f t="shared" si="3550"/>
        <v>5213.0648600000004</v>
      </c>
      <c r="P5298" s="30">
        <f t="shared" si="3550"/>
        <v>0</v>
      </c>
      <c r="Q5298" s="30">
        <f t="shared" si="3550"/>
        <v>0</v>
      </c>
      <c r="R5298" s="88">
        <f t="shared" si="3524"/>
        <v>99.997193476434603</v>
      </c>
      <c r="S5298" s="70"/>
    </row>
    <row r="5299" spans="1:19" ht="78.75" customHeight="1" x14ac:dyDescent="0.3">
      <c r="A5299" s="28" t="s">
        <v>566</v>
      </c>
      <c r="B5299" s="28" t="s">
        <v>1393</v>
      </c>
      <c r="C5299" s="18" t="s">
        <v>69</v>
      </c>
      <c r="D5299" s="28" t="s">
        <v>58</v>
      </c>
      <c r="E5299" s="29" t="s">
        <v>660</v>
      </c>
      <c r="F5299" s="24">
        <v>4.0999999999999996</v>
      </c>
      <c r="G5299" s="24">
        <f t="shared" ref="G5299:Q5299" si="3551">G5300</f>
        <v>0</v>
      </c>
      <c r="H5299" s="24">
        <f t="shared" si="3551"/>
        <v>4.0999999999999996</v>
      </c>
      <c r="I5299" s="24">
        <f t="shared" si="3551"/>
        <v>4.6977500000000001</v>
      </c>
      <c r="J5299" s="37">
        <f t="shared" si="3551"/>
        <v>4.0999999999999996</v>
      </c>
      <c r="K5299" s="24">
        <f t="shared" si="3551"/>
        <v>0</v>
      </c>
      <c r="L5299" s="24">
        <f t="shared" si="3551"/>
        <v>0</v>
      </c>
      <c r="M5299" s="24">
        <f t="shared" si="3551"/>
        <v>0</v>
      </c>
      <c r="N5299" s="24">
        <f t="shared" si="3551"/>
        <v>0</v>
      </c>
      <c r="O5299" s="30">
        <f t="shared" si="3551"/>
        <v>4.6977500000000001</v>
      </c>
      <c r="P5299" s="30">
        <f t="shared" si="3551"/>
        <v>0</v>
      </c>
      <c r="Q5299" s="30">
        <f t="shared" si="3551"/>
        <v>0</v>
      </c>
      <c r="R5299" s="88">
        <f t="shared" si="3524"/>
        <v>100</v>
      </c>
      <c r="S5299" s="70"/>
    </row>
    <row r="5300" spans="1:19" ht="31.5" customHeight="1" x14ac:dyDescent="0.3">
      <c r="A5300" s="28" t="s">
        <v>566</v>
      </c>
      <c r="B5300" s="28" t="s">
        <v>1393</v>
      </c>
      <c r="C5300" s="18" t="s">
        <v>69</v>
      </c>
      <c r="D5300" s="28" t="s">
        <v>68</v>
      </c>
      <c r="E5300" s="29" t="s">
        <v>662</v>
      </c>
      <c r="F5300" s="24">
        <v>4.0999999999999996</v>
      </c>
      <c r="G5300" s="24"/>
      <c r="H5300" s="24">
        <v>4.0999999999999996</v>
      </c>
      <c r="I5300" s="24">
        <v>4.6977500000000001</v>
      </c>
      <c r="J5300" s="37">
        <v>4.0999999999999996</v>
      </c>
      <c r="K5300" s="24">
        <v>0</v>
      </c>
      <c r="L5300" s="24">
        <v>0</v>
      </c>
      <c r="M5300" s="24">
        <v>0</v>
      </c>
      <c r="N5300" s="24">
        <v>0</v>
      </c>
      <c r="O5300" s="30">
        <v>4.6977500000000001</v>
      </c>
      <c r="P5300" s="30">
        <v>0</v>
      </c>
      <c r="Q5300" s="30">
        <v>0</v>
      </c>
      <c r="R5300" s="88">
        <f t="shared" si="3524"/>
        <v>100</v>
      </c>
      <c r="S5300" s="70"/>
    </row>
    <row r="5301" spans="1:19" ht="31.5" customHeight="1" x14ac:dyDescent="0.3">
      <c r="A5301" s="28" t="s">
        <v>566</v>
      </c>
      <c r="B5301" s="28" t="s">
        <v>1393</v>
      </c>
      <c r="C5301" s="18" t="s">
        <v>69</v>
      </c>
      <c r="D5301" s="28" t="s">
        <v>51</v>
      </c>
      <c r="E5301" s="29" t="s">
        <v>663</v>
      </c>
      <c r="F5301" s="24">
        <v>3634.6000000000004</v>
      </c>
      <c r="G5301" s="24">
        <f t="shared" ref="G5301:Q5301" si="3552">G5302</f>
        <v>0</v>
      </c>
      <c r="H5301" s="24">
        <f t="shared" si="3552"/>
        <v>3868.1840000000002</v>
      </c>
      <c r="I5301" s="24">
        <f t="shared" si="3552"/>
        <v>3838.5134200000002</v>
      </c>
      <c r="J5301" s="37">
        <f t="shared" si="3552"/>
        <v>2387.4636999999998</v>
      </c>
      <c r="K5301" s="24">
        <f t="shared" si="3552"/>
        <v>0</v>
      </c>
      <c r="L5301" s="24">
        <f t="shared" si="3552"/>
        <v>0</v>
      </c>
      <c r="M5301" s="24">
        <f t="shared" si="3552"/>
        <v>0</v>
      </c>
      <c r="N5301" s="24">
        <f t="shared" si="3552"/>
        <v>0</v>
      </c>
      <c r="O5301" s="30">
        <f t="shared" si="3552"/>
        <v>3838.3671100000001</v>
      </c>
      <c r="P5301" s="30">
        <f t="shared" si="3552"/>
        <v>0</v>
      </c>
      <c r="Q5301" s="30">
        <f t="shared" si="3552"/>
        <v>0</v>
      </c>
      <c r="R5301" s="88">
        <f t="shared" si="3524"/>
        <v>99.996188368152161</v>
      </c>
      <c r="S5301" s="70"/>
    </row>
    <row r="5302" spans="1:19" ht="31.5" customHeight="1" x14ac:dyDescent="0.3">
      <c r="A5302" s="28" t="s">
        <v>566</v>
      </c>
      <c r="B5302" s="28" t="s">
        <v>1393</v>
      </c>
      <c r="C5302" s="18" t="s">
        <v>69</v>
      </c>
      <c r="D5302" s="28" t="s">
        <v>52</v>
      </c>
      <c r="E5302" s="29" t="s">
        <v>664</v>
      </c>
      <c r="F5302" s="24">
        <v>3634.6000000000004</v>
      </c>
      <c r="G5302" s="24"/>
      <c r="H5302" s="24">
        <f>3239.04+629.144</f>
        <v>3868.1840000000002</v>
      </c>
      <c r="I5302" s="24">
        <v>3838.5134200000002</v>
      </c>
      <c r="J5302" s="37">
        <v>2387.4636999999998</v>
      </c>
      <c r="K5302" s="24">
        <v>0</v>
      </c>
      <c r="L5302" s="24">
        <v>0</v>
      </c>
      <c r="M5302" s="24">
        <v>0</v>
      </c>
      <c r="N5302" s="24">
        <v>0</v>
      </c>
      <c r="O5302" s="30">
        <v>3838.3671100000001</v>
      </c>
      <c r="P5302" s="30">
        <v>0</v>
      </c>
      <c r="Q5302" s="30">
        <v>0</v>
      </c>
      <c r="R5302" s="88">
        <f t="shared" si="3524"/>
        <v>99.996188368152161</v>
      </c>
      <c r="S5302" s="70"/>
    </row>
    <row r="5303" spans="1:19" ht="15.75" customHeight="1" x14ac:dyDescent="0.3">
      <c r="A5303" s="28" t="s">
        <v>566</v>
      </c>
      <c r="B5303" s="28" t="s">
        <v>1393</v>
      </c>
      <c r="C5303" s="18" t="s">
        <v>69</v>
      </c>
      <c r="D5303" s="28" t="s">
        <v>53</v>
      </c>
      <c r="E5303" s="29" t="s">
        <v>679</v>
      </c>
      <c r="F5303" s="24">
        <v>0</v>
      </c>
      <c r="G5303" s="24">
        <f t="shared" ref="G5303:Q5303" si="3553">G5304</f>
        <v>0</v>
      </c>
      <c r="H5303" s="24">
        <f t="shared" si="3553"/>
        <v>0</v>
      </c>
      <c r="I5303" s="24">
        <f t="shared" si="3553"/>
        <v>1370</v>
      </c>
      <c r="J5303" s="37">
        <f t="shared" si="3553"/>
        <v>1370</v>
      </c>
      <c r="K5303" s="24">
        <f t="shared" si="3553"/>
        <v>0</v>
      </c>
      <c r="L5303" s="24">
        <f t="shared" si="3553"/>
        <v>0</v>
      </c>
      <c r="M5303" s="24">
        <f t="shared" si="3553"/>
        <v>0</v>
      </c>
      <c r="N5303" s="24">
        <f t="shared" si="3553"/>
        <v>0</v>
      </c>
      <c r="O5303" s="30">
        <f t="shared" si="3553"/>
        <v>1370</v>
      </c>
      <c r="P5303" s="30">
        <f t="shared" si="3553"/>
        <v>0</v>
      </c>
      <c r="Q5303" s="30">
        <f t="shared" si="3553"/>
        <v>0</v>
      </c>
      <c r="R5303" s="88">
        <f t="shared" si="3524"/>
        <v>100</v>
      </c>
      <c r="S5303" s="70"/>
    </row>
    <row r="5304" spans="1:19" ht="15.75" customHeight="1" x14ac:dyDescent="0.3">
      <c r="A5304" s="28" t="s">
        <v>566</v>
      </c>
      <c r="B5304" s="28" t="s">
        <v>1393</v>
      </c>
      <c r="C5304" s="18" t="s">
        <v>69</v>
      </c>
      <c r="D5304" s="28" t="s">
        <v>60</v>
      </c>
      <c r="E5304" s="29" t="s">
        <v>682</v>
      </c>
      <c r="F5304" s="24">
        <v>0</v>
      </c>
      <c r="G5304" s="24"/>
      <c r="H5304" s="24">
        <v>0</v>
      </c>
      <c r="I5304" s="24">
        <v>1370</v>
      </c>
      <c r="J5304" s="37">
        <v>1370</v>
      </c>
      <c r="K5304" s="24">
        <v>0</v>
      </c>
      <c r="L5304" s="24">
        <v>0</v>
      </c>
      <c r="M5304" s="24">
        <v>0</v>
      </c>
      <c r="N5304" s="24">
        <v>0</v>
      </c>
      <c r="O5304" s="30">
        <v>1370</v>
      </c>
      <c r="P5304" s="30">
        <v>0</v>
      </c>
      <c r="Q5304" s="30">
        <v>0</v>
      </c>
      <c r="R5304" s="88">
        <f t="shared" si="3524"/>
        <v>100</v>
      </c>
      <c r="S5304" s="70"/>
    </row>
    <row r="5305" spans="1:19" ht="47.25" customHeight="1" x14ac:dyDescent="0.3">
      <c r="A5305" s="28" t="s">
        <v>566</v>
      </c>
      <c r="B5305" s="28" t="s">
        <v>1393</v>
      </c>
      <c r="C5305" s="28" t="s">
        <v>79</v>
      </c>
      <c r="D5305" s="28"/>
      <c r="E5305" s="29" t="s">
        <v>1232</v>
      </c>
      <c r="F5305" s="24">
        <v>0</v>
      </c>
      <c r="G5305" s="24">
        <f t="shared" ref="G5305:Q5308" si="3554">G5306</f>
        <v>5176.33</v>
      </c>
      <c r="H5305" s="24">
        <f>H5306+H5310</f>
        <v>11735.394</v>
      </c>
      <c r="I5305" s="24">
        <f>I5306+I5310</f>
        <v>34993.374210000002</v>
      </c>
      <c r="J5305" s="24">
        <f t="shared" ref="J5305:Q5305" si="3555">J5306+J5310</f>
        <v>28490.95146</v>
      </c>
      <c r="K5305" s="24">
        <f t="shared" si="3555"/>
        <v>0</v>
      </c>
      <c r="L5305" s="24">
        <f t="shared" si="3555"/>
        <v>0</v>
      </c>
      <c r="M5305" s="24">
        <f t="shared" si="3555"/>
        <v>0</v>
      </c>
      <c r="N5305" s="24">
        <f t="shared" si="3555"/>
        <v>0</v>
      </c>
      <c r="O5305" s="24">
        <f t="shared" si="3555"/>
        <v>34993.374210000002</v>
      </c>
      <c r="P5305" s="24">
        <f t="shared" si="3555"/>
        <v>0</v>
      </c>
      <c r="Q5305" s="24">
        <f t="shared" si="3555"/>
        <v>0</v>
      </c>
      <c r="R5305" s="88">
        <f t="shared" si="3524"/>
        <v>100</v>
      </c>
      <c r="S5305" s="70"/>
    </row>
    <row r="5306" spans="1:19" ht="31.5" customHeight="1" x14ac:dyDescent="0.3">
      <c r="A5306" s="28" t="s">
        <v>566</v>
      </c>
      <c r="B5306" s="28" t="s">
        <v>1393</v>
      </c>
      <c r="C5306" s="28" t="s">
        <v>86</v>
      </c>
      <c r="D5306" s="28"/>
      <c r="E5306" s="29" t="s">
        <v>1233</v>
      </c>
      <c r="F5306" s="24">
        <v>0</v>
      </c>
      <c r="G5306" s="24">
        <f t="shared" si="3554"/>
        <v>5176.33</v>
      </c>
      <c r="H5306" s="24">
        <f t="shared" si="3554"/>
        <v>11700.394</v>
      </c>
      <c r="I5306" s="24">
        <f t="shared" si="3554"/>
        <v>34958.374210000002</v>
      </c>
      <c r="J5306" s="37">
        <f t="shared" si="3554"/>
        <v>28455.95146</v>
      </c>
      <c r="K5306" s="24">
        <f t="shared" si="3554"/>
        <v>0</v>
      </c>
      <c r="L5306" s="24">
        <f t="shared" si="3554"/>
        <v>0</v>
      </c>
      <c r="M5306" s="24">
        <f t="shared" si="3554"/>
        <v>0</v>
      </c>
      <c r="N5306" s="24">
        <f t="shared" si="3554"/>
        <v>0</v>
      </c>
      <c r="O5306" s="30">
        <f t="shared" si="3554"/>
        <v>34958.374210000002</v>
      </c>
      <c r="P5306" s="30">
        <f t="shared" si="3554"/>
        <v>0</v>
      </c>
      <c r="Q5306" s="30">
        <f t="shared" si="3554"/>
        <v>0</v>
      </c>
      <c r="R5306" s="88">
        <f t="shared" si="3524"/>
        <v>100</v>
      </c>
      <c r="S5306" s="70"/>
    </row>
    <row r="5307" spans="1:19" ht="31.5" customHeight="1" x14ac:dyDescent="0.3">
      <c r="A5307" s="28" t="s">
        <v>566</v>
      </c>
      <c r="B5307" s="28" t="s">
        <v>1393</v>
      </c>
      <c r="C5307" s="28" t="s">
        <v>87</v>
      </c>
      <c r="D5307" s="28"/>
      <c r="E5307" s="29" t="s">
        <v>1234</v>
      </c>
      <c r="F5307" s="24">
        <v>0</v>
      </c>
      <c r="G5307" s="24">
        <f t="shared" si="3554"/>
        <v>5176.33</v>
      </c>
      <c r="H5307" s="24">
        <f t="shared" si="3554"/>
        <v>11700.394</v>
      </c>
      <c r="I5307" s="24">
        <f t="shared" si="3554"/>
        <v>34958.374210000002</v>
      </c>
      <c r="J5307" s="37">
        <f t="shared" si="3554"/>
        <v>28455.95146</v>
      </c>
      <c r="K5307" s="24">
        <f t="shared" si="3554"/>
        <v>0</v>
      </c>
      <c r="L5307" s="24">
        <f t="shared" si="3554"/>
        <v>0</v>
      </c>
      <c r="M5307" s="24">
        <f t="shared" si="3554"/>
        <v>0</v>
      </c>
      <c r="N5307" s="24">
        <f t="shared" si="3554"/>
        <v>0</v>
      </c>
      <c r="O5307" s="30">
        <f t="shared" si="3554"/>
        <v>34958.374210000002</v>
      </c>
      <c r="P5307" s="30">
        <f t="shared" si="3554"/>
        <v>0</v>
      </c>
      <c r="Q5307" s="30">
        <f t="shared" si="3554"/>
        <v>0</v>
      </c>
      <c r="R5307" s="88">
        <f t="shared" si="3524"/>
        <v>100</v>
      </c>
      <c r="S5307" s="70"/>
    </row>
    <row r="5308" spans="1:19" ht="15.75" customHeight="1" x14ac:dyDescent="0.3">
      <c r="A5308" s="28" t="s">
        <v>566</v>
      </c>
      <c r="B5308" s="28" t="s">
        <v>1393</v>
      </c>
      <c r="C5308" s="28" t="s">
        <v>87</v>
      </c>
      <c r="D5308" s="28" t="s">
        <v>53</v>
      </c>
      <c r="E5308" s="29" t="s">
        <v>679</v>
      </c>
      <c r="F5308" s="24">
        <v>0</v>
      </c>
      <c r="G5308" s="24">
        <f t="shared" si="3554"/>
        <v>5176.33</v>
      </c>
      <c r="H5308" s="24">
        <f t="shared" si="3554"/>
        <v>11700.394</v>
      </c>
      <c r="I5308" s="24">
        <f t="shared" si="3554"/>
        <v>34958.374210000002</v>
      </c>
      <c r="J5308" s="37">
        <f t="shared" si="3554"/>
        <v>28455.95146</v>
      </c>
      <c r="K5308" s="24">
        <f t="shared" si="3554"/>
        <v>0</v>
      </c>
      <c r="L5308" s="24">
        <f t="shared" si="3554"/>
        <v>0</v>
      </c>
      <c r="M5308" s="24">
        <f t="shared" si="3554"/>
        <v>0</v>
      </c>
      <c r="N5308" s="24">
        <f t="shared" si="3554"/>
        <v>0</v>
      </c>
      <c r="O5308" s="30">
        <f t="shared" si="3554"/>
        <v>34958.374210000002</v>
      </c>
      <c r="P5308" s="30">
        <f t="shared" si="3554"/>
        <v>0</v>
      </c>
      <c r="Q5308" s="30">
        <f t="shared" si="3554"/>
        <v>0</v>
      </c>
      <c r="R5308" s="88">
        <f t="shared" si="3524"/>
        <v>100</v>
      </c>
      <c r="S5308" s="70"/>
    </row>
    <row r="5309" spans="1:19" ht="15.75" customHeight="1" x14ac:dyDescent="0.3">
      <c r="A5309" s="28" t="s">
        <v>566</v>
      </c>
      <c r="B5309" s="28" t="s">
        <v>1393</v>
      </c>
      <c r="C5309" s="28" t="s">
        <v>87</v>
      </c>
      <c r="D5309" s="28" t="s">
        <v>54</v>
      </c>
      <c r="E5309" s="29" t="s">
        <v>681</v>
      </c>
      <c r="F5309" s="24">
        <v>0</v>
      </c>
      <c r="G5309" s="24">
        <v>5176.33</v>
      </c>
      <c r="H5309" s="24">
        <f>5176.33+6524.064</f>
        <v>11700.394</v>
      </c>
      <c r="I5309" s="24">
        <v>34958.374210000002</v>
      </c>
      <c r="J5309" s="37">
        <v>28455.95146</v>
      </c>
      <c r="K5309" s="24">
        <v>0</v>
      </c>
      <c r="L5309" s="24">
        <v>0</v>
      </c>
      <c r="M5309" s="24">
        <v>0</v>
      </c>
      <c r="N5309" s="24">
        <v>0</v>
      </c>
      <c r="O5309" s="30">
        <v>34958.374210000002</v>
      </c>
      <c r="P5309" s="30">
        <v>0</v>
      </c>
      <c r="Q5309" s="30">
        <v>0</v>
      </c>
      <c r="R5309" s="88">
        <f t="shared" si="3524"/>
        <v>100</v>
      </c>
      <c r="S5309" s="70"/>
    </row>
    <row r="5310" spans="1:19" ht="47.25" customHeight="1" x14ac:dyDescent="0.3">
      <c r="A5310" s="28" t="s">
        <v>566</v>
      </c>
      <c r="B5310" s="28" t="s">
        <v>1393</v>
      </c>
      <c r="C5310" s="28" t="s">
        <v>2000</v>
      </c>
      <c r="D5310" s="28"/>
      <c r="E5310" s="29" t="s">
        <v>2001</v>
      </c>
      <c r="F5310" s="24"/>
      <c r="G5310" s="24"/>
      <c r="H5310" s="24">
        <f t="shared" ref="H5310:I5312" si="3556">H5311</f>
        <v>35</v>
      </c>
      <c r="I5310" s="24">
        <f t="shared" si="3556"/>
        <v>35</v>
      </c>
      <c r="J5310" s="24">
        <f t="shared" ref="J5310:Q5312" si="3557">J5311</f>
        <v>35</v>
      </c>
      <c r="K5310" s="24">
        <f t="shared" si="3557"/>
        <v>0</v>
      </c>
      <c r="L5310" s="24">
        <f t="shared" si="3557"/>
        <v>0</v>
      </c>
      <c r="M5310" s="24">
        <f t="shared" si="3557"/>
        <v>0</v>
      </c>
      <c r="N5310" s="24">
        <f t="shared" si="3557"/>
        <v>0</v>
      </c>
      <c r="O5310" s="24">
        <f t="shared" si="3557"/>
        <v>35</v>
      </c>
      <c r="P5310" s="24">
        <f t="shared" si="3557"/>
        <v>0</v>
      </c>
      <c r="Q5310" s="24">
        <f t="shared" si="3557"/>
        <v>0</v>
      </c>
      <c r="R5310" s="88">
        <f t="shared" si="3524"/>
        <v>100</v>
      </c>
      <c r="S5310" s="70"/>
    </row>
    <row r="5311" spans="1:19" ht="31.5" customHeight="1" x14ac:dyDescent="0.3">
      <c r="A5311" s="28" t="s">
        <v>566</v>
      </c>
      <c r="B5311" s="28" t="s">
        <v>1393</v>
      </c>
      <c r="C5311" s="28" t="s">
        <v>2002</v>
      </c>
      <c r="D5311" s="28"/>
      <c r="E5311" s="29" t="s">
        <v>2003</v>
      </c>
      <c r="F5311" s="24"/>
      <c r="G5311" s="24"/>
      <c r="H5311" s="24">
        <f t="shared" si="3556"/>
        <v>35</v>
      </c>
      <c r="I5311" s="24">
        <f t="shared" si="3556"/>
        <v>35</v>
      </c>
      <c r="J5311" s="24">
        <f t="shared" si="3557"/>
        <v>35</v>
      </c>
      <c r="K5311" s="24">
        <f t="shared" si="3557"/>
        <v>0</v>
      </c>
      <c r="L5311" s="24">
        <f t="shared" si="3557"/>
        <v>0</v>
      </c>
      <c r="M5311" s="24">
        <f t="shared" si="3557"/>
        <v>0</v>
      </c>
      <c r="N5311" s="24">
        <f t="shared" si="3557"/>
        <v>0</v>
      </c>
      <c r="O5311" s="24">
        <f t="shared" si="3557"/>
        <v>35</v>
      </c>
      <c r="P5311" s="24">
        <f t="shared" si="3557"/>
        <v>0</v>
      </c>
      <c r="Q5311" s="24">
        <f t="shared" si="3557"/>
        <v>0</v>
      </c>
      <c r="R5311" s="88">
        <f t="shared" si="3524"/>
        <v>100</v>
      </c>
      <c r="S5311" s="70"/>
    </row>
    <row r="5312" spans="1:19" ht="31.5" customHeight="1" x14ac:dyDescent="0.3">
      <c r="A5312" s="28" t="s">
        <v>566</v>
      </c>
      <c r="B5312" s="28" t="s">
        <v>1393</v>
      </c>
      <c r="C5312" s="28" t="s">
        <v>2002</v>
      </c>
      <c r="D5312" s="28" t="s">
        <v>51</v>
      </c>
      <c r="E5312" s="29" t="s">
        <v>663</v>
      </c>
      <c r="F5312" s="24"/>
      <c r="G5312" s="24"/>
      <c r="H5312" s="24">
        <f t="shared" si="3556"/>
        <v>35</v>
      </c>
      <c r="I5312" s="24">
        <f t="shared" si="3556"/>
        <v>35</v>
      </c>
      <c r="J5312" s="24">
        <f t="shared" si="3557"/>
        <v>35</v>
      </c>
      <c r="K5312" s="24">
        <f t="shared" si="3557"/>
        <v>0</v>
      </c>
      <c r="L5312" s="24">
        <f t="shared" si="3557"/>
        <v>0</v>
      </c>
      <c r="M5312" s="24">
        <f t="shared" si="3557"/>
        <v>0</v>
      </c>
      <c r="N5312" s="24">
        <f t="shared" si="3557"/>
        <v>0</v>
      </c>
      <c r="O5312" s="24">
        <f t="shared" si="3557"/>
        <v>35</v>
      </c>
      <c r="P5312" s="24">
        <f t="shared" si="3557"/>
        <v>0</v>
      </c>
      <c r="Q5312" s="24">
        <f t="shared" si="3557"/>
        <v>0</v>
      </c>
      <c r="R5312" s="88">
        <f t="shared" si="3524"/>
        <v>100</v>
      </c>
      <c r="S5312" s="70"/>
    </row>
    <row r="5313" spans="1:19" ht="31.5" customHeight="1" x14ac:dyDescent="0.3">
      <c r="A5313" s="28" t="s">
        <v>566</v>
      </c>
      <c r="B5313" s="28" t="s">
        <v>1393</v>
      </c>
      <c r="C5313" s="28" t="s">
        <v>2002</v>
      </c>
      <c r="D5313" s="28" t="s">
        <v>52</v>
      </c>
      <c r="E5313" s="29" t="s">
        <v>664</v>
      </c>
      <c r="F5313" s="24"/>
      <c r="G5313" s="24"/>
      <c r="H5313" s="24">
        <v>35</v>
      </c>
      <c r="I5313" s="24">
        <v>35</v>
      </c>
      <c r="J5313" s="37">
        <v>35</v>
      </c>
      <c r="K5313" s="24">
        <v>0</v>
      </c>
      <c r="L5313" s="24">
        <v>0</v>
      </c>
      <c r="M5313" s="24">
        <v>0</v>
      </c>
      <c r="N5313" s="24">
        <v>0</v>
      </c>
      <c r="O5313" s="30">
        <v>35</v>
      </c>
      <c r="P5313" s="30">
        <v>0</v>
      </c>
      <c r="Q5313" s="30">
        <v>0</v>
      </c>
      <c r="R5313" s="88">
        <f t="shared" si="3524"/>
        <v>100</v>
      </c>
      <c r="S5313" s="70"/>
    </row>
    <row r="5314" spans="1:19" s="36" customFormat="1" ht="15.75" customHeight="1" x14ac:dyDescent="0.3">
      <c r="A5314" s="43" t="s">
        <v>566</v>
      </c>
      <c r="B5314" s="43" t="s">
        <v>147</v>
      </c>
      <c r="C5314" s="27"/>
      <c r="D5314" s="43"/>
      <c r="E5314" s="44" t="s">
        <v>622</v>
      </c>
      <c r="F5314" s="22">
        <v>1997987.5120000001</v>
      </c>
      <c r="G5314" s="22">
        <f t="shared" ref="G5314:H5314" si="3558">G5315+G5358</f>
        <v>33341.962999999996</v>
      </c>
      <c r="H5314" s="22">
        <f t="shared" si="3558"/>
        <v>2173252.5150000001</v>
      </c>
      <c r="I5314" s="22">
        <f t="shared" ref="I5314:Q5314" si="3559">I5315+I5358</f>
        <v>2108143.9450300001</v>
      </c>
      <c r="J5314" s="76">
        <f t="shared" si="3559"/>
        <v>1470117.6919500004</v>
      </c>
      <c r="K5314" s="22">
        <f t="shared" si="3559"/>
        <v>1558057.50333</v>
      </c>
      <c r="L5314" s="22">
        <f t="shared" si="3559"/>
        <v>1066663.53975</v>
      </c>
      <c r="M5314" s="22">
        <f t="shared" si="3559"/>
        <v>2025622.9601200002</v>
      </c>
      <c r="N5314" s="22">
        <f t="shared" si="3559"/>
        <v>1415351.07134</v>
      </c>
      <c r="O5314" s="45">
        <f t="shared" si="3559"/>
        <v>1975565.5732299997</v>
      </c>
      <c r="P5314" s="45">
        <f t="shared" si="3559"/>
        <v>1425919.3585399999</v>
      </c>
      <c r="Q5314" s="45">
        <f t="shared" si="3559"/>
        <v>1893477.99327</v>
      </c>
      <c r="R5314" s="86">
        <f t="shared" si="3524"/>
        <v>93.711132861085829</v>
      </c>
      <c r="S5314" s="70"/>
    </row>
    <row r="5315" spans="1:19" s="49" customFormat="1" ht="15.75" customHeight="1" x14ac:dyDescent="0.3">
      <c r="A5315" s="47" t="s">
        <v>566</v>
      </c>
      <c r="B5315" s="47" t="s">
        <v>1424</v>
      </c>
      <c r="C5315" s="20"/>
      <c r="D5315" s="47"/>
      <c r="E5315" s="48" t="s">
        <v>643</v>
      </c>
      <c r="F5315" s="23">
        <v>1962783.8119999999</v>
      </c>
      <c r="G5315" s="23">
        <f t="shared" ref="G5315:Q5315" si="3560">G5316</f>
        <v>33341.962999999996</v>
      </c>
      <c r="H5315" s="23">
        <f t="shared" si="3560"/>
        <v>2138183.9739999999</v>
      </c>
      <c r="I5315" s="23">
        <f t="shared" si="3560"/>
        <v>2073805.15203</v>
      </c>
      <c r="J5315" s="77">
        <f t="shared" si="3560"/>
        <v>1444864.5099500003</v>
      </c>
      <c r="K5315" s="23">
        <f t="shared" si="3560"/>
        <v>1558057.50333</v>
      </c>
      <c r="L5315" s="23">
        <f t="shared" si="3560"/>
        <v>1066663.53975</v>
      </c>
      <c r="M5315" s="23">
        <f t="shared" si="3560"/>
        <v>2025622.9601200002</v>
      </c>
      <c r="N5315" s="23">
        <f t="shared" si="3560"/>
        <v>1415351.07134</v>
      </c>
      <c r="O5315" s="51">
        <f t="shared" si="3560"/>
        <v>1941479.2657599999</v>
      </c>
      <c r="P5315" s="51">
        <f t="shared" si="3560"/>
        <v>1425919.3585399999</v>
      </c>
      <c r="Q5315" s="51">
        <f t="shared" si="3560"/>
        <v>1893477.99327</v>
      </c>
      <c r="R5315" s="87">
        <f t="shared" si="3524"/>
        <v>93.619174581543035</v>
      </c>
      <c r="S5315" s="70"/>
    </row>
    <row r="5316" spans="1:19" ht="31.5" customHeight="1" x14ac:dyDescent="0.3">
      <c r="A5316" s="28" t="s">
        <v>566</v>
      </c>
      <c r="B5316" s="28" t="s">
        <v>1424</v>
      </c>
      <c r="C5316" s="18" t="s">
        <v>335</v>
      </c>
      <c r="D5316" s="28"/>
      <c r="E5316" s="29" t="s">
        <v>1644</v>
      </c>
      <c r="F5316" s="24">
        <v>1962783.8119999999</v>
      </c>
      <c r="G5316" s="24">
        <f t="shared" ref="G5316:H5316" si="3561">G5317+G5344+G5352</f>
        <v>33341.962999999996</v>
      </c>
      <c r="H5316" s="24">
        <f t="shared" si="3561"/>
        <v>2138183.9739999999</v>
      </c>
      <c r="I5316" s="24">
        <f t="shared" ref="I5316:Q5316" si="3562">I5317+I5344+I5352</f>
        <v>2073805.15203</v>
      </c>
      <c r="J5316" s="37">
        <f t="shared" si="3562"/>
        <v>1444864.5099500003</v>
      </c>
      <c r="K5316" s="24">
        <f t="shared" si="3562"/>
        <v>1558057.50333</v>
      </c>
      <c r="L5316" s="24">
        <f t="shared" si="3562"/>
        <v>1066663.53975</v>
      </c>
      <c r="M5316" s="24">
        <f t="shared" si="3562"/>
        <v>2025622.9601200002</v>
      </c>
      <c r="N5316" s="24">
        <f t="shared" si="3562"/>
        <v>1415351.07134</v>
      </c>
      <c r="O5316" s="30">
        <f t="shared" si="3562"/>
        <v>1941479.2657599999</v>
      </c>
      <c r="P5316" s="30">
        <f t="shared" si="3562"/>
        <v>1425919.3585399999</v>
      </c>
      <c r="Q5316" s="30">
        <f t="shared" si="3562"/>
        <v>1893477.99327</v>
      </c>
      <c r="R5316" s="88">
        <f t="shared" si="3524"/>
        <v>93.619174581543035</v>
      </c>
      <c r="S5316" s="70"/>
    </row>
    <row r="5317" spans="1:19" ht="31.5" customHeight="1" x14ac:dyDescent="0.3">
      <c r="A5317" s="28" t="s">
        <v>566</v>
      </c>
      <c r="B5317" s="28" t="s">
        <v>1424</v>
      </c>
      <c r="C5317" s="18" t="s">
        <v>542</v>
      </c>
      <c r="D5317" s="28"/>
      <c r="E5317" s="29" t="s">
        <v>1714</v>
      </c>
      <c r="F5317" s="24">
        <v>1895812.2000000002</v>
      </c>
      <c r="G5317" s="24">
        <f t="shared" ref="G5317:H5317" si="3563">G5318+G5331+G5337</f>
        <v>8234.4</v>
      </c>
      <c r="H5317" s="24">
        <f t="shared" si="3563"/>
        <v>1903646.868</v>
      </c>
      <c r="I5317" s="24">
        <f t="shared" ref="I5317:Q5317" si="3564">I5318+I5331+I5337</f>
        <v>1849271.9562599999</v>
      </c>
      <c r="J5317" s="37">
        <f t="shared" si="3564"/>
        <v>1224793.8946100001</v>
      </c>
      <c r="K5317" s="24">
        <f t="shared" si="3564"/>
        <v>1558057.50333</v>
      </c>
      <c r="L5317" s="24">
        <f t="shared" si="3564"/>
        <v>1066663.53975</v>
      </c>
      <c r="M5317" s="24">
        <f t="shared" si="3564"/>
        <v>1815058.2585300002</v>
      </c>
      <c r="N5317" s="24">
        <f t="shared" si="3564"/>
        <v>1204786.3697500001</v>
      </c>
      <c r="O5317" s="30">
        <f t="shared" si="3564"/>
        <v>1717064.4660999998</v>
      </c>
      <c r="P5317" s="30">
        <f t="shared" si="3564"/>
        <v>1425919.3585399999</v>
      </c>
      <c r="Q5317" s="30">
        <f t="shared" si="3564"/>
        <v>1682913.6546499999</v>
      </c>
      <c r="R5317" s="88">
        <f t="shared" si="3524"/>
        <v>92.850835718756102</v>
      </c>
      <c r="S5317" s="70"/>
    </row>
    <row r="5318" spans="1:19" ht="47.25" customHeight="1" x14ac:dyDescent="0.3">
      <c r="A5318" s="28" t="s">
        <v>566</v>
      </c>
      <c r="B5318" s="28" t="s">
        <v>1424</v>
      </c>
      <c r="C5318" s="18" t="s">
        <v>574</v>
      </c>
      <c r="D5318" s="28"/>
      <c r="E5318" s="29" t="s">
        <v>1723</v>
      </c>
      <c r="F5318" s="24">
        <v>994421.1</v>
      </c>
      <c r="G5318" s="24">
        <f>G5319+G5322+G5328+G5325</f>
        <v>8234.4</v>
      </c>
      <c r="H5318" s="24">
        <f t="shared" ref="H5318" si="3565">H5319+H5322+H5328+H5325</f>
        <v>1001493.768</v>
      </c>
      <c r="I5318" s="24">
        <f t="shared" ref="I5318:Q5318" si="3566">I5319+I5322+I5328+I5325</f>
        <v>787126.65656999999</v>
      </c>
      <c r="J5318" s="24">
        <f t="shared" si="3566"/>
        <v>468936.08567999996</v>
      </c>
      <c r="K5318" s="24">
        <f t="shared" si="3566"/>
        <v>500187.90363999997</v>
      </c>
      <c r="L5318" s="24">
        <f t="shared" si="3566"/>
        <v>314218.20082000003</v>
      </c>
      <c r="M5318" s="24">
        <f t="shared" si="3566"/>
        <v>757188.65884000005</v>
      </c>
      <c r="N5318" s="24">
        <f t="shared" si="3566"/>
        <v>452341.03081999999</v>
      </c>
      <c r="O5318" s="24">
        <f t="shared" si="3566"/>
        <v>659781.59470999998</v>
      </c>
      <c r="P5318" s="24">
        <f t="shared" si="3566"/>
        <v>372911.78714999999</v>
      </c>
      <c r="Q5318" s="24">
        <f t="shared" si="3566"/>
        <v>629906.08325999998</v>
      </c>
      <c r="R5318" s="88">
        <f t="shared" si="3524"/>
        <v>83.821528492641633</v>
      </c>
      <c r="S5318" s="70"/>
    </row>
    <row r="5319" spans="1:19" ht="31.5" customHeight="1" x14ac:dyDescent="0.3">
      <c r="A5319" s="28" t="s">
        <v>566</v>
      </c>
      <c r="B5319" s="28" t="s">
        <v>1424</v>
      </c>
      <c r="C5319" s="18" t="s">
        <v>568</v>
      </c>
      <c r="D5319" s="28"/>
      <c r="E5319" s="29" t="s">
        <v>1112</v>
      </c>
      <c r="F5319" s="24">
        <v>33792.699999999997</v>
      </c>
      <c r="G5319" s="24">
        <f t="shared" ref="G5319:Q5320" si="3567">G5320</f>
        <v>0</v>
      </c>
      <c r="H5319" s="24">
        <f t="shared" si="3567"/>
        <v>32630.968000000001</v>
      </c>
      <c r="I5319" s="24">
        <f t="shared" si="3567"/>
        <v>29937.997729999999</v>
      </c>
      <c r="J5319" s="37">
        <f t="shared" si="3567"/>
        <v>16595.05486</v>
      </c>
      <c r="K5319" s="24">
        <f t="shared" si="3567"/>
        <v>0</v>
      </c>
      <c r="L5319" s="24">
        <f t="shared" si="3567"/>
        <v>0</v>
      </c>
      <c r="M5319" s="24">
        <f t="shared" si="3567"/>
        <v>0</v>
      </c>
      <c r="N5319" s="24">
        <f t="shared" si="3567"/>
        <v>0</v>
      </c>
      <c r="O5319" s="30">
        <f t="shared" si="3567"/>
        <v>29875.511450000002</v>
      </c>
      <c r="P5319" s="30">
        <f t="shared" si="3567"/>
        <v>0</v>
      </c>
      <c r="Q5319" s="30">
        <f t="shared" si="3567"/>
        <v>0</v>
      </c>
      <c r="R5319" s="88">
        <f t="shared" si="3524"/>
        <v>99.791281031672398</v>
      </c>
      <c r="S5319" s="70"/>
    </row>
    <row r="5320" spans="1:19" ht="31.5" customHeight="1" x14ac:dyDescent="0.3">
      <c r="A5320" s="28" t="s">
        <v>566</v>
      </c>
      <c r="B5320" s="28" t="s">
        <v>1424</v>
      </c>
      <c r="C5320" s="18" t="s">
        <v>568</v>
      </c>
      <c r="D5320" s="28" t="s">
        <v>51</v>
      </c>
      <c r="E5320" s="29" t="s">
        <v>663</v>
      </c>
      <c r="F5320" s="24">
        <v>33792.699999999997</v>
      </c>
      <c r="G5320" s="24">
        <f t="shared" ref="G5320:O5320" si="3568">G5321</f>
        <v>0</v>
      </c>
      <c r="H5320" s="24">
        <f t="shared" si="3568"/>
        <v>32630.968000000001</v>
      </c>
      <c r="I5320" s="24">
        <f t="shared" si="3568"/>
        <v>29937.997729999999</v>
      </c>
      <c r="J5320" s="37">
        <f t="shared" si="3568"/>
        <v>16595.05486</v>
      </c>
      <c r="K5320" s="24">
        <f t="shared" si="3568"/>
        <v>0</v>
      </c>
      <c r="L5320" s="24">
        <f t="shared" si="3568"/>
        <v>0</v>
      </c>
      <c r="M5320" s="24">
        <f t="shared" si="3568"/>
        <v>0</v>
      </c>
      <c r="N5320" s="24">
        <f t="shared" si="3568"/>
        <v>0</v>
      </c>
      <c r="O5320" s="30">
        <f t="shared" si="3568"/>
        <v>29875.511450000002</v>
      </c>
      <c r="P5320" s="30">
        <f t="shared" si="3567"/>
        <v>0</v>
      </c>
      <c r="Q5320" s="30">
        <f t="shared" si="3567"/>
        <v>0</v>
      </c>
      <c r="R5320" s="88">
        <f t="shared" si="3524"/>
        <v>99.791281031672398</v>
      </c>
      <c r="S5320" s="70"/>
    </row>
    <row r="5321" spans="1:19" ht="31.5" customHeight="1" x14ac:dyDescent="0.3">
      <c r="A5321" s="28" t="s">
        <v>566</v>
      </c>
      <c r="B5321" s="28" t="s">
        <v>1424</v>
      </c>
      <c r="C5321" s="18" t="s">
        <v>568</v>
      </c>
      <c r="D5321" s="28" t="s">
        <v>52</v>
      </c>
      <c r="E5321" s="29" t="s">
        <v>664</v>
      </c>
      <c r="F5321" s="24">
        <v>33792.699999999997</v>
      </c>
      <c r="G5321" s="24"/>
      <c r="H5321" s="24">
        <f>33561.354-585.369-345.017</f>
        <v>32630.968000000001</v>
      </c>
      <c r="I5321" s="24">
        <v>29937.997729999999</v>
      </c>
      <c r="J5321" s="37">
        <v>16595.05486</v>
      </c>
      <c r="K5321" s="24">
        <v>0</v>
      </c>
      <c r="L5321" s="24">
        <v>0</v>
      </c>
      <c r="M5321" s="24">
        <v>0</v>
      </c>
      <c r="N5321" s="24">
        <v>0</v>
      </c>
      <c r="O5321" s="30">
        <v>29875.511450000002</v>
      </c>
      <c r="P5321" s="30">
        <v>0</v>
      </c>
      <c r="Q5321" s="30">
        <v>0</v>
      </c>
      <c r="R5321" s="88">
        <f t="shared" si="3524"/>
        <v>99.791281031672398</v>
      </c>
      <c r="S5321" s="70"/>
    </row>
    <row r="5322" spans="1:19" ht="63" hidden="1" customHeight="1" x14ac:dyDescent="0.3">
      <c r="A5322" s="28" t="s">
        <v>566</v>
      </c>
      <c r="B5322" s="28" t="s">
        <v>1424</v>
      </c>
      <c r="C5322" s="18" t="s">
        <v>569</v>
      </c>
      <c r="D5322" s="28"/>
      <c r="E5322" s="29" t="s">
        <v>1113</v>
      </c>
      <c r="F5322" s="24">
        <v>0</v>
      </c>
      <c r="G5322" s="24">
        <f t="shared" ref="G5322:Q5323" si="3569">G5323</f>
        <v>0</v>
      </c>
      <c r="H5322" s="24">
        <f t="shared" si="3569"/>
        <v>0</v>
      </c>
      <c r="I5322" s="24">
        <f t="shared" si="3569"/>
        <v>0</v>
      </c>
      <c r="J5322" s="37">
        <f t="shared" si="3569"/>
        <v>0</v>
      </c>
      <c r="K5322" s="24">
        <f t="shared" si="3569"/>
        <v>0</v>
      </c>
      <c r="L5322" s="24">
        <f t="shared" si="3569"/>
        <v>0</v>
      </c>
      <c r="M5322" s="24">
        <f t="shared" si="3569"/>
        <v>0</v>
      </c>
      <c r="N5322" s="24">
        <f t="shared" si="3569"/>
        <v>0</v>
      </c>
      <c r="O5322" s="30">
        <f t="shared" si="3569"/>
        <v>0</v>
      </c>
      <c r="P5322" s="30">
        <f t="shared" si="3569"/>
        <v>0</v>
      </c>
      <c r="Q5322" s="30">
        <f t="shared" si="3569"/>
        <v>0</v>
      </c>
      <c r="R5322" s="30">
        <v>0</v>
      </c>
      <c r="S5322" s="36" t="s">
        <v>2026</v>
      </c>
    </row>
    <row r="5323" spans="1:19" ht="31.5" hidden="1" customHeight="1" x14ac:dyDescent="0.3">
      <c r="A5323" s="28" t="s">
        <v>566</v>
      </c>
      <c r="B5323" s="28" t="s">
        <v>1424</v>
      </c>
      <c r="C5323" s="18" t="s">
        <v>569</v>
      </c>
      <c r="D5323" s="28" t="s">
        <v>345</v>
      </c>
      <c r="E5323" s="29" t="s">
        <v>671</v>
      </c>
      <c r="F5323" s="24">
        <v>0</v>
      </c>
      <c r="G5323" s="24">
        <f t="shared" si="3569"/>
        <v>0</v>
      </c>
      <c r="H5323" s="24">
        <f t="shared" si="3569"/>
        <v>0</v>
      </c>
      <c r="I5323" s="24">
        <f t="shared" si="3569"/>
        <v>0</v>
      </c>
      <c r="J5323" s="37">
        <f t="shared" si="3569"/>
        <v>0</v>
      </c>
      <c r="K5323" s="24">
        <f t="shared" si="3569"/>
        <v>0</v>
      </c>
      <c r="L5323" s="24">
        <f t="shared" si="3569"/>
        <v>0</v>
      </c>
      <c r="M5323" s="24">
        <f t="shared" si="3569"/>
        <v>0</v>
      </c>
      <c r="N5323" s="24">
        <f t="shared" si="3569"/>
        <v>0</v>
      </c>
      <c r="O5323" s="30">
        <f t="shared" si="3569"/>
        <v>0</v>
      </c>
      <c r="P5323" s="30">
        <f t="shared" si="3569"/>
        <v>0</v>
      </c>
      <c r="Q5323" s="30">
        <f t="shared" si="3569"/>
        <v>0</v>
      </c>
      <c r="R5323" s="30">
        <v>0</v>
      </c>
      <c r="S5323" s="36" t="s">
        <v>2026</v>
      </c>
    </row>
    <row r="5324" spans="1:19" ht="15.75" hidden="1" customHeight="1" x14ac:dyDescent="0.3">
      <c r="A5324" s="28" t="s">
        <v>566</v>
      </c>
      <c r="B5324" s="28" t="s">
        <v>1424</v>
      </c>
      <c r="C5324" s="18" t="s">
        <v>569</v>
      </c>
      <c r="D5324" s="28" t="s">
        <v>344</v>
      </c>
      <c r="E5324" s="29" t="s">
        <v>672</v>
      </c>
      <c r="F5324" s="24">
        <v>0</v>
      </c>
      <c r="G5324" s="24"/>
      <c r="H5324" s="24">
        <v>0</v>
      </c>
      <c r="I5324" s="24">
        <v>0</v>
      </c>
      <c r="J5324" s="37">
        <v>0</v>
      </c>
      <c r="K5324" s="24">
        <v>0</v>
      </c>
      <c r="L5324" s="24">
        <v>0</v>
      </c>
      <c r="M5324" s="24">
        <f>I5324</f>
        <v>0</v>
      </c>
      <c r="N5324" s="24">
        <f>J5324</f>
        <v>0</v>
      </c>
      <c r="O5324" s="30">
        <v>0</v>
      </c>
      <c r="P5324" s="30">
        <v>0</v>
      </c>
      <c r="Q5324" s="30">
        <v>0</v>
      </c>
      <c r="R5324" s="30">
        <v>0</v>
      </c>
      <c r="S5324" s="36" t="s">
        <v>2026</v>
      </c>
    </row>
    <row r="5325" spans="1:19" ht="47.25" customHeight="1" x14ac:dyDescent="0.3">
      <c r="A5325" s="28" t="s">
        <v>566</v>
      </c>
      <c r="B5325" s="28" t="s">
        <v>1424</v>
      </c>
      <c r="C5325" s="18" t="s">
        <v>570</v>
      </c>
      <c r="D5325" s="28"/>
      <c r="E5325" s="29" t="s">
        <v>1114</v>
      </c>
      <c r="F5325" s="24"/>
      <c r="G5325" s="24">
        <f>G5326</f>
        <v>4000</v>
      </c>
      <c r="H5325" s="24">
        <f t="shared" ref="H5325:Q5326" si="3570">H5326</f>
        <v>4000</v>
      </c>
      <c r="I5325" s="24">
        <f t="shared" si="3570"/>
        <v>4000</v>
      </c>
      <c r="J5325" s="24">
        <f t="shared" si="3570"/>
        <v>4000</v>
      </c>
      <c r="K5325" s="24">
        <f t="shared" si="3570"/>
        <v>0</v>
      </c>
      <c r="L5325" s="24">
        <f t="shared" si="3570"/>
        <v>0</v>
      </c>
      <c r="M5325" s="24">
        <f t="shared" si="3570"/>
        <v>4000</v>
      </c>
      <c r="N5325" s="24">
        <f t="shared" si="3570"/>
        <v>4000</v>
      </c>
      <c r="O5325" s="24">
        <f t="shared" si="3570"/>
        <v>4000</v>
      </c>
      <c r="P5325" s="24">
        <f t="shared" si="3570"/>
        <v>0</v>
      </c>
      <c r="Q5325" s="24">
        <f t="shared" si="3570"/>
        <v>4000</v>
      </c>
      <c r="R5325" s="88">
        <f t="shared" ref="R5325:R5388" si="3571">O5325/I5325*100</f>
        <v>100</v>
      </c>
      <c r="S5325" s="70"/>
    </row>
    <row r="5326" spans="1:19" ht="31.5" customHeight="1" x14ac:dyDescent="0.3">
      <c r="A5326" s="28" t="s">
        <v>566</v>
      </c>
      <c r="B5326" s="28" t="s">
        <v>1424</v>
      </c>
      <c r="C5326" s="18" t="s">
        <v>570</v>
      </c>
      <c r="D5326" s="28" t="s">
        <v>345</v>
      </c>
      <c r="E5326" s="29" t="s">
        <v>671</v>
      </c>
      <c r="F5326" s="24"/>
      <c r="G5326" s="24">
        <f>G5327</f>
        <v>4000</v>
      </c>
      <c r="H5326" s="24">
        <f t="shared" si="3570"/>
        <v>4000</v>
      </c>
      <c r="I5326" s="24">
        <f t="shared" si="3570"/>
        <v>4000</v>
      </c>
      <c r="J5326" s="24">
        <f t="shared" si="3570"/>
        <v>4000</v>
      </c>
      <c r="K5326" s="24">
        <f t="shared" si="3570"/>
        <v>0</v>
      </c>
      <c r="L5326" s="24">
        <f t="shared" si="3570"/>
        <v>0</v>
      </c>
      <c r="M5326" s="24">
        <f t="shared" si="3570"/>
        <v>4000</v>
      </c>
      <c r="N5326" s="24">
        <f t="shared" si="3570"/>
        <v>4000</v>
      </c>
      <c r="O5326" s="24">
        <f t="shared" si="3570"/>
        <v>4000</v>
      </c>
      <c r="P5326" s="24">
        <f t="shared" si="3570"/>
        <v>0</v>
      </c>
      <c r="Q5326" s="24">
        <f t="shared" si="3570"/>
        <v>4000</v>
      </c>
      <c r="R5326" s="88">
        <f t="shared" si="3571"/>
        <v>100</v>
      </c>
      <c r="S5326" s="70"/>
    </row>
    <row r="5327" spans="1:19" ht="15.75" customHeight="1" x14ac:dyDescent="0.3">
      <c r="A5327" s="28" t="s">
        <v>566</v>
      </c>
      <c r="B5327" s="28" t="s">
        <v>1424</v>
      </c>
      <c r="C5327" s="18" t="s">
        <v>570</v>
      </c>
      <c r="D5327" s="28" t="s">
        <v>344</v>
      </c>
      <c r="E5327" s="29" t="s">
        <v>672</v>
      </c>
      <c r="F5327" s="24"/>
      <c r="G5327" s="24">
        <v>4000</v>
      </c>
      <c r="H5327" s="24">
        <v>4000</v>
      </c>
      <c r="I5327" s="24">
        <v>4000</v>
      </c>
      <c r="J5327" s="37">
        <v>4000</v>
      </c>
      <c r="K5327" s="24">
        <v>0</v>
      </c>
      <c r="L5327" s="24">
        <v>0</v>
      </c>
      <c r="M5327" s="24">
        <f>I5327</f>
        <v>4000</v>
      </c>
      <c r="N5327" s="24">
        <f>J5327</f>
        <v>4000</v>
      </c>
      <c r="O5327" s="30">
        <v>4000</v>
      </c>
      <c r="P5327" s="30">
        <v>0</v>
      </c>
      <c r="Q5327" s="30">
        <f>O5327</f>
        <v>4000</v>
      </c>
      <c r="R5327" s="88">
        <f t="shared" si="3571"/>
        <v>100</v>
      </c>
      <c r="S5327" s="70"/>
    </row>
    <row r="5328" spans="1:19" ht="47.25" customHeight="1" x14ac:dyDescent="0.3">
      <c r="A5328" s="28" t="s">
        <v>566</v>
      </c>
      <c r="B5328" s="28" t="s">
        <v>1424</v>
      </c>
      <c r="C5328" s="18" t="s">
        <v>571</v>
      </c>
      <c r="D5328" s="28"/>
      <c r="E5328" s="29" t="s">
        <v>2121</v>
      </c>
      <c r="F5328" s="24">
        <v>960628.4</v>
      </c>
      <c r="G5328" s="24">
        <f t="shared" ref="G5328:Q5329" si="3572">G5329</f>
        <v>4234.3999999999996</v>
      </c>
      <c r="H5328" s="24">
        <f t="shared" si="3572"/>
        <v>964862.8</v>
      </c>
      <c r="I5328" s="24">
        <f t="shared" si="3572"/>
        <v>753188.65884000005</v>
      </c>
      <c r="J5328" s="37">
        <f t="shared" si="3572"/>
        <v>448341.03081999999</v>
      </c>
      <c r="K5328" s="24">
        <f t="shared" si="3572"/>
        <v>500187.90363999997</v>
      </c>
      <c r="L5328" s="24">
        <f t="shared" si="3572"/>
        <v>314218.20082000003</v>
      </c>
      <c r="M5328" s="24">
        <f t="shared" si="3572"/>
        <v>753188.65884000005</v>
      </c>
      <c r="N5328" s="24">
        <f t="shared" si="3572"/>
        <v>448341.03081999999</v>
      </c>
      <c r="O5328" s="30">
        <f t="shared" si="3572"/>
        <v>625906.08325999998</v>
      </c>
      <c r="P5328" s="30">
        <f t="shared" si="3572"/>
        <v>372911.78714999999</v>
      </c>
      <c r="Q5328" s="30">
        <f t="shared" si="3572"/>
        <v>625906.08325999998</v>
      </c>
      <c r="R5328" s="88">
        <f t="shared" si="3571"/>
        <v>83.100837474633465</v>
      </c>
      <c r="S5328" s="70"/>
    </row>
    <row r="5329" spans="1:19" ht="31.5" customHeight="1" x14ac:dyDescent="0.3">
      <c r="A5329" s="28" t="s">
        <v>566</v>
      </c>
      <c r="B5329" s="28" t="s">
        <v>1424</v>
      </c>
      <c r="C5329" s="18" t="s">
        <v>571</v>
      </c>
      <c r="D5329" s="28" t="s">
        <v>345</v>
      </c>
      <c r="E5329" s="29" t="s">
        <v>671</v>
      </c>
      <c r="F5329" s="24">
        <v>960628.4</v>
      </c>
      <c r="G5329" s="24">
        <f t="shared" si="3572"/>
        <v>4234.3999999999996</v>
      </c>
      <c r="H5329" s="24">
        <f t="shared" si="3572"/>
        <v>964862.8</v>
      </c>
      <c r="I5329" s="24">
        <f t="shared" si="3572"/>
        <v>753188.65884000005</v>
      </c>
      <c r="J5329" s="37">
        <f t="shared" si="3572"/>
        <v>448341.03081999999</v>
      </c>
      <c r="K5329" s="24">
        <f t="shared" si="3572"/>
        <v>500187.90363999997</v>
      </c>
      <c r="L5329" s="24">
        <f t="shared" si="3572"/>
        <v>314218.20082000003</v>
      </c>
      <c r="M5329" s="24">
        <f t="shared" si="3572"/>
        <v>753188.65884000005</v>
      </c>
      <c r="N5329" s="24">
        <f t="shared" si="3572"/>
        <v>448341.03081999999</v>
      </c>
      <c r="O5329" s="30">
        <f t="shared" si="3572"/>
        <v>625906.08325999998</v>
      </c>
      <c r="P5329" s="30">
        <f t="shared" si="3572"/>
        <v>372911.78714999999</v>
      </c>
      <c r="Q5329" s="30">
        <f t="shared" si="3572"/>
        <v>625906.08325999998</v>
      </c>
      <c r="R5329" s="88">
        <f t="shared" si="3571"/>
        <v>83.100837474633465</v>
      </c>
      <c r="S5329" s="70"/>
    </row>
    <row r="5330" spans="1:19" ht="15.75" customHeight="1" x14ac:dyDescent="0.3">
      <c r="A5330" s="28" t="s">
        <v>566</v>
      </c>
      <c r="B5330" s="28" t="s">
        <v>1424</v>
      </c>
      <c r="C5330" s="18" t="s">
        <v>571</v>
      </c>
      <c r="D5330" s="28" t="s">
        <v>344</v>
      </c>
      <c r="E5330" s="29" t="s">
        <v>672</v>
      </c>
      <c r="F5330" s="24">
        <v>960628.4</v>
      </c>
      <c r="G5330" s="24">
        <v>4234.3999999999996</v>
      </c>
      <c r="H5330" s="24">
        <v>964862.8</v>
      </c>
      <c r="I5330" s="24">
        <v>753188.65884000005</v>
      </c>
      <c r="J5330" s="37">
        <v>448341.03081999999</v>
      </c>
      <c r="K5330" s="24">
        <v>500187.90363999997</v>
      </c>
      <c r="L5330" s="24">
        <v>314218.20082000003</v>
      </c>
      <c r="M5330" s="24">
        <f>I5330</f>
        <v>753188.65884000005</v>
      </c>
      <c r="N5330" s="24">
        <f>J5330</f>
        <v>448341.03081999999</v>
      </c>
      <c r="O5330" s="30">
        <v>625906.08325999998</v>
      </c>
      <c r="P5330" s="30">
        <v>372911.78714999999</v>
      </c>
      <c r="Q5330" s="30">
        <f>O5330</f>
        <v>625906.08325999998</v>
      </c>
      <c r="R5330" s="88">
        <f t="shared" si="3571"/>
        <v>83.100837474633465</v>
      </c>
      <c r="S5330" s="70"/>
    </row>
    <row r="5331" spans="1:19" ht="31.5" customHeight="1" x14ac:dyDescent="0.3">
      <c r="A5331" s="28" t="s">
        <v>566</v>
      </c>
      <c r="B5331" s="28" t="s">
        <v>1424</v>
      </c>
      <c r="C5331" s="18" t="s">
        <v>541</v>
      </c>
      <c r="D5331" s="28"/>
      <c r="E5331" s="29" t="s">
        <v>1715</v>
      </c>
      <c r="F5331" s="24">
        <v>2903.2</v>
      </c>
      <c r="G5331" s="24">
        <f t="shared" ref="G5331:H5331" si="3573">G5332+G5334</f>
        <v>0</v>
      </c>
      <c r="H5331" s="24">
        <f t="shared" si="3573"/>
        <v>3665.2</v>
      </c>
      <c r="I5331" s="24">
        <f t="shared" ref="I5331:Q5331" si="3574">I5332+I5334</f>
        <v>4275.7</v>
      </c>
      <c r="J5331" s="37">
        <f t="shared" si="3574"/>
        <v>3412.4700000000003</v>
      </c>
      <c r="K5331" s="24">
        <f t="shared" si="3574"/>
        <v>0</v>
      </c>
      <c r="L5331" s="24">
        <f t="shared" si="3574"/>
        <v>0</v>
      </c>
      <c r="M5331" s="24">
        <f t="shared" si="3574"/>
        <v>0</v>
      </c>
      <c r="N5331" s="24">
        <f t="shared" si="3574"/>
        <v>0</v>
      </c>
      <c r="O5331" s="30">
        <f t="shared" si="3574"/>
        <v>4275.3</v>
      </c>
      <c r="P5331" s="30">
        <f t="shared" si="3574"/>
        <v>0</v>
      </c>
      <c r="Q5331" s="30">
        <f t="shared" si="3574"/>
        <v>0</v>
      </c>
      <c r="R5331" s="88">
        <f t="shared" si="3571"/>
        <v>99.990644806698327</v>
      </c>
      <c r="S5331" s="70"/>
    </row>
    <row r="5332" spans="1:19" ht="31.5" customHeight="1" x14ac:dyDescent="0.3">
      <c r="A5332" s="28" t="s">
        <v>566</v>
      </c>
      <c r="B5332" s="28" t="s">
        <v>1424</v>
      </c>
      <c r="C5332" s="18" t="s">
        <v>541</v>
      </c>
      <c r="D5332" s="28" t="s">
        <v>51</v>
      </c>
      <c r="E5332" s="29" t="s">
        <v>663</v>
      </c>
      <c r="F5332" s="24">
        <v>1116.5999999999999</v>
      </c>
      <c r="G5332" s="24">
        <f t="shared" ref="G5332:Q5332" si="3575">G5333</f>
        <v>0</v>
      </c>
      <c r="H5332" s="24">
        <f t="shared" si="3575"/>
        <v>1878.6</v>
      </c>
      <c r="I5332" s="24">
        <f t="shared" si="3575"/>
        <v>1852.46676</v>
      </c>
      <c r="J5332" s="37">
        <f t="shared" si="3575"/>
        <v>1640.04</v>
      </c>
      <c r="K5332" s="24">
        <f t="shared" si="3575"/>
        <v>0</v>
      </c>
      <c r="L5332" s="24">
        <f t="shared" si="3575"/>
        <v>0</v>
      </c>
      <c r="M5332" s="24">
        <f t="shared" si="3575"/>
        <v>0</v>
      </c>
      <c r="N5332" s="24">
        <f t="shared" si="3575"/>
        <v>0</v>
      </c>
      <c r="O5332" s="30">
        <f t="shared" si="3575"/>
        <v>1852.0667599999999</v>
      </c>
      <c r="P5332" s="30">
        <f t="shared" si="3575"/>
        <v>0</v>
      </c>
      <c r="Q5332" s="30">
        <f t="shared" si="3575"/>
        <v>0</v>
      </c>
      <c r="R5332" s="88">
        <f t="shared" si="3571"/>
        <v>99.978407169907868</v>
      </c>
      <c r="S5332" s="70"/>
    </row>
    <row r="5333" spans="1:19" ht="31.5" customHeight="1" x14ac:dyDescent="0.3">
      <c r="A5333" s="28" t="s">
        <v>566</v>
      </c>
      <c r="B5333" s="28" t="s">
        <v>1424</v>
      </c>
      <c r="C5333" s="18" t="s">
        <v>541</v>
      </c>
      <c r="D5333" s="28" t="s">
        <v>52</v>
      </c>
      <c r="E5333" s="29" t="s">
        <v>664</v>
      </c>
      <c r="F5333" s="24">
        <v>1116.5999999999999</v>
      </c>
      <c r="G5333" s="24"/>
      <c r="H5333" s="24">
        <v>1878.6</v>
      </c>
      <c r="I5333" s="24">
        <v>1852.46676</v>
      </c>
      <c r="J5333" s="37">
        <v>1640.04</v>
      </c>
      <c r="K5333" s="24">
        <v>0</v>
      </c>
      <c r="L5333" s="24">
        <v>0</v>
      </c>
      <c r="M5333" s="24">
        <v>0</v>
      </c>
      <c r="N5333" s="24">
        <v>0</v>
      </c>
      <c r="O5333" s="30">
        <v>1852.0667599999999</v>
      </c>
      <c r="P5333" s="30">
        <v>0</v>
      </c>
      <c r="Q5333" s="30">
        <v>0</v>
      </c>
      <c r="R5333" s="88">
        <f t="shared" si="3571"/>
        <v>99.978407169907868</v>
      </c>
      <c r="S5333" s="70"/>
    </row>
    <row r="5334" spans="1:19" ht="15.75" customHeight="1" x14ac:dyDescent="0.3">
      <c r="A5334" s="28" t="s">
        <v>566</v>
      </c>
      <c r="B5334" s="28" t="s">
        <v>1424</v>
      </c>
      <c r="C5334" s="18" t="s">
        <v>541</v>
      </c>
      <c r="D5334" s="28" t="s">
        <v>53</v>
      </c>
      <c r="E5334" s="29" t="s">
        <v>679</v>
      </c>
      <c r="F5334" s="24">
        <v>1786.6</v>
      </c>
      <c r="G5334" s="24">
        <f t="shared" ref="G5334:Q5334" si="3576">G5335+G5336</f>
        <v>0</v>
      </c>
      <c r="H5334" s="24">
        <f t="shared" ref="H5334" si="3577">H5335+H5336</f>
        <v>1786.6</v>
      </c>
      <c r="I5334" s="24">
        <f t="shared" si="3576"/>
        <v>2423.23324</v>
      </c>
      <c r="J5334" s="37">
        <f t="shared" si="3576"/>
        <v>1772.43</v>
      </c>
      <c r="K5334" s="24">
        <f t="shared" si="3576"/>
        <v>0</v>
      </c>
      <c r="L5334" s="24">
        <f t="shared" si="3576"/>
        <v>0</v>
      </c>
      <c r="M5334" s="24">
        <f t="shared" si="3576"/>
        <v>0</v>
      </c>
      <c r="N5334" s="24">
        <f t="shared" si="3576"/>
        <v>0</v>
      </c>
      <c r="O5334" s="30">
        <f t="shared" si="3576"/>
        <v>2423.23324</v>
      </c>
      <c r="P5334" s="30">
        <f t="shared" si="3576"/>
        <v>0</v>
      </c>
      <c r="Q5334" s="30">
        <f t="shared" si="3576"/>
        <v>0</v>
      </c>
      <c r="R5334" s="88">
        <f t="shared" si="3571"/>
        <v>100</v>
      </c>
      <c r="S5334" s="70"/>
    </row>
    <row r="5335" spans="1:19" ht="15.75" customHeight="1" x14ac:dyDescent="0.3">
      <c r="A5335" s="28" t="s">
        <v>566</v>
      </c>
      <c r="B5335" s="28" t="s">
        <v>1424</v>
      </c>
      <c r="C5335" s="18" t="s">
        <v>541</v>
      </c>
      <c r="D5335" s="28" t="s">
        <v>54</v>
      </c>
      <c r="E5335" s="29" t="s">
        <v>681</v>
      </c>
      <c r="F5335" s="24">
        <v>0</v>
      </c>
      <c r="G5335" s="24"/>
      <c r="H5335" s="24">
        <v>0</v>
      </c>
      <c r="I5335" s="24">
        <v>1264.355</v>
      </c>
      <c r="J5335" s="37">
        <v>1264.355</v>
      </c>
      <c r="K5335" s="24">
        <v>0</v>
      </c>
      <c r="L5335" s="24">
        <v>0</v>
      </c>
      <c r="M5335" s="24">
        <v>0</v>
      </c>
      <c r="N5335" s="24">
        <v>0</v>
      </c>
      <c r="O5335" s="30">
        <v>1264.355</v>
      </c>
      <c r="P5335" s="30">
        <v>0</v>
      </c>
      <c r="Q5335" s="30">
        <v>0</v>
      </c>
      <c r="R5335" s="88">
        <f t="shared" si="3571"/>
        <v>100</v>
      </c>
      <c r="S5335" s="70"/>
    </row>
    <row r="5336" spans="1:19" ht="15.75" customHeight="1" x14ac:dyDescent="0.3">
      <c r="A5336" s="28" t="s">
        <v>566</v>
      </c>
      <c r="B5336" s="28" t="s">
        <v>1424</v>
      </c>
      <c r="C5336" s="18" t="s">
        <v>541</v>
      </c>
      <c r="D5336" s="28" t="s">
        <v>60</v>
      </c>
      <c r="E5336" s="62" t="s">
        <v>682</v>
      </c>
      <c r="F5336" s="24">
        <v>1786.6</v>
      </c>
      <c r="G5336" s="24"/>
      <c r="H5336" s="24">
        <v>1786.6</v>
      </c>
      <c r="I5336" s="24">
        <v>1158.87824</v>
      </c>
      <c r="J5336" s="37">
        <v>508.07499999999999</v>
      </c>
      <c r="K5336" s="24">
        <v>0</v>
      </c>
      <c r="L5336" s="24">
        <v>0</v>
      </c>
      <c r="M5336" s="24">
        <v>0</v>
      </c>
      <c r="N5336" s="24">
        <v>0</v>
      </c>
      <c r="O5336" s="30">
        <v>1158.87824</v>
      </c>
      <c r="P5336" s="30">
        <v>0</v>
      </c>
      <c r="Q5336" s="30">
        <v>0</v>
      </c>
      <c r="R5336" s="88">
        <f t="shared" si="3571"/>
        <v>100</v>
      </c>
      <c r="S5336" s="70"/>
    </row>
    <row r="5337" spans="1:19" ht="47.25" customHeight="1" x14ac:dyDescent="0.3">
      <c r="A5337" s="28" t="s">
        <v>566</v>
      </c>
      <c r="B5337" s="28" t="s">
        <v>1424</v>
      </c>
      <c r="C5337" s="18" t="s">
        <v>1756</v>
      </c>
      <c r="D5337" s="28"/>
      <c r="E5337" s="29" t="s">
        <v>1956</v>
      </c>
      <c r="F5337" s="24">
        <v>898487.9</v>
      </c>
      <c r="G5337" s="24">
        <f t="shared" ref="G5337:H5337" si="3578">G5338+G5341</f>
        <v>0</v>
      </c>
      <c r="H5337" s="24">
        <f t="shared" si="3578"/>
        <v>898487.9</v>
      </c>
      <c r="I5337" s="24">
        <f t="shared" ref="I5337:Q5337" si="3579">I5338+I5341</f>
        <v>1057869.5996900001</v>
      </c>
      <c r="J5337" s="37">
        <f t="shared" si="3579"/>
        <v>752445.33893000009</v>
      </c>
      <c r="K5337" s="24">
        <f t="shared" si="3579"/>
        <v>1057869.5996900001</v>
      </c>
      <c r="L5337" s="24">
        <f t="shared" si="3579"/>
        <v>752445.33893000009</v>
      </c>
      <c r="M5337" s="24">
        <f t="shared" si="3579"/>
        <v>1057869.5996900001</v>
      </c>
      <c r="N5337" s="24">
        <f t="shared" si="3579"/>
        <v>752445.33893000009</v>
      </c>
      <c r="O5337" s="30">
        <f t="shared" si="3579"/>
        <v>1053007.5713899999</v>
      </c>
      <c r="P5337" s="30">
        <f t="shared" si="3579"/>
        <v>1053007.5713899999</v>
      </c>
      <c r="Q5337" s="30">
        <f t="shared" si="3579"/>
        <v>1053007.5713899999</v>
      </c>
      <c r="R5337" s="88">
        <f t="shared" si="3571"/>
        <v>99.540394364161244</v>
      </c>
      <c r="S5337" s="70"/>
    </row>
    <row r="5338" spans="1:19" ht="31.5" customHeight="1" x14ac:dyDescent="0.3">
      <c r="A5338" s="28" t="s">
        <v>566</v>
      </c>
      <c r="B5338" s="28" t="s">
        <v>1424</v>
      </c>
      <c r="C5338" s="18" t="s">
        <v>1554</v>
      </c>
      <c r="D5338" s="28"/>
      <c r="E5338" s="29" t="s">
        <v>1555</v>
      </c>
      <c r="F5338" s="24">
        <v>871201.4</v>
      </c>
      <c r="G5338" s="24">
        <f t="shared" ref="G5338:Q5339" si="3580">G5339</f>
        <v>0</v>
      </c>
      <c r="H5338" s="24">
        <f t="shared" si="3580"/>
        <v>871201.4</v>
      </c>
      <c r="I5338" s="24">
        <f t="shared" si="3580"/>
        <v>1027748.04318</v>
      </c>
      <c r="J5338" s="37">
        <f t="shared" si="3580"/>
        <v>726535.52352000005</v>
      </c>
      <c r="K5338" s="24">
        <f t="shared" si="3580"/>
        <v>1027748.04318</v>
      </c>
      <c r="L5338" s="24">
        <f t="shared" si="3580"/>
        <v>726535.52352000005</v>
      </c>
      <c r="M5338" s="24">
        <f t="shared" si="3580"/>
        <v>1027748.04318</v>
      </c>
      <c r="N5338" s="24">
        <f t="shared" si="3580"/>
        <v>726535.52352000005</v>
      </c>
      <c r="O5338" s="30">
        <f t="shared" si="3580"/>
        <v>1022886.01488</v>
      </c>
      <c r="P5338" s="30">
        <f t="shared" si="3580"/>
        <v>1022886.01488</v>
      </c>
      <c r="Q5338" s="30">
        <f t="shared" si="3580"/>
        <v>1022886.01488</v>
      </c>
      <c r="R5338" s="88">
        <f t="shared" si="3571"/>
        <v>99.526924100487108</v>
      </c>
      <c r="S5338" s="70"/>
    </row>
    <row r="5339" spans="1:19" ht="31.5" customHeight="1" x14ac:dyDescent="0.3">
      <c r="A5339" s="28" t="s">
        <v>566</v>
      </c>
      <c r="B5339" s="28" t="s">
        <v>1424</v>
      </c>
      <c r="C5339" s="18" t="s">
        <v>1554</v>
      </c>
      <c r="D5339" s="28" t="s">
        <v>345</v>
      </c>
      <c r="E5339" s="62" t="s">
        <v>671</v>
      </c>
      <c r="F5339" s="24">
        <v>871201.4</v>
      </c>
      <c r="G5339" s="24">
        <f t="shared" ref="G5339:O5339" si="3581">G5340</f>
        <v>0</v>
      </c>
      <c r="H5339" s="24">
        <f t="shared" si="3581"/>
        <v>871201.4</v>
      </c>
      <c r="I5339" s="24">
        <f t="shared" si="3581"/>
        <v>1027748.04318</v>
      </c>
      <c r="J5339" s="37">
        <f t="shared" si="3581"/>
        <v>726535.52352000005</v>
      </c>
      <c r="K5339" s="24">
        <f t="shared" si="3581"/>
        <v>1027748.04318</v>
      </c>
      <c r="L5339" s="24">
        <f t="shared" si="3581"/>
        <v>726535.52352000005</v>
      </c>
      <c r="M5339" s="24">
        <f t="shared" si="3581"/>
        <v>1027748.04318</v>
      </c>
      <c r="N5339" s="24">
        <f t="shared" si="3581"/>
        <v>726535.52352000005</v>
      </c>
      <c r="O5339" s="30">
        <f t="shared" si="3581"/>
        <v>1022886.01488</v>
      </c>
      <c r="P5339" s="30">
        <f t="shared" si="3580"/>
        <v>1022886.01488</v>
      </c>
      <c r="Q5339" s="30">
        <f t="shared" si="3580"/>
        <v>1022886.01488</v>
      </c>
      <c r="R5339" s="88">
        <f t="shared" si="3571"/>
        <v>99.526924100487108</v>
      </c>
      <c r="S5339" s="70"/>
    </row>
    <row r="5340" spans="1:19" ht="15.75" customHeight="1" x14ac:dyDescent="0.3">
      <c r="A5340" s="28" t="s">
        <v>566</v>
      </c>
      <c r="B5340" s="28" t="s">
        <v>1424</v>
      </c>
      <c r="C5340" s="18" t="s">
        <v>1554</v>
      </c>
      <c r="D5340" s="28" t="s">
        <v>344</v>
      </c>
      <c r="E5340" s="62" t="s">
        <v>672</v>
      </c>
      <c r="F5340" s="24">
        <v>871201.4</v>
      </c>
      <c r="G5340" s="24"/>
      <c r="H5340" s="24">
        <v>871201.4</v>
      </c>
      <c r="I5340" s="24">
        <v>1027748.04318</v>
      </c>
      <c r="J5340" s="37">
        <v>726535.52352000005</v>
      </c>
      <c r="K5340" s="24">
        <f>I5340</f>
        <v>1027748.04318</v>
      </c>
      <c r="L5340" s="24">
        <f>J5340</f>
        <v>726535.52352000005</v>
      </c>
      <c r="M5340" s="24">
        <f>I5340</f>
        <v>1027748.04318</v>
      </c>
      <c r="N5340" s="24">
        <f>J5340</f>
        <v>726535.52352000005</v>
      </c>
      <c r="O5340" s="30">
        <v>1022886.01488</v>
      </c>
      <c r="P5340" s="30">
        <f>O5340</f>
        <v>1022886.01488</v>
      </c>
      <c r="Q5340" s="30">
        <f>O5340</f>
        <v>1022886.01488</v>
      </c>
      <c r="R5340" s="88">
        <f t="shared" si="3571"/>
        <v>99.526924100487108</v>
      </c>
      <c r="S5340" s="70"/>
    </row>
    <row r="5341" spans="1:19" ht="47.25" customHeight="1" x14ac:dyDescent="0.3">
      <c r="A5341" s="28" t="s">
        <v>566</v>
      </c>
      <c r="B5341" s="28" t="s">
        <v>1424</v>
      </c>
      <c r="C5341" s="18" t="s">
        <v>1957</v>
      </c>
      <c r="D5341" s="28"/>
      <c r="E5341" s="62" t="s">
        <v>1757</v>
      </c>
      <c r="F5341" s="24">
        <v>27286.5</v>
      </c>
      <c r="G5341" s="24">
        <f t="shared" ref="G5341:Q5342" si="3582">G5342</f>
        <v>0</v>
      </c>
      <c r="H5341" s="24">
        <f t="shared" si="3582"/>
        <v>27286.5</v>
      </c>
      <c r="I5341" s="24">
        <f t="shared" si="3582"/>
        <v>30121.556509999999</v>
      </c>
      <c r="J5341" s="37">
        <f t="shared" si="3582"/>
        <v>25909.815409999999</v>
      </c>
      <c r="K5341" s="24">
        <f t="shared" si="3582"/>
        <v>30121.556509999999</v>
      </c>
      <c r="L5341" s="24">
        <f t="shared" si="3582"/>
        <v>25909.815409999999</v>
      </c>
      <c r="M5341" s="24">
        <f t="shared" si="3582"/>
        <v>30121.556509999999</v>
      </c>
      <c r="N5341" s="24">
        <f t="shared" si="3582"/>
        <v>25909.815409999999</v>
      </c>
      <c r="O5341" s="30">
        <f t="shared" si="3582"/>
        <v>30121.556509999999</v>
      </c>
      <c r="P5341" s="30">
        <f t="shared" si="3582"/>
        <v>30121.556509999999</v>
      </c>
      <c r="Q5341" s="30">
        <f t="shared" si="3582"/>
        <v>30121.556509999999</v>
      </c>
      <c r="R5341" s="88">
        <f t="shared" si="3571"/>
        <v>100</v>
      </c>
      <c r="S5341" s="70"/>
    </row>
    <row r="5342" spans="1:19" ht="31.5" customHeight="1" x14ac:dyDescent="0.3">
      <c r="A5342" s="28" t="s">
        <v>566</v>
      </c>
      <c r="B5342" s="28" t="s">
        <v>1424</v>
      </c>
      <c r="C5342" s="18" t="s">
        <v>1957</v>
      </c>
      <c r="D5342" s="28" t="s">
        <v>345</v>
      </c>
      <c r="E5342" s="62" t="s">
        <v>671</v>
      </c>
      <c r="F5342" s="24">
        <v>27286.5</v>
      </c>
      <c r="G5342" s="24">
        <f t="shared" ref="G5342:O5342" si="3583">G5343</f>
        <v>0</v>
      </c>
      <c r="H5342" s="24">
        <f t="shared" si="3583"/>
        <v>27286.5</v>
      </c>
      <c r="I5342" s="24">
        <f t="shared" si="3583"/>
        <v>30121.556509999999</v>
      </c>
      <c r="J5342" s="37">
        <f t="shared" si="3583"/>
        <v>25909.815409999999</v>
      </c>
      <c r="K5342" s="24">
        <f t="shared" si="3583"/>
        <v>30121.556509999999</v>
      </c>
      <c r="L5342" s="24">
        <f t="shared" si="3583"/>
        <v>25909.815409999999</v>
      </c>
      <c r="M5342" s="24">
        <f t="shared" si="3583"/>
        <v>30121.556509999999</v>
      </c>
      <c r="N5342" s="24">
        <f t="shared" si="3583"/>
        <v>25909.815409999999</v>
      </c>
      <c r="O5342" s="30">
        <f t="shared" si="3583"/>
        <v>30121.556509999999</v>
      </c>
      <c r="P5342" s="30">
        <f t="shared" si="3582"/>
        <v>30121.556509999999</v>
      </c>
      <c r="Q5342" s="30">
        <f t="shared" si="3582"/>
        <v>30121.556509999999</v>
      </c>
      <c r="R5342" s="88">
        <f t="shared" si="3571"/>
        <v>100</v>
      </c>
      <c r="S5342" s="70"/>
    </row>
    <row r="5343" spans="1:19" ht="15.75" customHeight="1" x14ac:dyDescent="0.3">
      <c r="A5343" s="28" t="s">
        <v>566</v>
      </c>
      <c r="B5343" s="28" t="s">
        <v>1424</v>
      </c>
      <c r="C5343" s="18" t="s">
        <v>1957</v>
      </c>
      <c r="D5343" s="28" t="s">
        <v>344</v>
      </c>
      <c r="E5343" s="29" t="s">
        <v>672</v>
      </c>
      <c r="F5343" s="24">
        <v>27286.5</v>
      </c>
      <c r="G5343" s="24"/>
      <c r="H5343" s="24">
        <v>27286.5</v>
      </c>
      <c r="I5343" s="24">
        <v>30121.556509999999</v>
      </c>
      <c r="J5343" s="37">
        <v>25909.815409999999</v>
      </c>
      <c r="K5343" s="24">
        <f>I5343</f>
        <v>30121.556509999999</v>
      </c>
      <c r="L5343" s="24">
        <f>J5343</f>
        <v>25909.815409999999</v>
      </c>
      <c r="M5343" s="24">
        <f>I5343</f>
        <v>30121.556509999999</v>
      </c>
      <c r="N5343" s="24">
        <f>J5343</f>
        <v>25909.815409999999</v>
      </c>
      <c r="O5343" s="30">
        <v>30121.556509999999</v>
      </c>
      <c r="P5343" s="30">
        <f>O5343</f>
        <v>30121.556509999999</v>
      </c>
      <c r="Q5343" s="30">
        <f>O5343</f>
        <v>30121.556509999999</v>
      </c>
      <c r="R5343" s="88">
        <f t="shared" si="3571"/>
        <v>100</v>
      </c>
      <c r="S5343" s="70"/>
    </row>
    <row r="5344" spans="1:19" ht="31.5" customHeight="1" x14ac:dyDescent="0.3">
      <c r="A5344" s="28" t="s">
        <v>566</v>
      </c>
      <c r="B5344" s="28" t="s">
        <v>1424</v>
      </c>
      <c r="C5344" s="18" t="s">
        <v>575</v>
      </c>
      <c r="D5344" s="28"/>
      <c r="E5344" s="29" t="s">
        <v>1724</v>
      </c>
      <c r="F5344" s="24">
        <v>12286</v>
      </c>
      <c r="G5344" s="24">
        <f t="shared" ref="G5344:Q5345" si="3584">G5345</f>
        <v>0</v>
      </c>
      <c r="H5344" s="24">
        <f t="shared" si="3584"/>
        <v>12962.882</v>
      </c>
      <c r="I5344" s="24">
        <f t="shared" si="3584"/>
        <v>11904.419029999999</v>
      </c>
      <c r="J5344" s="37">
        <f t="shared" si="3584"/>
        <v>7963.4695600000005</v>
      </c>
      <c r="K5344" s="24">
        <f t="shared" si="3584"/>
        <v>0</v>
      </c>
      <c r="L5344" s="24">
        <f t="shared" si="3584"/>
        <v>0</v>
      </c>
      <c r="M5344" s="24">
        <f t="shared" si="3584"/>
        <v>0</v>
      </c>
      <c r="N5344" s="24">
        <f t="shared" si="3584"/>
        <v>0</v>
      </c>
      <c r="O5344" s="30">
        <f t="shared" si="3584"/>
        <v>11787.443789999999</v>
      </c>
      <c r="P5344" s="30">
        <f t="shared" si="3584"/>
        <v>0</v>
      </c>
      <c r="Q5344" s="30">
        <f t="shared" si="3584"/>
        <v>0</v>
      </c>
      <c r="R5344" s="88">
        <f t="shared" si="3571"/>
        <v>99.017379683080591</v>
      </c>
      <c r="S5344" s="70"/>
    </row>
    <row r="5345" spans="1:19" ht="47.25" customHeight="1" x14ac:dyDescent="0.3">
      <c r="A5345" s="28" t="s">
        <v>566</v>
      </c>
      <c r="B5345" s="28" t="s">
        <v>1424</v>
      </c>
      <c r="C5345" s="18" t="s">
        <v>576</v>
      </c>
      <c r="D5345" s="28"/>
      <c r="E5345" s="57" t="s">
        <v>1725</v>
      </c>
      <c r="F5345" s="24">
        <v>12286</v>
      </c>
      <c r="G5345" s="24">
        <f t="shared" si="3584"/>
        <v>0</v>
      </c>
      <c r="H5345" s="24">
        <f t="shared" si="3584"/>
        <v>12962.882</v>
      </c>
      <c r="I5345" s="24">
        <f t="shared" si="3584"/>
        <v>11904.419029999999</v>
      </c>
      <c r="J5345" s="37">
        <f t="shared" si="3584"/>
        <v>7963.4695600000005</v>
      </c>
      <c r="K5345" s="24">
        <f t="shared" si="3584"/>
        <v>0</v>
      </c>
      <c r="L5345" s="24">
        <f t="shared" si="3584"/>
        <v>0</v>
      </c>
      <c r="M5345" s="24">
        <f t="shared" si="3584"/>
        <v>0</v>
      </c>
      <c r="N5345" s="24">
        <f t="shared" si="3584"/>
        <v>0</v>
      </c>
      <c r="O5345" s="30">
        <f t="shared" si="3584"/>
        <v>11787.443789999999</v>
      </c>
      <c r="P5345" s="30">
        <f t="shared" si="3584"/>
        <v>0</v>
      </c>
      <c r="Q5345" s="30">
        <f t="shared" si="3584"/>
        <v>0</v>
      </c>
      <c r="R5345" s="88">
        <f t="shared" si="3571"/>
        <v>99.017379683080591</v>
      </c>
      <c r="S5345" s="70"/>
    </row>
    <row r="5346" spans="1:19" ht="31.5" customHeight="1" x14ac:dyDescent="0.3">
      <c r="A5346" s="28" t="s">
        <v>566</v>
      </c>
      <c r="B5346" s="28" t="s">
        <v>1424</v>
      </c>
      <c r="C5346" s="18" t="s">
        <v>572</v>
      </c>
      <c r="D5346" s="28"/>
      <c r="E5346" s="29" t="s">
        <v>1119</v>
      </c>
      <c r="F5346" s="24">
        <v>12286</v>
      </c>
      <c r="G5346" s="24">
        <f t="shared" ref="G5346:H5346" si="3585">G5347+G5349</f>
        <v>0</v>
      </c>
      <c r="H5346" s="24">
        <f t="shared" si="3585"/>
        <v>12962.882</v>
      </c>
      <c r="I5346" s="24">
        <f t="shared" ref="I5346:Q5346" si="3586">I5347+I5349</f>
        <v>11904.419029999999</v>
      </c>
      <c r="J5346" s="37">
        <f t="shared" si="3586"/>
        <v>7963.4695600000005</v>
      </c>
      <c r="K5346" s="24">
        <f t="shared" si="3586"/>
        <v>0</v>
      </c>
      <c r="L5346" s="24">
        <f t="shared" si="3586"/>
        <v>0</v>
      </c>
      <c r="M5346" s="24">
        <f t="shared" si="3586"/>
        <v>0</v>
      </c>
      <c r="N5346" s="24">
        <f t="shared" si="3586"/>
        <v>0</v>
      </c>
      <c r="O5346" s="30">
        <f t="shared" si="3586"/>
        <v>11787.443789999999</v>
      </c>
      <c r="P5346" s="30">
        <f t="shared" si="3586"/>
        <v>0</v>
      </c>
      <c r="Q5346" s="30">
        <f t="shared" si="3586"/>
        <v>0</v>
      </c>
      <c r="R5346" s="88">
        <f t="shared" si="3571"/>
        <v>99.017379683080591</v>
      </c>
      <c r="S5346" s="70"/>
    </row>
    <row r="5347" spans="1:19" ht="31.5" customHeight="1" x14ac:dyDescent="0.3">
      <c r="A5347" s="28" t="s">
        <v>566</v>
      </c>
      <c r="B5347" s="28" t="s">
        <v>1424</v>
      </c>
      <c r="C5347" s="18" t="s">
        <v>572</v>
      </c>
      <c r="D5347" s="28" t="s">
        <v>51</v>
      </c>
      <c r="E5347" s="29" t="s">
        <v>663</v>
      </c>
      <c r="F5347" s="24">
        <v>12019.6</v>
      </c>
      <c r="G5347" s="24">
        <f t="shared" ref="G5347:Q5347" si="3587">G5348</f>
        <v>0</v>
      </c>
      <c r="H5347" s="24">
        <f t="shared" si="3587"/>
        <v>12696.482</v>
      </c>
      <c r="I5347" s="24">
        <f t="shared" si="3587"/>
        <v>11447.104649999999</v>
      </c>
      <c r="J5347" s="37">
        <f t="shared" si="3587"/>
        <v>7560.5551800000003</v>
      </c>
      <c r="K5347" s="24">
        <f t="shared" si="3587"/>
        <v>0</v>
      </c>
      <c r="L5347" s="24">
        <f t="shared" si="3587"/>
        <v>0</v>
      </c>
      <c r="M5347" s="24">
        <f t="shared" si="3587"/>
        <v>0</v>
      </c>
      <c r="N5347" s="24">
        <f t="shared" si="3587"/>
        <v>0</v>
      </c>
      <c r="O5347" s="30">
        <f t="shared" si="3587"/>
        <v>11330.12941</v>
      </c>
      <c r="P5347" s="30">
        <f t="shared" si="3587"/>
        <v>0</v>
      </c>
      <c r="Q5347" s="30">
        <f t="shared" si="3587"/>
        <v>0</v>
      </c>
      <c r="R5347" s="88">
        <f t="shared" si="3571"/>
        <v>98.978123782593357</v>
      </c>
      <c r="S5347" s="70"/>
    </row>
    <row r="5348" spans="1:19" ht="31.5" customHeight="1" x14ac:dyDescent="0.3">
      <c r="A5348" s="28" t="s">
        <v>566</v>
      </c>
      <c r="B5348" s="28" t="s">
        <v>1424</v>
      </c>
      <c r="C5348" s="18" t="s">
        <v>572</v>
      </c>
      <c r="D5348" s="28" t="s">
        <v>52</v>
      </c>
      <c r="E5348" s="62" t="s">
        <v>664</v>
      </c>
      <c r="F5348" s="24">
        <v>12019.6</v>
      </c>
      <c r="G5348" s="24"/>
      <c r="H5348" s="24">
        <f>12231.442+465.04</f>
        <v>12696.482</v>
      </c>
      <c r="I5348" s="24">
        <v>11447.104649999999</v>
      </c>
      <c r="J5348" s="37">
        <v>7560.5551800000003</v>
      </c>
      <c r="K5348" s="24">
        <v>0</v>
      </c>
      <c r="L5348" s="24">
        <v>0</v>
      </c>
      <c r="M5348" s="24">
        <v>0</v>
      </c>
      <c r="N5348" s="24">
        <v>0</v>
      </c>
      <c r="O5348" s="30">
        <v>11330.12941</v>
      </c>
      <c r="P5348" s="30">
        <v>0</v>
      </c>
      <c r="Q5348" s="30">
        <v>0</v>
      </c>
      <c r="R5348" s="88">
        <f t="shared" si="3571"/>
        <v>98.978123782593357</v>
      </c>
      <c r="S5348" s="70"/>
    </row>
    <row r="5349" spans="1:19" ht="15.75" customHeight="1" x14ac:dyDescent="0.3">
      <c r="A5349" s="28" t="s">
        <v>566</v>
      </c>
      <c r="B5349" s="28" t="s">
        <v>1424</v>
      </c>
      <c r="C5349" s="18" t="s">
        <v>572</v>
      </c>
      <c r="D5349" s="28" t="s">
        <v>53</v>
      </c>
      <c r="E5349" s="29" t="s">
        <v>679</v>
      </c>
      <c r="F5349" s="24">
        <v>266.39999999999998</v>
      </c>
      <c r="G5349" s="24">
        <f t="shared" ref="G5349:Q5349" si="3588">G5350+G5351</f>
        <v>0</v>
      </c>
      <c r="H5349" s="24">
        <f t="shared" ref="H5349" si="3589">H5350+H5351</f>
        <v>266.39999999999998</v>
      </c>
      <c r="I5349" s="24">
        <f t="shared" si="3588"/>
        <v>457.31437999999997</v>
      </c>
      <c r="J5349" s="37">
        <f t="shared" si="3588"/>
        <v>402.91437999999999</v>
      </c>
      <c r="K5349" s="24">
        <f t="shared" si="3588"/>
        <v>0</v>
      </c>
      <c r="L5349" s="24">
        <f t="shared" si="3588"/>
        <v>0</v>
      </c>
      <c r="M5349" s="24">
        <f t="shared" si="3588"/>
        <v>0</v>
      </c>
      <c r="N5349" s="24">
        <f t="shared" si="3588"/>
        <v>0</v>
      </c>
      <c r="O5349" s="30">
        <f t="shared" si="3588"/>
        <v>457.31437999999997</v>
      </c>
      <c r="P5349" s="30">
        <f t="shared" si="3588"/>
        <v>0</v>
      </c>
      <c r="Q5349" s="30">
        <f t="shared" si="3588"/>
        <v>0</v>
      </c>
      <c r="R5349" s="88">
        <f t="shared" si="3571"/>
        <v>100</v>
      </c>
      <c r="S5349" s="70"/>
    </row>
    <row r="5350" spans="1:19" ht="15.75" customHeight="1" x14ac:dyDescent="0.3">
      <c r="A5350" s="28" t="s">
        <v>566</v>
      </c>
      <c r="B5350" s="28" t="s">
        <v>1424</v>
      </c>
      <c r="C5350" s="18" t="s">
        <v>572</v>
      </c>
      <c r="D5350" s="28" t="s">
        <v>54</v>
      </c>
      <c r="E5350" s="29" t="s">
        <v>681</v>
      </c>
      <c r="F5350" s="24">
        <v>0</v>
      </c>
      <c r="G5350" s="24"/>
      <c r="H5350" s="24">
        <v>0</v>
      </c>
      <c r="I5350" s="24">
        <v>190.91437999999999</v>
      </c>
      <c r="J5350" s="37">
        <v>185.91437999999999</v>
      </c>
      <c r="K5350" s="24">
        <v>0</v>
      </c>
      <c r="L5350" s="24">
        <v>0</v>
      </c>
      <c r="M5350" s="24">
        <v>0</v>
      </c>
      <c r="N5350" s="24">
        <v>0</v>
      </c>
      <c r="O5350" s="30">
        <v>190.91437999999999</v>
      </c>
      <c r="P5350" s="30">
        <v>0</v>
      </c>
      <c r="Q5350" s="30">
        <v>0</v>
      </c>
      <c r="R5350" s="88">
        <f t="shared" si="3571"/>
        <v>100</v>
      </c>
      <c r="S5350" s="70"/>
    </row>
    <row r="5351" spans="1:19" ht="15.75" customHeight="1" x14ac:dyDescent="0.3">
      <c r="A5351" s="28" t="s">
        <v>566</v>
      </c>
      <c r="B5351" s="28" t="s">
        <v>1424</v>
      </c>
      <c r="C5351" s="18" t="s">
        <v>572</v>
      </c>
      <c r="D5351" s="28" t="s">
        <v>60</v>
      </c>
      <c r="E5351" s="29" t="s">
        <v>682</v>
      </c>
      <c r="F5351" s="24">
        <v>266.39999999999998</v>
      </c>
      <c r="G5351" s="24"/>
      <c r="H5351" s="24">
        <v>266.39999999999998</v>
      </c>
      <c r="I5351" s="24">
        <v>266.39999999999998</v>
      </c>
      <c r="J5351" s="37">
        <v>217</v>
      </c>
      <c r="K5351" s="24">
        <v>0</v>
      </c>
      <c r="L5351" s="24">
        <v>0</v>
      </c>
      <c r="M5351" s="24">
        <v>0</v>
      </c>
      <c r="N5351" s="24">
        <v>0</v>
      </c>
      <c r="O5351" s="30">
        <v>266.39999999999998</v>
      </c>
      <c r="P5351" s="30">
        <v>0</v>
      </c>
      <c r="Q5351" s="30">
        <v>0</v>
      </c>
      <c r="R5351" s="88">
        <f t="shared" si="3571"/>
        <v>100</v>
      </c>
      <c r="S5351" s="70"/>
    </row>
    <row r="5352" spans="1:19" ht="15.75" customHeight="1" x14ac:dyDescent="0.3">
      <c r="A5352" s="28" t="s">
        <v>566</v>
      </c>
      <c r="B5352" s="28" t="s">
        <v>1424</v>
      </c>
      <c r="C5352" s="18" t="s">
        <v>336</v>
      </c>
      <c r="D5352" s="28"/>
      <c r="E5352" s="29" t="s">
        <v>1645</v>
      </c>
      <c r="F5352" s="24">
        <v>54685.612000000001</v>
      </c>
      <c r="G5352" s="24">
        <f t="shared" ref="G5352:Q5352" si="3590">G5353</f>
        <v>25107.562999999998</v>
      </c>
      <c r="H5352" s="24">
        <f t="shared" si="3590"/>
        <v>221574.22399999996</v>
      </c>
      <c r="I5352" s="24">
        <f t="shared" si="3590"/>
        <v>212628.77674</v>
      </c>
      <c r="J5352" s="37">
        <f t="shared" si="3590"/>
        <v>212107.14578000002</v>
      </c>
      <c r="K5352" s="24">
        <f t="shared" si="3590"/>
        <v>0</v>
      </c>
      <c r="L5352" s="24">
        <f t="shared" si="3590"/>
        <v>0</v>
      </c>
      <c r="M5352" s="24">
        <f t="shared" si="3590"/>
        <v>210564.70159000001</v>
      </c>
      <c r="N5352" s="24">
        <f t="shared" si="3590"/>
        <v>210564.70159000001</v>
      </c>
      <c r="O5352" s="30">
        <f t="shared" si="3590"/>
        <v>212627.35587</v>
      </c>
      <c r="P5352" s="30">
        <f t="shared" si="3590"/>
        <v>0</v>
      </c>
      <c r="Q5352" s="30">
        <f t="shared" si="3590"/>
        <v>210564.33861999999</v>
      </c>
      <c r="R5352" s="88">
        <f t="shared" si="3571"/>
        <v>99.999331760252872</v>
      </c>
      <c r="S5352" s="70"/>
    </row>
    <row r="5353" spans="1:19" ht="46.8" x14ac:dyDescent="0.3">
      <c r="A5353" s="28" t="s">
        <v>566</v>
      </c>
      <c r="B5353" s="28" t="s">
        <v>1424</v>
      </c>
      <c r="C5353" s="18" t="s">
        <v>573</v>
      </c>
      <c r="D5353" s="28"/>
      <c r="E5353" s="29" t="s">
        <v>2115</v>
      </c>
      <c r="F5353" s="24">
        <v>54685.612000000001</v>
      </c>
      <c r="G5353" s="24">
        <f t="shared" ref="G5353:H5353" si="3591">G5354+G5356</f>
        <v>25107.562999999998</v>
      </c>
      <c r="H5353" s="24">
        <f t="shared" si="3591"/>
        <v>221574.22399999996</v>
      </c>
      <c r="I5353" s="24">
        <f t="shared" ref="I5353:Q5353" si="3592">I5354+I5356</f>
        <v>212628.77674</v>
      </c>
      <c r="J5353" s="37">
        <f t="shared" si="3592"/>
        <v>212107.14578000002</v>
      </c>
      <c r="K5353" s="24">
        <f t="shared" si="3592"/>
        <v>0</v>
      </c>
      <c r="L5353" s="24">
        <f t="shared" si="3592"/>
        <v>0</v>
      </c>
      <c r="M5353" s="24">
        <f t="shared" si="3592"/>
        <v>210564.70159000001</v>
      </c>
      <c r="N5353" s="24">
        <f t="shared" si="3592"/>
        <v>210564.70159000001</v>
      </c>
      <c r="O5353" s="30">
        <f t="shared" si="3592"/>
        <v>212627.35587</v>
      </c>
      <c r="P5353" s="30">
        <f t="shared" si="3592"/>
        <v>0</v>
      </c>
      <c r="Q5353" s="30">
        <f t="shared" si="3592"/>
        <v>210564.33861999999</v>
      </c>
      <c r="R5353" s="88">
        <f t="shared" si="3571"/>
        <v>99.999331760252872</v>
      </c>
      <c r="S5353" s="70"/>
    </row>
    <row r="5354" spans="1:19" ht="31.5" customHeight="1" x14ac:dyDescent="0.3">
      <c r="A5354" s="28" t="s">
        <v>566</v>
      </c>
      <c r="B5354" s="28" t="s">
        <v>1424</v>
      </c>
      <c r="C5354" s="18" t="s">
        <v>573</v>
      </c>
      <c r="D5354" s="28" t="s">
        <v>345</v>
      </c>
      <c r="E5354" s="29" t="s">
        <v>671</v>
      </c>
      <c r="F5354" s="24">
        <v>54563.177000000003</v>
      </c>
      <c r="G5354" s="24">
        <f t="shared" ref="G5354:Q5354" si="3593">G5355</f>
        <v>25107.562999999998</v>
      </c>
      <c r="H5354" s="24">
        <f t="shared" si="3593"/>
        <v>221105.93499999997</v>
      </c>
      <c r="I5354" s="24">
        <f t="shared" si="3593"/>
        <v>210564.70159000001</v>
      </c>
      <c r="J5354" s="37">
        <f t="shared" si="3593"/>
        <v>210564.70159000001</v>
      </c>
      <c r="K5354" s="24">
        <f t="shared" si="3593"/>
        <v>0</v>
      </c>
      <c r="L5354" s="24">
        <f t="shared" si="3593"/>
        <v>0</v>
      </c>
      <c r="M5354" s="24">
        <f t="shared" si="3593"/>
        <v>210564.70159000001</v>
      </c>
      <c r="N5354" s="24">
        <f t="shared" si="3593"/>
        <v>210564.70159000001</v>
      </c>
      <c r="O5354" s="30">
        <f t="shared" si="3593"/>
        <v>210564.33861999999</v>
      </c>
      <c r="P5354" s="30">
        <f t="shared" si="3593"/>
        <v>0</v>
      </c>
      <c r="Q5354" s="30">
        <f t="shared" si="3593"/>
        <v>210564.33861999999</v>
      </c>
      <c r="R5354" s="88">
        <f t="shared" si="3571"/>
        <v>99.99982762068035</v>
      </c>
      <c r="S5354" s="70"/>
    </row>
    <row r="5355" spans="1:19" ht="15.75" customHeight="1" x14ac:dyDescent="0.3">
      <c r="A5355" s="28" t="s">
        <v>566</v>
      </c>
      <c r="B5355" s="28" t="s">
        <v>1424</v>
      </c>
      <c r="C5355" s="18" t="s">
        <v>573</v>
      </c>
      <c r="D5355" s="28" t="s">
        <v>344</v>
      </c>
      <c r="E5355" s="29" t="s">
        <v>672</v>
      </c>
      <c r="F5355" s="24">
        <v>54563.177000000003</v>
      </c>
      <c r="G5355" s="24">
        <v>25107.562999999998</v>
      </c>
      <c r="H5355" s="24">
        <f>167180.664+24136.05+29789.221</f>
        <v>221105.93499999997</v>
      </c>
      <c r="I5355" s="24">
        <v>210564.70159000001</v>
      </c>
      <c r="J5355" s="37">
        <f>I5355</f>
        <v>210564.70159000001</v>
      </c>
      <c r="K5355" s="24">
        <v>0</v>
      </c>
      <c r="L5355" s="24">
        <v>0</v>
      </c>
      <c r="M5355" s="24">
        <f>I5355</f>
        <v>210564.70159000001</v>
      </c>
      <c r="N5355" s="24">
        <f>J5355</f>
        <v>210564.70159000001</v>
      </c>
      <c r="O5355" s="30">
        <v>210564.33861999999</v>
      </c>
      <c r="P5355" s="30">
        <v>0</v>
      </c>
      <c r="Q5355" s="30">
        <f>O5355</f>
        <v>210564.33861999999</v>
      </c>
      <c r="R5355" s="88">
        <f t="shared" si="3571"/>
        <v>99.99982762068035</v>
      </c>
      <c r="S5355" s="70"/>
    </row>
    <row r="5356" spans="1:19" ht="15.75" customHeight="1" x14ac:dyDescent="0.3">
      <c r="A5356" s="28" t="s">
        <v>566</v>
      </c>
      <c r="B5356" s="28" t="s">
        <v>1424</v>
      </c>
      <c r="C5356" s="18" t="s">
        <v>573</v>
      </c>
      <c r="D5356" s="28" t="s">
        <v>53</v>
      </c>
      <c r="E5356" s="29" t="s">
        <v>679</v>
      </c>
      <c r="F5356" s="24">
        <v>122.435</v>
      </c>
      <c r="G5356" s="24">
        <f t="shared" ref="G5356:Q5358" si="3594">G5357</f>
        <v>0</v>
      </c>
      <c r="H5356" s="24">
        <f t="shared" si="3594"/>
        <v>468.28899999999999</v>
      </c>
      <c r="I5356" s="24">
        <f t="shared" si="3594"/>
        <v>2064.0751500000001</v>
      </c>
      <c r="J5356" s="37">
        <f t="shared" si="3594"/>
        <v>1542.4441899999999</v>
      </c>
      <c r="K5356" s="24">
        <f t="shared" si="3594"/>
        <v>0</v>
      </c>
      <c r="L5356" s="24">
        <f t="shared" si="3594"/>
        <v>0</v>
      </c>
      <c r="M5356" s="24">
        <f t="shared" si="3594"/>
        <v>0</v>
      </c>
      <c r="N5356" s="24">
        <f t="shared" si="3594"/>
        <v>0</v>
      </c>
      <c r="O5356" s="30">
        <f t="shared" si="3594"/>
        <v>2063.0172499999999</v>
      </c>
      <c r="P5356" s="30">
        <f t="shared" si="3594"/>
        <v>0</v>
      </c>
      <c r="Q5356" s="30">
        <f t="shared" si="3594"/>
        <v>0</v>
      </c>
      <c r="R5356" s="88">
        <f t="shared" si="3571"/>
        <v>99.94874702115375</v>
      </c>
      <c r="S5356" s="70"/>
    </row>
    <row r="5357" spans="1:19" ht="15.75" customHeight="1" x14ac:dyDescent="0.3">
      <c r="A5357" s="28" t="s">
        <v>566</v>
      </c>
      <c r="B5357" s="28" t="s">
        <v>1424</v>
      </c>
      <c r="C5357" s="18" t="s">
        <v>573</v>
      </c>
      <c r="D5357" s="28" t="s">
        <v>54</v>
      </c>
      <c r="E5357" s="29" t="s">
        <v>681</v>
      </c>
      <c r="F5357" s="24">
        <v>122.435</v>
      </c>
      <c r="G5357" s="24"/>
      <c r="H5357" s="24">
        <f>368.476+38.514+61.299</f>
        <v>468.28899999999999</v>
      </c>
      <c r="I5357" s="24">
        <v>2064.0751500000001</v>
      </c>
      <c r="J5357" s="37">
        <v>1542.4441899999999</v>
      </c>
      <c r="K5357" s="24">
        <v>0</v>
      </c>
      <c r="L5357" s="24">
        <v>0</v>
      </c>
      <c r="M5357" s="24">
        <v>0</v>
      </c>
      <c r="N5357" s="24">
        <v>0</v>
      </c>
      <c r="O5357" s="30">
        <v>2063.0172499999999</v>
      </c>
      <c r="P5357" s="30">
        <v>0</v>
      </c>
      <c r="Q5357" s="30">
        <v>0</v>
      </c>
      <c r="R5357" s="88">
        <f t="shared" si="3571"/>
        <v>99.94874702115375</v>
      </c>
      <c r="S5357" s="70"/>
    </row>
    <row r="5358" spans="1:19" s="49" customFormat="1" ht="31.5" customHeight="1" x14ac:dyDescent="0.3">
      <c r="A5358" s="47" t="s">
        <v>566</v>
      </c>
      <c r="B5358" s="47" t="s">
        <v>1423</v>
      </c>
      <c r="C5358" s="20"/>
      <c r="D5358" s="47"/>
      <c r="E5358" s="48" t="s">
        <v>646</v>
      </c>
      <c r="F5358" s="23">
        <v>35203.699999999997</v>
      </c>
      <c r="G5358" s="23">
        <f t="shared" si="3594"/>
        <v>0</v>
      </c>
      <c r="H5358" s="23">
        <f>H5359+H5371</f>
        <v>35068.540999999997</v>
      </c>
      <c r="I5358" s="23">
        <f>I5359+I5371</f>
        <v>34338.792999999998</v>
      </c>
      <c r="J5358" s="23">
        <f t="shared" ref="J5358:Q5358" si="3595">J5359+J5371</f>
        <v>25253.182000000001</v>
      </c>
      <c r="K5358" s="23">
        <f t="shared" si="3595"/>
        <v>0</v>
      </c>
      <c r="L5358" s="23">
        <f t="shared" si="3595"/>
        <v>0</v>
      </c>
      <c r="M5358" s="23">
        <f t="shared" si="3595"/>
        <v>0</v>
      </c>
      <c r="N5358" s="23">
        <f t="shared" si="3595"/>
        <v>0</v>
      </c>
      <c r="O5358" s="23">
        <f t="shared" si="3595"/>
        <v>34086.30747</v>
      </c>
      <c r="P5358" s="23">
        <f t="shared" si="3595"/>
        <v>0</v>
      </c>
      <c r="Q5358" s="23">
        <f t="shared" si="3595"/>
        <v>0</v>
      </c>
      <c r="R5358" s="87">
        <f t="shared" si="3571"/>
        <v>99.264722175878461</v>
      </c>
      <c r="S5358" s="70"/>
    </row>
    <row r="5359" spans="1:19" ht="31.5" customHeight="1" x14ac:dyDescent="0.3">
      <c r="A5359" s="28" t="s">
        <v>566</v>
      </c>
      <c r="B5359" s="28" t="s">
        <v>1423</v>
      </c>
      <c r="C5359" s="18" t="s">
        <v>335</v>
      </c>
      <c r="D5359" s="28"/>
      <c r="E5359" s="29" t="s">
        <v>1644</v>
      </c>
      <c r="F5359" s="24">
        <v>35203.699999999997</v>
      </c>
      <c r="G5359" s="24">
        <f t="shared" ref="G5359:Q5361" si="3596">G5360</f>
        <v>0</v>
      </c>
      <c r="H5359" s="24">
        <f t="shared" si="3596"/>
        <v>35061.483</v>
      </c>
      <c r="I5359" s="24">
        <f t="shared" si="3596"/>
        <v>34331.735089999995</v>
      </c>
      <c r="J5359" s="37">
        <f t="shared" si="3596"/>
        <v>25246.124090000001</v>
      </c>
      <c r="K5359" s="24">
        <f t="shared" si="3596"/>
        <v>0</v>
      </c>
      <c r="L5359" s="24">
        <f t="shared" si="3596"/>
        <v>0</v>
      </c>
      <c r="M5359" s="24">
        <f t="shared" si="3596"/>
        <v>0</v>
      </c>
      <c r="N5359" s="24">
        <f t="shared" si="3596"/>
        <v>0</v>
      </c>
      <c r="O5359" s="30">
        <f t="shared" si="3596"/>
        <v>34079.249559999997</v>
      </c>
      <c r="P5359" s="30">
        <f t="shared" si="3596"/>
        <v>0</v>
      </c>
      <c r="Q5359" s="30">
        <f t="shared" si="3596"/>
        <v>0</v>
      </c>
      <c r="R5359" s="88">
        <f t="shared" si="3571"/>
        <v>99.264571017636854</v>
      </c>
      <c r="S5359" s="70"/>
    </row>
    <row r="5360" spans="1:19" ht="31.5" customHeight="1" x14ac:dyDescent="0.3">
      <c r="A5360" s="28" t="s">
        <v>566</v>
      </c>
      <c r="B5360" s="28" t="s">
        <v>1423</v>
      </c>
      <c r="C5360" s="18" t="s">
        <v>575</v>
      </c>
      <c r="D5360" s="28"/>
      <c r="E5360" s="29" t="s">
        <v>1724</v>
      </c>
      <c r="F5360" s="24">
        <v>35203.699999999997</v>
      </c>
      <c r="G5360" s="24">
        <f t="shared" si="3596"/>
        <v>0</v>
      </c>
      <c r="H5360" s="24">
        <f t="shared" si="3596"/>
        <v>35061.483</v>
      </c>
      <c r="I5360" s="24">
        <f t="shared" si="3596"/>
        <v>34331.735089999995</v>
      </c>
      <c r="J5360" s="37">
        <f t="shared" si="3596"/>
        <v>25246.124090000001</v>
      </c>
      <c r="K5360" s="24">
        <f t="shared" si="3596"/>
        <v>0</v>
      </c>
      <c r="L5360" s="24">
        <f t="shared" si="3596"/>
        <v>0</v>
      </c>
      <c r="M5360" s="24">
        <f t="shared" si="3596"/>
        <v>0</v>
      </c>
      <c r="N5360" s="24">
        <f t="shared" si="3596"/>
        <v>0</v>
      </c>
      <c r="O5360" s="30">
        <f t="shared" si="3596"/>
        <v>34079.249559999997</v>
      </c>
      <c r="P5360" s="30">
        <f t="shared" si="3596"/>
        <v>0</v>
      </c>
      <c r="Q5360" s="30">
        <f t="shared" si="3596"/>
        <v>0</v>
      </c>
      <c r="R5360" s="88">
        <f t="shared" si="3571"/>
        <v>99.264571017636854</v>
      </c>
      <c r="S5360" s="70"/>
    </row>
    <row r="5361" spans="1:19" ht="47.25" customHeight="1" x14ac:dyDescent="0.3">
      <c r="A5361" s="28" t="s">
        <v>566</v>
      </c>
      <c r="B5361" s="28" t="s">
        <v>1423</v>
      </c>
      <c r="C5361" s="18" t="s">
        <v>576</v>
      </c>
      <c r="D5361" s="28"/>
      <c r="E5361" s="29" t="s">
        <v>1725</v>
      </c>
      <c r="F5361" s="24">
        <v>35203.699999999997</v>
      </c>
      <c r="G5361" s="24">
        <f t="shared" ref="G5361:O5361" si="3597">G5362</f>
        <v>0</v>
      </c>
      <c r="H5361" s="24">
        <f t="shared" si="3597"/>
        <v>35061.483</v>
      </c>
      <c r="I5361" s="24">
        <f t="shared" si="3597"/>
        <v>34331.735089999995</v>
      </c>
      <c r="J5361" s="37">
        <f t="shared" si="3597"/>
        <v>25246.124090000001</v>
      </c>
      <c r="K5361" s="24">
        <f t="shared" si="3597"/>
        <v>0</v>
      </c>
      <c r="L5361" s="24">
        <f t="shared" si="3597"/>
        <v>0</v>
      </c>
      <c r="M5361" s="24">
        <f t="shared" si="3597"/>
        <v>0</v>
      </c>
      <c r="N5361" s="24">
        <f t="shared" si="3597"/>
        <v>0</v>
      </c>
      <c r="O5361" s="30">
        <f t="shared" si="3597"/>
        <v>34079.249559999997</v>
      </c>
      <c r="P5361" s="30">
        <f t="shared" si="3596"/>
        <v>0</v>
      </c>
      <c r="Q5361" s="30">
        <f t="shared" si="3596"/>
        <v>0</v>
      </c>
      <c r="R5361" s="88">
        <f t="shared" si="3571"/>
        <v>99.264571017636854</v>
      </c>
      <c r="S5361" s="70"/>
    </row>
    <row r="5362" spans="1:19" ht="47.25" customHeight="1" x14ac:dyDescent="0.3">
      <c r="A5362" s="28" t="s">
        <v>566</v>
      </c>
      <c r="B5362" s="28" t="s">
        <v>1423</v>
      </c>
      <c r="C5362" s="18" t="s">
        <v>577</v>
      </c>
      <c r="D5362" s="28"/>
      <c r="E5362" s="29" t="s">
        <v>710</v>
      </c>
      <c r="F5362" s="24">
        <v>35203.699999999997</v>
      </c>
      <c r="G5362" s="24">
        <f t="shared" ref="G5362" si="3598">G5363+G5365+G5369</f>
        <v>0</v>
      </c>
      <c r="H5362" s="24">
        <f>H5363+H5365+H5369+H5367</f>
        <v>35061.483</v>
      </c>
      <c r="I5362" s="24">
        <f>I5363+I5365+I5369+I5367</f>
        <v>34331.735089999995</v>
      </c>
      <c r="J5362" s="24">
        <f t="shared" ref="J5362:Q5362" si="3599">J5363+J5365+J5369+J5367</f>
        <v>25246.124090000001</v>
      </c>
      <c r="K5362" s="24">
        <f t="shared" si="3599"/>
        <v>0</v>
      </c>
      <c r="L5362" s="24">
        <f t="shared" si="3599"/>
        <v>0</v>
      </c>
      <c r="M5362" s="24">
        <f t="shared" si="3599"/>
        <v>0</v>
      </c>
      <c r="N5362" s="24">
        <f t="shared" si="3599"/>
        <v>0</v>
      </c>
      <c r="O5362" s="24">
        <f t="shared" si="3599"/>
        <v>34079.249559999997</v>
      </c>
      <c r="P5362" s="24">
        <f t="shared" si="3599"/>
        <v>0</v>
      </c>
      <c r="Q5362" s="24">
        <f t="shared" si="3599"/>
        <v>0</v>
      </c>
      <c r="R5362" s="88">
        <f t="shared" si="3571"/>
        <v>99.264571017636854</v>
      </c>
      <c r="S5362" s="70"/>
    </row>
    <row r="5363" spans="1:19" ht="78.75" customHeight="1" x14ac:dyDescent="0.3">
      <c r="A5363" s="28" t="s">
        <v>566</v>
      </c>
      <c r="B5363" s="28" t="s">
        <v>1423</v>
      </c>
      <c r="C5363" s="18" t="s">
        <v>577</v>
      </c>
      <c r="D5363" s="28" t="s">
        <v>58</v>
      </c>
      <c r="E5363" s="29" t="s">
        <v>660</v>
      </c>
      <c r="F5363" s="24">
        <v>32340</v>
      </c>
      <c r="G5363" s="24">
        <f t="shared" ref="G5363:Q5363" si="3600">G5364</f>
        <v>0</v>
      </c>
      <c r="H5363" s="24">
        <f t="shared" si="3600"/>
        <v>32340</v>
      </c>
      <c r="I5363" s="24">
        <f t="shared" si="3600"/>
        <v>31643.691599999998</v>
      </c>
      <c r="J5363" s="37">
        <f t="shared" si="3600"/>
        <v>23515.847600000001</v>
      </c>
      <c r="K5363" s="24">
        <f t="shared" si="3600"/>
        <v>0</v>
      </c>
      <c r="L5363" s="24">
        <f t="shared" si="3600"/>
        <v>0</v>
      </c>
      <c r="M5363" s="24">
        <f t="shared" si="3600"/>
        <v>0</v>
      </c>
      <c r="N5363" s="24">
        <f t="shared" si="3600"/>
        <v>0</v>
      </c>
      <c r="O5363" s="30">
        <f t="shared" si="3600"/>
        <v>31643.240129999998</v>
      </c>
      <c r="P5363" s="30">
        <f t="shared" si="3600"/>
        <v>0</v>
      </c>
      <c r="Q5363" s="30">
        <f t="shared" si="3600"/>
        <v>0</v>
      </c>
      <c r="R5363" s="88">
        <f t="shared" si="3571"/>
        <v>99.99857327013008</v>
      </c>
      <c r="S5363" s="70"/>
    </row>
    <row r="5364" spans="1:19" ht="15.75" customHeight="1" x14ac:dyDescent="0.3">
      <c r="A5364" s="28" t="s">
        <v>566</v>
      </c>
      <c r="B5364" s="28" t="s">
        <v>1423</v>
      </c>
      <c r="C5364" s="18" t="s">
        <v>577</v>
      </c>
      <c r="D5364" s="28" t="s">
        <v>59</v>
      </c>
      <c r="E5364" s="29" t="s">
        <v>661</v>
      </c>
      <c r="F5364" s="24">
        <v>32340</v>
      </c>
      <c r="G5364" s="24"/>
      <c r="H5364" s="24">
        <v>32340</v>
      </c>
      <c r="I5364" s="24">
        <v>31643.691599999998</v>
      </c>
      <c r="J5364" s="37">
        <v>23515.847600000001</v>
      </c>
      <c r="K5364" s="24">
        <v>0</v>
      </c>
      <c r="L5364" s="24">
        <v>0</v>
      </c>
      <c r="M5364" s="24">
        <v>0</v>
      </c>
      <c r="N5364" s="24">
        <v>0</v>
      </c>
      <c r="O5364" s="30">
        <v>31643.240129999998</v>
      </c>
      <c r="P5364" s="30">
        <v>0</v>
      </c>
      <c r="Q5364" s="30">
        <v>0</v>
      </c>
      <c r="R5364" s="88">
        <f t="shared" si="3571"/>
        <v>99.99857327013008</v>
      </c>
      <c r="S5364" s="70"/>
    </row>
    <row r="5365" spans="1:19" ht="31.5" customHeight="1" x14ac:dyDescent="0.3">
      <c r="A5365" s="28" t="s">
        <v>566</v>
      </c>
      <c r="B5365" s="28" t="s">
        <v>1423</v>
      </c>
      <c r="C5365" s="18" t="s">
        <v>577</v>
      </c>
      <c r="D5365" s="28" t="s">
        <v>51</v>
      </c>
      <c r="E5365" s="29" t="s">
        <v>663</v>
      </c>
      <c r="F5365" s="24">
        <v>2834.6</v>
      </c>
      <c r="G5365" s="24">
        <f t="shared" ref="G5365:Q5365" si="3601">G5366</f>
        <v>0</v>
      </c>
      <c r="H5365" s="24">
        <f t="shared" si="3601"/>
        <v>2681.8530000000001</v>
      </c>
      <c r="I5365" s="24">
        <f t="shared" si="3601"/>
        <v>2548.9866900000002</v>
      </c>
      <c r="J5365" s="37">
        <f t="shared" si="3601"/>
        <v>1601.7176199999999</v>
      </c>
      <c r="K5365" s="24">
        <f t="shared" si="3601"/>
        <v>0</v>
      </c>
      <c r="L5365" s="24">
        <f t="shared" si="3601"/>
        <v>0</v>
      </c>
      <c r="M5365" s="24">
        <f t="shared" si="3601"/>
        <v>0</v>
      </c>
      <c r="N5365" s="24">
        <f t="shared" si="3601"/>
        <v>0</v>
      </c>
      <c r="O5365" s="30">
        <f t="shared" si="3601"/>
        <v>2296.9526300000002</v>
      </c>
      <c r="P5365" s="30">
        <f t="shared" si="3601"/>
        <v>0</v>
      </c>
      <c r="Q5365" s="30">
        <f t="shared" si="3601"/>
        <v>0</v>
      </c>
      <c r="R5365" s="88">
        <f t="shared" si="3571"/>
        <v>90.112382265911322</v>
      </c>
      <c r="S5365" s="70"/>
    </row>
    <row r="5366" spans="1:19" ht="31.5" customHeight="1" x14ac:dyDescent="0.3">
      <c r="A5366" s="28" t="s">
        <v>566</v>
      </c>
      <c r="B5366" s="28" t="s">
        <v>1423</v>
      </c>
      <c r="C5366" s="18" t="s">
        <v>577</v>
      </c>
      <c r="D5366" s="28" t="s">
        <v>52</v>
      </c>
      <c r="E5366" s="29" t="s">
        <v>664</v>
      </c>
      <c r="F5366" s="24">
        <v>2834.6</v>
      </c>
      <c r="G5366" s="24"/>
      <c r="H5366" s="24">
        <f>2568.582+120.329-7.058</f>
        <v>2681.8530000000001</v>
      </c>
      <c r="I5366" s="24">
        <v>2548.9866900000002</v>
      </c>
      <c r="J5366" s="37">
        <v>1601.7176199999999</v>
      </c>
      <c r="K5366" s="24">
        <v>0</v>
      </c>
      <c r="L5366" s="24">
        <v>0</v>
      </c>
      <c r="M5366" s="24">
        <v>0</v>
      </c>
      <c r="N5366" s="24">
        <v>0</v>
      </c>
      <c r="O5366" s="30">
        <v>2296.9526300000002</v>
      </c>
      <c r="P5366" s="30">
        <v>0</v>
      </c>
      <c r="Q5366" s="30">
        <v>0</v>
      </c>
      <c r="R5366" s="88">
        <f t="shared" si="3571"/>
        <v>90.112382265911322</v>
      </c>
      <c r="S5366" s="70"/>
    </row>
    <row r="5367" spans="1:19" ht="15.75" customHeight="1" x14ac:dyDescent="0.3">
      <c r="A5367" s="28" t="s">
        <v>566</v>
      </c>
      <c r="B5367" s="28" t="s">
        <v>1423</v>
      </c>
      <c r="C5367" s="18" t="s">
        <v>577</v>
      </c>
      <c r="D5367" s="28" t="s">
        <v>190</v>
      </c>
      <c r="E5367" s="29" t="s">
        <v>665</v>
      </c>
      <c r="F5367" s="24"/>
      <c r="G5367" s="24"/>
      <c r="H5367" s="24">
        <f>H5368</f>
        <v>0</v>
      </c>
      <c r="I5367" s="24">
        <f>I5368</f>
        <v>50.328020000000002</v>
      </c>
      <c r="J5367" s="24">
        <f t="shared" ref="J5367:Q5367" si="3602">J5368</f>
        <v>51.226399999999998</v>
      </c>
      <c r="K5367" s="24">
        <f t="shared" si="3602"/>
        <v>0</v>
      </c>
      <c r="L5367" s="24">
        <f t="shared" si="3602"/>
        <v>0</v>
      </c>
      <c r="M5367" s="24">
        <f t="shared" si="3602"/>
        <v>0</v>
      </c>
      <c r="N5367" s="24">
        <f t="shared" si="3602"/>
        <v>0</v>
      </c>
      <c r="O5367" s="24">
        <f t="shared" si="3602"/>
        <v>50.328020000000002</v>
      </c>
      <c r="P5367" s="24">
        <f t="shared" si="3602"/>
        <v>0</v>
      </c>
      <c r="Q5367" s="24">
        <f t="shared" si="3602"/>
        <v>0</v>
      </c>
      <c r="R5367" s="88">
        <f t="shared" si="3571"/>
        <v>100</v>
      </c>
      <c r="S5367" s="70"/>
    </row>
    <row r="5368" spans="1:19" ht="31.5" customHeight="1" x14ac:dyDescent="0.3">
      <c r="A5368" s="28" t="s">
        <v>566</v>
      </c>
      <c r="B5368" s="28" t="s">
        <v>1423</v>
      </c>
      <c r="C5368" s="18" t="s">
        <v>577</v>
      </c>
      <c r="D5368" s="28" t="s">
        <v>475</v>
      </c>
      <c r="E5368" s="29" t="s">
        <v>667</v>
      </c>
      <c r="F5368" s="24"/>
      <c r="G5368" s="24"/>
      <c r="H5368" s="24">
        <v>0</v>
      </c>
      <c r="I5368" s="24">
        <v>50.328020000000002</v>
      </c>
      <c r="J5368" s="37">
        <v>51.226399999999998</v>
      </c>
      <c r="K5368" s="24">
        <v>0</v>
      </c>
      <c r="L5368" s="24">
        <v>0</v>
      </c>
      <c r="M5368" s="24">
        <v>0</v>
      </c>
      <c r="N5368" s="24">
        <v>0</v>
      </c>
      <c r="O5368" s="30">
        <v>50.328020000000002</v>
      </c>
      <c r="P5368" s="30">
        <v>0</v>
      </c>
      <c r="Q5368" s="30">
        <v>0</v>
      </c>
      <c r="R5368" s="88">
        <f t="shared" si="3571"/>
        <v>100</v>
      </c>
      <c r="S5368" s="70"/>
    </row>
    <row r="5369" spans="1:19" ht="15.75" customHeight="1" x14ac:dyDescent="0.3">
      <c r="A5369" s="28" t="s">
        <v>566</v>
      </c>
      <c r="B5369" s="28" t="s">
        <v>1423</v>
      </c>
      <c r="C5369" s="18" t="s">
        <v>577</v>
      </c>
      <c r="D5369" s="28" t="s">
        <v>53</v>
      </c>
      <c r="E5369" s="29" t="s">
        <v>679</v>
      </c>
      <c r="F5369" s="24">
        <v>29.099999999999998</v>
      </c>
      <c r="G5369" s="24">
        <f t="shared" ref="G5369:Q5369" si="3603">G5370</f>
        <v>0</v>
      </c>
      <c r="H5369" s="24">
        <f t="shared" si="3603"/>
        <v>39.630000000000003</v>
      </c>
      <c r="I5369" s="24">
        <f t="shared" si="3603"/>
        <v>88.72878</v>
      </c>
      <c r="J5369" s="37">
        <f t="shared" si="3603"/>
        <v>77.332470000000001</v>
      </c>
      <c r="K5369" s="24">
        <f t="shared" si="3603"/>
        <v>0</v>
      </c>
      <c r="L5369" s="24">
        <f t="shared" si="3603"/>
        <v>0</v>
      </c>
      <c r="M5369" s="24">
        <f t="shared" si="3603"/>
        <v>0</v>
      </c>
      <c r="N5369" s="24">
        <f t="shared" si="3603"/>
        <v>0</v>
      </c>
      <c r="O5369" s="30">
        <f t="shared" si="3603"/>
        <v>88.72878</v>
      </c>
      <c r="P5369" s="30">
        <f t="shared" si="3603"/>
        <v>0</v>
      </c>
      <c r="Q5369" s="30">
        <f t="shared" si="3603"/>
        <v>0</v>
      </c>
      <c r="R5369" s="88">
        <f t="shared" si="3571"/>
        <v>100</v>
      </c>
      <c r="S5369" s="70"/>
    </row>
    <row r="5370" spans="1:19" ht="15.75" customHeight="1" x14ac:dyDescent="0.3">
      <c r="A5370" s="28" t="s">
        <v>566</v>
      </c>
      <c r="B5370" s="28" t="s">
        <v>1423</v>
      </c>
      <c r="C5370" s="18" t="s">
        <v>577</v>
      </c>
      <c r="D5370" s="28" t="s">
        <v>60</v>
      </c>
      <c r="E5370" s="29" t="s">
        <v>682</v>
      </c>
      <c r="F5370" s="24">
        <v>29.099999999999998</v>
      </c>
      <c r="G5370" s="24"/>
      <c r="H5370" s="24">
        <v>39.630000000000003</v>
      </c>
      <c r="I5370" s="24">
        <v>88.72878</v>
      </c>
      <c r="J5370" s="37">
        <v>77.332470000000001</v>
      </c>
      <c r="K5370" s="24">
        <v>0</v>
      </c>
      <c r="L5370" s="24">
        <v>0</v>
      </c>
      <c r="M5370" s="24">
        <v>0</v>
      </c>
      <c r="N5370" s="24">
        <v>0</v>
      </c>
      <c r="O5370" s="30">
        <v>88.72878</v>
      </c>
      <c r="P5370" s="30">
        <v>0</v>
      </c>
      <c r="Q5370" s="30">
        <v>0</v>
      </c>
      <c r="R5370" s="88">
        <f t="shared" si="3571"/>
        <v>100</v>
      </c>
      <c r="S5370" s="70"/>
    </row>
    <row r="5371" spans="1:19" ht="46.8" x14ac:dyDescent="0.3">
      <c r="A5371" s="28" t="s">
        <v>566</v>
      </c>
      <c r="B5371" s="28" t="s">
        <v>1423</v>
      </c>
      <c r="C5371" s="18" t="s">
        <v>79</v>
      </c>
      <c r="D5371" s="28"/>
      <c r="E5371" s="29" t="s">
        <v>1232</v>
      </c>
      <c r="F5371" s="24"/>
      <c r="G5371" s="24"/>
      <c r="H5371" s="24">
        <f t="shared" ref="H5371:I5374" si="3604">H5372</f>
        <v>7.0579999999999998</v>
      </c>
      <c r="I5371" s="24">
        <f t="shared" si="3604"/>
        <v>7.0579099999999997</v>
      </c>
      <c r="J5371" s="24">
        <f t="shared" ref="J5371:Q5374" si="3605">J5372</f>
        <v>7.0579099999999997</v>
      </c>
      <c r="K5371" s="24">
        <f t="shared" si="3605"/>
        <v>0</v>
      </c>
      <c r="L5371" s="24">
        <f t="shared" si="3605"/>
        <v>0</v>
      </c>
      <c r="M5371" s="24">
        <f t="shared" si="3605"/>
        <v>0</v>
      </c>
      <c r="N5371" s="24">
        <f t="shared" si="3605"/>
        <v>0</v>
      </c>
      <c r="O5371" s="24">
        <f t="shared" si="3605"/>
        <v>7.0579099999999997</v>
      </c>
      <c r="P5371" s="24">
        <f t="shared" si="3605"/>
        <v>0</v>
      </c>
      <c r="Q5371" s="24">
        <f t="shared" si="3605"/>
        <v>0</v>
      </c>
      <c r="R5371" s="88">
        <f t="shared" si="3571"/>
        <v>100</v>
      </c>
      <c r="S5371" s="36"/>
    </row>
    <row r="5372" spans="1:19" ht="46.8" x14ac:dyDescent="0.3">
      <c r="A5372" s="28" t="s">
        <v>566</v>
      </c>
      <c r="B5372" s="28" t="s">
        <v>1423</v>
      </c>
      <c r="C5372" s="18" t="s">
        <v>2000</v>
      </c>
      <c r="D5372" s="28"/>
      <c r="E5372" s="29" t="s">
        <v>2001</v>
      </c>
      <c r="F5372" s="24"/>
      <c r="G5372" s="24"/>
      <c r="H5372" s="24">
        <f t="shared" si="3604"/>
        <v>7.0579999999999998</v>
      </c>
      <c r="I5372" s="24">
        <f t="shared" si="3604"/>
        <v>7.0579099999999997</v>
      </c>
      <c r="J5372" s="24">
        <f t="shared" si="3605"/>
        <v>7.0579099999999997</v>
      </c>
      <c r="K5372" s="24">
        <f t="shared" si="3605"/>
        <v>0</v>
      </c>
      <c r="L5372" s="24">
        <f t="shared" si="3605"/>
        <v>0</v>
      </c>
      <c r="M5372" s="24">
        <f t="shared" si="3605"/>
        <v>0</v>
      </c>
      <c r="N5372" s="24">
        <f t="shared" si="3605"/>
        <v>0</v>
      </c>
      <c r="O5372" s="24">
        <f t="shared" si="3605"/>
        <v>7.0579099999999997</v>
      </c>
      <c r="P5372" s="24">
        <f t="shared" si="3605"/>
        <v>0</v>
      </c>
      <c r="Q5372" s="24">
        <f t="shared" si="3605"/>
        <v>0</v>
      </c>
      <c r="R5372" s="88">
        <f t="shared" si="3571"/>
        <v>100</v>
      </c>
      <c r="S5372" s="36"/>
    </row>
    <row r="5373" spans="1:19" ht="31.2" x14ac:dyDescent="0.3">
      <c r="A5373" s="28" t="s">
        <v>566</v>
      </c>
      <c r="B5373" s="28" t="s">
        <v>1423</v>
      </c>
      <c r="C5373" s="18" t="s">
        <v>2002</v>
      </c>
      <c r="D5373" s="28"/>
      <c r="E5373" s="29" t="s">
        <v>2003</v>
      </c>
      <c r="F5373" s="24"/>
      <c r="G5373" s="24"/>
      <c r="H5373" s="24">
        <f t="shared" si="3604"/>
        <v>7.0579999999999998</v>
      </c>
      <c r="I5373" s="24">
        <f t="shared" si="3604"/>
        <v>7.0579099999999997</v>
      </c>
      <c r="J5373" s="24">
        <f t="shared" si="3605"/>
        <v>7.0579099999999997</v>
      </c>
      <c r="K5373" s="24">
        <f t="shared" si="3605"/>
        <v>0</v>
      </c>
      <c r="L5373" s="24">
        <f t="shared" si="3605"/>
        <v>0</v>
      </c>
      <c r="M5373" s="24">
        <f t="shared" si="3605"/>
        <v>0</v>
      </c>
      <c r="N5373" s="24">
        <f t="shared" si="3605"/>
        <v>0</v>
      </c>
      <c r="O5373" s="24">
        <f t="shared" si="3605"/>
        <v>7.0579099999999997</v>
      </c>
      <c r="P5373" s="24">
        <f t="shared" si="3605"/>
        <v>0</v>
      </c>
      <c r="Q5373" s="24">
        <f t="shared" si="3605"/>
        <v>0</v>
      </c>
      <c r="R5373" s="88">
        <f t="shared" si="3571"/>
        <v>100</v>
      </c>
      <c r="S5373" s="36"/>
    </row>
    <row r="5374" spans="1:19" ht="31.2" x14ac:dyDescent="0.3">
      <c r="A5374" s="28" t="s">
        <v>566</v>
      </c>
      <c r="B5374" s="28" t="s">
        <v>1423</v>
      </c>
      <c r="C5374" s="18" t="s">
        <v>2002</v>
      </c>
      <c r="D5374" s="28" t="s">
        <v>51</v>
      </c>
      <c r="E5374" s="29" t="s">
        <v>663</v>
      </c>
      <c r="F5374" s="24"/>
      <c r="G5374" s="24"/>
      <c r="H5374" s="24">
        <f t="shared" si="3604"/>
        <v>7.0579999999999998</v>
      </c>
      <c r="I5374" s="24">
        <f t="shared" si="3604"/>
        <v>7.0579099999999997</v>
      </c>
      <c r="J5374" s="24">
        <f t="shared" si="3605"/>
        <v>7.0579099999999997</v>
      </c>
      <c r="K5374" s="24">
        <f t="shared" si="3605"/>
        <v>0</v>
      </c>
      <c r="L5374" s="24">
        <f t="shared" si="3605"/>
        <v>0</v>
      </c>
      <c r="M5374" s="24">
        <f t="shared" si="3605"/>
        <v>0</v>
      </c>
      <c r="N5374" s="24">
        <f t="shared" si="3605"/>
        <v>0</v>
      </c>
      <c r="O5374" s="24">
        <f t="shared" si="3605"/>
        <v>7.0579099999999997</v>
      </c>
      <c r="P5374" s="24">
        <f t="shared" si="3605"/>
        <v>0</v>
      </c>
      <c r="Q5374" s="24">
        <f t="shared" si="3605"/>
        <v>0</v>
      </c>
      <c r="R5374" s="88">
        <f t="shared" si="3571"/>
        <v>100</v>
      </c>
      <c r="S5374" s="36"/>
    </row>
    <row r="5375" spans="1:19" ht="31.2" x14ac:dyDescent="0.3">
      <c r="A5375" s="28" t="s">
        <v>566</v>
      </c>
      <c r="B5375" s="28" t="s">
        <v>1423</v>
      </c>
      <c r="C5375" s="18" t="s">
        <v>2002</v>
      </c>
      <c r="D5375" s="28" t="s">
        <v>52</v>
      </c>
      <c r="E5375" s="29" t="s">
        <v>664</v>
      </c>
      <c r="F5375" s="24"/>
      <c r="G5375" s="24"/>
      <c r="H5375" s="24">
        <v>7.0579999999999998</v>
      </c>
      <c r="I5375" s="24">
        <v>7.0579099999999997</v>
      </c>
      <c r="J5375" s="37">
        <v>7.0579099999999997</v>
      </c>
      <c r="K5375" s="24">
        <v>0</v>
      </c>
      <c r="L5375" s="24">
        <v>0</v>
      </c>
      <c r="M5375" s="24">
        <v>0</v>
      </c>
      <c r="N5375" s="24">
        <v>0</v>
      </c>
      <c r="O5375" s="30">
        <v>7.0579099999999997</v>
      </c>
      <c r="P5375" s="30">
        <v>0</v>
      </c>
      <c r="Q5375" s="30">
        <v>0</v>
      </c>
      <c r="R5375" s="88">
        <f t="shared" si="3571"/>
        <v>100</v>
      </c>
      <c r="S5375" s="36"/>
    </row>
    <row r="5376" spans="1:19" s="36" customFormat="1" ht="15.75" customHeight="1" x14ac:dyDescent="0.3">
      <c r="A5376" s="43" t="s">
        <v>566</v>
      </c>
      <c r="B5376" s="43" t="s">
        <v>223</v>
      </c>
      <c r="C5376" s="27"/>
      <c r="D5376" s="43"/>
      <c r="E5376" s="44" t="s">
        <v>627</v>
      </c>
      <c r="F5376" s="22">
        <v>339616.6</v>
      </c>
      <c r="G5376" s="22">
        <f t="shared" ref="G5376:H5376" si="3606">G5377+G5411+G5421</f>
        <v>0</v>
      </c>
      <c r="H5376" s="22">
        <f t="shared" si="3606"/>
        <v>339616.6</v>
      </c>
      <c r="I5376" s="22">
        <f t="shared" ref="I5376:Q5376" si="3607">I5377+I5411+I5421</f>
        <v>864953.93552000006</v>
      </c>
      <c r="J5376" s="76">
        <f t="shared" si="3607"/>
        <v>601436.92325999995</v>
      </c>
      <c r="K5376" s="22">
        <f t="shared" si="3607"/>
        <v>591048.59071999998</v>
      </c>
      <c r="L5376" s="22">
        <f t="shared" si="3607"/>
        <v>366230.16769999999</v>
      </c>
      <c r="M5376" s="22">
        <f t="shared" si="3607"/>
        <v>261933.42075999998</v>
      </c>
      <c r="N5376" s="22">
        <f t="shared" si="3607"/>
        <v>122366.7224</v>
      </c>
      <c r="O5376" s="45">
        <f t="shared" si="3607"/>
        <v>832629.19887999992</v>
      </c>
      <c r="P5376" s="45">
        <f t="shared" si="3607"/>
        <v>559067.79781999998</v>
      </c>
      <c r="Q5376" s="45">
        <f t="shared" si="3607"/>
        <v>260601.35870000001</v>
      </c>
      <c r="R5376" s="86">
        <f t="shared" si="3571"/>
        <v>96.262837208715993</v>
      </c>
      <c r="S5376" s="70"/>
    </row>
    <row r="5377" spans="1:19" s="49" customFormat="1" ht="15.75" customHeight="1" x14ac:dyDescent="0.3">
      <c r="A5377" s="47" t="s">
        <v>566</v>
      </c>
      <c r="B5377" s="47" t="s">
        <v>1410</v>
      </c>
      <c r="C5377" s="20"/>
      <c r="D5377" s="47"/>
      <c r="E5377" s="48" t="s">
        <v>656</v>
      </c>
      <c r="F5377" s="23">
        <v>74743.399999999994</v>
      </c>
      <c r="G5377" s="23">
        <f t="shared" ref="G5377:H5377" si="3608">G5378+G5406</f>
        <v>0</v>
      </c>
      <c r="H5377" s="23">
        <f t="shared" si="3608"/>
        <v>74743.399999999994</v>
      </c>
      <c r="I5377" s="23">
        <f t="shared" ref="I5377:Q5377" si="3609">I5378+I5406</f>
        <v>600080.68385000003</v>
      </c>
      <c r="J5377" s="77">
        <f t="shared" si="3609"/>
        <v>476930.71153999993</v>
      </c>
      <c r="K5377" s="23">
        <f t="shared" si="3609"/>
        <v>326175.33905000001</v>
      </c>
      <c r="L5377" s="23">
        <f t="shared" si="3609"/>
        <v>241723.95598</v>
      </c>
      <c r="M5377" s="23">
        <f t="shared" si="3609"/>
        <v>0</v>
      </c>
      <c r="N5377" s="23">
        <f t="shared" si="3609"/>
        <v>0</v>
      </c>
      <c r="O5377" s="51">
        <f t="shared" si="3609"/>
        <v>569089.06998999999</v>
      </c>
      <c r="P5377" s="51">
        <f t="shared" si="3609"/>
        <v>295527.66893000004</v>
      </c>
      <c r="Q5377" s="51">
        <f t="shared" si="3609"/>
        <v>0</v>
      </c>
      <c r="R5377" s="87">
        <f t="shared" si="3571"/>
        <v>94.835425519587815</v>
      </c>
      <c r="S5377" s="70"/>
    </row>
    <row r="5378" spans="1:19" ht="31.5" customHeight="1" x14ac:dyDescent="0.3">
      <c r="A5378" s="28" t="s">
        <v>566</v>
      </c>
      <c r="B5378" s="28" t="s">
        <v>1410</v>
      </c>
      <c r="C5378" s="18" t="s">
        <v>335</v>
      </c>
      <c r="D5378" s="28"/>
      <c r="E5378" s="29" t="s">
        <v>1644</v>
      </c>
      <c r="F5378" s="24">
        <v>74743.399999999994</v>
      </c>
      <c r="G5378" s="24">
        <f t="shared" ref="G5378:H5378" si="3610">G5379+G5384</f>
        <v>0</v>
      </c>
      <c r="H5378" s="24">
        <f t="shared" si="3610"/>
        <v>74743.399999999994</v>
      </c>
      <c r="I5378" s="24">
        <f t="shared" ref="I5378:Q5378" si="3611">I5379+I5384</f>
        <v>600080.68385000003</v>
      </c>
      <c r="J5378" s="37">
        <f t="shared" si="3611"/>
        <v>476930.71153999993</v>
      </c>
      <c r="K5378" s="24">
        <f t="shared" si="3611"/>
        <v>326175.33905000001</v>
      </c>
      <c r="L5378" s="24">
        <f t="shared" si="3611"/>
        <v>241723.95598</v>
      </c>
      <c r="M5378" s="24">
        <f t="shared" si="3611"/>
        <v>0</v>
      </c>
      <c r="N5378" s="24">
        <f t="shared" si="3611"/>
        <v>0</v>
      </c>
      <c r="O5378" s="30">
        <f t="shared" si="3611"/>
        <v>569089.06998999999</v>
      </c>
      <c r="P5378" s="30">
        <f t="shared" si="3611"/>
        <v>295527.66893000004</v>
      </c>
      <c r="Q5378" s="30">
        <f t="shared" si="3611"/>
        <v>0</v>
      </c>
      <c r="R5378" s="88">
        <f t="shared" si="3571"/>
        <v>94.835425519587815</v>
      </c>
      <c r="S5378" s="70"/>
    </row>
    <row r="5379" spans="1:19" ht="31.5" customHeight="1" x14ac:dyDescent="0.3">
      <c r="A5379" s="28" t="s">
        <v>566</v>
      </c>
      <c r="B5379" s="28" t="s">
        <v>1410</v>
      </c>
      <c r="C5379" s="28" t="s">
        <v>542</v>
      </c>
      <c r="D5379" s="28"/>
      <c r="E5379" s="29" t="s">
        <v>1714</v>
      </c>
      <c r="F5379" s="24">
        <v>0</v>
      </c>
      <c r="G5379" s="24">
        <f t="shared" ref="G5379:Q5382" si="3612">G5380</f>
        <v>0</v>
      </c>
      <c r="H5379" s="24">
        <f t="shared" si="3612"/>
        <v>0</v>
      </c>
      <c r="I5379" s="24">
        <f t="shared" si="3612"/>
        <v>231905.34479999999</v>
      </c>
      <c r="J5379" s="37">
        <f t="shared" si="3612"/>
        <v>193206.75555999999</v>
      </c>
      <c r="K5379" s="24">
        <f t="shared" si="3612"/>
        <v>0</v>
      </c>
      <c r="L5379" s="24">
        <f t="shared" si="3612"/>
        <v>0</v>
      </c>
      <c r="M5379" s="24">
        <f t="shared" si="3612"/>
        <v>0</v>
      </c>
      <c r="N5379" s="24">
        <f t="shared" si="3612"/>
        <v>0</v>
      </c>
      <c r="O5379" s="30">
        <f t="shared" si="3612"/>
        <v>231905.34479999999</v>
      </c>
      <c r="P5379" s="30">
        <f t="shared" si="3612"/>
        <v>0</v>
      </c>
      <c r="Q5379" s="30">
        <f t="shared" si="3612"/>
        <v>0</v>
      </c>
      <c r="R5379" s="88">
        <f t="shared" si="3571"/>
        <v>100</v>
      </c>
      <c r="S5379" s="70"/>
    </row>
    <row r="5380" spans="1:19" ht="47.25" customHeight="1" x14ac:dyDescent="0.3">
      <c r="A5380" s="28" t="s">
        <v>566</v>
      </c>
      <c r="B5380" s="28" t="s">
        <v>1410</v>
      </c>
      <c r="C5380" s="28" t="s">
        <v>574</v>
      </c>
      <c r="D5380" s="28"/>
      <c r="E5380" s="29" t="s">
        <v>1723</v>
      </c>
      <c r="F5380" s="24">
        <v>0</v>
      </c>
      <c r="G5380" s="24">
        <f t="shared" si="3612"/>
        <v>0</v>
      </c>
      <c r="H5380" s="24">
        <f t="shared" si="3612"/>
        <v>0</v>
      </c>
      <c r="I5380" s="24">
        <f t="shared" si="3612"/>
        <v>231905.34479999999</v>
      </c>
      <c r="J5380" s="37">
        <f t="shared" si="3612"/>
        <v>193206.75555999999</v>
      </c>
      <c r="K5380" s="24">
        <f t="shared" si="3612"/>
        <v>0</v>
      </c>
      <c r="L5380" s="24">
        <f t="shared" si="3612"/>
        <v>0</v>
      </c>
      <c r="M5380" s="24">
        <f t="shared" si="3612"/>
        <v>0</v>
      </c>
      <c r="N5380" s="24">
        <f t="shared" si="3612"/>
        <v>0</v>
      </c>
      <c r="O5380" s="30">
        <f t="shared" si="3612"/>
        <v>231905.34479999999</v>
      </c>
      <c r="P5380" s="30">
        <f t="shared" si="3612"/>
        <v>0</v>
      </c>
      <c r="Q5380" s="30">
        <f t="shared" si="3612"/>
        <v>0</v>
      </c>
      <c r="R5380" s="88">
        <f t="shared" si="3571"/>
        <v>100</v>
      </c>
      <c r="S5380" s="70"/>
    </row>
    <row r="5381" spans="1:19" ht="47.25" customHeight="1" x14ac:dyDescent="0.3">
      <c r="A5381" s="28" t="s">
        <v>566</v>
      </c>
      <c r="B5381" s="28" t="s">
        <v>1410</v>
      </c>
      <c r="C5381" s="28" t="s">
        <v>571</v>
      </c>
      <c r="D5381" s="28"/>
      <c r="E5381" s="29" t="s">
        <v>2121</v>
      </c>
      <c r="F5381" s="24">
        <v>0</v>
      </c>
      <c r="G5381" s="24">
        <f t="shared" si="3612"/>
        <v>0</v>
      </c>
      <c r="H5381" s="24">
        <f t="shared" si="3612"/>
        <v>0</v>
      </c>
      <c r="I5381" s="24">
        <f t="shared" si="3612"/>
        <v>231905.34479999999</v>
      </c>
      <c r="J5381" s="37">
        <f t="shared" si="3612"/>
        <v>193206.75555999999</v>
      </c>
      <c r="K5381" s="24">
        <f t="shared" si="3612"/>
        <v>0</v>
      </c>
      <c r="L5381" s="24">
        <f t="shared" si="3612"/>
        <v>0</v>
      </c>
      <c r="M5381" s="24">
        <f t="shared" si="3612"/>
        <v>0</v>
      </c>
      <c r="N5381" s="24">
        <f t="shared" si="3612"/>
        <v>0</v>
      </c>
      <c r="O5381" s="30">
        <f t="shared" si="3612"/>
        <v>231905.34479999999</v>
      </c>
      <c r="P5381" s="30">
        <f t="shared" si="3612"/>
        <v>0</v>
      </c>
      <c r="Q5381" s="30">
        <f t="shared" si="3612"/>
        <v>0</v>
      </c>
      <c r="R5381" s="88">
        <f t="shared" si="3571"/>
        <v>100</v>
      </c>
      <c r="S5381" s="70"/>
    </row>
    <row r="5382" spans="1:19" ht="15.75" customHeight="1" x14ac:dyDescent="0.3">
      <c r="A5382" s="28" t="s">
        <v>566</v>
      </c>
      <c r="B5382" s="28" t="s">
        <v>1410</v>
      </c>
      <c r="C5382" s="28" t="s">
        <v>571</v>
      </c>
      <c r="D5382" s="28" t="s">
        <v>190</v>
      </c>
      <c r="E5382" s="29" t="s">
        <v>665</v>
      </c>
      <c r="F5382" s="24">
        <v>0</v>
      </c>
      <c r="G5382" s="24">
        <f t="shared" si="3612"/>
        <v>0</v>
      </c>
      <c r="H5382" s="24">
        <f t="shared" si="3612"/>
        <v>0</v>
      </c>
      <c r="I5382" s="24">
        <f t="shared" si="3612"/>
        <v>231905.34479999999</v>
      </c>
      <c r="J5382" s="37">
        <f t="shared" si="3612"/>
        <v>193206.75555999999</v>
      </c>
      <c r="K5382" s="24">
        <f t="shared" si="3612"/>
        <v>0</v>
      </c>
      <c r="L5382" s="24">
        <f t="shared" si="3612"/>
        <v>0</v>
      </c>
      <c r="M5382" s="24">
        <f t="shared" si="3612"/>
        <v>0</v>
      </c>
      <c r="N5382" s="24">
        <f t="shared" si="3612"/>
        <v>0</v>
      </c>
      <c r="O5382" s="30">
        <f t="shared" si="3612"/>
        <v>231905.34479999999</v>
      </c>
      <c r="P5382" s="30">
        <f t="shared" si="3612"/>
        <v>0</v>
      </c>
      <c r="Q5382" s="30">
        <f t="shared" si="3612"/>
        <v>0</v>
      </c>
      <c r="R5382" s="88">
        <f t="shared" si="3571"/>
        <v>100</v>
      </c>
      <c r="S5382" s="70"/>
    </row>
    <row r="5383" spans="1:19" ht="31.5" customHeight="1" x14ac:dyDescent="0.3">
      <c r="A5383" s="28" t="s">
        <v>566</v>
      </c>
      <c r="B5383" s="28" t="s">
        <v>1410</v>
      </c>
      <c r="C5383" s="28" t="s">
        <v>571</v>
      </c>
      <c r="D5383" s="28" t="s">
        <v>475</v>
      </c>
      <c r="E5383" s="29" t="s">
        <v>667</v>
      </c>
      <c r="F5383" s="24">
        <v>0</v>
      </c>
      <c r="G5383" s="24"/>
      <c r="H5383" s="24">
        <v>0</v>
      </c>
      <c r="I5383" s="24">
        <v>231905.34479999999</v>
      </c>
      <c r="J5383" s="37">
        <v>193206.75555999999</v>
      </c>
      <c r="K5383" s="24">
        <v>0</v>
      </c>
      <c r="L5383" s="24">
        <v>0</v>
      </c>
      <c r="M5383" s="24">
        <v>0</v>
      </c>
      <c r="N5383" s="24">
        <v>0</v>
      </c>
      <c r="O5383" s="30">
        <v>231905.34479999999</v>
      </c>
      <c r="P5383" s="30">
        <v>0</v>
      </c>
      <c r="Q5383" s="30">
        <v>0</v>
      </c>
      <c r="R5383" s="88">
        <f t="shared" si="3571"/>
        <v>100</v>
      </c>
      <c r="S5383" s="70"/>
    </row>
    <row r="5384" spans="1:19" ht="15.75" customHeight="1" x14ac:dyDescent="0.3">
      <c r="A5384" s="28" t="s">
        <v>566</v>
      </c>
      <c r="B5384" s="28" t="s">
        <v>1410</v>
      </c>
      <c r="C5384" s="18" t="s">
        <v>336</v>
      </c>
      <c r="D5384" s="28"/>
      <c r="E5384" s="29" t="s">
        <v>1645</v>
      </c>
      <c r="F5384" s="24">
        <v>74743.399999999994</v>
      </c>
      <c r="G5384" s="24">
        <f t="shared" ref="G5384:Q5384" si="3613">G5385</f>
        <v>0</v>
      </c>
      <c r="H5384" s="24">
        <f t="shared" si="3613"/>
        <v>74743.399999999994</v>
      </c>
      <c r="I5384" s="24">
        <f t="shared" si="3613"/>
        <v>368175.33905000001</v>
      </c>
      <c r="J5384" s="37">
        <f t="shared" si="3613"/>
        <v>283723.95597999997</v>
      </c>
      <c r="K5384" s="24">
        <f t="shared" si="3613"/>
        <v>326175.33905000001</v>
      </c>
      <c r="L5384" s="24">
        <f t="shared" si="3613"/>
        <v>241723.95598</v>
      </c>
      <c r="M5384" s="24">
        <f t="shared" si="3613"/>
        <v>0</v>
      </c>
      <c r="N5384" s="24">
        <f t="shared" si="3613"/>
        <v>0</v>
      </c>
      <c r="O5384" s="30">
        <f t="shared" si="3613"/>
        <v>337183.72519000003</v>
      </c>
      <c r="P5384" s="30">
        <f t="shared" si="3613"/>
        <v>295527.66893000004</v>
      </c>
      <c r="Q5384" s="30">
        <f t="shared" si="3613"/>
        <v>0</v>
      </c>
      <c r="R5384" s="88">
        <f t="shared" si="3571"/>
        <v>91.582376500292668</v>
      </c>
      <c r="S5384" s="70"/>
    </row>
    <row r="5385" spans="1:19" ht="47.25" customHeight="1" x14ac:dyDescent="0.3">
      <c r="A5385" s="28" t="s">
        <v>566</v>
      </c>
      <c r="B5385" s="28" t="s">
        <v>1410</v>
      </c>
      <c r="C5385" s="18" t="s">
        <v>580</v>
      </c>
      <c r="D5385" s="28"/>
      <c r="E5385" s="29" t="s">
        <v>1727</v>
      </c>
      <c r="F5385" s="24">
        <v>74743.399999999994</v>
      </c>
      <c r="G5385" s="24">
        <f t="shared" ref="G5385" si="3614">G5386+G5389+G5397+G5400+G5403</f>
        <v>0</v>
      </c>
      <c r="H5385" s="24">
        <f>H5386+H5389+H5397+H5400+H5403+H5394</f>
        <v>74743.399999999994</v>
      </c>
      <c r="I5385" s="24">
        <f>I5386+I5389+I5397+I5400+I5403+I5394</f>
        <v>368175.33905000001</v>
      </c>
      <c r="J5385" s="24">
        <f t="shared" ref="J5385:Q5385" si="3615">J5386+J5389+J5397+J5400+J5403+J5394</f>
        <v>283723.95597999997</v>
      </c>
      <c r="K5385" s="24">
        <f t="shared" si="3615"/>
        <v>326175.33905000001</v>
      </c>
      <c r="L5385" s="24">
        <f t="shared" si="3615"/>
        <v>241723.95598</v>
      </c>
      <c r="M5385" s="24">
        <f t="shared" si="3615"/>
        <v>0</v>
      </c>
      <c r="N5385" s="24">
        <f t="shared" si="3615"/>
        <v>0</v>
      </c>
      <c r="O5385" s="24">
        <f t="shared" si="3615"/>
        <v>337183.72519000003</v>
      </c>
      <c r="P5385" s="24">
        <f t="shared" si="3615"/>
        <v>295527.66893000004</v>
      </c>
      <c r="Q5385" s="24">
        <f t="shared" si="3615"/>
        <v>0</v>
      </c>
      <c r="R5385" s="88">
        <f t="shared" si="3571"/>
        <v>91.582376500292668</v>
      </c>
      <c r="S5385" s="70"/>
    </row>
    <row r="5386" spans="1:19" ht="15.75" customHeight="1" x14ac:dyDescent="0.3">
      <c r="A5386" s="28" t="s">
        <v>566</v>
      </c>
      <c r="B5386" s="28" t="s">
        <v>1410</v>
      </c>
      <c r="C5386" s="28" t="s">
        <v>1467</v>
      </c>
      <c r="D5386" s="28"/>
      <c r="E5386" s="29" t="s">
        <v>1468</v>
      </c>
      <c r="F5386" s="24">
        <v>0</v>
      </c>
      <c r="G5386" s="24">
        <f t="shared" ref="G5386:Q5387" si="3616">G5387</f>
        <v>0</v>
      </c>
      <c r="H5386" s="24">
        <f t="shared" si="3616"/>
        <v>0</v>
      </c>
      <c r="I5386" s="24">
        <f t="shared" si="3616"/>
        <v>107380.518</v>
      </c>
      <c r="J5386" s="37">
        <f t="shared" si="3616"/>
        <v>54494.7886</v>
      </c>
      <c r="K5386" s="24">
        <f t="shared" si="3616"/>
        <v>107380.518</v>
      </c>
      <c r="L5386" s="24">
        <f t="shared" si="3616"/>
        <v>54494.7886</v>
      </c>
      <c r="M5386" s="24">
        <f t="shared" si="3616"/>
        <v>0</v>
      </c>
      <c r="N5386" s="24">
        <f t="shared" si="3616"/>
        <v>0</v>
      </c>
      <c r="O5386" s="30">
        <f t="shared" si="3616"/>
        <v>80637.834940000001</v>
      </c>
      <c r="P5386" s="30">
        <f t="shared" si="3616"/>
        <v>80637.834940000001</v>
      </c>
      <c r="Q5386" s="30">
        <f t="shared" si="3616"/>
        <v>0</v>
      </c>
      <c r="R5386" s="88">
        <f t="shared" si="3571"/>
        <v>75.095405052897959</v>
      </c>
      <c r="S5386" s="70"/>
    </row>
    <row r="5387" spans="1:19" ht="15.75" customHeight="1" x14ac:dyDescent="0.3">
      <c r="A5387" s="28" t="s">
        <v>566</v>
      </c>
      <c r="B5387" s="28" t="s">
        <v>1410</v>
      </c>
      <c r="C5387" s="28" t="s">
        <v>1467</v>
      </c>
      <c r="D5387" s="28" t="s">
        <v>190</v>
      </c>
      <c r="E5387" s="29" t="s">
        <v>665</v>
      </c>
      <c r="F5387" s="24">
        <v>0</v>
      </c>
      <c r="G5387" s="24">
        <f t="shared" si="3616"/>
        <v>0</v>
      </c>
      <c r="H5387" s="24">
        <f t="shared" si="3616"/>
        <v>0</v>
      </c>
      <c r="I5387" s="24">
        <f t="shared" si="3616"/>
        <v>107380.518</v>
      </c>
      <c r="J5387" s="37">
        <f t="shared" si="3616"/>
        <v>54494.7886</v>
      </c>
      <c r="K5387" s="24">
        <f t="shared" si="3616"/>
        <v>107380.518</v>
      </c>
      <c r="L5387" s="24">
        <f t="shared" si="3616"/>
        <v>54494.7886</v>
      </c>
      <c r="M5387" s="24">
        <f t="shared" si="3616"/>
        <v>0</v>
      </c>
      <c r="N5387" s="24">
        <f t="shared" si="3616"/>
        <v>0</v>
      </c>
      <c r="O5387" s="30">
        <f t="shared" si="3616"/>
        <v>80637.834940000001</v>
      </c>
      <c r="P5387" s="30">
        <f t="shared" si="3616"/>
        <v>80637.834940000001</v>
      </c>
      <c r="Q5387" s="30">
        <f t="shared" si="3616"/>
        <v>0</v>
      </c>
      <c r="R5387" s="88">
        <f t="shared" si="3571"/>
        <v>75.095405052897959</v>
      </c>
      <c r="S5387" s="70"/>
    </row>
    <row r="5388" spans="1:19" ht="31.5" customHeight="1" x14ac:dyDescent="0.3">
      <c r="A5388" s="28" t="s">
        <v>566</v>
      </c>
      <c r="B5388" s="28" t="s">
        <v>1410</v>
      </c>
      <c r="C5388" s="28" t="s">
        <v>1467</v>
      </c>
      <c r="D5388" s="28" t="s">
        <v>475</v>
      </c>
      <c r="E5388" s="29" t="s">
        <v>667</v>
      </c>
      <c r="F5388" s="24">
        <v>0</v>
      </c>
      <c r="G5388" s="24"/>
      <c r="H5388" s="24">
        <v>0</v>
      </c>
      <c r="I5388" s="24">
        <v>107380.518</v>
      </c>
      <c r="J5388" s="37">
        <v>54494.7886</v>
      </c>
      <c r="K5388" s="24">
        <f>I5388</f>
        <v>107380.518</v>
      </c>
      <c r="L5388" s="24">
        <f>J5388</f>
        <v>54494.7886</v>
      </c>
      <c r="M5388" s="24">
        <v>0</v>
      </c>
      <c r="N5388" s="24">
        <v>0</v>
      </c>
      <c r="O5388" s="30">
        <v>80637.834940000001</v>
      </c>
      <c r="P5388" s="30">
        <f>O5388</f>
        <v>80637.834940000001</v>
      </c>
      <c r="Q5388" s="30">
        <v>0</v>
      </c>
      <c r="R5388" s="88">
        <f t="shared" si="3571"/>
        <v>75.095405052897959</v>
      </c>
      <c r="S5388" s="70"/>
    </row>
    <row r="5389" spans="1:19" ht="63" customHeight="1" x14ac:dyDescent="0.3">
      <c r="A5389" s="28" t="s">
        <v>566</v>
      </c>
      <c r="B5389" s="28" t="s">
        <v>1410</v>
      </c>
      <c r="C5389" s="18" t="s">
        <v>578</v>
      </c>
      <c r="D5389" s="28"/>
      <c r="E5389" s="29" t="s">
        <v>1127</v>
      </c>
      <c r="F5389" s="24">
        <v>5506</v>
      </c>
      <c r="G5389" s="24">
        <f t="shared" ref="G5389:H5389" si="3617">G5390+G5392</f>
        <v>0</v>
      </c>
      <c r="H5389" s="24">
        <f t="shared" si="3617"/>
        <v>5506</v>
      </c>
      <c r="I5389" s="24">
        <f t="shared" ref="I5389:Q5389" si="3618">I5390+I5392</f>
        <v>4319.92605</v>
      </c>
      <c r="J5389" s="37">
        <f t="shared" si="3618"/>
        <v>0</v>
      </c>
      <c r="K5389" s="24">
        <f t="shared" si="3618"/>
        <v>4319.92605</v>
      </c>
      <c r="L5389" s="24">
        <f t="shared" si="3618"/>
        <v>0</v>
      </c>
      <c r="M5389" s="24">
        <f t="shared" si="3618"/>
        <v>0</v>
      </c>
      <c r="N5389" s="24">
        <f t="shared" si="3618"/>
        <v>0</v>
      </c>
      <c r="O5389" s="30">
        <f t="shared" si="3618"/>
        <v>1839.683</v>
      </c>
      <c r="P5389" s="30">
        <f t="shared" si="3618"/>
        <v>1839.683</v>
      </c>
      <c r="Q5389" s="30">
        <f t="shared" si="3618"/>
        <v>0</v>
      </c>
      <c r="R5389" s="88">
        <f t="shared" ref="R5389:R5452" si="3619">O5389/I5389*100</f>
        <v>42.585983618863104</v>
      </c>
    </row>
    <row r="5390" spans="1:19" ht="31.5" customHeight="1" x14ac:dyDescent="0.3">
      <c r="A5390" s="28" t="s">
        <v>566</v>
      </c>
      <c r="B5390" s="28" t="s">
        <v>1410</v>
      </c>
      <c r="C5390" s="18" t="s">
        <v>578</v>
      </c>
      <c r="D5390" s="28" t="s">
        <v>51</v>
      </c>
      <c r="E5390" s="29" t="s">
        <v>663</v>
      </c>
      <c r="F5390" s="24">
        <v>54.5</v>
      </c>
      <c r="G5390" s="24">
        <f t="shared" ref="G5390:Q5390" si="3620">G5391</f>
        <v>0</v>
      </c>
      <c r="H5390" s="24">
        <f t="shared" si="3620"/>
        <v>54.5</v>
      </c>
      <c r="I5390" s="24">
        <f t="shared" si="3620"/>
        <v>42.8</v>
      </c>
      <c r="J5390" s="37">
        <f t="shared" si="3620"/>
        <v>0</v>
      </c>
      <c r="K5390" s="24">
        <f t="shared" si="3620"/>
        <v>42.8</v>
      </c>
      <c r="L5390" s="24">
        <f t="shared" si="3620"/>
        <v>0</v>
      </c>
      <c r="M5390" s="24">
        <f t="shared" si="3620"/>
        <v>0</v>
      </c>
      <c r="N5390" s="24">
        <f t="shared" si="3620"/>
        <v>0</v>
      </c>
      <c r="O5390" s="30">
        <f t="shared" si="3620"/>
        <v>42.8</v>
      </c>
      <c r="P5390" s="30">
        <f t="shared" si="3620"/>
        <v>42.8</v>
      </c>
      <c r="Q5390" s="30">
        <f t="shared" si="3620"/>
        <v>0</v>
      </c>
      <c r="R5390" s="88">
        <f t="shared" si="3619"/>
        <v>100</v>
      </c>
    </row>
    <row r="5391" spans="1:19" ht="31.5" customHeight="1" x14ac:dyDescent="0.3">
      <c r="A5391" s="28" t="s">
        <v>566</v>
      </c>
      <c r="B5391" s="28" t="s">
        <v>1410</v>
      </c>
      <c r="C5391" s="18" t="s">
        <v>578</v>
      </c>
      <c r="D5391" s="28" t="s">
        <v>52</v>
      </c>
      <c r="E5391" s="29" t="s">
        <v>664</v>
      </c>
      <c r="F5391" s="24">
        <v>54.5</v>
      </c>
      <c r="G5391" s="24"/>
      <c r="H5391" s="24">
        <v>54.5</v>
      </c>
      <c r="I5391" s="24">
        <v>42.8</v>
      </c>
      <c r="J5391" s="37">
        <v>0</v>
      </c>
      <c r="K5391" s="24">
        <f>I5391</f>
        <v>42.8</v>
      </c>
      <c r="L5391" s="24">
        <f>J5391</f>
        <v>0</v>
      </c>
      <c r="M5391" s="24">
        <v>0</v>
      </c>
      <c r="N5391" s="24">
        <v>0</v>
      </c>
      <c r="O5391" s="30">
        <v>42.8</v>
      </c>
      <c r="P5391" s="30">
        <f>O5391</f>
        <v>42.8</v>
      </c>
      <c r="Q5391" s="30">
        <v>0</v>
      </c>
      <c r="R5391" s="88">
        <f t="shared" si="3619"/>
        <v>100</v>
      </c>
    </row>
    <row r="5392" spans="1:19" ht="15.75" customHeight="1" x14ac:dyDescent="0.3">
      <c r="A5392" s="28" t="s">
        <v>566</v>
      </c>
      <c r="B5392" s="28" t="s">
        <v>1410</v>
      </c>
      <c r="C5392" s="18" t="s">
        <v>578</v>
      </c>
      <c r="D5392" s="28" t="s">
        <v>190</v>
      </c>
      <c r="E5392" s="29" t="s">
        <v>665</v>
      </c>
      <c r="F5392" s="24">
        <v>5451.5</v>
      </c>
      <c r="G5392" s="24">
        <f t="shared" ref="G5392:Q5392" si="3621">G5393</f>
        <v>0</v>
      </c>
      <c r="H5392" s="24">
        <f t="shared" si="3621"/>
        <v>5451.5</v>
      </c>
      <c r="I5392" s="24">
        <f t="shared" si="3621"/>
        <v>4277.1260499999999</v>
      </c>
      <c r="J5392" s="37">
        <f t="shared" si="3621"/>
        <v>0</v>
      </c>
      <c r="K5392" s="24">
        <f t="shared" si="3621"/>
        <v>4277.1260499999999</v>
      </c>
      <c r="L5392" s="24">
        <f t="shared" si="3621"/>
        <v>0</v>
      </c>
      <c r="M5392" s="24">
        <f t="shared" si="3621"/>
        <v>0</v>
      </c>
      <c r="N5392" s="24">
        <f t="shared" si="3621"/>
        <v>0</v>
      </c>
      <c r="O5392" s="30">
        <f t="shared" si="3621"/>
        <v>1796.883</v>
      </c>
      <c r="P5392" s="30">
        <f t="shared" si="3621"/>
        <v>1796.883</v>
      </c>
      <c r="Q5392" s="30">
        <f t="shared" si="3621"/>
        <v>0</v>
      </c>
      <c r="R5392" s="88">
        <f t="shared" si="3619"/>
        <v>42.011457670273714</v>
      </c>
    </row>
    <row r="5393" spans="1:19" ht="31.5" customHeight="1" x14ac:dyDescent="0.3">
      <c r="A5393" s="28" t="s">
        <v>566</v>
      </c>
      <c r="B5393" s="28" t="s">
        <v>1410</v>
      </c>
      <c r="C5393" s="18" t="s">
        <v>578</v>
      </c>
      <c r="D5393" s="18" t="s">
        <v>475</v>
      </c>
      <c r="E5393" s="19" t="s">
        <v>667</v>
      </c>
      <c r="F5393" s="24">
        <v>5451.5</v>
      </c>
      <c r="G5393" s="24"/>
      <c r="H5393" s="24">
        <v>5451.5</v>
      </c>
      <c r="I5393" s="24">
        <v>4277.1260499999999</v>
      </c>
      <c r="J5393" s="37">
        <v>0</v>
      </c>
      <c r="K5393" s="24">
        <f>I5393</f>
        <v>4277.1260499999999</v>
      </c>
      <c r="L5393" s="24">
        <f>J5393</f>
        <v>0</v>
      </c>
      <c r="M5393" s="24">
        <v>0</v>
      </c>
      <c r="N5393" s="24">
        <v>0</v>
      </c>
      <c r="O5393" s="30">
        <v>1796.883</v>
      </c>
      <c r="P5393" s="30">
        <f>O5393</f>
        <v>1796.883</v>
      </c>
      <c r="Q5393" s="30">
        <v>0</v>
      </c>
      <c r="R5393" s="88">
        <f t="shared" si="3619"/>
        <v>42.011457670273714</v>
      </c>
    </row>
    <row r="5394" spans="1:19" ht="126" customHeight="1" x14ac:dyDescent="0.3">
      <c r="A5394" s="28" t="s">
        <v>566</v>
      </c>
      <c r="B5394" s="28" t="s">
        <v>1410</v>
      </c>
      <c r="C5394" s="18" t="s">
        <v>2023</v>
      </c>
      <c r="D5394" s="18"/>
      <c r="E5394" s="19" t="s">
        <v>2022</v>
      </c>
      <c r="F5394" s="24"/>
      <c r="G5394" s="24"/>
      <c r="H5394" s="24">
        <f>H5395</f>
        <v>0</v>
      </c>
      <c r="I5394" s="24">
        <f>I5395</f>
        <v>9368.0640000000003</v>
      </c>
      <c r="J5394" s="24">
        <f t="shared" ref="J5394:Q5395" si="3622">J5395</f>
        <v>3118.752</v>
      </c>
      <c r="K5394" s="24">
        <f t="shared" si="3622"/>
        <v>9368.0640000000003</v>
      </c>
      <c r="L5394" s="24">
        <f t="shared" si="3622"/>
        <v>3118.752</v>
      </c>
      <c r="M5394" s="24">
        <f t="shared" si="3622"/>
        <v>0</v>
      </c>
      <c r="N5394" s="24">
        <f t="shared" si="3622"/>
        <v>0</v>
      </c>
      <c r="O5394" s="24">
        <f t="shared" si="3622"/>
        <v>9368.0640000000003</v>
      </c>
      <c r="P5394" s="24">
        <f t="shared" si="3622"/>
        <v>9368.0640000000003</v>
      </c>
      <c r="Q5394" s="24">
        <f t="shared" si="3622"/>
        <v>0</v>
      </c>
      <c r="R5394" s="88">
        <f t="shared" si="3619"/>
        <v>100</v>
      </c>
      <c r="S5394" s="70"/>
    </row>
    <row r="5395" spans="1:19" ht="15.75" customHeight="1" x14ac:dyDescent="0.3">
      <c r="A5395" s="28" t="s">
        <v>566</v>
      </c>
      <c r="B5395" s="28" t="s">
        <v>1410</v>
      </c>
      <c r="C5395" s="18" t="s">
        <v>2023</v>
      </c>
      <c r="D5395" s="28" t="s">
        <v>190</v>
      </c>
      <c r="E5395" s="29" t="s">
        <v>665</v>
      </c>
      <c r="F5395" s="24"/>
      <c r="G5395" s="24"/>
      <c r="H5395" s="24">
        <f>H5396</f>
        <v>0</v>
      </c>
      <c r="I5395" s="24">
        <f>I5396</f>
        <v>9368.0640000000003</v>
      </c>
      <c r="J5395" s="24">
        <f t="shared" si="3622"/>
        <v>3118.752</v>
      </c>
      <c r="K5395" s="24">
        <f t="shared" si="3622"/>
        <v>9368.0640000000003</v>
      </c>
      <c r="L5395" s="24">
        <f t="shared" si="3622"/>
        <v>3118.752</v>
      </c>
      <c r="M5395" s="24">
        <f t="shared" si="3622"/>
        <v>0</v>
      </c>
      <c r="N5395" s="24">
        <f t="shared" si="3622"/>
        <v>0</v>
      </c>
      <c r="O5395" s="24">
        <f t="shared" si="3622"/>
        <v>9368.0640000000003</v>
      </c>
      <c r="P5395" s="24">
        <f t="shared" si="3622"/>
        <v>9368.0640000000003</v>
      </c>
      <c r="Q5395" s="24">
        <f t="shared" si="3622"/>
        <v>0</v>
      </c>
      <c r="R5395" s="88">
        <f t="shared" si="3619"/>
        <v>100</v>
      </c>
      <c r="S5395" s="70"/>
    </row>
    <row r="5396" spans="1:19" ht="31.5" customHeight="1" x14ac:dyDescent="0.3">
      <c r="A5396" s="28" t="s">
        <v>566</v>
      </c>
      <c r="B5396" s="28" t="s">
        <v>1410</v>
      </c>
      <c r="C5396" s="18" t="s">
        <v>2023</v>
      </c>
      <c r="D5396" s="18" t="s">
        <v>475</v>
      </c>
      <c r="E5396" s="19" t="s">
        <v>667</v>
      </c>
      <c r="F5396" s="24"/>
      <c r="G5396" s="24"/>
      <c r="H5396" s="24">
        <v>0</v>
      </c>
      <c r="I5396" s="24">
        <v>9368.0640000000003</v>
      </c>
      <c r="J5396" s="37">
        <v>3118.752</v>
      </c>
      <c r="K5396" s="24">
        <f>I5396</f>
        <v>9368.0640000000003</v>
      </c>
      <c r="L5396" s="24">
        <f>J5396</f>
        <v>3118.752</v>
      </c>
      <c r="M5396" s="24">
        <v>0</v>
      </c>
      <c r="N5396" s="24">
        <v>0</v>
      </c>
      <c r="O5396" s="30">
        <v>9368.0640000000003</v>
      </c>
      <c r="P5396" s="30">
        <f>O5396</f>
        <v>9368.0640000000003</v>
      </c>
      <c r="Q5396" s="30">
        <v>0</v>
      </c>
      <c r="R5396" s="88">
        <f t="shared" si="3619"/>
        <v>100</v>
      </c>
      <c r="S5396" s="70"/>
    </row>
    <row r="5397" spans="1:19" ht="47.25" customHeight="1" x14ac:dyDescent="0.3">
      <c r="A5397" s="28" t="s">
        <v>566</v>
      </c>
      <c r="B5397" s="28" t="s">
        <v>1410</v>
      </c>
      <c r="C5397" s="18" t="s">
        <v>1308</v>
      </c>
      <c r="D5397" s="18"/>
      <c r="E5397" s="19" t="s">
        <v>1729</v>
      </c>
      <c r="F5397" s="24">
        <v>12451.400000000001</v>
      </c>
      <c r="G5397" s="24">
        <f t="shared" ref="G5397:Q5398" si="3623">G5398</f>
        <v>0</v>
      </c>
      <c r="H5397" s="24">
        <f t="shared" si="3623"/>
        <v>12451.4</v>
      </c>
      <c r="I5397" s="24">
        <f t="shared" si="3623"/>
        <v>14043.24</v>
      </c>
      <c r="J5397" s="37">
        <f t="shared" si="3623"/>
        <v>4669.2719999999999</v>
      </c>
      <c r="K5397" s="24">
        <f t="shared" si="3623"/>
        <v>14043.24</v>
      </c>
      <c r="L5397" s="24">
        <f t="shared" si="3623"/>
        <v>4669.2719999999999</v>
      </c>
      <c r="M5397" s="24">
        <f t="shared" si="3623"/>
        <v>0</v>
      </c>
      <c r="N5397" s="24">
        <f t="shared" si="3623"/>
        <v>0</v>
      </c>
      <c r="O5397" s="30">
        <f t="shared" si="3623"/>
        <v>14043.24</v>
      </c>
      <c r="P5397" s="30">
        <f t="shared" si="3623"/>
        <v>14043.24</v>
      </c>
      <c r="Q5397" s="30">
        <f t="shared" si="3623"/>
        <v>0</v>
      </c>
      <c r="R5397" s="88">
        <f t="shared" si="3619"/>
        <v>100</v>
      </c>
      <c r="S5397" s="70"/>
    </row>
    <row r="5398" spans="1:19" ht="15.75" customHeight="1" x14ac:dyDescent="0.3">
      <c r="A5398" s="28" t="s">
        <v>566</v>
      </c>
      <c r="B5398" s="28" t="s">
        <v>1410</v>
      </c>
      <c r="C5398" s="18" t="s">
        <v>1308</v>
      </c>
      <c r="D5398" s="18" t="s">
        <v>190</v>
      </c>
      <c r="E5398" s="19" t="s">
        <v>665</v>
      </c>
      <c r="F5398" s="24">
        <v>12451.400000000001</v>
      </c>
      <c r="G5398" s="24">
        <f t="shared" ref="G5398:O5398" si="3624">G5399</f>
        <v>0</v>
      </c>
      <c r="H5398" s="24">
        <f t="shared" si="3624"/>
        <v>12451.4</v>
      </c>
      <c r="I5398" s="24">
        <f t="shared" si="3624"/>
        <v>14043.24</v>
      </c>
      <c r="J5398" s="37">
        <f t="shared" si="3624"/>
        <v>4669.2719999999999</v>
      </c>
      <c r="K5398" s="24">
        <f t="shared" si="3624"/>
        <v>14043.24</v>
      </c>
      <c r="L5398" s="24">
        <f t="shared" si="3624"/>
        <v>4669.2719999999999</v>
      </c>
      <c r="M5398" s="24">
        <f t="shared" si="3624"/>
        <v>0</v>
      </c>
      <c r="N5398" s="24">
        <f t="shared" si="3624"/>
        <v>0</v>
      </c>
      <c r="O5398" s="30">
        <f t="shared" si="3624"/>
        <v>14043.24</v>
      </c>
      <c r="P5398" s="30">
        <f t="shared" si="3623"/>
        <v>14043.24</v>
      </c>
      <c r="Q5398" s="30">
        <f t="shared" si="3623"/>
        <v>0</v>
      </c>
      <c r="R5398" s="88">
        <f t="shared" si="3619"/>
        <v>100</v>
      </c>
      <c r="S5398" s="70"/>
    </row>
    <row r="5399" spans="1:19" ht="31.5" customHeight="1" x14ac:dyDescent="0.3">
      <c r="A5399" s="28" t="s">
        <v>566</v>
      </c>
      <c r="B5399" s="28" t="s">
        <v>1410</v>
      </c>
      <c r="C5399" s="18" t="s">
        <v>1308</v>
      </c>
      <c r="D5399" s="28" t="s">
        <v>475</v>
      </c>
      <c r="E5399" s="29" t="s">
        <v>667</v>
      </c>
      <c r="F5399" s="24">
        <v>12451.400000000001</v>
      </c>
      <c r="G5399" s="24"/>
      <c r="H5399" s="24">
        <v>12451.4</v>
      </c>
      <c r="I5399" s="24">
        <v>14043.24</v>
      </c>
      <c r="J5399" s="37">
        <v>4669.2719999999999</v>
      </c>
      <c r="K5399" s="24">
        <f>I5399</f>
        <v>14043.24</v>
      </c>
      <c r="L5399" s="24">
        <f>J5399</f>
        <v>4669.2719999999999</v>
      </c>
      <c r="M5399" s="24">
        <v>0</v>
      </c>
      <c r="N5399" s="24">
        <v>0</v>
      </c>
      <c r="O5399" s="30">
        <v>14043.24</v>
      </c>
      <c r="P5399" s="30">
        <f>O5399</f>
        <v>14043.24</v>
      </c>
      <c r="Q5399" s="30">
        <v>0</v>
      </c>
      <c r="R5399" s="88">
        <f t="shared" si="3619"/>
        <v>100</v>
      </c>
      <c r="S5399" s="70"/>
    </row>
    <row r="5400" spans="1:19" ht="63" customHeight="1" x14ac:dyDescent="0.3">
      <c r="A5400" s="28" t="s">
        <v>566</v>
      </c>
      <c r="B5400" s="28" t="s">
        <v>1410</v>
      </c>
      <c r="C5400" s="18" t="s">
        <v>1310</v>
      </c>
      <c r="D5400" s="28"/>
      <c r="E5400" s="29" t="s">
        <v>1730</v>
      </c>
      <c r="F5400" s="24">
        <v>14785.999999999998</v>
      </c>
      <c r="G5400" s="24">
        <f t="shared" ref="G5400:Q5401" si="3625">G5401</f>
        <v>0</v>
      </c>
      <c r="H5400" s="24">
        <f t="shared" si="3625"/>
        <v>14786</v>
      </c>
      <c r="I5400" s="24">
        <f t="shared" si="3625"/>
        <v>17083.763999999999</v>
      </c>
      <c r="J5400" s="37">
        <f t="shared" si="3625"/>
        <v>6147.4679999999998</v>
      </c>
      <c r="K5400" s="24">
        <f t="shared" si="3625"/>
        <v>17083.763999999999</v>
      </c>
      <c r="L5400" s="24">
        <f t="shared" si="3625"/>
        <v>6147.4679999999998</v>
      </c>
      <c r="M5400" s="24">
        <f t="shared" si="3625"/>
        <v>0</v>
      </c>
      <c r="N5400" s="24">
        <f t="shared" si="3625"/>
        <v>0</v>
      </c>
      <c r="O5400" s="30">
        <f t="shared" si="3625"/>
        <v>17083.763999999999</v>
      </c>
      <c r="P5400" s="30">
        <f t="shared" si="3625"/>
        <v>17083.763999999999</v>
      </c>
      <c r="Q5400" s="30">
        <f t="shared" si="3625"/>
        <v>0</v>
      </c>
      <c r="R5400" s="88">
        <f t="shared" si="3619"/>
        <v>100</v>
      </c>
      <c r="S5400" s="70"/>
    </row>
    <row r="5401" spans="1:19" ht="15.75" customHeight="1" x14ac:dyDescent="0.3">
      <c r="A5401" s="28" t="s">
        <v>566</v>
      </c>
      <c r="B5401" s="28" t="s">
        <v>1410</v>
      </c>
      <c r="C5401" s="18" t="s">
        <v>1310</v>
      </c>
      <c r="D5401" s="28" t="s">
        <v>190</v>
      </c>
      <c r="E5401" s="29" t="s">
        <v>665</v>
      </c>
      <c r="F5401" s="24">
        <v>14785.999999999998</v>
      </c>
      <c r="G5401" s="24">
        <f t="shared" ref="G5401:O5401" si="3626">G5402</f>
        <v>0</v>
      </c>
      <c r="H5401" s="24">
        <f t="shared" si="3626"/>
        <v>14786</v>
      </c>
      <c r="I5401" s="24">
        <f t="shared" si="3626"/>
        <v>17083.763999999999</v>
      </c>
      <c r="J5401" s="37">
        <f t="shared" si="3626"/>
        <v>6147.4679999999998</v>
      </c>
      <c r="K5401" s="24">
        <f t="shared" si="3626"/>
        <v>17083.763999999999</v>
      </c>
      <c r="L5401" s="24">
        <f t="shared" si="3626"/>
        <v>6147.4679999999998</v>
      </c>
      <c r="M5401" s="24">
        <f t="shared" si="3626"/>
        <v>0</v>
      </c>
      <c r="N5401" s="24">
        <f t="shared" si="3626"/>
        <v>0</v>
      </c>
      <c r="O5401" s="30">
        <f t="shared" si="3626"/>
        <v>17083.763999999999</v>
      </c>
      <c r="P5401" s="30">
        <f t="shared" si="3625"/>
        <v>17083.763999999999</v>
      </c>
      <c r="Q5401" s="30">
        <f t="shared" si="3625"/>
        <v>0</v>
      </c>
      <c r="R5401" s="88">
        <f t="shared" si="3619"/>
        <v>100</v>
      </c>
      <c r="S5401" s="70"/>
    </row>
    <row r="5402" spans="1:19" ht="31.5" customHeight="1" x14ac:dyDescent="0.3">
      <c r="A5402" s="28" t="s">
        <v>566</v>
      </c>
      <c r="B5402" s="28" t="s">
        <v>1410</v>
      </c>
      <c r="C5402" s="18" t="s">
        <v>1310</v>
      </c>
      <c r="D5402" s="28" t="s">
        <v>475</v>
      </c>
      <c r="E5402" s="29" t="s">
        <v>667</v>
      </c>
      <c r="F5402" s="24">
        <v>14785.999999999998</v>
      </c>
      <c r="G5402" s="24"/>
      <c r="H5402" s="24">
        <v>14786</v>
      </c>
      <c r="I5402" s="24">
        <v>17083.763999999999</v>
      </c>
      <c r="J5402" s="37">
        <v>6147.4679999999998</v>
      </c>
      <c r="K5402" s="24">
        <f>I5402</f>
        <v>17083.763999999999</v>
      </c>
      <c r="L5402" s="24">
        <f>J5402</f>
        <v>6147.4679999999998</v>
      </c>
      <c r="M5402" s="24">
        <v>0</v>
      </c>
      <c r="N5402" s="24">
        <v>0</v>
      </c>
      <c r="O5402" s="30">
        <v>17083.763999999999</v>
      </c>
      <c r="P5402" s="30">
        <f>O5402</f>
        <v>17083.763999999999</v>
      </c>
      <c r="Q5402" s="30">
        <v>0</v>
      </c>
      <c r="R5402" s="88">
        <f t="shared" si="3619"/>
        <v>100</v>
      </c>
      <c r="S5402" s="70"/>
    </row>
    <row r="5403" spans="1:19" ht="78.75" customHeight="1" x14ac:dyDescent="0.3">
      <c r="A5403" s="28" t="s">
        <v>566</v>
      </c>
      <c r="B5403" s="28" t="s">
        <v>1410</v>
      </c>
      <c r="C5403" s="18" t="s">
        <v>579</v>
      </c>
      <c r="D5403" s="28"/>
      <c r="E5403" s="29" t="s">
        <v>1731</v>
      </c>
      <c r="F5403" s="24">
        <v>42000</v>
      </c>
      <c r="G5403" s="24">
        <f t="shared" ref="G5403:Q5404" si="3627">G5404</f>
        <v>0</v>
      </c>
      <c r="H5403" s="24">
        <f t="shared" si="3627"/>
        <v>42000</v>
      </c>
      <c r="I5403" s="24">
        <f t="shared" si="3627"/>
        <v>215979.82699999999</v>
      </c>
      <c r="J5403" s="37">
        <f t="shared" si="3627"/>
        <v>215293.67538</v>
      </c>
      <c r="K5403" s="24">
        <f t="shared" si="3627"/>
        <v>173979.82699999999</v>
      </c>
      <c r="L5403" s="24">
        <f t="shared" si="3627"/>
        <v>173293.67538</v>
      </c>
      <c r="M5403" s="24">
        <f t="shared" si="3627"/>
        <v>0</v>
      </c>
      <c r="N5403" s="24">
        <f t="shared" si="3627"/>
        <v>0</v>
      </c>
      <c r="O5403" s="30">
        <f t="shared" si="3627"/>
        <v>214211.13925000001</v>
      </c>
      <c r="P5403" s="30">
        <f t="shared" si="3627"/>
        <v>172555.08299</v>
      </c>
      <c r="Q5403" s="30">
        <f t="shared" si="3627"/>
        <v>0</v>
      </c>
      <c r="R5403" s="88">
        <f t="shared" si="3619"/>
        <v>99.181086597499686</v>
      </c>
      <c r="S5403" s="70"/>
    </row>
    <row r="5404" spans="1:19" ht="15.75" customHeight="1" x14ac:dyDescent="0.3">
      <c r="A5404" s="28" t="s">
        <v>566</v>
      </c>
      <c r="B5404" s="28" t="s">
        <v>1410</v>
      </c>
      <c r="C5404" s="18" t="s">
        <v>579</v>
      </c>
      <c r="D5404" s="28" t="s">
        <v>190</v>
      </c>
      <c r="E5404" s="29" t="s">
        <v>665</v>
      </c>
      <c r="F5404" s="24">
        <v>42000</v>
      </c>
      <c r="G5404" s="24">
        <f t="shared" si="3627"/>
        <v>0</v>
      </c>
      <c r="H5404" s="24">
        <f t="shared" si="3627"/>
        <v>42000</v>
      </c>
      <c r="I5404" s="24">
        <f t="shared" si="3627"/>
        <v>215979.82699999999</v>
      </c>
      <c r="J5404" s="37">
        <f t="shared" si="3627"/>
        <v>215293.67538</v>
      </c>
      <c r="K5404" s="24">
        <f t="shared" si="3627"/>
        <v>173979.82699999999</v>
      </c>
      <c r="L5404" s="24">
        <f t="shared" si="3627"/>
        <v>173293.67538</v>
      </c>
      <c r="M5404" s="24">
        <f t="shared" si="3627"/>
        <v>0</v>
      </c>
      <c r="N5404" s="24">
        <f t="shared" si="3627"/>
        <v>0</v>
      </c>
      <c r="O5404" s="30">
        <f t="shared" si="3627"/>
        <v>214211.13925000001</v>
      </c>
      <c r="P5404" s="30">
        <f t="shared" si="3627"/>
        <v>172555.08299</v>
      </c>
      <c r="Q5404" s="30">
        <f t="shared" si="3627"/>
        <v>0</v>
      </c>
      <c r="R5404" s="88">
        <f t="shared" si="3619"/>
        <v>99.181086597499686</v>
      </c>
      <c r="S5404" s="70"/>
    </row>
    <row r="5405" spans="1:19" ht="31.5" customHeight="1" x14ac:dyDescent="0.3">
      <c r="A5405" s="28" t="s">
        <v>566</v>
      </c>
      <c r="B5405" s="28" t="s">
        <v>1410</v>
      </c>
      <c r="C5405" s="18" t="s">
        <v>579</v>
      </c>
      <c r="D5405" s="28" t="s">
        <v>475</v>
      </c>
      <c r="E5405" s="29" t="s">
        <v>667</v>
      </c>
      <c r="F5405" s="24">
        <v>42000</v>
      </c>
      <c r="G5405" s="24"/>
      <c r="H5405" s="24">
        <v>42000</v>
      </c>
      <c r="I5405" s="24">
        <v>215979.82699999999</v>
      </c>
      <c r="J5405" s="37">
        <v>215293.67538</v>
      </c>
      <c r="K5405" s="24">
        <v>173979.82699999999</v>
      </c>
      <c r="L5405" s="24">
        <v>173293.67538</v>
      </c>
      <c r="M5405" s="24">
        <v>0</v>
      </c>
      <c r="N5405" s="24">
        <v>0</v>
      </c>
      <c r="O5405" s="30">
        <v>214211.13925000001</v>
      </c>
      <c r="P5405" s="30">
        <v>172555.08299</v>
      </c>
      <c r="Q5405" s="30">
        <v>0</v>
      </c>
      <c r="R5405" s="88">
        <f t="shared" si="3619"/>
        <v>99.181086597499686</v>
      </c>
      <c r="S5405" s="70"/>
    </row>
    <row r="5406" spans="1:19" ht="31.5" hidden="1" customHeight="1" x14ac:dyDescent="0.3">
      <c r="A5406" s="28" t="s">
        <v>566</v>
      </c>
      <c r="B5406" s="28" t="s">
        <v>1410</v>
      </c>
      <c r="C5406" s="28" t="s">
        <v>62</v>
      </c>
      <c r="D5406" s="28"/>
      <c r="E5406" s="29" t="s">
        <v>1196</v>
      </c>
      <c r="F5406" s="24">
        <v>0</v>
      </c>
      <c r="G5406" s="24">
        <f t="shared" ref="G5406:Q5409" si="3628">G5407</f>
        <v>0</v>
      </c>
      <c r="H5406" s="24">
        <f t="shared" si="3628"/>
        <v>0</v>
      </c>
      <c r="I5406" s="24">
        <f t="shared" si="3628"/>
        <v>0</v>
      </c>
      <c r="J5406" s="37">
        <f t="shared" si="3628"/>
        <v>0</v>
      </c>
      <c r="K5406" s="24">
        <f t="shared" si="3628"/>
        <v>0</v>
      </c>
      <c r="L5406" s="24">
        <f t="shared" si="3628"/>
        <v>0</v>
      </c>
      <c r="M5406" s="24">
        <f t="shared" si="3628"/>
        <v>0</v>
      </c>
      <c r="N5406" s="24">
        <f t="shared" si="3628"/>
        <v>0</v>
      </c>
      <c r="O5406" s="30">
        <f t="shared" si="3628"/>
        <v>0</v>
      </c>
      <c r="P5406" s="30">
        <f t="shared" si="3628"/>
        <v>0</v>
      </c>
      <c r="Q5406" s="30">
        <f t="shared" si="3628"/>
        <v>0</v>
      </c>
      <c r="R5406" s="30">
        <v>0</v>
      </c>
      <c r="S5406" s="26" t="s">
        <v>2026</v>
      </c>
    </row>
    <row r="5407" spans="1:19" ht="15.75" hidden="1" customHeight="1" x14ac:dyDescent="0.3">
      <c r="A5407" s="28" t="s">
        <v>566</v>
      </c>
      <c r="B5407" s="28" t="s">
        <v>1410</v>
      </c>
      <c r="C5407" s="28" t="s">
        <v>63</v>
      </c>
      <c r="D5407" s="28"/>
      <c r="E5407" s="29" t="s">
        <v>115</v>
      </c>
      <c r="F5407" s="24">
        <v>0</v>
      </c>
      <c r="G5407" s="24">
        <f t="shared" si="3628"/>
        <v>0</v>
      </c>
      <c r="H5407" s="24">
        <f t="shared" si="3628"/>
        <v>0</v>
      </c>
      <c r="I5407" s="24">
        <f t="shared" si="3628"/>
        <v>0</v>
      </c>
      <c r="J5407" s="37">
        <f t="shared" si="3628"/>
        <v>0</v>
      </c>
      <c r="K5407" s="24">
        <f t="shared" si="3628"/>
        <v>0</v>
      </c>
      <c r="L5407" s="24">
        <f t="shared" si="3628"/>
        <v>0</v>
      </c>
      <c r="M5407" s="24">
        <f t="shared" si="3628"/>
        <v>0</v>
      </c>
      <c r="N5407" s="24">
        <f t="shared" si="3628"/>
        <v>0</v>
      </c>
      <c r="O5407" s="30">
        <f t="shared" si="3628"/>
        <v>0</v>
      </c>
      <c r="P5407" s="30">
        <f t="shared" si="3628"/>
        <v>0</v>
      </c>
      <c r="Q5407" s="30">
        <f t="shared" si="3628"/>
        <v>0</v>
      </c>
      <c r="R5407" s="30">
        <v>0</v>
      </c>
      <c r="S5407" s="26" t="s">
        <v>2026</v>
      </c>
    </row>
    <row r="5408" spans="1:19" ht="78.75" hidden="1" customHeight="1" x14ac:dyDescent="0.3">
      <c r="A5408" s="28" t="s">
        <v>566</v>
      </c>
      <c r="B5408" s="28" t="s">
        <v>1410</v>
      </c>
      <c r="C5408" s="28" t="s">
        <v>1979</v>
      </c>
      <c r="D5408" s="28"/>
      <c r="E5408" s="52" t="s">
        <v>1980</v>
      </c>
      <c r="F5408" s="24">
        <v>0</v>
      </c>
      <c r="G5408" s="24">
        <f t="shared" si="3628"/>
        <v>0</v>
      </c>
      <c r="H5408" s="24">
        <f t="shared" si="3628"/>
        <v>0</v>
      </c>
      <c r="I5408" s="24">
        <f t="shared" si="3628"/>
        <v>0</v>
      </c>
      <c r="J5408" s="37">
        <f t="shared" si="3628"/>
        <v>0</v>
      </c>
      <c r="K5408" s="24">
        <f t="shared" si="3628"/>
        <v>0</v>
      </c>
      <c r="L5408" s="24">
        <f t="shared" si="3628"/>
        <v>0</v>
      </c>
      <c r="M5408" s="24">
        <f t="shared" si="3628"/>
        <v>0</v>
      </c>
      <c r="N5408" s="24">
        <f t="shared" si="3628"/>
        <v>0</v>
      </c>
      <c r="O5408" s="30">
        <f t="shared" si="3628"/>
        <v>0</v>
      </c>
      <c r="P5408" s="30">
        <f t="shared" si="3628"/>
        <v>0</v>
      </c>
      <c r="Q5408" s="30">
        <f t="shared" si="3628"/>
        <v>0</v>
      </c>
      <c r="R5408" s="30">
        <v>0</v>
      </c>
      <c r="S5408" s="26" t="s">
        <v>2026</v>
      </c>
    </row>
    <row r="5409" spans="1:19" ht="15.75" hidden="1" customHeight="1" x14ac:dyDescent="0.3">
      <c r="A5409" s="28" t="s">
        <v>566</v>
      </c>
      <c r="B5409" s="28" t="s">
        <v>1410</v>
      </c>
      <c r="C5409" s="28" t="s">
        <v>1979</v>
      </c>
      <c r="D5409" s="28" t="s">
        <v>53</v>
      </c>
      <c r="E5409" s="29" t="s">
        <v>679</v>
      </c>
      <c r="F5409" s="24">
        <v>0</v>
      </c>
      <c r="G5409" s="24">
        <f t="shared" si="3628"/>
        <v>0</v>
      </c>
      <c r="H5409" s="24">
        <f t="shared" si="3628"/>
        <v>0</v>
      </c>
      <c r="I5409" s="24">
        <f t="shared" si="3628"/>
        <v>0</v>
      </c>
      <c r="J5409" s="37">
        <f t="shared" si="3628"/>
        <v>0</v>
      </c>
      <c r="K5409" s="24">
        <f t="shared" si="3628"/>
        <v>0</v>
      </c>
      <c r="L5409" s="24">
        <f t="shared" si="3628"/>
        <v>0</v>
      </c>
      <c r="M5409" s="24">
        <f t="shared" si="3628"/>
        <v>0</v>
      </c>
      <c r="N5409" s="24">
        <f t="shared" si="3628"/>
        <v>0</v>
      </c>
      <c r="O5409" s="30">
        <f t="shared" si="3628"/>
        <v>0</v>
      </c>
      <c r="P5409" s="30">
        <f t="shared" si="3628"/>
        <v>0</v>
      </c>
      <c r="Q5409" s="30">
        <f t="shared" si="3628"/>
        <v>0</v>
      </c>
      <c r="R5409" s="30">
        <v>0</v>
      </c>
      <c r="S5409" s="26" t="s">
        <v>2026</v>
      </c>
    </row>
    <row r="5410" spans="1:19" ht="15.75" hidden="1" customHeight="1" x14ac:dyDescent="0.3">
      <c r="A5410" s="28" t="s">
        <v>566</v>
      </c>
      <c r="B5410" s="28" t="s">
        <v>1410</v>
      </c>
      <c r="C5410" s="28" t="s">
        <v>1979</v>
      </c>
      <c r="D5410" s="28" t="s">
        <v>60</v>
      </c>
      <c r="E5410" s="29" t="s">
        <v>682</v>
      </c>
      <c r="F5410" s="24">
        <v>0</v>
      </c>
      <c r="G5410" s="24"/>
      <c r="H5410" s="24">
        <v>0</v>
      </c>
      <c r="I5410" s="24">
        <v>0</v>
      </c>
      <c r="J5410" s="37">
        <v>0</v>
      </c>
      <c r="K5410" s="24">
        <v>0</v>
      </c>
      <c r="L5410" s="24">
        <v>0</v>
      </c>
      <c r="M5410" s="24">
        <v>0</v>
      </c>
      <c r="N5410" s="24">
        <v>0</v>
      </c>
      <c r="O5410" s="30">
        <v>0</v>
      </c>
      <c r="P5410" s="30">
        <v>0</v>
      </c>
      <c r="Q5410" s="30">
        <v>0</v>
      </c>
      <c r="R5410" s="30">
        <v>0</v>
      </c>
      <c r="S5410" s="26" t="s">
        <v>2026</v>
      </c>
    </row>
    <row r="5411" spans="1:19" s="49" customFormat="1" ht="15.75" customHeight="1" x14ac:dyDescent="0.3">
      <c r="A5411" s="47" t="s">
        <v>566</v>
      </c>
      <c r="B5411" s="47" t="s">
        <v>1414</v>
      </c>
      <c r="C5411" s="20"/>
      <c r="D5411" s="47"/>
      <c r="E5411" s="48" t="s">
        <v>657</v>
      </c>
      <c r="F5411" s="23">
        <v>261933.4</v>
      </c>
      <c r="G5411" s="23">
        <f t="shared" ref="G5411:Q5413" si="3629">G5412</f>
        <v>0</v>
      </c>
      <c r="H5411" s="23">
        <f t="shared" si="3629"/>
        <v>261933.4</v>
      </c>
      <c r="I5411" s="23">
        <f t="shared" si="3629"/>
        <v>261933.42075999998</v>
      </c>
      <c r="J5411" s="77">
        <f t="shared" si="3629"/>
        <v>122366.7224</v>
      </c>
      <c r="K5411" s="23">
        <f t="shared" si="3629"/>
        <v>261933.42075999998</v>
      </c>
      <c r="L5411" s="23">
        <f t="shared" si="3629"/>
        <v>122366.7224</v>
      </c>
      <c r="M5411" s="23">
        <f t="shared" si="3629"/>
        <v>261933.42075999998</v>
      </c>
      <c r="N5411" s="23">
        <f t="shared" si="3629"/>
        <v>122366.7224</v>
      </c>
      <c r="O5411" s="51">
        <f t="shared" si="3629"/>
        <v>260601.35870000001</v>
      </c>
      <c r="P5411" s="51">
        <f t="shared" si="3629"/>
        <v>260601.35870000001</v>
      </c>
      <c r="Q5411" s="51">
        <f t="shared" si="3629"/>
        <v>260601.35870000001</v>
      </c>
      <c r="R5411" s="87">
        <f t="shared" si="3619"/>
        <v>99.491450134108518</v>
      </c>
      <c r="S5411" s="70"/>
    </row>
    <row r="5412" spans="1:19" ht="31.5" customHeight="1" x14ac:dyDescent="0.3">
      <c r="A5412" s="28" t="s">
        <v>566</v>
      </c>
      <c r="B5412" s="28" t="s">
        <v>1414</v>
      </c>
      <c r="C5412" s="18" t="s">
        <v>335</v>
      </c>
      <c r="D5412" s="28"/>
      <c r="E5412" s="29" t="s">
        <v>1644</v>
      </c>
      <c r="F5412" s="24">
        <v>261933.4</v>
      </c>
      <c r="G5412" s="24">
        <f t="shared" ref="G5412:O5412" si="3630">G5413</f>
        <v>0</v>
      </c>
      <c r="H5412" s="24">
        <f t="shared" si="3630"/>
        <v>261933.4</v>
      </c>
      <c r="I5412" s="24">
        <f t="shared" si="3630"/>
        <v>261933.42075999998</v>
      </c>
      <c r="J5412" s="37">
        <f t="shared" si="3630"/>
        <v>122366.7224</v>
      </c>
      <c r="K5412" s="24">
        <f t="shared" si="3630"/>
        <v>261933.42075999998</v>
      </c>
      <c r="L5412" s="24">
        <f t="shared" si="3630"/>
        <v>122366.7224</v>
      </c>
      <c r="M5412" s="24">
        <f t="shared" si="3630"/>
        <v>261933.42075999998</v>
      </c>
      <c r="N5412" s="24">
        <f t="shared" si="3630"/>
        <v>122366.7224</v>
      </c>
      <c r="O5412" s="30">
        <f t="shared" si="3630"/>
        <v>260601.35870000001</v>
      </c>
      <c r="P5412" s="30">
        <f t="shared" si="3629"/>
        <v>260601.35870000001</v>
      </c>
      <c r="Q5412" s="30">
        <f t="shared" si="3629"/>
        <v>260601.35870000001</v>
      </c>
      <c r="R5412" s="88">
        <f t="shared" si="3619"/>
        <v>99.491450134108518</v>
      </c>
      <c r="S5412" s="70"/>
    </row>
    <row r="5413" spans="1:19" ht="15.75" customHeight="1" x14ac:dyDescent="0.3">
      <c r="A5413" s="28" t="s">
        <v>566</v>
      </c>
      <c r="B5413" s="28" t="s">
        <v>1414</v>
      </c>
      <c r="C5413" s="18" t="s">
        <v>336</v>
      </c>
      <c r="D5413" s="28"/>
      <c r="E5413" s="29" t="s">
        <v>1645</v>
      </c>
      <c r="F5413" s="24">
        <v>261933.4</v>
      </c>
      <c r="G5413" s="24">
        <f t="shared" ref="G5413:O5413" si="3631">G5414</f>
        <v>0</v>
      </c>
      <c r="H5413" s="24">
        <f t="shared" si="3631"/>
        <v>261933.4</v>
      </c>
      <c r="I5413" s="24">
        <f t="shared" si="3631"/>
        <v>261933.42075999998</v>
      </c>
      <c r="J5413" s="37">
        <f t="shared" si="3631"/>
        <v>122366.7224</v>
      </c>
      <c r="K5413" s="24">
        <f t="shared" si="3631"/>
        <v>261933.42075999998</v>
      </c>
      <c r="L5413" s="24">
        <f t="shared" si="3631"/>
        <v>122366.7224</v>
      </c>
      <c r="M5413" s="24">
        <f t="shared" si="3631"/>
        <v>261933.42075999998</v>
      </c>
      <c r="N5413" s="24">
        <f t="shared" si="3631"/>
        <v>122366.7224</v>
      </c>
      <c r="O5413" s="30">
        <f t="shared" si="3631"/>
        <v>260601.35870000001</v>
      </c>
      <c r="P5413" s="30">
        <f t="shared" si="3629"/>
        <v>260601.35870000001</v>
      </c>
      <c r="Q5413" s="30">
        <f t="shared" si="3629"/>
        <v>260601.35870000001</v>
      </c>
      <c r="R5413" s="88">
        <f t="shared" si="3619"/>
        <v>99.491450134108518</v>
      </c>
      <c r="S5413" s="70"/>
    </row>
    <row r="5414" spans="1:19" ht="63" customHeight="1" x14ac:dyDescent="0.3">
      <c r="A5414" s="28" t="s">
        <v>566</v>
      </c>
      <c r="B5414" s="28" t="s">
        <v>1414</v>
      </c>
      <c r="C5414" s="18" t="s">
        <v>337</v>
      </c>
      <c r="D5414" s="28"/>
      <c r="E5414" s="29" t="s">
        <v>1646</v>
      </c>
      <c r="F5414" s="24">
        <v>261933.4</v>
      </c>
      <c r="G5414" s="24">
        <f t="shared" ref="G5414:H5414" si="3632">G5415+G5418</f>
        <v>0</v>
      </c>
      <c r="H5414" s="24">
        <f t="shared" si="3632"/>
        <v>261933.4</v>
      </c>
      <c r="I5414" s="24">
        <f t="shared" ref="I5414:Q5414" si="3633">I5415+I5418</f>
        <v>261933.42075999998</v>
      </c>
      <c r="J5414" s="37">
        <f t="shared" si="3633"/>
        <v>122366.7224</v>
      </c>
      <c r="K5414" s="24">
        <f t="shared" si="3633"/>
        <v>261933.42075999998</v>
      </c>
      <c r="L5414" s="24">
        <f t="shared" si="3633"/>
        <v>122366.7224</v>
      </c>
      <c r="M5414" s="24">
        <f t="shared" si="3633"/>
        <v>261933.42075999998</v>
      </c>
      <c r="N5414" s="24">
        <f t="shared" si="3633"/>
        <v>122366.7224</v>
      </c>
      <c r="O5414" s="30">
        <f t="shared" si="3633"/>
        <v>260601.35870000001</v>
      </c>
      <c r="P5414" s="30">
        <f t="shared" si="3633"/>
        <v>260601.35870000001</v>
      </c>
      <c r="Q5414" s="30">
        <f t="shared" si="3633"/>
        <v>260601.35870000001</v>
      </c>
      <c r="R5414" s="88">
        <f t="shared" si="3619"/>
        <v>99.491450134108518</v>
      </c>
      <c r="S5414" s="70"/>
    </row>
    <row r="5415" spans="1:19" ht="110.25" customHeight="1" x14ac:dyDescent="0.3">
      <c r="A5415" s="28" t="s">
        <v>566</v>
      </c>
      <c r="B5415" s="28" t="s">
        <v>1414</v>
      </c>
      <c r="C5415" s="18" t="s">
        <v>581</v>
      </c>
      <c r="D5415" s="28"/>
      <c r="E5415" s="29" t="s">
        <v>1124</v>
      </c>
      <c r="F5415" s="24">
        <v>63897.599999999999</v>
      </c>
      <c r="G5415" s="24">
        <f t="shared" ref="G5415:Q5416" si="3634">G5416</f>
        <v>0</v>
      </c>
      <c r="H5415" s="24">
        <f t="shared" si="3634"/>
        <v>63897.599999999999</v>
      </c>
      <c r="I5415" s="24">
        <f t="shared" si="3634"/>
        <v>63897.586380000001</v>
      </c>
      <c r="J5415" s="37">
        <f t="shared" si="3634"/>
        <v>31500</v>
      </c>
      <c r="K5415" s="24">
        <f t="shared" si="3634"/>
        <v>63897.586380000001</v>
      </c>
      <c r="L5415" s="24">
        <f t="shared" si="3634"/>
        <v>31500</v>
      </c>
      <c r="M5415" s="24">
        <f t="shared" si="3634"/>
        <v>63897.586380000001</v>
      </c>
      <c r="N5415" s="24">
        <f t="shared" si="3634"/>
        <v>31500</v>
      </c>
      <c r="O5415" s="30">
        <f t="shared" si="3634"/>
        <v>62846.395429999997</v>
      </c>
      <c r="P5415" s="30">
        <f t="shared" si="3634"/>
        <v>62846.395429999997</v>
      </c>
      <c r="Q5415" s="30">
        <f t="shared" si="3634"/>
        <v>62846.395429999997</v>
      </c>
      <c r="R5415" s="88">
        <f t="shared" si="3619"/>
        <v>98.354881601084969</v>
      </c>
      <c r="S5415" s="70"/>
    </row>
    <row r="5416" spans="1:19" ht="31.5" customHeight="1" x14ac:dyDescent="0.3">
      <c r="A5416" s="28" t="s">
        <v>566</v>
      </c>
      <c r="B5416" s="28" t="s">
        <v>1414</v>
      </c>
      <c r="C5416" s="18" t="s">
        <v>581</v>
      </c>
      <c r="D5416" s="28" t="s">
        <v>345</v>
      </c>
      <c r="E5416" s="29" t="s">
        <v>671</v>
      </c>
      <c r="F5416" s="24">
        <v>63897.599999999999</v>
      </c>
      <c r="G5416" s="24">
        <f t="shared" si="3634"/>
        <v>0</v>
      </c>
      <c r="H5416" s="24">
        <f t="shared" si="3634"/>
        <v>63897.599999999999</v>
      </c>
      <c r="I5416" s="24">
        <f t="shared" si="3634"/>
        <v>63897.586380000001</v>
      </c>
      <c r="J5416" s="37">
        <f t="shared" si="3634"/>
        <v>31500</v>
      </c>
      <c r="K5416" s="24">
        <f t="shared" si="3634"/>
        <v>63897.586380000001</v>
      </c>
      <c r="L5416" s="24">
        <f t="shared" si="3634"/>
        <v>31500</v>
      </c>
      <c r="M5416" s="24">
        <f t="shared" si="3634"/>
        <v>63897.586380000001</v>
      </c>
      <c r="N5416" s="24">
        <f t="shared" si="3634"/>
        <v>31500</v>
      </c>
      <c r="O5416" s="30">
        <f t="shared" si="3634"/>
        <v>62846.395429999997</v>
      </c>
      <c r="P5416" s="30">
        <f t="shared" si="3634"/>
        <v>62846.395429999997</v>
      </c>
      <c r="Q5416" s="30">
        <f t="shared" si="3634"/>
        <v>62846.395429999997</v>
      </c>
      <c r="R5416" s="88">
        <f t="shared" si="3619"/>
        <v>98.354881601084969</v>
      </c>
      <c r="S5416" s="70"/>
    </row>
    <row r="5417" spans="1:19" ht="15.75" customHeight="1" x14ac:dyDescent="0.3">
      <c r="A5417" s="28" t="s">
        <v>566</v>
      </c>
      <c r="B5417" s="28" t="s">
        <v>1414</v>
      </c>
      <c r="C5417" s="18" t="s">
        <v>581</v>
      </c>
      <c r="D5417" s="28" t="s">
        <v>344</v>
      </c>
      <c r="E5417" s="29" t="s">
        <v>672</v>
      </c>
      <c r="F5417" s="24">
        <v>63897.599999999999</v>
      </c>
      <c r="G5417" s="24"/>
      <c r="H5417" s="24">
        <v>63897.599999999999</v>
      </c>
      <c r="I5417" s="24">
        <v>63897.586380000001</v>
      </c>
      <c r="J5417" s="37">
        <v>31500</v>
      </c>
      <c r="K5417" s="24">
        <f>I5417</f>
        <v>63897.586380000001</v>
      </c>
      <c r="L5417" s="24">
        <f>J5417</f>
        <v>31500</v>
      </c>
      <c r="M5417" s="24">
        <f>I5417</f>
        <v>63897.586380000001</v>
      </c>
      <c r="N5417" s="24">
        <f>J5417</f>
        <v>31500</v>
      </c>
      <c r="O5417" s="30">
        <v>62846.395429999997</v>
      </c>
      <c r="P5417" s="30">
        <f>O5417</f>
        <v>62846.395429999997</v>
      </c>
      <c r="Q5417" s="30">
        <f>O5417</f>
        <v>62846.395429999997</v>
      </c>
      <c r="R5417" s="88">
        <f t="shared" si="3619"/>
        <v>98.354881601084969</v>
      </c>
      <c r="S5417" s="70"/>
    </row>
    <row r="5418" spans="1:19" ht="63" customHeight="1" x14ac:dyDescent="0.3">
      <c r="A5418" s="28" t="s">
        <v>566</v>
      </c>
      <c r="B5418" s="28" t="s">
        <v>1414</v>
      </c>
      <c r="C5418" s="18" t="s">
        <v>582</v>
      </c>
      <c r="D5418" s="28"/>
      <c r="E5418" s="29" t="s">
        <v>1125</v>
      </c>
      <c r="F5418" s="24">
        <v>198035.8</v>
      </c>
      <c r="G5418" s="24">
        <f t="shared" ref="G5418:Q5419" si="3635">G5419</f>
        <v>0</v>
      </c>
      <c r="H5418" s="24">
        <f t="shared" si="3635"/>
        <v>198035.8</v>
      </c>
      <c r="I5418" s="24">
        <f t="shared" si="3635"/>
        <v>198035.83437999999</v>
      </c>
      <c r="J5418" s="37">
        <f t="shared" si="3635"/>
        <v>90866.722399999999</v>
      </c>
      <c r="K5418" s="24">
        <f t="shared" si="3635"/>
        <v>198035.83437999999</v>
      </c>
      <c r="L5418" s="24">
        <f t="shared" si="3635"/>
        <v>90866.722399999999</v>
      </c>
      <c r="M5418" s="24">
        <f t="shared" si="3635"/>
        <v>198035.83437999999</v>
      </c>
      <c r="N5418" s="24">
        <f t="shared" si="3635"/>
        <v>90866.722399999999</v>
      </c>
      <c r="O5418" s="30">
        <f t="shared" si="3635"/>
        <v>197754.96327000001</v>
      </c>
      <c r="P5418" s="30">
        <f t="shared" si="3635"/>
        <v>197754.96327000001</v>
      </c>
      <c r="Q5418" s="30">
        <f t="shared" si="3635"/>
        <v>197754.96327000001</v>
      </c>
      <c r="R5418" s="88">
        <f t="shared" si="3619"/>
        <v>99.858171572392791</v>
      </c>
      <c r="S5418" s="70"/>
    </row>
    <row r="5419" spans="1:19" ht="31.5" customHeight="1" x14ac:dyDescent="0.3">
      <c r="A5419" s="28" t="s">
        <v>566</v>
      </c>
      <c r="B5419" s="28" t="s">
        <v>1414</v>
      </c>
      <c r="C5419" s="18" t="s">
        <v>582</v>
      </c>
      <c r="D5419" s="28" t="s">
        <v>345</v>
      </c>
      <c r="E5419" s="29" t="s">
        <v>671</v>
      </c>
      <c r="F5419" s="24">
        <v>198035.8</v>
      </c>
      <c r="G5419" s="24">
        <f t="shared" ref="G5419:O5419" si="3636">G5420</f>
        <v>0</v>
      </c>
      <c r="H5419" s="24">
        <f t="shared" si="3636"/>
        <v>198035.8</v>
      </c>
      <c r="I5419" s="24">
        <f t="shared" si="3636"/>
        <v>198035.83437999999</v>
      </c>
      <c r="J5419" s="37">
        <f t="shared" si="3636"/>
        <v>90866.722399999999</v>
      </c>
      <c r="K5419" s="24">
        <f t="shared" si="3636"/>
        <v>198035.83437999999</v>
      </c>
      <c r="L5419" s="24">
        <f t="shared" si="3636"/>
        <v>90866.722399999999</v>
      </c>
      <c r="M5419" s="24">
        <f t="shared" si="3636"/>
        <v>198035.83437999999</v>
      </c>
      <c r="N5419" s="24">
        <f t="shared" si="3636"/>
        <v>90866.722399999999</v>
      </c>
      <c r="O5419" s="30">
        <f t="shared" si="3636"/>
        <v>197754.96327000001</v>
      </c>
      <c r="P5419" s="30">
        <f t="shared" si="3635"/>
        <v>197754.96327000001</v>
      </c>
      <c r="Q5419" s="30">
        <f t="shared" si="3635"/>
        <v>197754.96327000001</v>
      </c>
      <c r="R5419" s="88">
        <f t="shared" si="3619"/>
        <v>99.858171572392791</v>
      </c>
      <c r="S5419" s="70"/>
    </row>
    <row r="5420" spans="1:19" ht="15.75" customHeight="1" x14ac:dyDescent="0.3">
      <c r="A5420" s="28" t="s">
        <v>566</v>
      </c>
      <c r="B5420" s="28" t="s">
        <v>1414</v>
      </c>
      <c r="C5420" s="18" t="s">
        <v>582</v>
      </c>
      <c r="D5420" s="28" t="s">
        <v>344</v>
      </c>
      <c r="E5420" s="29" t="s">
        <v>672</v>
      </c>
      <c r="F5420" s="24">
        <v>198035.8</v>
      </c>
      <c r="G5420" s="24"/>
      <c r="H5420" s="24">
        <v>198035.8</v>
      </c>
      <c r="I5420" s="24">
        <v>198035.83437999999</v>
      </c>
      <c r="J5420" s="37">
        <v>90866.722399999999</v>
      </c>
      <c r="K5420" s="24">
        <f>I5420</f>
        <v>198035.83437999999</v>
      </c>
      <c r="L5420" s="24">
        <f>J5420</f>
        <v>90866.722399999999</v>
      </c>
      <c r="M5420" s="24">
        <f>I5420</f>
        <v>198035.83437999999</v>
      </c>
      <c r="N5420" s="24">
        <f>J5420</f>
        <v>90866.722399999999</v>
      </c>
      <c r="O5420" s="30">
        <v>197754.96327000001</v>
      </c>
      <c r="P5420" s="30">
        <f>O5420</f>
        <v>197754.96327000001</v>
      </c>
      <c r="Q5420" s="30">
        <f>O5420</f>
        <v>197754.96327000001</v>
      </c>
      <c r="R5420" s="88">
        <f t="shared" si="3619"/>
        <v>99.858171572392791</v>
      </c>
      <c r="S5420" s="70"/>
    </row>
    <row r="5421" spans="1:19" s="49" customFormat="1" ht="15.75" customHeight="1" x14ac:dyDescent="0.3">
      <c r="A5421" s="47" t="s">
        <v>566</v>
      </c>
      <c r="B5421" s="47" t="s">
        <v>1415</v>
      </c>
      <c r="C5421" s="20"/>
      <c r="D5421" s="47"/>
      <c r="E5421" s="48" t="s">
        <v>658</v>
      </c>
      <c r="F5421" s="23">
        <v>2939.7999999999997</v>
      </c>
      <c r="G5421" s="23">
        <f t="shared" ref="G5421:H5421" si="3637">G5422+G5428</f>
        <v>0</v>
      </c>
      <c r="H5421" s="23">
        <f t="shared" si="3637"/>
        <v>2939.7999999999997</v>
      </c>
      <c r="I5421" s="23">
        <f t="shared" ref="I5421:Q5421" si="3638">I5422+I5428</f>
        <v>2939.8309099999997</v>
      </c>
      <c r="J5421" s="77">
        <f t="shared" si="3638"/>
        <v>2139.4893200000001</v>
      </c>
      <c r="K5421" s="23">
        <f t="shared" si="3638"/>
        <v>2939.8309099999997</v>
      </c>
      <c r="L5421" s="23">
        <f t="shared" si="3638"/>
        <v>2139.4893200000001</v>
      </c>
      <c r="M5421" s="23">
        <f t="shared" si="3638"/>
        <v>0</v>
      </c>
      <c r="N5421" s="23">
        <f t="shared" si="3638"/>
        <v>0</v>
      </c>
      <c r="O5421" s="51">
        <f t="shared" si="3638"/>
        <v>2938.7701900000002</v>
      </c>
      <c r="P5421" s="51">
        <f t="shared" si="3638"/>
        <v>2938.7701900000002</v>
      </c>
      <c r="Q5421" s="51">
        <f t="shared" si="3638"/>
        <v>0</v>
      </c>
      <c r="R5421" s="87">
        <f t="shared" si="3619"/>
        <v>99.963919013287764</v>
      </c>
      <c r="S5421" s="70"/>
    </row>
    <row r="5422" spans="1:19" ht="31.5" customHeight="1" x14ac:dyDescent="0.3">
      <c r="A5422" s="28" t="s">
        <v>566</v>
      </c>
      <c r="B5422" s="28" t="s">
        <v>1415</v>
      </c>
      <c r="C5422" s="18" t="s">
        <v>335</v>
      </c>
      <c r="D5422" s="28"/>
      <c r="E5422" s="62" t="s">
        <v>1644</v>
      </c>
      <c r="F5422" s="24">
        <v>205.7</v>
      </c>
      <c r="G5422" s="24">
        <f t="shared" ref="G5422:Q5426" si="3639">G5423</f>
        <v>0</v>
      </c>
      <c r="H5422" s="24">
        <f t="shared" si="3639"/>
        <v>205.7</v>
      </c>
      <c r="I5422" s="24">
        <f t="shared" si="3639"/>
        <v>205.73090999999999</v>
      </c>
      <c r="J5422" s="37">
        <f t="shared" si="3639"/>
        <v>145.73246</v>
      </c>
      <c r="K5422" s="24">
        <f t="shared" si="3639"/>
        <v>205.73090999999999</v>
      </c>
      <c r="L5422" s="24">
        <f t="shared" si="3639"/>
        <v>145.73246</v>
      </c>
      <c r="M5422" s="24">
        <f t="shared" si="3639"/>
        <v>0</v>
      </c>
      <c r="N5422" s="24">
        <f t="shared" si="3639"/>
        <v>0</v>
      </c>
      <c r="O5422" s="30">
        <f t="shared" si="3639"/>
        <v>204.85503</v>
      </c>
      <c r="P5422" s="30">
        <f t="shared" si="3639"/>
        <v>204.85503</v>
      </c>
      <c r="Q5422" s="30">
        <f t="shared" si="3639"/>
        <v>0</v>
      </c>
      <c r="R5422" s="88">
        <f t="shared" si="3619"/>
        <v>99.574259405161825</v>
      </c>
      <c r="S5422" s="70"/>
    </row>
    <row r="5423" spans="1:19" ht="15.75" customHeight="1" x14ac:dyDescent="0.3">
      <c r="A5423" s="28" t="s">
        <v>566</v>
      </c>
      <c r="B5423" s="28" t="s">
        <v>1415</v>
      </c>
      <c r="C5423" s="18" t="s">
        <v>336</v>
      </c>
      <c r="D5423" s="28"/>
      <c r="E5423" s="29" t="s">
        <v>1645</v>
      </c>
      <c r="F5423" s="24">
        <v>205.7</v>
      </c>
      <c r="G5423" s="24">
        <f t="shared" si="3639"/>
        <v>0</v>
      </c>
      <c r="H5423" s="24">
        <f t="shared" si="3639"/>
        <v>205.7</v>
      </c>
      <c r="I5423" s="24">
        <f t="shared" si="3639"/>
        <v>205.73090999999999</v>
      </c>
      <c r="J5423" s="37">
        <f t="shared" si="3639"/>
        <v>145.73246</v>
      </c>
      <c r="K5423" s="24">
        <f t="shared" si="3639"/>
        <v>205.73090999999999</v>
      </c>
      <c r="L5423" s="24">
        <f t="shared" si="3639"/>
        <v>145.73246</v>
      </c>
      <c r="M5423" s="24">
        <f t="shared" si="3639"/>
        <v>0</v>
      </c>
      <c r="N5423" s="24">
        <f t="shared" si="3639"/>
        <v>0</v>
      </c>
      <c r="O5423" s="30">
        <f t="shared" si="3639"/>
        <v>204.85503</v>
      </c>
      <c r="P5423" s="30">
        <f t="shared" si="3639"/>
        <v>204.85503</v>
      </c>
      <c r="Q5423" s="30">
        <f t="shared" si="3639"/>
        <v>0</v>
      </c>
      <c r="R5423" s="88">
        <f t="shared" si="3619"/>
        <v>99.574259405161825</v>
      </c>
      <c r="S5423" s="70"/>
    </row>
    <row r="5424" spans="1:19" ht="63" customHeight="1" x14ac:dyDescent="0.3">
      <c r="A5424" s="28" t="s">
        <v>566</v>
      </c>
      <c r="B5424" s="28" t="s">
        <v>1415</v>
      </c>
      <c r="C5424" s="18" t="s">
        <v>337</v>
      </c>
      <c r="D5424" s="28"/>
      <c r="E5424" s="29" t="s">
        <v>1646</v>
      </c>
      <c r="F5424" s="24">
        <v>205.7</v>
      </c>
      <c r="G5424" s="24">
        <f t="shared" si="3639"/>
        <v>0</v>
      </c>
      <c r="H5424" s="24">
        <f t="shared" si="3639"/>
        <v>205.7</v>
      </c>
      <c r="I5424" s="24">
        <f t="shared" si="3639"/>
        <v>205.73090999999999</v>
      </c>
      <c r="J5424" s="37">
        <f t="shared" si="3639"/>
        <v>145.73246</v>
      </c>
      <c r="K5424" s="24">
        <f t="shared" si="3639"/>
        <v>205.73090999999999</v>
      </c>
      <c r="L5424" s="24">
        <f t="shared" si="3639"/>
        <v>145.73246</v>
      </c>
      <c r="M5424" s="24">
        <f t="shared" si="3639"/>
        <v>0</v>
      </c>
      <c r="N5424" s="24">
        <f t="shared" si="3639"/>
        <v>0</v>
      </c>
      <c r="O5424" s="30">
        <f t="shared" si="3639"/>
        <v>204.85503</v>
      </c>
      <c r="P5424" s="30">
        <f t="shared" si="3639"/>
        <v>204.85503</v>
      </c>
      <c r="Q5424" s="30">
        <f t="shared" si="3639"/>
        <v>0</v>
      </c>
      <c r="R5424" s="88">
        <f t="shared" si="3619"/>
        <v>99.574259405161825</v>
      </c>
      <c r="S5424" s="70"/>
    </row>
    <row r="5425" spans="1:19" ht="47.25" customHeight="1" x14ac:dyDescent="0.3">
      <c r="A5425" s="28" t="s">
        <v>566</v>
      </c>
      <c r="B5425" s="28" t="s">
        <v>1415</v>
      </c>
      <c r="C5425" s="18" t="s">
        <v>334</v>
      </c>
      <c r="D5425" s="28"/>
      <c r="E5425" s="62" t="s">
        <v>1123</v>
      </c>
      <c r="F5425" s="24">
        <v>205.7</v>
      </c>
      <c r="G5425" s="24">
        <f t="shared" si="3639"/>
        <v>0</v>
      </c>
      <c r="H5425" s="24">
        <f t="shared" si="3639"/>
        <v>205.7</v>
      </c>
      <c r="I5425" s="24">
        <f t="shared" si="3639"/>
        <v>205.73090999999999</v>
      </c>
      <c r="J5425" s="37">
        <f t="shared" si="3639"/>
        <v>145.73246</v>
      </c>
      <c r="K5425" s="24">
        <f t="shared" si="3639"/>
        <v>205.73090999999999</v>
      </c>
      <c r="L5425" s="24">
        <f t="shared" si="3639"/>
        <v>145.73246</v>
      </c>
      <c r="M5425" s="24">
        <f t="shared" si="3639"/>
        <v>0</v>
      </c>
      <c r="N5425" s="24">
        <f t="shared" si="3639"/>
        <v>0</v>
      </c>
      <c r="O5425" s="30">
        <f t="shared" si="3639"/>
        <v>204.85503</v>
      </c>
      <c r="P5425" s="30">
        <f t="shared" si="3639"/>
        <v>204.85503</v>
      </c>
      <c r="Q5425" s="30">
        <f t="shared" si="3639"/>
        <v>0</v>
      </c>
      <c r="R5425" s="88">
        <f t="shared" si="3619"/>
        <v>99.574259405161825</v>
      </c>
      <c r="S5425" s="70"/>
    </row>
    <row r="5426" spans="1:19" ht="31.5" customHeight="1" x14ac:dyDescent="0.3">
      <c r="A5426" s="28" t="s">
        <v>566</v>
      </c>
      <c r="B5426" s="28" t="s">
        <v>1415</v>
      </c>
      <c r="C5426" s="18" t="s">
        <v>334</v>
      </c>
      <c r="D5426" s="28" t="s">
        <v>51</v>
      </c>
      <c r="E5426" s="29" t="s">
        <v>663</v>
      </c>
      <c r="F5426" s="24">
        <v>205.7</v>
      </c>
      <c r="G5426" s="24">
        <f t="shared" si="3639"/>
        <v>0</v>
      </c>
      <c r="H5426" s="24">
        <f t="shared" si="3639"/>
        <v>205.7</v>
      </c>
      <c r="I5426" s="24">
        <f t="shared" si="3639"/>
        <v>205.73090999999999</v>
      </c>
      <c r="J5426" s="37">
        <f t="shared" si="3639"/>
        <v>145.73246</v>
      </c>
      <c r="K5426" s="24">
        <f t="shared" si="3639"/>
        <v>205.73090999999999</v>
      </c>
      <c r="L5426" s="24">
        <f t="shared" si="3639"/>
        <v>145.73246</v>
      </c>
      <c r="M5426" s="24">
        <f t="shared" si="3639"/>
        <v>0</v>
      </c>
      <c r="N5426" s="24">
        <f t="shared" si="3639"/>
        <v>0</v>
      </c>
      <c r="O5426" s="30">
        <f t="shared" si="3639"/>
        <v>204.85503</v>
      </c>
      <c r="P5426" s="30">
        <f t="shared" si="3639"/>
        <v>204.85503</v>
      </c>
      <c r="Q5426" s="30">
        <f t="shared" si="3639"/>
        <v>0</v>
      </c>
      <c r="R5426" s="88">
        <f t="shared" si="3619"/>
        <v>99.574259405161825</v>
      </c>
      <c r="S5426" s="70"/>
    </row>
    <row r="5427" spans="1:19" ht="31.5" customHeight="1" x14ac:dyDescent="0.3">
      <c r="A5427" s="28" t="s">
        <v>566</v>
      </c>
      <c r="B5427" s="28" t="s">
        <v>1415</v>
      </c>
      <c r="C5427" s="18" t="s">
        <v>334</v>
      </c>
      <c r="D5427" s="28" t="s">
        <v>52</v>
      </c>
      <c r="E5427" s="29" t="s">
        <v>664</v>
      </c>
      <c r="F5427" s="24">
        <v>205.7</v>
      </c>
      <c r="G5427" s="24"/>
      <c r="H5427" s="24">
        <v>205.7</v>
      </c>
      <c r="I5427" s="24">
        <v>205.73090999999999</v>
      </c>
      <c r="J5427" s="37">
        <v>145.73246</v>
      </c>
      <c r="K5427" s="24">
        <f>I5427</f>
        <v>205.73090999999999</v>
      </c>
      <c r="L5427" s="24">
        <f>J5427</f>
        <v>145.73246</v>
      </c>
      <c r="M5427" s="24">
        <v>0</v>
      </c>
      <c r="N5427" s="24">
        <v>0</v>
      </c>
      <c r="O5427" s="30">
        <v>204.85503</v>
      </c>
      <c r="P5427" s="30">
        <f>O5427</f>
        <v>204.85503</v>
      </c>
      <c r="Q5427" s="30">
        <v>0</v>
      </c>
      <c r="R5427" s="88">
        <f t="shared" si="3619"/>
        <v>99.574259405161825</v>
      </c>
      <c r="S5427" s="70"/>
    </row>
    <row r="5428" spans="1:19" ht="31.5" customHeight="1" x14ac:dyDescent="0.3">
      <c r="A5428" s="28" t="s">
        <v>566</v>
      </c>
      <c r="B5428" s="28" t="s">
        <v>1415</v>
      </c>
      <c r="C5428" s="18" t="s">
        <v>62</v>
      </c>
      <c r="D5428" s="28"/>
      <c r="E5428" s="62" t="s">
        <v>1196</v>
      </c>
      <c r="F5428" s="24">
        <v>2734.1</v>
      </c>
      <c r="G5428" s="24">
        <f t="shared" ref="G5428:Q5429" si="3640">G5429</f>
        <v>0</v>
      </c>
      <c r="H5428" s="24">
        <f t="shared" si="3640"/>
        <v>2734.1</v>
      </c>
      <c r="I5428" s="24">
        <f t="shared" si="3640"/>
        <v>2734.0999999999995</v>
      </c>
      <c r="J5428" s="37">
        <f t="shared" si="3640"/>
        <v>1993.75686</v>
      </c>
      <c r="K5428" s="24">
        <f t="shared" si="3640"/>
        <v>2734.0999999999995</v>
      </c>
      <c r="L5428" s="24">
        <f t="shared" si="3640"/>
        <v>1993.75686</v>
      </c>
      <c r="M5428" s="24">
        <f t="shared" si="3640"/>
        <v>0</v>
      </c>
      <c r="N5428" s="24">
        <f t="shared" si="3640"/>
        <v>0</v>
      </c>
      <c r="O5428" s="30">
        <f t="shared" si="3640"/>
        <v>2733.91516</v>
      </c>
      <c r="P5428" s="30">
        <f t="shared" si="3640"/>
        <v>2733.91516</v>
      </c>
      <c r="Q5428" s="30">
        <f t="shared" si="3640"/>
        <v>0</v>
      </c>
      <c r="R5428" s="88">
        <f t="shared" si="3619"/>
        <v>99.993239457225442</v>
      </c>
      <c r="S5428" s="70"/>
    </row>
    <row r="5429" spans="1:19" ht="15.75" customHeight="1" x14ac:dyDescent="0.3">
      <c r="A5429" s="28" t="s">
        <v>566</v>
      </c>
      <c r="B5429" s="28" t="s">
        <v>1415</v>
      </c>
      <c r="C5429" s="18" t="s">
        <v>63</v>
      </c>
      <c r="D5429" s="28"/>
      <c r="E5429" s="29" t="s">
        <v>115</v>
      </c>
      <c r="F5429" s="24">
        <v>2734.1</v>
      </c>
      <c r="G5429" s="24">
        <f t="shared" si="3640"/>
        <v>0</v>
      </c>
      <c r="H5429" s="24">
        <f t="shared" si="3640"/>
        <v>2734.1</v>
      </c>
      <c r="I5429" s="24">
        <f t="shared" si="3640"/>
        <v>2734.0999999999995</v>
      </c>
      <c r="J5429" s="37">
        <f t="shared" si="3640"/>
        <v>1993.75686</v>
      </c>
      <c r="K5429" s="24">
        <f t="shared" si="3640"/>
        <v>2734.0999999999995</v>
      </c>
      <c r="L5429" s="24">
        <f t="shared" si="3640"/>
        <v>1993.75686</v>
      </c>
      <c r="M5429" s="24">
        <f t="shared" si="3640"/>
        <v>0</v>
      </c>
      <c r="N5429" s="24">
        <f t="shared" si="3640"/>
        <v>0</v>
      </c>
      <c r="O5429" s="30">
        <f t="shared" si="3640"/>
        <v>2733.91516</v>
      </c>
      <c r="P5429" s="30">
        <f t="shared" si="3640"/>
        <v>2733.91516</v>
      </c>
      <c r="Q5429" s="30">
        <f t="shared" si="3640"/>
        <v>0</v>
      </c>
      <c r="R5429" s="88">
        <f t="shared" si="3619"/>
        <v>99.993239457225442</v>
      </c>
      <c r="S5429" s="70"/>
    </row>
    <row r="5430" spans="1:19" ht="78.75" customHeight="1" x14ac:dyDescent="0.3">
      <c r="A5430" s="28" t="s">
        <v>566</v>
      </c>
      <c r="B5430" s="28" t="s">
        <v>1415</v>
      </c>
      <c r="C5430" s="18" t="s">
        <v>583</v>
      </c>
      <c r="D5430" s="28"/>
      <c r="E5430" s="29" t="s">
        <v>1213</v>
      </c>
      <c r="F5430" s="24">
        <v>2734.1</v>
      </c>
      <c r="G5430" s="24">
        <f t="shared" ref="G5430:H5430" si="3641">G5431+G5434</f>
        <v>0</v>
      </c>
      <c r="H5430" s="24">
        <f t="shared" si="3641"/>
        <v>2734.1</v>
      </c>
      <c r="I5430" s="24">
        <f t="shared" ref="I5430:Q5430" si="3642">I5431+I5434</f>
        <v>2734.0999999999995</v>
      </c>
      <c r="J5430" s="37">
        <f t="shared" si="3642"/>
        <v>1993.75686</v>
      </c>
      <c r="K5430" s="24">
        <f t="shared" si="3642"/>
        <v>2734.0999999999995</v>
      </c>
      <c r="L5430" s="24">
        <f t="shared" si="3642"/>
        <v>1993.75686</v>
      </c>
      <c r="M5430" s="24">
        <f t="shared" si="3642"/>
        <v>0</v>
      </c>
      <c r="N5430" s="24">
        <f t="shared" si="3642"/>
        <v>0</v>
      </c>
      <c r="O5430" s="30">
        <f t="shared" si="3642"/>
        <v>2733.91516</v>
      </c>
      <c r="P5430" s="30">
        <f t="shared" si="3642"/>
        <v>2733.91516</v>
      </c>
      <c r="Q5430" s="30">
        <f t="shared" si="3642"/>
        <v>0</v>
      </c>
      <c r="R5430" s="88">
        <f t="shared" si="3619"/>
        <v>99.993239457225442</v>
      </c>
      <c r="S5430" s="70"/>
    </row>
    <row r="5431" spans="1:19" ht="78.75" customHeight="1" x14ac:dyDescent="0.3">
      <c r="A5431" s="28" t="s">
        <v>566</v>
      </c>
      <c r="B5431" s="28" t="s">
        <v>1415</v>
      </c>
      <c r="C5431" s="18" t="s">
        <v>583</v>
      </c>
      <c r="D5431" s="28" t="s">
        <v>58</v>
      </c>
      <c r="E5431" s="29" t="s">
        <v>660</v>
      </c>
      <c r="F5431" s="24">
        <v>2630.2</v>
      </c>
      <c r="G5431" s="24">
        <f t="shared" ref="G5431:H5431" si="3643">G5432+G5433</f>
        <v>0</v>
      </c>
      <c r="H5431" s="24">
        <f t="shared" si="3643"/>
        <v>2630.2</v>
      </c>
      <c r="I5431" s="24">
        <f t="shared" ref="I5431:Q5431" si="3644">I5432+I5433</f>
        <v>2619.5456999999997</v>
      </c>
      <c r="J5431" s="37">
        <f t="shared" si="3644"/>
        <v>1879.11186</v>
      </c>
      <c r="K5431" s="24">
        <f t="shared" si="3644"/>
        <v>2619.5456999999997</v>
      </c>
      <c r="L5431" s="24">
        <f t="shared" si="3644"/>
        <v>1879.11186</v>
      </c>
      <c r="M5431" s="24">
        <f t="shared" si="3644"/>
        <v>0</v>
      </c>
      <c r="N5431" s="24">
        <f t="shared" si="3644"/>
        <v>0</v>
      </c>
      <c r="O5431" s="30">
        <f t="shared" si="3644"/>
        <v>2619.3608600000002</v>
      </c>
      <c r="P5431" s="30">
        <f t="shared" si="3644"/>
        <v>2619.3608600000002</v>
      </c>
      <c r="Q5431" s="30">
        <f t="shared" si="3644"/>
        <v>0</v>
      </c>
      <c r="R5431" s="88">
        <f t="shared" si="3619"/>
        <v>99.992943814646964</v>
      </c>
      <c r="S5431" s="70"/>
    </row>
    <row r="5432" spans="1:19" ht="15.75" customHeight="1" x14ac:dyDescent="0.3">
      <c r="A5432" s="28" t="s">
        <v>566</v>
      </c>
      <c r="B5432" s="28" t="s">
        <v>1415</v>
      </c>
      <c r="C5432" s="18" t="s">
        <v>583</v>
      </c>
      <c r="D5432" s="28" t="s">
        <v>59</v>
      </c>
      <c r="E5432" s="29" t="s">
        <v>661</v>
      </c>
      <c r="F5432" s="24">
        <v>2630.2</v>
      </c>
      <c r="G5432" s="24"/>
      <c r="H5432" s="24">
        <v>2630.2</v>
      </c>
      <c r="I5432" s="24">
        <v>645.65499999999997</v>
      </c>
      <c r="J5432" s="37">
        <v>522.99685999999997</v>
      </c>
      <c r="K5432" s="24">
        <f>I5432</f>
        <v>645.65499999999997</v>
      </c>
      <c r="L5432" s="24">
        <f>J5432</f>
        <v>522.99685999999997</v>
      </c>
      <c r="M5432" s="24">
        <v>0</v>
      </c>
      <c r="N5432" s="24">
        <v>0</v>
      </c>
      <c r="O5432" s="30">
        <v>645.47400000000005</v>
      </c>
      <c r="P5432" s="30">
        <f>O5432</f>
        <v>645.47400000000005</v>
      </c>
      <c r="Q5432" s="30">
        <v>0</v>
      </c>
      <c r="R5432" s="88">
        <f t="shared" si="3619"/>
        <v>99.971966452672106</v>
      </c>
      <c r="S5432" s="70"/>
    </row>
    <row r="5433" spans="1:19" ht="31.5" customHeight="1" x14ac:dyDescent="0.3">
      <c r="A5433" s="28" t="s">
        <v>566</v>
      </c>
      <c r="B5433" s="28" t="s">
        <v>1415</v>
      </c>
      <c r="C5433" s="18" t="s">
        <v>583</v>
      </c>
      <c r="D5433" s="28" t="s">
        <v>68</v>
      </c>
      <c r="E5433" s="29" t="s">
        <v>662</v>
      </c>
      <c r="F5433" s="24">
        <v>0</v>
      </c>
      <c r="G5433" s="24"/>
      <c r="H5433" s="24">
        <v>0</v>
      </c>
      <c r="I5433" s="24">
        <v>1973.8906999999999</v>
      </c>
      <c r="J5433" s="37">
        <v>1356.115</v>
      </c>
      <c r="K5433" s="24">
        <f>I5433</f>
        <v>1973.8906999999999</v>
      </c>
      <c r="L5433" s="24">
        <f>J5433</f>
        <v>1356.115</v>
      </c>
      <c r="M5433" s="24">
        <v>0</v>
      </c>
      <c r="N5433" s="24">
        <v>0</v>
      </c>
      <c r="O5433" s="30">
        <v>1973.8868600000001</v>
      </c>
      <c r="P5433" s="30">
        <f>O5433</f>
        <v>1973.8868600000001</v>
      </c>
      <c r="Q5433" s="30">
        <v>0</v>
      </c>
      <c r="R5433" s="88">
        <f t="shared" si="3619"/>
        <v>99.999805460353002</v>
      </c>
      <c r="S5433" s="70"/>
    </row>
    <row r="5434" spans="1:19" ht="31.5" customHeight="1" x14ac:dyDescent="0.3">
      <c r="A5434" s="28" t="s">
        <v>566</v>
      </c>
      <c r="B5434" s="28" t="s">
        <v>1415</v>
      </c>
      <c r="C5434" s="18" t="s">
        <v>583</v>
      </c>
      <c r="D5434" s="28" t="s">
        <v>51</v>
      </c>
      <c r="E5434" s="29" t="s">
        <v>663</v>
      </c>
      <c r="F5434" s="24">
        <v>103.9</v>
      </c>
      <c r="G5434" s="24">
        <f t="shared" ref="G5434:Q5434" si="3645">G5435</f>
        <v>0</v>
      </c>
      <c r="H5434" s="24">
        <f t="shared" si="3645"/>
        <v>103.9</v>
      </c>
      <c r="I5434" s="24">
        <f t="shared" si="3645"/>
        <v>114.5543</v>
      </c>
      <c r="J5434" s="37">
        <f t="shared" si="3645"/>
        <v>114.645</v>
      </c>
      <c r="K5434" s="24">
        <f t="shared" si="3645"/>
        <v>114.5543</v>
      </c>
      <c r="L5434" s="24">
        <f t="shared" si="3645"/>
        <v>114.645</v>
      </c>
      <c r="M5434" s="24">
        <f t="shared" si="3645"/>
        <v>0</v>
      </c>
      <c r="N5434" s="24">
        <f t="shared" si="3645"/>
        <v>0</v>
      </c>
      <c r="O5434" s="30">
        <f t="shared" si="3645"/>
        <v>114.5543</v>
      </c>
      <c r="P5434" s="30">
        <f t="shared" si="3645"/>
        <v>114.5543</v>
      </c>
      <c r="Q5434" s="30">
        <f t="shared" si="3645"/>
        <v>0</v>
      </c>
      <c r="R5434" s="88">
        <f t="shared" si="3619"/>
        <v>100</v>
      </c>
      <c r="S5434" s="70"/>
    </row>
    <row r="5435" spans="1:19" ht="31.5" customHeight="1" x14ac:dyDescent="0.3">
      <c r="A5435" s="28" t="s">
        <v>566</v>
      </c>
      <c r="B5435" s="28" t="s">
        <v>1415</v>
      </c>
      <c r="C5435" s="18" t="s">
        <v>583</v>
      </c>
      <c r="D5435" s="28" t="s">
        <v>52</v>
      </c>
      <c r="E5435" s="29" t="s">
        <v>664</v>
      </c>
      <c r="F5435" s="24">
        <v>103.9</v>
      </c>
      <c r="G5435" s="24"/>
      <c r="H5435" s="24">
        <v>103.9</v>
      </c>
      <c r="I5435" s="24">
        <v>114.5543</v>
      </c>
      <c r="J5435" s="37">
        <v>114.645</v>
      </c>
      <c r="K5435" s="24">
        <f>I5435</f>
        <v>114.5543</v>
      </c>
      <c r="L5435" s="24">
        <f>J5435</f>
        <v>114.645</v>
      </c>
      <c r="M5435" s="24">
        <v>0</v>
      </c>
      <c r="N5435" s="24">
        <v>0</v>
      </c>
      <c r="O5435" s="30">
        <v>114.5543</v>
      </c>
      <c r="P5435" s="30">
        <f>O5435</f>
        <v>114.5543</v>
      </c>
      <c r="Q5435" s="30">
        <v>0</v>
      </c>
      <c r="R5435" s="88">
        <f t="shared" si="3619"/>
        <v>100</v>
      </c>
      <c r="S5435" s="70"/>
    </row>
    <row r="5436" spans="1:19" s="36" customFormat="1" ht="31.5" customHeight="1" x14ac:dyDescent="0.3">
      <c r="A5436" s="43" t="s">
        <v>584</v>
      </c>
      <c r="B5436" s="43" t="s">
        <v>1396</v>
      </c>
      <c r="C5436" s="27"/>
      <c r="D5436" s="43"/>
      <c r="E5436" s="44" t="s">
        <v>618</v>
      </c>
      <c r="F5436" s="22">
        <v>385181.7</v>
      </c>
      <c r="G5436" s="22">
        <f t="shared" ref="G5436:Q5436" si="3646">G5437+G5464</f>
        <v>25817.919999999998</v>
      </c>
      <c r="H5436" s="22">
        <f t="shared" si="3646"/>
        <v>419273.27799999999</v>
      </c>
      <c r="I5436" s="22">
        <f t="shared" si="3646"/>
        <v>632860.2659</v>
      </c>
      <c r="J5436" s="76">
        <f t="shared" si="3646"/>
        <v>208467.32464000001</v>
      </c>
      <c r="K5436" s="22">
        <f t="shared" si="3646"/>
        <v>425600</v>
      </c>
      <c r="L5436" s="22">
        <f t="shared" si="3646"/>
        <v>64281.154999999999</v>
      </c>
      <c r="M5436" s="22">
        <f t="shared" si="3646"/>
        <v>522051.32</v>
      </c>
      <c r="N5436" s="22">
        <f t="shared" si="3646"/>
        <v>134914.55499999999</v>
      </c>
      <c r="O5436" s="45">
        <f t="shared" si="3646"/>
        <v>179780.03252000001</v>
      </c>
      <c r="P5436" s="45">
        <f t="shared" si="3646"/>
        <v>64281.154999999999</v>
      </c>
      <c r="Q5436" s="45">
        <f t="shared" si="3646"/>
        <v>69009.289000000004</v>
      </c>
      <c r="R5436" s="86">
        <f t="shared" si="3619"/>
        <v>28.407539895767059</v>
      </c>
      <c r="S5436" s="70"/>
    </row>
    <row r="5437" spans="1:19" s="36" customFormat="1" ht="15.75" customHeight="1" x14ac:dyDescent="0.3">
      <c r="A5437" s="43" t="s">
        <v>584</v>
      </c>
      <c r="B5437" s="43" t="s">
        <v>45</v>
      </c>
      <c r="C5437" s="27"/>
      <c r="D5437" s="43"/>
      <c r="E5437" s="44" t="s">
        <v>619</v>
      </c>
      <c r="F5437" s="22">
        <v>74789.2</v>
      </c>
      <c r="G5437" s="22">
        <f t="shared" ref="G5437:Q5437" si="3647">G5438</f>
        <v>0</v>
      </c>
      <c r="H5437" s="22">
        <f t="shared" si="3647"/>
        <v>83062.857999999993</v>
      </c>
      <c r="I5437" s="22">
        <f t="shared" si="3647"/>
        <v>84532.610060000006</v>
      </c>
      <c r="J5437" s="76">
        <f t="shared" si="3647"/>
        <v>58352.228560000003</v>
      </c>
      <c r="K5437" s="22">
        <f t="shared" si="3647"/>
        <v>0</v>
      </c>
      <c r="L5437" s="22">
        <f t="shared" si="3647"/>
        <v>0</v>
      </c>
      <c r="M5437" s="22">
        <f t="shared" si="3647"/>
        <v>0</v>
      </c>
      <c r="N5437" s="22">
        <f t="shared" si="3647"/>
        <v>0</v>
      </c>
      <c r="O5437" s="45">
        <f t="shared" si="3647"/>
        <v>84496.677820000012</v>
      </c>
      <c r="P5437" s="45">
        <f t="shared" si="3647"/>
        <v>0</v>
      </c>
      <c r="Q5437" s="45">
        <f t="shared" si="3647"/>
        <v>0</v>
      </c>
      <c r="R5437" s="86">
        <f t="shared" si="3619"/>
        <v>99.957493043247453</v>
      </c>
      <c r="S5437" s="70"/>
    </row>
    <row r="5438" spans="1:19" s="49" customFormat="1" ht="15.75" customHeight="1" x14ac:dyDescent="0.3">
      <c r="A5438" s="47" t="s">
        <v>584</v>
      </c>
      <c r="B5438" s="47" t="s">
        <v>1393</v>
      </c>
      <c r="C5438" s="20"/>
      <c r="D5438" s="47"/>
      <c r="E5438" s="48" t="s">
        <v>635</v>
      </c>
      <c r="F5438" s="23">
        <v>74789.2</v>
      </c>
      <c r="G5438" s="23">
        <f t="shared" ref="G5438" si="3648">G5445+G5455</f>
        <v>0</v>
      </c>
      <c r="H5438" s="23">
        <f>H5445+H5455+H5439</f>
        <v>83062.857999999993</v>
      </c>
      <c r="I5438" s="23">
        <f>I5445+I5455+I5439</f>
        <v>84532.610060000006</v>
      </c>
      <c r="J5438" s="23">
        <f t="shared" ref="J5438:Q5438" si="3649">J5445+J5455+J5439</f>
        <v>58352.228560000003</v>
      </c>
      <c r="K5438" s="23">
        <f t="shared" si="3649"/>
        <v>0</v>
      </c>
      <c r="L5438" s="23">
        <f t="shared" si="3649"/>
        <v>0</v>
      </c>
      <c r="M5438" s="23">
        <f t="shared" si="3649"/>
        <v>0</v>
      </c>
      <c r="N5438" s="23">
        <f t="shared" si="3649"/>
        <v>0</v>
      </c>
      <c r="O5438" s="23">
        <f t="shared" si="3649"/>
        <v>84496.677820000012</v>
      </c>
      <c r="P5438" s="23">
        <f t="shared" si="3649"/>
        <v>0</v>
      </c>
      <c r="Q5438" s="23">
        <f t="shared" si="3649"/>
        <v>0</v>
      </c>
      <c r="R5438" s="87">
        <f t="shared" si="3619"/>
        <v>99.957493043247453</v>
      </c>
      <c r="S5438" s="70"/>
    </row>
    <row r="5439" spans="1:19" ht="31.5" hidden="1" customHeight="1" x14ac:dyDescent="0.3">
      <c r="A5439" s="28" t="s">
        <v>584</v>
      </c>
      <c r="B5439" s="28" t="s">
        <v>1393</v>
      </c>
      <c r="C5439" s="18" t="s">
        <v>280</v>
      </c>
      <c r="D5439" s="28"/>
      <c r="E5439" s="29" t="s">
        <v>1605</v>
      </c>
      <c r="F5439" s="23"/>
      <c r="G5439" s="23"/>
      <c r="H5439" s="24">
        <f t="shared" ref="H5439:I5443" si="3650">H5440</f>
        <v>0</v>
      </c>
      <c r="I5439" s="24">
        <f t="shared" si="3650"/>
        <v>0</v>
      </c>
      <c r="J5439" s="24">
        <f t="shared" ref="J5439:Q5443" si="3651">J5440</f>
        <v>0</v>
      </c>
      <c r="K5439" s="24">
        <f t="shared" si="3651"/>
        <v>0</v>
      </c>
      <c r="L5439" s="24">
        <f t="shared" si="3651"/>
        <v>0</v>
      </c>
      <c r="M5439" s="24">
        <f t="shared" si="3651"/>
        <v>0</v>
      </c>
      <c r="N5439" s="24">
        <f t="shared" si="3651"/>
        <v>0</v>
      </c>
      <c r="O5439" s="24">
        <f t="shared" si="3651"/>
        <v>0</v>
      </c>
      <c r="P5439" s="24">
        <f t="shared" si="3651"/>
        <v>0</v>
      </c>
      <c r="Q5439" s="24">
        <f t="shared" si="3651"/>
        <v>0</v>
      </c>
      <c r="R5439" s="30">
        <v>0</v>
      </c>
      <c r="S5439" s="26" t="s">
        <v>2026</v>
      </c>
    </row>
    <row r="5440" spans="1:19" ht="47.25" hidden="1" customHeight="1" x14ac:dyDescent="0.3">
      <c r="A5440" s="28" t="s">
        <v>584</v>
      </c>
      <c r="B5440" s="28" t="s">
        <v>1393</v>
      </c>
      <c r="C5440" s="18" t="s">
        <v>281</v>
      </c>
      <c r="D5440" s="28"/>
      <c r="E5440" s="29" t="s">
        <v>1606</v>
      </c>
      <c r="F5440" s="23"/>
      <c r="G5440" s="23"/>
      <c r="H5440" s="24">
        <f t="shared" si="3650"/>
        <v>0</v>
      </c>
      <c r="I5440" s="24">
        <f t="shared" si="3650"/>
        <v>0</v>
      </c>
      <c r="J5440" s="24">
        <f t="shared" si="3651"/>
        <v>0</v>
      </c>
      <c r="K5440" s="24">
        <f t="shared" si="3651"/>
        <v>0</v>
      </c>
      <c r="L5440" s="24">
        <f t="shared" si="3651"/>
        <v>0</v>
      </c>
      <c r="M5440" s="24">
        <f t="shared" si="3651"/>
        <v>0</v>
      </c>
      <c r="N5440" s="24">
        <f t="shared" si="3651"/>
        <v>0</v>
      </c>
      <c r="O5440" s="24">
        <f t="shared" si="3651"/>
        <v>0</v>
      </c>
      <c r="P5440" s="24">
        <f t="shared" si="3651"/>
        <v>0</v>
      </c>
      <c r="Q5440" s="24">
        <f t="shared" si="3651"/>
        <v>0</v>
      </c>
      <c r="R5440" s="30">
        <v>0</v>
      </c>
      <c r="S5440" s="26" t="s">
        <v>2026</v>
      </c>
    </row>
    <row r="5441" spans="1:19" ht="31.5" hidden="1" customHeight="1" x14ac:dyDescent="0.3">
      <c r="A5441" s="28" t="s">
        <v>584</v>
      </c>
      <c r="B5441" s="28" t="s">
        <v>1393</v>
      </c>
      <c r="C5441" s="18" t="s">
        <v>282</v>
      </c>
      <c r="D5441" s="28"/>
      <c r="E5441" s="29" t="s">
        <v>1607</v>
      </c>
      <c r="F5441" s="23"/>
      <c r="G5441" s="23"/>
      <c r="H5441" s="24">
        <f t="shared" si="3650"/>
        <v>0</v>
      </c>
      <c r="I5441" s="24">
        <f t="shared" si="3650"/>
        <v>0</v>
      </c>
      <c r="J5441" s="24">
        <f t="shared" si="3651"/>
        <v>0</v>
      </c>
      <c r="K5441" s="24">
        <f t="shared" si="3651"/>
        <v>0</v>
      </c>
      <c r="L5441" s="24">
        <f t="shared" si="3651"/>
        <v>0</v>
      </c>
      <c r="M5441" s="24">
        <f t="shared" si="3651"/>
        <v>0</v>
      </c>
      <c r="N5441" s="24">
        <f t="shared" si="3651"/>
        <v>0</v>
      </c>
      <c r="O5441" s="24">
        <f t="shared" si="3651"/>
        <v>0</v>
      </c>
      <c r="P5441" s="24">
        <f t="shared" si="3651"/>
        <v>0</v>
      </c>
      <c r="Q5441" s="24">
        <f t="shared" si="3651"/>
        <v>0</v>
      </c>
      <c r="R5441" s="30">
        <v>0</v>
      </c>
      <c r="S5441" s="26" t="s">
        <v>2026</v>
      </c>
    </row>
    <row r="5442" spans="1:19" ht="94.5" hidden="1" customHeight="1" x14ac:dyDescent="0.3">
      <c r="A5442" s="28" t="s">
        <v>584</v>
      </c>
      <c r="B5442" s="28" t="s">
        <v>1393</v>
      </c>
      <c r="C5442" s="18" t="s">
        <v>2024</v>
      </c>
      <c r="D5442" s="28"/>
      <c r="E5442" s="29" t="s">
        <v>2025</v>
      </c>
      <c r="F5442" s="23"/>
      <c r="G5442" s="23"/>
      <c r="H5442" s="24">
        <f t="shared" si="3650"/>
        <v>0</v>
      </c>
      <c r="I5442" s="24">
        <f t="shared" si="3650"/>
        <v>0</v>
      </c>
      <c r="J5442" s="24">
        <f t="shared" si="3651"/>
        <v>0</v>
      </c>
      <c r="K5442" s="24">
        <f t="shared" si="3651"/>
        <v>0</v>
      </c>
      <c r="L5442" s="24">
        <f t="shared" si="3651"/>
        <v>0</v>
      </c>
      <c r="M5442" s="24">
        <f t="shared" si="3651"/>
        <v>0</v>
      </c>
      <c r="N5442" s="24">
        <f t="shared" si="3651"/>
        <v>0</v>
      </c>
      <c r="O5442" s="24">
        <f t="shared" si="3651"/>
        <v>0</v>
      </c>
      <c r="P5442" s="24">
        <f t="shared" si="3651"/>
        <v>0</v>
      </c>
      <c r="Q5442" s="24">
        <f t="shared" si="3651"/>
        <v>0</v>
      </c>
      <c r="R5442" s="30">
        <v>0</v>
      </c>
      <c r="S5442" s="26" t="s">
        <v>2026</v>
      </c>
    </row>
    <row r="5443" spans="1:19" ht="31.5" hidden="1" customHeight="1" x14ac:dyDescent="0.3">
      <c r="A5443" s="28" t="s">
        <v>584</v>
      </c>
      <c r="B5443" s="28" t="s">
        <v>1393</v>
      </c>
      <c r="C5443" s="18" t="s">
        <v>2024</v>
      </c>
      <c r="D5443" s="28" t="s">
        <v>345</v>
      </c>
      <c r="E5443" s="29" t="s">
        <v>671</v>
      </c>
      <c r="F5443" s="23"/>
      <c r="G5443" s="23"/>
      <c r="H5443" s="24">
        <f t="shared" si="3650"/>
        <v>0</v>
      </c>
      <c r="I5443" s="24">
        <f t="shared" si="3650"/>
        <v>0</v>
      </c>
      <c r="J5443" s="24">
        <f t="shared" si="3651"/>
        <v>0</v>
      </c>
      <c r="K5443" s="24">
        <f t="shared" si="3651"/>
        <v>0</v>
      </c>
      <c r="L5443" s="24">
        <f t="shared" si="3651"/>
        <v>0</v>
      </c>
      <c r="M5443" s="24">
        <f t="shared" si="3651"/>
        <v>0</v>
      </c>
      <c r="N5443" s="24">
        <f t="shared" si="3651"/>
        <v>0</v>
      </c>
      <c r="O5443" s="24">
        <f t="shared" si="3651"/>
        <v>0</v>
      </c>
      <c r="P5443" s="24">
        <f t="shared" si="3651"/>
        <v>0</v>
      </c>
      <c r="Q5443" s="24">
        <f t="shared" si="3651"/>
        <v>0</v>
      </c>
      <c r="R5443" s="30">
        <v>0</v>
      </c>
      <c r="S5443" s="26" t="s">
        <v>2026</v>
      </c>
    </row>
    <row r="5444" spans="1:19" ht="15.75" hidden="1" customHeight="1" x14ac:dyDescent="0.3">
      <c r="A5444" s="28" t="s">
        <v>584</v>
      </c>
      <c r="B5444" s="28" t="s">
        <v>1393</v>
      </c>
      <c r="C5444" s="18" t="s">
        <v>2024</v>
      </c>
      <c r="D5444" s="28" t="s">
        <v>344</v>
      </c>
      <c r="E5444" s="29" t="s">
        <v>672</v>
      </c>
      <c r="F5444" s="23"/>
      <c r="G5444" s="23"/>
      <c r="H5444" s="24">
        <v>0</v>
      </c>
      <c r="I5444" s="24">
        <v>0</v>
      </c>
      <c r="J5444" s="37">
        <v>0</v>
      </c>
      <c r="K5444" s="24">
        <v>0</v>
      </c>
      <c r="L5444" s="24">
        <v>0</v>
      </c>
      <c r="M5444" s="24">
        <f>I5444</f>
        <v>0</v>
      </c>
      <c r="N5444" s="24">
        <f>J5444</f>
        <v>0</v>
      </c>
      <c r="O5444" s="30">
        <v>0</v>
      </c>
      <c r="P5444" s="30">
        <v>0</v>
      </c>
      <c r="Q5444" s="30">
        <v>0</v>
      </c>
      <c r="R5444" s="30">
        <v>0</v>
      </c>
      <c r="S5444" s="26" t="s">
        <v>2026</v>
      </c>
    </row>
    <row r="5445" spans="1:19" ht="31.5" customHeight="1" x14ac:dyDescent="0.3">
      <c r="A5445" s="28" t="s">
        <v>584</v>
      </c>
      <c r="B5445" s="28" t="s">
        <v>1393</v>
      </c>
      <c r="C5445" s="18" t="s">
        <v>65</v>
      </c>
      <c r="D5445" s="28"/>
      <c r="E5445" s="29" t="s">
        <v>1228</v>
      </c>
      <c r="F5445" s="24">
        <v>74789.2</v>
      </c>
      <c r="G5445" s="24">
        <f t="shared" ref="G5445:Q5445" si="3652">G5446</f>
        <v>0</v>
      </c>
      <c r="H5445" s="24">
        <f t="shared" si="3652"/>
        <v>74312.67</v>
      </c>
      <c r="I5445" s="24">
        <f t="shared" si="3652"/>
        <v>72015.27</v>
      </c>
      <c r="J5445" s="37">
        <f t="shared" si="3652"/>
        <v>54854.44066</v>
      </c>
      <c r="K5445" s="24">
        <f t="shared" si="3652"/>
        <v>0</v>
      </c>
      <c r="L5445" s="24">
        <f t="shared" si="3652"/>
        <v>0</v>
      </c>
      <c r="M5445" s="24">
        <f t="shared" si="3652"/>
        <v>0</v>
      </c>
      <c r="N5445" s="24">
        <f t="shared" si="3652"/>
        <v>0</v>
      </c>
      <c r="O5445" s="30">
        <f t="shared" si="3652"/>
        <v>71979.337760000009</v>
      </c>
      <c r="P5445" s="30">
        <f t="shared" si="3652"/>
        <v>0</v>
      </c>
      <c r="Q5445" s="30">
        <f t="shared" si="3652"/>
        <v>0</v>
      </c>
      <c r="R5445" s="88">
        <f t="shared" si="3619"/>
        <v>99.950104693074124</v>
      </c>
      <c r="S5445" s="70"/>
    </row>
    <row r="5446" spans="1:19" ht="31.5" customHeight="1" x14ac:dyDescent="0.3">
      <c r="A5446" s="28" t="s">
        <v>584</v>
      </c>
      <c r="B5446" s="28" t="s">
        <v>1393</v>
      </c>
      <c r="C5446" s="18" t="s">
        <v>66</v>
      </c>
      <c r="D5446" s="28"/>
      <c r="E5446" s="29" t="s">
        <v>1231</v>
      </c>
      <c r="F5446" s="24">
        <v>74789.2</v>
      </c>
      <c r="G5446" s="24">
        <f t="shared" ref="G5446:H5446" si="3653">G5447+G5450</f>
        <v>0</v>
      </c>
      <c r="H5446" s="24">
        <f t="shared" si="3653"/>
        <v>74312.67</v>
      </c>
      <c r="I5446" s="24">
        <f t="shared" ref="I5446:Q5446" si="3654">I5447+I5450</f>
        <v>72015.27</v>
      </c>
      <c r="J5446" s="37">
        <f t="shared" si="3654"/>
        <v>54854.44066</v>
      </c>
      <c r="K5446" s="24">
        <f t="shared" si="3654"/>
        <v>0</v>
      </c>
      <c r="L5446" s="24">
        <f t="shared" si="3654"/>
        <v>0</v>
      </c>
      <c r="M5446" s="24">
        <f t="shared" si="3654"/>
        <v>0</v>
      </c>
      <c r="N5446" s="24">
        <f t="shared" si="3654"/>
        <v>0</v>
      </c>
      <c r="O5446" s="30">
        <f t="shared" si="3654"/>
        <v>71979.337760000009</v>
      </c>
      <c r="P5446" s="30">
        <f t="shared" si="3654"/>
        <v>0</v>
      </c>
      <c r="Q5446" s="30">
        <f t="shared" si="3654"/>
        <v>0</v>
      </c>
      <c r="R5446" s="88">
        <f t="shared" si="3619"/>
        <v>99.950104693074124</v>
      </c>
      <c r="S5446" s="70"/>
    </row>
    <row r="5447" spans="1:19" ht="31.5" customHeight="1" x14ac:dyDescent="0.3">
      <c r="A5447" s="28" t="s">
        <v>584</v>
      </c>
      <c r="B5447" s="28" t="s">
        <v>1393</v>
      </c>
      <c r="C5447" s="18" t="s">
        <v>67</v>
      </c>
      <c r="D5447" s="28"/>
      <c r="E5447" s="29" t="s">
        <v>1221</v>
      </c>
      <c r="F5447" s="24">
        <v>70061.2</v>
      </c>
      <c r="G5447" s="24">
        <f t="shared" ref="G5447:Q5448" si="3655">G5448</f>
        <v>0</v>
      </c>
      <c r="H5447" s="24">
        <f t="shared" si="3655"/>
        <v>70061.2</v>
      </c>
      <c r="I5447" s="24">
        <f t="shared" si="3655"/>
        <v>68125.710200000001</v>
      </c>
      <c r="J5447" s="37">
        <f t="shared" si="3655"/>
        <v>52383.458919999997</v>
      </c>
      <c r="K5447" s="24">
        <f t="shared" si="3655"/>
        <v>0</v>
      </c>
      <c r="L5447" s="24">
        <f t="shared" si="3655"/>
        <v>0</v>
      </c>
      <c r="M5447" s="24">
        <f t="shared" si="3655"/>
        <v>0</v>
      </c>
      <c r="N5447" s="24">
        <f t="shared" si="3655"/>
        <v>0</v>
      </c>
      <c r="O5447" s="30">
        <f t="shared" si="3655"/>
        <v>68089.891010000007</v>
      </c>
      <c r="P5447" s="30">
        <f t="shared" si="3655"/>
        <v>0</v>
      </c>
      <c r="Q5447" s="30">
        <f t="shared" si="3655"/>
        <v>0</v>
      </c>
      <c r="R5447" s="88">
        <f t="shared" si="3619"/>
        <v>99.947421920601144</v>
      </c>
      <c r="S5447" s="70"/>
    </row>
    <row r="5448" spans="1:19" ht="78.75" customHeight="1" x14ac:dyDescent="0.3">
      <c r="A5448" s="28" t="s">
        <v>584</v>
      </c>
      <c r="B5448" s="28" t="s">
        <v>1393</v>
      </c>
      <c r="C5448" s="18" t="s">
        <v>67</v>
      </c>
      <c r="D5448" s="28" t="s">
        <v>58</v>
      </c>
      <c r="E5448" s="29" t="s">
        <v>660</v>
      </c>
      <c r="F5448" s="24">
        <v>70061.2</v>
      </c>
      <c r="G5448" s="24">
        <f t="shared" si="3655"/>
        <v>0</v>
      </c>
      <c r="H5448" s="24">
        <f t="shared" si="3655"/>
        <v>70061.2</v>
      </c>
      <c r="I5448" s="24">
        <f t="shared" si="3655"/>
        <v>68125.710200000001</v>
      </c>
      <c r="J5448" s="37">
        <f t="shared" si="3655"/>
        <v>52383.458919999997</v>
      </c>
      <c r="K5448" s="24">
        <f t="shared" si="3655"/>
        <v>0</v>
      </c>
      <c r="L5448" s="24">
        <f t="shared" si="3655"/>
        <v>0</v>
      </c>
      <c r="M5448" s="24">
        <f t="shared" si="3655"/>
        <v>0</v>
      </c>
      <c r="N5448" s="24">
        <f t="shared" si="3655"/>
        <v>0</v>
      </c>
      <c r="O5448" s="30">
        <f t="shared" si="3655"/>
        <v>68089.891010000007</v>
      </c>
      <c r="P5448" s="30">
        <f t="shared" si="3655"/>
        <v>0</v>
      </c>
      <c r="Q5448" s="30">
        <f t="shared" si="3655"/>
        <v>0</v>
      </c>
      <c r="R5448" s="88">
        <f t="shared" si="3619"/>
        <v>99.947421920601144</v>
      </c>
      <c r="S5448" s="70"/>
    </row>
    <row r="5449" spans="1:19" ht="31.5" customHeight="1" x14ac:dyDescent="0.3">
      <c r="A5449" s="28" t="s">
        <v>584</v>
      </c>
      <c r="B5449" s="28" t="s">
        <v>1393</v>
      </c>
      <c r="C5449" s="18" t="s">
        <v>67</v>
      </c>
      <c r="D5449" s="28" t="s">
        <v>68</v>
      </c>
      <c r="E5449" s="29" t="s">
        <v>662</v>
      </c>
      <c r="F5449" s="24">
        <v>70061.2</v>
      </c>
      <c r="G5449" s="24"/>
      <c r="H5449" s="24">
        <v>70061.2</v>
      </c>
      <c r="I5449" s="24">
        <v>68125.710200000001</v>
      </c>
      <c r="J5449" s="37">
        <v>52383.458919999997</v>
      </c>
      <c r="K5449" s="24">
        <v>0</v>
      </c>
      <c r="L5449" s="24">
        <v>0</v>
      </c>
      <c r="M5449" s="24">
        <v>0</v>
      </c>
      <c r="N5449" s="24">
        <v>0</v>
      </c>
      <c r="O5449" s="30">
        <v>68089.891010000007</v>
      </c>
      <c r="P5449" s="30">
        <v>0</v>
      </c>
      <c r="Q5449" s="30">
        <v>0</v>
      </c>
      <c r="R5449" s="88">
        <f t="shared" si="3619"/>
        <v>99.947421920601144</v>
      </c>
      <c r="S5449" s="70"/>
    </row>
    <row r="5450" spans="1:19" ht="31.5" customHeight="1" x14ac:dyDescent="0.3">
      <c r="A5450" s="28" t="s">
        <v>584</v>
      </c>
      <c r="B5450" s="28" t="s">
        <v>1393</v>
      </c>
      <c r="C5450" s="18" t="s">
        <v>69</v>
      </c>
      <c r="D5450" s="28"/>
      <c r="E5450" s="29" t="s">
        <v>1222</v>
      </c>
      <c r="F5450" s="24">
        <v>4728</v>
      </c>
      <c r="G5450" s="24">
        <f t="shared" ref="G5450:H5450" si="3656">G5451+G5453</f>
        <v>0</v>
      </c>
      <c r="H5450" s="24">
        <f t="shared" si="3656"/>
        <v>4251.47</v>
      </c>
      <c r="I5450" s="24">
        <f t="shared" ref="I5450:Q5450" si="3657">I5451+I5453</f>
        <v>3889.5598</v>
      </c>
      <c r="J5450" s="37">
        <f t="shared" si="3657"/>
        <v>2470.9817399999997</v>
      </c>
      <c r="K5450" s="24">
        <f t="shared" si="3657"/>
        <v>0</v>
      </c>
      <c r="L5450" s="24">
        <f t="shared" si="3657"/>
        <v>0</v>
      </c>
      <c r="M5450" s="24">
        <f t="shared" si="3657"/>
        <v>0</v>
      </c>
      <c r="N5450" s="24">
        <f t="shared" si="3657"/>
        <v>0</v>
      </c>
      <c r="O5450" s="30">
        <f t="shared" si="3657"/>
        <v>3889.4467500000001</v>
      </c>
      <c r="P5450" s="30">
        <f t="shared" si="3657"/>
        <v>0</v>
      </c>
      <c r="Q5450" s="30">
        <f t="shared" si="3657"/>
        <v>0</v>
      </c>
      <c r="R5450" s="88">
        <f t="shared" si="3619"/>
        <v>99.997093501429134</v>
      </c>
      <c r="S5450" s="70"/>
    </row>
    <row r="5451" spans="1:19" ht="78.75" customHeight="1" x14ac:dyDescent="0.3">
      <c r="A5451" s="28" t="s">
        <v>584</v>
      </c>
      <c r="B5451" s="28" t="s">
        <v>1393</v>
      </c>
      <c r="C5451" s="18" t="s">
        <v>69</v>
      </c>
      <c r="D5451" s="28" t="s">
        <v>58</v>
      </c>
      <c r="E5451" s="62" t="s">
        <v>660</v>
      </c>
      <c r="F5451" s="24">
        <v>148</v>
      </c>
      <c r="G5451" s="24">
        <f t="shared" ref="G5451:Q5451" si="3658">G5452</f>
        <v>0</v>
      </c>
      <c r="H5451" s="24">
        <f t="shared" si="3658"/>
        <v>148</v>
      </c>
      <c r="I5451" s="24">
        <f t="shared" si="3658"/>
        <v>27.1998</v>
      </c>
      <c r="J5451" s="37">
        <f t="shared" si="3658"/>
        <v>25.41</v>
      </c>
      <c r="K5451" s="24">
        <f t="shared" si="3658"/>
        <v>0</v>
      </c>
      <c r="L5451" s="24">
        <f t="shared" si="3658"/>
        <v>0</v>
      </c>
      <c r="M5451" s="24">
        <f t="shared" si="3658"/>
        <v>0</v>
      </c>
      <c r="N5451" s="24">
        <f t="shared" si="3658"/>
        <v>0</v>
      </c>
      <c r="O5451" s="30">
        <f t="shared" si="3658"/>
        <v>27.1998</v>
      </c>
      <c r="P5451" s="30">
        <f t="shared" si="3658"/>
        <v>0</v>
      </c>
      <c r="Q5451" s="30">
        <f t="shared" si="3658"/>
        <v>0</v>
      </c>
      <c r="R5451" s="88">
        <f t="shared" si="3619"/>
        <v>100</v>
      </c>
      <c r="S5451" s="70"/>
    </row>
    <row r="5452" spans="1:19" ht="31.5" customHeight="1" x14ac:dyDescent="0.3">
      <c r="A5452" s="28" t="s">
        <v>584</v>
      </c>
      <c r="B5452" s="28" t="s">
        <v>1393</v>
      </c>
      <c r="C5452" s="18" t="s">
        <v>69</v>
      </c>
      <c r="D5452" s="28" t="s">
        <v>68</v>
      </c>
      <c r="E5452" s="29" t="s">
        <v>662</v>
      </c>
      <c r="F5452" s="24">
        <v>148</v>
      </c>
      <c r="G5452" s="24"/>
      <c r="H5452" s="24">
        <v>148</v>
      </c>
      <c r="I5452" s="24">
        <v>27.1998</v>
      </c>
      <c r="J5452" s="37">
        <v>25.41</v>
      </c>
      <c r="K5452" s="24">
        <v>0</v>
      </c>
      <c r="L5452" s="24">
        <v>0</v>
      </c>
      <c r="M5452" s="24">
        <v>0</v>
      </c>
      <c r="N5452" s="24">
        <v>0</v>
      </c>
      <c r="O5452" s="30">
        <v>27.1998</v>
      </c>
      <c r="P5452" s="30">
        <v>0</v>
      </c>
      <c r="Q5452" s="30">
        <v>0</v>
      </c>
      <c r="R5452" s="88">
        <f t="shared" si="3619"/>
        <v>100</v>
      </c>
      <c r="S5452" s="70"/>
    </row>
    <row r="5453" spans="1:19" ht="31.5" customHeight="1" x14ac:dyDescent="0.3">
      <c r="A5453" s="28" t="s">
        <v>584</v>
      </c>
      <c r="B5453" s="28" t="s">
        <v>1393</v>
      </c>
      <c r="C5453" s="18" t="s">
        <v>69</v>
      </c>
      <c r="D5453" s="28" t="s">
        <v>51</v>
      </c>
      <c r="E5453" s="29" t="s">
        <v>663</v>
      </c>
      <c r="F5453" s="24">
        <v>4580</v>
      </c>
      <c r="G5453" s="24">
        <f t="shared" ref="G5453:Q5453" si="3659">G5454</f>
        <v>0</v>
      </c>
      <c r="H5453" s="24">
        <f t="shared" si="3659"/>
        <v>4103.47</v>
      </c>
      <c r="I5453" s="24">
        <f t="shared" si="3659"/>
        <v>3862.36</v>
      </c>
      <c r="J5453" s="37">
        <f t="shared" si="3659"/>
        <v>2445.5717399999999</v>
      </c>
      <c r="K5453" s="24">
        <f t="shared" si="3659"/>
        <v>0</v>
      </c>
      <c r="L5453" s="24">
        <f t="shared" si="3659"/>
        <v>0</v>
      </c>
      <c r="M5453" s="24">
        <f t="shared" si="3659"/>
        <v>0</v>
      </c>
      <c r="N5453" s="24">
        <f t="shared" si="3659"/>
        <v>0</v>
      </c>
      <c r="O5453" s="30">
        <f t="shared" si="3659"/>
        <v>3862.2469500000002</v>
      </c>
      <c r="P5453" s="30">
        <f t="shared" si="3659"/>
        <v>0</v>
      </c>
      <c r="Q5453" s="30">
        <f t="shared" si="3659"/>
        <v>0</v>
      </c>
      <c r="R5453" s="88">
        <f t="shared" ref="R5453:R5501" si="3660">O5453/I5453*100</f>
        <v>99.997073033067863</v>
      </c>
      <c r="S5453" s="70"/>
    </row>
    <row r="5454" spans="1:19" ht="31.5" customHeight="1" x14ac:dyDescent="0.3">
      <c r="A5454" s="28" t="s">
        <v>584</v>
      </c>
      <c r="B5454" s="28" t="s">
        <v>1393</v>
      </c>
      <c r="C5454" s="18" t="s">
        <v>69</v>
      </c>
      <c r="D5454" s="28" t="s">
        <v>52</v>
      </c>
      <c r="E5454" s="29" t="s">
        <v>664</v>
      </c>
      <c r="F5454" s="24">
        <v>4580</v>
      </c>
      <c r="G5454" s="24"/>
      <c r="H5454" s="24">
        <f>4127.47-24</f>
        <v>4103.47</v>
      </c>
      <c r="I5454" s="24">
        <v>3862.36</v>
      </c>
      <c r="J5454" s="37">
        <v>2445.5717399999999</v>
      </c>
      <c r="K5454" s="24">
        <v>0</v>
      </c>
      <c r="L5454" s="24">
        <v>0</v>
      </c>
      <c r="M5454" s="24">
        <v>0</v>
      </c>
      <c r="N5454" s="24">
        <v>0</v>
      </c>
      <c r="O5454" s="30">
        <v>3862.2469500000002</v>
      </c>
      <c r="P5454" s="30">
        <v>0</v>
      </c>
      <c r="Q5454" s="30">
        <v>0</v>
      </c>
      <c r="R5454" s="88">
        <f t="shared" si="3660"/>
        <v>99.997073033067863</v>
      </c>
      <c r="S5454" s="70"/>
    </row>
    <row r="5455" spans="1:19" ht="47.25" customHeight="1" x14ac:dyDescent="0.3">
      <c r="A5455" s="28" t="s">
        <v>584</v>
      </c>
      <c r="B5455" s="28" t="s">
        <v>1393</v>
      </c>
      <c r="C5455" s="28" t="s">
        <v>79</v>
      </c>
      <c r="D5455" s="28"/>
      <c r="E5455" s="29" t="s">
        <v>1232</v>
      </c>
      <c r="F5455" s="24">
        <v>0</v>
      </c>
      <c r="G5455" s="24">
        <f t="shared" ref="G5455:Q5458" si="3661">G5456</f>
        <v>0</v>
      </c>
      <c r="H5455" s="24">
        <f>H5456+H5463</f>
        <v>8750.1880000000001</v>
      </c>
      <c r="I5455" s="24">
        <f>I5456+I5460</f>
        <v>12517.34006</v>
      </c>
      <c r="J5455" s="24">
        <f t="shared" ref="J5455:Q5455" si="3662">J5456+J5460</f>
        <v>3497.7878999999998</v>
      </c>
      <c r="K5455" s="24">
        <f t="shared" si="3662"/>
        <v>0</v>
      </c>
      <c r="L5455" s="24">
        <f t="shared" si="3662"/>
        <v>0</v>
      </c>
      <c r="M5455" s="24">
        <f t="shared" si="3662"/>
        <v>0</v>
      </c>
      <c r="N5455" s="24">
        <f t="shared" si="3662"/>
        <v>0</v>
      </c>
      <c r="O5455" s="24">
        <f t="shared" si="3662"/>
        <v>12517.34006</v>
      </c>
      <c r="P5455" s="24">
        <f t="shared" si="3662"/>
        <v>0</v>
      </c>
      <c r="Q5455" s="24">
        <f t="shared" si="3662"/>
        <v>0</v>
      </c>
      <c r="R5455" s="88">
        <f t="shared" si="3660"/>
        <v>100</v>
      </c>
      <c r="S5455" s="70"/>
    </row>
    <row r="5456" spans="1:19" ht="31.5" customHeight="1" x14ac:dyDescent="0.3">
      <c r="A5456" s="28" t="s">
        <v>584</v>
      </c>
      <c r="B5456" s="28" t="s">
        <v>1393</v>
      </c>
      <c r="C5456" s="28" t="s">
        <v>86</v>
      </c>
      <c r="D5456" s="28"/>
      <c r="E5456" s="29" t="s">
        <v>1233</v>
      </c>
      <c r="F5456" s="24">
        <v>0</v>
      </c>
      <c r="G5456" s="24">
        <f t="shared" si="3661"/>
        <v>0</v>
      </c>
      <c r="H5456" s="24">
        <f t="shared" si="3661"/>
        <v>8726.1880000000001</v>
      </c>
      <c r="I5456" s="24">
        <f t="shared" si="3661"/>
        <v>12493.34006</v>
      </c>
      <c r="J5456" s="37">
        <f t="shared" si="3661"/>
        <v>3473.7878999999998</v>
      </c>
      <c r="K5456" s="24">
        <f t="shared" si="3661"/>
        <v>0</v>
      </c>
      <c r="L5456" s="24">
        <f t="shared" si="3661"/>
        <v>0</v>
      </c>
      <c r="M5456" s="24">
        <f t="shared" si="3661"/>
        <v>0</v>
      </c>
      <c r="N5456" s="24">
        <f t="shared" si="3661"/>
        <v>0</v>
      </c>
      <c r="O5456" s="30">
        <f t="shared" si="3661"/>
        <v>12493.34006</v>
      </c>
      <c r="P5456" s="30">
        <f t="shared" si="3661"/>
        <v>0</v>
      </c>
      <c r="Q5456" s="30">
        <f t="shared" si="3661"/>
        <v>0</v>
      </c>
      <c r="R5456" s="88">
        <f t="shared" si="3660"/>
        <v>100</v>
      </c>
      <c r="S5456" s="70"/>
    </row>
    <row r="5457" spans="1:19" ht="31.5" customHeight="1" x14ac:dyDescent="0.3">
      <c r="A5457" s="28" t="s">
        <v>584</v>
      </c>
      <c r="B5457" s="28" t="s">
        <v>1393</v>
      </c>
      <c r="C5457" s="28" t="s">
        <v>87</v>
      </c>
      <c r="D5457" s="28"/>
      <c r="E5457" s="29" t="s">
        <v>1234</v>
      </c>
      <c r="F5457" s="24">
        <v>0</v>
      </c>
      <c r="G5457" s="24">
        <f t="shared" si="3661"/>
        <v>0</v>
      </c>
      <c r="H5457" s="24">
        <f t="shared" si="3661"/>
        <v>8726.1880000000001</v>
      </c>
      <c r="I5457" s="24">
        <f t="shared" si="3661"/>
        <v>12493.34006</v>
      </c>
      <c r="J5457" s="37">
        <f t="shared" si="3661"/>
        <v>3473.7878999999998</v>
      </c>
      <c r="K5457" s="24">
        <f t="shared" si="3661"/>
        <v>0</v>
      </c>
      <c r="L5457" s="24">
        <f t="shared" si="3661"/>
        <v>0</v>
      </c>
      <c r="M5457" s="24">
        <f t="shared" si="3661"/>
        <v>0</v>
      </c>
      <c r="N5457" s="24">
        <f t="shared" si="3661"/>
        <v>0</v>
      </c>
      <c r="O5457" s="30">
        <f t="shared" si="3661"/>
        <v>12493.34006</v>
      </c>
      <c r="P5457" s="30">
        <f t="shared" si="3661"/>
        <v>0</v>
      </c>
      <c r="Q5457" s="30">
        <f t="shared" si="3661"/>
        <v>0</v>
      </c>
      <c r="R5457" s="88">
        <f t="shared" si="3660"/>
        <v>100</v>
      </c>
      <c r="S5457" s="70"/>
    </row>
    <row r="5458" spans="1:19" ht="15.75" customHeight="1" x14ac:dyDescent="0.3">
      <c r="A5458" s="28" t="s">
        <v>584</v>
      </c>
      <c r="B5458" s="28" t="s">
        <v>1393</v>
      </c>
      <c r="C5458" s="28" t="s">
        <v>87</v>
      </c>
      <c r="D5458" s="28" t="s">
        <v>53</v>
      </c>
      <c r="E5458" s="29" t="s">
        <v>679</v>
      </c>
      <c r="F5458" s="24">
        <v>0</v>
      </c>
      <c r="G5458" s="24">
        <f t="shared" si="3661"/>
        <v>0</v>
      </c>
      <c r="H5458" s="24">
        <f t="shared" si="3661"/>
        <v>8726.1880000000001</v>
      </c>
      <c r="I5458" s="24">
        <f t="shared" si="3661"/>
        <v>12493.34006</v>
      </c>
      <c r="J5458" s="37">
        <f t="shared" si="3661"/>
        <v>3473.7878999999998</v>
      </c>
      <c r="K5458" s="24">
        <f t="shared" si="3661"/>
        <v>0</v>
      </c>
      <c r="L5458" s="24">
        <f t="shared" si="3661"/>
        <v>0</v>
      </c>
      <c r="M5458" s="24">
        <f t="shared" si="3661"/>
        <v>0</v>
      </c>
      <c r="N5458" s="24">
        <f t="shared" si="3661"/>
        <v>0</v>
      </c>
      <c r="O5458" s="30">
        <f t="shared" si="3661"/>
        <v>12493.34006</v>
      </c>
      <c r="P5458" s="30">
        <f t="shared" si="3661"/>
        <v>0</v>
      </c>
      <c r="Q5458" s="30">
        <f t="shared" si="3661"/>
        <v>0</v>
      </c>
      <c r="R5458" s="88">
        <f t="shared" si="3660"/>
        <v>100</v>
      </c>
      <c r="S5458" s="70"/>
    </row>
    <row r="5459" spans="1:19" ht="15.75" customHeight="1" x14ac:dyDescent="0.3">
      <c r="A5459" s="28" t="s">
        <v>584</v>
      </c>
      <c r="B5459" s="28" t="s">
        <v>1393</v>
      </c>
      <c r="C5459" s="28" t="s">
        <v>87</v>
      </c>
      <c r="D5459" s="28" t="s">
        <v>54</v>
      </c>
      <c r="E5459" s="29" t="s">
        <v>681</v>
      </c>
      <c r="F5459" s="24">
        <v>0</v>
      </c>
      <c r="G5459" s="24"/>
      <c r="H5459" s="24">
        <f>6761.572+1964.616</f>
        <v>8726.1880000000001</v>
      </c>
      <c r="I5459" s="24">
        <v>12493.34006</v>
      </c>
      <c r="J5459" s="37">
        <v>3473.7878999999998</v>
      </c>
      <c r="K5459" s="24">
        <v>0</v>
      </c>
      <c r="L5459" s="24">
        <v>0</v>
      </c>
      <c r="M5459" s="24">
        <v>0</v>
      </c>
      <c r="N5459" s="24">
        <v>0</v>
      </c>
      <c r="O5459" s="30">
        <v>12493.34006</v>
      </c>
      <c r="P5459" s="30">
        <v>0</v>
      </c>
      <c r="Q5459" s="30">
        <v>0</v>
      </c>
      <c r="R5459" s="88">
        <f t="shared" si="3660"/>
        <v>100</v>
      </c>
      <c r="S5459" s="70"/>
    </row>
    <row r="5460" spans="1:19" ht="46.8" x14ac:dyDescent="0.3">
      <c r="A5460" s="28" t="s">
        <v>584</v>
      </c>
      <c r="B5460" s="28" t="s">
        <v>1393</v>
      </c>
      <c r="C5460" s="28" t="s">
        <v>2000</v>
      </c>
      <c r="D5460" s="28"/>
      <c r="E5460" s="29" t="s">
        <v>2001</v>
      </c>
      <c r="F5460" s="24"/>
      <c r="G5460" s="24"/>
      <c r="H5460" s="24">
        <f t="shared" ref="H5460:I5462" si="3663">H5461</f>
        <v>24</v>
      </c>
      <c r="I5460" s="24">
        <f t="shared" si="3663"/>
        <v>24</v>
      </c>
      <c r="J5460" s="24">
        <f t="shared" ref="J5460:Q5462" si="3664">J5461</f>
        <v>24</v>
      </c>
      <c r="K5460" s="24">
        <f t="shared" si="3664"/>
        <v>0</v>
      </c>
      <c r="L5460" s="24">
        <f t="shared" si="3664"/>
        <v>0</v>
      </c>
      <c r="M5460" s="24">
        <f t="shared" si="3664"/>
        <v>0</v>
      </c>
      <c r="N5460" s="24">
        <f t="shared" si="3664"/>
        <v>0</v>
      </c>
      <c r="O5460" s="24">
        <f t="shared" si="3664"/>
        <v>24</v>
      </c>
      <c r="P5460" s="24">
        <f t="shared" si="3664"/>
        <v>0</v>
      </c>
      <c r="Q5460" s="24">
        <f t="shared" si="3664"/>
        <v>0</v>
      </c>
      <c r="R5460" s="88">
        <f t="shared" si="3660"/>
        <v>100</v>
      </c>
      <c r="S5460" s="70"/>
    </row>
    <row r="5461" spans="1:19" ht="31.2" x14ac:dyDescent="0.3">
      <c r="A5461" s="28" t="s">
        <v>584</v>
      </c>
      <c r="B5461" s="28" t="s">
        <v>1393</v>
      </c>
      <c r="C5461" s="28" t="s">
        <v>2002</v>
      </c>
      <c r="D5461" s="28"/>
      <c r="E5461" s="29" t="s">
        <v>2003</v>
      </c>
      <c r="F5461" s="24"/>
      <c r="G5461" s="24"/>
      <c r="H5461" s="24">
        <f t="shared" si="3663"/>
        <v>24</v>
      </c>
      <c r="I5461" s="24">
        <f t="shared" si="3663"/>
        <v>24</v>
      </c>
      <c r="J5461" s="24">
        <f t="shared" si="3664"/>
        <v>24</v>
      </c>
      <c r="K5461" s="24">
        <f t="shared" si="3664"/>
        <v>0</v>
      </c>
      <c r="L5461" s="24">
        <f t="shared" si="3664"/>
        <v>0</v>
      </c>
      <c r="M5461" s="24">
        <f t="shared" si="3664"/>
        <v>0</v>
      </c>
      <c r="N5461" s="24">
        <f t="shared" si="3664"/>
        <v>0</v>
      </c>
      <c r="O5461" s="24">
        <f t="shared" si="3664"/>
        <v>24</v>
      </c>
      <c r="P5461" s="24">
        <f t="shared" si="3664"/>
        <v>0</v>
      </c>
      <c r="Q5461" s="24">
        <f t="shared" si="3664"/>
        <v>0</v>
      </c>
      <c r="R5461" s="88">
        <f t="shared" si="3660"/>
        <v>100</v>
      </c>
      <c r="S5461" s="70"/>
    </row>
    <row r="5462" spans="1:19" ht="31.2" x14ac:dyDescent="0.3">
      <c r="A5462" s="28" t="s">
        <v>584</v>
      </c>
      <c r="B5462" s="28" t="s">
        <v>1393</v>
      </c>
      <c r="C5462" s="28" t="s">
        <v>2002</v>
      </c>
      <c r="D5462" s="28" t="s">
        <v>51</v>
      </c>
      <c r="E5462" s="29" t="s">
        <v>663</v>
      </c>
      <c r="F5462" s="24"/>
      <c r="G5462" s="24"/>
      <c r="H5462" s="24">
        <f t="shared" si="3663"/>
        <v>24</v>
      </c>
      <c r="I5462" s="24">
        <f t="shared" si="3663"/>
        <v>24</v>
      </c>
      <c r="J5462" s="24">
        <f t="shared" si="3664"/>
        <v>24</v>
      </c>
      <c r="K5462" s="24">
        <f t="shared" si="3664"/>
        <v>0</v>
      </c>
      <c r="L5462" s="24">
        <f t="shared" si="3664"/>
        <v>0</v>
      </c>
      <c r="M5462" s="24">
        <f t="shared" si="3664"/>
        <v>0</v>
      </c>
      <c r="N5462" s="24">
        <f t="shared" si="3664"/>
        <v>0</v>
      </c>
      <c r="O5462" s="24">
        <f t="shared" si="3664"/>
        <v>24</v>
      </c>
      <c r="P5462" s="24">
        <f t="shared" si="3664"/>
        <v>0</v>
      </c>
      <c r="Q5462" s="24">
        <f t="shared" si="3664"/>
        <v>0</v>
      </c>
      <c r="R5462" s="88">
        <f t="shared" si="3660"/>
        <v>100</v>
      </c>
      <c r="S5462" s="70"/>
    </row>
    <row r="5463" spans="1:19" ht="31.2" x14ac:dyDescent="0.3">
      <c r="A5463" s="28" t="s">
        <v>584</v>
      </c>
      <c r="B5463" s="28" t="s">
        <v>1393</v>
      </c>
      <c r="C5463" s="28" t="s">
        <v>2002</v>
      </c>
      <c r="D5463" s="28" t="s">
        <v>52</v>
      </c>
      <c r="E5463" s="29" t="s">
        <v>664</v>
      </c>
      <c r="F5463" s="24"/>
      <c r="G5463" s="24"/>
      <c r="H5463" s="24">
        <v>24</v>
      </c>
      <c r="I5463" s="24">
        <v>24</v>
      </c>
      <c r="J5463" s="37">
        <v>24</v>
      </c>
      <c r="K5463" s="37">
        <v>0</v>
      </c>
      <c r="L5463" s="37">
        <v>0</v>
      </c>
      <c r="M5463" s="37">
        <v>0</v>
      </c>
      <c r="N5463" s="37">
        <v>0</v>
      </c>
      <c r="O5463" s="37">
        <v>24</v>
      </c>
      <c r="P5463" s="37">
        <v>0</v>
      </c>
      <c r="Q5463" s="37">
        <v>0</v>
      </c>
      <c r="R5463" s="88">
        <f t="shared" si="3660"/>
        <v>100</v>
      </c>
      <c r="S5463" s="70"/>
    </row>
    <row r="5464" spans="1:19" s="36" customFormat="1" ht="15.75" customHeight="1" x14ac:dyDescent="0.3">
      <c r="A5464" s="43" t="s">
        <v>584</v>
      </c>
      <c r="B5464" s="43" t="s">
        <v>70</v>
      </c>
      <c r="C5464" s="27"/>
      <c r="D5464" s="43"/>
      <c r="E5464" s="44" t="s">
        <v>621</v>
      </c>
      <c r="F5464" s="22">
        <v>310392.5</v>
      </c>
      <c r="G5464" s="22">
        <f t="shared" ref="G5464:H5464" si="3665">G5465+G5477</f>
        <v>25817.919999999998</v>
      </c>
      <c r="H5464" s="22">
        <f t="shared" si="3665"/>
        <v>336210.42</v>
      </c>
      <c r="I5464" s="22">
        <f t="shared" ref="I5464:Q5464" si="3666">I5465+I5477</f>
        <v>548327.65584000002</v>
      </c>
      <c r="J5464" s="76">
        <f t="shared" si="3666"/>
        <v>150115.09607999999</v>
      </c>
      <c r="K5464" s="22">
        <f t="shared" si="3666"/>
        <v>425600</v>
      </c>
      <c r="L5464" s="22">
        <f t="shared" si="3666"/>
        <v>64281.154999999999</v>
      </c>
      <c r="M5464" s="22">
        <f t="shared" si="3666"/>
        <v>522051.32</v>
      </c>
      <c r="N5464" s="22">
        <f t="shared" si="3666"/>
        <v>134914.55499999999</v>
      </c>
      <c r="O5464" s="45">
        <f t="shared" si="3666"/>
        <v>95283.354699999996</v>
      </c>
      <c r="P5464" s="45">
        <f t="shared" si="3666"/>
        <v>64281.154999999999</v>
      </c>
      <c r="Q5464" s="45">
        <f t="shared" si="3666"/>
        <v>69009.289000000004</v>
      </c>
      <c r="R5464" s="86">
        <f t="shared" si="3660"/>
        <v>17.377083516612434</v>
      </c>
      <c r="S5464" s="70"/>
    </row>
    <row r="5465" spans="1:19" s="49" customFormat="1" ht="15.75" customHeight="1" x14ac:dyDescent="0.3">
      <c r="A5465" s="47" t="s">
        <v>584</v>
      </c>
      <c r="B5465" s="47" t="s">
        <v>1420</v>
      </c>
      <c r="C5465" s="20"/>
      <c r="D5465" s="47"/>
      <c r="E5465" s="48" t="s">
        <v>641</v>
      </c>
      <c r="F5465" s="23">
        <v>283733.40000000002</v>
      </c>
      <c r="G5465" s="23">
        <f t="shared" ref="G5465:Q5467" si="3667">G5466</f>
        <v>25817.919999999998</v>
      </c>
      <c r="H5465" s="23">
        <f t="shared" si="3667"/>
        <v>309551.32</v>
      </c>
      <c r="I5465" s="23">
        <f t="shared" si="3667"/>
        <v>522351.32</v>
      </c>
      <c r="J5465" s="77">
        <f t="shared" si="3667"/>
        <v>135214.55499999999</v>
      </c>
      <c r="K5465" s="23">
        <f t="shared" si="3667"/>
        <v>425600</v>
      </c>
      <c r="L5465" s="23">
        <f t="shared" si="3667"/>
        <v>64281.154999999999</v>
      </c>
      <c r="M5465" s="23">
        <f t="shared" si="3667"/>
        <v>522051.32</v>
      </c>
      <c r="N5465" s="23">
        <f t="shared" si="3667"/>
        <v>134914.55499999999</v>
      </c>
      <c r="O5465" s="51">
        <f t="shared" si="3667"/>
        <v>69309.289000000004</v>
      </c>
      <c r="P5465" s="51">
        <f t="shared" si="3667"/>
        <v>64281.154999999999</v>
      </c>
      <c r="Q5465" s="51">
        <f t="shared" si="3667"/>
        <v>69009.289000000004</v>
      </c>
      <c r="R5465" s="87">
        <f t="shared" si="3660"/>
        <v>13.268711372261871</v>
      </c>
      <c r="S5465" s="70"/>
    </row>
    <row r="5466" spans="1:19" ht="31.5" customHeight="1" x14ac:dyDescent="0.3">
      <c r="A5466" s="28" t="s">
        <v>584</v>
      </c>
      <c r="B5466" s="28" t="s">
        <v>1420</v>
      </c>
      <c r="C5466" s="18" t="s">
        <v>263</v>
      </c>
      <c r="D5466" s="28"/>
      <c r="E5466" s="29" t="s">
        <v>1459</v>
      </c>
      <c r="F5466" s="24">
        <v>283733.40000000002</v>
      </c>
      <c r="G5466" s="24">
        <f t="shared" si="3667"/>
        <v>25817.919999999998</v>
      </c>
      <c r="H5466" s="24">
        <f t="shared" si="3667"/>
        <v>309551.32</v>
      </c>
      <c r="I5466" s="24">
        <f t="shared" si="3667"/>
        <v>522351.32</v>
      </c>
      <c r="J5466" s="37">
        <f t="shared" si="3667"/>
        <v>135214.55499999999</v>
      </c>
      <c r="K5466" s="24">
        <f t="shared" si="3667"/>
        <v>425600</v>
      </c>
      <c r="L5466" s="24">
        <f t="shared" si="3667"/>
        <v>64281.154999999999</v>
      </c>
      <c r="M5466" s="24">
        <f t="shared" si="3667"/>
        <v>522051.32</v>
      </c>
      <c r="N5466" s="24">
        <f t="shared" si="3667"/>
        <v>134914.55499999999</v>
      </c>
      <c r="O5466" s="30">
        <f t="shared" si="3667"/>
        <v>69309.289000000004</v>
      </c>
      <c r="P5466" s="30">
        <f t="shared" si="3667"/>
        <v>64281.154999999999</v>
      </c>
      <c r="Q5466" s="30">
        <f t="shared" si="3667"/>
        <v>69009.289000000004</v>
      </c>
      <c r="R5466" s="88">
        <f t="shared" si="3660"/>
        <v>13.268711372261871</v>
      </c>
      <c r="S5466" s="70"/>
    </row>
    <row r="5467" spans="1:19" ht="63" customHeight="1" x14ac:dyDescent="0.3">
      <c r="A5467" s="28" t="s">
        <v>584</v>
      </c>
      <c r="B5467" s="28" t="s">
        <v>1420</v>
      </c>
      <c r="C5467" s="18" t="s">
        <v>401</v>
      </c>
      <c r="D5467" s="28"/>
      <c r="E5467" s="29" t="s">
        <v>1668</v>
      </c>
      <c r="F5467" s="24">
        <v>283733.40000000002</v>
      </c>
      <c r="G5467" s="24">
        <f t="shared" si="3667"/>
        <v>25817.919999999998</v>
      </c>
      <c r="H5467" s="24">
        <f t="shared" si="3667"/>
        <v>309551.32</v>
      </c>
      <c r="I5467" s="24">
        <f t="shared" si="3667"/>
        <v>522351.32</v>
      </c>
      <c r="J5467" s="37">
        <f t="shared" si="3667"/>
        <v>135214.55499999999</v>
      </c>
      <c r="K5467" s="24">
        <f t="shared" si="3667"/>
        <v>425600</v>
      </c>
      <c r="L5467" s="24">
        <f t="shared" si="3667"/>
        <v>64281.154999999999</v>
      </c>
      <c r="M5467" s="24">
        <f t="shared" si="3667"/>
        <v>522051.32</v>
      </c>
      <c r="N5467" s="24">
        <f t="shared" si="3667"/>
        <v>134914.55499999999</v>
      </c>
      <c r="O5467" s="30">
        <f t="shared" si="3667"/>
        <v>69309.289000000004</v>
      </c>
      <c r="P5467" s="30">
        <f t="shared" si="3667"/>
        <v>64281.154999999999</v>
      </c>
      <c r="Q5467" s="30">
        <f t="shared" si="3667"/>
        <v>69009.289000000004</v>
      </c>
      <c r="R5467" s="88">
        <f t="shared" si="3660"/>
        <v>13.268711372261871</v>
      </c>
      <c r="S5467" s="70"/>
    </row>
    <row r="5468" spans="1:19" ht="47.25" customHeight="1" x14ac:dyDescent="0.3">
      <c r="A5468" s="28" t="s">
        <v>584</v>
      </c>
      <c r="B5468" s="28" t="s">
        <v>1420</v>
      </c>
      <c r="C5468" s="18" t="s">
        <v>400</v>
      </c>
      <c r="D5468" s="28"/>
      <c r="E5468" s="29" t="s">
        <v>1669</v>
      </c>
      <c r="F5468" s="24">
        <v>283733.40000000002</v>
      </c>
      <c r="G5468" s="24">
        <f t="shared" ref="G5468:H5468" si="3668">G5469+G5474</f>
        <v>25817.919999999998</v>
      </c>
      <c r="H5468" s="24">
        <f t="shared" si="3668"/>
        <v>309551.32</v>
      </c>
      <c r="I5468" s="24">
        <f t="shared" ref="I5468:Q5468" si="3669">I5469+I5474</f>
        <v>522351.32</v>
      </c>
      <c r="J5468" s="37">
        <f t="shared" si="3669"/>
        <v>135214.55499999999</v>
      </c>
      <c r="K5468" s="24">
        <f t="shared" si="3669"/>
        <v>425600</v>
      </c>
      <c r="L5468" s="24">
        <f t="shared" si="3669"/>
        <v>64281.154999999999</v>
      </c>
      <c r="M5468" s="24">
        <f t="shared" si="3669"/>
        <v>522051.32</v>
      </c>
      <c r="N5468" s="24">
        <f t="shared" si="3669"/>
        <v>134914.55499999999</v>
      </c>
      <c r="O5468" s="30">
        <f t="shared" si="3669"/>
        <v>69309.289000000004</v>
      </c>
      <c r="P5468" s="30">
        <f t="shared" si="3669"/>
        <v>64281.154999999999</v>
      </c>
      <c r="Q5468" s="30">
        <f t="shared" si="3669"/>
        <v>69009.289000000004</v>
      </c>
      <c r="R5468" s="88">
        <f t="shared" si="3660"/>
        <v>13.268711372261871</v>
      </c>
      <c r="S5468" s="70"/>
    </row>
    <row r="5469" spans="1:19" ht="60.6" customHeight="1" x14ac:dyDescent="0.3">
      <c r="A5469" s="28" t="s">
        <v>584</v>
      </c>
      <c r="B5469" s="28" t="s">
        <v>1420</v>
      </c>
      <c r="C5469" s="18" t="s">
        <v>1457</v>
      </c>
      <c r="D5469" s="28"/>
      <c r="E5469" s="29" t="s">
        <v>1560</v>
      </c>
      <c r="F5469" s="24">
        <v>283733.40000000002</v>
      </c>
      <c r="G5469" s="24">
        <f t="shared" ref="G5469:H5469" si="3670">G5470+G5472</f>
        <v>25817.919999999998</v>
      </c>
      <c r="H5469" s="24">
        <f t="shared" si="3670"/>
        <v>309551.32</v>
      </c>
      <c r="I5469" s="24">
        <f t="shared" ref="I5469:Q5469" si="3671">I5470+I5472</f>
        <v>309551.32</v>
      </c>
      <c r="J5469" s="37">
        <f t="shared" si="3671"/>
        <v>70933.399999999994</v>
      </c>
      <c r="K5469" s="24">
        <f t="shared" si="3671"/>
        <v>212800</v>
      </c>
      <c r="L5469" s="24">
        <f t="shared" si="3671"/>
        <v>0</v>
      </c>
      <c r="M5469" s="24">
        <f t="shared" si="3671"/>
        <v>309251.32</v>
      </c>
      <c r="N5469" s="24">
        <f t="shared" si="3671"/>
        <v>70633.399999999994</v>
      </c>
      <c r="O5469" s="30">
        <f t="shared" si="3671"/>
        <v>5028.134</v>
      </c>
      <c r="P5469" s="30">
        <f t="shared" si="3671"/>
        <v>0</v>
      </c>
      <c r="Q5469" s="30">
        <f t="shared" si="3671"/>
        <v>4728.134</v>
      </c>
      <c r="R5469" s="88">
        <f t="shared" si="3660"/>
        <v>1.6243296911155152</v>
      </c>
      <c r="S5469" s="70"/>
    </row>
    <row r="5470" spans="1:19" ht="31.5" customHeight="1" x14ac:dyDescent="0.3">
      <c r="A5470" s="28" t="s">
        <v>584</v>
      </c>
      <c r="B5470" s="28" t="s">
        <v>1420</v>
      </c>
      <c r="C5470" s="18" t="s">
        <v>1457</v>
      </c>
      <c r="D5470" s="28" t="s">
        <v>51</v>
      </c>
      <c r="E5470" s="29" t="s">
        <v>663</v>
      </c>
      <c r="F5470" s="24">
        <v>0</v>
      </c>
      <c r="G5470" s="24">
        <f t="shared" ref="G5470:Q5470" si="3672">G5471</f>
        <v>0</v>
      </c>
      <c r="H5470" s="24">
        <f t="shared" si="3672"/>
        <v>0</v>
      </c>
      <c r="I5470" s="24">
        <f t="shared" si="3672"/>
        <v>300</v>
      </c>
      <c r="J5470" s="37">
        <f t="shared" si="3672"/>
        <v>300</v>
      </c>
      <c r="K5470" s="24">
        <f t="shared" si="3672"/>
        <v>0</v>
      </c>
      <c r="L5470" s="24">
        <f t="shared" si="3672"/>
        <v>0</v>
      </c>
      <c r="M5470" s="24">
        <f t="shared" si="3672"/>
        <v>0</v>
      </c>
      <c r="N5470" s="24">
        <f t="shared" si="3672"/>
        <v>0</v>
      </c>
      <c r="O5470" s="30">
        <f t="shared" si="3672"/>
        <v>300</v>
      </c>
      <c r="P5470" s="30">
        <f t="shared" si="3672"/>
        <v>0</v>
      </c>
      <c r="Q5470" s="30">
        <f t="shared" si="3672"/>
        <v>0</v>
      </c>
      <c r="R5470" s="88">
        <f t="shared" si="3660"/>
        <v>100</v>
      </c>
      <c r="S5470" s="70"/>
    </row>
    <row r="5471" spans="1:19" ht="31.5" customHeight="1" x14ac:dyDescent="0.3">
      <c r="A5471" s="28" t="s">
        <v>584</v>
      </c>
      <c r="B5471" s="28" t="s">
        <v>1420</v>
      </c>
      <c r="C5471" s="18" t="s">
        <v>1457</v>
      </c>
      <c r="D5471" s="28" t="s">
        <v>52</v>
      </c>
      <c r="E5471" s="29" t="s">
        <v>664</v>
      </c>
      <c r="F5471" s="24">
        <v>0</v>
      </c>
      <c r="G5471" s="24"/>
      <c r="H5471" s="24">
        <v>0</v>
      </c>
      <c r="I5471" s="24">
        <v>300</v>
      </c>
      <c r="J5471" s="37">
        <v>300</v>
      </c>
      <c r="K5471" s="24">
        <v>0</v>
      </c>
      <c r="L5471" s="24">
        <v>0</v>
      </c>
      <c r="M5471" s="24">
        <v>0</v>
      </c>
      <c r="N5471" s="24">
        <v>0</v>
      </c>
      <c r="O5471" s="30">
        <v>300</v>
      </c>
      <c r="P5471" s="30">
        <v>0</v>
      </c>
      <c r="Q5471" s="30">
        <v>0</v>
      </c>
      <c r="R5471" s="88">
        <f t="shared" si="3660"/>
        <v>100</v>
      </c>
      <c r="S5471" s="70"/>
    </row>
    <row r="5472" spans="1:19" ht="31.5" customHeight="1" x14ac:dyDescent="0.3">
      <c r="A5472" s="28" t="s">
        <v>584</v>
      </c>
      <c r="B5472" s="28" t="s">
        <v>1420</v>
      </c>
      <c r="C5472" s="18" t="s">
        <v>1457</v>
      </c>
      <c r="D5472" s="28" t="s">
        <v>345</v>
      </c>
      <c r="E5472" s="29" t="s">
        <v>671</v>
      </c>
      <c r="F5472" s="24">
        <v>283733.40000000002</v>
      </c>
      <c r="G5472" s="24">
        <f t="shared" ref="G5472:Q5472" si="3673">G5473</f>
        <v>25817.919999999998</v>
      </c>
      <c r="H5472" s="24">
        <f t="shared" si="3673"/>
        <v>309551.32</v>
      </c>
      <c r="I5472" s="24">
        <f t="shared" si="3673"/>
        <v>309251.32</v>
      </c>
      <c r="J5472" s="37">
        <f t="shared" si="3673"/>
        <v>70633.399999999994</v>
      </c>
      <c r="K5472" s="24">
        <f t="shared" si="3673"/>
        <v>212800</v>
      </c>
      <c r="L5472" s="24">
        <f t="shared" si="3673"/>
        <v>0</v>
      </c>
      <c r="M5472" s="24">
        <f t="shared" si="3673"/>
        <v>309251.32</v>
      </c>
      <c r="N5472" s="24">
        <f t="shared" si="3673"/>
        <v>70633.399999999994</v>
      </c>
      <c r="O5472" s="30">
        <f t="shared" si="3673"/>
        <v>4728.134</v>
      </c>
      <c r="P5472" s="30">
        <f t="shared" si="3673"/>
        <v>0</v>
      </c>
      <c r="Q5472" s="30">
        <f t="shared" si="3673"/>
        <v>4728.134</v>
      </c>
      <c r="R5472" s="88">
        <f t="shared" si="3660"/>
        <v>1.5288969502215868</v>
      </c>
      <c r="S5472" s="70"/>
    </row>
    <row r="5473" spans="1:19" ht="15.75" customHeight="1" x14ac:dyDescent="0.3">
      <c r="A5473" s="28" t="s">
        <v>584</v>
      </c>
      <c r="B5473" s="28" t="s">
        <v>1420</v>
      </c>
      <c r="C5473" s="18" t="s">
        <v>1457</v>
      </c>
      <c r="D5473" s="28" t="s">
        <v>344</v>
      </c>
      <c r="E5473" s="29" t="s">
        <v>672</v>
      </c>
      <c r="F5473" s="24">
        <v>283733.40000000002</v>
      </c>
      <c r="G5473" s="24">
        <v>25817.919999999998</v>
      </c>
      <c r="H5473" s="24">
        <v>309551.32</v>
      </c>
      <c r="I5473" s="24">
        <v>309251.32</v>
      </c>
      <c r="J5473" s="37">
        <v>70633.399999999994</v>
      </c>
      <c r="K5473" s="24">
        <v>212800</v>
      </c>
      <c r="L5473" s="24">
        <v>0</v>
      </c>
      <c r="M5473" s="24">
        <f>I5473</f>
        <v>309251.32</v>
      </c>
      <c r="N5473" s="24">
        <f>J5473</f>
        <v>70633.399999999994</v>
      </c>
      <c r="O5473" s="30">
        <v>4728.134</v>
      </c>
      <c r="P5473" s="30">
        <v>0</v>
      </c>
      <c r="Q5473" s="30">
        <f>O5473</f>
        <v>4728.134</v>
      </c>
      <c r="R5473" s="88">
        <f t="shared" si="3660"/>
        <v>1.5288969502215868</v>
      </c>
      <c r="S5473" s="70"/>
    </row>
    <row r="5474" spans="1:19" ht="63" customHeight="1" x14ac:dyDescent="0.3">
      <c r="A5474" s="28" t="s">
        <v>584</v>
      </c>
      <c r="B5474" s="28" t="s">
        <v>1420</v>
      </c>
      <c r="C5474" s="18" t="s">
        <v>1981</v>
      </c>
      <c r="D5474" s="28"/>
      <c r="E5474" s="52" t="s">
        <v>1560</v>
      </c>
      <c r="F5474" s="24">
        <v>0</v>
      </c>
      <c r="G5474" s="24">
        <f t="shared" ref="G5474:Q5475" si="3674">G5475</f>
        <v>0</v>
      </c>
      <c r="H5474" s="24">
        <f t="shared" si="3674"/>
        <v>0</v>
      </c>
      <c r="I5474" s="24">
        <f t="shared" si="3674"/>
        <v>212800</v>
      </c>
      <c r="J5474" s="37">
        <f t="shared" si="3674"/>
        <v>64281.154999999999</v>
      </c>
      <c r="K5474" s="24">
        <f t="shared" si="3674"/>
        <v>212800</v>
      </c>
      <c r="L5474" s="24">
        <f t="shared" si="3674"/>
        <v>64281.154999999999</v>
      </c>
      <c r="M5474" s="24">
        <f t="shared" si="3674"/>
        <v>212800</v>
      </c>
      <c r="N5474" s="24">
        <f t="shared" si="3674"/>
        <v>64281.154999999999</v>
      </c>
      <c r="O5474" s="30">
        <f t="shared" si="3674"/>
        <v>64281.154999999999</v>
      </c>
      <c r="P5474" s="30">
        <f t="shared" si="3674"/>
        <v>64281.154999999999</v>
      </c>
      <c r="Q5474" s="30">
        <f t="shared" si="3674"/>
        <v>64281.154999999999</v>
      </c>
      <c r="R5474" s="88">
        <f t="shared" si="3660"/>
        <v>30.207309680451129</v>
      </c>
      <c r="S5474" s="70"/>
    </row>
    <row r="5475" spans="1:19" ht="31.5" customHeight="1" x14ac:dyDescent="0.3">
      <c r="A5475" s="28" t="s">
        <v>584</v>
      </c>
      <c r="B5475" s="28" t="s">
        <v>1420</v>
      </c>
      <c r="C5475" s="18" t="s">
        <v>1981</v>
      </c>
      <c r="D5475" s="28" t="s">
        <v>345</v>
      </c>
      <c r="E5475" s="29" t="s">
        <v>671</v>
      </c>
      <c r="F5475" s="24">
        <v>0</v>
      </c>
      <c r="G5475" s="24">
        <f t="shared" si="3674"/>
        <v>0</v>
      </c>
      <c r="H5475" s="24">
        <f t="shared" si="3674"/>
        <v>0</v>
      </c>
      <c r="I5475" s="24">
        <f t="shared" si="3674"/>
        <v>212800</v>
      </c>
      <c r="J5475" s="37">
        <f t="shared" si="3674"/>
        <v>64281.154999999999</v>
      </c>
      <c r="K5475" s="24">
        <f t="shared" si="3674"/>
        <v>212800</v>
      </c>
      <c r="L5475" s="24">
        <f t="shared" si="3674"/>
        <v>64281.154999999999</v>
      </c>
      <c r="M5475" s="24">
        <f t="shared" si="3674"/>
        <v>212800</v>
      </c>
      <c r="N5475" s="24">
        <f t="shared" si="3674"/>
        <v>64281.154999999999</v>
      </c>
      <c r="O5475" s="30">
        <f t="shared" si="3674"/>
        <v>64281.154999999999</v>
      </c>
      <c r="P5475" s="30">
        <f t="shared" si="3674"/>
        <v>64281.154999999999</v>
      </c>
      <c r="Q5475" s="30">
        <f t="shared" si="3674"/>
        <v>64281.154999999999</v>
      </c>
      <c r="R5475" s="88">
        <f t="shared" si="3660"/>
        <v>30.207309680451129</v>
      </c>
      <c r="S5475" s="70"/>
    </row>
    <row r="5476" spans="1:19" ht="15.75" customHeight="1" x14ac:dyDescent="0.3">
      <c r="A5476" s="28" t="s">
        <v>584</v>
      </c>
      <c r="B5476" s="28" t="s">
        <v>1420</v>
      </c>
      <c r="C5476" s="18" t="s">
        <v>1981</v>
      </c>
      <c r="D5476" s="28" t="s">
        <v>344</v>
      </c>
      <c r="E5476" s="29" t="s">
        <v>672</v>
      </c>
      <c r="F5476" s="24">
        <v>0</v>
      </c>
      <c r="G5476" s="24"/>
      <c r="H5476" s="24">
        <v>0</v>
      </c>
      <c r="I5476" s="24">
        <v>212800</v>
      </c>
      <c r="J5476" s="37">
        <v>64281.154999999999</v>
      </c>
      <c r="K5476" s="24">
        <f>I5476</f>
        <v>212800</v>
      </c>
      <c r="L5476" s="24">
        <f>J5476</f>
        <v>64281.154999999999</v>
      </c>
      <c r="M5476" s="24">
        <f>I5476</f>
        <v>212800</v>
      </c>
      <c r="N5476" s="24">
        <f>J5476</f>
        <v>64281.154999999999</v>
      </c>
      <c r="O5476" s="30">
        <v>64281.154999999999</v>
      </c>
      <c r="P5476" s="30">
        <f>O5476</f>
        <v>64281.154999999999</v>
      </c>
      <c r="Q5476" s="30">
        <f>O5476</f>
        <v>64281.154999999999</v>
      </c>
      <c r="R5476" s="88">
        <f t="shared" si="3660"/>
        <v>30.207309680451129</v>
      </c>
      <c r="S5476" s="70"/>
    </row>
    <row r="5477" spans="1:19" s="49" customFormat="1" ht="15.75" customHeight="1" x14ac:dyDescent="0.3">
      <c r="A5477" s="47" t="s">
        <v>584</v>
      </c>
      <c r="B5477" s="47" t="s">
        <v>1400</v>
      </c>
      <c r="C5477" s="20"/>
      <c r="D5477" s="47"/>
      <c r="E5477" s="48" t="s">
        <v>642</v>
      </c>
      <c r="F5477" s="23">
        <v>26659.1</v>
      </c>
      <c r="G5477" s="23">
        <f t="shared" ref="G5477:Q5477" si="3675">G5478</f>
        <v>0</v>
      </c>
      <c r="H5477" s="23">
        <f t="shared" si="3675"/>
        <v>26659.1</v>
      </c>
      <c r="I5477" s="23">
        <f t="shared" si="3675"/>
        <v>25976.33584</v>
      </c>
      <c r="J5477" s="77">
        <f t="shared" si="3675"/>
        <v>14900.541079999999</v>
      </c>
      <c r="K5477" s="23">
        <f t="shared" si="3675"/>
        <v>0</v>
      </c>
      <c r="L5477" s="23">
        <f t="shared" si="3675"/>
        <v>0</v>
      </c>
      <c r="M5477" s="23">
        <f t="shared" si="3675"/>
        <v>0</v>
      </c>
      <c r="N5477" s="23">
        <f t="shared" si="3675"/>
        <v>0</v>
      </c>
      <c r="O5477" s="51">
        <f t="shared" si="3675"/>
        <v>25974.065699999999</v>
      </c>
      <c r="P5477" s="51">
        <f t="shared" si="3675"/>
        <v>0</v>
      </c>
      <c r="Q5477" s="51">
        <f t="shared" si="3675"/>
        <v>0</v>
      </c>
      <c r="R5477" s="87">
        <f t="shared" si="3660"/>
        <v>99.991260738181154</v>
      </c>
      <c r="S5477" s="70"/>
    </row>
    <row r="5478" spans="1:19" ht="31.5" customHeight="1" x14ac:dyDescent="0.3">
      <c r="A5478" s="28" t="s">
        <v>584</v>
      </c>
      <c r="B5478" s="28" t="s">
        <v>1400</v>
      </c>
      <c r="C5478" s="18" t="s">
        <v>280</v>
      </c>
      <c r="D5478" s="28"/>
      <c r="E5478" s="29" t="s">
        <v>1605</v>
      </c>
      <c r="F5478" s="24">
        <v>26659.1</v>
      </c>
      <c r="G5478" s="24">
        <f t="shared" ref="G5478:H5478" si="3676">G5479+G5493</f>
        <v>0</v>
      </c>
      <c r="H5478" s="24">
        <f t="shared" si="3676"/>
        <v>26659.1</v>
      </c>
      <c r="I5478" s="24">
        <f t="shared" ref="I5478:Q5478" si="3677">I5479+I5493</f>
        <v>25976.33584</v>
      </c>
      <c r="J5478" s="37">
        <f t="shared" si="3677"/>
        <v>14900.541079999999</v>
      </c>
      <c r="K5478" s="24">
        <f t="shared" si="3677"/>
        <v>0</v>
      </c>
      <c r="L5478" s="24">
        <f t="shared" si="3677"/>
        <v>0</v>
      </c>
      <c r="M5478" s="24">
        <f t="shared" si="3677"/>
        <v>0</v>
      </c>
      <c r="N5478" s="24">
        <f t="shared" si="3677"/>
        <v>0</v>
      </c>
      <c r="O5478" s="30">
        <f t="shared" si="3677"/>
        <v>25974.065699999999</v>
      </c>
      <c r="P5478" s="30">
        <f t="shared" si="3677"/>
        <v>0</v>
      </c>
      <c r="Q5478" s="30">
        <f t="shared" si="3677"/>
        <v>0</v>
      </c>
      <c r="R5478" s="88">
        <f t="shared" si="3660"/>
        <v>99.991260738181154</v>
      </c>
      <c r="S5478" s="70"/>
    </row>
    <row r="5479" spans="1:19" ht="47.25" customHeight="1" x14ac:dyDescent="0.3">
      <c r="A5479" s="28" t="s">
        <v>584</v>
      </c>
      <c r="B5479" s="28" t="s">
        <v>1400</v>
      </c>
      <c r="C5479" s="18" t="s">
        <v>281</v>
      </c>
      <c r="D5479" s="28"/>
      <c r="E5479" s="29" t="s">
        <v>1606</v>
      </c>
      <c r="F5479" s="24">
        <v>3484.7</v>
      </c>
      <c r="G5479" s="24">
        <f t="shared" ref="G5479:Q5479" si="3678">G5480</f>
        <v>0</v>
      </c>
      <c r="H5479" s="24">
        <f t="shared" si="3678"/>
        <v>3484.7</v>
      </c>
      <c r="I5479" s="24">
        <f t="shared" si="3678"/>
        <v>3097.3217100000002</v>
      </c>
      <c r="J5479" s="37">
        <f t="shared" si="3678"/>
        <v>2380.8000000000002</v>
      </c>
      <c r="K5479" s="24">
        <f t="shared" si="3678"/>
        <v>0</v>
      </c>
      <c r="L5479" s="24">
        <f t="shared" si="3678"/>
        <v>0</v>
      </c>
      <c r="M5479" s="24">
        <f t="shared" si="3678"/>
        <v>0</v>
      </c>
      <c r="N5479" s="24">
        <f t="shared" si="3678"/>
        <v>0</v>
      </c>
      <c r="O5479" s="30">
        <f t="shared" si="3678"/>
        <v>3095.05161</v>
      </c>
      <c r="P5479" s="30">
        <f t="shared" si="3678"/>
        <v>0</v>
      </c>
      <c r="Q5479" s="30">
        <f t="shared" si="3678"/>
        <v>0</v>
      </c>
      <c r="R5479" s="88">
        <f t="shared" si="3660"/>
        <v>99.926707645748564</v>
      </c>
      <c r="S5479" s="70"/>
    </row>
    <row r="5480" spans="1:19" ht="31.5" customHeight="1" x14ac:dyDescent="0.3">
      <c r="A5480" s="28" t="s">
        <v>584</v>
      </c>
      <c r="B5480" s="28" t="s">
        <v>1400</v>
      </c>
      <c r="C5480" s="18" t="s">
        <v>282</v>
      </c>
      <c r="D5480" s="28"/>
      <c r="E5480" s="29" t="s">
        <v>1607</v>
      </c>
      <c r="F5480" s="24">
        <v>3484.7</v>
      </c>
      <c r="G5480" s="24">
        <f t="shared" ref="G5480:H5480" si="3679">G5481+G5487+G5490</f>
        <v>0</v>
      </c>
      <c r="H5480" s="24">
        <f t="shared" si="3679"/>
        <v>3484.7</v>
      </c>
      <c r="I5480" s="24">
        <f t="shared" ref="I5480:Q5480" si="3680">I5481+I5487+I5490</f>
        <v>3097.3217100000002</v>
      </c>
      <c r="J5480" s="37">
        <f t="shared" si="3680"/>
        <v>2380.8000000000002</v>
      </c>
      <c r="K5480" s="24">
        <f t="shared" si="3680"/>
        <v>0</v>
      </c>
      <c r="L5480" s="24">
        <f t="shared" si="3680"/>
        <v>0</v>
      </c>
      <c r="M5480" s="24">
        <f t="shared" si="3680"/>
        <v>0</v>
      </c>
      <c r="N5480" s="24">
        <f t="shared" si="3680"/>
        <v>0</v>
      </c>
      <c r="O5480" s="30">
        <f t="shared" si="3680"/>
        <v>3095.05161</v>
      </c>
      <c r="P5480" s="30">
        <f t="shared" si="3680"/>
        <v>0</v>
      </c>
      <c r="Q5480" s="30">
        <f t="shared" si="3680"/>
        <v>0</v>
      </c>
      <c r="R5480" s="88">
        <f t="shared" si="3660"/>
        <v>99.926707645748564</v>
      </c>
      <c r="S5480" s="70"/>
    </row>
    <row r="5481" spans="1:19" ht="31.5" customHeight="1" x14ac:dyDescent="0.3">
      <c r="A5481" s="28" t="s">
        <v>584</v>
      </c>
      <c r="B5481" s="28" t="s">
        <v>1400</v>
      </c>
      <c r="C5481" s="18" t="s">
        <v>585</v>
      </c>
      <c r="D5481" s="28"/>
      <c r="E5481" s="29" t="s">
        <v>1189</v>
      </c>
      <c r="F5481" s="24">
        <v>2790.5</v>
      </c>
      <c r="G5481" s="24">
        <f t="shared" ref="G5481:H5481" si="3681">G5482+G5484</f>
        <v>0</v>
      </c>
      <c r="H5481" s="24">
        <f t="shared" si="3681"/>
        <v>2790.5</v>
      </c>
      <c r="I5481" s="24">
        <f t="shared" ref="I5481:Q5481" si="3682">I5482+I5484</f>
        <v>2736.9217100000001</v>
      </c>
      <c r="J5481" s="37">
        <f t="shared" si="3682"/>
        <v>2353.3000000000002</v>
      </c>
      <c r="K5481" s="24">
        <f t="shared" si="3682"/>
        <v>0</v>
      </c>
      <c r="L5481" s="24">
        <f t="shared" si="3682"/>
        <v>0</v>
      </c>
      <c r="M5481" s="24">
        <f t="shared" si="3682"/>
        <v>0</v>
      </c>
      <c r="N5481" s="24">
        <f t="shared" si="3682"/>
        <v>0</v>
      </c>
      <c r="O5481" s="30">
        <f t="shared" si="3682"/>
        <v>2734.6516099999999</v>
      </c>
      <c r="P5481" s="30">
        <f t="shared" si="3682"/>
        <v>0</v>
      </c>
      <c r="Q5481" s="30">
        <f t="shared" si="3682"/>
        <v>0</v>
      </c>
      <c r="R5481" s="88">
        <f t="shared" si="3660"/>
        <v>99.917056450986308</v>
      </c>
      <c r="S5481" s="70"/>
    </row>
    <row r="5482" spans="1:19" ht="31.5" customHeight="1" x14ac:dyDescent="0.3">
      <c r="A5482" s="28" t="s">
        <v>584</v>
      </c>
      <c r="B5482" s="28" t="s">
        <v>1400</v>
      </c>
      <c r="C5482" s="18" t="s">
        <v>585</v>
      </c>
      <c r="D5482" s="28" t="s">
        <v>51</v>
      </c>
      <c r="E5482" s="29" t="s">
        <v>663</v>
      </c>
      <c r="F5482" s="24">
        <v>1984.9</v>
      </c>
      <c r="G5482" s="24">
        <f t="shared" ref="G5482:Q5482" si="3683">G5483</f>
        <v>0</v>
      </c>
      <c r="H5482" s="24">
        <f t="shared" si="3683"/>
        <v>1984.9</v>
      </c>
      <c r="I5482" s="24">
        <f t="shared" si="3683"/>
        <v>2018.25171</v>
      </c>
      <c r="J5482" s="37">
        <f t="shared" si="3683"/>
        <v>1694.6</v>
      </c>
      <c r="K5482" s="24">
        <f t="shared" si="3683"/>
        <v>0</v>
      </c>
      <c r="L5482" s="24">
        <f t="shared" si="3683"/>
        <v>0</v>
      </c>
      <c r="M5482" s="24">
        <f t="shared" si="3683"/>
        <v>0</v>
      </c>
      <c r="N5482" s="24">
        <f t="shared" si="3683"/>
        <v>0</v>
      </c>
      <c r="O5482" s="30">
        <f t="shared" si="3683"/>
        <v>2015.98161</v>
      </c>
      <c r="P5482" s="30">
        <f t="shared" si="3683"/>
        <v>0</v>
      </c>
      <c r="Q5482" s="30">
        <f t="shared" si="3683"/>
        <v>0</v>
      </c>
      <c r="R5482" s="88">
        <f t="shared" si="3660"/>
        <v>99.887521462820899</v>
      </c>
      <c r="S5482" s="70"/>
    </row>
    <row r="5483" spans="1:19" ht="31.5" customHeight="1" x14ac:dyDescent="0.3">
      <c r="A5483" s="28" t="s">
        <v>584</v>
      </c>
      <c r="B5483" s="28" t="s">
        <v>1400</v>
      </c>
      <c r="C5483" s="18" t="s">
        <v>585</v>
      </c>
      <c r="D5483" s="28" t="s">
        <v>52</v>
      </c>
      <c r="E5483" s="54" t="s">
        <v>664</v>
      </c>
      <c r="F5483" s="24">
        <v>1984.9</v>
      </c>
      <c r="G5483" s="24"/>
      <c r="H5483" s="24">
        <v>1984.9</v>
      </c>
      <c r="I5483" s="24">
        <v>2018.25171</v>
      </c>
      <c r="J5483" s="37">
        <v>1694.6</v>
      </c>
      <c r="K5483" s="24">
        <v>0</v>
      </c>
      <c r="L5483" s="24">
        <v>0</v>
      </c>
      <c r="M5483" s="24">
        <v>0</v>
      </c>
      <c r="N5483" s="24">
        <v>0</v>
      </c>
      <c r="O5483" s="30">
        <v>2015.98161</v>
      </c>
      <c r="P5483" s="30">
        <v>0</v>
      </c>
      <c r="Q5483" s="30">
        <v>0</v>
      </c>
      <c r="R5483" s="88">
        <f t="shared" si="3660"/>
        <v>99.887521462820899</v>
      </c>
      <c r="S5483" s="70"/>
    </row>
    <row r="5484" spans="1:19" ht="15.75" customHeight="1" x14ac:dyDescent="0.3">
      <c r="A5484" s="28" t="s">
        <v>584</v>
      </c>
      <c r="B5484" s="28" t="s">
        <v>1400</v>
      </c>
      <c r="C5484" s="18" t="s">
        <v>585</v>
      </c>
      <c r="D5484" s="28" t="s">
        <v>53</v>
      </c>
      <c r="E5484" s="29" t="s">
        <v>679</v>
      </c>
      <c r="F5484" s="24">
        <v>805.6</v>
      </c>
      <c r="G5484" s="24">
        <f t="shared" ref="G5484:Q5488" si="3684">G5485</f>
        <v>0</v>
      </c>
      <c r="H5484" s="24">
        <f>H5485+H5486</f>
        <v>805.6</v>
      </c>
      <c r="I5484" s="24">
        <f>I5485+I5486</f>
        <v>718.67</v>
      </c>
      <c r="J5484" s="24">
        <f t="shared" ref="J5484:Q5484" si="3685">J5485+J5486</f>
        <v>658.7</v>
      </c>
      <c r="K5484" s="24">
        <f t="shared" si="3685"/>
        <v>0</v>
      </c>
      <c r="L5484" s="24">
        <f t="shared" si="3685"/>
        <v>0</v>
      </c>
      <c r="M5484" s="24">
        <f t="shared" si="3685"/>
        <v>0</v>
      </c>
      <c r="N5484" s="24">
        <f t="shared" si="3685"/>
        <v>0</v>
      </c>
      <c r="O5484" s="24">
        <f t="shared" si="3685"/>
        <v>718.67</v>
      </c>
      <c r="P5484" s="24">
        <f t="shared" si="3685"/>
        <v>0</v>
      </c>
      <c r="Q5484" s="24">
        <f t="shared" si="3685"/>
        <v>0</v>
      </c>
      <c r="R5484" s="88">
        <f t="shared" si="3660"/>
        <v>100</v>
      </c>
      <c r="S5484" s="70"/>
    </row>
    <row r="5485" spans="1:19" ht="15.75" customHeight="1" x14ac:dyDescent="0.3">
      <c r="A5485" s="28" t="s">
        <v>584</v>
      </c>
      <c r="B5485" s="28" t="s">
        <v>1400</v>
      </c>
      <c r="C5485" s="18" t="s">
        <v>585</v>
      </c>
      <c r="D5485" s="28" t="s">
        <v>54</v>
      </c>
      <c r="E5485" s="29" t="s">
        <v>681</v>
      </c>
      <c r="F5485" s="24">
        <v>805.6</v>
      </c>
      <c r="G5485" s="24"/>
      <c r="H5485" s="24">
        <v>805.6</v>
      </c>
      <c r="I5485" s="24">
        <v>621.16999999999996</v>
      </c>
      <c r="J5485" s="37">
        <v>591.20000000000005</v>
      </c>
      <c r="K5485" s="24">
        <v>0</v>
      </c>
      <c r="L5485" s="24">
        <v>0</v>
      </c>
      <c r="M5485" s="24">
        <v>0</v>
      </c>
      <c r="N5485" s="24">
        <v>0</v>
      </c>
      <c r="O5485" s="30">
        <v>621.16999999999996</v>
      </c>
      <c r="P5485" s="30">
        <v>0</v>
      </c>
      <c r="Q5485" s="30">
        <v>0</v>
      </c>
      <c r="R5485" s="88">
        <f t="shared" si="3660"/>
        <v>100</v>
      </c>
      <c r="S5485" s="70"/>
    </row>
    <row r="5486" spans="1:19" ht="15.75" customHeight="1" x14ac:dyDescent="0.3">
      <c r="A5486" s="28" t="s">
        <v>584</v>
      </c>
      <c r="B5486" s="28" t="s">
        <v>1400</v>
      </c>
      <c r="C5486" s="18" t="s">
        <v>585</v>
      </c>
      <c r="D5486" s="28" t="s">
        <v>60</v>
      </c>
      <c r="E5486" s="29" t="s">
        <v>682</v>
      </c>
      <c r="F5486" s="24"/>
      <c r="G5486" s="24"/>
      <c r="H5486" s="24">
        <v>0</v>
      </c>
      <c r="I5486" s="24">
        <v>97.5</v>
      </c>
      <c r="J5486" s="37">
        <v>67.5</v>
      </c>
      <c r="K5486" s="24">
        <v>0</v>
      </c>
      <c r="L5486" s="24">
        <v>0</v>
      </c>
      <c r="M5486" s="24">
        <v>0</v>
      </c>
      <c r="N5486" s="24">
        <v>0</v>
      </c>
      <c r="O5486" s="30">
        <v>97.5</v>
      </c>
      <c r="P5486" s="30">
        <v>0</v>
      </c>
      <c r="Q5486" s="30">
        <v>0</v>
      </c>
      <c r="R5486" s="88">
        <f t="shared" si="3660"/>
        <v>100</v>
      </c>
      <c r="S5486" s="70"/>
    </row>
    <row r="5487" spans="1:19" ht="31.5" customHeight="1" x14ac:dyDescent="0.3">
      <c r="A5487" s="28" t="s">
        <v>584</v>
      </c>
      <c r="B5487" s="28" t="s">
        <v>1400</v>
      </c>
      <c r="C5487" s="18" t="s">
        <v>276</v>
      </c>
      <c r="D5487" s="28"/>
      <c r="E5487" s="29" t="s">
        <v>1190</v>
      </c>
      <c r="F5487" s="24">
        <v>73.2</v>
      </c>
      <c r="G5487" s="24">
        <f t="shared" si="3684"/>
        <v>0</v>
      </c>
      <c r="H5487" s="24">
        <f t="shared" si="3684"/>
        <v>372.7</v>
      </c>
      <c r="I5487" s="24">
        <f t="shared" si="3684"/>
        <v>360.4</v>
      </c>
      <c r="J5487" s="37">
        <f t="shared" si="3684"/>
        <v>27.5</v>
      </c>
      <c r="K5487" s="24">
        <f t="shared" si="3684"/>
        <v>0</v>
      </c>
      <c r="L5487" s="24">
        <f t="shared" si="3684"/>
        <v>0</v>
      </c>
      <c r="M5487" s="24">
        <f t="shared" si="3684"/>
        <v>0</v>
      </c>
      <c r="N5487" s="24">
        <f t="shared" si="3684"/>
        <v>0</v>
      </c>
      <c r="O5487" s="30">
        <f t="shared" si="3684"/>
        <v>360.4</v>
      </c>
      <c r="P5487" s="30">
        <f t="shared" si="3684"/>
        <v>0</v>
      </c>
      <c r="Q5487" s="30">
        <f t="shared" si="3684"/>
        <v>0</v>
      </c>
      <c r="R5487" s="88">
        <f t="shared" si="3660"/>
        <v>100</v>
      </c>
    </row>
    <row r="5488" spans="1:19" ht="31.5" customHeight="1" x14ac:dyDescent="0.3">
      <c r="A5488" s="28" t="s">
        <v>584</v>
      </c>
      <c r="B5488" s="28" t="s">
        <v>1400</v>
      </c>
      <c r="C5488" s="18" t="s">
        <v>276</v>
      </c>
      <c r="D5488" s="28" t="s">
        <v>51</v>
      </c>
      <c r="E5488" s="29" t="s">
        <v>663</v>
      </c>
      <c r="F5488" s="24">
        <v>73.2</v>
      </c>
      <c r="G5488" s="24">
        <f t="shared" si="3684"/>
        <v>0</v>
      </c>
      <c r="H5488" s="24">
        <f t="shared" si="3684"/>
        <v>372.7</v>
      </c>
      <c r="I5488" s="24">
        <f t="shared" si="3684"/>
        <v>360.4</v>
      </c>
      <c r="J5488" s="37">
        <f t="shared" si="3684"/>
        <v>27.5</v>
      </c>
      <c r="K5488" s="24">
        <f t="shared" si="3684"/>
        <v>0</v>
      </c>
      <c r="L5488" s="24">
        <f t="shared" si="3684"/>
        <v>0</v>
      </c>
      <c r="M5488" s="24">
        <f t="shared" si="3684"/>
        <v>0</v>
      </c>
      <c r="N5488" s="24">
        <f t="shared" si="3684"/>
        <v>0</v>
      </c>
      <c r="O5488" s="30">
        <f t="shared" si="3684"/>
        <v>360.4</v>
      </c>
      <c r="P5488" s="30">
        <f t="shared" si="3684"/>
        <v>0</v>
      </c>
      <c r="Q5488" s="30">
        <f t="shared" si="3684"/>
        <v>0</v>
      </c>
      <c r="R5488" s="88">
        <f t="shared" si="3660"/>
        <v>100</v>
      </c>
    </row>
    <row r="5489" spans="1:259" ht="31.5" customHeight="1" x14ac:dyDescent="0.3">
      <c r="A5489" s="28" t="s">
        <v>584</v>
      </c>
      <c r="B5489" s="28" t="s">
        <v>1400</v>
      </c>
      <c r="C5489" s="18" t="s">
        <v>276</v>
      </c>
      <c r="D5489" s="28" t="s">
        <v>52</v>
      </c>
      <c r="E5489" s="29" t="s">
        <v>664</v>
      </c>
      <c r="F5489" s="24">
        <v>73.2</v>
      </c>
      <c r="G5489" s="24"/>
      <c r="H5489" s="24">
        <v>372.7</v>
      </c>
      <c r="I5489" s="24">
        <v>360.4</v>
      </c>
      <c r="J5489" s="37">
        <v>27.5</v>
      </c>
      <c r="K5489" s="24">
        <v>0</v>
      </c>
      <c r="L5489" s="24">
        <v>0</v>
      </c>
      <c r="M5489" s="24">
        <v>0</v>
      </c>
      <c r="N5489" s="24">
        <v>0</v>
      </c>
      <c r="O5489" s="30">
        <v>360.4</v>
      </c>
      <c r="P5489" s="30">
        <v>0</v>
      </c>
      <c r="Q5489" s="30">
        <v>0</v>
      </c>
      <c r="R5489" s="88">
        <f t="shared" si="3660"/>
        <v>100</v>
      </c>
    </row>
    <row r="5490" spans="1:259" ht="63" hidden="1" customHeight="1" x14ac:dyDescent="0.3">
      <c r="A5490" s="28" t="s">
        <v>584</v>
      </c>
      <c r="B5490" s="28" t="s">
        <v>1400</v>
      </c>
      <c r="C5490" s="18" t="s">
        <v>586</v>
      </c>
      <c r="D5490" s="28"/>
      <c r="E5490" s="29" t="s">
        <v>1732</v>
      </c>
      <c r="F5490" s="24">
        <v>621</v>
      </c>
      <c r="G5490" s="24">
        <f t="shared" ref="G5490:Q5491" si="3686">G5491</f>
        <v>0</v>
      </c>
      <c r="H5490" s="24">
        <f t="shared" si="3686"/>
        <v>321.5</v>
      </c>
      <c r="I5490" s="24">
        <f t="shared" si="3686"/>
        <v>0</v>
      </c>
      <c r="J5490" s="37">
        <f t="shared" si="3686"/>
        <v>0</v>
      </c>
      <c r="K5490" s="24">
        <f t="shared" si="3686"/>
        <v>0</v>
      </c>
      <c r="L5490" s="24">
        <f t="shared" si="3686"/>
        <v>0</v>
      </c>
      <c r="M5490" s="24">
        <f t="shared" si="3686"/>
        <v>0</v>
      </c>
      <c r="N5490" s="24">
        <f t="shared" si="3686"/>
        <v>0</v>
      </c>
      <c r="O5490" s="30">
        <f t="shared" si="3686"/>
        <v>0</v>
      </c>
      <c r="P5490" s="30">
        <f t="shared" si="3686"/>
        <v>0</v>
      </c>
      <c r="Q5490" s="30">
        <f t="shared" si="3686"/>
        <v>0</v>
      </c>
      <c r="R5490" s="30">
        <v>0</v>
      </c>
      <c r="S5490" s="36" t="s">
        <v>2026</v>
      </c>
    </row>
    <row r="5491" spans="1:259" ht="31.5" hidden="1" customHeight="1" x14ac:dyDescent="0.3">
      <c r="A5491" s="28" t="s">
        <v>584</v>
      </c>
      <c r="B5491" s="28" t="s">
        <v>1400</v>
      </c>
      <c r="C5491" s="18" t="s">
        <v>586</v>
      </c>
      <c r="D5491" s="28" t="s">
        <v>51</v>
      </c>
      <c r="E5491" s="29" t="s">
        <v>663</v>
      </c>
      <c r="F5491" s="24">
        <v>621</v>
      </c>
      <c r="G5491" s="24">
        <f t="shared" si="3686"/>
        <v>0</v>
      </c>
      <c r="H5491" s="24">
        <f t="shared" si="3686"/>
        <v>321.5</v>
      </c>
      <c r="I5491" s="24">
        <f t="shared" si="3686"/>
        <v>0</v>
      </c>
      <c r="J5491" s="37">
        <f t="shared" si="3686"/>
        <v>0</v>
      </c>
      <c r="K5491" s="24">
        <f t="shared" si="3686"/>
        <v>0</v>
      </c>
      <c r="L5491" s="24">
        <f t="shared" si="3686"/>
        <v>0</v>
      </c>
      <c r="M5491" s="24">
        <f t="shared" si="3686"/>
        <v>0</v>
      </c>
      <c r="N5491" s="24">
        <f t="shared" si="3686"/>
        <v>0</v>
      </c>
      <c r="O5491" s="30">
        <f t="shared" si="3686"/>
        <v>0</v>
      </c>
      <c r="P5491" s="30">
        <f t="shared" si="3686"/>
        <v>0</v>
      </c>
      <c r="Q5491" s="30">
        <f t="shared" si="3686"/>
        <v>0</v>
      </c>
      <c r="R5491" s="30">
        <v>0</v>
      </c>
      <c r="S5491" s="36" t="s">
        <v>2026</v>
      </c>
    </row>
    <row r="5492" spans="1:259" ht="31.5" hidden="1" customHeight="1" x14ac:dyDescent="0.3">
      <c r="A5492" s="28" t="s">
        <v>584</v>
      </c>
      <c r="B5492" s="28" t="s">
        <v>1400</v>
      </c>
      <c r="C5492" s="18" t="s">
        <v>586</v>
      </c>
      <c r="D5492" s="28" t="s">
        <v>52</v>
      </c>
      <c r="E5492" s="29" t="s">
        <v>664</v>
      </c>
      <c r="F5492" s="24">
        <v>621</v>
      </c>
      <c r="G5492" s="24"/>
      <c r="H5492" s="24">
        <v>321.5</v>
      </c>
      <c r="I5492" s="24">
        <v>0</v>
      </c>
      <c r="J5492" s="37">
        <v>0</v>
      </c>
      <c r="K5492" s="24">
        <v>0</v>
      </c>
      <c r="L5492" s="24">
        <v>0</v>
      </c>
      <c r="M5492" s="24">
        <v>0</v>
      </c>
      <c r="N5492" s="24">
        <v>0</v>
      </c>
      <c r="O5492" s="30">
        <v>0</v>
      </c>
      <c r="P5492" s="30">
        <v>0</v>
      </c>
      <c r="Q5492" s="30">
        <v>0</v>
      </c>
      <c r="R5492" s="30">
        <v>0</v>
      </c>
      <c r="S5492" s="36" t="s">
        <v>2026</v>
      </c>
    </row>
    <row r="5493" spans="1:259" ht="47.25" customHeight="1" x14ac:dyDescent="0.3">
      <c r="A5493" s="28" t="s">
        <v>584</v>
      </c>
      <c r="B5493" s="28" t="s">
        <v>1400</v>
      </c>
      <c r="C5493" s="18" t="s">
        <v>589</v>
      </c>
      <c r="D5493" s="28"/>
      <c r="E5493" s="29" t="s">
        <v>1733</v>
      </c>
      <c r="F5493" s="24">
        <v>23174.399999999998</v>
      </c>
      <c r="G5493" s="24">
        <f t="shared" ref="G5493:Q5493" si="3687">G5494</f>
        <v>0</v>
      </c>
      <c r="H5493" s="24">
        <f t="shared" si="3687"/>
        <v>23174.399999999998</v>
      </c>
      <c r="I5493" s="24">
        <f t="shared" si="3687"/>
        <v>22879.01413</v>
      </c>
      <c r="J5493" s="37">
        <f t="shared" si="3687"/>
        <v>12519.74108</v>
      </c>
      <c r="K5493" s="24">
        <f t="shared" si="3687"/>
        <v>0</v>
      </c>
      <c r="L5493" s="24">
        <f t="shared" si="3687"/>
        <v>0</v>
      </c>
      <c r="M5493" s="24">
        <f t="shared" si="3687"/>
        <v>0</v>
      </c>
      <c r="N5493" s="24">
        <f t="shared" si="3687"/>
        <v>0</v>
      </c>
      <c r="O5493" s="30">
        <f t="shared" si="3687"/>
        <v>22879.014090000001</v>
      </c>
      <c r="P5493" s="30">
        <f t="shared" si="3687"/>
        <v>0</v>
      </c>
      <c r="Q5493" s="30">
        <f t="shared" si="3687"/>
        <v>0</v>
      </c>
      <c r="R5493" s="88">
        <f t="shared" si="3660"/>
        <v>99.999999825167293</v>
      </c>
      <c r="S5493" s="70"/>
    </row>
    <row r="5494" spans="1:259" ht="31.5" customHeight="1" x14ac:dyDescent="0.3">
      <c r="A5494" s="28" t="s">
        <v>584</v>
      </c>
      <c r="B5494" s="28" t="s">
        <v>1400</v>
      </c>
      <c r="C5494" s="18" t="s">
        <v>590</v>
      </c>
      <c r="D5494" s="28"/>
      <c r="E5494" s="29" t="s">
        <v>1734</v>
      </c>
      <c r="F5494" s="24">
        <v>23174.399999999998</v>
      </c>
      <c r="G5494" s="24">
        <f t="shared" ref="G5494:H5494" si="3688">G5495+G5498</f>
        <v>0</v>
      </c>
      <c r="H5494" s="24">
        <f t="shared" si="3688"/>
        <v>23174.399999999998</v>
      </c>
      <c r="I5494" s="24">
        <f t="shared" ref="I5494:Q5494" si="3689">I5495+I5498</f>
        <v>22879.01413</v>
      </c>
      <c r="J5494" s="37">
        <f t="shared" si="3689"/>
        <v>12519.74108</v>
      </c>
      <c r="K5494" s="24">
        <f t="shared" si="3689"/>
        <v>0</v>
      </c>
      <c r="L5494" s="24">
        <f t="shared" si="3689"/>
        <v>0</v>
      </c>
      <c r="M5494" s="24">
        <f t="shared" si="3689"/>
        <v>0</v>
      </c>
      <c r="N5494" s="24">
        <f t="shared" si="3689"/>
        <v>0</v>
      </c>
      <c r="O5494" s="30">
        <f t="shared" si="3689"/>
        <v>22879.014090000001</v>
      </c>
      <c r="P5494" s="30">
        <f t="shared" si="3689"/>
        <v>0</v>
      </c>
      <c r="Q5494" s="30">
        <f t="shared" si="3689"/>
        <v>0</v>
      </c>
      <c r="R5494" s="88">
        <f t="shared" si="3660"/>
        <v>99.999999825167293</v>
      </c>
      <c r="S5494" s="70"/>
    </row>
    <row r="5495" spans="1:259" ht="31.5" customHeight="1" x14ac:dyDescent="0.3">
      <c r="A5495" s="28" t="s">
        <v>584</v>
      </c>
      <c r="B5495" s="28" t="s">
        <v>1400</v>
      </c>
      <c r="C5495" s="18" t="s">
        <v>587</v>
      </c>
      <c r="D5495" s="28"/>
      <c r="E5495" s="29" t="s">
        <v>1194</v>
      </c>
      <c r="F5495" s="24">
        <v>22208.3</v>
      </c>
      <c r="G5495" s="24">
        <f t="shared" ref="G5495:Q5496" si="3690">G5496</f>
        <v>0</v>
      </c>
      <c r="H5495" s="24">
        <f t="shared" si="3690"/>
        <v>22208.3</v>
      </c>
      <c r="I5495" s="24">
        <f t="shared" si="3690"/>
        <v>21913.21313</v>
      </c>
      <c r="J5495" s="37">
        <f t="shared" si="3690"/>
        <v>12519.74108</v>
      </c>
      <c r="K5495" s="24">
        <f t="shared" si="3690"/>
        <v>0</v>
      </c>
      <c r="L5495" s="24">
        <f t="shared" si="3690"/>
        <v>0</v>
      </c>
      <c r="M5495" s="24">
        <f t="shared" si="3690"/>
        <v>0</v>
      </c>
      <c r="N5495" s="24">
        <f t="shared" si="3690"/>
        <v>0</v>
      </c>
      <c r="O5495" s="30">
        <f t="shared" si="3690"/>
        <v>21913.21313</v>
      </c>
      <c r="P5495" s="30">
        <f t="shared" si="3690"/>
        <v>0</v>
      </c>
      <c r="Q5495" s="30">
        <f t="shared" si="3690"/>
        <v>0</v>
      </c>
      <c r="R5495" s="88">
        <f t="shared" si="3660"/>
        <v>100</v>
      </c>
      <c r="S5495" s="70"/>
    </row>
    <row r="5496" spans="1:259" ht="31.5" customHeight="1" x14ac:dyDescent="0.3">
      <c r="A5496" s="28" t="s">
        <v>584</v>
      </c>
      <c r="B5496" s="28" t="s">
        <v>1400</v>
      </c>
      <c r="C5496" s="18" t="s">
        <v>587</v>
      </c>
      <c r="D5496" s="28" t="s">
        <v>51</v>
      </c>
      <c r="E5496" s="29" t="s">
        <v>663</v>
      </c>
      <c r="F5496" s="24">
        <v>22208.3</v>
      </c>
      <c r="G5496" s="24">
        <f t="shared" si="3690"/>
        <v>0</v>
      </c>
      <c r="H5496" s="24">
        <f t="shared" si="3690"/>
        <v>22208.3</v>
      </c>
      <c r="I5496" s="24">
        <f t="shared" si="3690"/>
        <v>21913.21313</v>
      </c>
      <c r="J5496" s="37">
        <f t="shared" si="3690"/>
        <v>12519.74108</v>
      </c>
      <c r="K5496" s="24">
        <f t="shared" si="3690"/>
        <v>0</v>
      </c>
      <c r="L5496" s="24">
        <f t="shared" si="3690"/>
        <v>0</v>
      </c>
      <c r="M5496" s="24">
        <f t="shared" si="3690"/>
        <v>0</v>
      </c>
      <c r="N5496" s="24">
        <f t="shared" si="3690"/>
        <v>0</v>
      </c>
      <c r="O5496" s="30">
        <f t="shared" si="3690"/>
        <v>21913.21313</v>
      </c>
      <c r="P5496" s="30">
        <f t="shared" si="3690"/>
        <v>0</v>
      </c>
      <c r="Q5496" s="30">
        <f t="shared" si="3690"/>
        <v>0</v>
      </c>
      <c r="R5496" s="88">
        <f t="shared" si="3660"/>
        <v>100</v>
      </c>
      <c r="S5496" s="70"/>
    </row>
    <row r="5497" spans="1:259" ht="31.5" customHeight="1" x14ac:dyDescent="0.3">
      <c r="A5497" s="28" t="s">
        <v>584</v>
      </c>
      <c r="B5497" s="28" t="s">
        <v>1400</v>
      </c>
      <c r="C5497" s="18" t="s">
        <v>587</v>
      </c>
      <c r="D5497" s="28" t="s">
        <v>52</v>
      </c>
      <c r="E5497" s="29" t="s">
        <v>664</v>
      </c>
      <c r="F5497" s="24">
        <v>22208.3</v>
      </c>
      <c r="G5497" s="24"/>
      <c r="H5497" s="24">
        <v>22208.3</v>
      </c>
      <c r="I5497" s="24">
        <v>21913.21313</v>
      </c>
      <c r="J5497" s="37">
        <v>12519.74108</v>
      </c>
      <c r="K5497" s="24">
        <v>0</v>
      </c>
      <c r="L5497" s="24">
        <v>0</v>
      </c>
      <c r="M5497" s="24">
        <v>0</v>
      </c>
      <c r="N5497" s="24">
        <v>0</v>
      </c>
      <c r="O5497" s="30">
        <v>21913.21313</v>
      </c>
      <c r="P5497" s="30">
        <v>0</v>
      </c>
      <c r="Q5497" s="30">
        <v>0</v>
      </c>
      <c r="R5497" s="88">
        <f t="shared" si="3660"/>
        <v>100</v>
      </c>
      <c r="S5497" s="70"/>
    </row>
    <row r="5498" spans="1:259" ht="15.75" customHeight="1" x14ac:dyDescent="0.3">
      <c r="A5498" s="28" t="s">
        <v>584</v>
      </c>
      <c r="B5498" s="28" t="s">
        <v>1400</v>
      </c>
      <c r="C5498" s="18" t="s">
        <v>588</v>
      </c>
      <c r="D5498" s="28"/>
      <c r="E5498" s="29" t="s">
        <v>1195</v>
      </c>
      <c r="F5498" s="24">
        <v>966.1</v>
      </c>
      <c r="G5498" s="24">
        <f t="shared" ref="G5498:Q5499" si="3691">G5499</f>
        <v>0</v>
      </c>
      <c r="H5498" s="24">
        <f t="shared" si="3691"/>
        <v>966.1</v>
      </c>
      <c r="I5498" s="24">
        <f t="shared" si="3691"/>
        <v>965.80100000000004</v>
      </c>
      <c r="J5498" s="37">
        <f t="shared" si="3691"/>
        <v>0</v>
      </c>
      <c r="K5498" s="24">
        <f t="shared" si="3691"/>
        <v>0</v>
      </c>
      <c r="L5498" s="24">
        <f t="shared" si="3691"/>
        <v>0</v>
      </c>
      <c r="M5498" s="24">
        <f t="shared" si="3691"/>
        <v>0</v>
      </c>
      <c r="N5498" s="24">
        <f t="shared" si="3691"/>
        <v>0</v>
      </c>
      <c r="O5498" s="30">
        <f t="shared" si="3691"/>
        <v>965.80096000000003</v>
      </c>
      <c r="P5498" s="30">
        <f t="shared" si="3691"/>
        <v>0</v>
      </c>
      <c r="Q5498" s="30">
        <f t="shared" si="3691"/>
        <v>0</v>
      </c>
      <c r="R5498" s="88">
        <f t="shared" si="3660"/>
        <v>99.999995858360052</v>
      </c>
    </row>
    <row r="5499" spans="1:259" ht="31.5" customHeight="1" x14ac:dyDescent="0.3">
      <c r="A5499" s="28" t="s">
        <v>584</v>
      </c>
      <c r="B5499" s="28" t="s">
        <v>1400</v>
      </c>
      <c r="C5499" s="18" t="s">
        <v>588</v>
      </c>
      <c r="D5499" s="28" t="s">
        <v>51</v>
      </c>
      <c r="E5499" s="29" t="s">
        <v>663</v>
      </c>
      <c r="F5499" s="24">
        <v>966.1</v>
      </c>
      <c r="G5499" s="24">
        <f t="shared" si="3691"/>
        <v>0</v>
      </c>
      <c r="H5499" s="24">
        <f t="shared" si="3691"/>
        <v>966.1</v>
      </c>
      <c r="I5499" s="24">
        <f t="shared" si="3691"/>
        <v>965.80100000000004</v>
      </c>
      <c r="J5499" s="37">
        <f t="shared" si="3691"/>
        <v>0</v>
      </c>
      <c r="K5499" s="24">
        <f t="shared" si="3691"/>
        <v>0</v>
      </c>
      <c r="L5499" s="24">
        <f t="shared" si="3691"/>
        <v>0</v>
      </c>
      <c r="M5499" s="24">
        <f t="shared" si="3691"/>
        <v>0</v>
      </c>
      <c r="N5499" s="24">
        <f t="shared" si="3691"/>
        <v>0</v>
      </c>
      <c r="O5499" s="30">
        <f t="shared" si="3691"/>
        <v>965.80096000000003</v>
      </c>
      <c r="P5499" s="30">
        <f t="shared" si="3691"/>
        <v>0</v>
      </c>
      <c r="Q5499" s="30">
        <f t="shared" si="3691"/>
        <v>0</v>
      </c>
      <c r="R5499" s="88">
        <f t="shared" si="3660"/>
        <v>99.999995858360052</v>
      </c>
    </row>
    <row r="5500" spans="1:259" ht="31.5" customHeight="1" x14ac:dyDescent="0.3">
      <c r="A5500" s="28" t="s">
        <v>584</v>
      </c>
      <c r="B5500" s="28" t="s">
        <v>1400</v>
      </c>
      <c r="C5500" s="18" t="s">
        <v>588</v>
      </c>
      <c r="D5500" s="28" t="s">
        <v>52</v>
      </c>
      <c r="E5500" s="29" t="s">
        <v>664</v>
      </c>
      <c r="F5500" s="24">
        <v>966.1</v>
      </c>
      <c r="G5500" s="24"/>
      <c r="H5500" s="24">
        <v>966.1</v>
      </c>
      <c r="I5500" s="24">
        <v>965.80100000000004</v>
      </c>
      <c r="J5500" s="37">
        <v>0</v>
      </c>
      <c r="K5500" s="24">
        <v>0</v>
      </c>
      <c r="L5500" s="24">
        <v>0</v>
      </c>
      <c r="M5500" s="24">
        <v>0</v>
      </c>
      <c r="N5500" s="24">
        <v>0</v>
      </c>
      <c r="O5500" s="30">
        <v>965.80096000000003</v>
      </c>
      <c r="P5500" s="30">
        <v>0</v>
      </c>
      <c r="Q5500" s="30">
        <v>0</v>
      </c>
      <c r="R5500" s="88">
        <f t="shared" si="3660"/>
        <v>99.999995858360052</v>
      </c>
    </row>
    <row r="5501" spans="1:259" s="65" customFormat="1" ht="20.25" customHeight="1" x14ac:dyDescent="0.3">
      <c r="A5501" s="105" t="s">
        <v>1011</v>
      </c>
      <c r="B5501" s="106"/>
      <c r="C5501" s="106"/>
      <c r="D5501" s="106"/>
      <c r="E5501" s="107"/>
      <c r="F5501" s="38">
        <f t="shared" ref="F5501:Q5501" si="3692">F11+F87+F141+F215+F231+F345+F609+F1116+F1431+F1767+F2098+F2409+F2730+F3034+F3311+F3554+F3728+F4017+F4370+F4503+F4530+F4625+F4762+F4872+F5039+F5207+F5226+F5243+F5285+F5436</f>
        <v>41004025.609999992</v>
      </c>
      <c r="G5501" s="63">
        <f t="shared" si="3692"/>
        <v>1944161.4259999997</v>
      </c>
      <c r="H5501" s="63">
        <f t="shared" si="3692"/>
        <v>39704320.735780001</v>
      </c>
      <c r="I5501" s="38">
        <f t="shared" si="3692"/>
        <v>41864413.893019989</v>
      </c>
      <c r="J5501" s="79">
        <f t="shared" si="3692"/>
        <v>25624595.119259998</v>
      </c>
      <c r="K5501" s="38">
        <f t="shared" si="3692"/>
        <v>18580115.59344</v>
      </c>
      <c r="L5501" s="38">
        <f t="shared" si="3692"/>
        <v>10168173.71037</v>
      </c>
      <c r="M5501" s="38">
        <f t="shared" si="3692"/>
        <v>8002149.5572999995</v>
      </c>
      <c r="N5501" s="38">
        <f t="shared" si="3692"/>
        <v>3894405.3364500003</v>
      </c>
      <c r="O5501" s="84">
        <f t="shared" si="3692"/>
        <v>38456680.562740013</v>
      </c>
      <c r="P5501" s="64">
        <f t="shared" si="3692"/>
        <v>16783999.787349999</v>
      </c>
      <c r="Q5501" s="64">
        <f t="shared" si="3692"/>
        <v>6494413.4621799998</v>
      </c>
      <c r="R5501" s="86">
        <f t="shared" si="3660"/>
        <v>91.860071565821826</v>
      </c>
      <c r="S5501" s="70"/>
    </row>
    <row r="5502" spans="1:259" s="36" customFormat="1" ht="15.75" customHeight="1" x14ac:dyDescent="0.3">
      <c r="A5502" s="66"/>
      <c r="B5502" s="66"/>
      <c r="C5502" s="66"/>
      <c r="D5502" s="66"/>
      <c r="E5502" s="66"/>
      <c r="F5502" s="25"/>
      <c r="G5502" s="25"/>
      <c r="H5502" s="25"/>
      <c r="I5502" s="25"/>
      <c r="J5502" s="80"/>
      <c r="K5502" s="25"/>
      <c r="L5502" s="25"/>
      <c r="M5502" s="25"/>
      <c r="N5502" s="25"/>
      <c r="O5502" s="25" t="s">
        <v>1187</v>
      </c>
      <c r="P5502" s="25"/>
      <c r="Q5502" s="25"/>
      <c r="R5502" s="25"/>
    </row>
    <row r="5503" spans="1:259" s="36" customFormat="1" ht="15.75" customHeight="1" x14ac:dyDescent="0.3">
      <c r="A5503" s="67"/>
      <c r="B5503" s="67"/>
      <c r="C5503" s="67"/>
      <c r="D5503" s="68"/>
      <c r="E5503" s="67"/>
      <c r="F5503" s="67"/>
      <c r="G5503" s="67"/>
      <c r="H5503" s="67"/>
      <c r="I5503" s="26"/>
      <c r="J5503" s="81"/>
      <c r="K5503" s="26"/>
      <c r="L5503" s="26"/>
      <c r="M5503" s="26"/>
      <c r="N5503" s="26"/>
      <c r="O5503" s="26"/>
      <c r="P5503" s="26"/>
      <c r="Q5503" s="26"/>
      <c r="R5503" s="26"/>
      <c r="S5503" s="70"/>
      <c r="T5503" s="26"/>
      <c r="U5503" s="26"/>
      <c r="V5503" s="26"/>
      <c r="W5503" s="26"/>
      <c r="X5503" s="26"/>
      <c r="Y5503" s="26"/>
      <c r="Z5503" s="26"/>
      <c r="AA5503" s="26"/>
      <c r="AB5503" s="26"/>
      <c r="AC5503" s="26"/>
      <c r="AD5503" s="26"/>
      <c r="AE5503" s="26"/>
      <c r="AF5503" s="26"/>
      <c r="AG5503" s="26"/>
      <c r="AH5503" s="26"/>
      <c r="AI5503" s="26"/>
      <c r="AJ5503" s="26"/>
      <c r="AK5503" s="26"/>
      <c r="AL5503" s="26"/>
      <c r="AM5503" s="26"/>
      <c r="AN5503" s="26"/>
      <c r="AO5503" s="26"/>
      <c r="AP5503" s="26"/>
      <c r="AQ5503" s="26"/>
      <c r="AR5503" s="26"/>
      <c r="AS5503" s="26"/>
      <c r="AT5503" s="26"/>
      <c r="AU5503" s="26"/>
      <c r="AV5503" s="26"/>
      <c r="AW5503" s="26"/>
      <c r="AX5503" s="26"/>
      <c r="AY5503" s="26"/>
      <c r="AZ5503" s="26"/>
      <c r="BA5503" s="26"/>
      <c r="BB5503" s="26"/>
      <c r="BC5503" s="26"/>
      <c r="BD5503" s="26"/>
      <c r="BE5503" s="26"/>
      <c r="BF5503" s="26"/>
      <c r="BG5503" s="26"/>
      <c r="BH5503" s="26"/>
      <c r="BI5503" s="26"/>
      <c r="BJ5503" s="26"/>
      <c r="BK5503" s="26"/>
      <c r="BL5503" s="26"/>
      <c r="BM5503" s="26"/>
      <c r="BN5503" s="26"/>
      <c r="BO5503" s="26"/>
      <c r="BP5503" s="26"/>
      <c r="BQ5503" s="26"/>
      <c r="BR5503" s="26"/>
      <c r="BS5503" s="26"/>
      <c r="BT5503" s="26"/>
      <c r="BU5503" s="26"/>
      <c r="BV5503" s="26"/>
      <c r="BW5503" s="26"/>
      <c r="BX5503" s="26"/>
      <c r="BY5503" s="26"/>
      <c r="BZ5503" s="26"/>
      <c r="CA5503" s="26"/>
      <c r="CB5503" s="26"/>
      <c r="CC5503" s="26"/>
      <c r="CD5503" s="26"/>
      <c r="CE5503" s="26"/>
      <c r="CF5503" s="26"/>
      <c r="CG5503" s="26"/>
      <c r="CH5503" s="26"/>
      <c r="CI5503" s="26"/>
      <c r="CJ5503" s="26"/>
      <c r="CK5503" s="26"/>
      <c r="CL5503" s="26"/>
      <c r="CM5503" s="26"/>
      <c r="CN5503" s="26"/>
      <c r="CO5503" s="26"/>
      <c r="CP5503" s="26"/>
      <c r="CQ5503" s="26"/>
      <c r="CR5503" s="26"/>
      <c r="CS5503" s="26"/>
      <c r="CT5503" s="26"/>
      <c r="CU5503" s="26"/>
      <c r="CV5503" s="26"/>
      <c r="CW5503" s="26"/>
      <c r="CX5503" s="26"/>
      <c r="CY5503" s="26"/>
      <c r="CZ5503" s="26"/>
      <c r="DA5503" s="26"/>
      <c r="DB5503" s="26"/>
      <c r="DC5503" s="26"/>
      <c r="DD5503" s="26"/>
      <c r="DE5503" s="26"/>
      <c r="DF5503" s="26"/>
      <c r="DG5503" s="26"/>
      <c r="DH5503" s="26"/>
      <c r="DI5503" s="26"/>
      <c r="DJ5503" s="26"/>
      <c r="DK5503" s="26"/>
      <c r="DL5503" s="26"/>
      <c r="DM5503" s="26"/>
      <c r="DN5503" s="26"/>
      <c r="DO5503" s="26"/>
      <c r="DP5503" s="26"/>
      <c r="DQ5503" s="26"/>
      <c r="DR5503" s="26"/>
      <c r="DS5503" s="26"/>
      <c r="DT5503" s="26"/>
      <c r="DU5503" s="26"/>
      <c r="DV5503" s="26"/>
      <c r="DW5503" s="26"/>
      <c r="DX5503" s="26"/>
      <c r="DY5503" s="26"/>
      <c r="DZ5503" s="26"/>
      <c r="EA5503" s="26"/>
      <c r="EB5503" s="26"/>
      <c r="EC5503" s="26"/>
      <c r="ED5503" s="26"/>
      <c r="EE5503" s="26"/>
      <c r="EF5503" s="26"/>
      <c r="EG5503" s="26"/>
      <c r="EH5503" s="26"/>
      <c r="EI5503" s="26"/>
      <c r="EJ5503" s="26"/>
      <c r="EK5503" s="26"/>
      <c r="EL5503" s="26"/>
      <c r="EM5503" s="26"/>
      <c r="EN5503" s="26"/>
      <c r="EO5503" s="26"/>
      <c r="EP5503" s="26"/>
      <c r="EQ5503" s="26"/>
      <c r="ER5503" s="26"/>
      <c r="ES5503" s="26"/>
      <c r="ET5503" s="26"/>
      <c r="EU5503" s="26"/>
      <c r="EV5503" s="26"/>
      <c r="EW5503" s="26"/>
      <c r="EX5503" s="26"/>
      <c r="EY5503" s="26"/>
      <c r="EZ5503" s="26"/>
      <c r="FA5503" s="26"/>
      <c r="FB5503" s="26"/>
      <c r="FC5503" s="26"/>
      <c r="FD5503" s="26"/>
      <c r="FE5503" s="26"/>
      <c r="FF5503" s="26"/>
      <c r="FG5503" s="26"/>
      <c r="FH5503" s="26"/>
      <c r="FI5503" s="26"/>
      <c r="FJ5503" s="26"/>
      <c r="FK5503" s="26"/>
      <c r="FL5503" s="26"/>
      <c r="FM5503" s="26"/>
      <c r="FN5503" s="26"/>
      <c r="FO5503" s="26"/>
      <c r="FP5503" s="26"/>
      <c r="FQ5503" s="26"/>
      <c r="FR5503" s="26"/>
      <c r="FS5503" s="26"/>
      <c r="FT5503" s="26"/>
      <c r="FU5503" s="26"/>
      <c r="FV5503" s="26"/>
      <c r="FW5503" s="26"/>
      <c r="FX5503" s="26"/>
      <c r="FY5503" s="26"/>
      <c r="FZ5503" s="26"/>
      <c r="GA5503" s="26"/>
      <c r="GB5503" s="26"/>
      <c r="GC5503" s="26"/>
      <c r="GD5503" s="26"/>
      <c r="GE5503" s="26"/>
      <c r="GF5503" s="26"/>
      <c r="GG5503" s="26"/>
      <c r="GH5503" s="26"/>
      <c r="GI5503" s="26"/>
      <c r="GJ5503" s="26"/>
      <c r="GK5503" s="26"/>
      <c r="GL5503" s="26"/>
      <c r="GM5503" s="26"/>
      <c r="GN5503" s="26"/>
      <c r="GO5503" s="26"/>
      <c r="GP5503" s="26"/>
      <c r="GQ5503" s="26"/>
      <c r="GR5503" s="26"/>
      <c r="GS5503" s="26"/>
      <c r="GT5503" s="26"/>
      <c r="GU5503" s="26"/>
      <c r="GV5503" s="26"/>
      <c r="GW5503" s="26"/>
      <c r="GX5503" s="26"/>
      <c r="GY5503" s="26"/>
      <c r="GZ5503" s="26"/>
      <c r="HA5503" s="26"/>
      <c r="HB5503" s="26"/>
      <c r="HC5503" s="26"/>
      <c r="HD5503" s="26"/>
      <c r="HE5503" s="26"/>
      <c r="HF5503" s="26"/>
      <c r="HG5503" s="26"/>
      <c r="HH5503" s="26"/>
      <c r="HI5503" s="26"/>
      <c r="HJ5503" s="26"/>
      <c r="HK5503" s="26"/>
      <c r="HL5503" s="26"/>
      <c r="HM5503" s="26"/>
      <c r="HN5503" s="26"/>
      <c r="HO5503" s="26"/>
      <c r="HP5503" s="26"/>
      <c r="HQ5503" s="26"/>
      <c r="HR5503" s="26"/>
      <c r="HS5503" s="26"/>
      <c r="HT5503" s="26"/>
      <c r="HU5503" s="26"/>
      <c r="HV5503" s="26"/>
      <c r="HW5503" s="26"/>
      <c r="HX5503" s="26"/>
      <c r="HY5503" s="26"/>
      <c r="HZ5503" s="26"/>
      <c r="IA5503" s="26"/>
      <c r="IB5503" s="26"/>
      <c r="IC5503" s="26"/>
      <c r="ID5503" s="26"/>
      <c r="IE5503" s="26"/>
      <c r="IF5503" s="26"/>
      <c r="IG5503" s="26"/>
      <c r="IH5503" s="26"/>
      <c r="II5503" s="26"/>
      <c r="IJ5503" s="26"/>
      <c r="IK5503" s="26"/>
      <c r="IL5503" s="26"/>
      <c r="IM5503" s="26"/>
      <c r="IN5503" s="26"/>
      <c r="IO5503" s="26"/>
      <c r="IP5503" s="26"/>
      <c r="IQ5503" s="26"/>
      <c r="IR5503" s="26"/>
      <c r="IS5503" s="26"/>
      <c r="IT5503" s="26"/>
      <c r="IU5503" s="26"/>
      <c r="IV5503" s="26"/>
      <c r="IW5503" s="26"/>
      <c r="IX5503" s="26"/>
      <c r="IY5503" s="26"/>
    </row>
  </sheetData>
  <autoFilter ref="A10:IY5503">
    <filterColumn colId="18">
      <filters blank="1"/>
    </filterColumn>
  </autoFilter>
  <mergeCells count="19">
    <mergeCell ref="A5501:E5501"/>
    <mergeCell ref="F8:F10"/>
    <mergeCell ref="O8:O10"/>
    <mergeCell ref="A8:A10"/>
    <mergeCell ref="C8:C10"/>
    <mergeCell ref="D8:D10"/>
    <mergeCell ref="E8:E10"/>
    <mergeCell ref="B8:B10"/>
    <mergeCell ref="K8:N8"/>
    <mergeCell ref="H8:H10"/>
    <mergeCell ref="I1:R1"/>
    <mergeCell ref="I2:R2"/>
    <mergeCell ref="R8:R10"/>
    <mergeCell ref="A5:R5"/>
    <mergeCell ref="P8:Q9"/>
    <mergeCell ref="M9:N9"/>
    <mergeCell ref="J9:J10"/>
    <mergeCell ref="K9:L9"/>
    <mergeCell ref="I8:I10"/>
  </mergeCells>
  <phoneticPr fontId="4" type="noConversion"/>
  <printOptions horizontalCentered="1"/>
  <pageMargins left="0.19685039370078741" right="0.19685039370078741" top="0.19685039370078741" bottom="0.27559055118110237" header="0.11811023622047245" footer="0.11811023622047245"/>
  <pageSetup paperSize="9" scale="73" fitToHeight="0" orientation="portrait" r:id="rId1"/>
  <headerFooter>
    <oddFooter>&amp;R&amp;P</oddFooter>
  </headerFooter>
  <colBreaks count="1" manualBreakCount="1">
    <brk id="18" max="550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2:F4590"/>
  <sheetViews>
    <sheetView workbookViewId="0">
      <selection activeCell="E5" sqref="E5:E7"/>
    </sheetView>
  </sheetViews>
  <sheetFormatPr defaultColWidth="16" defaultRowHeight="12" x14ac:dyDescent="0.25"/>
  <cols>
    <col min="1" max="1" width="5.5546875" style="5" customWidth="1"/>
    <col min="2" max="2" width="6" style="5" customWidth="1"/>
    <col min="3" max="3" width="10.33203125" style="5" customWidth="1"/>
    <col min="4" max="16384" width="16" style="5"/>
  </cols>
  <sheetData>
    <row r="2" spans="1:6" x14ac:dyDescent="0.25">
      <c r="A2" s="6"/>
      <c r="B2" s="6"/>
      <c r="C2" s="6"/>
      <c r="D2" s="6"/>
      <c r="E2" s="6"/>
      <c r="F2" s="6"/>
    </row>
    <row r="3" spans="1:6" s="4" customFormat="1" ht="60" hidden="1" x14ac:dyDescent="0.3">
      <c r="A3" s="1" t="s">
        <v>44</v>
      </c>
      <c r="B3" s="1"/>
      <c r="C3" s="1"/>
      <c r="D3" s="1"/>
      <c r="E3" s="2" t="s">
        <v>592</v>
      </c>
      <c r="F3" s="3">
        <v>1317605.9696800001</v>
      </c>
    </row>
    <row r="4" spans="1:6" s="4" customFormat="1" ht="24" hidden="1" x14ac:dyDescent="0.3">
      <c r="A4" s="1" t="s">
        <v>44</v>
      </c>
      <c r="B4" s="1" t="s">
        <v>45</v>
      </c>
      <c r="C4" s="1"/>
      <c r="D4" s="1"/>
      <c r="E4" s="2" t="s">
        <v>619</v>
      </c>
      <c r="F4" s="3">
        <v>173277.21968000001</v>
      </c>
    </row>
    <row r="5" spans="1:6" s="4" customFormat="1" ht="36" hidden="1" x14ac:dyDescent="0.3">
      <c r="A5" s="1" t="s">
        <v>44</v>
      </c>
      <c r="B5" s="1" t="s">
        <v>1393</v>
      </c>
      <c r="C5" s="1"/>
      <c r="D5" s="1"/>
      <c r="E5" s="2" t="s">
        <v>635</v>
      </c>
      <c r="F5" s="3">
        <v>173277.21968000001</v>
      </c>
    </row>
    <row r="6" spans="1:6" s="4" customFormat="1" ht="72" x14ac:dyDescent="0.3">
      <c r="A6" s="1" t="s">
        <v>44</v>
      </c>
      <c r="B6" s="1" t="s">
        <v>1393</v>
      </c>
      <c r="C6" s="1" t="s">
        <v>47</v>
      </c>
      <c r="D6" s="1"/>
      <c r="E6" s="2" t="s">
        <v>1129</v>
      </c>
      <c r="F6" s="3">
        <v>112581.4005</v>
      </c>
    </row>
    <row r="7" spans="1:6" s="4" customFormat="1" ht="48" x14ac:dyDescent="0.3">
      <c r="A7" s="1" t="s">
        <v>44</v>
      </c>
      <c r="B7" s="1" t="s">
        <v>45</v>
      </c>
      <c r="C7" s="1" t="s">
        <v>48</v>
      </c>
      <c r="D7" s="1"/>
      <c r="E7" s="2" t="s">
        <v>1130</v>
      </c>
      <c r="F7" s="3">
        <v>12930.5</v>
      </c>
    </row>
    <row r="8" spans="1:6" s="4" customFormat="1" ht="132" x14ac:dyDescent="0.3">
      <c r="A8" s="1" t="s">
        <v>44</v>
      </c>
      <c r="B8" s="1" t="s">
        <v>1393</v>
      </c>
      <c r="C8" s="1" t="s">
        <v>49</v>
      </c>
      <c r="D8" s="1"/>
      <c r="E8" s="2" t="s">
        <v>1131</v>
      </c>
      <c r="F8" s="3">
        <v>12930.5</v>
      </c>
    </row>
    <row r="9" spans="1:6" s="4" customFormat="1" ht="120" x14ac:dyDescent="0.3">
      <c r="A9" s="1" t="s">
        <v>44</v>
      </c>
      <c r="B9" s="1" t="s">
        <v>1393</v>
      </c>
      <c r="C9" s="1" t="s">
        <v>50</v>
      </c>
      <c r="D9" s="1"/>
      <c r="E9" s="2" t="s">
        <v>1133</v>
      </c>
      <c r="F9" s="3">
        <v>12930.5</v>
      </c>
    </row>
    <row r="10" spans="1:6" s="4" customFormat="1" ht="72" hidden="1" x14ac:dyDescent="0.3">
      <c r="A10" s="1" t="s">
        <v>44</v>
      </c>
      <c r="B10" s="1" t="s">
        <v>1393</v>
      </c>
      <c r="C10" s="1" t="s">
        <v>50</v>
      </c>
      <c r="D10" s="1" t="s">
        <v>51</v>
      </c>
      <c r="E10" s="2" t="s">
        <v>663</v>
      </c>
      <c r="F10" s="3">
        <v>11390.5</v>
      </c>
    </row>
    <row r="11" spans="1:6" s="4" customFormat="1" ht="84" hidden="1" x14ac:dyDescent="0.3">
      <c r="A11" s="1" t="s">
        <v>44</v>
      </c>
      <c r="B11" s="1" t="s">
        <v>1393</v>
      </c>
      <c r="C11" s="1" t="s">
        <v>50</v>
      </c>
      <c r="D11" s="1" t="s">
        <v>52</v>
      </c>
      <c r="E11" s="2" t="s">
        <v>664</v>
      </c>
      <c r="F11" s="3">
        <v>11390.5</v>
      </c>
    </row>
    <row r="12" spans="1:6" s="4" customFormat="1" ht="24" hidden="1" x14ac:dyDescent="0.3">
      <c r="A12" s="1" t="s">
        <v>44</v>
      </c>
      <c r="B12" s="1" t="s">
        <v>1393</v>
      </c>
      <c r="C12" s="1" t="s">
        <v>50</v>
      </c>
      <c r="D12" s="1" t="s">
        <v>53</v>
      </c>
      <c r="E12" s="2" t="s">
        <v>679</v>
      </c>
      <c r="F12" s="3">
        <v>1540</v>
      </c>
    </row>
    <row r="13" spans="1:6" s="4" customFormat="1" ht="24" hidden="1" x14ac:dyDescent="0.3">
      <c r="A13" s="1" t="s">
        <v>44</v>
      </c>
      <c r="B13" s="1" t="s">
        <v>1393</v>
      </c>
      <c r="C13" s="1" t="s">
        <v>50</v>
      </c>
      <c r="D13" s="1" t="s">
        <v>54</v>
      </c>
      <c r="E13" s="2" t="s">
        <v>681</v>
      </c>
      <c r="F13" s="3">
        <v>1540</v>
      </c>
    </row>
    <row r="14" spans="1:6" s="4" customFormat="1" ht="48" x14ac:dyDescent="0.3">
      <c r="A14" s="1" t="s">
        <v>44</v>
      </c>
      <c r="B14" s="1" t="s">
        <v>1393</v>
      </c>
      <c r="C14" s="1" t="s">
        <v>55</v>
      </c>
      <c r="D14" s="1"/>
      <c r="E14" s="2" t="s">
        <v>1134</v>
      </c>
      <c r="F14" s="3">
        <v>99650.900500000003</v>
      </c>
    </row>
    <row r="15" spans="1:6" s="4" customFormat="1" ht="96" x14ac:dyDescent="0.3">
      <c r="A15" s="1" t="s">
        <v>44</v>
      </c>
      <c r="B15" s="1" t="s">
        <v>1393</v>
      </c>
      <c r="C15" s="1" t="s">
        <v>56</v>
      </c>
      <c r="D15" s="1"/>
      <c r="E15" s="2" t="s">
        <v>1135</v>
      </c>
      <c r="F15" s="3">
        <v>99650.900500000003</v>
      </c>
    </row>
    <row r="16" spans="1:6" s="4" customFormat="1" ht="84" x14ac:dyDescent="0.3">
      <c r="A16" s="1" t="s">
        <v>44</v>
      </c>
      <c r="B16" s="1" t="s">
        <v>1393</v>
      </c>
      <c r="C16" s="1" t="s">
        <v>57</v>
      </c>
      <c r="D16" s="1"/>
      <c r="E16" s="2" t="s">
        <v>710</v>
      </c>
      <c r="F16" s="3">
        <v>39828</v>
      </c>
    </row>
    <row r="17" spans="1:6" s="4" customFormat="1" ht="144" hidden="1" x14ac:dyDescent="0.3">
      <c r="A17" s="1" t="s">
        <v>44</v>
      </c>
      <c r="B17" s="1" t="s">
        <v>1393</v>
      </c>
      <c r="C17" s="1" t="s">
        <v>57</v>
      </c>
      <c r="D17" s="1" t="s">
        <v>58</v>
      </c>
      <c r="E17" s="2" t="s">
        <v>660</v>
      </c>
      <c r="F17" s="3">
        <v>27015.547999999999</v>
      </c>
    </row>
    <row r="18" spans="1:6" s="4" customFormat="1" ht="36" hidden="1" x14ac:dyDescent="0.3">
      <c r="A18" s="1" t="s">
        <v>44</v>
      </c>
      <c r="B18" s="1" t="s">
        <v>1393</v>
      </c>
      <c r="C18" s="1" t="s">
        <v>57</v>
      </c>
      <c r="D18" s="1" t="s">
        <v>59</v>
      </c>
      <c r="E18" s="2" t="s">
        <v>661</v>
      </c>
      <c r="F18" s="3">
        <v>27015.547999999999</v>
      </c>
    </row>
    <row r="19" spans="1:6" s="4" customFormat="1" ht="72" hidden="1" x14ac:dyDescent="0.3">
      <c r="A19" s="1" t="s">
        <v>44</v>
      </c>
      <c r="B19" s="1" t="s">
        <v>1393</v>
      </c>
      <c r="C19" s="1" t="s">
        <v>57</v>
      </c>
      <c r="D19" s="1" t="s">
        <v>51</v>
      </c>
      <c r="E19" s="2" t="s">
        <v>663</v>
      </c>
      <c r="F19" s="3">
        <v>12258.352000000001</v>
      </c>
    </row>
    <row r="20" spans="1:6" s="4" customFormat="1" ht="84" hidden="1" x14ac:dyDescent="0.3">
      <c r="A20" s="1" t="s">
        <v>44</v>
      </c>
      <c r="B20" s="1" t="s">
        <v>1393</v>
      </c>
      <c r="C20" s="1" t="s">
        <v>57</v>
      </c>
      <c r="D20" s="1" t="s">
        <v>52</v>
      </c>
      <c r="E20" s="2" t="s">
        <v>664</v>
      </c>
      <c r="F20" s="3">
        <v>12258.352000000001</v>
      </c>
    </row>
    <row r="21" spans="1:6" s="4" customFormat="1" ht="24" hidden="1" x14ac:dyDescent="0.3">
      <c r="A21" s="1" t="s">
        <v>44</v>
      </c>
      <c r="B21" s="1" t="s">
        <v>1393</v>
      </c>
      <c r="C21" s="1" t="s">
        <v>57</v>
      </c>
      <c r="D21" s="1" t="s">
        <v>53</v>
      </c>
      <c r="E21" s="2" t="s">
        <v>679</v>
      </c>
      <c r="F21" s="3">
        <v>554.1</v>
      </c>
    </row>
    <row r="22" spans="1:6" s="4" customFormat="1" ht="36" hidden="1" x14ac:dyDescent="0.3">
      <c r="A22" s="1" t="s">
        <v>44</v>
      </c>
      <c r="B22" s="1" t="s">
        <v>1393</v>
      </c>
      <c r="C22" s="1" t="s">
        <v>57</v>
      </c>
      <c r="D22" s="1" t="s">
        <v>60</v>
      </c>
      <c r="E22" s="2" t="s">
        <v>682</v>
      </c>
      <c r="F22" s="3">
        <v>554.1</v>
      </c>
    </row>
    <row r="23" spans="1:6" s="4" customFormat="1" ht="84" x14ac:dyDescent="0.3">
      <c r="A23" s="1" t="s">
        <v>44</v>
      </c>
      <c r="B23" s="1" t="s">
        <v>1393</v>
      </c>
      <c r="C23" s="1" t="s">
        <v>61</v>
      </c>
      <c r="D23" s="1"/>
      <c r="E23" s="2" t="s">
        <v>1136</v>
      </c>
      <c r="F23" s="3">
        <v>59822.900500000003</v>
      </c>
    </row>
    <row r="24" spans="1:6" s="4" customFormat="1" ht="72" hidden="1" x14ac:dyDescent="0.3">
      <c r="A24" s="1" t="s">
        <v>44</v>
      </c>
      <c r="B24" s="1" t="s">
        <v>1393</v>
      </c>
      <c r="C24" s="1" t="s">
        <v>61</v>
      </c>
      <c r="D24" s="1" t="s">
        <v>51</v>
      </c>
      <c r="E24" s="2" t="s">
        <v>663</v>
      </c>
      <c r="F24" s="3">
        <v>59605.471550000002</v>
      </c>
    </row>
    <row r="25" spans="1:6" s="4" customFormat="1" ht="84" hidden="1" x14ac:dyDescent="0.3">
      <c r="A25" s="1" t="s">
        <v>44</v>
      </c>
      <c r="B25" s="1" t="s">
        <v>1393</v>
      </c>
      <c r="C25" s="1" t="s">
        <v>61</v>
      </c>
      <c r="D25" s="1" t="s">
        <v>52</v>
      </c>
      <c r="E25" s="2" t="s">
        <v>664</v>
      </c>
      <c r="F25" s="3">
        <v>59605.471550000002</v>
      </c>
    </row>
    <row r="26" spans="1:6" s="4" customFormat="1" ht="24" hidden="1" x14ac:dyDescent="0.3">
      <c r="A26" s="1" t="s">
        <v>44</v>
      </c>
      <c r="B26" s="1" t="s">
        <v>1393</v>
      </c>
      <c r="C26" s="1" t="s">
        <v>61</v>
      </c>
      <c r="D26" s="1" t="s">
        <v>53</v>
      </c>
      <c r="E26" s="2" t="s">
        <v>679</v>
      </c>
      <c r="F26" s="3">
        <v>217.42894999999999</v>
      </c>
    </row>
    <row r="27" spans="1:6" s="4" customFormat="1" ht="24" hidden="1" x14ac:dyDescent="0.3">
      <c r="A27" s="1" t="s">
        <v>44</v>
      </c>
      <c r="B27" s="1" t="s">
        <v>1393</v>
      </c>
      <c r="C27" s="1" t="s">
        <v>61</v>
      </c>
      <c r="D27" s="1" t="s">
        <v>54</v>
      </c>
      <c r="E27" s="2" t="s">
        <v>681</v>
      </c>
      <c r="F27" s="3">
        <v>217.42894999999999</v>
      </c>
    </row>
    <row r="28" spans="1:6" s="4" customFormat="1" ht="60" x14ac:dyDescent="0.3">
      <c r="A28" s="1" t="s">
        <v>44</v>
      </c>
      <c r="B28" s="1" t="s">
        <v>1393</v>
      </c>
      <c r="C28" s="1" t="s">
        <v>62</v>
      </c>
      <c r="D28" s="1"/>
      <c r="E28" s="2" t="s">
        <v>1196</v>
      </c>
      <c r="F28" s="3">
        <v>1038.356</v>
      </c>
    </row>
    <row r="29" spans="1:6" s="4" customFormat="1" ht="36" x14ac:dyDescent="0.3">
      <c r="A29" s="1" t="s">
        <v>44</v>
      </c>
      <c r="B29" s="1" t="s">
        <v>1393</v>
      </c>
      <c r="C29" s="1" t="s">
        <v>63</v>
      </c>
      <c r="D29" s="1"/>
      <c r="E29" s="2" t="s">
        <v>115</v>
      </c>
      <c r="F29" s="3">
        <v>1038.356</v>
      </c>
    </row>
    <row r="30" spans="1:6" s="4" customFormat="1" ht="60" x14ac:dyDescent="0.3">
      <c r="A30" s="1" t="s">
        <v>44</v>
      </c>
      <c r="B30" s="1" t="s">
        <v>1393</v>
      </c>
      <c r="C30" s="1" t="s">
        <v>64</v>
      </c>
      <c r="D30" s="1"/>
      <c r="E30" s="2" t="s">
        <v>116</v>
      </c>
      <c r="F30" s="3">
        <v>1038.356</v>
      </c>
    </row>
    <row r="31" spans="1:6" s="4" customFormat="1" ht="24" hidden="1" x14ac:dyDescent="0.3">
      <c r="A31" s="1" t="s">
        <v>44</v>
      </c>
      <c r="B31" s="1" t="s">
        <v>1393</v>
      </c>
      <c r="C31" s="1" t="s">
        <v>64</v>
      </c>
      <c r="D31" s="1" t="s">
        <v>53</v>
      </c>
      <c r="E31" s="2" t="s">
        <v>679</v>
      </c>
      <c r="F31" s="3">
        <v>1038.356</v>
      </c>
    </row>
    <row r="32" spans="1:6" s="4" customFormat="1" ht="36" hidden="1" x14ac:dyDescent="0.3">
      <c r="A32" s="1" t="s">
        <v>44</v>
      </c>
      <c r="B32" s="1" t="s">
        <v>1393</v>
      </c>
      <c r="C32" s="1" t="s">
        <v>64</v>
      </c>
      <c r="D32" s="1" t="s">
        <v>60</v>
      </c>
      <c r="E32" s="2" t="s">
        <v>682</v>
      </c>
      <c r="F32" s="3">
        <v>1038.356</v>
      </c>
    </row>
    <row r="33" spans="1:6" s="4" customFormat="1" ht="72" x14ac:dyDescent="0.3">
      <c r="A33" s="1" t="s">
        <v>44</v>
      </c>
      <c r="B33" s="1" t="s">
        <v>1393</v>
      </c>
      <c r="C33" s="1" t="s">
        <v>65</v>
      </c>
      <c r="D33" s="1"/>
      <c r="E33" s="2" t="s">
        <v>1228</v>
      </c>
      <c r="F33" s="3">
        <v>58691.3</v>
      </c>
    </row>
    <row r="34" spans="1:6" s="4" customFormat="1" ht="48" x14ac:dyDescent="0.3">
      <c r="A34" s="1" t="s">
        <v>44</v>
      </c>
      <c r="B34" s="1" t="s">
        <v>1393</v>
      </c>
      <c r="C34" s="1" t="s">
        <v>66</v>
      </c>
      <c r="D34" s="1"/>
      <c r="E34" s="2" t="s">
        <v>1231</v>
      </c>
      <c r="F34" s="3">
        <v>58691.3</v>
      </c>
    </row>
    <row r="35" spans="1:6" s="4" customFormat="1" ht="60" x14ac:dyDescent="0.3">
      <c r="A35" s="1" t="s">
        <v>44</v>
      </c>
      <c r="B35" s="1" t="s">
        <v>1393</v>
      </c>
      <c r="C35" s="1" t="s">
        <v>67</v>
      </c>
      <c r="D35" s="1"/>
      <c r="E35" s="2" t="s">
        <v>1221</v>
      </c>
      <c r="F35" s="3">
        <v>54433.8</v>
      </c>
    </row>
    <row r="36" spans="1:6" s="4" customFormat="1" ht="144" hidden="1" x14ac:dyDescent="0.3">
      <c r="A36" s="1" t="s">
        <v>44</v>
      </c>
      <c r="B36" s="1" t="s">
        <v>1393</v>
      </c>
      <c r="C36" s="1" t="s">
        <v>67</v>
      </c>
      <c r="D36" s="1" t="s">
        <v>58</v>
      </c>
      <c r="E36" s="2" t="s">
        <v>660</v>
      </c>
      <c r="F36" s="3">
        <v>54433.8</v>
      </c>
    </row>
    <row r="37" spans="1:6" s="4" customFormat="1" ht="60" hidden="1" x14ac:dyDescent="0.3">
      <c r="A37" s="1" t="s">
        <v>44</v>
      </c>
      <c r="B37" s="1" t="s">
        <v>1393</v>
      </c>
      <c r="C37" s="1" t="s">
        <v>67</v>
      </c>
      <c r="D37" s="1" t="s">
        <v>68</v>
      </c>
      <c r="E37" s="2" t="s">
        <v>662</v>
      </c>
      <c r="F37" s="3">
        <v>54433.8</v>
      </c>
    </row>
    <row r="38" spans="1:6" s="4" customFormat="1" ht="48" x14ac:dyDescent="0.3">
      <c r="A38" s="1" t="s">
        <v>44</v>
      </c>
      <c r="B38" s="1" t="s">
        <v>1393</v>
      </c>
      <c r="C38" s="1" t="s">
        <v>69</v>
      </c>
      <c r="D38" s="1"/>
      <c r="E38" s="2" t="s">
        <v>1222</v>
      </c>
      <c r="F38" s="3">
        <v>4257.5</v>
      </c>
    </row>
    <row r="39" spans="1:6" s="4" customFormat="1" ht="144" hidden="1" x14ac:dyDescent="0.3">
      <c r="A39" s="1" t="s">
        <v>44</v>
      </c>
      <c r="B39" s="1" t="s">
        <v>1393</v>
      </c>
      <c r="C39" s="1" t="s">
        <v>69</v>
      </c>
      <c r="D39" s="1" t="s">
        <v>58</v>
      </c>
      <c r="E39" s="2" t="s">
        <v>660</v>
      </c>
      <c r="F39" s="3">
        <v>93.4</v>
      </c>
    </row>
    <row r="40" spans="1:6" s="4" customFormat="1" ht="60" hidden="1" x14ac:dyDescent="0.3">
      <c r="A40" s="1" t="s">
        <v>44</v>
      </c>
      <c r="B40" s="1" t="s">
        <v>1393</v>
      </c>
      <c r="C40" s="1" t="s">
        <v>69</v>
      </c>
      <c r="D40" s="1" t="s">
        <v>68</v>
      </c>
      <c r="E40" s="2" t="s">
        <v>662</v>
      </c>
      <c r="F40" s="3">
        <v>93.4</v>
      </c>
    </row>
    <row r="41" spans="1:6" s="4" customFormat="1" ht="72" hidden="1" x14ac:dyDescent="0.3">
      <c r="A41" s="1" t="s">
        <v>44</v>
      </c>
      <c r="B41" s="1" t="s">
        <v>1393</v>
      </c>
      <c r="C41" s="1" t="s">
        <v>69</v>
      </c>
      <c r="D41" s="1" t="s">
        <v>51</v>
      </c>
      <c r="E41" s="2" t="s">
        <v>663</v>
      </c>
      <c r="F41" s="3">
        <v>4162</v>
      </c>
    </row>
    <row r="42" spans="1:6" s="4" customFormat="1" ht="84" hidden="1" x14ac:dyDescent="0.3">
      <c r="A42" s="1" t="s">
        <v>44</v>
      </c>
      <c r="B42" s="1" t="s">
        <v>1393</v>
      </c>
      <c r="C42" s="1" t="s">
        <v>69</v>
      </c>
      <c r="D42" s="1" t="s">
        <v>52</v>
      </c>
      <c r="E42" s="2" t="s">
        <v>664</v>
      </c>
      <c r="F42" s="3">
        <v>4162</v>
      </c>
    </row>
    <row r="43" spans="1:6" s="4" customFormat="1" ht="24" hidden="1" x14ac:dyDescent="0.3">
      <c r="A43" s="1" t="s">
        <v>44</v>
      </c>
      <c r="B43" s="1" t="s">
        <v>1393</v>
      </c>
      <c r="C43" s="1" t="s">
        <v>69</v>
      </c>
      <c r="D43" s="1" t="s">
        <v>53</v>
      </c>
      <c r="E43" s="2" t="s">
        <v>679</v>
      </c>
      <c r="F43" s="3">
        <v>2.1</v>
      </c>
    </row>
    <row r="44" spans="1:6" s="4" customFormat="1" ht="36" hidden="1" x14ac:dyDescent="0.3">
      <c r="A44" s="1" t="s">
        <v>44</v>
      </c>
      <c r="B44" s="1" t="s">
        <v>1393</v>
      </c>
      <c r="C44" s="1" t="s">
        <v>69</v>
      </c>
      <c r="D44" s="1" t="s">
        <v>60</v>
      </c>
      <c r="E44" s="2" t="s">
        <v>682</v>
      </c>
      <c r="F44" s="3">
        <v>2.1</v>
      </c>
    </row>
    <row r="45" spans="1:6" s="4" customFormat="1" ht="108" x14ac:dyDescent="0.3">
      <c r="A45" s="1" t="s">
        <v>44</v>
      </c>
      <c r="B45" s="1" t="s">
        <v>1393</v>
      </c>
      <c r="C45" s="1" t="s">
        <v>79</v>
      </c>
      <c r="D45" s="1"/>
      <c r="E45" s="2" t="s">
        <v>1232</v>
      </c>
      <c r="F45" s="3">
        <v>966.16318000000001</v>
      </c>
    </row>
    <row r="46" spans="1:6" s="4" customFormat="1" ht="72" x14ac:dyDescent="0.3">
      <c r="A46" s="1" t="s">
        <v>44</v>
      </c>
      <c r="B46" s="1" t="s">
        <v>1393</v>
      </c>
      <c r="C46" s="1" t="s">
        <v>86</v>
      </c>
      <c r="D46" s="1"/>
      <c r="E46" s="2" t="s">
        <v>1233</v>
      </c>
      <c r="F46" s="3">
        <v>966.16318000000001</v>
      </c>
    </row>
    <row r="47" spans="1:6" s="4" customFormat="1" ht="48" x14ac:dyDescent="0.3">
      <c r="A47" s="1" t="s">
        <v>44</v>
      </c>
      <c r="B47" s="1" t="s">
        <v>1393</v>
      </c>
      <c r="C47" s="1" t="s">
        <v>87</v>
      </c>
      <c r="D47" s="1"/>
      <c r="E47" s="2" t="s">
        <v>1234</v>
      </c>
      <c r="F47" s="3">
        <v>966.16318000000001</v>
      </c>
    </row>
    <row r="48" spans="1:6" s="4" customFormat="1" ht="24" hidden="1" x14ac:dyDescent="0.3">
      <c r="A48" s="1" t="s">
        <v>44</v>
      </c>
      <c r="B48" s="1" t="s">
        <v>1393</v>
      </c>
      <c r="C48" s="1" t="s">
        <v>87</v>
      </c>
      <c r="D48" s="1" t="s">
        <v>53</v>
      </c>
      <c r="E48" s="2" t="s">
        <v>679</v>
      </c>
      <c r="F48" s="3">
        <v>966.16318000000001</v>
      </c>
    </row>
    <row r="49" spans="1:6" s="4" customFormat="1" ht="24" hidden="1" x14ac:dyDescent="0.3">
      <c r="A49" s="1" t="s">
        <v>44</v>
      </c>
      <c r="B49" s="1" t="s">
        <v>1393</v>
      </c>
      <c r="C49" s="1" t="s">
        <v>87</v>
      </c>
      <c r="D49" s="1" t="s">
        <v>54</v>
      </c>
      <c r="E49" s="2" t="s">
        <v>681</v>
      </c>
      <c r="F49" s="3">
        <v>966.16318000000001</v>
      </c>
    </row>
    <row r="50" spans="1:6" s="4" customFormat="1" ht="24" hidden="1" x14ac:dyDescent="0.3">
      <c r="A50" s="1" t="s">
        <v>44</v>
      </c>
      <c r="B50" s="1" t="s">
        <v>70</v>
      </c>
      <c r="C50" s="1"/>
      <c r="D50" s="1"/>
      <c r="E50" s="2" t="s">
        <v>621</v>
      </c>
      <c r="F50" s="3">
        <v>1144328.75</v>
      </c>
    </row>
    <row r="51" spans="1:6" s="4" customFormat="1" hidden="1" x14ac:dyDescent="0.3">
      <c r="A51" s="1" t="s">
        <v>44</v>
      </c>
      <c r="B51" s="1" t="s">
        <v>1394</v>
      </c>
      <c r="C51" s="1"/>
      <c r="D51" s="1"/>
      <c r="E51" s="2" t="s">
        <v>640</v>
      </c>
      <c r="F51" s="3">
        <v>1144328.75</v>
      </c>
    </row>
    <row r="52" spans="1:6" s="4" customFormat="1" ht="144" x14ac:dyDescent="0.3">
      <c r="A52" s="1" t="s">
        <v>44</v>
      </c>
      <c r="B52" s="1" t="s">
        <v>1394</v>
      </c>
      <c r="C52" s="1" t="s">
        <v>72</v>
      </c>
      <c r="D52" s="1"/>
      <c r="E52" s="2" t="s">
        <v>842</v>
      </c>
      <c r="F52" s="3">
        <v>1144328.75</v>
      </c>
    </row>
    <row r="53" spans="1:6" s="4" customFormat="1" ht="108" x14ac:dyDescent="0.3">
      <c r="A53" s="1" t="s">
        <v>44</v>
      </c>
      <c r="B53" s="1" t="s">
        <v>1394</v>
      </c>
      <c r="C53" s="1" t="s">
        <v>73</v>
      </c>
      <c r="D53" s="1"/>
      <c r="E53" s="2" t="s">
        <v>29</v>
      </c>
      <c r="F53" s="3">
        <v>1144328.75</v>
      </c>
    </row>
    <row r="54" spans="1:6" s="4" customFormat="1" ht="108" x14ac:dyDescent="0.3">
      <c r="A54" s="1" t="s">
        <v>44</v>
      </c>
      <c r="B54" s="1" t="s">
        <v>1394</v>
      </c>
      <c r="C54" s="1" t="s">
        <v>74</v>
      </c>
      <c r="D54" s="1"/>
      <c r="E54" s="2" t="s">
        <v>866</v>
      </c>
      <c r="F54" s="3">
        <v>1144328.75</v>
      </c>
    </row>
    <row r="55" spans="1:6" s="4" customFormat="1" ht="120" x14ac:dyDescent="0.3">
      <c r="A55" s="1" t="s">
        <v>44</v>
      </c>
      <c r="B55" s="1" t="s">
        <v>1394</v>
      </c>
      <c r="C55" s="1" t="s">
        <v>1469</v>
      </c>
      <c r="D55" s="1"/>
      <c r="E55" s="2" t="s">
        <v>867</v>
      </c>
      <c r="F55" s="3">
        <v>583500</v>
      </c>
    </row>
    <row r="56" spans="1:6" s="4" customFormat="1" ht="72" hidden="1" x14ac:dyDescent="0.3">
      <c r="A56" s="1" t="s">
        <v>44</v>
      </c>
      <c r="B56" s="1" t="s">
        <v>1394</v>
      </c>
      <c r="C56" s="1" t="s">
        <v>1469</v>
      </c>
      <c r="D56" s="1" t="s">
        <v>51</v>
      </c>
      <c r="E56" s="2" t="s">
        <v>663</v>
      </c>
      <c r="F56" s="3">
        <v>583500</v>
      </c>
    </row>
    <row r="57" spans="1:6" s="4" customFormat="1" ht="84" hidden="1" x14ac:dyDescent="0.3">
      <c r="A57" s="1" t="s">
        <v>44</v>
      </c>
      <c r="B57" s="1" t="s">
        <v>1394</v>
      </c>
      <c r="C57" s="1" t="s">
        <v>1469</v>
      </c>
      <c r="D57" s="1" t="s">
        <v>52</v>
      </c>
      <c r="E57" s="2" t="s">
        <v>664</v>
      </c>
      <c r="F57" s="3">
        <v>583500</v>
      </c>
    </row>
    <row r="58" spans="1:6" s="4" customFormat="1" ht="72" x14ac:dyDescent="0.3">
      <c r="A58" s="1" t="s">
        <v>44</v>
      </c>
      <c r="B58" s="1" t="s">
        <v>1394</v>
      </c>
      <c r="C58" s="1" t="s">
        <v>75</v>
      </c>
      <c r="D58" s="1"/>
      <c r="E58" s="2" t="s">
        <v>868</v>
      </c>
      <c r="F58" s="3">
        <v>560828.75</v>
      </c>
    </row>
    <row r="59" spans="1:6" s="4" customFormat="1" ht="72" hidden="1" x14ac:dyDescent="0.3">
      <c r="A59" s="1" t="s">
        <v>44</v>
      </c>
      <c r="B59" s="1" t="s">
        <v>1394</v>
      </c>
      <c r="C59" s="1" t="s">
        <v>75</v>
      </c>
      <c r="D59" s="1" t="s">
        <v>51</v>
      </c>
      <c r="E59" s="2" t="s">
        <v>663</v>
      </c>
      <c r="F59" s="3">
        <v>560828.75</v>
      </c>
    </row>
    <row r="60" spans="1:6" s="4" customFormat="1" ht="84" hidden="1" x14ac:dyDescent="0.3">
      <c r="A60" s="1" t="s">
        <v>44</v>
      </c>
      <c r="B60" s="1" t="s">
        <v>1394</v>
      </c>
      <c r="C60" s="1" t="s">
        <v>75</v>
      </c>
      <c r="D60" s="1" t="s">
        <v>52</v>
      </c>
      <c r="E60" s="2" t="s">
        <v>664</v>
      </c>
      <c r="F60" s="3">
        <v>560828.75</v>
      </c>
    </row>
    <row r="61" spans="1:6" s="4" customFormat="1" ht="48" hidden="1" x14ac:dyDescent="0.3">
      <c r="A61" s="1" t="s">
        <v>76</v>
      </c>
      <c r="B61" s="1" t="s">
        <v>1396</v>
      </c>
      <c r="C61" s="1"/>
      <c r="D61" s="1"/>
      <c r="E61" s="2" t="s">
        <v>593</v>
      </c>
      <c r="F61" s="3">
        <v>244709.28611000002</v>
      </c>
    </row>
    <row r="62" spans="1:6" s="4" customFormat="1" ht="24" hidden="1" x14ac:dyDescent="0.3">
      <c r="A62" s="1" t="s">
        <v>76</v>
      </c>
      <c r="B62" s="1" t="s">
        <v>45</v>
      </c>
      <c r="C62" s="1"/>
      <c r="D62" s="1"/>
      <c r="E62" s="2" t="s">
        <v>619</v>
      </c>
      <c r="F62" s="3">
        <v>239427.68611000001</v>
      </c>
    </row>
    <row r="63" spans="1:6" s="4" customFormat="1" ht="108" hidden="1" x14ac:dyDescent="0.3">
      <c r="A63" s="1" t="s">
        <v>76</v>
      </c>
      <c r="B63" s="1" t="s">
        <v>1397</v>
      </c>
      <c r="C63" s="1"/>
      <c r="D63" s="1"/>
      <c r="E63" s="2" t="s">
        <v>632</v>
      </c>
      <c r="F63" s="3">
        <v>114367</v>
      </c>
    </row>
    <row r="64" spans="1:6" s="4" customFormat="1" ht="60" x14ac:dyDescent="0.3">
      <c r="A64" s="1" t="s">
        <v>76</v>
      </c>
      <c r="B64" s="1" t="s">
        <v>1397</v>
      </c>
      <c r="C64" s="1" t="s">
        <v>62</v>
      </c>
      <c r="D64" s="1"/>
      <c r="E64" s="2" t="s">
        <v>1196</v>
      </c>
      <c r="F64" s="3">
        <v>32</v>
      </c>
    </row>
    <row r="65" spans="1:6" s="4" customFormat="1" ht="36" x14ac:dyDescent="0.3">
      <c r="A65" s="1" t="s">
        <v>76</v>
      </c>
      <c r="B65" s="1" t="s">
        <v>1397</v>
      </c>
      <c r="C65" s="1" t="s">
        <v>83</v>
      </c>
      <c r="D65" s="1"/>
      <c r="E65" s="2" t="s">
        <v>1288</v>
      </c>
      <c r="F65" s="3">
        <v>32</v>
      </c>
    </row>
    <row r="66" spans="1:6" s="4" customFormat="1" ht="36" x14ac:dyDescent="0.3">
      <c r="A66" s="1" t="s">
        <v>76</v>
      </c>
      <c r="B66" s="1" t="s">
        <v>1397</v>
      </c>
      <c r="C66" s="1" t="s">
        <v>1358</v>
      </c>
      <c r="D66" s="1"/>
      <c r="E66" s="2" t="s">
        <v>1359</v>
      </c>
      <c r="F66" s="3">
        <v>32</v>
      </c>
    </row>
    <row r="67" spans="1:6" s="4" customFormat="1" ht="72" hidden="1" x14ac:dyDescent="0.3">
      <c r="A67" s="1" t="s">
        <v>76</v>
      </c>
      <c r="B67" s="1" t="s">
        <v>1397</v>
      </c>
      <c r="C67" s="1" t="s">
        <v>1358</v>
      </c>
      <c r="D67" s="1" t="s">
        <v>51</v>
      </c>
      <c r="E67" s="2" t="s">
        <v>663</v>
      </c>
      <c r="F67" s="3">
        <v>32</v>
      </c>
    </row>
    <row r="68" spans="1:6" s="4" customFormat="1" ht="84" hidden="1" x14ac:dyDescent="0.3">
      <c r="A68" s="1" t="s">
        <v>76</v>
      </c>
      <c r="B68" s="1" t="s">
        <v>1397</v>
      </c>
      <c r="C68" s="1" t="s">
        <v>1358</v>
      </c>
      <c r="D68" s="1" t="s">
        <v>52</v>
      </c>
      <c r="E68" s="2" t="s">
        <v>664</v>
      </c>
      <c r="F68" s="3">
        <v>32</v>
      </c>
    </row>
    <row r="69" spans="1:6" s="4" customFormat="1" ht="72" x14ac:dyDescent="0.3">
      <c r="A69" s="1" t="s">
        <v>76</v>
      </c>
      <c r="B69" s="1" t="s">
        <v>1397</v>
      </c>
      <c r="C69" s="1" t="s">
        <v>65</v>
      </c>
      <c r="D69" s="1"/>
      <c r="E69" s="2" t="s">
        <v>1228</v>
      </c>
      <c r="F69" s="3">
        <v>114335</v>
      </c>
    </row>
    <row r="70" spans="1:6" s="4" customFormat="1" ht="48" x14ac:dyDescent="0.3">
      <c r="A70" s="1" t="s">
        <v>76</v>
      </c>
      <c r="B70" s="1" t="s">
        <v>1397</v>
      </c>
      <c r="C70" s="1" t="s">
        <v>66</v>
      </c>
      <c r="D70" s="1"/>
      <c r="E70" s="2" t="s">
        <v>1231</v>
      </c>
      <c r="F70" s="3">
        <v>114335</v>
      </c>
    </row>
    <row r="71" spans="1:6" s="4" customFormat="1" ht="60" x14ac:dyDescent="0.3">
      <c r="A71" s="1" t="s">
        <v>76</v>
      </c>
      <c r="B71" s="1" t="s">
        <v>1397</v>
      </c>
      <c r="C71" s="1" t="s">
        <v>67</v>
      </c>
      <c r="D71" s="1"/>
      <c r="E71" s="2" t="s">
        <v>1221</v>
      </c>
      <c r="F71" s="3">
        <v>107624.3</v>
      </c>
    </row>
    <row r="72" spans="1:6" s="4" customFormat="1" ht="144" hidden="1" x14ac:dyDescent="0.3">
      <c r="A72" s="1" t="s">
        <v>76</v>
      </c>
      <c r="B72" s="1" t="s">
        <v>1397</v>
      </c>
      <c r="C72" s="1" t="s">
        <v>67</v>
      </c>
      <c r="D72" s="1" t="s">
        <v>58</v>
      </c>
      <c r="E72" s="2" t="s">
        <v>660</v>
      </c>
      <c r="F72" s="3">
        <v>107624.3</v>
      </c>
    </row>
    <row r="73" spans="1:6" s="4" customFormat="1" ht="60" hidden="1" x14ac:dyDescent="0.3">
      <c r="A73" s="1" t="s">
        <v>76</v>
      </c>
      <c r="B73" s="1" t="s">
        <v>1397</v>
      </c>
      <c r="C73" s="1" t="s">
        <v>67</v>
      </c>
      <c r="D73" s="1" t="s">
        <v>68</v>
      </c>
      <c r="E73" s="2" t="s">
        <v>662</v>
      </c>
      <c r="F73" s="3">
        <v>107624.3</v>
      </c>
    </row>
    <row r="74" spans="1:6" s="4" customFormat="1" ht="48" x14ac:dyDescent="0.3">
      <c r="A74" s="1" t="s">
        <v>76</v>
      </c>
      <c r="B74" s="1" t="s">
        <v>1397</v>
      </c>
      <c r="C74" s="1" t="s">
        <v>69</v>
      </c>
      <c r="D74" s="1"/>
      <c r="E74" s="2" t="s">
        <v>1222</v>
      </c>
      <c r="F74" s="3">
        <v>6710.7</v>
      </c>
    </row>
    <row r="75" spans="1:6" s="4" customFormat="1" ht="144" hidden="1" x14ac:dyDescent="0.3">
      <c r="A75" s="1" t="s">
        <v>76</v>
      </c>
      <c r="B75" s="1" t="s">
        <v>1397</v>
      </c>
      <c r="C75" s="1" t="s">
        <v>69</v>
      </c>
      <c r="D75" s="1" t="s">
        <v>58</v>
      </c>
      <c r="E75" s="2" t="s">
        <v>660</v>
      </c>
      <c r="F75" s="3">
        <v>345.7</v>
      </c>
    </row>
    <row r="76" spans="1:6" s="4" customFormat="1" ht="60" hidden="1" x14ac:dyDescent="0.3">
      <c r="A76" s="1" t="s">
        <v>76</v>
      </c>
      <c r="B76" s="1" t="s">
        <v>1397</v>
      </c>
      <c r="C76" s="1" t="s">
        <v>69</v>
      </c>
      <c r="D76" s="1" t="s">
        <v>68</v>
      </c>
      <c r="E76" s="2" t="s">
        <v>662</v>
      </c>
      <c r="F76" s="3">
        <v>345.7</v>
      </c>
    </row>
    <row r="77" spans="1:6" s="4" customFormat="1" ht="72" hidden="1" x14ac:dyDescent="0.3">
      <c r="A77" s="1" t="s">
        <v>76</v>
      </c>
      <c r="B77" s="1" t="s">
        <v>1397</v>
      </c>
      <c r="C77" s="1" t="s">
        <v>69</v>
      </c>
      <c r="D77" s="1" t="s">
        <v>51</v>
      </c>
      <c r="E77" s="2" t="s">
        <v>663</v>
      </c>
      <c r="F77" s="3">
        <v>6324</v>
      </c>
    </row>
    <row r="78" spans="1:6" s="4" customFormat="1" ht="84" hidden="1" x14ac:dyDescent="0.3">
      <c r="A78" s="1" t="s">
        <v>76</v>
      </c>
      <c r="B78" s="1" t="s">
        <v>1397</v>
      </c>
      <c r="C78" s="1" t="s">
        <v>69</v>
      </c>
      <c r="D78" s="1" t="s">
        <v>52</v>
      </c>
      <c r="E78" s="2" t="s">
        <v>664</v>
      </c>
      <c r="F78" s="3">
        <v>6324</v>
      </c>
    </row>
    <row r="79" spans="1:6" s="4" customFormat="1" ht="24" hidden="1" x14ac:dyDescent="0.3">
      <c r="A79" s="1" t="s">
        <v>76</v>
      </c>
      <c r="B79" s="1" t="s">
        <v>1397</v>
      </c>
      <c r="C79" s="1" t="s">
        <v>69</v>
      </c>
      <c r="D79" s="1" t="s">
        <v>53</v>
      </c>
      <c r="E79" s="2" t="s">
        <v>679</v>
      </c>
      <c r="F79" s="3">
        <v>41</v>
      </c>
    </row>
    <row r="80" spans="1:6" s="4" customFormat="1" ht="36" hidden="1" x14ac:dyDescent="0.3">
      <c r="A80" s="1" t="s">
        <v>76</v>
      </c>
      <c r="B80" s="1" t="s">
        <v>1397</v>
      </c>
      <c r="C80" s="1" t="s">
        <v>69</v>
      </c>
      <c r="D80" s="1" t="s">
        <v>60</v>
      </c>
      <c r="E80" s="2" t="s">
        <v>682</v>
      </c>
      <c r="F80" s="3">
        <v>41</v>
      </c>
    </row>
    <row r="81" spans="1:6" s="4" customFormat="1" hidden="1" x14ac:dyDescent="0.3">
      <c r="A81" s="1" t="s">
        <v>76</v>
      </c>
      <c r="B81" s="1" t="s">
        <v>1398</v>
      </c>
      <c r="C81" s="1"/>
      <c r="D81" s="1"/>
      <c r="E81" s="2" t="s">
        <v>634</v>
      </c>
      <c r="F81" s="3">
        <v>71293.580029999997</v>
      </c>
    </row>
    <row r="82" spans="1:6" s="4" customFormat="1" ht="108" x14ac:dyDescent="0.3">
      <c r="A82" s="1" t="s">
        <v>76</v>
      </c>
      <c r="B82" s="1" t="s">
        <v>1398</v>
      </c>
      <c r="C82" s="1" t="s">
        <v>79</v>
      </c>
      <c r="D82" s="1"/>
      <c r="E82" s="2" t="s">
        <v>1232</v>
      </c>
      <c r="F82" s="3">
        <v>71293.580029999997</v>
      </c>
    </row>
    <row r="83" spans="1:6" s="4" customFormat="1" x14ac:dyDescent="0.3">
      <c r="A83" s="1" t="s">
        <v>76</v>
      </c>
      <c r="B83" s="1" t="s">
        <v>1398</v>
      </c>
      <c r="C83" s="1" t="s">
        <v>80</v>
      </c>
      <c r="D83" s="1"/>
      <c r="E83" s="2" t="s">
        <v>1235</v>
      </c>
      <c r="F83" s="3">
        <v>71293.580029999997</v>
      </c>
    </row>
    <row r="84" spans="1:6" s="4" customFormat="1" ht="36" x14ac:dyDescent="0.3">
      <c r="A84" s="1" t="s">
        <v>76</v>
      </c>
      <c r="B84" s="1" t="s">
        <v>1398</v>
      </c>
      <c r="C84" s="1" t="s">
        <v>81</v>
      </c>
      <c r="D84" s="1"/>
      <c r="E84" s="2" t="s">
        <v>1236</v>
      </c>
      <c r="F84" s="3">
        <v>71293.580029999997</v>
      </c>
    </row>
    <row r="85" spans="1:6" s="4" customFormat="1" ht="24" hidden="1" x14ac:dyDescent="0.3">
      <c r="A85" s="1" t="s">
        <v>76</v>
      </c>
      <c r="B85" s="1" t="s">
        <v>1398</v>
      </c>
      <c r="C85" s="1" t="s">
        <v>81</v>
      </c>
      <c r="D85" s="1" t="s">
        <v>53</v>
      </c>
      <c r="E85" s="2" t="s">
        <v>679</v>
      </c>
      <c r="F85" s="3">
        <v>71293.580029999997</v>
      </c>
    </row>
    <row r="86" spans="1:6" s="4" customFormat="1" hidden="1" x14ac:dyDescent="0.3">
      <c r="A86" s="1" t="s">
        <v>76</v>
      </c>
      <c r="B86" s="1" t="s">
        <v>1398</v>
      </c>
      <c r="C86" s="1" t="s">
        <v>81</v>
      </c>
      <c r="D86" s="1" t="s">
        <v>82</v>
      </c>
      <c r="E86" s="2" t="s">
        <v>684</v>
      </c>
      <c r="F86" s="3">
        <v>71293.580029999997</v>
      </c>
    </row>
    <row r="87" spans="1:6" s="4" customFormat="1" ht="36" hidden="1" x14ac:dyDescent="0.3">
      <c r="A87" s="1" t="s">
        <v>76</v>
      </c>
      <c r="B87" s="1" t="s">
        <v>1393</v>
      </c>
      <c r="C87" s="1"/>
      <c r="D87" s="1"/>
      <c r="E87" s="2" t="s">
        <v>635</v>
      </c>
      <c r="F87" s="3">
        <v>53767.106079999998</v>
      </c>
    </row>
    <row r="88" spans="1:6" s="4" customFormat="1" ht="60" x14ac:dyDescent="0.3">
      <c r="A88" s="1" t="s">
        <v>76</v>
      </c>
      <c r="B88" s="1" t="s">
        <v>1393</v>
      </c>
      <c r="C88" s="1" t="s">
        <v>62</v>
      </c>
      <c r="D88" s="1"/>
      <c r="E88" s="2" t="s">
        <v>1196</v>
      </c>
      <c r="F88" s="3">
        <v>46092.440669999996</v>
      </c>
    </row>
    <row r="89" spans="1:6" s="4" customFormat="1" ht="36" x14ac:dyDescent="0.3">
      <c r="A89" s="1" t="s">
        <v>76</v>
      </c>
      <c r="B89" s="1" t="s">
        <v>1393</v>
      </c>
      <c r="C89" s="1" t="s">
        <v>83</v>
      </c>
      <c r="D89" s="1"/>
      <c r="E89" s="2" t="s">
        <v>1288</v>
      </c>
      <c r="F89" s="3">
        <v>26697.7</v>
      </c>
    </row>
    <row r="90" spans="1:6" s="4" customFormat="1" ht="84" x14ac:dyDescent="0.3">
      <c r="A90" s="1" t="s">
        <v>76</v>
      </c>
      <c r="B90" s="1" t="s">
        <v>1393</v>
      </c>
      <c r="C90" s="1" t="s">
        <v>84</v>
      </c>
      <c r="D90" s="1"/>
      <c r="E90" s="2" t="s">
        <v>710</v>
      </c>
      <c r="F90" s="3">
        <v>26697.7</v>
      </c>
    </row>
    <row r="91" spans="1:6" s="4" customFormat="1" ht="144" hidden="1" x14ac:dyDescent="0.3">
      <c r="A91" s="1" t="s">
        <v>76</v>
      </c>
      <c r="B91" s="1" t="s">
        <v>1393</v>
      </c>
      <c r="C91" s="1" t="s">
        <v>84</v>
      </c>
      <c r="D91" s="1" t="s">
        <v>58</v>
      </c>
      <c r="E91" s="2" t="s">
        <v>660</v>
      </c>
      <c r="F91" s="3">
        <v>22315.4</v>
      </c>
    </row>
    <row r="92" spans="1:6" s="4" customFormat="1" ht="36" hidden="1" x14ac:dyDescent="0.3">
      <c r="A92" s="1" t="s">
        <v>76</v>
      </c>
      <c r="B92" s="1" t="s">
        <v>1393</v>
      </c>
      <c r="C92" s="1" t="s">
        <v>84</v>
      </c>
      <c r="D92" s="1" t="s">
        <v>59</v>
      </c>
      <c r="E92" s="2" t="s">
        <v>661</v>
      </c>
      <c r="F92" s="3">
        <v>22315.4</v>
      </c>
    </row>
    <row r="93" spans="1:6" s="4" customFormat="1" ht="72" hidden="1" x14ac:dyDescent="0.3">
      <c r="A93" s="1" t="s">
        <v>76</v>
      </c>
      <c r="B93" s="1" t="s">
        <v>1393</v>
      </c>
      <c r="C93" s="1" t="s">
        <v>84</v>
      </c>
      <c r="D93" s="1" t="s">
        <v>51</v>
      </c>
      <c r="E93" s="2" t="s">
        <v>663</v>
      </c>
      <c r="F93" s="3">
        <v>4382.3</v>
      </c>
    </row>
    <row r="94" spans="1:6" s="4" customFormat="1" ht="84" hidden="1" x14ac:dyDescent="0.3">
      <c r="A94" s="1" t="s">
        <v>76</v>
      </c>
      <c r="B94" s="1" t="s">
        <v>1393</v>
      </c>
      <c r="C94" s="1" t="s">
        <v>84</v>
      </c>
      <c r="D94" s="1" t="s">
        <v>52</v>
      </c>
      <c r="E94" s="2" t="s">
        <v>664</v>
      </c>
      <c r="F94" s="3">
        <v>4382.3</v>
      </c>
    </row>
    <row r="95" spans="1:6" s="4" customFormat="1" ht="36" x14ac:dyDescent="0.3">
      <c r="A95" s="1" t="s">
        <v>76</v>
      </c>
      <c r="B95" s="1" t="s">
        <v>1393</v>
      </c>
      <c r="C95" s="1" t="s">
        <v>63</v>
      </c>
      <c r="D95" s="1"/>
      <c r="E95" s="2" t="s">
        <v>115</v>
      </c>
      <c r="F95" s="3">
        <v>19394.740669999999</v>
      </c>
    </row>
    <row r="96" spans="1:6" s="4" customFormat="1" ht="48" x14ac:dyDescent="0.3">
      <c r="A96" s="1" t="s">
        <v>76</v>
      </c>
      <c r="B96" s="1" t="s">
        <v>1393</v>
      </c>
      <c r="C96" s="1" t="s">
        <v>85</v>
      </c>
      <c r="D96" s="1"/>
      <c r="E96" s="2" t="s">
        <v>119</v>
      </c>
      <c r="F96" s="3">
        <v>12322.099999999999</v>
      </c>
    </row>
    <row r="97" spans="1:6" s="4" customFormat="1" ht="72" hidden="1" x14ac:dyDescent="0.3">
      <c r="A97" s="1" t="s">
        <v>76</v>
      </c>
      <c r="B97" s="1" t="s">
        <v>1393</v>
      </c>
      <c r="C97" s="1" t="s">
        <v>85</v>
      </c>
      <c r="D97" s="1" t="s">
        <v>51</v>
      </c>
      <c r="E97" s="2" t="s">
        <v>663</v>
      </c>
      <c r="F97" s="3">
        <v>12322.099999999999</v>
      </c>
    </row>
    <row r="98" spans="1:6" s="4" customFormat="1" ht="84" hidden="1" x14ac:dyDescent="0.3">
      <c r="A98" s="1" t="s">
        <v>76</v>
      </c>
      <c r="B98" s="1" t="s">
        <v>1393</v>
      </c>
      <c r="C98" s="1" t="s">
        <v>85</v>
      </c>
      <c r="D98" s="1" t="s">
        <v>52</v>
      </c>
      <c r="E98" s="2" t="s">
        <v>664</v>
      </c>
      <c r="F98" s="3">
        <v>12322.099999999999</v>
      </c>
    </row>
    <row r="99" spans="1:6" s="4" customFormat="1" ht="156" x14ac:dyDescent="0.3">
      <c r="A99" s="1" t="s">
        <v>76</v>
      </c>
      <c r="B99" s="1" t="s">
        <v>1393</v>
      </c>
      <c r="C99" s="1" t="s">
        <v>1433</v>
      </c>
      <c r="D99" s="1"/>
      <c r="E99" s="2" t="s">
        <v>1028</v>
      </c>
      <c r="F99" s="3">
        <v>7072.6406699999998</v>
      </c>
    </row>
    <row r="100" spans="1:6" s="4" customFormat="1" ht="72" hidden="1" x14ac:dyDescent="0.3">
      <c r="A100" s="1" t="s">
        <v>76</v>
      </c>
      <c r="B100" s="1" t="s">
        <v>1393</v>
      </c>
      <c r="C100" s="1" t="s">
        <v>1433</v>
      </c>
      <c r="D100" s="1" t="s">
        <v>51</v>
      </c>
      <c r="E100" s="2" t="s">
        <v>663</v>
      </c>
      <c r="F100" s="3">
        <v>7072.6406699999998</v>
      </c>
    </row>
    <row r="101" spans="1:6" s="4" customFormat="1" ht="84" hidden="1" x14ac:dyDescent="0.3">
      <c r="A101" s="1" t="s">
        <v>76</v>
      </c>
      <c r="B101" s="1" t="s">
        <v>1393</v>
      </c>
      <c r="C101" s="1" t="s">
        <v>1433</v>
      </c>
      <c r="D101" s="1" t="s">
        <v>52</v>
      </c>
      <c r="E101" s="2" t="s">
        <v>664</v>
      </c>
      <c r="F101" s="3">
        <v>7072.6406699999998</v>
      </c>
    </row>
    <row r="102" spans="1:6" s="4" customFormat="1" ht="108" x14ac:dyDescent="0.3">
      <c r="A102" s="1" t="s">
        <v>76</v>
      </c>
      <c r="B102" s="1" t="s">
        <v>1393</v>
      </c>
      <c r="C102" s="1" t="s">
        <v>79</v>
      </c>
      <c r="D102" s="1"/>
      <c r="E102" s="2" t="s">
        <v>1232</v>
      </c>
      <c r="F102" s="3">
        <v>7674.6654099999996</v>
      </c>
    </row>
    <row r="103" spans="1:6" s="4" customFormat="1" ht="72" x14ac:dyDescent="0.3">
      <c r="A103" s="1" t="s">
        <v>76</v>
      </c>
      <c r="B103" s="1" t="s">
        <v>1393</v>
      </c>
      <c r="C103" s="1" t="s">
        <v>86</v>
      </c>
      <c r="D103" s="1"/>
      <c r="E103" s="2" t="s">
        <v>1233</v>
      </c>
      <c r="F103" s="3">
        <v>7674.6654099999996</v>
      </c>
    </row>
    <row r="104" spans="1:6" s="4" customFormat="1" ht="48" x14ac:dyDescent="0.3">
      <c r="A104" s="1" t="s">
        <v>76</v>
      </c>
      <c r="B104" s="1" t="s">
        <v>1393</v>
      </c>
      <c r="C104" s="1" t="s">
        <v>87</v>
      </c>
      <c r="D104" s="1"/>
      <c r="E104" s="2" t="s">
        <v>1234</v>
      </c>
      <c r="F104" s="3">
        <v>7674.6654099999996</v>
      </c>
    </row>
    <row r="105" spans="1:6" s="4" customFormat="1" ht="24" hidden="1" x14ac:dyDescent="0.3">
      <c r="A105" s="1" t="s">
        <v>76</v>
      </c>
      <c r="B105" s="1" t="s">
        <v>1393</v>
      </c>
      <c r="C105" s="1" t="s">
        <v>87</v>
      </c>
      <c r="D105" s="1" t="s">
        <v>53</v>
      </c>
      <c r="E105" s="2" t="s">
        <v>679</v>
      </c>
      <c r="F105" s="3">
        <v>7674.6654099999996</v>
      </c>
    </row>
    <row r="106" spans="1:6" s="4" customFormat="1" ht="24" hidden="1" x14ac:dyDescent="0.3">
      <c r="A106" s="1" t="s">
        <v>76</v>
      </c>
      <c r="B106" s="1" t="s">
        <v>1393</v>
      </c>
      <c r="C106" s="1" t="s">
        <v>87</v>
      </c>
      <c r="D106" s="1" t="s">
        <v>54</v>
      </c>
      <c r="E106" s="2" t="s">
        <v>681</v>
      </c>
      <c r="F106" s="3">
        <v>7674.6654099999996</v>
      </c>
    </row>
    <row r="107" spans="1:6" s="4" customFormat="1" ht="48" hidden="1" x14ac:dyDescent="0.3">
      <c r="A107" s="1" t="s">
        <v>76</v>
      </c>
      <c r="B107" s="1" t="s">
        <v>46</v>
      </c>
      <c r="C107" s="1"/>
      <c r="D107" s="1"/>
      <c r="E107" s="2" t="s">
        <v>628</v>
      </c>
      <c r="F107" s="3">
        <v>5281.6</v>
      </c>
    </row>
    <row r="108" spans="1:6" s="4" customFormat="1" ht="60" hidden="1" x14ac:dyDescent="0.3">
      <c r="A108" s="1" t="s">
        <v>76</v>
      </c>
      <c r="B108" s="1" t="s">
        <v>1399</v>
      </c>
      <c r="C108" s="1"/>
      <c r="D108" s="1"/>
      <c r="E108" s="2" t="s">
        <v>659</v>
      </c>
      <c r="F108" s="3">
        <v>5281.6</v>
      </c>
    </row>
    <row r="109" spans="1:6" s="4" customFormat="1" ht="60" x14ac:dyDescent="0.3">
      <c r="A109" s="1" t="s">
        <v>76</v>
      </c>
      <c r="B109" s="1" t="s">
        <v>1399</v>
      </c>
      <c r="C109" s="1" t="s">
        <v>62</v>
      </c>
      <c r="D109" s="1"/>
      <c r="E109" s="2" t="s">
        <v>1196</v>
      </c>
      <c r="F109" s="3">
        <v>5281.6</v>
      </c>
    </row>
    <row r="110" spans="1:6" s="4" customFormat="1" ht="36" x14ac:dyDescent="0.3">
      <c r="A110" s="1" t="s">
        <v>76</v>
      </c>
      <c r="B110" s="1" t="s">
        <v>1399</v>
      </c>
      <c r="C110" s="1" t="s">
        <v>63</v>
      </c>
      <c r="D110" s="1"/>
      <c r="E110" s="2" t="s">
        <v>115</v>
      </c>
      <c r="F110" s="3">
        <v>5281.6</v>
      </c>
    </row>
    <row r="111" spans="1:6" s="4" customFormat="1" ht="60" x14ac:dyDescent="0.3">
      <c r="A111" s="1" t="s">
        <v>76</v>
      </c>
      <c r="B111" s="1" t="s">
        <v>1399</v>
      </c>
      <c r="C111" s="1" t="s">
        <v>88</v>
      </c>
      <c r="D111" s="1"/>
      <c r="E111" s="2" t="s">
        <v>1210</v>
      </c>
      <c r="F111" s="3">
        <v>5281.6</v>
      </c>
    </row>
    <row r="112" spans="1:6" s="4" customFormat="1" ht="48" hidden="1" x14ac:dyDescent="0.3">
      <c r="A112" s="1" t="s">
        <v>76</v>
      </c>
      <c r="B112" s="1" t="s">
        <v>1399</v>
      </c>
      <c r="C112" s="1" t="s">
        <v>88</v>
      </c>
      <c r="D112" s="1" t="s">
        <v>89</v>
      </c>
      <c r="E112" s="2" t="s">
        <v>677</v>
      </c>
      <c r="F112" s="3">
        <v>5281.6</v>
      </c>
    </row>
    <row r="113" spans="1:6" s="4" customFormat="1" ht="36" hidden="1" x14ac:dyDescent="0.3">
      <c r="A113" s="1" t="s">
        <v>76</v>
      </c>
      <c r="B113" s="1" t="s">
        <v>1399</v>
      </c>
      <c r="C113" s="1" t="s">
        <v>88</v>
      </c>
      <c r="D113" s="1" t="s">
        <v>90</v>
      </c>
      <c r="E113" s="2" t="s">
        <v>678</v>
      </c>
      <c r="F113" s="3">
        <v>5281.6</v>
      </c>
    </row>
    <row r="114" spans="1:6" s="4" customFormat="1" ht="60" hidden="1" x14ac:dyDescent="0.3">
      <c r="A114" s="1" t="s">
        <v>91</v>
      </c>
      <c r="B114" s="1" t="s">
        <v>1396</v>
      </c>
      <c r="C114" s="1"/>
      <c r="D114" s="1"/>
      <c r="E114" s="2" t="s">
        <v>594</v>
      </c>
      <c r="F114" s="3">
        <v>187477.6</v>
      </c>
    </row>
    <row r="115" spans="1:6" s="4" customFormat="1" ht="24" hidden="1" x14ac:dyDescent="0.3">
      <c r="A115" s="1" t="s">
        <v>91</v>
      </c>
      <c r="B115" s="1" t="s">
        <v>45</v>
      </c>
      <c r="C115" s="1"/>
      <c r="D115" s="1"/>
      <c r="E115" s="2" t="s">
        <v>619</v>
      </c>
      <c r="F115" s="3">
        <v>74435.5</v>
      </c>
    </row>
    <row r="116" spans="1:6" s="4" customFormat="1" ht="36" hidden="1" x14ac:dyDescent="0.3">
      <c r="A116" s="1" t="s">
        <v>91</v>
      </c>
      <c r="B116" s="1" t="s">
        <v>1393</v>
      </c>
      <c r="C116" s="1"/>
      <c r="D116" s="1"/>
      <c r="E116" s="2" t="s">
        <v>635</v>
      </c>
      <c r="F116" s="3">
        <v>74435.5</v>
      </c>
    </row>
    <row r="117" spans="1:6" s="4" customFormat="1" ht="72" x14ac:dyDescent="0.3">
      <c r="A117" s="1" t="s">
        <v>91</v>
      </c>
      <c r="B117" s="1" t="s">
        <v>1393</v>
      </c>
      <c r="C117" s="1" t="s">
        <v>65</v>
      </c>
      <c r="D117" s="1"/>
      <c r="E117" s="2" t="s">
        <v>1228</v>
      </c>
      <c r="F117" s="3">
        <v>74435.5</v>
      </c>
    </row>
    <row r="118" spans="1:6" s="4" customFormat="1" ht="48" x14ac:dyDescent="0.3">
      <c r="A118" s="1" t="s">
        <v>91</v>
      </c>
      <c r="B118" s="1" t="s">
        <v>1393</v>
      </c>
      <c r="C118" s="1" t="s">
        <v>66</v>
      </c>
      <c r="D118" s="1"/>
      <c r="E118" s="2" t="s">
        <v>1231</v>
      </c>
      <c r="F118" s="3">
        <v>74435.5</v>
      </c>
    </row>
    <row r="119" spans="1:6" s="4" customFormat="1" ht="60" x14ac:dyDescent="0.3">
      <c r="A119" s="1" t="s">
        <v>91</v>
      </c>
      <c r="B119" s="1" t="s">
        <v>1393</v>
      </c>
      <c r="C119" s="1" t="s">
        <v>67</v>
      </c>
      <c r="D119" s="1"/>
      <c r="E119" s="2" t="s">
        <v>1221</v>
      </c>
      <c r="F119" s="3">
        <v>69859.8</v>
      </c>
    </row>
    <row r="120" spans="1:6" s="4" customFormat="1" ht="144" hidden="1" x14ac:dyDescent="0.3">
      <c r="A120" s="1" t="s">
        <v>91</v>
      </c>
      <c r="B120" s="1" t="s">
        <v>1393</v>
      </c>
      <c r="C120" s="1" t="s">
        <v>67</v>
      </c>
      <c r="D120" s="1" t="s">
        <v>58</v>
      </c>
      <c r="E120" s="2" t="s">
        <v>660</v>
      </c>
      <c r="F120" s="3">
        <v>69859.8</v>
      </c>
    </row>
    <row r="121" spans="1:6" s="4" customFormat="1" ht="60" hidden="1" x14ac:dyDescent="0.3">
      <c r="A121" s="1" t="s">
        <v>91</v>
      </c>
      <c r="B121" s="1" t="s">
        <v>1393</v>
      </c>
      <c r="C121" s="1" t="s">
        <v>67</v>
      </c>
      <c r="D121" s="1" t="s">
        <v>68</v>
      </c>
      <c r="E121" s="2" t="s">
        <v>662</v>
      </c>
      <c r="F121" s="3">
        <v>69859.8</v>
      </c>
    </row>
    <row r="122" spans="1:6" s="4" customFormat="1" ht="48" x14ac:dyDescent="0.3">
      <c r="A122" s="1" t="s">
        <v>91</v>
      </c>
      <c r="B122" s="1" t="s">
        <v>1393</v>
      </c>
      <c r="C122" s="1" t="s">
        <v>69</v>
      </c>
      <c r="D122" s="1"/>
      <c r="E122" s="2" t="s">
        <v>1222</v>
      </c>
      <c r="F122" s="3">
        <v>4575.7</v>
      </c>
    </row>
    <row r="123" spans="1:6" s="4" customFormat="1" ht="144" hidden="1" x14ac:dyDescent="0.3">
      <c r="A123" s="1" t="s">
        <v>91</v>
      </c>
      <c r="B123" s="1" t="s">
        <v>1393</v>
      </c>
      <c r="C123" s="1" t="s">
        <v>69</v>
      </c>
      <c r="D123" s="1" t="s">
        <v>58</v>
      </c>
      <c r="E123" s="2" t="s">
        <v>660</v>
      </c>
      <c r="F123" s="3">
        <v>345</v>
      </c>
    </row>
    <row r="124" spans="1:6" s="4" customFormat="1" ht="60" hidden="1" x14ac:dyDescent="0.3">
      <c r="A124" s="1" t="s">
        <v>91</v>
      </c>
      <c r="B124" s="1" t="s">
        <v>1393</v>
      </c>
      <c r="C124" s="1" t="s">
        <v>69</v>
      </c>
      <c r="D124" s="1" t="s">
        <v>68</v>
      </c>
      <c r="E124" s="2" t="s">
        <v>662</v>
      </c>
      <c r="F124" s="3">
        <v>345</v>
      </c>
    </row>
    <row r="125" spans="1:6" s="4" customFormat="1" ht="72" hidden="1" x14ac:dyDescent="0.3">
      <c r="A125" s="1" t="s">
        <v>91</v>
      </c>
      <c r="B125" s="1" t="s">
        <v>1393</v>
      </c>
      <c r="C125" s="1" t="s">
        <v>69</v>
      </c>
      <c r="D125" s="1" t="s">
        <v>51</v>
      </c>
      <c r="E125" s="2" t="s">
        <v>663</v>
      </c>
      <c r="F125" s="3">
        <v>4219</v>
      </c>
    </row>
    <row r="126" spans="1:6" s="4" customFormat="1" ht="84" hidden="1" x14ac:dyDescent="0.3">
      <c r="A126" s="1" t="s">
        <v>91</v>
      </c>
      <c r="B126" s="1" t="s">
        <v>1393</v>
      </c>
      <c r="C126" s="1" t="s">
        <v>69</v>
      </c>
      <c r="D126" s="1" t="s">
        <v>52</v>
      </c>
      <c r="E126" s="2" t="s">
        <v>664</v>
      </c>
      <c r="F126" s="3">
        <v>4219</v>
      </c>
    </row>
    <row r="127" spans="1:6" s="4" customFormat="1" ht="24" hidden="1" x14ac:dyDescent="0.3">
      <c r="A127" s="1" t="s">
        <v>91</v>
      </c>
      <c r="B127" s="1" t="s">
        <v>1393</v>
      </c>
      <c r="C127" s="1" t="s">
        <v>69</v>
      </c>
      <c r="D127" s="1" t="s">
        <v>53</v>
      </c>
      <c r="E127" s="2" t="s">
        <v>679</v>
      </c>
      <c r="F127" s="3">
        <v>11.7</v>
      </c>
    </row>
    <row r="128" spans="1:6" s="4" customFormat="1" ht="36" hidden="1" x14ac:dyDescent="0.3">
      <c r="A128" s="1" t="s">
        <v>91</v>
      </c>
      <c r="B128" s="1" t="s">
        <v>1393</v>
      </c>
      <c r="C128" s="1" t="s">
        <v>69</v>
      </c>
      <c r="D128" s="1" t="s">
        <v>60</v>
      </c>
      <c r="E128" s="2" t="s">
        <v>682</v>
      </c>
      <c r="F128" s="3">
        <v>11.7</v>
      </c>
    </row>
    <row r="129" spans="1:6" s="4" customFormat="1" ht="24" hidden="1" x14ac:dyDescent="0.3">
      <c r="A129" s="1" t="s">
        <v>91</v>
      </c>
      <c r="B129" s="1" t="s">
        <v>70</v>
      </c>
      <c r="C129" s="1"/>
      <c r="D129" s="1"/>
      <c r="E129" s="2" t="s">
        <v>621</v>
      </c>
      <c r="F129" s="3">
        <v>113042.1</v>
      </c>
    </row>
    <row r="130" spans="1:6" s="4" customFormat="1" ht="48" hidden="1" x14ac:dyDescent="0.3">
      <c r="A130" s="1" t="s">
        <v>91</v>
      </c>
      <c r="B130" s="1" t="s">
        <v>1400</v>
      </c>
      <c r="C130" s="1"/>
      <c r="D130" s="1"/>
      <c r="E130" s="2" t="s">
        <v>642</v>
      </c>
      <c r="F130" s="3">
        <v>113042.1</v>
      </c>
    </row>
    <row r="131" spans="1:6" s="4" customFormat="1" ht="72" x14ac:dyDescent="0.3">
      <c r="A131" s="1" t="s">
        <v>91</v>
      </c>
      <c r="B131" s="1" t="s">
        <v>1400</v>
      </c>
      <c r="C131" s="1" t="s">
        <v>92</v>
      </c>
      <c r="D131" s="1"/>
      <c r="E131" s="2" t="s">
        <v>1179</v>
      </c>
      <c r="F131" s="3">
        <v>113007.1</v>
      </c>
    </row>
    <row r="132" spans="1:6" s="4" customFormat="1" ht="120" x14ac:dyDescent="0.3">
      <c r="A132" s="1" t="s">
        <v>91</v>
      </c>
      <c r="B132" s="1" t="s">
        <v>1400</v>
      </c>
      <c r="C132" s="1" t="s">
        <v>93</v>
      </c>
      <c r="D132" s="1"/>
      <c r="E132" s="2" t="s">
        <v>1259</v>
      </c>
      <c r="F132" s="3">
        <v>69935.400000000009</v>
      </c>
    </row>
    <row r="133" spans="1:6" s="4" customFormat="1" ht="84" x14ac:dyDescent="0.3">
      <c r="A133" s="1" t="s">
        <v>91</v>
      </c>
      <c r="B133" s="1" t="s">
        <v>1400</v>
      </c>
      <c r="C133" s="1" t="s">
        <v>94</v>
      </c>
      <c r="D133" s="1"/>
      <c r="E133" s="2" t="s">
        <v>1292</v>
      </c>
      <c r="F133" s="3">
        <v>27088.2</v>
      </c>
    </row>
    <row r="134" spans="1:6" s="4" customFormat="1" ht="84" x14ac:dyDescent="0.3">
      <c r="A134" s="1" t="s">
        <v>91</v>
      </c>
      <c r="B134" s="1" t="s">
        <v>1400</v>
      </c>
      <c r="C134" s="1" t="s">
        <v>95</v>
      </c>
      <c r="D134" s="1"/>
      <c r="E134" s="2" t="s">
        <v>710</v>
      </c>
      <c r="F134" s="3">
        <v>27088.2</v>
      </c>
    </row>
    <row r="135" spans="1:6" s="4" customFormat="1" ht="144" hidden="1" x14ac:dyDescent="0.3">
      <c r="A135" s="1" t="s">
        <v>91</v>
      </c>
      <c r="B135" s="1" t="s">
        <v>1400</v>
      </c>
      <c r="C135" s="1" t="s">
        <v>95</v>
      </c>
      <c r="D135" s="1" t="s">
        <v>58</v>
      </c>
      <c r="E135" s="2" t="s">
        <v>660</v>
      </c>
      <c r="F135" s="3">
        <v>22637.5</v>
      </c>
    </row>
    <row r="136" spans="1:6" s="4" customFormat="1" ht="36" hidden="1" x14ac:dyDescent="0.3">
      <c r="A136" s="1" t="s">
        <v>91</v>
      </c>
      <c r="B136" s="1" t="s">
        <v>1400</v>
      </c>
      <c r="C136" s="1" t="s">
        <v>95</v>
      </c>
      <c r="D136" s="1" t="s">
        <v>59</v>
      </c>
      <c r="E136" s="2" t="s">
        <v>661</v>
      </c>
      <c r="F136" s="3">
        <v>22637.5</v>
      </c>
    </row>
    <row r="137" spans="1:6" s="4" customFormat="1" ht="72" hidden="1" x14ac:dyDescent="0.3">
      <c r="A137" s="1" t="s">
        <v>91</v>
      </c>
      <c r="B137" s="1" t="s">
        <v>1400</v>
      </c>
      <c r="C137" s="1" t="s">
        <v>95</v>
      </c>
      <c r="D137" s="1" t="s">
        <v>51</v>
      </c>
      <c r="E137" s="2" t="s">
        <v>663</v>
      </c>
      <c r="F137" s="3">
        <v>4353</v>
      </c>
    </row>
    <row r="138" spans="1:6" s="4" customFormat="1" ht="84" hidden="1" x14ac:dyDescent="0.3">
      <c r="A138" s="1" t="s">
        <v>91</v>
      </c>
      <c r="B138" s="1" t="s">
        <v>1400</v>
      </c>
      <c r="C138" s="1" t="s">
        <v>95</v>
      </c>
      <c r="D138" s="1" t="s">
        <v>52</v>
      </c>
      <c r="E138" s="2" t="s">
        <v>664</v>
      </c>
      <c r="F138" s="3">
        <v>4353</v>
      </c>
    </row>
    <row r="139" spans="1:6" s="4" customFormat="1" ht="24" hidden="1" x14ac:dyDescent="0.3">
      <c r="A139" s="1" t="s">
        <v>91</v>
      </c>
      <c r="B139" s="1" t="s">
        <v>1400</v>
      </c>
      <c r="C139" s="1" t="s">
        <v>95</v>
      </c>
      <c r="D139" s="1" t="s">
        <v>53</v>
      </c>
      <c r="E139" s="2" t="s">
        <v>679</v>
      </c>
      <c r="F139" s="3">
        <v>97.7</v>
      </c>
    </row>
    <row r="140" spans="1:6" s="4" customFormat="1" ht="36" hidden="1" x14ac:dyDescent="0.3">
      <c r="A140" s="1" t="s">
        <v>91</v>
      </c>
      <c r="B140" s="1" t="s">
        <v>1400</v>
      </c>
      <c r="C140" s="1" t="s">
        <v>95</v>
      </c>
      <c r="D140" s="1" t="s">
        <v>60</v>
      </c>
      <c r="E140" s="2" t="s">
        <v>682</v>
      </c>
      <c r="F140" s="3">
        <v>97.7</v>
      </c>
    </row>
    <row r="141" spans="1:6" s="4" customFormat="1" ht="72" x14ac:dyDescent="0.3">
      <c r="A141" s="1" t="s">
        <v>91</v>
      </c>
      <c r="B141" s="1" t="s">
        <v>1400</v>
      </c>
      <c r="C141" s="1" t="s">
        <v>96</v>
      </c>
      <c r="D141" s="1"/>
      <c r="E141" s="2" t="s">
        <v>1180</v>
      </c>
      <c r="F141" s="3">
        <v>39706.6</v>
      </c>
    </row>
    <row r="142" spans="1:6" s="4" customFormat="1" ht="60" x14ac:dyDescent="0.3">
      <c r="A142" s="1" t="s">
        <v>91</v>
      </c>
      <c r="B142" s="1" t="s">
        <v>1400</v>
      </c>
      <c r="C142" s="1" t="s">
        <v>97</v>
      </c>
      <c r="D142" s="1"/>
      <c r="E142" s="2" t="s">
        <v>1181</v>
      </c>
      <c r="F142" s="3">
        <v>39706.6</v>
      </c>
    </row>
    <row r="143" spans="1:6" s="4" customFormat="1" ht="72" hidden="1" x14ac:dyDescent="0.3">
      <c r="A143" s="1" t="s">
        <v>91</v>
      </c>
      <c r="B143" s="1" t="s">
        <v>1400</v>
      </c>
      <c r="C143" s="1" t="s">
        <v>97</v>
      </c>
      <c r="D143" s="1" t="s">
        <v>51</v>
      </c>
      <c r="E143" s="2" t="s">
        <v>663</v>
      </c>
      <c r="F143" s="3">
        <v>39706.6</v>
      </c>
    </row>
    <row r="144" spans="1:6" s="4" customFormat="1" ht="84" hidden="1" x14ac:dyDescent="0.3">
      <c r="A144" s="1" t="s">
        <v>91</v>
      </c>
      <c r="B144" s="1" t="s">
        <v>1400</v>
      </c>
      <c r="C144" s="1" t="s">
        <v>97</v>
      </c>
      <c r="D144" s="1" t="s">
        <v>52</v>
      </c>
      <c r="E144" s="2" t="s">
        <v>664</v>
      </c>
      <c r="F144" s="3">
        <v>39706.6</v>
      </c>
    </row>
    <row r="145" spans="1:6" s="4" customFormat="1" ht="108" x14ac:dyDescent="0.3">
      <c r="A145" s="1" t="s">
        <v>91</v>
      </c>
      <c r="B145" s="1" t="s">
        <v>1400</v>
      </c>
      <c r="C145" s="1" t="s">
        <v>98</v>
      </c>
      <c r="D145" s="1"/>
      <c r="E145" s="2" t="s">
        <v>1182</v>
      </c>
      <c r="F145" s="3">
        <v>3140.6</v>
      </c>
    </row>
    <row r="146" spans="1:6" s="4" customFormat="1" ht="60" x14ac:dyDescent="0.3">
      <c r="A146" s="1" t="s">
        <v>91</v>
      </c>
      <c r="B146" s="1" t="s">
        <v>1400</v>
      </c>
      <c r="C146" s="1" t="s">
        <v>99</v>
      </c>
      <c r="D146" s="1"/>
      <c r="E146" s="2" t="s">
        <v>1183</v>
      </c>
      <c r="F146" s="3">
        <v>365.3</v>
      </c>
    </row>
    <row r="147" spans="1:6" s="4" customFormat="1" ht="72" hidden="1" x14ac:dyDescent="0.3">
      <c r="A147" s="1" t="s">
        <v>91</v>
      </c>
      <c r="B147" s="1" t="s">
        <v>1400</v>
      </c>
      <c r="C147" s="1" t="s">
        <v>99</v>
      </c>
      <c r="D147" s="1" t="s">
        <v>51</v>
      </c>
      <c r="E147" s="2" t="s">
        <v>663</v>
      </c>
      <c r="F147" s="3">
        <v>365.3</v>
      </c>
    </row>
    <row r="148" spans="1:6" s="4" customFormat="1" ht="84" hidden="1" x14ac:dyDescent="0.3">
      <c r="A148" s="1" t="s">
        <v>91</v>
      </c>
      <c r="B148" s="1" t="s">
        <v>1400</v>
      </c>
      <c r="C148" s="1" t="s">
        <v>99</v>
      </c>
      <c r="D148" s="1" t="s">
        <v>52</v>
      </c>
      <c r="E148" s="2" t="s">
        <v>664</v>
      </c>
      <c r="F148" s="3">
        <v>365.3</v>
      </c>
    </row>
    <row r="149" spans="1:6" s="4" customFormat="1" ht="48" x14ac:dyDescent="0.3">
      <c r="A149" s="1" t="s">
        <v>91</v>
      </c>
      <c r="B149" s="1" t="s">
        <v>1400</v>
      </c>
      <c r="C149" s="1" t="s">
        <v>100</v>
      </c>
      <c r="D149" s="1"/>
      <c r="E149" s="2" t="s">
        <v>1184</v>
      </c>
      <c r="F149" s="3">
        <v>647.29999999999995</v>
      </c>
    </row>
    <row r="150" spans="1:6" s="4" customFormat="1" ht="72" hidden="1" x14ac:dyDescent="0.3">
      <c r="A150" s="1" t="s">
        <v>91</v>
      </c>
      <c r="B150" s="1" t="s">
        <v>1400</v>
      </c>
      <c r="C150" s="1" t="s">
        <v>100</v>
      </c>
      <c r="D150" s="1" t="s">
        <v>51</v>
      </c>
      <c r="E150" s="2" t="s">
        <v>663</v>
      </c>
      <c r="F150" s="3">
        <v>444.09999999999997</v>
      </c>
    </row>
    <row r="151" spans="1:6" s="4" customFormat="1" ht="84" hidden="1" x14ac:dyDescent="0.3">
      <c r="A151" s="1" t="s">
        <v>91</v>
      </c>
      <c r="B151" s="1" t="s">
        <v>1400</v>
      </c>
      <c r="C151" s="1" t="s">
        <v>100</v>
      </c>
      <c r="D151" s="1" t="s">
        <v>52</v>
      </c>
      <c r="E151" s="2" t="s">
        <v>664</v>
      </c>
      <c r="F151" s="3">
        <v>444.09999999999997</v>
      </c>
    </row>
    <row r="152" spans="1:6" s="4" customFormat="1" ht="24" hidden="1" x14ac:dyDescent="0.3">
      <c r="A152" s="1" t="s">
        <v>91</v>
      </c>
      <c r="B152" s="1" t="s">
        <v>1400</v>
      </c>
      <c r="C152" s="1" t="s">
        <v>100</v>
      </c>
      <c r="D152" s="1" t="s">
        <v>53</v>
      </c>
      <c r="E152" s="2" t="s">
        <v>679</v>
      </c>
      <c r="F152" s="3">
        <v>203.2</v>
      </c>
    </row>
    <row r="153" spans="1:6" s="4" customFormat="1" ht="24" hidden="1" x14ac:dyDescent="0.3">
      <c r="A153" s="1" t="s">
        <v>91</v>
      </c>
      <c r="B153" s="1" t="s">
        <v>1400</v>
      </c>
      <c r="C153" s="1" t="s">
        <v>100</v>
      </c>
      <c r="D153" s="1" t="s">
        <v>54</v>
      </c>
      <c r="E153" s="2" t="s">
        <v>681</v>
      </c>
      <c r="F153" s="3">
        <v>203.2</v>
      </c>
    </row>
    <row r="154" spans="1:6" s="4" customFormat="1" ht="48" x14ac:dyDescent="0.3">
      <c r="A154" s="1" t="s">
        <v>91</v>
      </c>
      <c r="B154" s="1" t="s">
        <v>1400</v>
      </c>
      <c r="C154" s="1" t="s">
        <v>101</v>
      </c>
      <c r="D154" s="1"/>
      <c r="E154" s="2" t="s">
        <v>1185</v>
      </c>
      <c r="F154" s="3">
        <v>2128</v>
      </c>
    </row>
    <row r="155" spans="1:6" s="4" customFormat="1" ht="72" hidden="1" x14ac:dyDescent="0.3">
      <c r="A155" s="1" t="s">
        <v>91</v>
      </c>
      <c r="B155" s="1" t="s">
        <v>1400</v>
      </c>
      <c r="C155" s="1" t="s">
        <v>101</v>
      </c>
      <c r="D155" s="1" t="s">
        <v>51</v>
      </c>
      <c r="E155" s="2" t="s">
        <v>663</v>
      </c>
      <c r="F155" s="3">
        <v>2128</v>
      </c>
    </row>
    <row r="156" spans="1:6" s="4" customFormat="1" ht="84" hidden="1" x14ac:dyDescent="0.3">
      <c r="A156" s="1" t="s">
        <v>91</v>
      </c>
      <c r="B156" s="1" t="s">
        <v>1400</v>
      </c>
      <c r="C156" s="1" t="s">
        <v>101</v>
      </c>
      <c r="D156" s="1" t="s">
        <v>52</v>
      </c>
      <c r="E156" s="2" t="s">
        <v>664</v>
      </c>
      <c r="F156" s="3">
        <v>2128</v>
      </c>
    </row>
    <row r="157" spans="1:6" s="4" customFormat="1" ht="60" x14ac:dyDescent="0.3">
      <c r="A157" s="1" t="s">
        <v>91</v>
      </c>
      <c r="B157" s="1" t="s">
        <v>1400</v>
      </c>
      <c r="C157" s="1" t="s">
        <v>102</v>
      </c>
      <c r="D157" s="1"/>
      <c r="E157" s="2" t="s">
        <v>30</v>
      </c>
      <c r="F157" s="3">
        <v>668</v>
      </c>
    </row>
    <row r="158" spans="1:6" s="4" customFormat="1" ht="84" x14ac:dyDescent="0.3">
      <c r="A158" s="1" t="s">
        <v>91</v>
      </c>
      <c r="B158" s="1" t="s">
        <v>1400</v>
      </c>
      <c r="C158" s="1" t="s">
        <v>103</v>
      </c>
      <c r="D158" s="1"/>
      <c r="E158" s="2" t="s">
        <v>31</v>
      </c>
      <c r="F158" s="3">
        <v>668</v>
      </c>
    </row>
    <row r="159" spans="1:6" s="4" customFormat="1" ht="72" hidden="1" x14ac:dyDescent="0.3">
      <c r="A159" s="1" t="s">
        <v>91</v>
      </c>
      <c r="B159" s="1" t="s">
        <v>1400</v>
      </c>
      <c r="C159" s="1" t="s">
        <v>103</v>
      </c>
      <c r="D159" s="1" t="s">
        <v>51</v>
      </c>
      <c r="E159" s="2" t="s">
        <v>663</v>
      </c>
      <c r="F159" s="3">
        <v>668</v>
      </c>
    </row>
    <row r="160" spans="1:6" s="4" customFormat="1" ht="84" hidden="1" x14ac:dyDescent="0.3">
      <c r="A160" s="1" t="s">
        <v>91</v>
      </c>
      <c r="B160" s="1" t="s">
        <v>1400</v>
      </c>
      <c r="C160" s="1" t="s">
        <v>103</v>
      </c>
      <c r="D160" s="1" t="s">
        <v>52</v>
      </c>
      <c r="E160" s="2" t="s">
        <v>664</v>
      </c>
      <c r="F160" s="3">
        <v>668</v>
      </c>
    </row>
    <row r="161" spans="1:6" s="4" customFormat="1" ht="60" x14ac:dyDescent="0.3">
      <c r="A161" s="1" t="s">
        <v>91</v>
      </c>
      <c r="B161" s="1" t="s">
        <v>1400</v>
      </c>
      <c r="C161" s="1" t="s">
        <v>104</v>
      </c>
      <c r="D161" s="1"/>
      <c r="E161" s="2" t="s">
        <v>33</v>
      </c>
      <c r="F161" s="3">
        <v>1392.2</v>
      </c>
    </row>
    <row r="162" spans="1:6" s="4" customFormat="1" ht="84" x14ac:dyDescent="0.3">
      <c r="A162" s="1" t="s">
        <v>91</v>
      </c>
      <c r="B162" s="1" t="s">
        <v>1400</v>
      </c>
      <c r="C162" s="1" t="s">
        <v>105</v>
      </c>
      <c r="D162" s="1"/>
      <c r="E162" s="2" t="s">
        <v>34</v>
      </c>
      <c r="F162" s="3">
        <v>1392.2</v>
      </c>
    </row>
    <row r="163" spans="1:6" s="4" customFormat="1" ht="72" hidden="1" x14ac:dyDescent="0.3">
      <c r="A163" s="1" t="s">
        <v>91</v>
      </c>
      <c r="B163" s="1" t="s">
        <v>1400</v>
      </c>
      <c r="C163" s="1" t="s">
        <v>105</v>
      </c>
      <c r="D163" s="1" t="s">
        <v>51</v>
      </c>
      <c r="E163" s="2" t="s">
        <v>663</v>
      </c>
      <c r="F163" s="3">
        <v>1392.2</v>
      </c>
    </row>
    <row r="164" spans="1:6" s="4" customFormat="1" ht="84" hidden="1" x14ac:dyDescent="0.3">
      <c r="A164" s="1" t="s">
        <v>91</v>
      </c>
      <c r="B164" s="1" t="s">
        <v>1400</v>
      </c>
      <c r="C164" s="1" t="s">
        <v>105</v>
      </c>
      <c r="D164" s="1" t="s">
        <v>52</v>
      </c>
      <c r="E164" s="2" t="s">
        <v>664</v>
      </c>
      <c r="F164" s="3">
        <v>1392.2</v>
      </c>
    </row>
    <row r="165" spans="1:6" s="4" customFormat="1" ht="156" x14ac:dyDescent="0.3">
      <c r="A165" s="1" t="s">
        <v>91</v>
      </c>
      <c r="B165" s="1" t="s">
        <v>1400</v>
      </c>
      <c r="C165" s="1" t="s">
        <v>106</v>
      </c>
      <c r="D165" s="1"/>
      <c r="E165" s="2" t="s">
        <v>35</v>
      </c>
      <c r="F165" s="3">
        <v>41011.5</v>
      </c>
    </row>
    <row r="166" spans="1:6" s="4" customFormat="1" ht="108" x14ac:dyDescent="0.3">
      <c r="A166" s="1" t="s">
        <v>91</v>
      </c>
      <c r="B166" s="1" t="s">
        <v>1400</v>
      </c>
      <c r="C166" s="1" t="s">
        <v>107</v>
      </c>
      <c r="D166" s="1"/>
      <c r="E166" s="2" t="s">
        <v>36</v>
      </c>
      <c r="F166" s="3">
        <v>41011.5</v>
      </c>
    </row>
    <row r="167" spans="1:6" s="4" customFormat="1" ht="84" x14ac:dyDescent="0.3">
      <c r="A167" s="1" t="s">
        <v>91</v>
      </c>
      <c r="B167" s="1" t="s">
        <v>1400</v>
      </c>
      <c r="C167" s="1" t="s">
        <v>108</v>
      </c>
      <c r="D167" s="1"/>
      <c r="E167" s="2" t="s">
        <v>37</v>
      </c>
      <c r="F167" s="3">
        <v>4382.6000000000004</v>
      </c>
    </row>
    <row r="168" spans="1:6" s="4" customFormat="1" ht="72" hidden="1" x14ac:dyDescent="0.3">
      <c r="A168" s="1" t="s">
        <v>91</v>
      </c>
      <c r="B168" s="1" t="s">
        <v>1400</v>
      </c>
      <c r="C168" s="1" t="s">
        <v>108</v>
      </c>
      <c r="D168" s="1" t="s">
        <v>51</v>
      </c>
      <c r="E168" s="2" t="s">
        <v>663</v>
      </c>
      <c r="F168" s="3">
        <v>4382.6000000000004</v>
      </c>
    </row>
    <row r="169" spans="1:6" s="4" customFormat="1" ht="84" hidden="1" x14ac:dyDescent="0.3">
      <c r="A169" s="1" t="s">
        <v>91</v>
      </c>
      <c r="B169" s="1" t="s">
        <v>1400</v>
      </c>
      <c r="C169" s="1" t="s">
        <v>108</v>
      </c>
      <c r="D169" s="1" t="s">
        <v>52</v>
      </c>
      <c r="E169" s="2" t="s">
        <v>664</v>
      </c>
      <c r="F169" s="3">
        <v>4382.6000000000004</v>
      </c>
    </row>
    <row r="170" spans="1:6" s="4" customFormat="1" ht="84" x14ac:dyDescent="0.3">
      <c r="A170" s="1" t="s">
        <v>91</v>
      </c>
      <c r="B170" s="1" t="s">
        <v>1400</v>
      </c>
      <c r="C170" s="1" t="s">
        <v>109</v>
      </c>
      <c r="D170" s="1"/>
      <c r="E170" s="2" t="s">
        <v>38</v>
      </c>
      <c r="F170" s="3">
        <v>36628.9</v>
      </c>
    </row>
    <row r="171" spans="1:6" s="4" customFormat="1" ht="72" hidden="1" x14ac:dyDescent="0.3">
      <c r="A171" s="1" t="s">
        <v>91</v>
      </c>
      <c r="B171" s="1" t="s">
        <v>1400</v>
      </c>
      <c r="C171" s="1" t="s">
        <v>109</v>
      </c>
      <c r="D171" s="1" t="s">
        <v>51</v>
      </c>
      <c r="E171" s="2" t="s">
        <v>663</v>
      </c>
      <c r="F171" s="3">
        <v>36628.9</v>
      </c>
    </row>
    <row r="172" spans="1:6" s="4" customFormat="1" ht="84" hidden="1" x14ac:dyDescent="0.3">
      <c r="A172" s="1" t="s">
        <v>91</v>
      </c>
      <c r="B172" s="1" t="s">
        <v>1400</v>
      </c>
      <c r="C172" s="1" t="s">
        <v>109</v>
      </c>
      <c r="D172" s="1" t="s">
        <v>52</v>
      </c>
      <c r="E172" s="2" t="s">
        <v>664</v>
      </c>
      <c r="F172" s="3">
        <v>36628.9</v>
      </c>
    </row>
    <row r="173" spans="1:6" s="4" customFormat="1" ht="108" x14ac:dyDescent="0.3">
      <c r="A173" s="1" t="s">
        <v>91</v>
      </c>
      <c r="B173" s="1" t="s">
        <v>1400</v>
      </c>
      <c r="C173" s="1" t="s">
        <v>79</v>
      </c>
      <c r="D173" s="1"/>
      <c r="E173" s="2" t="s">
        <v>1232</v>
      </c>
      <c r="F173" s="3">
        <v>35</v>
      </c>
    </row>
    <row r="174" spans="1:6" s="4" customFormat="1" ht="72" x14ac:dyDescent="0.3">
      <c r="A174" s="1" t="s">
        <v>91</v>
      </c>
      <c r="B174" s="1" t="s">
        <v>1400</v>
      </c>
      <c r="C174" s="1" t="s">
        <v>86</v>
      </c>
      <c r="D174" s="1"/>
      <c r="E174" s="2" t="s">
        <v>1233</v>
      </c>
      <c r="F174" s="3">
        <v>35</v>
      </c>
    </row>
    <row r="175" spans="1:6" s="4" customFormat="1" ht="48" x14ac:dyDescent="0.3">
      <c r="A175" s="1" t="s">
        <v>91</v>
      </c>
      <c r="B175" s="1" t="s">
        <v>1400</v>
      </c>
      <c r="C175" s="1" t="s">
        <v>87</v>
      </c>
      <c r="D175" s="1"/>
      <c r="E175" s="2" t="s">
        <v>1234</v>
      </c>
      <c r="F175" s="3">
        <v>35</v>
      </c>
    </row>
    <row r="176" spans="1:6" s="4" customFormat="1" ht="24" hidden="1" x14ac:dyDescent="0.3">
      <c r="A176" s="1" t="s">
        <v>91</v>
      </c>
      <c r="B176" s="1" t="s">
        <v>1400</v>
      </c>
      <c r="C176" s="1" t="s">
        <v>87</v>
      </c>
      <c r="D176" s="1" t="s">
        <v>53</v>
      </c>
      <c r="E176" s="2" t="s">
        <v>679</v>
      </c>
      <c r="F176" s="3">
        <v>35</v>
      </c>
    </row>
    <row r="177" spans="1:6" s="4" customFormat="1" ht="24" hidden="1" x14ac:dyDescent="0.3">
      <c r="A177" s="1" t="s">
        <v>91</v>
      </c>
      <c r="B177" s="1" t="s">
        <v>1400</v>
      </c>
      <c r="C177" s="1" t="s">
        <v>87</v>
      </c>
      <c r="D177" s="1" t="s">
        <v>54</v>
      </c>
      <c r="E177" s="2" t="s">
        <v>681</v>
      </c>
      <c r="F177" s="3">
        <v>35</v>
      </c>
    </row>
    <row r="178" spans="1:6" s="4" customFormat="1" ht="60" hidden="1" x14ac:dyDescent="0.3">
      <c r="A178" s="1" t="s">
        <v>1302</v>
      </c>
      <c r="B178" s="1" t="s">
        <v>1396</v>
      </c>
      <c r="C178" s="1"/>
      <c r="D178" s="1"/>
      <c r="E178" s="2" t="s">
        <v>1305</v>
      </c>
      <c r="F178" s="3">
        <v>50883.5</v>
      </c>
    </row>
    <row r="179" spans="1:6" s="4" customFormat="1" ht="24" hidden="1" x14ac:dyDescent="0.3">
      <c r="A179" s="1" t="s">
        <v>1302</v>
      </c>
      <c r="B179" s="1" t="s">
        <v>45</v>
      </c>
      <c r="C179" s="1"/>
      <c r="D179" s="1"/>
      <c r="E179" s="2" t="s">
        <v>619</v>
      </c>
      <c r="F179" s="3">
        <v>50883.5</v>
      </c>
    </row>
    <row r="180" spans="1:6" s="4" customFormat="1" ht="36" hidden="1" x14ac:dyDescent="0.3">
      <c r="A180" s="1" t="s">
        <v>1302</v>
      </c>
      <c r="B180" s="1" t="s">
        <v>1393</v>
      </c>
      <c r="C180" s="1"/>
      <c r="D180" s="1"/>
      <c r="E180" s="2" t="s">
        <v>635</v>
      </c>
      <c r="F180" s="3">
        <v>50883.5</v>
      </c>
    </row>
    <row r="181" spans="1:6" s="4" customFormat="1" ht="60" x14ac:dyDescent="0.3">
      <c r="A181" s="1" t="s">
        <v>1302</v>
      </c>
      <c r="B181" s="1" t="s">
        <v>1393</v>
      </c>
      <c r="C181" s="1" t="s">
        <v>62</v>
      </c>
      <c r="D181" s="1"/>
      <c r="E181" s="2" t="s">
        <v>1196</v>
      </c>
      <c r="F181" s="3">
        <v>50883.5</v>
      </c>
    </row>
    <row r="182" spans="1:6" s="4" customFormat="1" ht="36" x14ac:dyDescent="0.3">
      <c r="A182" s="1" t="s">
        <v>1302</v>
      </c>
      <c r="B182" s="1" t="s">
        <v>1393</v>
      </c>
      <c r="C182" s="1" t="s">
        <v>63</v>
      </c>
      <c r="D182" s="1"/>
      <c r="E182" s="2" t="s">
        <v>115</v>
      </c>
      <c r="F182" s="3">
        <v>50883.5</v>
      </c>
    </row>
    <row r="183" spans="1:6" s="4" customFormat="1" ht="48" x14ac:dyDescent="0.3">
      <c r="A183" s="1" t="s">
        <v>1302</v>
      </c>
      <c r="B183" s="1" t="s">
        <v>1393</v>
      </c>
      <c r="C183" s="1" t="s">
        <v>1303</v>
      </c>
      <c r="D183" s="1"/>
      <c r="E183" s="2" t="s">
        <v>1304</v>
      </c>
      <c r="F183" s="3">
        <v>50883.5</v>
      </c>
    </row>
    <row r="184" spans="1:6" s="4" customFormat="1" ht="144" hidden="1" x14ac:dyDescent="0.3">
      <c r="A184" s="1" t="s">
        <v>1302</v>
      </c>
      <c r="B184" s="1" t="s">
        <v>1393</v>
      </c>
      <c r="C184" s="1" t="s">
        <v>1303</v>
      </c>
      <c r="D184" s="1" t="s">
        <v>58</v>
      </c>
      <c r="E184" s="2" t="s">
        <v>660</v>
      </c>
      <c r="F184" s="3">
        <v>32819</v>
      </c>
    </row>
    <row r="185" spans="1:6" s="4" customFormat="1" ht="60" hidden="1" x14ac:dyDescent="0.3">
      <c r="A185" s="1" t="s">
        <v>1302</v>
      </c>
      <c r="B185" s="1" t="s">
        <v>1393</v>
      </c>
      <c r="C185" s="1" t="s">
        <v>1303</v>
      </c>
      <c r="D185" s="1" t="s">
        <v>68</v>
      </c>
      <c r="E185" s="2" t="s">
        <v>662</v>
      </c>
      <c r="F185" s="3">
        <v>32819</v>
      </c>
    </row>
    <row r="186" spans="1:6" s="4" customFormat="1" ht="72" hidden="1" x14ac:dyDescent="0.3">
      <c r="A186" s="1" t="s">
        <v>1302</v>
      </c>
      <c r="B186" s="1" t="s">
        <v>1393</v>
      </c>
      <c r="C186" s="1" t="s">
        <v>1303</v>
      </c>
      <c r="D186" s="1" t="s">
        <v>51</v>
      </c>
      <c r="E186" s="2" t="s">
        <v>663</v>
      </c>
      <c r="F186" s="3">
        <v>17984.5</v>
      </c>
    </row>
    <row r="187" spans="1:6" s="4" customFormat="1" ht="84" hidden="1" x14ac:dyDescent="0.3">
      <c r="A187" s="1" t="s">
        <v>1302</v>
      </c>
      <c r="B187" s="1" t="s">
        <v>1393</v>
      </c>
      <c r="C187" s="1" t="s">
        <v>1303</v>
      </c>
      <c r="D187" s="1" t="s">
        <v>52</v>
      </c>
      <c r="E187" s="2" t="s">
        <v>664</v>
      </c>
      <c r="F187" s="3">
        <v>17984.5</v>
      </c>
    </row>
    <row r="188" spans="1:6" s="4" customFormat="1" ht="24" hidden="1" x14ac:dyDescent="0.3">
      <c r="A188" s="1" t="s">
        <v>1302</v>
      </c>
      <c r="B188" s="1" t="s">
        <v>1393</v>
      </c>
      <c r="C188" s="1" t="s">
        <v>1303</v>
      </c>
      <c r="D188" s="1" t="s">
        <v>53</v>
      </c>
      <c r="E188" s="2" t="s">
        <v>679</v>
      </c>
      <c r="F188" s="3">
        <v>80</v>
      </c>
    </row>
    <row r="189" spans="1:6" s="4" customFormat="1" ht="36" hidden="1" x14ac:dyDescent="0.3">
      <c r="A189" s="1" t="s">
        <v>1302</v>
      </c>
      <c r="B189" s="1" t="s">
        <v>1393</v>
      </c>
      <c r="C189" s="1" t="s">
        <v>1303</v>
      </c>
      <c r="D189" s="1" t="s">
        <v>60</v>
      </c>
      <c r="E189" s="2" t="s">
        <v>682</v>
      </c>
      <c r="F189" s="3">
        <v>80</v>
      </c>
    </row>
    <row r="190" spans="1:6" s="4" customFormat="1" ht="60" hidden="1" x14ac:dyDescent="0.3">
      <c r="A190" s="1" t="s">
        <v>110</v>
      </c>
      <c r="B190" s="1" t="s">
        <v>1396</v>
      </c>
      <c r="C190" s="1"/>
      <c r="D190" s="1"/>
      <c r="E190" s="2" t="s">
        <v>595</v>
      </c>
      <c r="F190" s="3">
        <v>98867.667860000016</v>
      </c>
    </row>
    <row r="191" spans="1:6" s="4" customFormat="1" ht="24" hidden="1" x14ac:dyDescent="0.3">
      <c r="A191" s="1" t="s">
        <v>110</v>
      </c>
      <c r="B191" s="1" t="s">
        <v>70</v>
      </c>
      <c r="C191" s="1"/>
      <c r="D191" s="1"/>
      <c r="E191" s="2" t="s">
        <v>621</v>
      </c>
      <c r="F191" s="3">
        <v>51788.25</v>
      </c>
    </row>
    <row r="192" spans="1:6" s="4" customFormat="1" hidden="1" x14ac:dyDescent="0.3">
      <c r="A192" s="1" t="s">
        <v>110</v>
      </c>
      <c r="B192" s="1" t="s">
        <v>1401</v>
      </c>
      <c r="C192" s="1"/>
      <c r="D192" s="1"/>
      <c r="E192" s="2" t="s">
        <v>639</v>
      </c>
      <c r="F192" s="3">
        <v>51788.25</v>
      </c>
    </row>
    <row r="193" spans="1:6" s="4" customFormat="1" ht="60" x14ac:dyDescent="0.3">
      <c r="A193" s="1" t="s">
        <v>110</v>
      </c>
      <c r="B193" s="1" t="s">
        <v>1401</v>
      </c>
      <c r="C193" s="1" t="s">
        <v>112</v>
      </c>
      <c r="D193" s="1"/>
      <c r="E193" s="2" t="s">
        <v>882</v>
      </c>
      <c r="F193" s="3">
        <v>51788.25</v>
      </c>
    </row>
    <row r="194" spans="1:6" s="4" customFormat="1" ht="48" x14ac:dyDescent="0.3">
      <c r="A194" s="1" t="s">
        <v>110</v>
      </c>
      <c r="B194" s="1" t="s">
        <v>1401</v>
      </c>
      <c r="C194" s="1" t="s">
        <v>131</v>
      </c>
      <c r="D194" s="1"/>
      <c r="E194" s="2" t="s">
        <v>883</v>
      </c>
      <c r="F194" s="3">
        <v>753.5</v>
      </c>
    </row>
    <row r="195" spans="1:6" s="4" customFormat="1" ht="84" x14ac:dyDescent="0.3">
      <c r="A195" s="1" t="s">
        <v>110</v>
      </c>
      <c r="B195" s="1" t="s">
        <v>1401</v>
      </c>
      <c r="C195" s="1" t="s">
        <v>132</v>
      </c>
      <c r="D195" s="1"/>
      <c r="E195" s="2" t="s">
        <v>884</v>
      </c>
      <c r="F195" s="3">
        <v>753.5</v>
      </c>
    </row>
    <row r="196" spans="1:6" s="4" customFormat="1" ht="48" x14ac:dyDescent="0.3">
      <c r="A196" s="1" t="s">
        <v>110</v>
      </c>
      <c r="B196" s="1" t="s">
        <v>1401</v>
      </c>
      <c r="C196" s="1" t="s">
        <v>125</v>
      </c>
      <c r="D196" s="1"/>
      <c r="E196" s="2" t="s">
        <v>886</v>
      </c>
      <c r="F196" s="3">
        <v>753.5</v>
      </c>
    </row>
    <row r="197" spans="1:6" s="4" customFormat="1" ht="72" hidden="1" x14ac:dyDescent="0.3">
      <c r="A197" s="1" t="s">
        <v>110</v>
      </c>
      <c r="B197" s="1" t="s">
        <v>1401</v>
      </c>
      <c r="C197" s="1" t="s">
        <v>125</v>
      </c>
      <c r="D197" s="1" t="s">
        <v>51</v>
      </c>
      <c r="E197" s="2" t="s">
        <v>663</v>
      </c>
      <c r="F197" s="3">
        <v>753.5</v>
      </c>
    </row>
    <row r="198" spans="1:6" s="4" customFormat="1" ht="84" hidden="1" x14ac:dyDescent="0.3">
      <c r="A198" s="1" t="s">
        <v>110</v>
      </c>
      <c r="B198" s="1" t="s">
        <v>1401</v>
      </c>
      <c r="C198" s="1" t="s">
        <v>125</v>
      </c>
      <c r="D198" s="1" t="s">
        <v>52</v>
      </c>
      <c r="E198" s="2" t="s">
        <v>664</v>
      </c>
      <c r="F198" s="3">
        <v>753.5</v>
      </c>
    </row>
    <row r="199" spans="1:6" s="4" customFormat="1" ht="48" x14ac:dyDescent="0.3">
      <c r="A199" s="1" t="s">
        <v>110</v>
      </c>
      <c r="B199" s="1" t="s">
        <v>1401</v>
      </c>
      <c r="C199" s="1" t="s">
        <v>133</v>
      </c>
      <c r="D199" s="1"/>
      <c r="E199" s="2" t="s">
        <v>895</v>
      </c>
      <c r="F199" s="3">
        <v>51034.75</v>
      </c>
    </row>
    <row r="200" spans="1:6" s="4" customFormat="1" ht="96" x14ac:dyDescent="0.3">
      <c r="A200" s="1" t="s">
        <v>110</v>
      </c>
      <c r="B200" s="1" t="s">
        <v>1401</v>
      </c>
      <c r="C200" s="1" t="s">
        <v>134</v>
      </c>
      <c r="D200" s="1"/>
      <c r="E200" s="2" t="s">
        <v>896</v>
      </c>
      <c r="F200" s="3">
        <v>8053</v>
      </c>
    </row>
    <row r="201" spans="1:6" s="4" customFormat="1" ht="60" x14ac:dyDescent="0.3">
      <c r="A201" s="1" t="s">
        <v>110</v>
      </c>
      <c r="B201" s="1" t="s">
        <v>1401</v>
      </c>
      <c r="C201" s="1" t="s">
        <v>126</v>
      </c>
      <c r="D201" s="1"/>
      <c r="E201" s="2" t="s">
        <v>897</v>
      </c>
      <c r="F201" s="3">
        <v>8053</v>
      </c>
    </row>
    <row r="202" spans="1:6" s="4" customFormat="1" ht="72" hidden="1" x14ac:dyDescent="0.3">
      <c r="A202" s="1" t="s">
        <v>110</v>
      </c>
      <c r="B202" s="1" t="s">
        <v>1401</v>
      </c>
      <c r="C202" s="1" t="s">
        <v>126</v>
      </c>
      <c r="D202" s="1" t="s">
        <v>51</v>
      </c>
      <c r="E202" s="2" t="s">
        <v>663</v>
      </c>
      <c r="F202" s="3">
        <v>8053</v>
      </c>
    </row>
    <row r="203" spans="1:6" s="4" customFormat="1" ht="84" hidden="1" x14ac:dyDescent="0.3">
      <c r="A203" s="1" t="s">
        <v>110</v>
      </c>
      <c r="B203" s="1" t="s">
        <v>1401</v>
      </c>
      <c r="C203" s="1" t="s">
        <v>126</v>
      </c>
      <c r="D203" s="1" t="s">
        <v>52</v>
      </c>
      <c r="E203" s="2" t="s">
        <v>664</v>
      </c>
      <c r="F203" s="3">
        <v>8053</v>
      </c>
    </row>
    <row r="204" spans="1:6" s="4" customFormat="1" ht="84" x14ac:dyDescent="0.3">
      <c r="A204" s="1" t="s">
        <v>110</v>
      </c>
      <c r="B204" s="1" t="s">
        <v>1401</v>
      </c>
      <c r="C204" s="1" t="s">
        <v>135</v>
      </c>
      <c r="D204" s="1"/>
      <c r="E204" s="2" t="s">
        <v>898</v>
      </c>
      <c r="F204" s="3">
        <v>31816.400000000001</v>
      </c>
    </row>
    <row r="205" spans="1:6" s="4" customFormat="1" ht="84" x14ac:dyDescent="0.3">
      <c r="A205" s="1" t="s">
        <v>110</v>
      </c>
      <c r="B205" s="1" t="s">
        <v>1401</v>
      </c>
      <c r="C205" s="1" t="s">
        <v>127</v>
      </c>
      <c r="D205" s="1"/>
      <c r="E205" s="2" t="s">
        <v>710</v>
      </c>
      <c r="F205" s="3">
        <v>29361</v>
      </c>
    </row>
    <row r="206" spans="1:6" s="4" customFormat="1" ht="144" hidden="1" x14ac:dyDescent="0.3">
      <c r="A206" s="1" t="s">
        <v>110</v>
      </c>
      <c r="B206" s="1" t="s">
        <v>1401</v>
      </c>
      <c r="C206" s="1" t="s">
        <v>127</v>
      </c>
      <c r="D206" s="1" t="s">
        <v>58</v>
      </c>
      <c r="E206" s="2" t="s">
        <v>660</v>
      </c>
      <c r="F206" s="3">
        <v>24019.5</v>
      </c>
    </row>
    <row r="207" spans="1:6" s="4" customFormat="1" ht="36" hidden="1" x14ac:dyDescent="0.3">
      <c r="A207" s="1" t="s">
        <v>110</v>
      </c>
      <c r="B207" s="1" t="s">
        <v>1401</v>
      </c>
      <c r="C207" s="1" t="s">
        <v>127</v>
      </c>
      <c r="D207" s="1" t="s">
        <v>59</v>
      </c>
      <c r="E207" s="2" t="s">
        <v>661</v>
      </c>
      <c r="F207" s="3">
        <v>24019.5</v>
      </c>
    </row>
    <row r="208" spans="1:6" s="4" customFormat="1" ht="72" hidden="1" x14ac:dyDescent="0.3">
      <c r="A208" s="1" t="s">
        <v>110</v>
      </c>
      <c r="B208" s="1" t="s">
        <v>1401</v>
      </c>
      <c r="C208" s="1" t="s">
        <v>127</v>
      </c>
      <c r="D208" s="1" t="s">
        <v>51</v>
      </c>
      <c r="E208" s="2" t="s">
        <v>663</v>
      </c>
      <c r="F208" s="3">
        <v>5168.91291</v>
      </c>
    </row>
    <row r="209" spans="1:6" s="4" customFormat="1" ht="84" hidden="1" x14ac:dyDescent="0.3">
      <c r="A209" s="1" t="s">
        <v>110</v>
      </c>
      <c r="B209" s="1" t="s">
        <v>1401</v>
      </c>
      <c r="C209" s="1" t="s">
        <v>127</v>
      </c>
      <c r="D209" s="1" t="s">
        <v>52</v>
      </c>
      <c r="E209" s="2" t="s">
        <v>664</v>
      </c>
      <c r="F209" s="3">
        <v>5168.91291</v>
      </c>
    </row>
    <row r="210" spans="1:6" s="4" customFormat="1" ht="24" hidden="1" x14ac:dyDescent="0.3">
      <c r="A210" s="1" t="s">
        <v>110</v>
      </c>
      <c r="B210" s="1" t="s">
        <v>1401</v>
      </c>
      <c r="C210" s="1" t="s">
        <v>127</v>
      </c>
      <c r="D210" s="1" t="s">
        <v>53</v>
      </c>
      <c r="E210" s="2" t="s">
        <v>679</v>
      </c>
      <c r="F210" s="3">
        <v>172.58708999999999</v>
      </c>
    </row>
    <row r="211" spans="1:6" s="4" customFormat="1" ht="36" hidden="1" x14ac:dyDescent="0.3">
      <c r="A211" s="1" t="s">
        <v>110</v>
      </c>
      <c r="B211" s="1" t="s">
        <v>1401</v>
      </c>
      <c r="C211" s="1" t="s">
        <v>127</v>
      </c>
      <c r="D211" s="1" t="s">
        <v>60</v>
      </c>
      <c r="E211" s="2" t="s">
        <v>682</v>
      </c>
      <c r="F211" s="3">
        <v>172.58708999999999</v>
      </c>
    </row>
    <row r="212" spans="1:6" s="4" customFormat="1" ht="96" x14ac:dyDescent="0.3">
      <c r="A212" s="1" t="s">
        <v>110</v>
      </c>
      <c r="B212" s="1" t="s">
        <v>1401</v>
      </c>
      <c r="C212" s="1" t="s">
        <v>128</v>
      </c>
      <c r="D212" s="1"/>
      <c r="E212" s="2" t="s">
        <v>899</v>
      </c>
      <c r="F212" s="3">
        <v>2455.4</v>
      </c>
    </row>
    <row r="213" spans="1:6" s="4" customFormat="1" ht="72" hidden="1" x14ac:dyDescent="0.3">
      <c r="A213" s="1" t="s">
        <v>110</v>
      </c>
      <c r="B213" s="1" t="s">
        <v>1401</v>
      </c>
      <c r="C213" s="1" t="s">
        <v>128</v>
      </c>
      <c r="D213" s="1" t="s">
        <v>51</v>
      </c>
      <c r="E213" s="2" t="s">
        <v>663</v>
      </c>
      <c r="F213" s="3">
        <v>2455.4</v>
      </c>
    </row>
    <row r="214" spans="1:6" s="4" customFormat="1" ht="84" hidden="1" x14ac:dyDescent="0.3">
      <c r="A214" s="1" t="s">
        <v>110</v>
      </c>
      <c r="B214" s="1" t="s">
        <v>1401</v>
      </c>
      <c r="C214" s="1" t="s">
        <v>128</v>
      </c>
      <c r="D214" s="1" t="s">
        <v>52</v>
      </c>
      <c r="E214" s="2" t="s">
        <v>664</v>
      </c>
      <c r="F214" s="3">
        <v>2455.4</v>
      </c>
    </row>
    <row r="215" spans="1:6" s="4" customFormat="1" ht="108" x14ac:dyDescent="0.3">
      <c r="A215" s="1" t="s">
        <v>110</v>
      </c>
      <c r="B215" s="1" t="s">
        <v>1401</v>
      </c>
      <c r="C215" s="1" t="s">
        <v>136</v>
      </c>
      <c r="D215" s="1"/>
      <c r="E215" s="2" t="s">
        <v>900</v>
      </c>
      <c r="F215" s="3">
        <v>11165.35</v>
      </c>
    </row>
    <row r="216" spans="1:6" s="4" customFormat="1" ht="60" x14ac:dyDescent="0.3">
      <c r="A216" s="1" t="s">
        <v>110</v>
      </c>
      <c r="B216" s="1" t="s">
        <v>1401</v>
      </c>
      <c r="C216" s="1" t="s">
        <v>129</v>
      </c>
      <c r="D216" s="1"/>
      <c r="E216" s="2" t="s">
        <v>901</v>
      </c>
      <c r="F216" s="3">
        <v>10666</v>
      </c>
    </row>
    <row r="217" spans="1:6" s="4" customFormat="1" ht="72" hidden="1" x14ac:dyDescent="0.3">
      <c r="A217" s="1" t="s">
        <v>110</v>
      </c>
      <c r="B217" s="1" t="s">
        <v>1401</v>
      </c>
      <c r="C217" s="1" t="s">
        <v>129</v>
      </c>
      <c r="D217" s="1" t="s">
        <v>51</v>
      </c>
      <c r="E217" s="2" t="s">
        <v>663</v>
      </c>
      <c r="F217" s="3">
        <v>10666</v>
      </c>
    </row>
    <row r="218" spans="1:6" s="4" customFormat="1" ht="84" hidden="1" x14ac:dyDescent="0.3">
      <c r="A218" s="1" t="s">
        <v>110</v>
      </c>
      <c r="B218" s="1" t="s">
        <v>1401</v>
      </c>
      <c r="C218" s="1" t="s">
        <v>129</v>
      </c>
      <c r="D218" s="1" t="s">
        <v>52</v>
      </c>
      <c r="E218" s="2" t="s">
        <v>664</v>
      </c>
      <c r="F218" s="3">
        <v>10666</v>
      </c>
    </row>
    <row r="219" spans="1:6" s="4" customFormat="1" ht="48" x14ac:dyDescent="0.3">
      <c r="A219" s="1" t="s">
        <v>110</v>
      </c>
      <c r="B219" s="1" t="s">
        <v>1401</v>
      </c>
      <c r="C219" s="1" t="s">
        <v>1434</v>
      </c>
      <c r="D219" s="1"/>
      <c r="E219" s="2" t="s">
        <v>1435</v>
      </c>
      <c r="F219" s="3">
        <v>499.35</v>
      </c>
    </row>
    <row r="220" spans="1:6" s="4" customFormat="1" ht="72" hidden="1" x14ac:dyDescent="0.3">
      <c r="A220" s="1" t="s">
        <v>110</v>
      </c>
      <c r="B220" s="1" t="s">
        <v>1401</v>
      </c>
      <c r="C220" s="1" t="s">
        <v>1434</v>
      </c>
      <c r="D220" s="1" t="s">
        <v>51</v>
      </c>
      <c r="E220" s="2" t="s">
        <v>663</v>
      </c>
      <c r="F220" s="3">
        <v>499.35</v>
      </c>
    </row>
    <row r="221" spans="1:6" s="4" customFormat="1" ht="84" hidden="1" x14ac:dyDescent="0.3">
      <c r="A221" s="1" t="s">
        <v>110</v>
      </c>
      <c r="B221" s="1" t="s">
        <v>1401</v>
      </c>
      <c r="C221" s="1" t="s">
        <v>1434</v>
      </c>
      <c r="D221" s="1" t="s">
        <v>52</v>
      </c>
      <c r="E221" s="2" t="s">
        <v>664</v>
      </c>
      <c r="F221" s="3">
        <v>499.35</v>
      </c>
    </row>
    <row r="222" spans="1:6" s="4" customFormat="1" ht="24" hidden="1" x14ac:dyDescent="0.3">
      <c r="A222" s="1" t="s">
        <v>110</v>
      </c>
      <c r="B222" s="1" t="s">
        <v>77</v>
      </c>
      <c r="C222" s="1"/>
      <c r="D222" s="1"/>
      <c r="E222" s="2" t="s">
        <v>623</v>
      </c>
      <c r="F222" s="3">
        <v>20611.599999999999</v>
      </c>
    </row>
    <row r="223" spans="1:6" s="4" customFormat="1" ht="48" hidden="1" x14ac:dyDescent="0.3">
      <c r="A223" s="1" t="s">
        <v>110</v>
      </c>
      <c r="B223" s="1" t="s">
        <v>1402</v>
      </c>
      <c r="C223" s="1"/>
      <c r="D223" s="1"/>
      <c r="E223" s="2" t="s">
        <v>647</v>
      </c>
      <c r="F223" s="3">
        <v>5382.9</v>
      </c>
    </row>
    <row r="224" spans="1:6" s="4" customFormat="1" ht="60" x14ac:dyDescent="0.3">
      <c r="A224" s="1" t="s">
        <v>110</v>
      </c>
      <c r="B224" s="1" t="s">
        <v>1402</v>
      </c>
      <c r="C224" s="1" t="s">
        <v>112</v>
      </c>
      <c r="D224" s="1"/>
      <c r="E224" s="2" t="s">
        <v>882</v>
      </c>
      <c r="F224" s="3">
        <v>5382.9</v>
      </c>
    </row>
    <row r="225" spans="1:6" s="4" customFormat="1" ht="48" x14ac:dyDescent="0.3">
      <c r="A225" s="1" t="s">
        <v>110</v>
      </c>
      <c r="B225" s="1" t="s">
        <v>1402</v>
      </c>
      <c r="C225" s="1" t="s">
        <v>131</v>
      </c>
      <c r="D225" s="1"/>
      <c r="E225" s="2" t="s">
        <v>883</v>
      </c>
      <c r="F225" s="3">
        <v>5382.9</v>
      </c>
    </row>
    <row r="226" spans="1:6" s="4" customFormat="1" ht="84" x14ac:dyDescent="0.3">
      <c r="A226" s="1" t="s">
        <v>110</v>
      </c>
      <c r="B226" s="1" t="s">
        <v>1402</v>
      </c>
      <c r="C226" s="1" t="s">
        <v>132</v>
      </c>
      <c r="D226" s="1"/>
      <c r="E226" s="2" t="s">
        <v>884</v>
      </c>
      <c r="F226" s="3">
        <v>1167.5</v>
      </c>
    </row>
    <row r="227" spans="1:6" s="4" customFormat="1" ht="48" x14ac:dyDescent="0.3">
      <c r="A227" s="1" t="s">
        <v>110</v>
      </c>
      <c r="B227" s="1" t="s">
        <v>1402</v>
      </c>
      <c r="C227" s="1" t="s">
        <v>137</v>
      </c>
      <c r="D227" s="1"/>
      <c r="E227" s="2" t="s">
        <v>885</v>
      </c>
      <c r="F227" s="3">
        <v>1167.5</v>
      </c>
    </row>
    <row r="228" spans="1:6" s="4" customFormat="1" ht="72" hidden="1" x14ac:dyDescent="0.3">
      <c r="A228" s="1" t="s">
        <v>110</v>
      </c>
      <c r="B228" s="1" t="s">
        <v>1402</v>
      </c>
      <c r="C228" s="1" t="s">
        <v>137</v>
      </c>
      <c r="D228" s="1" t="s">
        <v>51</v>
      </c>
      <c r="E228" s="2" t="s">
        <v>663</v>
      </c>
      <c r="F228" s="3">
        <v>1167.5</v>
      </c>
    </row>
    <row r="229" spans="1:6" s="4" customFormat="1" ht="84" hidden="1" x14ac:dyDescent="0.3">
      <c r="A229" s="1" t="s">
        <v>110</v>
      </c>
      <c r="B229" s="1" t="s">
        <v>1402</v>
      </c>
      <c r="C229" s="1" t="s">
        <v>137</v>
      </c>
      <c r="D229" s="1" t="s">
        <v>52</v>
      </c>
      <c r="E229" s="2" t="s">
        <v>664</v>
      </c>
      <c r="F229" s="3">
        <v>1167.5</v>
      </c>
    </row>
    <row r="230" spans="1:6" s="4" customFormat="1" ht="96" x14ac:dyDescent="0.3">
      <c r="A230" s="1" t="s">
        <v>110</v>
      </c>
      <c r="B230" s="1" t="s">
        <v>1402</v>
      </c>
      <c r="C230" s="1" t="s">
        <v>142</v>
      </c>
      <c r="D230" s="1"/>
      <c r="E230" s="2" t="s">
        <v>887</v>
      </c>
      <c r="F230" s="3">
        <v>673.6</v>
      </c>
    </row>
    <row r="231" spans="1:6" s="4" customFormat="1" ht="36" x14ac:dyDescent="0.3">
      <c r="A231" s="1" t="s">
        <v>110</v>
      </c>
      <c r="B231" s="1" t="s">
        <v>1402</v>
      </c>
      <c r="C231" s="1" t="s">
        <v>138</v>
      </c>
      <c r="D231" s="1"/>
      <c r="E231" s="2" t="s">
        <v>888</v>
      </c>
      <c r="F231" s="3">
        <v>673.6</v>
      </c>
    </row>
    <row r="232" spans="1:6" s="4" customFormat="1" ht="84" hidden="1" x14ac:dyDescent="0.3">
      <c r="A232" s="1" t="s">
        <v>110</v>
      </c>
      <c r="B232" s="1" t="s">
        <v>1402</v>
      </c>
      <c r="C232" s="1" t="s">
        <v>138</v>
      </c>
      <c r="D232" s="1" t="s">
        <v>143</v>
      </c>
      <c r="E232" s="2" t="s">
        <v>673</v>
      </c>
      <c r="F232" s="3">
        <v>673.6</v>
      </c>
    </row>
    <row r="233" spans="1:6" s="4" customFormat="1" ht="84" hidden="1" x14ac:dyDescent="0.3">
      <c r="A233" s="1" t="s">
        <v>110</v>
      </c>
      <c r="B233" s="1" t="s">
        <v>1402</v>
      </c>
      <c r="C233" s="1" t="s">
        <v>138</v>
      </c>
      <c r="D233" s="1" t="s">
        <v>139</v>
      </c>
      <c r="E233" s="2" t="s">
        <v>676</v>
      </c>
      <c r="F233" s="3">
        <v>673.6</v>
      </c>
    </row>
    <row r="234" spans="1:6" s="4" customFormat="1" ht="72" x14ac:dyDescent="0.3">
      <c r="A234" s="1" t="s">
        <v>110</v>
      </c>
      <c r="B234" s="1" t="s">
        <v>1402</v>
      </c>
      <c r="C234" s="1" t="s">
        <v>144</v>
      </c>
      <c r="D234" s="1"/>
      <c r="E234" s="2" t="s">
        <v>889</v>
      </c>
      <c r="F234" s="3">
        <v>1047.8</v>
      </c>
    </row>
    <row r="235" spans="1:6" s="4" customFormat="1" ht="36" x14ac:dyDescent="0.3">
      <c r="A235" s="1" t="s">
        <v>110</v>
      </c>
      <c r="B235" s="1" t="s">
        <v>1402</v>
      </c>
      <c r="C235" s="1" t="s">
        <v>140</v>
      </c>
      <c r="D235" s="1"/>
      <c r="E235" s="2" t="s">
        <v>890</v>
      </c>
      <c r="F235" s="3">
        <v>1047.8</v>
      </c>
    </row>
    <row r="236" spans="1:6" s="4" customFormat="1" ht="72" hidden="1" x14ac:dyDescent="0.3">
      <c r="A236" s="1" t="s">
        <v>110</v>
      </c>
      <c r="B236" s="1" t="s">
        <v>1402</v>
      </c>
      <c r="C236" s="1" t="s">
        <v>140</v>
      </c>
      <c r="D236" s="1" t="s">
        <v>51</v>
      </c>
      <c r="E236" s="2" t="s">
        <v>663</v>
      </c>
      <c r="F236" s="3">
        <v>1047.8</v>
      </c>
    </row>
    <row r="237" spans="1:6" s="4" customFormat="1" ht="84" hidden="1" x14ac:dyDescent="0.3">
      <c r="A237" s="1" t="s">
        <v>110</v>
      </c>
      <c r="B237" s="1" t="s">
        <v>1402</v>
      </c>
      <c r="C237" s="1" t="s">
        <v>140</v>
      </c>
      <c r="D237" s="1" t="s">
        <v>52</v>
      </c>
      <c r="E237" s="2" t="s">
        <v>664</v>
      </c>
      <c r="F237" s="3">
        <v>1047.8</v>
      </c>
    </row>
    <row r="238" spans="1:6" s="4" customFormat="1" ht="84" x14ac:dyDescent="0.3">
      <c r="A238" s="1" t="s">
        <v>110</v>
      </c>
      <c r="B238" s="1" t="s">
        <v>1402</v>
      </c>
      <c r="C238" s="1" t="s">
        <v>145</v>
      </c>
      <c r="D238" s="1"/>
      <c r="E238" s="2" t="s">
        <v>891</v>
      </c>
      <c r="F238" s="3">
        <v>2494</v>
      </c>
    </row>
    <row r="239" spans="1:6" s="4" customFormat="1" ht="72" x14ac:dyDescent="0.3">
      <c r="A239" s="1" t="s">
        <v>110</v>
      </c>
      <c r="B239" s="1" t="s">
        <v>1402</v>
      </c>
      <c r="C239" s="1" t="s">
        <v>141</v>
      </c>
      <c r="D239" s="1"/>
      <c r="E239" s="2" t="s">
        <v>892</v>
      </c>
      <c r="F239" s="3">
        <v>2494</v>
      </c>
    </row>
    <row r="240" spans="1:6" s="4" customFormat="1" ht="72" hidden="1" x14ac:dyDescent="0.3">
      <c r="A240" s="1" t="s">
        <v>110</v>
      </c>
      <c r="B240" s="1" t="s">
        <v>1402</v>
      </c>
      <c r="C240" s="1" t="s">
        <v>141</v>
      </c>
      <c r="D240" s="1" t="s">
        <v>51</v>
      </c>
      <c r="E240" s="2" t="s">
        <v>663</v>
      </c>
      <c r="F240" s="3">
        <v>2494</v>
      </c>
    </row>
    <row r="241" spans="1:6" s="4" customFormat="1" ht="84" hidden="1" x14ac:dyDescent="0.3">
      <c r="A241" s="1" t="s">
        <v>110</v>
      </c>
      <c r="B241" s="1" t="s">
        <v>1402</v>
      </c>
      <c r="C241" s="1" t="s">
        <v>141</v>
      </c>
      <c r="D241" s="1" t="s">
        <v>52</v>
      </c>
      <c r="E241" s="2" t="s">
        <v>664</v>
      </c>
      <c r="F241" s="3">
        <v>2494</v>
      </c>
    </row>
    <row r="242" spans="1:6" s="4" customFormat="1" ht="36" hidden="1" x14ac:dyDescent="0.3">
      <c r="A242" s="1" t="s">
        <v>110</v>
      </c>
      <c r="B242" s="1" t="s">
        <v>1403</v>
      </c>
      <c r="C242" s="1"/>
      <c r="D242" s="1"/>
      <c r="E242" s="2" t="s">
        <v>648</v>
      </c>
      <c r="F242" s="3">
        <v>15228.7</v>
      </c>
    </row>
    <row r="243" spans="1:6" s="4" customFormat="1" ht="60" x14ac:dyDescent="0.3">
      <c r="A243" s="1" t="s">
        <v>110</v>
      </c>
      <c r="B243" s="1" t="s">
        <v>1403</v>
      </c>
      <c r="C243" s="1" t="s">
        <v>62</v>
      </c>
      <c r="D243" s="1"/>
      <c r="E243" s="2" t="s">
        <v>1196</v>
      </c>
      <c r="F243" s="3">
        <v>315.39999999999998</v>
      </c>
    </row>
    <row r="244" spans="1:6" s="4" customFormat="1" ht="36" x14ac:dyDescent="0.3">
      <c r="A244" s="1" t="s">
        <v>110</v>
      </c>
      <c r="B244" s="1" t="s">
        <v>1403</v>
      </c>
      <c r="C244" s="1" t="s">
        <v>63</v>
      </c>
      <c r="D244" s="1"/>
      <c r="E244" s="2" t="s">
        <v>115</v>
      </c>
      <c r="F244" s="3">
        <v>315.39999999999998</v>
      </c>
    </row>
    <row r="245" spans="1:6" s="4" customFormat="1" ht="180" x14ac:dyDescent="0.3">
      <c r="A245" s="1" t="s">
        <v>110</v>
      </c>
      <c r="B245" s="1" t="s">
        <v>1403</v>
      </c>
      <c r="C245" s="1" t="s">
        <v>146</v>
      </c>
      <c r="D245" s="1"/>
      <c r="E245" s="2" t="s">
        <v>113</v>
      </c>
      <c r="F245" s="3">
        <v>315.39999999999998</v>
      </c>
    </row>
    <row r="246" spans="1:6" s="4" customFormat="1" ht="144" hidden="1" x14ac:dyDescent="0.3">
      <c r="A246" s="1" t="s">
        <v>110</v>
      </c>
      <c r="B246" s="1" t="s">
        <v>1403</v>
      </c>
      <c r="C246" s="1" t="s">
        <v>146</v>
      </c>
      <c r="D246" s="1" t="s">
        <v>58</v>
      </c>
      <c r="E246" s="2" t="s">
        <v>660</v>
      </c>
      <c r="F246" s="3">
        <v>283.5</v>
      </c>
    </row>
    <row r="247" spans="1:6" s="4" customFormat="1" ht="60" hidden="1" x14ac:dyDescent="0.3">
      <c r="A247" s="1" t="s">
        <v>110</v>
      </c>
      <c r="B247" s="1" t="s">
        <v>1403</v>
      </c>
      <c r="C247" s="1" t="s">
        <v>146</v>
      </c>
      <c r="D247" s="1" t="s">
        <v>68</v>
      </c>
      <c r="E247" s="2" t="s">
        <v>662</v>
      </c>
      <c r="F247" s="3">
        <v>283.5</v>
      </c>
    </row>
    <row r="248" spans="1:6" s="4" customFormat="1" ht="72" hidden="1" x14ac:dyDescent="0.3">
      <c r="A248" s="1" t="s">
        <v>110</v>
      </c>
      <c r="B248" s="1" t="s">
        <v>1403</v>
      </c>
      <c r="C248" s="1" t="s">
        <v>146</v>
      </c>
      <c r="D248" s="1" t="s">
        <v>51</v>
      </c>
      <c r="E248" s="2" t="s">
        <v>663</v>
      </c>
      <c r="F248" s="3">
        <v>31.9</v>
      </c>
    </row>
    <row r="249" spans="1:6" s="4" customFormat="1" ht="84" hidden="1" x14ac:dyDescent="0.3">
      <c r="A249" s="1" t="s">
        <v>110</v>
      </c>
      <c r="B249" s="1" t="s">
        <v>1403</v>
      </c>
      <c r="C249" s="1" t="s">
        <v>146</v>
      </c>
      <c r="D249" s="1" t="s">
        <v>52</v>
      </c>
      <c r="E249" s="2" t="s">
        <v>664</v>
      </c>
      <c r="F249" s="3">
        <v>31.9</v>
      </c>
    </row>
    <row r="250" spans="1:6" s="4" customFormat="1" ht="72" x14ac:dyDescent="0.3">
      <c r="A250" s="1" t="s">
        <v>110</v>
      </c>
      <c r="B250" s="1" t="s">
        <v>1403</v>
      </c>
      <c r="C250" s="1" t="s">
        <v>65</v>
      </c>
      <c r="D250" s="1"/>
      <c r="E250" s="2" t="s">
        <v>1228</v>
      </c>
      <c r="F250" s="3">
        <v>14913.300000000001</v>
      </c>
    </row>
    <row r="251" spans="1:6" s="4" customFormat="1" ht="48" x14ac:dyDescent="0.3">
      <c r="A251" s="1" t="s">
        <v>110</v>
      </c>
      <c r="B251" s="1" t="s">
        <v>1403</v>
      </c>
      <c r="C251" s="1" t="s">
        <v>66</v>
      </c>
      <c r="D251" s="1"/>
      <c r="E251" s="2" t="s">
        <v>1231</v>
      </c>
      <c r="F251" s="3">
        <v>14913.300000000001</v>
      </c>
    </row>
    <row r="252" spans="1:6" s="4" customFormat="1" ht="60" x14ac:dyDescent="0.3">
      <c r="A252" s="1" t="s">
        <v>110</v>
      </c>
      <c r="B252" s="1" t="s">
        <v>1403</v>
      </c>
      <c r="C252" s="1" t="s">
        <v>67</v>
      </c>
      <c r="D252" s="1"/>
      <c r="E252" s="2" t="s">
        <v>1221</v>
      </c>
      <c r="F252" s="3">
        <v>13752.2</v>
      </c>
    </row>
    <row r="253" spans="1:6" s="4" customFormat="1" ht="144" hidden="1" x14ac:dyDescent="0.3">
      <c r="A253" s="1" t="s">
        <v>110</v>
      </c>
      <c r="B253" s="1" t="s">
        <v>1403</v>
      </c>
      <c r="C253" s="1" t="s">
        <v>67</v>
      </c>
      <c r="D253" s="1" t="s">
        <v>58</v>
      </c>
      <c r="E253" s="2" t="s">
        <v>660</v>
      </c>
      <c r="F253" s="3">
        <v>13752.2</v>
      </c>
    </row>
    <row r="254" spans="1:6" s="4" customFormat="1" ht="60" hidden="1" x14ac:dyDescent="0.3">
      <c r="A254" s="1" t="s">
        <v>110</v>
      </c>
      <c r="B254" s="1" t="s">
        <v>1403</v>
      </c>
      <c r="C254" s="1" t="s">
        <v>67</v>
      </c>
      <c r="D254" s="1" t="s">
        <v>68</v>
      </c>
      <c r="E254" s="2" t="s">
        <v>662</v>
      </c>
      <c r="F254" s="3">
        <v>13752.2</v>
      </c>
    </row>
    <row r="255" spans="1:6" s="4" customFormat="1" ht="48" x14ac:dyDescent="0.3">
      <c r="A255" s="1" t="s">
        <v>110</v>
      </c>
      <c r="B255" s="1" t="s">
        <v>1403</v>
      </c>
      <c r="C255" s="1" t="s">
        <v>69</v>
      </c>
      <c r="D255" s="1"/>
      <c r="E255" s="2" t="s">
        <v>1222</v>
      </c>
      <c r="F255" s="3">
        <v>1161.0999999999999</v>
      </c>
    </row>
    <row r="256" spans="1:6" s="4" customFormat="1" ht="144" hidden="1" x14ac:dyDescent="0.3">
      <c r="A256" s="1" t="s">
        <v>110</v>
      </c>
      <c r="B256" s="1" t="s">
        <v>1403</v>
      </c>
      <c r="C256" s="1" t="s">
        <v>69</v>
      </c>
      <c r="D256" s="1" t="s">
        <v>58</v>
      </c>
      <c r="E256" s="2" t="s">
        <v>660</v>
      </c>
      <c r="F256" s="3">
        <v>47.2</v>
      </c>
    </row>
    <row r="257" spans="1:6" s="4" customFormat="1" ht="60" hidden="1" x14ac:dyDescent="0.3">
      <c r="A257" s="1" t="s">
        <v>110</v>
      </c>
      <c r="B257" s="1" t="s">
        <v>1403</v>
      </c>
      <c r="C257" s="1" t="s">
        <v>69</v>
      </c>
      <c r="D257" s="1" t="s">
        <v>68</v>
      </c>
      <c r="E257" s="2" t="s">
        <v>662</v>
      </c>
      <c r="F257" s="3">
        <v>47.2</v>
      </c>
    </row>
    <row r="258" spans="1:6" s="4" customFormat="1" ht="72" hidden="1" x14ac:dyDescent="0.3">
      <c r="A258" s="1" t="s">
        <v>110</v>
      </c>
      <c r="B258" s="1" t="s">
        <v>1403</v>
      </c>
      <c r="C258" s="1" t="s">
        <v>69</v>
      </c>
      <c r="D258" s="1" t="s">
        <v>51</v>
      </c>
      <c r="E258" s="2" t="s">
        <v>663</v>
      </c>
      <c r="F258" s="3">
        <v>1113.3</v>
      </c>
    </row>
    <row r="259" spans="1:6" s="4" customFormat="1" ht="84" hidden="1" x14ac:dyDescent="0.3">
      <c r="A259" s="1" t="s">
        <v>110</v>
      </c>
      <c r="B259" s="1" t="s">
        <v>1403</v>
      </c>
      <c r="C259" s="1" t="s">
        <v>69</v>
      </c>
      <c r="D259" s="1" t="s">
        <v>52</v>
      </c>
      <c r="E259" s="2" t="s">
        <v>664</v>
      </c>
      <c r="F259" s="3">
        <v>1113.3</v>
      </c>
    </row>
    <row r="260" spans="1:6" s="4" customFormat="1" ht="24" hidden="1" x14ac:dyDescent="0.3">
      <c r="A260" s="1" t="s">
        <v>110</v>
      </c>
      <c r="B260" s="1" t="s">
        <v>1403</v>
      </c>
      <c r="C260" s="1" t="s">
        <v>69</v>
      </c>
      <c r="D260" s="1" t="s">
        <v>53</v>
      </c>
      <c r="E260" s="2" t="s">
        <v>679</v>
      </c>
      <c r="F260" s="3">
        <v>0.6</v>
      </c>
    </row>
    <row r="261" spans="1:6" s="4" customFormat="1" ht="36" hidden="1" x14ac:dyDescent="0.3">
      <c r="A261" s="1" t="s">
        <v>110</v>
      </c>
      <c r="B261" s="1" t="s">
        <v>1403</v>
      </c>
      <c r="C261" s="1" t="s">
        <v>69</v>
      </c>
      <c r="D261" s="1" t="s">
        <v>60</v>
      </c>
      <c r="E261" s="2" t="s">
        <v>682</v>
      </c>
      <c r="F261" s="3">
        <v>0.6</v>
      </c>
    </row>
    <row r="262" spans="1:6" s="4" customFormat="1" hidden="1" x14ac:dyDescent="0.3">
      <c r="A262" s="1" t="s">
        <v>110</v>
      </c>
      <c r="B262" s="1" t="s">
        <v>148</v>
      </c>
      <c r="C262" s="1"/>
      <c r="D262" s="1"/>
      <c r="E262" s="2" t="s">
        <v>626</v>
      </c>
      <c r="F262" s="3">
        <v>26467.817860000003</v>
      </c>
    </row>
    <row r="263" spans="1:6" s="4" customFormat="1" ht="36" hidden="1" x14ac:dyDescent="0.3">
      <c r="A263" s="1" t="s">
        <v>110</v>
      </c>
      <c r="B263" s="1" t="s">
        <v>1404</v>
      </c>
      <c r="C263" s="1"/>
      <c r="D263" s="1"/>
      <c r="E263" s="2" t="s">
        <v>654</v>
      </c>
      <c r="F263" s="3">
        <v>26467.817860000003</v>
      </c>
    </row>
    <row r="264" spans="1:6" s="4" customFormat="1" ht="60" x14ac:dyDescent="0.3">
      <c r="A264" s="1" t="s">
        <v>110</v>
      </c>
      <c r="B264" s="1" t="s">
        <v>1404</v>
      </c>
      <c r="C264" s="1" t="s">
        <v>62</v>
      </c>
      <c r="D264" s="1"/>
      <c r="E264" s="2" t="s">
        <v>1196</v>
      </c>
      <c r="F264" s="3">
        <v>26467.817860000003</v>
      </c>
    </row>
    <row r="265" spans="1:6" s="4" customFormat="1" ht="108" x14ac:dyDescent="0.3">
      <c r="A265" s="1" t="s">
        <v>110</v>
      </c>
      <c r="B265" s="1" t="s">
        <v>1404</v>
      </c>
      <c r="C265" s="1" t="s">
        <v>152</v>
      </c>
      <c r="D265" s="1"/>
      <c r="E265" s="2" t="s">
        <v>1202</v>
      </c>
      <c r="F265" s="3">
        <v>26467.817860000003</v>
      </c>
    </row>
    <row r="266" spans="1:6" s="4" customFormat="1" ht="84" x14ac:dyDescent="0.3">
      <c r="A266" s="1" t="s">
        <v>110</v>
      </c>
      <c r="B266" s="1" t="s">
        <v>1404</v>
      </c>
      <c r="C266" s="1" t="s">
        <v>149</v>
      </c>
      <c r="D266" s="1"/>
      <c r="E266" s="2" t="s">
        <v>710</v>
      </c>
      <c r="F266" s="3">
        <v>14688.11786</v>
      </c>
    </row>
    <row r="267" spans="1:6" s="4" customFormat="1" ht="144" hidden="1" x14ac:dyDescent="0.3">
      <c r="A267" s="1" t="s">
        <v>110</v>
      </c>
      <c r="B267" s="1" t="s">
        <v>1404</v>
      </c>
      <c r="C267" s="1" t="s">
        <v>149</v>
      </c>
      <c r="D267" s="1" t="s">
        <v>58</v>
      </c>
      <c r="E267" s="2" t="s">
        <v>660</v>
      </c>
      <c r="F267" s="3">
        <v>11899.5</v>
      </c>
    </row>
    <row r="268" spans="1:6" s="4" customFormat="1" ht="36" hidden="1" x14ac:dyDescent="0.3">
      <c r="A268" s="1" t="s">
        <v>110</v>
      </c>
      <c r="B268" s="1" t="s">
        <v>1404</v>
      </c>
      <c r="C268" s="1" t="s">
        <v>149</v>
      </c>
      <c r="D268" s="1" t="s">
        <v>59</v>
      </c>
      <c r="E268" s="2" t="s">
        <v>661</v>
      </c>
      <c r="F268" s="3">
        <v>11899.5</v>
      </c>
    </row>
    <row r="269" spans="1:6" s="4" customFormat="1" ht="72" hidden="1" x14ac:dyDescent="0.3">
      <c r="A269" s="1" t="s">
        <v>110</v>
      </c>
      <c r="B269" s="1" t="s">
        <v>1404</v>
      </c>
      <c r="C269" s="1" t="s">
        <v>149</v>
      </c>
      <c r="D269" s="1" t="s">
        <v>51</v>
      </c>
      <c r="E269" s="2" t="s">
        <v>663</v>
      </c>
      <c r="F269" s="3">
        <v>1977.41786</v>
      </c>
    </row>
    <row r="270" spans="1:6" s="4" customFormat="1" ht="84" hidden="1" x14ac:dyDescent="0.3">
      <c r="A270" s="1" t="s">
        <v>110</v>
      </c>
      <c r="B270" s="1" t="s">
        <v>1404</v>
      </c>
      <c r="C270" s="1" t="s">
        <v>149</v>
      </c>
      <c r="D270" s="1" t="s">
        <v>52</v>
      </c>
      <c r="E270" s="2" t="s">
        <v>664</v>
      </c>
      <c r="F270" s="3">
        <v>1977.41786</v>
      </c>
    </row>
    <row r="271" spans="1:6" s="4" customFormat="1" ht="24" hidden="1" x14ac:dyDescent="0.3">
      <c r="A271" s="1" t="s">
        <v>110</v>
      </c>
      <c r="B271" s="1" t="s">
        <v>1404</v>
      </c>
      <c r="C271" s="1" t="s">
        <v>149</v>
      </c>
      <c r="D271" s="1" t="s">
        <v>53</v>
      </c>
      <c r="E271" s="2" t="s">
        <v>679</v>
      </c>
      <c r="F271" s="3">
        <v>811.2</v>
      </c>
    </row>
    <row r="272" spans="1:6" s="4" customFormat="1" ht="36" hidden="1" x14ac:dyDescent="0.3">
      <c r="A272" s="1" t="s">
        <v>110</v>
      </c>
      <c r="B272" s="1" t="s">
        <v>1404</v>
      </c>
      <c r="C272" s="1" t="s">
        <v>149</v>
      </c>
      <c r="D272" s="1" t="s">
        <v>60</v>
      </c>
      <c r="E272" s="2" t="s">
        <v>682</v>
      </c>
      <c r="F272" s="3">
        <v>811.2</v>
      </c>
    </row>
    <row r="273" spans="1:6" s="4" customFormat="1" ht="120" x14ac:dyDescent="0.3">
      <c r="A273" s="1" t="s">
        <v>110</v>
      </c>
      <c r="B273" s="1" t="s">
        <v>1404</v>
      </c>
      <c r="C273" s="1" t="s">
        <v>150</v>
      </c>
      <c r="D273" s="1"/>
      <c r="E273" s="2" t="s">
        <v>1203</v>
      </c>
      <c r="F273" s="3">
        <v>10870.7</v>
      </c>
    </row>
    <row r="274" spans="1:6" s="4" customFormat="1" ht="72" hidden="1" x14ac:dyDescent="0.3">
      <c r="A274" s="1" t="s">
        <v>110</v>
      </c>
      <c r="B274" s="1" t="s">
        <v>1404</v>
      </c>
      <c r="C274" s="1" t="s">
        <v>150</v>
      </c>
      <c r="D274" s="1" t="s">
        <v>51</v>
      </c>
      <c r="E274" s="2" t="s">
        <v>663</v>
      </c>
      <c r="F274" s="3">
        <v>10870.7</v>
      </c>
    </row>
    <row r="275" spans="1:6" s="4" customFormat="1" ht="84" hidden="1" x14ac:dyDescent="0.3">
      <c r="A275" s="1" t="s">
        <v>110</v>
      </c>
      <c r="B275" s="1" t="s">
        <v>1404</v>
      </c>
      <c r="C275" s="1" t="s">
        <v>150</v>
      </c>
      <c r="D275" s="1" t="s">
        <v>52</v>
      </c>
      <c r="E275" s="2" t="s">
        <v>664</v>
      </c>
      <c r="F275" s="3">
        <v>10870.7</v>
      </c>
    </row>
    <row r="276" spans="1:6" s="4" customFormat="1" ht="180" x14ac:dyDescent="0.3">
      <c r="A276" s="1" t="s">
        <v>110</v>
      </c>
      <c r="B276" s="1" t="s">
        <v>1404</v>
      </c>
      <c r="C276" s="1" t="s">
        <v>151</v>
      </c>
      <c r="D276" s="1"/>
      <c r="E276" s="2" t="s">
        <v>113</v>
      </c>
      <c r="F276" s="3">
        <v>909</v>
      </c>
    </row>
    <row r="277" spans="1:6" s="4" customFormat="1" ht="144" hidden="1" x14ac:dyDescent="0.3">
      <c r="A277" s="1" t="s">
        <v>110</v>
      </c>
      <c r="B277" s="1" t="s">
        <v>1404</v>
      </c>
      <c r="C277" s="1" t="s">
        <v>151</v>
      </c>
      <c r="D277" s="1" t="s">
        <v>58</v>
      </c>
      <c r="E277" s="2" t="s">
        <v>660</v>
      </c>
      <c r="F277" s="3">
        <v>909</v>
      </c>
    </row>
    <row r="278" spans="1:6" s="4" customFormat="1" ht="36" hidden="1" x14ac:dyDescent="0.3">
      <c r="A278" s="1" t="s">
        <v>110</v>
      </c>
      <c r="B278" s="1" t="s">
        <v>1404</v>
      </c>
      <c r="C278" s="1" t="s">
        <v>151</v>
      </c>
      <c r="D278" s="1" t="s">
        <v>59</v>
      </c>
      <c r="E278" s="2" t="s">
        <v>661</v>
      </c>
      <c r="F278" s="3">
        <v>909</v>
      </c>
    </row>
    <row r="279" spans="1:6" s="4" customFormat="1" ht="72" hidden="1" x14ac:dyDescent="0.3">
      <c r="A279" s="1" t="s">
        <v>153</v>
      </c>
      <c r="B279" s="1" t="s">
        <v>1396</v>
      </c>
      <c r="C279" s="1"/>
      <c r="D279" s="1"/>
      <c r="E279" s="2" t="s">
        <v>596</v>
      </c>
      <c r="F279" s="3">
        <v>1238910.9899999998</v>
      </c>
    </row>
    <row r="280" spans="1:6" s="4" customFormat="1" hidden="1" x14ac:dyDescent="0.3">
      <c r="A280" s="1" t="s">
        <v>153</v>
      </c>
      <c r="B280" s="1" t="s">
        <v>111</v>
      </c>
      <c r="C280" s="1"/>
      <c r="D280" s="1"/>
      <c r="E280" s="2" t="s">
        <v>624</v>
      </c>
      <c r="F280" s="3">
        <v>357412.8</v>
      </c>
    </row>
    <row r="281" spans="1:6" s="4" customFormat="1" ht="24" hidden="1" x14ac:dyDescent="0.3">
      <c r="A281" s="1" t="s">
        <v>153</v>
      </c>
      <c r="B281" s="1" t="s">
        <v>1405</v>
      </c>
      <c r="C281" s="1"/>
      <c r="D281" s="1"/>
      <c r="E281" s="2" t="s">
        <v>649</v>
      </c>
      <c r="F281" s="3">
        <v>327039</v>
      </c>
    </row>
    <row r="282" spans="1:6" s="4" customFormat="1" ht="48" x14ac:dyDescent="0.3">
      <c r="A282" s="1" t="s">
        <v>153</v>
      </c>
      <c r="B282" s="1" t="s">
        <v>1405</v>
      </c>
      <c r="C282" s="1" t="s">
        <v>162</v>
      </c>
      <c r="D282" s="1"/>
      <c r="E282" s="2" t="s">
        <v>730</v>
      </c>
      <c r="F282" s="3">
        <v>325358.5</v>
      </c>
    </row>
    <row r="283" spans="1:6" s="4" customFormat="1" ht="144" x14ac:dyDescent="0.3">
      <c r="A283" s="1" t="s">
        <v>153</v>
      </c>
      <c r="B283" s="1" t="s">
        <v>1405</v>
      </c>
      <c r="C283" s="1" t="s">
        <v>163</v>
      </c>
      <c r="D283" s="1"/>
      <c r="E283" s="2" t="s">
        <v>743</v>
      </c>
      <c r="F283" s="3">
        <v>7914</v>
      </c>
    </row>
    <row r="284" spans="1:6" s="4" customFormat="1" ht="108" x14ac:dyDescent="0.3">
      <c r="A284" s="1" t="s">
        <v>153</v>
      </c>
      <c r="B284" s="1" t="s">
        <v>1405</v>
      </c>
      <c r="C284" s="1" t="s">
        <v>164</v>
      </c>
      <c r="D284" s="1"/>
      <c r="E284" s="2" t="s">
        <v>744</v>
      </c>
      <c r="F284" s="3">
        <v>7914</v>
      </c>
    </row>
    <row r="285" spans="1:6" s="4" customFormat="1" ht="72" x14ac:dyDescent="0.3">
      <c r="A285" s="1" t="s">
        <v>153</v>
      </c>
      <c r="B285" s="1" t="s">
        <v>1405</v>
      </c>
      <c r="C285" s="1" t="s">
        <v>154</v>
      </c>
      <c r="D285" s="1"/>
      <c r="E285" s="2" t="s">
        <v>746</v>
      </c>
      <c r="F285" s="3">
        <v>314</v>
      </c>
    </row>
    <row r="286" spans="1:6" s="4" customFormat="1" ht="84" hidden="1" x14ac:dyDescent="0.3">
      <c r="A286" s="1" t="s">
        <v>153</v>
      </c>
      <c r="B286" s="1" t="s">
        <v>1405</v>
      </c>
      <c r="C286" s="1" t="s">
        <v>154</v>
      </c>
      <c r="D286" s="1" t="s">
        <v>143</v>
      </c>
      <c r="E286" s="2" t="s">
        <v>673</v>
      </c>
      <c r="F286" s="3">
        <v>314</v>
      </c>
    </row>
    <row r="287" spans="1:6" s="4" customFormat="1" ht="36" hidden="1" x14ac:dyDescent="0.3">
      <c r="A287" s="1" t="s">
        <v>153</v>
      </c>
      <c r="B287" s="1" t="s">
        <v>1405</v>
      </c>
      <c r="C287" s="1" t="s">
        <v>154</v>
      </c>
      <c r="D287" s="1" t="s">
        <v>155</v>
      </c>
      <c r="E287" s="2" t="s">
        <v>675</v>
      </c>
      <c r="F287" s="3">
        <v>314</v>
      </c>
    </row>
    <row r="288" spans="1:6" s="4" customFormat="1" ht="120" x14ac:dyDescent="0.3">
      <c r="A288" s="1" t="s">
        <v>153</v>
      </c>
      <c r="B288" s="1" t="s">
        <v>1405</v>
      </c>
      <c r="C288" s="1" t="s">
        <v>156</v>
      </c>
      <c r="D288" s="1"/>
      <c r="E288" s="2" t="s">
        <v>1294</v>
      </c>
      <c r="F288" s="3">
        <v>7600</v>
      </c>
    </row>
    <row r="289" spans="1:6" s="4" customFormat="1" ht="84" hidden="1" x14ac:dyDescent="0.3">
      <c r="A289" s="1" t="s">
        <v>153</v>
      </c>
      <c r="B289" s="1" t="s">
        <v>1405</v>
      </c>
      <c r="C289" s="1" t="s">
        <v>156</v>
      </c>
      <c r="D289" s="1" t="s">
        <v>143</v>
      </c>
      <c r="E289" s="2" t="s">
        <v>673</v>
      </c>
      <c r="F289" s="3">
        <v>7600</v>
      </c>
    </row>
    <row r="290" spans="1:6" s="4" customFormat="1" ht="36" hidden="1" x14ac:dyDescent="0.3">
      <c r="A290" s="1" t="s">
        <v>153</v>
      </c>
      <c r="B290" s="1" t="s">
        <v>1405</v>
      </c>
      <c r="C290" s="1" t="s">
        <v>156</v>
      </c>
      <c r="D290" s="1" t="s">
        <v>155</v>
      </c>
      <c r="E290" s="2" t="s">
        <v>675</v>
      </c>
      <c r="F290" s="3">
        <v>7600</v>
      </c>
    </row>
    <row r="291" spans="1:6" s="4" customFormat="1" ht="36" x14ac:dyDescent="0.3">
      <c r="A291" s="1" t="s">
        <v>153</v>
      </c>
      <c r="B291" s="1" t="s">
        <v>1405</v>
      </c>
      <c r="C291" s="1" t="s">
        <v>165</v>
      </c>
      <c r="D291" s="1"/>
      <c r="E291" s="2" t="s">
        <v>749</v>
      </c>
      <c r="F291" s="3">
        <v>317444.5</v>
      </c>
    </row>
    <row r="292" spans="1:6" s="4" customFormat="1" ht="120" x14ac:dyDescent="0.3">
      <c r="A292" s="1" t="s">
        <v>153</v>
      </c>
      <c r="B292" s="1" t="s">
        <v>1405</v>
      </c>
      <c r="C292" s="1" t="s">
        <v>166</v>
      </c>
      <c r="D292" s="1"/>
      <c r="E292" s="2" t="s">
        <v>750</v>
      </c>
      <c r="F292" s="3">
        <v>317444.5</v>
      </c>
    </row>
    <row r="293" spans="1:6" s="4" customFormat="1" ht="84" x14ac:dyDescent="0.3">
      <c r="A293" s="1" t="s">
        <v>153</v>
      </c>
      <c r="B293" s="1" t="s">
        <v>1405</v>
      </c>
      <c r="C293" s="1" t="s">
        <v>157</v>
      </c>
      <c r="D293" s="1"/>
      <c r="E293" s="2" t="s">
        <v>710</v>
      </c>
      <c r="F293" s="3">
        <v>296787.7</v>
      </c>
    </row>
    <row r="294" spans="1:6" s="4" customFormat="1" ht="84" hidden="1" x14ac:dyDescent="0.3">
      <c r="A294" s="1" t="s">
        <v>153</v>
      </c>
      <c r="B294" s="1" t="s">
        <v>1405</v>
      </c>
      <c r="C294" s="1" t="s">
        <v>157</v>
      </c>
      <c r="D294" s="1" t="s">
        <v>143</v>
      </c>
      <c r="E294" s="2" t="s">
        <v>673</v>
      </c>
      <c r="F294" s="3">
        <v>296787.7</v>
      </c>
    </row>
    <row r="295" spans="1:6" s="4" customFormat="1" ht="36" hidden="1" x14ac:dyDescent="0.3">
      <c r="A295" s="1" t="s">
        <v>153</v>
      </c>
      <c r="B295" s="1" t="s">
        <v>1405</v>
      </c>
      <c r="C295" s="1" t="s">
        <v>157</v>
      </c>
      <c r="D295" s="1" t="s">
        <v>155</v>
      </c>
      <c r="E295" s="2" t="s">
        <v>675</v>
      </c>
      <c r="F295" s="3">
        <v>296787.7</v>
      </c>
    </row>
    <row r="296" spans="1:6" s="4" customFormat="1" ht="36" x14ac:dyDescent="0.3">
      <c r="A296" s="1" t="s">
        <v>153</v>
      </c>
      <c r="B296" s="1" t="s">
        <v>1405</v>
      </c>
      <c r="C296" s="1" t="s">
        <v>159</v>
      </c>
      <c r="D296" s="1"/>
      <c r="E296" s="2" t="s">
        <v>734</v>
      </c>
      <c r="F296" s="3">
        <v>5605</v>
      </c>
    </row>
    <row r="297" spans="1:6" s="4" customFormat="1" ht="84" hidden="1" x14ac:dyDescent="0.3">
      <c r="A297" s="1" t="s">
        <v>153</v>
      </c>
      <c r="B297" s="1" t="s">
        <v>1405</v>
      </c>
      <c r="C297" s="1" t="s">
        <v>159</v>
      </c>
      <c r="D297" s="1" t="s">
        <v>143</v>
      </c>
      <c r="E297" s="2" t="s">
        <v>673</v>
      </c>
      <c r="F297" s="3">
        <v>5605</v>
      </c>
    </row>
    <row r="298" spans="1:6" s="4" customFormat="1" ht="36" hidden="1" x14ac:dyDescent="0.3">
      <c r="A298" s="1" t="s">
        <v>153</v>
      </c>
      <c r="B298" s="1" t="s">
        <v>1405</v>
      </c>
      <c r="C298" s="1" t="s">
        <v>159</v>
      </c>
      <c r="D298" s="1" t="s">
        <v>155</v>
      </c>
      <c r="E298" s="2" t="s">
        <v>675</v>
      </c>
      <c r="F298" s="3">
        <v>5605</v>
      </c>
    </row>
    <row r="299" spans="1:6" s="4" customFormat="1" ht="108" x14ac:dyDescent="0.3">
      <c r="A299" s="1" t="s">
        <v>153</v>
      </c>
      <c r="B299" s="1" t="s">
        <v>1405</v>
      </c>
      <c r="C299" s="1" t="s">
        <v>1314</v>
      </c>
      <c r="D299" s="1"/>
      <c r="E299" s="2" t="s">
        <v>1315</v>
      </c>
      <c r="F299" s="3">
        <v>2560</v>
      </c>
    </row>
    <row r="300" spans="1:6" s="4" customFormat="1" ht="72" hidden="1" x14ac:dyDescent="0.3">
      <c r="A300" s="1" t="s">
        <v>153</v>
      </c>
      <c r="B300" s="1" t="s">
        <v>1405</v>
      </c>
      <c r="C300" s="1" t="s">
        <v>1314</v>
      </c>
      <c r="D300" s="1" t="s">
        <v>51</v>
      </c>
      <c r="E300" s="2" t="s">
        <v>663</v>
      </c>
      <c r="F300" s="3">
        <v>2560</v>
      </c>
    </row>
    <row r="301" spans="1:6" s="4" customFormat="1" ht="84" hidden="1" x14ac:dyDescent="0.3">
      <c r="A301" s="1" t="s">
        <v>153</v>
      </c>
      <c r="B301" s="1" t="s">
        <v>1405</v>
      </c>
      <c r="C301" s="1" t="s">
        <v>1314</v>
      </c>
      <c r="D301" s="1" t="s">
        <v>52</v>
      </c>
      <c r="E301" s="2" t="s">
        <v>664</v>
      </c>
      <c r="F301" s="3">
        <v>2560</v>
      </c>
    </row>
    <row r="302" spans="1:6" s="4" customFormat="1" ht="120" x14ac:dyDescent="0.3">
      <c r="A302" s="1" t="s">
        <v>153</v>
      </c>
      <c r="B302" s="1" t="s">
        <v>1405</v>
      </c>
      <c r="C302" s="1" t="s">
        <v>160</v>
      </c>
      <c r="D302" s="1"/>
      <c r="E302" s="2" t="s">
        <v>753</v>
      </c>
      <c r="F302" s="3">
        <v>12491.8</v>
      </c>
    </row>
    <row r="303" spans="1:6" s="4" customFormat="1" ht="84" hidden="1" x14ac:dyDescent="0.3">
      <c r="A303" s="1" t="s">
        <v>153</v>
      </c>
      <c r="B303" s="1" t="s">
        <v>1405</v>
      </c>
      <c r="C303" s="1" t="s">
        <v>160</v>
      </c>
      <c r="D303" s="1" t="s">
        <v>143</v>
      </c>
      <c r="E303" s="2" t="s">
        <v>673</v>
      </c>
      <c r="F303" s="3">
        <v>12491.8</v>
      </c>
    </row>
    <row r="304" spans="1:6" s="4" customFormat="1" ht="36" hidden="1" x14ac:dyDescent="0.3">
      <c r="A304" s="1" t="s">
        <v>153</v>
      </c>
      <c r="B304" s="1" t="s">
        <v>1405</v>
      </c>
      <c r="C304" s="1" t="s">
        <v>160</v>
      </c>
      <c r="D304" s="1" t="s">
        <v>155</v>
      </c>
      <c r="E304" s="2" t="s">
        <v>675</v>
      </c>
      <c r="F304" s="3">
        <v>12491.8</v>
      </c>
    </row>
    <row r="305" spans="1:6" s="4" customFormat="1" ht="108" x14ac:dyDescent="0.3">
      <c r="A305" s="1" t="s">
        <v>153</v>
      </c>
      <c r="B305" s="1" t="s">
        <v>1405</v>
      </c>
      <c r="C305" s="1" t="s">
        <v>167</v>
      </c>
      <c r="D305" s="1"/>
      <c r="E305" s="2" t="s">
        <v>768</v>
      </c>
      <c r="F305" s="3">
        <v>808.5</v>
      </c>
    </row>
    <row r="306" spans="1:6" s="4" customFormat="1" ht="60" x14ac:dyDescent="0.3">
      <c r="A306" s="1" t="s">
        <v>153</v>
      </c>
      <c r="B306" s="1" t="s">
        <v>1405</v>
      </c>
      <c r="C306" s="1" t="s">
        <v>168</v>
      </c>
      <c r="D306" s="1"/>
      <c r="E306" s="2" t="s">
        <v>781</v>
      </c>
      <c r="F306" s="3">
        <v>808.5</v>
      </c>
    </row>
    <row r="307" spans="1:6" s="4" customFormat="1" ht="156" x14ac:dyDescent="0.3">
      <c r="A307" s="1" t="s">
        <v>153</v>
      </c>
      <c r="B307" s="1" t="s">
        <v>1405</v>
      </c>
      <c r="C307" s="1" t="s">
        <v>169</v>
      </c>
      <c r="D307" s="1"/>
      <c r="E307" s="2" t="s">
        <v>782</v>
      </c>
      <c r="F307" s="3">
        <v>808.5</v>
      </c>
    </row>
    <row r="308" spans="1:6" s="4" customFormat="1" ht="72" x14ac:dyDescent="0.3">
      <c r="A308" s="1" t="s">
        <v>153</v>
      </c>
      <c r="B308" s="1" t="s">
        <v>1405</v>
      </c>
      <c r="C308" s="1" t="s">
        <v>161</v>
      </c>
      <c r="D308" s="1"/>
      <c r="E308" s="2" t="s">
        <v>1250</v>
      </c>
      <c r="F308" s="3">
        <v>808.5</v>
      </c>
    </row>
    <row r="309" spans="1:6" s="4" customFormat="1" ht="84" hidden="1" x14ac:dyDescent="0.3">
      <c r="A309" s="1" t="s">
        <v>153</v>
      </c>
      <c r="B309" s="1" t="s">
        <v>1405</v>
      </c>
      <c r="C309" s="1" t="s">
        <v>161</v>
      </c>
      <c r="D309" s="1" t="s">
        <v>143</v>
      </c>
      <c r="E309" s="2" t="s">
        <v>673</v>
      </c>
      <c r="F309" s="3">
        <v>808.5</v>
      </c>
    </row>
    <row r="310" spans="1:6" s="4" customFormat="1" ht="36" hidden="1" x14ac:dyDescent="0.3">
      <c r="A310" s="1" t="s">
        <v>153</v>
      </c>
      <c r="B310" s="1" t="s">
        <v>1405</v>
      </c>
      <c r="C310" s="1" t="s">
        <v>161</v>
      </c>
      <c r="D310" s="1" t="s">
        <v>155</v>
      </c>
      <c r="E310" s="2" t="s">
        <v>675</v>
      </c>
      <c r="F310" s="3">
        <v>808.5</v>
      </c>
    </row>
    <row r="311" spans="1:6" s="4" customFormat="1" ht="60" x14ac:dyDescent="0.3">
      <c r="A311" s="1" t="s">
        <v>153</v>
      </c>
      <c r="B311" s="1" t="s">
        <v>1405</v>
      </c>
      <c r="C311" s="1" t="s">
        <v>62</v>
      </c>
      <c r="D311" s="1"/>
      <c r="E311" s="2" t="s">
        <v>1196</v>
      </c>
      <c r="F311" s="3">
        <v>872</v>
      </c>
    </row>
    <row r="312" spans="1:6" s="4" customFormat="1" ht="36" x14ac:dyDescent="0.3">
      <c r="A312" s="1" t="s">
        <v>153</v>
      </c>
      <c r="B312" s="1" t="s">
        <v>1405</v>
      </c>
      <c r="C312" s="1" t="s">
        <v>83</v>
      </c>
      <c r="D312" s="1"/>
      <c r="E312" s="2" t="s">
        <v>1288</v>
      </c>
      <c r="F312" s="3">
        <v>872</v>
      </c>
    </row>
    <row r="313" spans="1:6" s="4" customFormat="1" ht="36" x14ac:dyDescent="0.3">
      <c r="A313" s="1" t="s">
        <v>153</v>
      </c>
      <c r="B313" s="1" t="s">
        <v>1405</v>
      </c>
      <c r="C313" s="1" t="s">
        <v>1358</v>
      </c>
      <c r="D313" s="1"/>
      <c r="E313" s="2" t="s">
        <v>1359</v>
      </c>
      <c r="F313" s="3">
        <v>872</v>
      </c>
    </row>
    <row r="314" spans="1:6" s="4" customFormat="1" ht="84" hidden="1" x14ac:dyDescent="0.3">
      <c r="A314" s="1" t="s">
        <v>153</v>
      </c>
      <c r="B314" s="1" t="s">
        <v>1405</v>
      </c>
      <c r="C314" s="1" t="s">
        <v>1358</v>
      </c>
      <c r="D314" s="1" t="s">
        <v>143</v>
      </c>
      <c r="E314" s="2" t="s">
        <v>673</v>
      </c>
      <c r="F314" s="3">
        <v>872</v>
      </c>
    </row>
    <row r="315" spans="1:6" s="4" customFormat="1" ht="36" hidden="1" x14ac:dyDescent="0.3">
      <c r="A315" s="1" t="s">
        <v>153</v>
      </c>
      <c r="B315" s="1" t="s">
        <v>1405</v>
      </c>
      <c r="C315" s="1" t="s">
        <v>1358</v>
      </c>
      <c r="D315" s="1" t="s">
        <v>155</v>
      </c>
      <c r="E315" s="2" t="s">
        <v>675</v>
      </c>
      <c r="F315" s="3">
        <v>872</v>
      </c>
    </row>
    <row r="316" spans="1:6" s="4" customFormat="1" ht="24" hidden="1" x14ac:dyDescent="0.3">
      <c r="A316" s="1" t="s">
        <v>153</v>
      </c>
      <c r="B316" s="1" t="s">
        <v>1406</v>
      </c>
      <c r="C316" s="1"/>
      <c r="D316" s="1"/>
      <c r="E316" s="2" t="s">
        <v>650</v>
      </c>
      <c r="F316" s="3">
        <v>26737.8</v>
      </c>
    </row>
    <row r="317" spans="1:6" s="4" customFormat="1" ht="48" x14ac:dyDescent="0.3">
      <c r="A317" s="1" t="s">
        <v>153</v>
      </c>
      <c r="B317" s="1" t="s">
        <v>1406</v>
      </c>
      <c r="C317" s="1" t="s">
        <v>181</v>
      </c>
      <c r="D317" s="1"/>
      <c r="E317" s="2" t="s">
        <v>685</v>
      </c>
      <c r="F317" s="3">
        <v>800</v>
      </c>
    </row>
    <row r="318" spans="1:6" s="4" customFormat="1" ht="60" x14ac:dyDescent="0.3">
      <c r="A318" s="1" t="s">
        <v>153</v>
      </c>
      <c r="B318" s="1" t="s">
        <v>1406</v>
      </c>
      <c r="C318" s="1" t="s">
        <v>182</v>
      </c>
      <c r="D318" s="1"/>
      <c r="E318" s="2" t="s">
        <v>695</v>
      </c>
      <c r="F318" s="3">
        <v>800</v>
      </c>
    </row>
    <row r="319" spans="1:6" s="4" customFormat="1" ht="120" x14ac:dyDescent="0.3">
      <c r="A319" s="1" t="s">
        <v>153</v>
      </c>
      <c r="B319" s="1" t="s">
        <v>1406</v>
      </c>
      <c r="C319" s="1" t="s">
        <v>183</v>
      </c>
      <c r="D319" s="1"/>
      <c r="E319" s="2" t="s">
        <v>696</v>
      </c>
      <c r="F319" s="3">
        <v>800</v>
      </c>
    </row>
    <row r="320" spans="1:6" s="4" customFormat="1" ht="156" x14ac:dyDescent="0.3">
      <c r="A320" s="1" t="s">
        <v>153</v>
      </c>
      <c r="B320" s="1" t="s">
        <v>1406</v>
      </c>
      <c r="C320" s="1" t="s">
        <v>170</v>
      </c>
      <c r="D320" s="1"/>
      <c r="E320" s="2" t="s">
        <v>698</v>
      </c>
      <c r="F320" s="3">
        <v>800</v>
      </c>
    </row>
    <row r="321" spans="1:6" s="4" customFormat="1" ht="84" hidden="1" x14ac:dyDescent="0.3">
      <c r="A321" s="1" t="s">
        <v>153</v>
      </c>
      <c r="B321" s="1" t="s">
        <v>1406</v>
      </c>
      <c r="C321" s="1" t="s">
        <v>170</v>
      </c>
      <c r="D321" s="1" t="s">
        <v>143</v>
      </c>
      <c r="E321" s="2" t="s">
        <v>673</v>
      </c>
      <c r="F321" s="3">
        <v>800</v>
      </c>
    </row>
    <row r="322" spans="1:6" s="4" customFormat="1" ht="36" hidden="1" x14ac:dyDescent="0.3">
      <c r="A322" s="1" t="s">
        <v>153</v>
      </c>
      <c r="B322" s="1" t="s">
        <v>1406</v>
      </c>
      <c r="C322" s="1" t="s">
        <v>170</v>
      </c>
      <c r="D322" s="1" t="s">
        <v>155</v>
      </c>
      <c r="E322" s="2" t="s">
        <v>675</v>
      </c>
      <c r="F322" s="3">
        <v>800</v>
      </c>
    </row>
    <row r="323" spans="1:6" s="4" customFormat="1" ht="36" x14ac:dyDescent="0.3">
      <c r="A323" s="1" t="s">
        <v>153</v>
      </c>
      <c r="B323" s="1" t="s">
        <v>1406</v>
      </c>
      <c r="C323" s="1" t="s">
        <v>184</v>
      </c>
      <c r="D323" s="1"/>
      <c r="E323" s="2" t="s">
        <v>700</v>
      </c>
      <c r="F323" s="3">
        <v>2447.1999999999998</v>
      </c>
    </row>
    <row r="324" spans="1:6" s="4" customFormat="1" ht="36" x14ac:dyDescent="0.3">
      <c r="A324" s="1" t="s">
        <v>153</v>
      </c>
      <c r="B324" s="1" t="s">
        <v>1406</v>
      </c>
      <c r="C324" s="1" t="s">
        <v>185</v>
      </c>
      <c r="D324" s="1"/>
      <c r="E324" s="2" t="s">
        <v>701</v>
      </c>
      <c r="F324" s="3">
        <v>2447.1999999999998</v>
      </c>
    </row>
    <row r="325" spans="1:6" s="4" customFormat="1" ht="72" x14ac:dyDescent="0.3">
      <c r="A325" s="1" t="s">
        <v>153</v>
      </c>
      <c r="B325" s="1" t="s">
        <v>1406</v>
      </c>
      <c r="C325" s="1" t="s">
        <v>186</v>
      </c>
      <c r="D325" s="1"/>
      <c r="E325" s="2" t="s">
        <v>706</v>
      </c>
      <c r="F325" s="3">
        <v>2447.1999999999998</v>
      </c>
    </row>
    <row r="326" spans="1:6" s="4" customFormat="1" ht="84" x14ac:dyDescent="0.3">
      <c r="A326" s="1" t="s">
        <v>153</v>
      </c>
      <c r="B326" s="1" t="s">
        <v>1406</v>
      </c>
      <c r="C326" s="1" t="s">
        <v>171</v>
      </c>
      <c r="D326" s="1"/>
      <c r="E326" s="2" t="s">
        <v>707</v>
      </c>
      <c r="F326" s="3">
        <v>2447.1999999999998</v>
      </c>
    </row>
    <row r="327" spans="1:6" s="4" customFormat="1" ht="84" hidden="1" x14ac:dyDescent="0.3">
      <c r="A327" s="1" t="s">
        <v>153</v>
      </c>
      <c r="B327" s="1" t="s">
        <v>1406</v>
      </c>
      <c r="C327" s="1" t="s">
        <v>171</v>
      </c>
      <c r="D327" s="1" t="s">
        <v>143</v>
      </c>
      <c r="E327" s="2" t="s">
        <v>673</v>
      </c>
      <c r="F327" s="3">
        <v>2447.1999999999998</v>
      </c>
    </row>
    <row r="328" spans="1:6" s="4" customFormat="1" ht="36" hidden="1" x14ac:dyDescent="0.3">
      <c r="A328" s="1" t="s">
        <v>153</v>
      </c>
      <c r="B328" s="1" t="s">
        <v>1406</v>
      </c>
      <c r="C328" s="1" t="s">
        <v>171</v>
      </c>
      <c r="D328" s="1" t="s">
        <v>155</v>
      </c>
      <c r="E328" s="2" t="s">
        <v>675</v>
      </c>
      <c r="F328" s="3">
        <v>2447.1999999999998</v>
      </c>
    </row>
    <row r="329" spans="1:6" s="4" customFormat="1" ht="48" x14ac:dyDescent="0.3">
      <c r="A329" s="1" t="s">
        <v>153</v>
      </c>
      <c r="B329" s="1" t="s">
        <v>1406</v>
      </c>
      <c r="C329" s="1" t="s">
        <v>187</v>
      </c>
      <c r="D329" s="1"/>
      <c r="E329" s="2" t="s">
        <v>757</v>
      </c>
      <c r="F329" s="3">
        <v>21542.799999999999</v>
      </c>
    </row>
    <row r="330" spans="1:6" s="4" customFormat="1" ht="72" x14ac:dyDescent="0.3">
      <c r="A330" s="1" t="s">
        <v>153</v>
      </c>
      <c r="B330" s="1" t="s">
        <v>1406</v>
      </c>
      <c r="C330" s="1" t="s">
        <v>188</v>
      </c>
      <c r="D330" s="1"/>
      <c r="E330" s="2" t="s">
        <v>758</v>
      </c>
      <c r="F330" s="3">
        <v>17024.599999999999</v>
      </c>
    </row>
    <row r="331" spans="1:6" s="4" customFormat="1" ht="72" x14ac:dyDescent="0.3">
      <c r="A331" s="1" t="s">
        <v>153</v>
      </c>
      <c r="B331" s="1" t="s">
        <v>1406</v>
      </c>
      <c r="C331" s="1" t="s">
        <v>189</v>
      </c>
      <c r="D331" s="1"/>
      <c r="E331" s="2" t="s">
        <v>759</v>
      </c>
      <c r="F331" s="3">
        <v>17024.599999999999</v>
      </c>
    </row>
    <row r="332" spans="1:6" s="4" customFormat="1" ht="84" x14ac:dyDescent="0.3">
      <c r="A332" s="1" t="s">
        <v>153</v>
      </c>
      <c r="B332" s="1" t="s">
        <v>1406</v>
      </c>
      <c r="C332" s="1" t="s">
        <v>172</v>
      </c>
      <c r="D332" s="1"/>
      <c r="E332" s="2" t="s">
        <v>710</v>
      </c>
      <c r="F332" s="3">
        <v>12213.6</v>
      </c>
    </row>
    <row r="333" spans="1:6" s="4" customFormat="1" ht="84" hidden="1" x14ac:dyDescent="0.3">
      <c r="A333" s="1" t="s">
        <v>153</v>
      </c>
      <c r="B333" s="1" t="s">
        <v>1406</v>
      </c>
      <c r="C333" s="1" t="s">
        <v>172</v>
      </c>
      <c r="D333" s="1" t="s">
        <v>143</v>
      </c>
      <c r="E333" s="2" t="s">
        <v>673</v>
      </c>
      <c r="F333" s="3">
        <v>12213.6</v>
      </c>
    </row>
    <row r="334" spans="1:6" s="4" customFormat="1" ht="36" hidden="1" x14ac:dyDescent="0.3">
      <c r="A334" s="1" t="s">
        <v>153</v>
      </c>
      <c r="B334" s="1" t="s">
        <v>1406</v>
      </c>
      <c r="C334" s="1" t="s">
        <v>172</v>
      </c>
      <c r="D334" s="1" t="s">
        <v>155</v>
      </c>
      <c r="E334" s="2" t="s">
        <v>675</v>
      </c>
      <c r="F334" s="3">
        <v>12213.6</v>
      </c>
    </row>
    <row r="335" spans="1:6" s="4" customFormat="1" ht="36" x14ac:dyDescent="0.3">
      <c r="A335" s="1" t="s">
        <v>153</v>
      </c>
      <c r="B335" s="1" t="s">
        <v>1406</v>
      </c>
      <c r="C335" s="1" t="s">
        <v>173</v>
      </c>
      <c r="D335" s="1"/>
      <c r="E335" s="2" t="s">
        <v>734</v>
      </c>
      <c r="F335" s="3">
        <v>126.8</v>
      </c>
    </row>
    <row r="336" spans="1:6" s="4" customFormat="1" ht="84" hidden="1" x14ac:dyDescent="0.3">
      <c r="A336" s="1" t="s">
        <v>153</v>
      </c>
      <c r="B336" s="1" t="s">
        <v>1406</v>
      </c>
      <c r="C336" s="1" t="s">
        <v>173</v>
      </c>
      <c r="D336" s="1" t="s">
        <v>143</v>
      </c>
      <c r="E336" s="2" t="s">
        <v>673</v>
      </c>
      <c r="F336" s="3">
        <v>126.8</v>
      </c>
    </row>
    <row r="337" spans="1:6" s="4" customFormat="1" ht="36" hidden="1" x14ac:dyDescent="0.3">
      <c r="A337" s="1" t="s">
        <v>153</v>
      </c>
      <c r="B337" s="1" t="s">
        <v>1406</v>
      </c>
      <c r="C337" s="1" t="s">
        <v>173</v>
      </c>
      <c r="D337" s="1" t="s">
        <v>155</v>
      </c>
      <c r="E337" s="2" t="s">
        <v>675</v>
      </c>
      <c r="F337" s="3">
        <v>126.8</v>
      </c>
    </row>
    <row r="338" spans="1:6" s="4" customFormat="1" ht="48" x14ac:dyDescent="0.3">
      <c r="A338" s="1" t="s">
        <v>153</v>
      </c>
      <c r="B338" s="1" t="s">
        <v>1406</v>
      </c>
      <c r="C338" s="1" t="s">
        <v>174</v>
      </c>
      <c r="D338" s="1"/>
      <c r="E338" s="2" t="s">
        <v>760</v>
      </c>
      <c r="F338" s="3">
        <v>2755</v>
      </c>
    </row>
    <row r="339" spans="1:6" s="4" customFormat="1" ht="72" hidden="1" x14ac:dyDescent="0.3">
      <c r="A339" s="1" t="s">
        <v>153</v>
      </c>
      <c r="B339" s="1" t="s">
        <v>1406</v>
      </c>
      <c r="C339" s="1" t="s">
        <v>174</v>
      </c>
      <c r="D339" s="1" t="s">
        <v>51</v>
      </c>
      <c r="E339" s="2" t="s">
        <v>663</v>
      </c>
      <c r="F339" s="3">
        <v>826.5</v>
      </c>
    </row>
    <row r="340" spans="1:6" s="4" customFormat="1" ht="84" hidden="1" x14ac:dyDescent="0.3">
      <c r="A340" s="1" t="s">
        <v>153</v>
      </c>
      <c r="B340" s="1" t="s">
        <v>1406</v>
      </c>
      <c r="C340" s="1" t="s">
        <v>174</v>
      </c>
      <c r="D340" s="1" t="s">
        <v>52</v>
      </c>
      <c r="E340" s="2" t="s">
        <v>664</v>
      </c>
      <c r="F340" s="3">
        <v>826.5</v>
      </c>
    </row>
    <row r="341" spans="1:6" s="4" customFormat="1" ht="36" hidden="1" x14ac:dyDescent="0.3">
      <c r="A341" s="1" t="s">
        <v>153</v>
      </c>
      <c r="B341" s="1" t="s">
        <v>1406</v>
      </c>
      <c r="C341" s="1" t="s">
        <v>174</v>
      </c>
      <c r="D341" s="1" t="s">
        <v>190</v>
      </c>
      <c r="E341" s="2" t="s">
        <v>665</v>
      </c>
      <c r="F341" s="3">
        <v>400</v>
      </c>
    </row>
    <row r="342" spans="1:6" s="4" customFormat="1" hidden="1" x14ac:dyDescent="0.3">
      <c r="A342" s="1" t="s">
        <v>153</v>
      </c>
      <c r="B342" s="1" t="s">
        <v>1406</v>
      </c>
      <c r="C342" s="1" t="s">
        <v>174</v>
      </c>
      <c r="D342" s="1" t="s">
        <v>175</v>
      </c>
      <c r="E342" s="2" t="s">
        <v>669</v>
      </c>
      <c r="F342" s="3">
        <v>400</v>
      </c>
    </row>
    <row r="343" spans="1:6" s="4" customFormat="1" ht="84" hidden="1" x14ac:dyDescent="0.3">
      <c r="A343" s="1" t="s">
        <v>153</v>
      </c>
      <c r="B343" s="1" t="s">
        <v>1406</v>
      </c>
      <c r="C343" s="1" t="s">
        <v>174</v>
      </c>
      <c r="D343" s="1" t="s">
        <v>143</v>
      </c>
      <c r="E343" s="2" t="s">
        <v>673</v>
      </c>
      <c r="F343" s="3">
        <v>1528.5</v>
      </c>
    </row>
    <row r="344" spans="1:6" s="4" customFormat="1" ht="36" hidden="1" x14ac:dyDescent="0.3">
      <c r="A344" s="1" t="s">
        <v>153</v>
      </c>
      <c r="B344" s="1" t="s">
        <v>1406</v>
      </c>
      <c r="C344" s="1" t="s">
        <v>174</v>
      </c>
      <c r="D344" s="1" t="s">
        <v>155</v>
      </c>
      <c r="E344" s="2" t="s">
        <v>675</v>
      </c>
      <c r="F344" s="3">
        <v>1028.5</v>
      </c>
    </row>
    <row r="345" spans="1:6" s="4" customFormat="1" ht="84" hidden="1" x14ac:dyDescent="0.3">
      <c r="A345" s="1" t="s">
        <v>153</v>
      </c>
      <c r="B345" s="1" t="s">
        <v>1406</v>
      </c>
      <c r="C345" s="1" t="s">
        <v>174</v>
      </c>
      <c r="D345" s="1" t="s">
        <v>139</v>
      </c>
      <c r="E345" s="2" t="s">
        <v>676</v>
      </c>
      <c r="F345" s="3">
        <v>500</v>
      </c>
    </row>
    <row r="346" spans="1:6" s="4" customFormat="1" ht="144" x14ac:dyDescent="0.3">
      <c r="A346" s="1" t="s">
        <v>153</v>
      </c>
      <c r="B346" s="1" t="s">
        <v>1406</v>
      </c>
      <c r="C346" s="1" t="s">
        <v>176</v>
      </c>
      <c r="D346" s="1"/>
      <c r="E346" s="2" t="s">
        <v>761</v>
      </c>
      <c r="F346" s="3">
        <v>1929.2</v>
      </c>
    </row>
    <row r="347" spans="1:6" s="4" customFormat="1" ht="84" hidden="1" x14ac:dyDescent="0.3">
      <c r="A347" s="1" t="s">
        <v>153</v>
      </c>
      <c r="B347" s="1" t="s">
        <v>1406</v>
      </c>
      <c r="C347" s="1" t="s">
        <v>176</v>
      </c>
      <c r="D347" s="1" t="s">
        <v>143</v>
      </c>
      <c r="E347" s="2" t="s">
        <v>673</v>
      </c>
      <c r="F347" s="3">
        <v>1929.2</v>
      </c>
    </row>
    <row r="348" spans="1:6" s="4" customFormat="1" ht="84" hidden="1" x14ac:dyDescent="0.3">
      <c r="A348" s="1" t="s">
        <v>153</v>
      </c>
      <c r="B348" s="1" t="s">
        <v>1406</v>
      </c>
      <c r="C348" s="1" t="s">
        <v>176</v>
      </c>
      <c r="D348" s="1" t="s">
        <v>139</v>
      </c>
      <c r="E348" s="2" t="s">
        <v>676</v>
      </c>
      <c r="F348" s="3">
        <v>1929.2</v>
      </c>
    </row>
    <row r="349" spans="1:6" s="4" customFormat="1" ht="84" x14ac:dyDescent="0.3">
      <c r="A349" s="1" t="s">
        <v>153</v>
      </c>
      <c r="B349" s="1" t="s">
        <v>1406</v>
      </c>
      <c r="C349" s="1" t="s">
        <v>191</v>
      </c>
      <c r="D349" s="1"/>
      <c r="E349" s="2" t="s">
        <v>764</v>
      </c>
      <c r="F349" s="3">
        <v>4518.2</v>
      </c>
    </row>
    <row r="350" spans="1:6" s="4" customFormat="1" ht="72" x14ac:dyDescent="0.3">
      <c r="A350" s="1" t="s">
        <v>153</v>
      </c>
      <c r="B350" s="1" t="s">
        <v>1406</v>
      </c>
      <c r="C350" s="1" t="s">
        <v>192</v>
      </c>
      <c r="D350" s="1"/>
      <c r="E350" s="2" t="s">
        <v>765</v>
      </c>
      <c r="F350" s="3">
        <v>4518.2</v>
      </c>
    </row>
    <row r="351" spans="1:6" s="4" customFormat="1" ht="36" x14ac:dyDescent="0.3">
      <c r="A351" s="1" t="s">
        <v>153</v>
      </c>
      <c r="B351" s="1" t="s">
        <v>1406</v>
      </c>
      <c r="C351" s="1" t="s">
        <v>177</v>
      </c>
      <c r="D351" s="1"/>
      <c r="E351" s="2" t="s">
        <v>766</v>
      </c>
      <c r="F351" s="3">
        <v>4518.2</v>
      </c>
    </row>
    <row r="352" spans="1:6" s="4" customFormat="1" ht="84" hidden="1" x14ac:dyDescent="0.3">
      <c r="A352" s="1" t="s">
        <v>153</v>
      </c>
      <c r="B352" s="1" t="s">
        <v>1406</v>
      </c>
      <c r="C352" s="1" t="s">
        <v>177</v>
      </c>
      <c r="D352" s="1" t="s">
        <v>143</v>
      </c>
      <c r="E352" s="2" t="s">
        <v>673</v>
      </c>
      <c r="F352" s="3">
        <v>4518.2</v>
      </c>
    </row>
    <row r="353" spans="1:6" s="4" customFormat="1" ht="36" hidden="1" x14ac:dyDescent="0.3">
      <c r="A353" s="1" t="s">
        <v>153</v>
      </c>
      <c r="B353" s="1" t="s">
        <v>1406</v>
      </c>
      <c r="C353" s="1" t="s">
        <v>177</v>
      </c>
      <c r="D353" s="1" t="s">
        <v>155</v>
      </c>
      <c r="E353" s="2" t="s">
        <v>675</v>
      </c>
      <c r="F353" s="3">
        <v>4518.2</v>
      </c>
    </row>
    <row r="354" spans="1:6" s="4" customFormat="1" ht="108" x14ac:dyDescent="0.3">
      <c r="A354" s="1" t="s">
        <v>153</v>
      </c>
      <c r="B354" s="1" t="s">
        <v>1406</v>
      </c>
      <c r="C354" s="1" t="s">
        <v>167</v>
      </c>
      <c r="D354" s="1"/>
      <c r="E354" s="2" t="s">
        <v>768</v>
      </c>
      <c r="F354" s="3">
        <v>886.8</v>
      </c>
    </row>
    <row r="355" spans="1:6" s="4" customFormat="1" ht="60" x14ac:dyDescent="0.3">
      <c r="A355" s="1" t="s">
        <v>153</v>
      </c>
      <c r="B355" s="1" t="s">
        <v>1406</v>
      </c>
      <c r="C355" s="1" t="s">
        <v>193</v>
      </c>
      <c r="D355" s="1"/>
      <c r="E355" s="2" t="s">
        <v>786</v>
      </c>
      <c r="F355" s="3">
        <v>886.8</v>
      </c>
    </row>
    <row r="356" spans="1:6" s="4" customFormat="1" ht="84" x14ac:dyDescent="0.3">
      <c r="A356" s="1" t="s">
        <v>153</v>
      </c>
      <c r="B356" s="1" t="s">
        <v>1406</v>
      </c>
      <c r="C356" s="1" t="s">
        <v>194</v>
      </c>
      <c r="D356" s="1"/>
      <c r="E356" s="2" t="s">
        <v>789</v>
      </c>
      <c r="F356" s="3">
        <v>886.8</v>
      </c>
    </row>
    <row r="357" spans="1:6" s="4" customFormat="1" ht="84" x14ac:dyDescent="0.3">
      <c r="A357" s="1" t="s">
        <v>153</v>
      </c>
      <c r="B357" s="1" t="s">
        <v>1406</v>
      </c>
      <c r="C357" s="1" t="s">
        <v>178</v>
      </c>
      <c r="D357" s="1"/>
      <c r="E357" s="2" t="s">
        <v>710</v>
      </c>
      <c r="F357" s="3">
        <v>884.59999999999991</v>
      </c>
    </row>
    <row r="358" spans="1:6" s="4" customFormat="1" ht="84" hidden="1" x14ac:dyDescent="0.3">
      <c r="A358" s="1" t="s">
        <v>153</v>
      </c>
      <c r="B358" s="1" t="s">
        <v>1406</v>
      </c>
      <c r="C358" s="1" t="s">
        <v>178</v>
      </c>
      <c r="D358" s="1" t="s">
        <v>143</v>
      </c>
      <c r="E358" s="2" t="s">
        <v>673</v>
      </c>
      <c r="F358" s="3">
        <v>884.59999999999991</v>
      </c>
    </row>
    <row r="359" spans="1:6" s="4" customFormat="1" ht="36" hidden="1" x14ac:dyDescent="0.3">
      <c r="A359" s="1" t="s">
        <v>153</v>
      </c>
      <c r="B359" s="1" t="s">
        <v>1406</v>
      </c>
      <c r="C359" s="1" t="s">
        <v>178</v>
      </c>
      <c r="D359" s="1" t="s">
        <v>179</v>
      </c>
      <c r="E359" s="2" t="s">
        <v>674</v>
      </c>
      <c r="F359" s="3">
        <v>260.2</v>
      </c>
    </row>
    <row r="360" spans="1:6" s="4" customFormat="1" ht="36" hidden="1" x14ac:dyDescent="0.3">
      <c r="A360" s="1" t="s">
        <v>153</v>
      </c>
      <c r="B360" s="1" t="s">
        <v>1406</v>
      </c>
      <c r="C360" s="1" t="s">
        <v>178</v>
      </c>
      <c r="D360" s="1" t="s">
        <v>155</v>
      </c>
      <c r="E360" s="2" t="s">
        <v>675</v>
      </c>
      <c r="F360" s="3">
        <v>624.4</v>
      </c>
    </row>
    <row r="361" spans="1:6" s="4" customFormat="1" ht="36" x14ac:dyDescent="0.3">
      <c r="A361" s="1" t="s">
        <v>153</v>
      </c>
      <c r="B361" s="1" t="s">
        <v>1406</v>
      </c>
      <c r="C361" s="1" t="s">
        <v>180</v>
      </c>
      <c r="D361" s="1"/>
      <c r="E361" s="2" t="s">
        <v>734</v>
      </c>
      <c r="F361" s="3">
        <v>2.2000000000000002</v>
      </c>
    </row>
    <row r="362" spans="1:6" s="4" customFormat="1" ht="84" hidden="1" x14ac:dyDescent="0.3">
      <c r="A362" s="1" t="s">
        <v>153</v>
      </c>
      <c r="B362" s="1" t="s">
        <v>1406</v>
      </c>
      <c r="C362" s="1" t="s">
        <v>180</v>
      </c>
      <c r="D362" s="1" t="s">
        <v>143</v>
      </c>
      <c r="E362" s="2" t="s">
        <v>673</v>
      </c>
      <c r="F362" s="3">
        <v>2.2000000000000002</v>
      </c>
    </row>
    <row r="363" spans="1:6" s="4" customFormat="1" ht="36" hidden="1" x14ac:dyDescent="0.3">
      <c r="A363" s="1" t="s">
        <v>153</v>
      </c>
      <c r="B363" s="1" t="s">
        <v>1406</v>
      </c>
      <c r="C363" s="1" t="s">
        <v>180</v>
      </c>
      <c r="D363" s="1" t="s">
        <v>179</v>
      </c>
      <c r="E363" s="2" t="s">
        <v>674</v>
      </c>
      <c r="F363" s="3">
        <v>0.6</v>
      </c>
    </row>
    <row r="364" spans="1:6" s="4" customFormat="1" ht="36" hidden="1" x14ac:dyDescent="0.3">
      <c r="A364" s="1" t="s">
        <v>153</v>
      </c>
      <c r="B364" s="1" t="s">
        <v>1406</v>
      </c>
      <c r="C364" s="1" t="s">
        <v>180</v>
      </c>
      <c r="D364" s="1" t="s">
        <v>155</v>
      </c>
      <c r="E364" s="2" t="s">
        <v>675</v>
      </c>
      <c r="F364" s="3">
        <v>1.6</v>
      </c>
    </row>
    <row r="365" spans="1:6" s="4" customFormat="1" ht="60" x14ac:dyDescent="0.3">
      <c r="A365" s="1" t="s">
        <v>153</v>
      </c>
      <c r="B365" s="1" t="s">
        <v>1406</v>
      </c>
      <c r="C365" s="1" t="s">
        <v>62</v>
      </c>
      <c r="D365" s="1"/>
      <c r="E365" s="2" t="s">
        <v>1196</v>
      </c>
      <c r="F365" s="3">
        <v>1061</v>
      </c>
    </row>
    <row r="366" spans="1:6" s="4" customFormat="1" ht="36" x14ac:dyDescent="0.3">
      <c r="A366" s="1" t="s">
        <v>153</v>
      </c>
      <c r="B366" s="1" t="s">
        <v>1406</v>
      </c>
      <c r="C366" s="1" t="s">
        <v>83</v>
      </c>
      <c r="D366" s="1"/>
      <c r="E366" s="2" t="s">
        <v>1288</v>
      </c>
      <c r="F366" s="3">
        <v>56</v>
      </c>
    </row>
    <row r="367" spans="1:6" s="4" customFormat="1" ht="36" x14ac:dyDescent="0.3">
      <c r="A367" s="1" t="s">
        <v>153</v>
      </c>
      <c r="B367" s="1" t="s">
        <v>1406</v>
      </c>
      <c r="C367" s="1" t="s">
        <v>1358</v>
      </c>
      <c r="D367" s="1"/>
      <c r="E367" s="2" t="s">
        <v>1359</v>
      </c>
      <c r="F367" s="3">
        <v>56</v>
      </c>
    </row>
    <row r="368" spans="1:6" s="4" customFormat="1" ht="84" hidden="1" x14ac:dyDescent="0.3">
      <c r="A368" s="1" t="s">
        <v>153</v>
      </c>
      <c r="B368" s="1" t="s">
        <v>1406</v>
      </c>
      <c r="C368" s="1" t="s">
        <v>1358</v>
      </c>
      <c r="D368" s="1" t="s">
        <v>143</v>
      </c>
      <c r="E368" s="2" t="s">
        <v>673</v>
      </c>
      <c r="F368" s="3">
        <v>56</v>
      </c>
    </row>
    <row r="369" spans="1:6" s="4" customFormat="1" ht="36" hidden="1" x14ac:dyDescent="0.3">
      <c r="A369" s="1" t="s">
        <v>153</v>
      </c>
      <c r="B369" s="1" t="s">
        <v>1406</v>
      </c>
      <c r="C369" s="1" t="s">
        <v>1358</v>
      </c>
      <c r="D369" s="1" t="s">
        <v>155</v>
      </c>
      <c r="E369" s="2" t="s">
        <v>675</v>
      </c>
      <c r="F369" s="3">
        <v>56</v>
      </c>
    </row>
    <row r="370" spans="1:6" s="4" customFormat="1" ht="84" x14ac:dyDescent="0.3">
      <c r="A370" s="1" t="s">
        <v>153</v>
      </c>
      <c r="B370" s="1" t="s">
        <v>1406</v>
      </c>
      <c r="C370" s="1" t="s">
        <v>527</v>
      </c>
      <c r="D370" s="1"/>
      <c r="E370" s="2" t="s">
        <v>114</v>
      </c>
      <c r="F370" s="3">
        <v>1005</v>
      </c>
    </row>
    <row r="371" spans="1:6" s="4" customFormat="1" ht="84" hidden="1" x14ac:dyDescent="0.3">
      <c r="A371" s="1" t="s">
        <v>153</v>
      </c>
      <c r="B371" s="1" t="s">
        <v>1406</v>
      </c>
      <c r="C371" s="1" t="s">
        <v>527</v>
      </c>
      <c r="D371" s="1" t="s">
        <v>143</v>
      </c>
      <c r="E371" s="2" t="s">
        <v>673</v>
      </c>
      <c r="F371" s="3">
        <v>1005</v>
      </c>
    </row>
    <row r="372" spans="1:6" s="4" customFormat="1" ht="36" hidden="1" x14ac:dyDescent="0.3">
      <c r="A372" s="1" t="s">
        <v>153</v>
      </c>
      <c r="B372" s="1" t="s">
        <v>1406</v>
      </c>
      <c r="C372" s="1" t="s">
        <v>527</v>
      </c>
      <c r="D372" s="1" t="s">
        <v>155</v>
      </c>
      <c r="E372" s="2" t="s">
        <v>675</v>
      </c>
      <c r="F372" s="3">
        <v>1005</v>
      </c>
    </row>
    <row r="373" spans="1:6" s="4" customFormat="1" ht="24" hidden="1" x14ac:dyDescent="0.3">
      <c r="A373" s="1" t="s">
        <v>153</v>
      </c>
      <c r="B373" s="1" t="s">
        <v>1407</v>
      </c>
      <c r="C373" s="1"/>
      <c r="D373" s="1"/>
      <c r="E373" s="2" t="s">
        <v>651</v>
      </c>
      <c r="F373" s="3">
        <v>3636</v>
      </c>
    </row>
    <row r="374" spans="1:6" s="4" customFormat="1" ht="48" x14ac:dyDescent="0.3">
      <c r="A374" s="1" t="s">
        <v>153</v>
      </c>
      <c r="B374" s="1" t="s">
        <v>1407</v>
      </c>
      <c r="C374" s="1" t="s">
        <v>162</v>
      </c>
      <c r="D374" s="1"/>
      <c r="E374" s="2" t="s">
        <v>730</v>
      </c>
      <c r="F374" s="3">
        <v>2796</v>
      </c>
    </row>
    <row r="375" spans="1:6" s="4" customFormat="1" ht="36" x14ac:dyDescent="0.3">
      <c r="A375" s="1" t="s">
        <v>153</v>
      </c>
      <c r="B375" s="1" t="s">
        <v>1407</v>
      </c>
      <c r="C375" s="1" t="s">
        <v>165</v>
      </c>
      <c r="D375" s="1"/>
      <c r="E375" s="2" t="s">
        <v>749</v>
      </c>
      <c r="F375" s="3">
        <v>2796</v>
      </c>
    </row>
    <row r="376" spans="1:6" s="4" customFormat="1" ht="120" x14ac:dyDescent="0.3">
      <c r="A376" s="1" t="s">
        <v>153</v>
      </c>
      <c r="B376" s="1" t="s">
        <v>1407</v>
      </c>
      <c r="C376" s="1" t="s">
        <v>166</v>
      </c>
      <c r="D376" s="1"/>
      <c r="E376" s="2" t="s">
        <v>750</v>
      </c>
      <c r="F376" s="3">
        <v>2796</v>
      </c>
    </row>
    <row r="377" spans="1:6" s="4" customFormat="1" ht="60" x14ac:dyDescent="0.3">
      <c r="A377" s="1" t="s">
        <v>153</v>
      </c>
      <c r="B377" s="1" t="s">
        <v>1407</v>
      </c>
      <c r="C377" s="1" t="s">
        <v>158</v>
      </c>
      <c r="D377" s="1"/>
      <c r="E377" s="2" t="s">
        <v>751</v>
      </c>
      <c r="F377" s="3">
        <v>2091</v>
      </c>
    </row>
    <row r="378" spans="1:6" s="4" customFormat="1" ht="84" hidden="1" x14ac:dyDescent="0.3">
      <c r="A378" s="1" t="s">
        <v>153</v>
      </c>
      <c r="B378" s="1" t="s">
        <v>1407</v>
      </c>
      <c r="C378" s="1" t="s">
        <v>158</v>
      </c>
      <c r="D378" s="1" t="s">
        <v>143</v>
      </c>
      <c r="E378" s="2" t="s">
        <v>673</v>
      </c>
      <c r="F378" s="3">
        <v>2091</v>
      </c>
    </row>
    <row r="379" spans="1:6" s="4" customFormat="1" ht="36" hidden="1" x14ac:dyDescent="0.3">
      <c r="A379" s="1" t="s">
        <v>153</v>
      </c>
      <c r="B379" s="1" t="s">
        <v>1407</v>
      </c>
      <c r="C379" s="1" t="s">
        <v>158</v>
      </c>
      <c r="D379" s="1" t="s">
        <v>155</v>
      </c>
      <c r="E379" s="2" t="s">
        <v>675</v>
      </c>
      <c r="F379" s="3">
        <v>2091</v>
      </c>
    </row>
    <row r="380" spans="1:6" s="4" customFormat="1" ht="84" x14ac:dyDescent="0.3">
      <c r="A380" s="1" t="s">
        <v>153</v>
      </c>
      <c r="B380" s="1" t="s">
        <v>1407</v>
      </c>
      <c r="C380" s="1" t="s">
        <v>195</v>
      </c>
      <c r="D380" s="1"/>
      <c r="E380" s="2" t="s">
        <v>752</v>
      </c>
      <c r="F380" s="3">
        <v>225</v>
      </c>
    </row>
    <row r="381" spans="1:6" s="4" customFormat="1" ht="72" hidden="1" x14ac:dyDescent="0.3">
      <c r="A381" s="1" t="s">
        <v>153</v>
      </c>
      <c r="B381" s="1" t="s">
        <v>1407</v>
      </c>
      <c r="C381" s="1" t="s">
        <v>195</v>
      </c>
      <c r="D381" s="1" t="s">
        <v>51</v>
      </c>
      <c r="E381" s="2" t="s">
        <v>663</v>
      </c>
      <c r="F381" s="3">
        <v>5</v>
      </c>
    </row>
    <row r="382" spans="1:6" s="4" customFormat="1" ht="84" hidden="1" x14ac:dyDescent="0.3">
      <c r="A382" s="1" t="s">
        <v>153</v>
      </c>
      <c r="B382" s="1" t="s">
        <v>1407</v>
      </c>
      <c r="C382" s="1" t="s">
        <v>195</v>
      </c>
      <c r="D382" s="1" t="s">
        <v>52</v>
      </c>
      <c r="E382" s="2" t="s">
        <v>664</v>
      </c>
      <c r="F382" s="3">
        <v>5</v>
      </c>
    </row>
    <row r="383" spans="1:6" s="4" customFormat="1" ht="36" hidden="1" x14ac:dyDescent="0.3">
      <c r="A383" s="1" t="s">
        <v>153</v>
      </c>
      <c r="B383" s="1" t="s">
        <v>1407</v>
      </c>
      <c r="C383" s="1" t="s">
        <v>195</v>
      </c>
      <c r="D383" s="1" t="s">
        <v>190</v>
      </c>
      <c r="E383" s="2" t="s">
        <v>665</v>
      </c>
      <c r="F383" s="3">
        <v>220</v>
      </c>
    </row>
    <row r="384" spans="1:6" s="4" customFormat="1" hidden="1" x14ac:dyDescent="0.3">
      <c r="A384" s="1" t="s">
        <v>153</v>
      </c>
      <c r="B384" s="1" t="s">
        <v>1407</v>
      </c>
      <c r="C384" s="1" t="s">
        <v>195</v>
      </c>
      <c r="D384" s="1" t="s">
        <v>175</v>
      </c>
      <c r="E384" s="2" t="s">
        <v>669</v>
      </c>
      <c r="F384" s="3">
        <v>220</v>
      </c>
    </row>
    <row r="385" spans="1:6" s="4" customFormat="1" ht="96" x14ac:dyDescent="0.3">
      <c r="A385" s="1" t="s">
        <v>153</v>
      </c>
      <c r="B385" s="1" t="s">
        <v>1407</v>
      </c>
      <c r="C385" s="1" t="s">
        <v>196</v>
      </c>
      <c r="D385" s="1"/>
      <c r="E385" s="2" t="s">
        <v>754</v>
      </c>
      <c r="F385" s="3">
        <v>480</v>
      </c>
    </row>
    <row r="386" spans="1:6" s="4" customFormat="1" ht="36" hidden="1" x14ac:dyDescent="0.3">
      <c r="A386" s="1" t="s">
        <v>153</v>
      </c>
      <c r="B386" s="1" t="s">
        <v>1407</v>
      </c>
      <c r="C386" s="1" t="s">
        <v>196</v>
      </c>
      <c r="D386" s="1" t="s">
        <v>190</v>
      </c>
      <c r="E386" s="2" t="s">
        <v>665</v>
      </c>
      <c r="F386" s="3">
        <v>480</v>
      </c>
    </row>
    <row r="387" spans="1:6" s="4" customFormat="1" hidden="1" x14ac:dyDescent="0.3">
      <c r="A387" s="1" t="s">
        <v>153</v>
      </c>
      <c r="B387" s="1" t="s">
        <v>1407</v>
      </c>
      <c r="C387" s="1" t="s">
        <v>196</v>
      </c>
      <c r="D387" s="1" t="s">
        <v>197</v>
      </c>
      <c r="E387" s="2" t="s">
        <v>668</v>
      </c>
      <c r="F387" s="3">
        <v>480</v>
      </c>
    </row>
    <row r="388" spans="1:6" s="4" customFormat="1" ht="60" x14ac:dyDescent="0.3">
      <c r="A388" s="1" t="s">
        <v>153</v>
      </c>
      <c r="B388" s="1" t="s">
        <v>1407</v>
      </c>
      <c r="C388" s="1" t="s">
        <v>62</v>
      </c>
      <c r="D388" s="1"/>
      <c r="E388" s="2" t="s">
        <v>1196</v>
      </c>
      <c r="F388" s="3">
        <v>840</v>
      </c>
    </row>
    <row r="389" spans="1:6" s="4" customFormat="1" ht="84" x14ac:dyDescent="0.3">
      <c r="A389" s="1" t="s">
        <v>153</v>
      </c>
      <c r="B389" s="1" t="s">
        <v>1407</v>
      </c>
      <c r="C389" s="1" t="s">
        <v>527</v>
      </c>
      <c r="D389" s="1"/>
      <c r="E389" s="2" t="s">
        <v>114</v>
      </c>
      <c r="F389" s="3">
        <v>840</v>
      </c>
    </row>
    <row r="390" spans="1:6" s="4" customFormat="1" ht="84" hidden="1" x14ac:dyDescent="0.3">
      <c r="A390" s="1" t="s">
        <v>153</v>
      </c>
      <c r="B390" s="1" t="s">
        <v>1407</v>
      </c>
      <c r="C390" s="1" t="s">
        <v>527</v>
      </c>
      <c r="D390" s="1" t="s">
        <v>143</v>
      </c>
      <c r="E390" s="2" t="s">
        <v>673</v>
      </c>
      <c r="F390" s="3">
        <v>840</v>
      </c>
    </row>
    <row r="391" spans="1:6" s="4" customFormat="1" ht="36" hidden="1" x14ac:dyDescent="0.3">
      <c r="A391" s="1" t="s">
        <v>153</v>
      </c>
      <c r="B391" s="1" t="s">
        <v>1407</v>
      </c>
      <c r="C391" s="1" t="s">
        <v>527</v>
      </c>
      <c r="D391" s="1" t="s">
        <v>155</v>
      </c>
      <c r="E391" s="2" t="s">
        <v>675</v>
      </c>
      <c r="F391" s="3">
        <v>840</v>
      </c>
    </row>
    <row r="392" spans="1:6" s="4" customFormat="1" ht="24" hidden="1" x14ac:dyDescent="0.3">
      <c r="A392" s="1" t="s">
        <v>153</v>
      </c>
      <c r="B392" s="1" t="s">
        <v>71</v>
      </c>
      <c r="C392" s="1"/>
      <c r="D392" s="1"/>
      <c r="E392" s="2" t="s">
        <v>625</v>
      </c>
      <c r="F392" s="3">
        <v>880710.78999999992</v>
      </c>
    </row>
    <row r="393" spans="1:6" s="4" customFormat="1" hidden="1" x14ac:dyDescent="0.3">
      <c r="A393" s="1" t="s">
        <v>153</v>
      </c>
      <c r="B393" s="1" t="s">
        <v>1408</v>
      </c>
      <c r="C393" s="1"/>
      <c r="D393" s="1"/>
      <c r="E393" s="2" t="s">
        <v>652</v>
      </c>
      <c r="F393" s="3">
        <v>821946.8899999999</v>
      </c>
    </row>
    <row r="394" spans="1:6" s="4" customFormat="1" ht="48" x14ac:dyDescent="0.3">
      <c r="A394" s="1" t="s">
        <v>153</v>
      </c>
      <c r="B394" s="1" t="s">
        <v>1408</v>
      </c>
      <c r="C394" s="1" t="s">
        <v>181</v>
      </c>
      <c r="D394" s="1"/>
      <c r="E394" s="2" t="s">
        <v>685</v>
      </c>
      <c r="F394" s="3">
        <v>2633</v>
      </c>
    </row>
    <row r="395" spans="1:6" s="4" customFormat="1" ht="60" x14ac:dyDescent="0.3">
      <c r="A395" s="1" t="s">
        <v>153</v>
      </c>
      <c r="B395" s="1" t="s">
        <v>1408</v>
      </c>
      <c r="C395" s="1" t="s">
        <v>182</v>
      </c>
      <c r="D395" s="1"/>
      <c r="E395" s="2" t="s">
        <v>695</v>
      </c>
      <c r="F395" s="3">
        <v>2633</v>
      </c>
    </row>
    <row r="396" spans="1:6" s="4" customFormat="1" ht="120" x14ac:dyDescent="0.3">
      <c r="A396" s="1" t="s">
        <v>153</v>
      </c>
      <c r="B396" s="1" t="s">
        <v>1408</v>
      </c>
      <c r="C396" s="1" t="s">
        <v>183</v>
      </c>
      <c r="D396" s="1"/>
      <c r="E396" s="2" t="s">
        <v>696</v>
      </c>
      <c r="F396" s="3">
        <v>2633</v>
      </c>
    </row>
    <row r="397" spans="1:6" s="4" customFormat="1" ht="168" x14ac:dyDescent="0.3">
      <c r="A397" s="1" t="s">
        <v>153</v>
      </c>
      <c r="B397" s="1" t="s">
        <v>1408</v>
      </c>
      <c r="C397" s="1" t="s">
        <v>198</v>
      </c>
      <c r="D397" s="1"/>
      <c r="E397" s="2" t="s">
        <v>697</v>
      </c>
      <c r="F397" s="3">
        <v>540</v>
      </c>
    </row>
    <row r="398" spans="1:6" s="4" customFormat="1" ht="84" hidden="1" x14ac:dyDescent="0.3">
      <c r="A398" s="1" t="s">
        <v>153</v>
      </c>
      <c r="B398" s="1" t="s">
        <v>1408</v>
      </c>
      <c r="C398" s="1" t="s">
        <v>198</v>
      </c>
      <c r="D398" s="1" t="s">
        <v>143</v>
      </c>
      <c r="E398" s="2" t="s">
        <v>673</v>
      </c>
      <c r="F398" s="3">
        <v>540</v>
      </c>
    </row>
    <row r="399" spans="1:6" s="4" customFormat="1" ht="36" hidden="1" x14ac:dyDescent="0.3">
      <c r="A399" s="1" t="s">
        <v>153</v>
      </c>
      <c r="B399" s="1" t="s">
        <v>1408</v>
      </c>
      <c r="C399" s="1" t="s">
        <v>198</v>
      </c>
      <c r="D399" s="1" t="s">
        <v>155</v>
      </c>
      <c r="E399" s="2" t="s">
        <v>675</v>
      </c>
      <c r="F399" s="3">
        <v>540</v>
      </c>
    </row>
    <row r="400" spans="1:6" s="4" customFormat="1" ht="156" x14ac:dyDescent="0.3">
      <c r="A400" s="1" t="s">
        <v>153</v>
      </c>
      <c r="B400" s="1" t="s">
        <v>1408</v>
      </c>
      <c r="C400" s="1" t="s">
        <v>170</v>
      </c>
      <c r="D400" s="1"/>
      <c r="E400" s="2" t="s">
        <v>698</v>
      </c>
      <c r="F400" s="3">
        <v>2093</v>
      </c>
    </row>
    <row r="401" spans="1:6" s="4" customFormat="1" ht="72" hidden="1" x14ac:dyDescent="0.3">
      <c r="A401" s="1" t="s">
        <v>153</v>
      </c>
      <c r="B401" s="1" t="s">
        <v>1408</v>
      </c>
      <c r="C401" s="1" t="s">
        <v>170</v>
      </c>
      <c r="D401" s="1" t="s">
        <v>51</v>
      </c>
      <c r="E401" s="2" t="s">
        <v>663</v>
      </c>
      <c r="F401" s="3">
        <v>550</v>
      </c>
    </row>
    <row r="402" spans="1:6" s="4" customFormat="1" ht="84" hidden="1" x14ac:dyDescent="0.3">
      <c r="A402" s="1" t="s">
        <v>153</v>
      </c>
      <c r="B402" s="1" t="s">
        <v>1408</v>
      </c>
      <c r="C402" s="1" t="s">
        <v>170</v>
      </c>
      <c r="D402" s="1" t="s">
        <v>52</v>
      </c>
      <c r="E402" s="2" t="s">
        <v>664</v>
      </c>
      <c r="F402" s="3">
        <v>550</v>
      </c>
    </row>
    <row r="403" spans="1:6" s="4" customFormat="1" ht="84" hidden="1" x14ac:dyDescent="0.3">
      <c r="A403" s="1" t="s">
        <v>153</v>
      </c>
      <c r="B403" s="1" t="s">
        <v>1408</v>
      </c>
      <c r="C403" s="1" t="s">
        <v>170</v>
      </c>
      <c r="D403" s="1" t="s">
        <v>143</v>
      </c>
      <c r="E403" s="2" t="s">
        <v>673</v>
      </c>
      <c r="F403" s="3">
        <v>1543</v>
      </c>
    </row>
    <row r="404" spans="1:6" s="4" customFormat="1" ht="36" hidden="1" x14ac:dyDescent="0.3">
      <c r="A404" s="1" t="s">
        <v>153</v>
      </c>
      <c r="B404" s="1" t="s">
        <v>1408</v>
      </c>
      <c r="C404" s="1" t="s">
        <v>170</v>
      </c>
      <c r="D404" s="1" t="s">
        <v>179</v>
      </c>
      <c r="E404" s="2" t="s">
        <v>674</v>
      </c>
      <c r="F404" s="3">
        <v>393</v>
      </c>
    </row>
    <row r="405" spans="1:6" s="4" customFormat="1" ht="36" hidden="1" x14ac:dyDescent="0.3">
      <c r="A405" s="1" t="s">
        <v>153</v>
      </c>
      <c r="B405" s="1" t="s">
        <v>1408</v>
      </c>
      <c r="C405" s="1" t="s">
        <v>170</v>
      </c>
      <c r="D405" s="1" t="s">
        <v>155</v>
      </c>
      <c r="E405" s="2" t="s">
        <v>675</v>
      </c>
      <c r="F405" s="3">
        <v>1150</v>
      </c>
    </row>
    <row r="406" spans="1:6" s="4" customFormat="1" ht="48" x14ac:dyDescent="0.3">
      <c r="A406" s="1" t="s">
        <v>153</v>
      </c>
      <c r="B406" s="1" t="s">
        <v>1408</v>
      </c>
      <c r="C406" s="1" t="s">
        <v>162</v>
      </c>
      <c r="D406" s="1"/>
      <c r="E406" s="2" t="s">
        <v>730</v>
      </c>
      <c r="F406" s="3">
        <v>807797.1</v>
      </c>
    </row>
    <row r="407" spans="1:6" s="4" customFormat="1" ht="60" x14ac:dyDescent="0.3">
      <c r="A407" s="1" t="s">
        <v>153</v>
      </c>
      <c r="B407" s="1" t="s">
        <v>1408</v>
      </c>
      <c r="C407" s="1" t="s">
        <v>214</v>
      </c>
      <c r="D407" s="1"/>
      <c r="E407" s="2" t="s">
        <v>731</v>
      </c>
      <c r="F407" s="3">
        <v>137489.70000000001</v>
      </c>
    </row>
    <row r="408" spans="1:6" s="4" customFormat="1" ht="60" x14ac:dyDescent="0.3">
      <c r="A408" s="1" t="s">
        <v>153</v>
      </c>
      <c r="B408" s="1" t="s">
        <v>1408</v>
      </c>
      <c r="C408" s="1" t="s">
        <v>215</v>
      </c>
      <c r="D408" s="1"/>
      <c r="E408" s="2" t="s">
        <v>732</v>
      </c>
      <c r="F408" s="3">
        <v>137489.70000000001</v>
      </c>
    </row>
    <row r="409" spans="1:6" s="4" customFormat="1" ht="84" x14ac:dyDescent="0.3">
      <c r="A409" s="1" t="s">
        <v>153</v>
      </c>
      <c r="B409" s="1" t="s">
        <v>1408</v>
      </c>
      <c r="C409" s="1" t="s">
        <v>199</v>
      </c>
      <c r="D409" s="1"/>
      <c r="E409" s="2" t="s">
        <v>710</v>
      </c>
      <c r="F409" s="3">
        <v>48793</v>
      </c>
    </row>
    <row r="410" spans="1:6" s="4" customFormat="1" ht="84" hidden="1" x14ac:dyDescent="0.3">
      <c r="A410" s="1" t="s">
        <v>153</v>
      </c>
      <c r="B410" s="1" t="s">
        <v>1408</v>
      </c>
      <c r="C410" s="1" t="s">
        <v>199</v>
      </c>
      <c r="D410" s="1" t="s">
        <v>143</v>
      </c>
      <c r="E410" s="2" t="s">
        <v>673</v>
      </c>
      <c r="F410" s="3">
        <v>48793</v>
      </c>
    </row>
    <row r="411" spans="1:6" s="4" customFormat="1" ht="36" hidden="1" x14ac:dyDescent="0.3">
      <c r="A411" s="1" t="s">
        <v>153</v>
      </c>
      <c r="B411" s="1" t="s">
        <v>1408</v>
      </c>
      <c r="C411" s="1" t="s">
        <v>199</v>
      </c>
      <c r="D411" s="1" t="s">
        <v>179</v>
      </c>
      <c r="E411" s="2" t="s">
        <v>674</v>
      </c>
      <c r="F411" s="3">
        <v>609.20000000000005</v>
      </c>
    </row>
    <row r="412" spans="1:6" s="4" customFormat="1" ht="36" hidden="1" x14ac:dyDescent="0.3">
      <c r="A412" s="1" t="s">
        <v>153</v>
      </c>
      <c r="B412" s="1" t="s">
        <v>1408</v>
      </c>
      <c r="C412" s="1" t="s">
        <v>199</v>
      </c>
      <c r="D412" s="1" t="s">
        <v>155</v>
      </c>
      <c r="E412" s="2" t="s">
        <v>675</v>
      </c>
      <c r="F412" s="3">
        <v>48183.8</v>
      </c>
    </row>
    <row r="413" spans="1:6" s="4" customFormat="1" ht="72" x14ac:dyDescent="0.3">
      <c r="A413" s="1" t="s">
        <v>153</v>
      </c>
      <c r="B413" s="1" t="s">
        <v>1408</v>
      </c>
      <c r="C413" s="1" t="s">
        <v>200</v>
      </c>
      <c r="D413" s="1"/>
      <c r="E413" s="2" t="s">
        <v>733</v>
      </c>
      <c r="F413" s="3">
        <v>83478</v>
      </c>
    </row>
    <row r="414" spans="1:6" s="4" customFormat="1" ht="84" hidden="1" x14ac:dyDescent="0.3">
      <c r="A414" s="1" t="s">
        <v>153</v>
      </c>
      <c r="B414" s="1" t="s">
        <v>1408</v>
      </c>
      <c r="C414" s="1" t="s">
        <v>200</v>
      </c>
      <c r="D414" s="1" t="s">
        <v>143</v>
      </c>
      <c r="E414" s="2" t="s">
        <v>673</v>
      </c>
      <c r="F414" s="3">
        <v>83478</v>
      </c>
    </row>
    <row r="415" spans="1:6" s="4" customFormat="1" ht="36" hidden="1" x14ac:dyDescent="0.3">
      <c r="A415" s="1" t="s">
        <v>153</v>
      </c>
      <c r="B415" s="1" t="s">
        <v>1408</v>
      </c>
      <c r="C415" s="1" t="s">
        <v>200</v>
      </c>
      <c r="D415" s="1" t="s">
        <v>179</v>
      </c>
      <c r="E415" s="2" t="s">
        <v>674</v>
      </c>
      <c r="F415" s="3">
        <v>99</v>
      </c>
    </row>
    <row r="416" spans="1:6" s="4" customFormat="1" ht="36" hidden="1" x14ac:dyDescent="0.3">
      <c r="A416" s="1" t="s">
        <v>153</v>
      </c>
      <c r="B416" s="1" t="s">
        <v>1408</v>
      </c>
      <c r="C416" s="1" t="s">
        <v>200</v>
      </c>
      <c r="D416" s="1" t="s">
        <v>155</v>
      </c>
      <c r="E416" s="2" t="s">
        <v>675</v>
      </c>
      <c r="F416" s="3">
        <v>83379</v>
      </c>
    </row>
    <row r="417" spans="1:6" s="4" customFormat="1" ht="36" x14ac:dyDescent="0.3">
      <c r="A417" s="1" t="s">
        <v>153</v>
      </c>
      <c r="B417" s="1" t="s">
        <v>1408</v>
      </c>
      <c r="C417" s="1" t="s">
        <v>201</v>
      </c>
      <c r="D417" s="1"/>
      <c r="E417" s="2" t="s">
        <v>734</v>
      </c>
      <c r="F417" s="3">
        <v>97</v>
      </c>
    </row>
    <row r="418" spans="1:6" s="4" customFormat="1" ht="84" hidden="1" x14ac:dyDescent="0.3">
      <c r="A418" s="1" t="s">
        <v>153</v>
      </c>
      <c r="B418" s="1" t="s">
        <v>1408</v>
      </c>
      <c r="C418" s="1" t="s">
        <v>201</v>
      </c>
      <c r="D418" s="1" t="s">
        <v>143</v>
      </c>
      <c r="E418" s="2" t="s">
        <v>673</v>
      </c>
      <c r="F418" s="3">
        <v>97</v>
      </c>
    </row>
    <row r="419" spans="1:6" s="4" customFormat="1" ht="36" hidden="1" x14ac:dyDescent="0.3">
      <c r="A419" s="1" t="s">
        <v>153</v>
      </c>
      <c r="B419" s="1" t="s">
        <v>1408</v>
      </c>
      <c r="C419" s="1" t="s">
        <v>201</v>
      </c>
      <c r="D419" s="1" t="s">
        <v>155</v>
      </c>
      <c r="E419" s="2" t="s">
        <v>675</v>
      </c>
      <c r="F419" s="3">
        <v>97</v>
      </c>
    </row>
    <row r="420" spans="1:6" s="4" customFormat="1" ht="84" x14ac:dyDescent="0.3">
      <c r="A420" s="1" t="s">
        <v>153</v>
      </c>
      <c r="B420" s="1" t="s">
        <v>1408</v>
      </c>
      <c r="C420" s="1" t="s">
        <v>202</v>
      </c>
      <c r="D420" s="1"/>
      <c r="E420" s="2" t="s">
        <v>735</v>
      </c>
      <c r="F420" s="3">
        <v>5121.7</v>
      </c>
    </row>
    <row r="421" spans="1:6" s="4" customFormat="1" ht="72" hidden="1" x14ac:dyDescent="0.3">
      <c r="A421" s="1" t="s">
        <v>153</v>
      </c>
      <c r="B421" s="1" t="s">
        <v>1408</v>
      </c>
      <c r="C421" s="1" t="s">
        <v>202</v>
      </c>
      <c r="D421" s="1" t="s">
        <v>51</v>
      </c>
      <c r="E421" s="2" t="s">
        <v>663</v>
      </c>
      <c r="F421" s="3">
        <v>3426.7</v>
      </c>
    </row>
    <row r="422" spans="1:6" s="4" customFormat="1" ht="84" hidden="1" x14ac:dyDescent="0.3">
      <c r="A422" s="1" t="s">
        <v>153</v>
      </c>
      <c r="B422" s="1" t="s">
        <v>1408</v>
      </c>
      <c r="C422" s="1" t="s">
        <v>202</v>
      </c>
      <c r="D422" s="1" t="s">
        <v>52</v>
      </c>
      <c r="E422" s="2" t="s">
        <v>664</v>
      </c>
      <c r="F422" s="3">
        <v>3426.7</v>
      </c>
    </row>
    <row r="423" spans="1:6" s="4" customFormat="1" ht="36" hidden="1" x14ac:dyDescent="0.3">
      <c r="A423" s="1" t="s">
        <v>153</v>
      </c>
      <c r="B423" s="1" t="s">
        <v>1408</v>
      </c>
      <c r="C423" s="1" t="s">
        <v>202</v>
      </c>
      <c r="D423" s="1" t="s">
        <v>190</v>
      </c>
      <c r="E423" s="2" t="s">
        <v>665</v>
      </c>
      <c r="F423" s="3">
        <v>795</v>
      </c>
    </row>
    <row r="424" spans="1:6" s="4" customFormat="1" hidden="1" x14ac:dyDescent="0.3">
      <c r="A424" s="1" t="s">
        <v>153</v>
      </c>
      <c r="B424" s="1" t="s">
        <v>1408</v>
      </c>
      <c r="C424" s="1" t="s">
        <v>202</v>
      </c>
      <c r="D424" s="1" t="s">
        <v>175</v>
      </c>
      <c r="E424" s="2" t="s">
        <v>669</v>
      </c>
      <c r="F424" s="3">
        <v>795</v>
      </c>
    </row>
    <row r="425" spans="1:6" s="4" customFormat="1" ht="84" hidden="1" x14ac:dyDescent="0.3">
      <c r="A425" s="1" t="s">
        <v>153</v>
      </c>
      <c r="B425" s="1" t="s">
        <v>1408</v>
      </c>
      <c r="C425" s="1" t="s">
        <v>202</v>
      </c>
      <c r="D425" s="1" t="s">
        <v>143</v>
      </c>
      <c r="E425" s="2" t="s">
        <v>673</v>
      </c>
      <c r="F425" s="3">
        <v>900</v>
      </c>
    </row>
    <row r="426" spans="1:6" s="4" customFormat="1" ht="84" hidden="1" x14ac:dyDescent="0.3">
      <c r="A426" s="1" t="s">
        <v>153</v>
      </c>
      <c r="B426" s="1" t="s">
        <v>1408</v>
      </c>
      <c r="C426" s="1" t="s">
        <v>202</v>
      </c>
      <c r="D426" s="1" t="s">
        <v>139</v>
      </c>
      <c r="E426" s="2" t="s">
        <v>676</v>
      </c>
      <c r="F426" s="3">
        <v>900</v>
      </c>
    </row>
    <row r="427" spans="1:6" s="4" customFormat="1" ht="72" x14ac:dyDescent="0.3">
      <c r="A427" s="1" t="s">
        <v>153</v>
      </c>
      <c r="B427" s="1" t="s">
        <v>1408</v>
      </c>
      <c r="C427" s="1" t="s">
        <v>216</v>
      </c>
      <c r="D427" s="1"/>
      <c r="E427" s="2" t="s">
        <v>736</v>
      </c>
      <c r="F427" s="3">
        <v>536793.1</v>
      </c>
    </row>
    <row r="428" spans="1:6" s="4" customFormat="1" ht="84" x14ac:dyDescent="0.3">
      <c r="A428" s="1" t="s">
        <v>153</v>
      </c>
      <c r="B428" s="1" t="s">
        <v>1408</v>
      </c>
      <c r="C428" s="1" t="s">
        <v>217</v>
      </c>
      <c r="D428" s="1"/>
      <c r="E428" s="2" t="s">
        <v>737</v>
      </c>
      <c r="F428" s="3">
        <v>202877</v>
      </c>
    </row>
    <row r="429" spans="1:6" s="4" customFormat="1" ht="84" x14ac:dyDescent="0.3">
      <c r="A429" s="1" t="s">
        <v>153</v>
      </c>
      <c r="B429" s="1" t="s">
        <v>1408</v>
      </c>
      <c r="C429" s="1" t="s">
        <v>203</v>
      </c>
      <c r="D429" s="1"/>
      <c r="E429" s="2" t="s">
        <v>710</v>
      </c>
      <c r="F429" s="3">
        <v>169525.5</v>
      </c>
    </row>
    <row r="430" spans="1:6" s="4" customFormat="1" ht="84" hidden="1" x14ac:dyDescent="0.3">
      <c r="A430" s="1" t="s">
        <v>153</v>
      </c>
      <c r="B430" s="1" t="s">
        <v>1408</v>
      </c>
      <c r="C430" s="1" t="s">
        <v>203</v>
      </c>
      <c r="D430" s="1" t="s">
        <v>143</v>
      </c>
      <c r="E430" s="2" t="s">
        <v>673</v>
      </c>
      <c r="F430" s="3">
        <v>169525.5</v>
      </c>
    </row>
    <row r="431" spans="1:6" s="4" customFormat="1" ht="36" hidden="1" x14ac:dyDescent="0.3">
      <c r="A431" s="1" t="s">
        <v>153</v>
      </c>
      <c r="B431" s="1" t="s">
        <v>1408</v>
      </c>
      <c r="C431" s="1" t="s">
        <v>203</v>
      </c>
      <c r="D431" s="1" t="s">
        <v>179</v>
      </c>
      <c r="E431" s="2" t="s">
        <v>674</v>
      </c>
      <c r="F431" s="3">
        <v>36789</v>
      </c>
    </row>
    <row r="432" spans="1:6" s="4" customFormat="1" ht="36" hidden="1" x14ac:dyDescent="0.3">
      <c r="A432" s="1" t="s">
        <v>153</v>
      </c>
      <c r="B432" s="1" t="s">
        <v>1408</v>
      </c>
      <c r="C432" s="1" t="s">
        <v>203</v>
      </c>
      <c r="D432" s="1" t="s">
        <v>155</v>
      </c>
      <c r="E432" s="2" t="s">
        <v>675</v>
      </c>
      <c r="F432" s="3">
        <v>132736.5</v>
      </c>
    </row>
    <row r="433" spans="1:6" s="4" customFormat="1" ht="96" x14ac:dyDescent="0.3">
      <c r="A433" s="1" t="s">
        <v>153</v>
      </c>
      <c r="B433" s="1" t="s">
        <v>1408</v>
      </c>
      <c r="C433" s="1" t="s">
        <v>204</v>
      </c>
      <c r="D433" s="1"/>
      <c r="E433" s="2" t="s">
        <v>738</v>
      </c>
      <c r="F433" s="3">
        <v>24700</v>
      </c>
    </row>
    <row r="434" spans="1:6" s="4" customFormat="1" ht="84" hidden="1" x14ac:dyDescent="0.3">
      <c r="A434" s="1" t="s">
        <v>153</v>
      </c>
      <c r="B434" s="1" t="s">
        <v>1408</v>
      </c>
      <c r="C434" s="1" t="s">
        <v>204</v>
      </c>
      <c r="D434" s="1" t="s">
        <v>143</v>
      </c>
      <c r="E434" s="2" t="s">
        <v>673</v>
      </c>
      <c r="F434" s="3">
        <v>24700</v>
      </c>
    </row>
    <row r="435" spans="1:6" s="4" customFormat="1" ht="36" hidden="1" x14ac:dyDescent="0.3">
      <c r="A435" s="1" t="s">
        <v>153</v>
      </c>
      <c r="B435" s="1" t="s">
        <v>1408</v>
      </c>
      <c r="C435" s="1" t="s">
        <v>204</v>
      </c>
      <c r="D435" s="1" t="s">
        <v>179</v>
      </c>
      <c r="E435" s="2" t="s">
        <v>674</v>
      </c>
      <c r="F435" s="3">
        <v>1900</v>
      </c>
    </row>
    <row r="436" spans="1:6" s="4" customFormat="1" ht="36" hidden="1" x14ac:dyDescent="0.3">
      <c r="A436" s="1" t="s">
        <v>153</v>
      </c>
      <c r="B436" s="1" t="s">
        <v>1408</v>
      </c>
      <c r="C436" s="1" t="s">
        <v>204</v>
      </c>
      <c r="D436" s="1" t="s">
        <v>155</v>
      </c>
      <c r="E436" s="2" t="s">
        <v>675</v>
      </c>
      <c r="F436" s="3">
        <v>22800</v>
      </c>
    </row>
    <row r="437" spans="1:6" s="4" customFormat="1" ht="36" x14ac:dyDescent="0.3">
      <c r="A437" s="1" t="s">
        <v>153</v>
      </c>
      <c r="B437" s="1" t="s">
        <v>1408</v>
      </c>
      <c r="C437" s="1" t="s">
        <v>205</v>
      </c>
      <c r="D437" s="1"/>
      <c r="E437" s="2" t="s">
        <v>734</v>
      </c>
      <c r="F437" s="3">
        <v>3039.6</v>
      </c>
    </row>
    <row r="438" spans="1:6" s="4" customFormat="1" ht="84" hidden="1" x14ac:dyDescent="0.3">
      <c r="A438" s="1" t="s">
        <v>153</v>
      </c>
      <c r="B438" s="1" t="s">
        <v>1408</v>
      </c>
      <c r="C438" s="1" t="s">
        <v>205</v>
      </c>
      <c r="D438" s="1" t="s">
        <v>143</v>
      </c>
      <c r="E438" s="2" t="s">
        <v>673</v>
      </c>
      <c r="F438" s="3">
        <v>3039.6</v>
      </c>
    </row>
    <row r="439" spans="1:6" s="4" customFormat="1" ht="36" hidden="1" x14ac:dyDescent="0.3">
      <c r="A439" s="1" t="s">
        <v>153</v>
      </c>
      <c r="B439" s="1" t="s">
        <v>1408</v>
      </c>
      <c r="C439" s="1" t="s">
        <v>205</v>
      </c>
      <c r="D439" s="1" t="s">
        <v>179</v>
      </c>
      <c r="E439" s="2" t="s">
        <v>674</v>
      </c>
      <c r="F439" s="3">
        <v>647.9</v>
      </c>
    </row>
    <row r="440" spans="1:6" s="4" customFormat="1" ht="36" hidden="1" x14ac:dyDescent="0.3">
      <c r="A440" s="1" t="s">
        <v>153</v>
      </c>
      <c r="B440" s="1" t="s">
        <v>1408</v>
      </c>
      <c r="C440" s="1" t="s">
        <v>205</v>
      </c>
      <c r="D440" s="1" t="s">
        <v>155</v>
      </c>
      <c r="E440" s="2" t="s">
        <v>675</v>
      </c>
      <c r="F440" s="3">
        <v>2391.6999999999998</v>
      </c>
    </row>
    <row r="441" spans="1:6" s="4" customFormat="1" ht="72" x14ac:dyDescent="0.3">
      <c r="A441" s="1" t="s">
        <v>153</v>
      </c>
      <c r="B441" s="1" t="s">
        <v>1408</v>
      </c>
      <c r="C441" s="1" t="s">
        <v>1436</v>
      </c>
      <c r="D441" s="1"/>
      <c r="E441" s="2" t="s">
        <v>1437</v>
      </c>
      <c r="F441" s="3">
        <v>5611.9</v>
      </c>
    </row>
    <row r="442" spans="1:6" s="4" customFormat="1" ht="84" hidden="1" x14ac:dyDescent="0.3">
      <c r="A442" s="1" t="s">
        <v>153</v>
      </c>
      <c r="B442" s="1" t="s">
        <v>1408</v>
      </c>
      <c r="C442" s="1" t="s">
        <v>1436</v>
      </c>
      <c r="D442" s="1" t="s">
        <v>143</v>
      </c>
      <c r="E442" s="2" t="s">
        <v>673</v>
      </c>
      <c r="F442" s="3">
        <v>5611.9</v>
      </c>
    </row>
    <row r="443" spans="1:6" s="4" customFormat="1" ht="36" hidden="1" x14ac:dyDescent="0.3">
      <c r="A443" s="1" t="s">
        <v>153</v>
      </c>
      <c r="B443" s="1" t="s">
        <v>1408</v>
      </c>
      <c r="C443" s="1" t="s">
        <v>1436</v>
      </c>
      <c r="D443" s="1" t="s">
        <v>155</v>
      </c>
      <c r="E443" s="2" t="s">
        <v>675</v>
      </c>
      <c r="F443" s="3">
        <v>5611.9</v>
      </c>
    </row>
    <row r="444" spans="1:6" s="4" customFormat="1" ht="120" x14ac:dyDescent="0.3">
      <c r="A444" s="1" t="s">
        <v>153</v>
      </c>
      <c r="B444" s="1" t="s">
        <v>1408</v>
      </c>
      <c r="C444" s="1" t="s">
        <v>218</v>
      </c>
      <c r="D444" s="1"/>
      <c r="E444" s="2" t="s">
        <v>739</v>
      </c>
      <c r="F444" s="3">
        <v>333916.09999999998</v>
      </c>
    </row>
    <row r="445" spans="1:6" s="4" customFormat="1" ht="60" x14ac:dyDescent="0.3">
      <c r="A445" s="1" t="s">
        <v>153</v>
      </c>
      <c r="B445" s="1" t="s">
        <v>1408</v>
      </c>
      <c r="C445" s="1" t="s">
        <v>206</v>
      </c>
      <c r="D445" s="1"/>
      <c r="E445" s="2" t="s">
        <v>740</v>
      </c>
      <c r="F445" s="3">
        <v>43581.2</v>
      </c>
    </row>
    <row r="446" spans="1:6" s="4" customFormat="1" ht="84" hidden="1" x14ac:dyDescent="0.3">
      <c r="A446" s="1" t="s">
        <v>153</v>
      </c>
      <c r="B446" s="1" t="s">
        <v>1408</v>
      </c>
      <c r="C446" s="1" t="s">
        <v>206</v>
      </c>
      <c r="D446" s="1" t="s">
        <v>143</v>
      </c>
      <c r="E446" s="2" t="s">
        <v>673</v>
      </c>
      <c r="F446" s="3">
        <v>43581.2</v>
      </c>
    </row>
    <row r="447" spans="1:6" s="4" customFormat="1" ht="36" hidden="1" x14ac:dyDescent="0.3">
      <c r="A447" s="1" t="s">
        <v>153</v>
      </c>
      <c r="B447" s="1" t="s">
        <v>1408</v>
      </c>
      <c r="C447" s="1" t="s">
        <v>206</v>
      </c>
      <c r="D447" s="1" t="s">
        <v>155</v>
      </c>
      <c r="E447" s="2" t="s">
        <v>675</v>
      </c>
      <c r="F447" s="3">
        <v>43581.2</v>
      </c>
    </row>
    <row r="448" spans="1:6" s="4" customFormat="1" ht="36" x14ac:dyDescent="0.3">
      <c r="A448" s="1" t="s">
        <v>153</v>
      </c>
      <c r="B448" s="1" t="s">
        <v>1408</v>
      </c>
      <c r="C448" s="1" t="s">
        <v>207</v>
      </c>
      <c r="D448" s="1"/>
      <c r="E448" s="2" t="s">
        <v>734</v>
      </c>
      <c r="F448" s="3">
        <v>4349.7000000000007</v>
      </c>
    </row>
    <row r="449" spans="1:6" s="4" customFormat="1" ht="84" hidden="1" x14ac:dyDescent="0.3">
      <c r="A449" s="1" t="s">
        <v>153</v>
      </c>
      <c r="B449" s="1" t="s">
        <v>1408</v>
      </c>
      <c r="C449" s="1" t="s">
        <v>207</v>
      </c>
      <c r="D449" s="1" t="s">
        <v>143</v>
      </c>
      <c r="E449" s="2" t="s">
        <v>673</v>
      </c>
      <c r="F449" s="3">
        <v>4349.7000000000007</v>
      </c>
    </row>
    <row r="450" spans="1:6" s="4" customFormat="1" ht="36" hidden="1" x14ac:dyDescent="0.3">
      <c r="A450" s="1" t="s">
        <v>153</v>
      </c>
      <c r="B450" s="1" t="s">
        <v>1408</v>
      </c>
      <c r="C450" s="1" t="s">
        <v>207</v>
      </c>
      <c r="D450" s="1" t="s">
        <v>179</v>
      </c>
      <c r="E450" s="2" t="s">
        <v>674</v>
      </c>
      <c r="F450" s="3">
        <v>1710.8000000000002</v>
      </c>
    </row>
    <row r="451" spans="1:6" s="4" customFormat="1" ht="36" hidden="1" x14ac:dyDescent="0.3">
      <c r="A451" s="1" t="s">
        <v>153</v>
      </c>
      <c r="B451" s="1" t="s">
        <v>1408</v>
      </c>
      <c r="C451" s="1" t="s">
        <v>207</v>
      </c>
      <c r="D451" s="1" t="s">
        <v>155</v>
      </c>
      <c r="E451" s="2" t="s">
        <v>675</v>
      </c>
      <c r="F451" s="3">
        <v>2638.9</v>
      </c>
    </row>
    <row r="452" spans="1:6" s="4" customFormat="1" ht="60" x14ac:dyDescent="0.3">
      <c r="A452" s="1" t="s">
        <v>153</v>
      </c>
      <c r="B452" s="1" t="s">
        <v>1408</v>
      </c>
      <c r="C452" s="1" t="s">
        <v>208</v>
      </c>
      <c r="D452" s="1"/>
      <c r="E452" s="2" t="s">
        <v>741</v>
      </c>
      <c r="F452" s="3">
        <v>186901.6</v>
      </c>
    </row>
    <row r="453" spans="1:6" s="4" customFormat="1" ht="84" hidden="1" x14ac:dyDescent="0.3">
      <c r="A453" s="1" t="s">
        <v>153</v>
      </c>
      <c r="B453" s="1" t="s">
        <v>1408</v>
      </c>
      <c r="C453" s="1" t="s">
        <v>208</v>
      </c>
      <c r="D453" s="1" t="s">
        <v>143</v>
      </c>
      <c r="E453" s="2" t="s">
        <v>673</v>
      </c>
      <c r="F453" s="3">
        <v>186901.6</v>
      </c>
    </row>
    <row r="454" spans="1:6" s="4" customFormat="1" ht="36" hidden="1" x14ac:dyDescent="0.3">
      <c r="A454" s="1" t="s">
        <v>153</v>
      </c>
      <c r="B454" s="1" t="s">
        <v>1408</v>
      </c>
      <c r="C454" s="1" t="s">
        <v>208</v>
      </c>
      <c r="D454" s="1" t="s">
        <v>179</v>
      </c>
      <c r="E454" s="2" t="s">
        <v>674</v>
      </c>
      <c r="F454" s="3">
        <v>10996</v>
      </c>
    </row>
    <row r="455" spans="1:6" s="4" customFormat="1" ht="36" hidden="1" x14ac:dyDescent="0.3">
      <c r="A455" s="1" t="s">
        <v>153</v>
      </c>
      <c r="B455" s="1" t="s">
        <v>1408</v>
      </c>
      <c r="C455" s="1" t="s">
        <v>208</v>
      </c>
      <c r="D455" s="1" t="s">
        <v>155</v>
      </c>
      <c r="E455" s="2" t="s">
        <v>675</v>
      </c>
      <c r="F455" s="3">
        <v>175905.6</v>
      </c>
    </row>
    <row r="456" spans="1:6" s="4" customFormat="1" ht="36" x14ac:dyDescent="0.3">
      <c r="A456" s="1" t="s">
        <v>153</v>
      </c>
      <c r="B456" s="1" t="s">
        <v>1408</v>
      </c>
      <c r="C456" s="1" t="s">
        <v>209</v>
      </c>
      <c r="D456" s="1"/>
      <c r="E456" s="2" t="s">
        <v>742</v>
      </c>
      <c r="F456" s="3">
        <v>99083.6</v>
      </c>
    </row>
    <row r="457" spans="1:6" s="4" customFormat="1" ht="84" hidden="1" x14ac:dyDescent="0.3">
      <c r="A457" s="1" t="s">
        <v>153</v>
      </c>
      <c r="B457" s="1" t="s">
        <v>1408</v>
      </c>
      <c r="C457" s="1" t="s">
        <v>209</v>
      </c>
      <c r="D457" s="1" t="s">
        <v>143</v>
      </c>
      <c r="E457" s="2" t="s">
        <v>673</v>
      </c>
      <c r="F457" s="3">
        <v>99083.6</v>
      </c>
    </row>
    <row r="458" spans="1:6" s="4" customFormat="1" ht="36" hidden="1" x14ac:dyDescent="0.3">
      <c r="A458" s="1" t="s">
        <v>153</v>
      </c>
      <c r="B458" s="1" t="s">
        <v>1408</v>
      </c>
      <c r="C458" s="1" t="s">
        <v>209</v>
      </c>
      <c r="D458" s="1" t="s">
        <v>179</v>
      </c>
      <c r="E458" s="2" t="s">
        <v>674</v>
      </c>
      <c r="F458" s="3">
        <v>99083.6</v>
      </c>
    </row>
    <row r="459" spans="1:6" s="4" customFormat="1" ht="144" x14ac:dyDescent="0.3">
      <c r="A459" s="1" t="s">
        <v>153</v>
      </c>
      <c r="B459" s="1" t="s">
        <v>1408</v>
      </c>
      <c r="C459" s="1" t="s">
        <v>163</v>
      </c>
      <c r="D459" s="1"/>
      <c r="E459" s="2" t="s">
        <v>743</v>
      </c>
      <c r="F459" s="3">
        <v>127844.20000000001</v>
      </c>
    </row>
    <row r="460" spans="1:6" s="4" customFormat="1" ht="108" x14ac:dyDescent="0.3">
      <c r="A460" s="1" t="s">
        <v>153</v>
      </c>
      <c r="B460" s="1" t="s">
        <v>1408</v>
      </c>
      <c r="C460" s="1" t="s">
        <v>164</v>
      </c>
      <c r="D460" s="1"/>
      <c r="E460" s="2" t="s">
        <v>744</v>
      </c>
      <c r="F460" s="3">
        <v>127844.20000000001</v>
      </c>
    </row>
    <row r="461" spans="1:6" s="4" customFormat="1" ht="48" x14ac:dyDescent="0.3">
      <c r="A461" s="1" t="s">
        <v>153</v>
      </c>
      <c r="B461" s="1" t="s">
        <v>1408</v>
      </c>
      <c r="C461" s="1" t="s">
        <v>210</v>
      </c>
      <c r="D461" s="1"/>
      <c r="E461" s="2" t="s">
        <v>745</v>
      </c>
      <c r="F461" s="3">
        <v>16795.900000000001</v>
      </c>
    </row>
    <row r="462" spans="1:6" s="4" customFormat="1" ht="84" hidden="1" x14ac:dyDescent="0.3">
      <c r="A462" s="1" t="s">
        <v>153</v>
      </c>
      <c r="B462" s="1" t="s">
        <v>1408</v>
      </c>
      <c r="C462" s="1" t="s">
        <v>210</v>
      </c>
      <c r="D462" s="1" t="s">
        <v>143</v>
      </c>
      <c r="E462" s="2" t="s">
        <v>673</v>
      </c>
      <c r="F462" s="3">
        <v>16795.900000000001</v>
      </c>
    </row>
    <row r="463" spans="1:6" s="4" customFormat="1" ht="36" hidden="1" x14ac:dyDescent="0.3">
      <c r="A463" s="1" t="s">
        <v>153</v>
      </c>
      <c r="B463" s="1" t="s">
        <v>1408</v>
      </c>
      <c r="C463" s="1" t="s">
        <v>210</v>
      </c>
      <c r="D463" s="1" t="s">
        <v>155</v>
      </c>
      <c r="E463" s="2" t="s">
        <v>675</v>
      </c>
      <c r="F463" s="3">
        <v>16795.900000000001</v>
      </c>
    </row>
    <row r="464" spans="1:6" s="4" customFormat="1" ht="72" x14ac:dyDescent="0.3">
      <c r="A464" s="1" t="s">
        <v>153</v>
      </c>
      <c r="B464" s="1" t="s">
        <v>1408</v>
      </c>
      <c r="C464" s="1" t="s">
        <v>154</v>
      </c>
      <c r="D464" s="1"/>
      <c r="E464" s="2" t="s">
        <v>746</v>
      </c>
      <c r="F464" s="3">
        <v>1039.5</v>
      </c>
    </row>
    <row r="465" spans="1:6" s="4" customFormat="1" ht="84" hidden="1" x14ac:dyDescent="0.3">
      <c r="A465" s="1" t="s">
        <v>153</v>
      </c>
      <c r="B465" s="1" t="s">
        <v>1408</v>
      </c>
      <c r="C465" s="1" t="s">
        <v>154</v>
      </c>
      <c r="D465" s="1" t="s">
        <v>143</v>
      </c>
      <c r="E465" s="2" t="s">
        <v>673</v>
      </c>
      <c r="F465" s="3">
        <v>1039.5</v>
      </c>
    </row>
    <row r="466" spans="1:6" s="4" customFormat="1" ht="36" hidden="1" x14ac:dyDescent="0.3">
      <c r="A466" s="1" t="s">
        <v>153</v>
      </c>
      <c r="B466" s="1" t="s">
        <v>1408</v>
      </c>
      <c r="C466" s="1" t="s">
        <v>154</v>
      </c>
      <c r="D466" s="1" t="s">
        <v>179</v>
      </c>
      <c r="E466" s="2" t="s">
        <v>674</v>
      </c>
      <c r="F466" s="3">
        <v>847.9</v>
      </c>
    </row>
    <row r="467" spans="1:6" s="4" customFormat="1" ht="36" hidden="1" x14ac:dyDescent="0.3">
      <c r="A467" s="1" t="s">
        <v>153</v>
      </c>
      <c r="B467" s="1" t="s">
        <v>1408</v>
      </c>
      <c r="C467" s="1" t="s">
        <v>154</v>
      </c>
      <c r="D467" s="1" t="s">
        <v>155</v>
      </c>
      <c r="E467" s="2" t="s">
        <v>675</v>
      </c>
      <c r="F467" s="3">
        <v>191.60000000000002</v>
      </c>
    </row>
    <row r="468" spans="1:6" s="4" customFormat="1" ht="120" x14ac:dyDescent="0.3">
      <c r="A468" s="1" t="s">
        <v>153</v>
      </c>
      <c r="B468" s="1" t="s">
        <v>1408</v>
      </c>
      <c r="C468" s="1" t="s">
        <v>156</v>
      </c>
      <c r="D468" s="1"/>
      <c r="E468" s="2" t="s">
        <v>1294</v>
      </c>
      <c r="F468" s="3">
        <v>110008.8</v>
      </c>
    </row>
    <row r="469" spans="1:6" s="4" customFormat="1" ht="84" hidden="1" x14ac:dyDescent="0.3">
      <c r="A469" s="1" t="s">
        <v>153</v>
      </c>
      <c r="B469" s="1" t="s">
        <v>1408</v>
      </c>
      <c r="C469" s="1" t="s">
        <v>156</v>
      </c>
      <c r="D469" s="1" t="s">
        <v>143</v>
      </c>
      <c r="E469" s="2" t="s">
        <v>673</v>
      </c>
      <c r="F469" s="3">
        <v>110008.8</v>
      </c>
    </row>
    <row r="470" spans="1:6" s="4" customFormat="1" ht="36" hidden="1" x14ac:dyDescent="0.3">
      <c r="A470" s="1" t="s">
        <v>153</v>
      </c>
      <c r="B470" s="1" t="s">
        <v>1408</v>
      </c>
      <c r="C470" s="1" t="s">
        <v>156</v>
      </c>
      <c r="D470" s="1" t="s">
        <v>179</v>
      </c>
      <c r="E470" s="2" t="s">
        <v>674</v>
      </c>
      <c r="F470" s="3">
        <v>5400</v>
      </c>
    </row>
    <row r="471" spans="1:6" s="4" customFormat="1" ht="36" hidden="1" x14ac:dyDescent="0.3">
      <c r="A471" s="1" t="s">
        <v>153</v>
      </c>
      <c r="B471" s="1" t="s">
        <v>1408</v>
      </c>
      <c r="C471" s="1" t="s">
        <v>156</v>
      </c>
      <c r="D471" s="1" t="s">
        <v>155</v>
      </c>
      <c r="E471" s="2" t="s">
        <v>675</v>
      </c>
      <c r="F471" s="3">
        <v>104608.8</v>
      </c>
    </row>
    <row r="472" spans="1:6" s="4" customFormat="1" ht="60" x14ac:dyDescent="0.3">
      <c r="A472" s="1" t="s">
        <v>153</v>
      </c>
      <c r="B472" s="1" t="s">
        <v>1408</v>
      </c>
      <c r="C472" s="1" t="s">
        <v>219</v>
      </c>
      <c r="D472" s="1"/>
      <c r="E472" s="2" t="s">
        <v>755</v>
      </c>
      <c r="F472" s="3">
        <v>5670.0999999999995</v>
      </c>
    </row>
    <row r="473" spans="1:6" s="4" customFormat="1" ht="120" x14ac:dyDescent="0.3">
      <c r="A473" s="1" t="s">
        <v>153</v>
      </c>
      <c r="B473" s="1" t="s">
        <v>1408</v>
      </c>
      <c r="C473" s="1" t="s">
        <v>220</v>
      </c>
      <c r="D473" s="1"/>
      <c r="E473" s="2" t="s">
        <v>756</v>
      </c>
      <c r="F473" s="3">
        <v>5670.0999999999995</v>
      </c>
    </row>
    <row r="474" spans="1:6" s="4" customFormat="1" ht="84" x14ac:dyDescent="0.3">
      <c r="A474" s="1" t="s">
        <v>153</v>
      </c>
      <c r="B474" s="1" t="s">
        <v>1408</v>
      </c>
      <c r="C474" s="1" t="s">
        <v>211</v>
      </c>
      <c r="D474" s="1"/>
      <c r="E474" s="2" t="s">
        <v>710</v>
      </c>
      <c r="F474" s="3">
        <v>5597.7</v>
      </c>
    </row>
    <row r="475" spans="1:6" s="4" customFormat="1" ht="84" hidden="1" x14ac:dyDescent="0.3">
      <c r="A475" s="1" t="s">
        <v>153</v>
      </c>
      <c r="B475" s="1" t="s">
        <v>1408</v>
      </c>
      <c r="C475" s="1" t="s">
        <v>211</v>
      </c>
      <c r="D475" s="1" t="s">
        <v>143</v>
      </c>
      <c r="E475" s="2" t="s">
        <v>673</v>
      </c>
      <c r="F475" s="3">
        <v>5597.7</v>
      </c>
    </row>
    <row r="476" spans="1:6" s="4" customFormat="1" ht="36" hidden="1" x14ac:dyDescent="0.3">
      <c r="A476" s="1" t="s">
        <v>153</v>
      </c>
      <c r="B476" s="1" t="s">
        <v>1408</v>
      </c>
      <c r="C476" s="1" t="s">
        <v>211</v>
      </c>
      <c r="D476" s="1" t="s">
        <v>155</v>
      </c>
      <c r="E476" s="2" t="s">
        <v>675</v>
      </c>
      <c r="F476" s="3">
        <v>5597.7</v>
      </c>
    </row>
    <row r="477" spans="1:6" s="4" customFormat="1" ht="36" x14ac:dyDescent="0.3">
      <c r="A477" s="1" t="s">
        <v>153</v>
      </c>
      <c r="B477" s="1" t="s">
        <v>1408</v>
      </c>
      <c r="C477" s="1" t="s">
        <v>212</v>
      </c>
      <c r="D477" s="1"/>
      <c r="E477" s="2" t="s">
        <v>734</v>
      </c>
      <c r="F477" s="3">
        <v>72.400000000000006</v>
      </c>
    </row>
    <row r="478" spans="1:6" s="4" customFormat="1" ht="84" hidden="1" x14ac:dyDescent="0.3">
      <c r="A478" s="1" t="s">
        <v>153</v>
      </c>
      <c r="B478" s="1" t="s">
        <v>1408</v>
      </c>
      <c r="C478" s="1" t="s">
        <v>212</v>
      </c>
      <c r="D478" s="1" t="s">
        <v>143</v>
      </c>
      <c r="E478" s="2" t="s">
        <v>673</v>
      </c>
      <c r="F478" s="3">
        <v>72.400000000000006</v>
      </c>
    </row>
    <row r="479" spans="1:6" s="4" customFormat="1" ht="36" hidden="1" x14ac:dyDescent="0.3">
      <c r="A479" s="1" t="s">
        <v>153</v>
      </c>
      <c r="B479" s="1" t="s">
        <v>1408</v>
      </c>
      <c r="C479" s="1" t="s">
        <v>212</v>
      </c>
      <c r="D479" s="1" t="s">
        <v>155</v>
      </c>
      <c r="E479" s="2" t="s">
        <v>675</v>
      </c>
      <c r="F479" s="3">
        <v>72.400000000000006</v>
      </c>
    </row>
    <row r="480" spans="1:6" s="4" customFormat="1" ht="108" x14ac:dyDescent="0.3">
      <c r="A480" s="1" t="s">
        <v>153</v>
      </c>
      <c r="B480" s="1" t="s">
        <v>1408</v>
      </c>
      <c r="C480" s="1" t="s">
        <v>167</v>
      </c>
      <c r="D480" s="1"/>
      <c r="E480" s="2" t="s">
        <v>768</v>
      </c>
      <c r="F480" s="3">
        <v>3154.7</v>
      </c>
    </row>
    <row r="481" spans="1:6" s="4" customFormat="1" ht="120" x14ac:dyDescent="0.3">
      <c r="A481" s="1" t="s">
        <v>153</v>
      </c>
      <c r="B481" s="1" t="s">
        <v>1408</v>
      </c>
      <c r="C481" s="1" t="s">
        <v>221</v>
      </c>
      <c r="D481" s="1"/>
      <c r="E481" s="2" t="s">
        <v>769</v>
      </c>
      <c r="F481" s="3">
        <v>1118</v>
      </c>
    </row>
    <row r="482" spans="1:6" s="4" customFormat="1" ht="120" x14ac:dyDescent="0.3">
      <c r="A482" s="1" t="s">
        <v>153</v>
      </c>
      <c r="B482" s="1" t="s">
        <v>1408</v>
      </c>
      <c r="C482" s="1" t="s">
        <v>222</v>
      </c>
      <c r="D482" s="1"/>
      <c r="E482" s="2" t="s">
        <v>777</v>
      </c>
      <c r="F482" s="3">
        <v>1118</v>
      </c>
    </row>
    <row r="483" spans="1:6" s="4" customFormat="1" ht="48" x14ac:dyDescent="0.3">
      <c r="A483" s="1" t="s">
        <v>153</v>
      </c>
      <c r="B483" s="1" t="s">
        <v>1408</v>
      </c>
      <c r="C483" s="1" t="s">
        <v>213</v>
      </c>
      <c r="D483" s="1"/>
      <c r="E483" s="2" t="s">
        <v>778</v>
      </c>
      <c r="F483" s="3">
        <v>1118</v>
      </c>
    </row>
    <row r="484" spans="1:6" s="4" customFormat="1" ht="84" hidden="1" x14ac:dyDescent="0.3">
      <c r="A484" s="1" t="s">
        <v>153</v>
      </c>
      <c r="B484" s="1" t="s">
        <v>1408</v>
      </c>
      <c r="C484" s="1" t="s">
        <v>213</v>
      </c>
      <c r="D484" s="1" t="s">
        <v>143</v>
      </c>
      <c r="E484" s="2" t="s">
        <v>673</v>
      </c>
      <c r="F484" s="3">
        <v>1118</v>
      </c>
    </row>
    <row r="485" spans="1:6" s="4" customFormat="1" ht="36" hidden="1" x14ac:dyDescent="0.3">
      <c r="A485" s="1" t="s">
        <v>153</v>
      </c>
      <c r="B485" s="1" t="s">
        <v>1408</v>
      </c>
      <c r="C485" s="1" t="s">
        <v>213</v>
      </c>
      <c r="D485" s="1" t="s">
        <v>155</v>
      </c>
      <c r="E485" s="2" t="s">
        <v>675</v>
      </c>
      <c r="F485" s="3">
        <v>1118</v>
      </c>
    </row>
    <row r="486" spans="1:6" s="4" customFormat="1" ht="60" x14ac:dyDescent="0.3">
      <c r="A486" s="1" t="s">
        <v>153</v>
      </c>
      <c r="B486" s="1" t="s">
        <v>1408</v>
      </c>
      <c r="C486" s="1" t="s">
        <v>168</v>
      </c>
      <c r="D486" s="1"/>
      <c r="E486" s="2" t="s">
        <v>781</v>
      </c>
      <c r="F486" s="3">
        <v>2036.6999999999998</v>
      </c>
    </row>
    <row r="487" spans="1:6" s="4" customFormat="1" ht="156" x14ac:dyDescent="0.3">
      <c r="A487" s="1" t="s">
        <v>153</v>
      </c>
      <c r="B487" s="1" t="s">
        <v>1408</v>
      </c>
      <c r="C487" s="1" t="s">
        <v>169</v>
      </c>
      <c r="D487" s="1"/>
      <c r="E487" s="2" t="s">
        <v>782</v>
      </c>
      <c r="F487" s="3">
        <v>2036.6999999999998</v>
      </c>
    </row>
    <row r="488" spans="1:6" s="4" customFormat="1" ht="72" x14ac:dyDescent="0.3">
      <c r="A488" s="1" t="s">
        <v>153</v>
      </c>
      <c r="B488" s="1" t="s">
        <v>1408</v>
      </c>
      <c r="C488" s="1" t="s">
        <v>161</v>
      </c>
      <c r="D488" s="1"/>
      <c r="E488" s="2" t="s">
        <v>1250</v>
      </c>
      <c r="F488" s="3">
        <v>2036.6999999999998</v>
      </c>
    </row>
    <row r="489" spans="1:6" s="4" customFormat="1" ht="84" hidden="1" x14ac:dyDescent="0.3">
      <c r="A489" s="1" t="s">
        <v>153</v>
      </c>
      <c r="B489" s="1" t="s">
        <v>1408</v>
      </c>
      <c r="C489" s="1" t="s">
        <v>161</v>
      </c>
      <c r="D489" s="1" t="s">
        <v>143</v>
      </c>
      <c r="E489" s="2" t="s">
        <v>673</v>
      </c>
      <c r="F489" s="3">
        <v>2036.6999999999998</v>
      </c>
    </row>
    <row r="490" spans="1:6" s="4" customFormat="1" ht="36" hidden="1" x14ac:dyDescent="0.3">
      <c r="A490" s="1" t="s">
        <v>153</v>
      </c>
      <c r="B490" s="1" t="s">
        <v>1408</v>
      </c>
      <c r="C490" s="1" t="s">
        <v>161</v>
      </c>
      <c r="D490" s="1" t="s">
        <v>179</v>
      </c>
      <c r="E490" s="2" t="s">
        <v>674</v>
      </c>
      <c r="F490" s="3">
        <v>759.6</v>
      </c>
    </row>
    <row r="491" spans="1:6" s="4" customFormat="1" ht="36" hidden="1" x14ac:dyDescent="0.3">
      <c r="A491" s="1" t="s">
        <v>153</v>
      </c>
      <c r="B491" s="1" t="s">
        <v>1408</v>
      </c>
      <c r="C491" s="1" t="s">
        <v>161</v>
      </c>
      <c r="D491" s="1" t="s">
        <v>155</v>
      </c>
      <c r="E491" s="2" t="s">
        <v>675</v>
      </c>
      <c r="F491" s="3">
        <v>1277.0999999999999</v>
      </c>
    </row>
    <row r="492" spans="1:6" s="4" customFormat="1" ht="60" x14ac:dyDescent="0.3">
      <c r="A492" s="1" t="s">
        <v>153</v>
      </c>
      <c r="B492" s="1" t="s">
        <v>1408</v>
      </c>
      <c r="C492" s="1" t="s">
        <v>62</v>
      </c>
      <c r="D492" s="1"/>
      <c r="E492" s="2" t="s">
        <v>1196</v>
      </c>
      <c r="F492" s="3">
        <v>8362.09</v>
      </c>
    </row>
    <row r="493" spans="1:6" s="4" customFormat="1" ht="36" x14ac:dyDescent="0.3">
      <c r="A493" s="1" t="s">
        <v>153</v>
      </c>
      <c r="B493" s="1" t="s">
        <v>1408</v>
      </c>
      <c r="C493" s="1" t="s">
        <v>83</v>
      </c>
      <c r="D493" s="1"/>
      <c r="E493" s="2" t="s">
        <v>1288</v>
      </c>
      <c r="F493" s="3">
        <v>1376</v>
      </c>
    </row>
    <row r="494" spans="1:6" s="4" customFormat="1" ht="36" x14ac:dyDescent="0.3">
      <c r="A494" s="1" t="s">
        <v>153</v>
      </c>
      <c r="B494" s="1" t="s">
        <v>1408</v>
      </c>
      <c r="C494" s="1" t="s">
        <v>1358</v>
      </c>
      <c r="D494" s="1"/>
      <c r="E494" s="2" t="s">
        <v>1359</v>
      </c>
      <c r="F494" s="3">
        <v>1376</v>
      </c>
    </row>
    <row r="495" spans="1:6" s="4" customFormat="1" ht="84" hidden="1" x14ac:dyDescent="0.3">
      <c r="A495" s="1" t="s">
        <v>153</v>
      </c>
      <c r="B495" s="1" t="s">
        <v>1408</v>
      </c>
      <c r="C495" s="1" t="s">
        <v>1358</v>
      </c>
      <c r="D495" s="1" t="s">
        <v>143</v>
      </c>
      <c r="E495" s="2" t="s">
        <v>673</v>
      </c>
      <c r="F495" s="3">
        <v>1376</v>
      </c>
    </row>
    <row r="496" spans="1:6" s="4" customFormat="1" ht="36" hidden="1" x14ac:dyDescent="0.3">
      <c r="A496" s="1" t="s">
        <v>153</v>
      </c>
      <c r="B496" s="1" t="s">
        <v>1408</v>
      </c>
      <c r="C496" s="1" t="s">
        <v>1358</v>
      </c>
      <c r="D496" s="1" t="s">
        <v>179</v>
      </c>
      <c r="E496" s="2" t="s">
        <v>674</v>
      </c>
      <c r="F496" s="3">
        <v>224</v>
      </c>
    </row>
    <row r="497" spans="1:6" s="4" customFormat="1" ht="36" hidden="1" x14ac:dyDescent="0.3">
      <c r="A497" s="1" t="s">
        <v>153</v>
      </c>
      <c r="B497" s="1" t="s">
        <v>1408</v>
      </c>
      <c r="C497" s="1" t="s">
        <v>1358</v>
      </c>
      <c r="D497" s="1" t="s">
        <v>155</v>
      </c>
      <c r="E497" s="2" t="s">
        <v>675</v>
      </c>
      <c r="F497" s="3">
        <v>1152</v>
      </c>
    </row>
    <row r="498" spans="1:6" s="4" customFormat="1" ht="84" x14ac:dyDescent="0.3">
      <c r="A498" s="1" t="s">
        <v>153</v>
      </c>
      <c r="B498" s="1" t="s">
        <v>1408</v>
      </c>
      <c r="C498" s="1" t="s">
        <v>527</v>
      </c>
      <c r="D498" s="1"/>
      <c r="E498" s="2" t="s">
        <v>114</v>
      </c>
      <c r="F498" s="3">
        <v>6986.09</v>
      </c>
    </row>
    <row r="499" spans="1:6" s="4" customFormat="1" ht="84" hidden="1" x14ac:dyDescent="0.3">
      <c r="A499" s="1" t="s">
        <v>153</v>
      </c>
      <c r="B499" s="1" t="s">
        <v>1408</v>
      </c>
      <c r="C499" s="1" t="s">
        <v>527</v>
      </c>
      <c r="D499" s="1" t="s">
        <v>143</v>
      </c>
      <c r="E499" s="2" t="s">
        <v>673</v>
      </c>
      <c r="F499" s="3">
        <v>6986.09</v>
      </c>
    </row>
    <row r="500" spans="1:6" s="4" customFormat="1" ht="36" hidden="1" x14ac:dyDescent="0.3">
      <c r="A500" s="1" t="s">
        <v>153</v>
      </c>
      <c r="B500" s="1" t="s">
        <v>1408</v>
      </c>
      <c r="C500" s="1" t="s">
        <v>527</v>
      </c>
      <c r="D500" s="1" t="s">
        <v>179</v>
      </c>
      <c r="E500" s="2" t="s">
        <v>674</v>
      </c>
      <c r="F500" s="3">
        <v>967</v>
      </c>
    </row>
    <row r="501" spans="1:6" s="4" customFormat="1" ht="36" hidden="1" x14ac:dyDescent="0.3">
      <c r="A501" s="1" t="s">
        <v>153</v>
      </c>
      <c r="B501" s="1" t="s">
        <v>1408</v>
      </c>
      <c r="C501" s="1" t="s">
        <v>527</v>
      </c>
      <c r="D501" s="1" t="s">
        <v>155</v>
      </c>
      <c r="E501" s="2" t="s">
        <v>675</v>
      </c>
      <c r="F501" s="3">
        <v>6019.09</v>
      </c>
    </row>
    <row r="502" spans="1:6" s="4" customFormat="1" ht="36" hidden="1" x14ac:dyDescent="0.3">
      <c r="A502" s="1" t="s">
        <v>153</v>
      </c>
      <c r="B502" s="1" t="s">
        <v>1409</v>
      </c>
      <c r="C502" s="1"/>
      <c r="D502" s="1"/>
      <c r="E502" s="2" t="s">
        <v>653</v>
      </c>
      <c r="F502" s="3">
        <v>58763.900000000009</v>
      </c>
    </row>
    <row r="503" spans="1:6" s="4" customFormat="1" ht="60" x14ac:dyDescent="0.3">
      <c r="A503" s="1" t="s">
        <v>153</v>
      </c>
      <c r="B503" s="1" t="s">
        <v>1409</v>
      </c>
      <c r="C503" s="1" t="s">
        <v>62</v>
      </c>
      <c r="D503" s="1"/>
      <c r="E503" s="2" t="s">
        <v>1196</v>
      </c>
      <c r="F503" s="3">
        <v>39366.800000000003</v>
      </c>
    </row>
    <row r="504" spans="1:6" s="4" customFormat="1" ht="36" x14ac:dyDescent="0.3">
      <c r="A504" s="1" t="s">
        <v>153</v>
      </c>
      <c r="B504" s="1" t="s">
        <v>1409</v>
      </c>
      <c r="C504" s="1" t="s">
        <v>83</v>
      </c>
      <c r="D504" s="1"/>
      <c r="E504" s="2" t="s">
        <v>1288</v>
      </c>
      <c r="F504" s="3">
        <v>39366.800000000003</v>
      </c>
    </row>
    <row r="505" spans="1:6" s="4" customFormat="1" ht="84" x14ac:dyDescent="0.3">
      <c r="A505" s="1" t="s">
        <v>153</v>
      </c>
      <c r="B505" s="1" t="s">
        <v>1409</v>
      </c>
      <c r="C505" s="1" t="s">
        <v>84</v>
      </c>
      <c r="D505" s="1"/>
      <c r="E505" s="2" t="s">
        <v>710</v>
      </c>
      <c r="F505" s="3">
        <v>39334.800000000003</v>
      </c>
    </row>
    <row r="506" spans="1:6" s="4" customFormat="1" ht="144" hidden="1" x14ac:dyDescent="0.3">
      <c r="A506" s="1" t="s">
        <v>153</v>
      </c>
      <c r="B506" s="1" t="s">
        <v>1409</v>
      </c>
      <c r="C506" s="1" t="s">
        <v>84</v>
      </c>
      <c r="D506" s="1" t="s">
        <v>58</v>
      </c>
      <c r="E506" s="2" t="s">
        <v>660</v>
      </c>
      <c r="F506" s="3">
        <v>33472.800000000003</v>
      </c>
    </row>
    <row r="507" spans="1:6" s="4" customFormat="1" ht="36" hidden="1" x14ac:dyDescent="0.3">
      <c r="A507" s="1" t="s">
        <v>153</v>
      </c>
      <c r="B507" s="1" t="s">
        <v>1409</v>
      </c>
      <c r="C507" s="1" t="s">
        <v>84</v>
      </c>
      <c r="D507" s="1" t="s">
        <v>59</v>
      </c>
      <c r="E507" s="2" t="s">
        <v>661</v>
      </c>
      <c r="F507" s="3">
        <v>33472.800000000003</v>
      </c>
    </row>
    <row r="508" spans="1:6" s="4" customFormat="1" ht="72" hidden="1" x14ac:dyDescent="0.3">
      <c r="A508" s="1" t="s">
        <v>153</v>
      </c>
      <c r="B508" s="1" t="s">
        <v>1409</v>
      </c>
      <c r="C508" s="1" t="s">
        <v>84</v>
      </c>
      <c r="D508" s="1" t="s">
        <v>51</v>
      </c>
      <c r="E508" s="2" t="s">
        <v>663</v>
      </c>
      <c r="F508" s="3">
        <v>5862</v>
      </c>
    </row>
    <row r="509" spans="1:6" s="4" customFormat="1" ht="84" hidden="1" x14ac:dyDescent="0.3">
      <c r="A509" s="1" t="s">
        <v>153</v>
      </c>
      <c r="B509" s="1" t="s">
        <v>1409</v>
      </c>
      <c r="C509" s="1" t="s">
        <v>84</v>
      </c>
      <c r="D509" s="1" t="s">
        <v>52</v>
      </c>
      <c r="E509" s="2" t="s">
        <v>664</v>
      </c>
      <c r="F509" s="3">
        <v>5862</v>
      </c>
    </row>
    <row r="510" spans="1:6" s="4" customFormat="1" ht="36" x14ac:dyDescent="0.3">
      <c r="A510" s="1" t="s">
        <v>153</v>
      </c>
      <c r="B510" s="1" t="s">
        <v>1409</v>
      </c>
      <c r="C510" s="1" t="s">
        <v>1358</v>
      </c>
      <c r="D510" s="1"/>
      <c r="E510" s="2" t="s">
        <v>1359</v>
      </c>
      <c r="F510" s="3">
        <v>32</v>
      </c>
    </row>
    <row r="511" spans="1:6" s="4" customFormat="1" ht="72" hidden="1" x14ac:dyDescent="0.3">
      <c r="A511" s="1" t="s">
        <v>153</v>
      </c>
      <c r="B511" s="1" t="s">
        <v>1409</v>
      </c>
      <c r="C511" s="1" t="s">
        <v>1358</v>
      </c>
      <c r="D511" s="1" t="s">
        <v>51</v>
      </c>
      <c r="E511" s="2" t="s">
        <v>663</v>
      </c>
      <c r="F511" s="3">
        <v>32</v>
      </c>
    </row>
    <row r="512" spans="1:6" s="4" customFormat="1" ht="84" hidden="1" x14ac:dyDescent="0.3">
      <c r="A512" s="1" t="s">
        <v>153</v>
      </c>
      <c r="B512" s="1" t="s">
        <v>1409</v>
      </c>
      <c r="C512" s="1" t="s">
        <v>1358</v>
      </c>
      <c r="D512" s="1" t="s">
        <v>52</v>
      </c>
      <c r="E512" s="2" t="s">
        <v>664</v>
      </c>
      <c r="F512" s="3">
        <v>32</v>
      </c>
    </row>
    <row r="513" spans="1:6" s="4" customFormat="1" ht="72" x14ac:dyDescent="0.3">
      <c r="A513" s="1" t="s">
        <v>153</v>
      </c>
      <c r="B513" s="1" t="s">
        <v>1409</v>
      </c>
      <c r="C513" s="1" t="s">
        <v>65</v>
      </c>
      <c r="D513" s="1"/>
      <c r="E513" s="2" t="s">
        <v>1228</v>
      </c>
      <c r="F513" s="3">
        <v>19397.100000000002</v>
      </c>
    </row>
    <row r="514" spans="1:6" s="4" customFormat="1" ht="48" x14ac:dyDescent="0.3">
      <c r="A514" s="1" t="s">
        <v>153</v>
      </c>
      <c r="B514" s="1" t="s">
        <v>1409</v>
      </c>
      <c r="C514" s="1" t="s">
        <v>66</v>
      </c>
      <c r="D514" s="1"/>
      <c r="E514" s="2" t="s">
        <v>1231</v>
      </c>
      <c r="F514" s="3">
        <v>19397.100000000002</v>
      </c>
    </row>
    <row r="515" spans="1:6" s="4" customFormat="1" ht="60" x14ac:dyDescent="0.3">
      <c r="A515" s="1" t="s">
        <v>153</v>
      </c>
      <c r="B515" s="1" t="s">
        <v>1409</v>
      </c>
      <c r="C515" s="1" t="s">
        <v>67</v>
      </c>
      <c r="D515" s="1"/>
      <c r="E515" s="2" t="s">
        <v>1221</v>
      </c>
      <c r="F515" s="3">
        <v>17625.900000000001</v>
      </c>
    </row>
    <row r="516" spans="1:6" s="4" customFormat="1" ht="144" hidden="1" x14ac:dyDescent="0.3">
      <c r="A516" s="1" t="s">
        <v>153</v>
      </c>
      <c r="B516" s="1" t="s">
        <v>1409</v>
      </c>
      <c r="C516" s="1" t="s">
        <v>67</v>
      </c>
      <c r="D516" s="1" t="s">
        <v>58</v>
      </c>
      <c r="E516" s="2" t="s">
        <v>660</v>
      </c>
      <c r="F516" s="3">
        <v>17625.900000000001</v>
      </c>
    </row>
    <row r="517" spans="1:6" s="4" customFormat="1" ht="60" hidden="1" x14ac:dyDescent="0.3">
      <c r="A517" s="1" t="s">
        <v>153</v>
      </c>
      <c r="B517" s="1" t="s">
        <v>1409</v>
      </c>
      <c r="C517" s="1" t="s">
        <v>67</v>
      </c>
      <c r="D517" s="1" t="s">
        <v>68</v>
      </c>
      <c r="E517" s="2" t="s">
        <v>662</v>
      </c>
      <c r="F517" s="3">
        <v>17625.900000000001</v>
      </c>
    </row>
    <row r="518" spans="1:6" s="4" customFormat="1" ht="48" x14ac:dyDescent="0.3">
      <c r="A518" s="1" t="s">
        <v>153</v>
      </c>
      <c r="B518" s="1" t="s">
        <v>1409</v>
      </c>
      <c r="C518" s="1" t="s">
        <v>69</v>
      </c>
      <c r="D518" s="1"/>
      <c r="E518" s="2" t="s">
        <v>1222</v>
      </c>
      <c r="F518" s="3">
        <v>1771.2</v>
      </c>
    </row>
    <row r="519" spans="1:6" s="4" customFormat="1" ht="144" hidden="1" x14ac:dyDescent="0.3">
      <c r="A519" s="1" t="s">
        <v>153</v>
      </c>
      <c r="B519" s="1" t="s">
        <v>1409</v>
      </c>
      <c r="C519" s="1" t="s">
        <v>69</v>
      </c>
      <c r="D519" s="1" t="s">
        <v>58</v>
      </c>
      <c r="E519" s="2" t="s">
        <v>660</v>
      </c>
      <c r="F519" s="3">
        <v>50</v>
      </c>
    </row>
    <row r="520" spans="1:6" s="4" customFormat="1" ht="60" hidden="1" x14ac:dyDescent="0.3">
      <c r="A520" s="1" t="s">
        <v>153</v>
      </c>
      <c r="B520" s="1" t="s">
        <v>1409</v>
      </c>
      <c r="C520" s="1" t="s">
        <v>69</v>
      </c>
      <c r="D520" s="1" t="s">
        <v>68</v>
      </c>
      <c r="E520" s="2" t="s">
        <v>662</v>
      </c>
      <c r="F520" s="3">
        <v>50</v>
      </c>
    </row>
    <row r="521" spans="1:6" s="4" customFormat="1" ht="72" hidden="1" x14ac:dyDescent="0.3">
      <c r="A521" s="1" t="s">
        <v>153</v>
      </c>
      <c r="B521" s="1" t="s">
        <v>1409</v>
      </c>
      <c r="C521" s="1" t="s">
        <v>69</v>
      </c>
      <c r="D521" s="1" t="s">
        <v>51</v>
      </c>
      <c r="E521" s="2" t="s">
        <v>663</v>
      </c>
      <c r="F521" s="3">
        <v>1712.3</v>
      </c>
    </row>
    <row r="522" spans="1:6" s="4" customFormat="1" ht="84" hidden="1" x14ac:dyDescent="0.3">
      <c r="A522" s="1" t="s">
        <v>153</v>
      </c>
      <c r="B522" s="1" t="s">
        <v>1409</v>
      </c>
      <c r="C522" s="1" t="s">
        <v>69</v>
      </c>
      <c r="D522" s="1" t="s">
        <v>52</v>
      </c>
      <c r="E522" s="2" t="s">
        <v>664</v>
      </c>
      <c r="F522" s="3">
        <v>1712.3</v>
      </c>
    </row>
    <row r="523" spans="1:6" s="4" customFormat="1" ht="24" hidden="1" x14ac:dyDescent="0.3">
      <c r="A523" s="1" t="s">
        <v>153</v>
      </c>
      <c r="B523" s="1" t="s">
        <v>1409</v>
      </c>
      <c r="C523" s="1" t="s">
        <v>69</v>
      </c>
      <c r="D523" s="1" t="s">
        <v>53</v>
      </c>
      <c r="E523" s="2" t="s">
        <v>679</v>
      </c>
      <c r="F523" s="3">
        <v>8.9</v>
      </c>
    </row>
    <row r="524" spans="1:6" s="4" customFormat="1" ht="36" hidden="1" x14ac:dyDescent="0.3">
      <c r="A524" s="1" t="s">
        <v>153</v>
      </c>
      <c r="B524" s="1" t="s">
        <v>1409</v>
      </c>
      <c r="C524" s="1" t="s">
        <v>69</v>
      </c>
      <c r="D524" s="1" t="s">
        <v>60</v>
      </c>
      <c r="E524" s="2" t="s">
        <v>682</v>
      </c>
      <c r="F524" s="3">
        <v>8.9</v>
      </c>
    </row>
    <row r="525" spans="1:6" s="4" customFormat="1" hidden="1" x14ac:dyDescent="0.3">
      <c r="A525" s="1" t="s">
        <v>153</v>
      </c>
      <c r="B525" s="1" t="s">
        <v>223</v>
      </c>
      <c r="C525" s="1"/>
      <c r="D525" s="1"/>
      <c r="E525" s="2" t="s">
        <v>627</v>
      </c>
      <c r="F525" s="3">
        <v>787.4</v>
      </c>
    </row>
    <row r="526" spans="1:6" s="4" customFormat="1" ht="36" hidden="1" x14ac:dyDescent="0.3">
      <c r="A526" s="1" t="s">
        <v>153</v>
      </c>
      <c r="B526" s="1" t="s">
        <v>1410</v>
      </c>
      <c r="C526" s="1"/>
      <c r="D526" s="1"/>
      <c r="E526" s="2" t="s">
        <v>656</v>
      </c>
      <c r="F526" s="3">
        <v>787.4</v>
      </c>
    </row>
    <row r="527" spans="1:6" s="4" customFormat="1" ht="48" x14ac:dyDescent="0.3">
      <c r="A527" s="1" t="s">
        <v>153</v>
      </c>
      <c r="B527" s="1" t="s">
        <v>1410</v>
      </c>
      <c r="C527" s="1" t="s">
        <v>162</v>
      </c>
      <c r="D527" s="1"/>
      <c r="E527" s="2" t="s">
        <v>730</v>
      </c>
      <c r="F527" s="3">
        <v>100</v>
      </c>
    </row>
    <row r="528" spans="1:6" s="4" customFormat="1" ht="36" x14ac:dyDescent="0.3">
      <c r="A528" s="1" t="s">
        <v>153</v>
      </c>
      <c r="B528" s="1" t="s">
        <v>1410</v>
      </c>
      <c r="C528" s="1" t="s">
        <v>165</v>
      </c>
      <c r="D528" s="1"/>
      <c r="E528" s="2" t="s">
        <v>749</v>
      </c>
      <c r="F528" s="3">
        <v>100</v>
      </c>
    </row>
    <row r="529" spans="1:6" s="4" customFormat="1" ht="120" x14ac:dyDescent="0.3">
      <c r="A529" s="1" t="s">
        <v>153</v>
      </c>
      <c r="B529" s="1" t="s">
        <v>1410</v>
      </c>
      <c r="C529" s="1" t="s">
        <v>166</v>
      </c>
      <c r="D529" s="1"/>
      <c r="E529" s="2" t="s">
        <v>750</v>
      </c>
      <c r="F529" s="3">
        <v>100</v>
      </c>
    </row>
    <row r="530" spans="1:6" s="4" customFormat="1" ht="120" x14ac:dyDescent="0.3">
      <c r="A530" s="1" t="s">
        <v>153</v>
      </c>
      <c r="B530" s="1" t="s">
        <v>1410</v>
      </c>
      <c r="C530" s="1" t="s">
        <v>160</v>
      </c>
      <c r="D530" s="1"/>
      <c r="E530" s="2" t="s">
        <v>753</v>
      </c>
      <c r="F530" s="3">
        <v>100</v>
      </c>
    </row>
    <row r="531" spans="1:6" s="4" customFormat="1" ht="84" hidden="1" x14ac:dyDescent="0.3">
      <c r="A531" s="1" t="s">
        <v>153</v>
      </c>
      <c r="B531" s="1" t="s">
        <v>1410</v>
      </c>
      <c r="C531" s="1" t="s">
        <v>160</v>
      </c>
      <c r="D531" s="1" t="s">
        <v>143</v>
      </c>
      <c r="E531" s="2" t="s">
        <v>673</v>
      </c>
      <c r="F531" s="3">
        <v>100</v>
      </c>
    </row>
    <row r="532" spans="1:6" s="4" customFormat="1" ht="36" hidden="1" x14ac:dyDescent="0.3">
      <c r="A532" s="1" t="s">
        <v>153</v>
      </c>
      <c r="B532" s="1" t="s">
        <v>1410</v>
      </c>
      <c r="C532" s="1" t="s">
        <v>160</v>
      </c>
      <c r="D532" s="1" t="s">
        <v>155</v>
      </c>
      <c r="E532" s="2" t="s">
        <v>675</v>
      </c>
      <c r="F532" s="3">
        <v>100</v>
      </c>
    </row>
    <row r="533" spans="1:6" s="4" customFormat="1" ht="108" x14ac:dyDescent="0.3">
      <c r="A533" s="1" t="s">
        <v>153</v>
      </c>
      <c r="B533" s="1" t="s">
        <v>1410</v>
      </c>
      <c r="C533" s="1" t="s">
        <v>167</v>
      </c>
      <c r="D533" s="1"/>
      <c r="E533" s="2" t="s">
        <v>768</v>
      </c>
      <c r="F533" s="3">
        <v>687.4</v>
      </c>
    </row>
    <row r="534" spans="1:6" s="4" customFormat="1" ht="120" x14ac:dyDescent="0.3">
      <c r="A534" s="1" t="s">
        <v>153</v>
      </c>
      <c r="B534" s="1" t="s">
        <v>1410</v>
      </c>
      <c r="C534" s="1" t="s">
        <v>221</v>
      </c>
      <c r="D534" s="1"/>
      <c r="E534" s="2" t="s">
        <v>769</v>
      </c>
      <c r="F534" s="3">
        <v>687.4</v>
      </c>
    </row>
    <row r="535" spans="1:6" s="4" customFormat="1" ht="96" x14ac:dyDescent="0.3">
      <c r="A535" s="1" t="s">
        <v>153</v>
      </c>
      <c r="B535" s="1" t="s">
        <v>1410</v>
      </c>
      <c r="C535" s="1" t="s">
        <v>225</v>
      </c>
      <c r="D535" s="1"/>
      <c r="E535" s="2" t="s">
        <v>770</v>
      </c>
      <c r="F535" s="3">
        <v>687.4</v>
      </c>
    </row>
    <row r="536" spans="1:6" s="4" customFormat="1" ht="108" x14ac:dyDescent="0.3">
      <c r="A536" s="1" t="s">
        <v>153</v>
      </c>
      <c r="B536" s="1" t="s">
        <v>1410</v>
      </c>
      <c r="C536" s="1" t="s">
        <v>224</v>
      </c>
      <c r="D536" s="1"/>
      <c r="E536" s="2" t="s">
        <v>776</v>
      </c>
      <c r="F536" s="3">
        <v>687.4</v>
      </c>
    </row>
    <row r="537" spans="1:6" s="4" customFormat="1" ht="84" hidden="1" x14ac:dyDescent="0.3">
      <c r="A537" s="1" t="s">
        <v>153</v>
      </c>
      <c r="B537" s="1" t="s">
        <v>1410</v>
      </c>
      <c r="C537" s="1" t="s">
        <v>224</v>
      </c>
      <c r="D537" s="1" t="s">
        <v>143</v>
      </c>
      <c r="E537" s="2" t="s">
        <v>673</v>
      </c>
      <c r="F537" s="3">
        <v>687.4</v>
      </c>
    </row>
    <row r="538" spans="1:6" s="4" customFormat="1" ht="36" hidden="1" x14ac:dyDescent="0.3">
      <c r="A538" s="1" t="s">
        <v>153</v>
      </c>
      <c r="B538" s="1" t="s">
        <v>1410</v>
      </c>
      <c r="C538" s="1" t="s">
        <v>224</v>
      </c>
      <c r="D538" s="1" t="s">
        <v>155</v>
      </c>
      <c r="E538" s="2" t="s">
        <v>675</v>
      </c>
      <c r="F538" s="3">
        <v>687.4</v>
      </c>
    </row>
    <row r="539" spans="1:6" s="4" customFormat="1" ht="48" hidden="1" x14ac:dyDescent="0.3">
      <c r="A539" s="1" t="s">
        <v>226</v>
      </c>
      <c r="B539" s="1" t="s">
        <v>1396</v>
      </c>
      <c r="C539" s="1"/>
      <c r="D539" s="1"/>
      <c r="E539" s="2" t="s">
        <v>597</v>
      </c>
      <c r="F539" s="3">
        <v>11640597.922839999</v>
      </c>
    </row>
    <row r="540" spans="1:6" s="4" customFormat="1" hidden="1" x14ac:dyDescent="0.3">
      <c r="A540" s="1" t="s">
        <v>226</v>
      </c>
      <c r="B540" s="1" t="s">
        <v>111</v>
      </c>
      <c r="C540" s="1"/>
      <c r="D540" s="1"/>
      <c r="E540" s="2" t="s">
        <v>624</v>
      </c>
      <c r="F540" s="3">
        <v>11267086.924439998</v>
      </c>
    </row>
    <row r="541" spans="1:6" s="4" customFormat="1" ht="24" hidden="1" x14ac:dyDescent="0.3">
      <c r="A541" s="1" t="s">
        <v>226</v>
      </c>
      <c r="B541" s="1" t="s">
        <v>1411</v>
      </c>
      <c r="C541" s="1"/>
      <c r="D541" s="1"/>
      <c r="E541" s="2" t="s">
        <v>1015</v>
      </c>
      <c r="F541" s="3">
        <v>4928361.8</v>
      </c>
    </row>
    <row r="542" spans="1:6" s="4" customFormat="1" ht="60" x14ac:dyDescent="0.3">
      <c r="A542" s="1" t="s">
        <v>226</v>
      </c>
      <c r="B542" s="1" t="s">
        <v>1411</v>
      </c>
      <c r="C542" s="1" t="s">
        <v>232</v>
      </c>
      <c r="D542" s="1"/>
      <c r="E542" s="2" t="s">
        <v>1048</v>
      </c>
      <c r="F542" s="3">
        <v>4859134.2</v>
      </c>
    </row>
    <row r="543" spans="1:6" s="4" customFormat="1" ht="72" x14ac:dyDescent="0.3">
      <c r="A543" s="1" t="s">
        <v>226</v>
      </c>
      <c r="B543" s="1" t="s">
        <v>1411</v>
      </c>
      <c r="C543" s="1" t="s">
        <v>939</v>
      </c>
      <c r="D543" s="1"/>
      <c r="E543" s="2" t="s">
        <v>1049</v>
      </c>
      <c r="F543" s="3">
        <v>4816118.9000000004</v>
      </c>
    </row>
    <row r="544" spans="1:6" s="4" customFormat="1" ht="108" x14ac:dyDescent="0.3">
      <c r="A544" s="1" t="s">
        <v>226</v>
      </c>
      <c r="B544" s="1" t="s">
        <v>1411</v>
      </c>
      <c r="C544" s="1" t="s">
        <v>940</v>
      </c>
      <c r="D544" s="1"/>
      <c r="E544" s="2" t="s">
        <v>1050</v>
      </c>
      <c r="F544" s="3">
        <v>1283902.2</v>
      </c>
    </row>
    <row r="545" spans="1:6" s="4" customFormat="1" ht="84" x14ac:dyDescent="0.3">
      <c r="A545" s="1" t="s">
        <v>226</v>
      </c>
      <c r="B545" s="1" t="s">
        <v>1411</v>
      </c>
      <c r="C545" s="1" t="s">
        <v>927</v>
      </c>
      <c r="D545" s="1"/>
      <c r="E545" s="2" t="s">
        <v>710</v>
      </c>
      <c r="F545" s="3">
        <v>1238744.7</v>
      </c>
    </row>
    <row r="546" spans="1:6" s="4" customFormat="1" ht="84" hidden="1" x14ac:dyDescent="0.3">
      <c r="A546" s="1" t="s">
        <v>226</v>
      </c>
      <c r="B546" s="1" t="s">
        <v>1411</v>
      </c>
      <c r="C546" s="1" t="s">
        <v>927</v>
      </c>
      <c r="D546" s="1" t="s">
        <v>143</v>
      </c>
      <c r="E546" s="2" t="s">
        <v>673</v>
      </c>
      <c r="F546" s="3">
        <v>1238744.7</v>
      </c>
    </row>
    <row r="547" spans="1:6" s="4" customFormat="1" ht="36" hidden="1" x14ac:dyDescent="0.3">
      <c r="A547" s="1" t="s">
        <v>226</v>
      </c>
      <c r="B547" s="1" t="s">
        <v>1411</v>
      </c>
      <c r="C547" s="1" t="s">
        <v>927</v>
      </c>
      <c r="D547" s="1" t="s">
        <v>179</v>
      </c>
      <c r="E547" s="2" t="s">
        <v>674</v>
      </c>
      <c r="F547" s="3">
        <v>36629.800000000003</v>
      </c>
    </row>
    <row r="548" spans="1:6" s="4" customFormat="1" ht="36" hidden="1" x14ac:dyDescent="0.3">
      <c r="A548" s="1" t="s">
        <v>226</v>
      </c>
      <c r="B548" s="1" t="s">
        <v>1411</v>
      </c>
      <c r="C548" s="1" t="s">
        <v>927</v>
      </c>
      <c r="D548" s="1" t="s">
        <v>155</v>
      </c>
      <c r="E548" s="2" t="s">
        <v>675</v>
      </c>
      <c r="F548" s="3">
        <v>1202114.8999999999</v>
      </c>
    </row>
    <row r="549" spans="1:6" s="4" customFormat="1" ht="72" x14ac:dyDescent="0.3">
      <c r="A549" s="1" t="s">
        <v>226</v>
      </c>
      <c r="B549" s="1" t="s">
        <v>1411</v>
      </c>
      <c r="C549" s="1" t="s">
        <v>928</v>
      </c>
      <c r="D549" s="1"/>
      <c r="E549" s="2" t="s">
        <v>1051</v>
      </c>
      <c r="F549" s="3">
        <v>45157.5</v>
      </c>
    </row>
    <row r="550" spans="1:6" s="4" customFormat="1" ht="84" hidden="1" x14ac:dyDescent="0.3">
      <c r="A550" s="1" t="s">
        <v>226</v>
      </c>
      <c r="B550" s="1" t="s">
        <v>1411</v>
      </c>
      <c r="C550" s="1" t="s">
        <v>928</v>
      </c>
      <c r="D550" s="1" t="s">
        <v>143</v>
      </c>
      <c r="E550" s="2" t="s">
        <v>673</v>
      </c>
      <c r="F550" s="3">
        <v>45157.5</v>
      </c>
    </row>
    <row r="551" spans="1:6" s="4" customFormat="1" ht="36" hidden="1" x14ac:dyDescent="0.3">
      <c r="A551" s="1" t="s">
        <v>226</v>
      </c>
      <c r="B551" s="1" t="s">
        <v>1411</v>
      </c>
      <c r="C551" s="1" t="s">
        <v>928</v>
      </c>
      <c r="D551" s="1" t="s">
        <v>179</v>
      </c>
      <c r="E551" s="2" t="s">
        <v>674</v>
      </c>
      <c r="F551" s="3">
        <v>19105.048719999999</v>
      </c>
    </row>
    <row r="552" spans="1:6" s="4" customFormat="1" ht="36" hidden="1" x14ac:dyDescent="0.3">
      <c r="A552" s="1" t="s">
        <v>226</v>
      </c>
      <c r="B552" s="1" t="s">
        <v>1411</v>
      </c>
      <c r="C552" s="1" t="s">
        <v>928</v>
      </c>
      <c r="D552" s="1" t="s">
        <v>155</v>
      </c>
      <c r="E552" s="2" t="s">
        <v>675</v>
      </c>
      <c r="F552" s="3">
        <v>26052.451280000001</v>
      </c>
    </row>
    <row r="553" spans="1:6" s="4" customFormat="1" ht="96" x14ac:dyDescent="0.3">
      <c r="A553" s="1" t="s">
        <v>226</v>
      </c>
      <c r="B553" s="1" t="s">
        <v>1411</v>
      </c>
      <c r="C553" s="1" t="s">
        <v>941</v>
      </c>
      <c r="D553" s="1"/>
      <c r="E553" s="2" t="s">
        <v>1052</v>
      </c>
      <c r="F553" s="3">
        <v>3532216.7</v>
      </c>
    </row>
    <row r="554" spans="1:6" s="4" customFormat="1" ht="72" x14ac:dyDescent="0.3">
      <c r="A554" s="1" t="s">
        <v>226</v>
      </c>
      <c r="B554" s="1" t="s">
        <v>1411</v>
      </c>
      <c r="C554" s="1" t="s">
        <v>929</v>
      </c>
      <c r="D554" s="1"/>
      <c r="E554" s="2" t="s">
        <v>1053</v>
      </c>
      <c r="F554" s="3">
        <v>3530362</v>
      </c>
    </row>
    <row r="555" spans="1:6" s="4" customFormat="1" ht="84" hidden="1" x14ac:dyDescent="0.3">
      <c r="A555" s="1" t="s">
        <v>226</v>
      </c>
      <c r="B555" s="1" t="s">
        <v>1411</v>
      </c>
      <c r="C555" s="1" t="s">
        <v>929</v>
      </c>
      <c r="D555" s="1" t="s">
        <v>143</v>
      </c>
      <c r="E555" s="2" t="s">
        <v>673</v>
      </c>
      <c r="F555" s="3">
        <v>3530362</v>
      </c>
    </row>
    <row r="556" spans="1:6" s="4" customFormat="1" ht="36" hidden="1" x14ac:dyDescent="0.3">
      <c r="A556" s="1" t="s">
        <v>226</v>
      </c>
      <c r="B556" s="1" t="s">
        <v>1411</v>
      </c>
      <c r="C556" s="1" t="s">
        <v>929</v>
      </c>
      <c r="D556" s="1" t="s">
        <v>179</v>
      </c>
      <c r="E556" s="2" t="s">
        <v>674</v>
      </c>
      <c r="F556" s="3">
        <v>106471.3</v>
      </c>
    </row>
    <row r="557" spans="1:6" s="4" customFormat="1" ht="36" hidden="1" x14ac:dyDescent="0.3">
      <c r="A557" s="1" t="s">
        <v>226</v>
      </c>
      <c r="B557" s="1" t="s">
        <v>1411</v>
      </c>
      <c r="C557" s="1" t="s">
        <v>929</v>
      </c>
      <c r="D557" s="1" t="s">
        <v>155</v>
      </c>
      <c r="E557" s="2" t="s">
        <v>675</v>
      </c>
      <c r="F557" s="3">
        <v>3423890.7</v>
      </c>
    </row>
    <row r="558" spans="1:6" s="4" customFormat="1" ht="409.6" x14ac:dyDescent="0.3">
      <c r="A558" s="1" t="s">
        <v>226</v>
      </c>
      <c r="B558" s="1" t="s">
        <v>1411</v>
      </c>
      <c r="C558" s="1" t="s">
        <v>930</v>
      </c>
      <c r="D558" s="1"/>
      <c r="E558" s="2" t="s">
        <v>1054</v>
      </c>
      <c r="F558" s="3">
        <v>1854.6999999999998</v>
      </c>
    </row>
    <row r="559" spans="1:6" s="4" customFormat="1" ht="84" hidden="1" x14ac:dyDescent="0.3">
      <c r="A559" s="1" t="s">
        <v>226</v>
      </c>
      <c r="B559" s="1" t="s">
        <v>1411</v>
      </c>
      <c r="C559" s="1" t="s">
        <v>930</v>
      </c>
      <c r="D559" s="1" t="s">
        <v>143</v>
      </c>
      <c r="E559" s="2" t="s">
        <v>673</v>
      </c>
      <c r="F559" s="3">
        <v>1854.6999999999998</v>
      </c>
    </row>
    <row r="560" spans="1:6" s="4" customFormat="1" ht="36" hidden="1" x14ac:dyDescent="0.3">
      <c r="A560" s="1" t="s">
        <v>226</v>
      </c>
      <c r="B560" s="1" t="s">
        <v>1411</v>
      </c>
      <c r="C560" s="1" t="s">
        <v>930</v>
      </c>
      <c r="D560" s="1" t="s">
        <v>155</v>
      </c>
      <c r="E560" s="2" t="s">
        <v>675</v>
      </c>
      <c r="F560" s="3">
        <v>1854.6999999999998</v>
      </c>
    </row>
    <row r="561" spans="1:6" s="4" customFormat="1" ht="60" x14ac:dyDescent="0.3">
      <c r="A561" s="1" t="s">
        <v>226</v>
      </c>
      <c r="B561" s="1" t="s">
        <v>1411</v>
      </c>
      <c r="C561" s="1" t="s">
        <v>942</v>
      </c>
      <c r="D561" s="1"/>
      <c r="E561" s="2" t="s">
        <v>1078</v>
      </c>
      <c r="F561" s="3">
        <v>43015.3</v>
      </c>
    </row>
    <row r="562" spans="1:6" s="4" customFormat="1" ht="96" x14ac:dyDescent="0.3">
      <c r="A562" s="1" t="s">
        <v>226</v>
      </c>
      <c r="B562" s="1" t="s">
        <v>1411</v>
      </c>
      <c r="C562" s="1" t="s">
        <v>943</v>
      </c>
      <c r="D562" s="1"/>
      <c r="E562" s="2" t="s">
        <v>1079</v>
      </c>
      <c r="F562" s="3">
        <v>43015.3</v>
      </c>
    </row>
    <row r="563" spans="1:6" s="4" customFormat="1" ht="96" x14ac:dyDescent="0.3">
      <c r="A563" s="1" t="s">
        <v>226</v>
      </c>
      <c r="B563" s="1" t="s">
        <v>1411</v>
      </c>
      <c r="C563" s="1" t="s">
        <v>931</v>
      </c>
      <c r="D563" s="1"/>
      <c r="E563" s="2" t="s">
        <v>1080</v>
      </c>
      <c r="F563" s="3">
        <v>43015.3</v>
      </c>
    </row>
    <row r="564" spans="1:6" s="4" customFormat="1" ht="84" hidden="1" x14ac:dyDescent="0.3">
      <c r="A564" s="1" t="s">
        <v>226</v>
      </c>
      <c r="B564" s="1" t="s">
        <v>1411</v>
      </c>
      <c r="C564" s="1" t="s">
        <v>931</v>
      </c>
      <c r="D564" s="1" t="s">
        <v>143</v>
      </c>
      <c r="E564" s="2" t="s">
        <v>673</v>
      </c>
      <c r="F564" s="3">
        <v>30608.6</v>
      </c>
    </row>
    <row r="565" spans="1:6" s="4" customFormat="1" ht="84" hidden="1" x14ac:dyDescent="0.3">
      <c r="A565" s="1" t="s">
        <v>226</v>
      </c>
      <c r="B565" s="1" t="s">
        <v>1411</v>
      </c>
      <c r="C565" s="1" t="s">
        <v>931</v>
      </c>
      <c r="D565" s="1" t="s">
        <v>139</v>
      </c>
      <c r="E565" s="2" t="s">
        <v>676</v>
      </c>
      <c r="F565" s="3">
        <v>30608.6</v>
      </c>
    </row>
    <row r="566" spans="1:6" s="4" customFormat="1" ht="24" hidden="1" x14ac:dyDescent="0.3">
      <c r="A566" s="1" t="s">
        <v>226</v>
      </c>
      <c r="B566" s="1" t="s">
        <v>1411</v>
      </c>
      <c r="C566" s="1" t="s">
        <v>931</v>
      </c>
      <c r="D566" s="1" t="s">
        <v>53</v>
      </c>
      <c r="E566" s="2" t="s">
        <v>679</v>
      </c>
      <c r="F566" s="3">
        <v>12406.7</v>
      </c>
    </row>
    <row r="567" spans="1:6" s="4" customFormat="1" ht="120" hidden="1" x14ac:dyDescent="0.3">
      <c r="A567" s="1" t="s">
        <v>226</v>
      </c>
      <c r="B567" s="1" t="s">
        <v>1411</v>
      </c>
      <c r="C567" s="1" t="s">
        <v>931</v>
      </c>
      <c r="D567" s="1" t="s">
        <v>262</v>
      </c>
      <c r="E567" s="2" t="s">
        <v>680</v>
      </c>
      <c r="F567" s="3">
        <v>12406.7</v>
      </c>
    </row>
    <row r="568" spans="1:6" s="4" customFormat="1" ht="72" x14ac:dyDescent="0.3">
      <c r="A568" s="1" t="s">
        <v>226</v>
      </c>
      <c r="B568" s="1" t="s">
        <v>1411</v>
      </c>
      <c r="C568" s="1" t="s">
        <v>917</v>
      </c>
      <c r="D568" s="1"/>
      <c r="E568" s="2" t="s">
        <v>1083</v>
      </c>
      <c r="F568" s="3">
        <v>62067.600000000006</v>
      </c>
    </row>
    <row r="569" spans="1:6" s="4" customFormat="1" ht="72" x14ac:dyDescent="0.3">
      <c r="A569" s="1" t="s">
        <v>226</v>
      </c>
      <c r="B569" s="1" t="s">
        <v>1411</v>
      </c>
      <c r="C569" s="1" t="s">
        <v>918</v>
      </c>
      <c r="D569" s="1"/>
      <c r="E569" s="2" t="s">
        <v>1084</v>
      </c>
      <c r="F569" s="3">
        <v>29651.200000000001</v>
      </c>
    </row>
    <row r="570" spans="1:6" s="4" customFormat="1" ht="120" x14ac:dyDescent="0.3">
      <c r="A570" s="1" t="s">
        <v>226</v>
      </c>
      <c r="B570" s="1" t="s">
        <v>1411</v>
      </c>
      <c r="C570" s="1" t="s">
        <v>919</v>
      </c>
      <c r="D570" s="1"/>
      <c r="E570" s="2" t="s">
        <v>1085</v>
      </c>
      <c r="F570" s="3">
        <v>29651.200000000001</v>
      </c>
    </row>
    <row r="571" spans="1:6" s="4" customFormat="1" ht="132" x14ac:dyDescent="0.3">
      <c r="A571" s="1" t="s">
        <v>226</v>
      </c>
      <c r="B571" s="1" t="s">
        <v>1411</v>
      </c>
      <c r="C571" s="1" t="s">
        <v>932</v>
      </c>
      <c r="D571" s="1"/>
      <c r="E571" s="2" t="s">
        <v>1088</v>
      </c>
      <c r="F571" s="3">
        <v>6420</v>
      </c>
    </row>
    <row r="572" spans="1:6" s="4" customFormat="1" ht="84" hidden="1" x14ac:dyDescent="0.3">
      <c r="A572" s="1" t="s">
        <v>226</v>
      </c>
      <c r="B572" s="1" t="s">
        <v>1411</v>
      </c>
      <c r="C572" s="1" t="s">
        <v>932</v>
      </c>
      <c r="D572" s="1" t="s">
        <v>143</v>
      </c>
      <c r="E572" s="2" t="s">
        <v>673</v>
      </c>
      <c r="F572" s="3">
        <v>4060</v>
      </c>
    </row>
    <row r="573" spans="1:6" s="4" customFormat="1" ht="84" hidden="1" x14ac:dyDescent="0.3">
      <c r="A573" s="1" t="s">
        <v>226</v>
      </c>
      <c r="B573" s="1" t="s">
        <v>1411</v>
      </c>
      <c r="C573" s="1" t="s">
        <v>932</v>
      </c>
      <c r="D573" s="1" t="s">
        <v>139</v>
      </c>
      <c r="E573" s="2" t="s">
        <v>676</v>
      </c>
      <c r="F573" s="3">
        <v>4060</v>
      </c>
    </row>
    <row r="574" spans="1:6" s="4" customFormat="1" ht="24" hidden="1" x14ac:dyDescent="0.3">
      <c r="A574" s="1" t="s">
        <v>226</v>
      </c>
      <c r="B574" s="1" t="s">
        <v>1411</v>
      </c>
      <c r="C574" s="1" t="s">
        <v>932</v>
      </c>
      <c r="D574" s="1" t="s">
        <v>53</v>
      </c>
      <c r="E574" s="2" t="s">
        <v>679</v>
      </c>
      <c r="F574" s="3">
        <v>2360</v>
      </c>
    </row>
    <row r="575" spans="1:6" s="4" customFormat="1" ht="120" hidden="1" x14ac:dyDescent="0.3">
      <c r="A575" s="1" t="s">
        <v>226</v>
      </c>
      <c r="B575" s="1" t="s">
        <v>1411</v>
      </c>
      <c r="C575" s="1" t="s">
        <v>932</v>
      </c>
      <c r="D575" s="1" t="s">
        <v>262</v>
      </c>
      <c r="E575" s="2" t="s">
        <v>680</v>
      </c>
      <c r="F575" s="3">
        <v>2360</v>
      </c>
    </row>
    <row r="576" spans="1:6" s="4" customFormat="1" ht="132" x14ac:dyDescent="0.3">
      <c r="A576" s="1" t="s">
        <v>226</v>
      </c>
      <c r="B576" s="1" t="s">
        <v>1411</v>
      </c>
      <c r="C576" s="1" t="s">
        <v>933</v>
      </c>
      <c r="D576" s="1"/>
      <c r="E576" s="2" t="s">
        <v>1089</v>
      </c>
      <c r="F576" s="3">
        <v>16047.4</v>
      </c>
    </row>
    <row r="577" spans="1:6" s="4" customFormat="1" ht="60" hidden="1" x14ac:dyDescent="0.3">
      <c r="A577" s="1" t="s">
        <v>226</v>
      </c>
      <c r="B577" s="1" t="s">
        <v>1411</v>
      </c>
      <c r="C577" s="1" t="s">
        <v>933</v>
      </c>
      <c r="D577" s="1" t="s">
        <v>345</v>
      </c>
      <c r="E577" s="2" t="s">
        <v>671</v>
      </c>
      <c r="F577" s="3">
        <v>16047.4</v>
      </c>
    </row>
    <row r="578" spans="1:6" s="4" customFormat="1" ht="276" hidden="1" x14ac:dyDescent="0.3">
      <c r="A578" s="1" t="s">
        <v>226</v>
      </c>
      <c r="B578" s="1" t="s">
        <v>1411</v>
      </c>
      <c r="C578" s="1" t="s">
        <v>933</v>
      </c>
      <c r="D578" s="1" t="s">
        <v>934</v>
      </c>
      <c r="E578" s="2" t="s">
        <v>1012</v>
      </c>
      <c r="F578" s="3">
        <v>16047.4</v>
      </c>
    </row>
    <row r="579" spans="1:6" s="4" customFormat="1" ht="132" x14ac:dyDescent="0.3">
      <c r="A579" s="1" t="s">
        <v>226</v>
      </c>
      <c r="B579" s="1" t="s">
        <v>1411</v>
      </c>
      <c r="C579" s="1" t="s">
        <v>935</v>
      </c>
      <c r="D579" s="1"/>
      <c r="E579" s="2" t="s">
        <v>1090</v>
      </c>
      <c r="F579" s="3">
        <v>7183.8</v>
      </c>
    </row>
    <row r="580" spans="1:6" s="4" customFormat="1" ht="60" hidden="1" x14ac:dyDescent="0.3">
      <c r="A580" s="1" t="s">
        <v>226</v>
      </c>
      <c r="B580" s="1" t="s">
        <v>1411</v>
      </c>
      <c r="C580" s="1" t="s">
        <v>935</v>
      </c>
      <c r="D580" s="1" t="s">
        <v>345</v>
      </c>
      <c r="E580" s="2" t="s">
        <v>671</v>
      </c>
      <c r="F580" s="3">
        <v>7183.8</v>
      </c>
    </row>
    <row r="581" spans="1:6" s="4" customFormat="1" ht="276" hidden="1" x14ac:dyDescent="0.3">
      <c r="A581" s="1" t="s">
        <v>226</v>
      </c>
      <c r="B581" s="1" t="s">
        <v>1411</v>
      </c>
      <c r="C581" s="1" t="s">
        <v>935</v>
      </c>
      <c r="D581" s="1" t="s">
        <v>934</v>
      </c>
      <c r="E581" s="2" t="s">
        <v>1012</v>
      </c>
      <c r="F581" s="3">
        <v>7183.8</v>
      </c>
    </row>
    <row r="582" spans="1:6" s="4" customFormat="1" ht="120" x14ac:dyDescent="0.3">
      <c r="A582" s="1" t="s">
        <v>226</v>
      </c>
      <c r="B582" s="1" t="s">
        <v>1411</v>
      </c>
      <c r="C582" s="1" t="s">
        <v>944</v>
      </c>
      <c r="D582" s="1"/>
      <c r="E582" s="2" t="s">
        <v>1104</v>
      </c>
      <c r="F582" s="3">
        <v>32416.400000000001</v>
      </c>
    </row>
    <row r="583" spans="1:6" s="4" customFormat="1" ht="168" x14ac:dyDescent="0.3">
      <c r="A583" s="1" t="s">
        <v>226</v>
      </c>
      <c r="B583" s="1" t="s">
        <v>1411</v>
      </c>
      <c r="C583" s="1" t="s">
        <v>945</v>
      </c>
      <c r="D583" s="1"/>
      <c r="E583" s="2" t="s">
        <v>1105</v>
      </c>
      <c r="F583" s="3">
        <v>4329.6000000000004</v>
      </c>
    </row>
    <row r="584" spans="1:6" s="4" customFormat="1" ht="72" x14ac:dyDescent="0.3">
      <c r="A584" s="1" t="s">
        <v>226</v>
      </c>
      <c r="B584" s="1" t="s">
        <v>1411</v>
      </c>
      <c r="C584" s="1" t="s">
        <v>936</v>
      </c>
      <c r="D584" s="1"/>
      <c r="E584" s="2" t="s">
        <v>1296</v>
      </c>
      <c r="F584" s="3">
        <v>4329.6000000000004</v>
      </c>
    </row>
    <row r="585" spans="1:6" s="4" customFormat="1" ht="84" hidden="1" x14ac:dyDescent="0.3">
      <c r="A585" s="1" t="s">
        <v>226</v>
      </c>
      <c r="B585" s="1" t="s">
        <v>1411</v>
      </c>
      <c r="C585" s="1" t="s">
        <v>936</v>
      </c>
      <c r="D585" s="1" t="s">
        <v>143</v>
      </c>
      <c r="E585" s="2" t="s">
        <v>673</v>
      </c>
      <c r="F585" s="3">
        <v>4329.6000000000004</v>
      </c>
    </row>
    <row r="586" spans="1:6" s="4" customFormat="1" ht="36" hidden="1" x14ac:dyDescent="0.3">
      <c r="A586" s="1" t="s">
        <v>226</v>
      </c>
      <c r="B586" s="1" t="s">
        <v>1411</v>
      </c>
      <c r="C586" s="1" t="s">
        <v>936</v>
      </c>
      <c r="D586" s="1" t="s">
        <v>155</v>
      </c>
      <c r="E586" s="2" t="s">
        <v>675</v>
      </c>
      <c r="F586" s="3">
        <v>4329.6000000000004</v>
      </c>
    </row>
    <row r="587" spans="1:6" s="4" customFormat="1" ht="132" x14ac:dyDescent="0.3">
      <c r="A587" s="1" t="s">
        <v>226</v>
      </c>
      <c r="B587" s="1" t="s">
        <v>1411</v>
      </c>
      <c r="C587" s="1" t="s">
        <v>946</v>
      </c>
      <c r="D587" s="1"/>
      <c r="E587" s="2" t="s">
        <v>1106</v>
      </c>
      <c r="F587" s="3">
        <v>28086.799999999999</v>
      </c>
    </row>
    <row r="588" spans="1:6" s="4" customFormat="1" ht="60" x14ac:dyDescent="0.3">
      <c r="A588" s="1" t="s">
        <v>226</v>
      </c>
      <c r="B588" s="1" t="s">
        <v>1411</v>
      </c>
      <c r="C588" s="1" t="s">
        <v>937</v>
      </c>
      <c r="D588" s="1"/>
      <c r="E588" s="2" t="s">
        <v>1107</v>
      </c>
      <c r="F588" s="3">
        <v>276.8</v>
      </c>
    </row>
    <row r="589" spans="1:6" s="4" customFormat="1" ht="84" hidden="1" x14ac:dyDescent="0.3">
      <c r="A589" s="1" t="s">
        <v>226</v>
      </c>
      <c r="B589" s="1" t="s">
        <v>1411</v>
      </c>
      <c r="C589" s="1" t="s">
        <v>937</v>
      </c>
      <c r="D589" s="1" t="s">
        <v>143</v>
      </c>
      <c r="E589" s="2" t="s">
        <v>673</v>
      </c>
      <c r="F589" s="3">
        <v>276.8</v>
      </c>
    </row>
    <row r="590" spans="1:6" s="4" customFormat="1" ht="36" hidden="1" x14ac:dyDescent="0.3">
      <c r="A590" s="1" t="s">
        <v>226</v>
      </c>
      <c r="B590" s="1" t="s">
        <v>1411</v>
      </c>
      <c r="C590" s="1" t="s">
        <v>937</v>
      </c>
      <c r="D590" s="1" t="s">
        <v>155</v>
      </c>
      <c r="E590" s="2" t="s">
        <v>675</v>
      </c>
      <c r="F590" s="3">
        <v>276.8</v>
      </c>
    </row>
    <row r="591" spans="1:6" s="4" customFormat="1" ht="84" x14ac:dyDescent="0.3">
      <c r="A591" s="1" t="s">
        <v>226</v>
      </c>
      <c r="B591" s="1" t="s">
        <v>1411</v>
      </c>
      <c r="C591" s="1" t="s">
        <v>938</v>
      </c>
      <c r="D591" s="1"/>
      <c r="E591" s="2" t="s">
        <v>1108</v>
      </c>
      <c r="F591" s="3">
        <v>27810</v>
      </c>
    </row>
    <row r="592" spans="1:6" s="4" customFormat="1" ht="84" hidden="1" x14ac:dyDescent="0.3">
      <c r="A592" s="1" t="s">
        <v>226</v>
      </c>
      <c r="B592" s="1" t="s">
        <v>1411</v>
      </c>
      <c r="C592" s="1" t="s">
        <v>938</v>
      </c>
      <c r="D592" s="1" t="s">
        <v>143</v>
      </c>
      <c r="E592" s="2" t="s">
        <v>673</v>
      </c>
      <c r="F592" s="3">
        <v>27810</v>
      </c>
    </row>
    <row r="593" spans="1:6" s="4" customFormat="1" ht="36" hidden="1" x14ac:dyDescent="0.3">
      <c r="A593" s="1" t="s">
        <v>226</v>
      </c>
      <c r="B593" s="1" t="s">
        <v>1411</v>
      </c>
      <c r="C593" s="1" t="s">
        <v>938</v>
      </c>
      <c r="D593" s="1" t="s">
        <v>155</v>
      </c>
      <c r="E593" s="2" t="s">
        <v>675</v>
      </c>
      <c r="F593" s="3">
        <v>27810</v>
      </c>
    </row>
    <row r="594" spans="1:6" s="4" customFormat="1" ht="60" x14ac:dyDescent="0.3">
      <c r="A594" s="1" t="s">
        <v>226</v>
      </c>
      <c r="B594" s="1" t="s">
        <v>1411</v>
      </c>
      <c r="C594" s="1" t="s">
        <v>62</v>
      </c>
      <c r="D594" s="1"/>
      <c r="E594" s="2" t="s">
        <v>1196</v>
      </c>
      <c r="F594" s="3">
        <v>7160</v>
      </c>
    </row>
    <row r="595" spans="1:6" s="4" customFormat="1" ht="36" x14ac:dyDescent="0.3">
      <c r="A595" s="1" t="s">
        <v>226</v>
      </c>
      <c r="B595" s="1" t="s">
        <v>1411</v>
      </c>
      <c r="C595" s="1" t="s">
        <v>83</v>
      </c>
      <c r="D595" s="1"/>
      <c r="E595" s="2" t="s">
        <v>1288</v>
      </c>
      <c r="F595" s="3">
        <v>7160</v>
      </c>
    </row>
    <row r="596" spans="1:6" s="4" customFormat="1" ht="36" x14ac:dyDescent="0.3">
      <c r="A596" s="1" t="s">
        <v>226</v>
      </c>
      <c r="B596" s="1" t="s">
        <v>1411</v>
      </c>
      <c r="C596" s="1" t="s">
        <v>1358</v>
      </c>
      <c r="D596" s="1"/>
      <c r="E596" s="2" t="s">
        <v>1359</v>
      </c>
      <c r="F596" s="3">
        <v>7160</v>
      </c>
    </row>
    <row r="597" spans="1:6" s="4" customFormat="1" ht="84" hidden="1" x14ac:dyDescent="0.3">
      <c r="A597" s="1" t="s">
        <v>226</v>
      </c>
      <c r="B597" s="1" t="s">
        <v>1411</v>
      </c>
      <c r="C597" s="1" t="s">
        <v>1358</v>
      </c>
      <c r="D597" s="1" t="s">
        <v>143</v>
      </c>
      <c r="E597" s="2" t="s">
        <v>673</v>
      </c>
      <c r="F597" s="3">
        <v>7160</v>
      </c>
    </row>
    <row r="598" spans="1:6" s="4" customFormat="1" ht="36" hidden="1" x14ac:dyDescent="0.3">
      <c r="A598" s="1" t="s">
        <v>226</v>
      </c>
      <c r="B598" s="1" t="s">
        <v>1411</v>
      </c>
      <c r="C598" s="1" t="s">
        <v>1358</v>
      </c>
      <c r="D598" s="1" t="s">
        <v>179</v>
      </c>
      <c r="E598" s="2" t="s">
        <v>674</v>
      </c>
      <c r="F598" s="3">
        <v>224</v>
      </c>
    </row>
    <row r="599" spans="1:6" s="4" customFormat="1" ht="36" hidden="1" x14ac:dyDescent="0.3">
      <c r="A599" s="1" t="s">
        <v>226</v>
      </c>
      <c r="B599" s="1" t="s">
        <v>1411</v>
      </c>
      <c r="C599" s="1" t="s">
        <v>1358</v>
      </c>
      <c r="D599" s="1" t="s">
        <v>155</v>
      </c>
      <c r="E599" s="2" t="s">
        <v>675</v>
      </c>
      <c r="F599" s="3">
        <v>6936</v>
      </c>
    </row>
    <row r="600" spans="1:6" s="4" customFormat="1" hidden="1" x14ac:dyDescent="0.3">
      <c r="A600" s="1" t="s">
        <v>226</v>
      </c>
      <c r="B600" s="1" t="s">
        <v>1412</v>
      </c>
      <c r="C600" s="1"/>
      <c r="D600" s="1"/>
      <c r="E600" s="2" t="s">
        <v>1016</v>
      </c>
      <c r="F600" s="3">
        <v>5237700.9000000004</v>
      </c>
    </row>
    <row r="601" spans="1:6" s="4" customFormat="1" ht="108" x14ac:dyDescent="0.3">
      <c r="A601" s="1" t="s">
        <v>226</v>
      </c>
      <c r="B601" s="1" t="s">
        <v>1412</v>
      </c>
      <c r="C601" s="1" t="s">
        <v>167</v>
      </c>
      <c r="D601" s="1"/>
      <c r="E601" s="2" t="s">
        <v>768</v>
      </c>
      <c r="F601" s="3">
        <v>17131.900000000001</v>
      </c>
    </row>
    <row r="602" spans="1:6" s="4" customFormat="1" ht="60" x14ac:dyDescent="0.3">
      <c r="A602" s="1" t="s">
        <v>226</v>
      </c>
      <c r="B602" s="1" t="s">
        <v>1412</v>
      </c>
      <c r="C602" s="1" t="s">
        <v>168</v>
      </c>
      <c r="D602" s="1"/>
      <c r="E602" s="2" t="s">
        <v>781</v>
      </c>
      <c r="F602" s="3">
        <v>17131.900000000001</v>
      </c>
    </row>
    <row r="603" spans="1:6" s="4" customFormat="1" ht="156" x14ac:dyDescent="0.3">
      <c r="A603" s="1" t="s">
        <v>226</v>
      </c>
      <c r="B603" s="1" t="s">
        <v>1412</v>
      </c>
      <c r="C603" s="1" t="s">
        <v>169</v>
      </c>
      <c r="D603" s="1"/>
      <c r="E603" s="2" t="s">
        <v>782</v>
      </c>
      <c r="F603" s="3">
        <v>17131.900000000001</v>
      </c>
    </row>
    <row r="604" spans="1:6" s="4" customFormat="1" ht="72" x14ac:dyDescent="0.3">
      <c r="A604" s="1" t="s">
        <v>226</v>
      </c>
      <c r="B604" s="1" t="s">
        <v>1412</v>
      </c>
      <c r="C604" s="1" t="s">
        <v>161</v>
      </c>
      <c r="D604" s="1"/>
      <c r="E604" s="2" t="s">
        <v>1250</v>
      </c>
      <c r="F604" s="3">
        <v>17131.900000000001</v>
      </c>
    </row>
    <row r="605" spans="1:6" s="4" customFormat="1" ht="84" hidden="1" x14ac:dyDescent="0.3">
      <c r="A605" s="1" t="s">
        <v>226</v>
      </c>
      <c r="B605" s="1" t="s">
        <v>1412</v>
      </c>
      <c r="C605" s="1" t="s">
        <v>161</v>
      </c>
      <c r="D605" s="1" t="s">
        <v>143</v>
      </c>
      <c r="E605" s="2" t="s">
        <v>673</v>
      </c>
      <c r="F605" s="3">
        <v>17131.900000000001</v>
      </c>
    </row>
    <row r="606" spans="1:6" s="4" customFormat="1" ht="36" hidden="1" x14ac:dyDescent="0.3">
      <c r="A606" s="1" t="s">
        <v>226</v>
      </c>
      <c r="B606" s="1" t="s">
        <v>1412</v>
      </c>
      <c r="C606" s="1" t="s">
        <v>161</v>
      </c>
      <c r="D606" s="1" t="s">
        <v>179</v>
      </c>
      <c r="E606" s="2" t="s">
        <v>674</v>
      </c>
      <c r="F606" s="3">
        <v>2316.6999999999998</v>
      </c>
    </row>
    <row r="607" spans="1:6" s="4" customFormat="1" ht="36" hidden="1" x14ac:dyDescent="0.3">
      <c r="A607" s="1" t="s">
        <v>226</v>
      </c>
      <c r="B607" s="1" t="s">
        <v>1412</v>
      </c>
      <c r="C607" s="1" t="s">
        <v>161</v>
      </c>
      <c r="D607" s="1" t="s">
        <v>155</v>
      </c>
      <c r="E607" s="2" t="s">
        <v>675</v>
      </c>
      <c r="F607" s="3">
        <v>14815.2</v>
      </c>
    </row>
    <row r="608" spans="1:6" s="4" customFormat="1" ht="60" x14ac:dyDescent="0.3">
      <c r="A608" s="1" t="s">
        <v>226</v>
      </c>
      <c r="B608" s="1" t="s">
        <v>1412</v>
      </c>
      <c r="C608" s="1" t="s">
        <v>232</v>
      </c>
      <c r="D608" s="1"/>
      <c r="E608" s="2" t="s">
        <v>1048</v>
      </c>
      <c r="F608" s="3">
        <v>4922956.5</v>
      </c>
    </row>
    <row r="609" spans="1:6" s="4" customFormat="1" ht="60" x14ac:dyDescent="0.3">
      <c r="A609" s="1" t="s">
        <v>226</v>
      </c>
      <c r="B609" s="1" t="s">
        <v>1412</v>
      </c>
      <c r="C609" s="1" t="s">
        <v>962</v>
      </c>
      <c r="D609" s="1"/>
      <c r="E609" s="2" t="s">
        <v>1055</v>
      </c>
      <c r="F609" s="3">
        <v>4917942.2</v>
      </c>
    </row>
    <row r="610" spans="1:6" s="4" customFormat="1" ht="132" x14ac:dyDescent="0.3">
      <c r="A610" s="1" t="s">
        <v>226</v>
      </c>
      <c r="B610" s="1" t="s">
        <v>1412</v>
      </c>
      <c r="C610" s="1" t="s">
        <v>963</v>
      </c>
      <c r="D610" s="1"/>
      <c r="E610" s="2" t="s">
        <v>1056</v>
      </c>
      <c r="F610" s="3">
        <v>921003.3</v>
      </c>
    </row>
    <row r="611" spans="1:6" s="4" customFormat="1" ht="84" x14ac:dyDescent="0.3">
      <c r="A611" s="1" t="s">
        <v>226</v>
      </c>
      <c r="B611" s="1" t="s">
        <v>1412</v>
      </c>
      <c r="C611" s="1" t="s">
        <v>947</v>
      </c>
      <c r="D611" s="1"/>
      <c r="E611" s="2" t="s">
        <v>710</v>
      </c>
      <c r="F611" s="3">
        <v>918822.3</v>
      </c>
    </row>
    <row r="612" spans="1:6" s="4" customFormat="1" ht="84" hidden="1" x14ac:dyDescent="0.3">
      <c r="A612" s="1" t="s">
        <v>226</v>
      </c>
      <c r="B612" s="1" t="s">
        <v>1412</v>
      </c>
      <c r="C612" s="1" t="s">
        <v>947</v>
      </c>
      <c r="D612" s="1" t="s">
        <v>143</v>
      </c>
      <c r="E612" s="2" t="s">
        <v>673</v>
      </c>
      <c r="F612" s="3">
        <v>918822.3</v>
      </c>
    </row>
    <row r="613" spans="1:6" s="4" customFormat="1" ht="36" hidden="1" x14ac:dyDescent="0.3">
      <c r="A613" s="1" t="s">
        <v>226</v>
      </c>
      <c r="B613" s="1" t="s">
        <v>1412</v>
      </c>
      <c r="C613" s="1" t="s">
        <v>947</v>
      </c>
      <c r="D613" s="1" t="s">
        <v>179</v>
      </c>
      <c r="E613" s="2" t="s">
        <v>674</v>
      </c>
      <c r="F613" s="3">
        <v>49720.3</v>
      </c>
    </row>
    <row r="614" spans="1:6" s="4" customFormat="1" ht="36" hidden="1" x14ac:dyDescent="0.3">
      <c r="A614" s="1" t="s">
        <v>226</v>
      </c>
      <c r="B614" s="1" t="s">
        <v>1412</v>
      </c>
      <c r="C614" s="1" t="s">
        <v>947</v>
      </c>
      <c r="D614" s="1" t="s">
        <v>155</v>
      </c>
      <c r="E614" s="2" t="s">
        <v>675</v>
      </c>
      <c r="F614" s="3">
        <v>869102</v>
      </c>
    </row>
    <row r="615" spans="1:6" s="4" customFormat="1" ht="36" x14ac:dyDescent="0.3">
      <c r="A615" s="1" t="s">
        <v>226</v>
      </c>
      <c r="B615" s="1" t="s">
        <v>1412</v>
      </c>
      <c r="C615" s="1" t="s">
        <v>948</v>
      </c>
      <c r="D615" s="1"/>
      <c r="E615" s="2" t="s">
        <v>1057</v>
      </c>
      <c r="F615" s="3">
        <v>2181</v>
      </c>
    </row>
    <row r="616" spans="1:6" s="4" customFormat="1" ht="84" hidden="1" x14ac:dyDescent="0.3">
      <c r="A616" s="1" t="s">
        <v>226</v>
      </c>
      <c r="B616" s="1" t="s">
        <v>1412</v>
      </c>
      <c r="C616" s="1" t="s">
        <v>948</v>
      </c>
      <c r="D616" s="1" t="s">
        <v>143</v>
      </c>
      <c r="E616" s="2" t="s">
        <v>673</v>
      </c>
      <c r="F616" s="3">
        <v>2181</v>
      </c>
    </row>
    <row r="617" spans="1:6" s="4" customFormat="1" ht="36" hidden="1" x14ac:dyDescent="0.3">
      <c r="A617" s="1" t="s">
        <v>226</v>
      </c>
      <c r="B617" s="1" t="s">
        <v>1412</v>
      </c>
      <c r="C617" s="1" t="s">
        <v>948</v>
      </c>
      <c r="D617" s="1" t="s">
        <v>155</v>
      </c>
      <c r="E617" s="2" t="s">
        <v>675</v>
      </c>
      <c r="F617" s="3">
        <v>2181</v>
      </c>
    </row>
    <row r="618" spans="1:6" s="4" customFormat="1" ht="96" x14ac:dyDescent="0.3">
      <c r="A618" s="1" t="s">
        <v>226</v>
      </c>
      <c r="B618" s="1" t="s">
        <v>1412</v>
      </c>
      <c r="C618" s="1" t="s">
        <v>964</v>
      </c>
      <c r="D618" s="1"/>
      <c r="E618" s="2" t="s">
        <v>1062</v>
      </c>
      <c r="F618" s="3">
        <v>3996938.9</v>
      </c>
    </row>
    <row r="619" spans="1:6" s="4" customFormat="1" ht="72" x14ac:dyDescent="0.3">
      <c r="A619" s="1" t="s">
        <v>226</v>
      </c>
      <c r="B619" s="1" t="s">
        <v>1412</v>
      </c>
      <c r="C619" s="1" t="s">
        <v>951</v>
      </c>
      <c r="D619" s="1"/>
      <c r="E619" s="2" t="s">
        <v>1053</v>
      </c>
      <c r="F619" s="3">
        <v>3925820.5</v>
      </c>
    </row>
    <row r="620" spans="1:6" s="4" customFormat="1" ht="84" hidden="1" x14ac:dyDescent="0.3">
      <c r="A620" s="1" t="s">
        <v>226</v>
      </c>
      <c r="B620" s="1" t="s">
        <v>1412</v>
      </c>
      <c r="C620" s="1" t="s">
        <v>951</v>
      </c>
      <c r="D620" s="1" t="s">
        <v>143</v>
      </c>
      <c r="E620" s="2" t="s">
        <v>673</v>
      </c>
      <c r="F620" s="3">
        <v>3925820.5</v>
      </c>
    </row>
    <row r="621" spans="1:6" s="4" customFormat="1" ht="36" hidden="1" x14ac:dyDescent="0.3">
      <c r="A621" s="1" t="s">
        <v>226</v>
      </c>
      <c r="B621" s="1" t="s">
        <v>1412</v>
      </c>
      <c r="C621" s="1" t="s">
        <v>951</v>
      </c>
      <c r="D621" s="1" t="s">
        <v>179</v>
      </c>
      <c r="E621" s="2" t="s">
        <v>674</v>
      </c>
      <c r="F621" s="3">
        <v>310851.99</v>
      </c>
    </row>
    <row r="622" spans="1:6" s="4" customFormat="1" ht="36" hidden="1" x14ac:dyDescent="0.3">
      <c r="A622" s="1" t="s">
        <v>226</v>
      </c>
      <c r="B622" s="1" t="s">
        <v>1412</v>
      </c>
      <c r="C622" s="1" t="s">
        <v>951</v>
      </c>
      <c r="D622" s="1" t="s">
        <v>155</v>
      </c>
      <c r="E622" s="2" t="s">
        <v>675</v>
      </c>
      <c r="F622" s="3">
        <v>3614968.51</v>
      </c>
    </row>
    <row r="623" spans="1:6" s="4" customFormat="1" ht="409.6" x14ac:dyDescent="0.3">
      <c r="A623" s="1" t="s">
        <v>226</v>
      </c>
      <c r="B623" s="1" t="s">
        <v>1412</v>
      </c>
      <c r="C623" s="1" t="s">
        <v>953</v>
      </c>
      <c r="D623" s="1"/>
      <c r="E623" s="2" t="s">
        <v>1054</v>
      </c>
      <c r="F623" s="3">
        <v>71118.399999999994</v>
      </c>
    </row>
    <row r="624" spans="1:6" s="4" customFormat="1" ht="84" hidden="1" x14ac:dyDescent="0.3">
      <c r="A624" s="1" t="s">
        <v>226</v>
      </c>
      <c r="B624" s="1" t="s">
        <v>1412</v>
      </c>
      <c r="C624" s="1" t="s">
        <v>953</v>
      </c>
      <c r="D624" s="1" t="s">
        <v>143</v>
      </c>
      <c r="E624" s="2" t="s">
        <v>673</v>
      </c>
      <c r="F624" s="3">
        <v>71118.399999999994</v>
      </c>
    </row>
    <row r="625" spans="1:6" s="4" customFormat="1" ht="36" hidden="1" x14ac:dyDescent="0.3">
      <c r="A625" s="1" t="s">
        <v>226</v>
      </c>
      <c r="B625" s="1" t="s">
        <v>1412</v>
      </c>
      <c r="C625" s="1" t="s">
        <v>953</v>
      </c>
      <c r="D625" s="1" t="s">
        <v>179</v>
      </c>
      <c r="E625" s="2" t="s">
        <v>674</v>
      </c>
      <c r="F625" s="3">
        <v>40140.799999999996</v>
      </c>
    </row>
    <row r="626" spans="1:6" s="4" customFormat="1" ht="36" hidden="1" x14ac:dyDescent="0.3">
      <c r="A626" s="1" t="s">
        <v>226</v>
      </c>
      <c r="B626" s="1" t="s">
        <v>1412</v>
      </c>
      <c r="C626" s="1" t="s">
        <v>953</v>
      </c>
      <c r="D626" s="1" t="s">
        <v>155</v>
      </c>
      <c r="E626" s="2" t="s">
        <v>675</v>
      </c>
      <c r="F626" s="3">
        <v>30977.599999999999</v>
      </c>
    </row>
    <row r="627" spans="1:6" s="4" customFormat="1" ht="60" x14ac:dyDescent="0.3">
      <c r="A627" s="1" t="s">
        <v>226</v>
      </c>
      <c r="B627" s="1" t="s">
        <v>1412</v>
      </c>
      <c r="C627" s="1" t="s">
        <v>942</v>
      </c>
      <c r="D627" s="1"/>
      <c r="E627" s="2" t="s">
        <v>1078</v>
      </c>
      <c r="F627" s="3">
        <v>5014.3</v>
      </c>
    </row>
    <row r="628" spans="1:6" s="4" customFormat="1" ht="96" x14ac:dyDescent="0.3">
      <c r="A628" s="1" t="s">
        <v>226</v>
      </c>
      <c r="B628" s="1" t="s">
        <v>1412</v>
      </c>
      <c r="C628" s="1" t="s">
        <v>943</v>
      </c>
      <c r="D628" s="1"/>
      <c r="E628" s="2" t="s">
        <v>1079</v>
      </c>
      <c r="F628" s="3">
        <v>5014.3</v>
      </c>
    </row>
    <row r="629" spans="1:6" s="4" customFormat="1" ht="60" x14ac:dyDescent="0.3">
      <c r="A629" s="1" t="s">
        <v>226</v>
      </c>
      <c r="B629" s="1" t="s">
        <v>1412</v>
      </c>
      <c r="C629" s="1" t="s">
        <v>954</v>
      </c>
      <c r="D629" s="1"/>
      <c r="E629" s="2" t="s">
        <v>1081</v>
      </c>
      <c r="F629" s="3">
        <v>5014.3</v>
      </c>
    </row>
    <row r="630" spans="1:6" s="4" customFormat="1" ht="84" hidden="1" x14ac:dyDescent="0.3">
      <c r="A630" s="1" t="s">
        <v>226</v>
      </c>
      <c r="B630" s="1" t="s">
        <v>1412</v>
      </c>
      <c r="C630" s="1" t="s">
        <v>954</v>
      </c>
      <c r="D630" s="1" t="s">
        <v>143</v>
      </c>
      <c r="E630" s="2" t="s">
        <v>673</v>
      </c>
      <c r="F630" s="3">
        <v>5014.3</v>
      </c>
    </row>
    <row r="631" spans="1:6" s="4" customFormat="1" ht="84" hidden="1" x14ac:dyDescent="0.3">
      <c r="A631" s="1" t="s">
        <v>226</v>
      </c>
      <c r="B631" s="1" t="s">
        <v>1412</v>
      </c>
      <c r="C631" s="1" t="s">
        <v>954</v>
      </c>
      <c r="D631" s="1" t="s">
        <v>139</v>
      </c>
      <c r="E631" s="2" t="s">
        <v>676</v>
      </c>
      <c r="F631" s="3">
        <v>5014.3</v>
      </c>
    </row>
    <row r="632" spans="1:6" s="4" customFormat="1" ht="72" x14ac:dyDescent="0.3">
      <c r="A632" s="1" t="s">
        <v>226</v>
      </c>
      <c r="B632" s="1" t="s">
        <v>1412</v>
      </c>
      <c r="C632" s="1" t="s">
        <v>917</v>
      </c>
      <c r="D632" s="1"/>
      <c r="E632" s="2" t="s">
        <v>1083</v>
      </c>
      <c r="F632" s="3">
        <v>290436.5</v>
      </c>
    </row>
    <row r="633" spans="1:6" s="4" customFormat="1" ht="84" x14ac:dyDescent="0.3">
      <c r="A633" s="1" t="s">
        <v>226</v>
      </c>
      <c r="B633" s="1" t="s">
        <v>1412</v>
      </c>
      <c r="C633" s="1" t="s">
        <v>924</v>
      </c>
      <c r="D633" s="1"/>
      <c r="E633" s="2" t="s">
        <v>1093</v>
      </c>
      <c r="F633" s="3">
        <v>67930.8</v>
      </c>
    </row>
    <row r="634" spans="1:6" s="4" customFormat="1" ht="120" x14ac:dyDescent="0.3">
      <c r="A634" s="1" t="s">
        <v>226</v>
      </c>
      <c r="B634" s="1" t="s">
        <v>1412</v>
      </c>
      <c r="C634" s="1" t="s">
        <v>925</v>
      </c>
      <c r="D634" s="1"/>
      <c r="E634" s="2" t="s">
        <v>1094</v>
      </c>
      <c r="F634" s="3">
        <v>20807.900000000001</v>
      </c>
    </row>
    <row r="635" spans="1:6" s="4" customFormat="1" ht="252" x14ac:dyDescent="0.3">
      <c r="A635" s="1" t="s">
        <v>226</v>
      </c>
      <c r="B635" s="1" t="s">
        <v>1412</v>
      </c>
      <c r="C635" s="1" t="s">
        <v>1244</v>
      </c>
      <c r="D635" s="1"/>
      <c r="E635" s="2" t="s">
        <v>1258</v>
      </c>
      <c r="F635" s="3">
        <v>7334.6</v>
      </c>
    </row>
    <row r="636" spans="1:6" s="4" customFormat="1" ht="60" hidden="1" x14ac:dyDescent="0.3">
      <c r="A636" s="1" t="s">
        <v>226</v>
      </c>
      <c r="B636" s="1" t="s">
        <v>1412</v>
      </c>
      <c r="C636" s="1" t="s">
        <v>1244</v>
      </c>
      <c r="D636" s="1" t="s">
        <v>345</v>
      </c>
      <c r="E636" s="2" t="s">
        <v>671</v>
      </c>
      <c r="F636" s="3">
        <v>7334.6</v>
      </c>
    </row>
    <row r="637" spans="1:6" s="4" customFormat="1" ht="276" hidden="1" x14ac:dyDescent="0.3">
      <c r="A637" s="1" t="s">
        <v>226</v>
      </c>
      <c r="B637" s="1" t="s">
        <v>1412</v>
      </c>
      <c r="C637" s="1" t="s">
        <v>1244</v>
      </c>
      <c r="D637" s="1" t="s">
        <v>934</v>
      </c>
      <c r="E637" s="2" t="s">
        <v>1012</v>
      </c>
      <c r="F637" s="3">
        <v>7334.6</v>
      </c>
    </row>
    <row r="638" spans="1:6" s="4" customFormat="1" ht="312" x14ac:dyDescent="0.3">
      <c r="A638" s="1" t="s">
        <v>226</v>
      </c>
      <c r="B638" s="1" t="s">
        <v>1412</v>
      </c>
      <c r="C638" s="1" t="s">
        <v>1268</v>
      </c>
      <c r="D638" s="1"/>
      <c r="E638" s="2" t="s">
        <v>1273</v>
      </c>
      <c r="F638" s="3">
        <v>13473.3</v>
      </c>
    </row>
    <row r="639" spans="1:6" s="4" customFormat="1" ht="60" hidden="1" x14ac:dyDescent="0.3">
      <c r="A639" s="1" t="s">
        <v>226</v>
      </c>
      <c r="B639" s="1" t="s">
        <v>1412</v>
      </c>
      <c r="C639" s="1" t="s">
        <v>1268</v>
      </c>
      <c r="D639" s="1" t="s">
        <v>345</v>
      </c>
      <c r="E639" s="2" t="s">
        <v>671</v>
      </c>
      <c r="F639" s="3">
        <v>13473.3</v>
      </c>
    </row>
    <row r="640" spans="1:6" s="4" customFormat="1" ht="276" hidden="1" x14ac:dyDescent="0.3">
      <c r="A640" s="1" t="s">
        <v>226</v>
      </c>
      <c r="B640" s="1" t="s">
        <v>1412</v>
      </c>
      <c r="C640" s="1" t="s">
        <v>1268</v>
      </c>
      <c r="D640" s="1" t="s">
        <v>934</v>
      </c>
      <c r="E640" s="2" t="s">
        <v>1012</v>
      </c>
      <c r="F640" s="3">
        <v>13473.3</v>
      </c>
    </row>
    <row r="641" spans="1:6" s="4" customFormat="1" ht="108" x14ac:dyDescent="0.3">
      <c r="A641" s="1" t="s">
        <v>226</v>
      </c>
      <c r="B641" s="1" t="s">
        <v>1412</v>
      </c>
      <c r="C641" s="1" t="s">
        <v>965</v>
      </c>
      <c r="D641" s="1"/>
      <c r="E641" s="2" t="s">
        <v>1099</v>
      </c>
      <c r="F641" s="3">
        <v>47122.9</v>
      </c>
    </row>
    <row r="642" spans="1:6" s="4" customFormat="1" ht="48" x14ac:dyDescent="0.3">
      <c r="A642" s="1" t="s">
        <v>226</v>
      </c>
      <c r="B642" s="1" t="s">
        <v>1412</v>
      </c>
      <c r="C642" s="1" t="s">
        <v>955</v>
      </c>
      <c r="D642" s="1"/>
      <c r="E642" s="2" t="s">
        <v>1100</v>
      </c>
      <c r="F642" s="3">
        <v>14500</v>
      </c>
    </row>
    <row r="643" spans="1:6" s="4" customFormat="1" ht="60" hidden="1" x14ac:dyDescent="0.3">
      <c r="A643" s="1" t="s">
        <v>226</v>
      </c>
      <c r="B643" s="1" t="s">
        <v>1412</v>
      </c>
      <c r="C643" s="1" t="s">
        <v>955</v>
      </c>
      <c r="D643" s="1" t="s">
        <v>345</v>
      </c>
      <c r="E643" s="2" t="s">
        <v>671</v>
      </c>
      <c r="F643" s="3">
        <v>14500</v>
      </c>
    </row>
    <row r="644" spans="1:6" s="4" customFormat="1" ht="276" hidden="1" x14ac:dyDescent="0.3">
      <c r="A644" s="1" t="s">
        <v>226</v>
      </c>
      <c r="B644" s="1" t="s">
        <v>1412</v>
      </c>
      <c r="C644" s="1" t="s">
        <v>955</v>
      </c>
      <c r="D644" s="1" t="s">
        <v>934</v>
      </c>
      <c r="E644" s="2" t="s">
        <v>1012</v>
      </c>
      <c r="F644" s="3">
        <v>14500</v>
      </c>
    </row>
    <row r="645" spans="1:6" s="4" customFormat="1" ht="48" x14ac:dyDescent="0.3">
      <c r="A645" s="1" t="s">
        <v>226</v>
      </c>
      <c r="B645" s="1" t="s">
        <v>1412</v>
      </c>
      <c r="C645" s="1" t="s">
        <v>956</v>
      </c>
      <c r="D645" s="1"/>
      <c r="E645" s="2" t="s">
        <v>1101</v>
      </c>
      <c r="F645" s="3">
        <v>16000</v>
      </c>
    </row>
    <row r="646" spans="1:6" s="4" customFormat="1" ht="60" hidden="1" x14ac:dyDescent="0.3">
      <c r="A646" s="1" t="s">
        <v>226</v>
      </c>
      <c r="B646" s="1" t="s">
        <v>1412</v>
      </c>
      <c r="C646" s="1" t="s">
        <v>956</v>
      </c>
      <c r="D646" s="1" t="s">
        <v>345</v>
      </c>
      <c r="E646" s="2" t="s">
        <v>671</v>
      </c>
      <c r="F646" s="3">
        <v>16000</v>
      </c>
    </row>
    <row r="647" spans="1:6" s="4" customFormat="1" ht="276" hidden="1" x14ac:dyDescent="0.3">
      <c r="A647" s="1" t="s">
        <v>226</v>
      </c>
      <c r="B647" s="1" t="s">
        <v>1412</v>
      </c>
      <c r="C647" s="1" t="s">
        <v>956</v>
      </c>
      <c r="D647" s="1" t="s">
        <v>934</v>
      </c>
      <c r="E647" s="2" t="s">
        <v>1012</v>
      </c>
      <c r="F647" s="3">
        <v>16000</v>
      </c>
    </row>
    <row r="648" spans="1:6" s="4" customFormat="1" ht="48" x14ac:dyDescent="0.3">
      <c r="A648" s="1" t="s">
        <v>226</v>
      </c>
      <c r="B648" s="1" t="s">
        <v>1412</v>
      </c>
      <c r="C648" s="1" t="s">
        <v>957</v>
      </c>
      <c r="D648" s="1"/>
      <c r="E648" s="2" t="s">
        <v>1102</v>
      </c>
      <c r="F648" s="3">
        <v>622.9</v>
      </c>
    </row>
    <row r="649" spans="1:6" s="4" customFormat="1" ht="60" hidden="1" x14ac:dyDescent="0.3">
      <c r="A649" s="1" t="s">
        <v>226</v>
      </c>
      <c r="B649" s="1" t="s">
        <v>1412</v>
      </c>
      <c r="C649" s="1" t="s">
        <v>957</v>
      </c>
      <c r="D649" s="1" t="s">
        <v>345</v>
      </c>
      <c r="E649" s="2" t="s">
        <v>671</v>
      </c>
      <c r="F649" s="3">
        <v>622.9</v>
      </c>
    </row>
    <row r="650" spans="1:6" s="4" customFormat="1" ht="276" hidden="1" x14ac:dyDescent="0.3">
      <c r="A650" s="1" t="s">
        <v>226</v>
      </c>
      <c r="B650" s="1" t="s">
        <v>1412</v>
      </c>
      <c r="C650" s="1" t="s">
        <v>957</v>
      </c>
      <c r="D650" s="1" t="s">
        <v>934</v>
      </c>
      <c r="E650" s="2" t="s">
        <v>1012</v>
      </c>
      <c r="F650" s="3">
        <v>622.9</v>
      </c>
    </row>
    <row r="651" spans="1:6" s="4" customFormat="1" ht="48" x14ac:dyDescent="0.3">
      <c r="A651" s="1" t="s">
        <v>226</v>
      </c>
      <c r="B651" s="1" t="s">
        <v>1412</v>
      </c>
      <c r="C651" s="1" t="s">
        <v>958</v>
      </c>
      <c r="D651" s="1"/>
      <c r="E651" s="2" t="s">
        <v>1103</v>
      </c>
      <c r="F651" s="3">
        <v>16000</v>
      </c>
    </row>
    <row r="652" spans="1:6" s="4" customFormat="1" ht="60" hidden="1" x14ac:dyDescent="0.3">
      <c r="A652" s="1" t="s">
        <v>226</v>
      </c>
      <c r="B652" s="1" t="s">
        <v>1412</v>
      </c>
      <c r="C652" s="1" t="s">
        <v>958</v>
      </c>
      <c r="D652" s="1" t="s">
        <v>345</v>
      </c>
      <c r="E652" s="2" t="s">
        <v>671</v>
      </c>
      <c r="F652" s="3">
        <v>16000</v>
      </c>
    </row>
    <row r="653" spans="1:6" s="4" customFormat="1" ht="276" hidden="1" x14ac:dyDescent="0.3">
      <c r="A653" s="1" t="s">
        <v>226</v>
      </c>
      <c r="B653" s="1" t="s">
        <v>1412</v>
      </c>
      <c r="C653" s="1" t="s">
        <v>958</v>
      </c>
      <c r="D653" s="1" t="s">
        <v>934</v>
      </c>
      <c r="E653" s="2" t="s">
        <v>1012</v>
      </c>
      <c r="F653" s="3">
        <v>16000</v>
      </c>
    </row>
    <row r="654" spans="1:6" s="4" customFormat="1" ht="120" x14ac:dyDescent="0.3">
      <c r="A654" s="1" t="s">
        <v>226</v>
      </c>
      <c r="B654" s="1" t="s">
        <v>1412</v>
      </c>
      <c r="C654" s="1" t="s">
        <v>944</v>
      </c>
      <c r="D654" s="1"/>
      <c r="E654" s="2" t="s">
        <v>1104</v>
      </c>
      <c r="F654" s="3">
        <v>222505.7</v>
      </c>
    </row>
    <row r="655" spans="1:6" s="4" customFormat="1" ht="132" x14ac:dyDescent="0.3">
      <c r="A655" s="1" t="s">
        <v>226</v>
      </c>
      <c r="B655" s="1" t="s">
        <v>1412</v>
      </c>
      <c r="C655" s="1" t="s">
        <v>946</v>
      </c>
      <c r="D655" s="1"/>
      <c r="E655" s="2" t="s">
        <v>1106</v>
      </c>
      <c r="F655" s="3">
        <v>180890</v>
      </c>
    </row>
    <row r="656" spans="1:6" s="4" customFormat="1" ht="60" x14ac:dyDescent="0.3">
      <c r="A656" s="1" t="s">
        <v>226</v>
      </c>
      <c r="B656" s="1" t="s">
        <v>1412</v>
      </c>
      <c r="C656" s="1" t="s">
        <v>937</v>
      </c>
      <c r="D656" s="1"/>
      <c r="E656" s="2" t="s">
        <v>1107</v>
      </c>
      <c r="F656" s="3">
        <v>90.5</v>
      </c>
    </row>
    <row r="657" spans="1:6" s="4" customFormat="1" ht="84" hidden="1" x14ac:dyDescent="0.3">
      <c r="A657" s="1" t="s">
        <v>226</v>
      </c>
      <c r="B657" s="1" t="s">
        <v>1412</v>
      </c>
      <c r="C657" s="1" t="s">
        <v>937</v>
      </c>
      <c r="D657" s="1" t="s">
        <v>143</v>
      </c>
      <c r="E657" s="2" t="s">
        <v>673</v>
      </c>
      <c r="F657" s="3">
        <v>90.5</v>
      </c>
    </row>
    <row r="658" spans="1:6" s="4" customFormat="1" ht="36" hidden="1" x14ac:dyDescent="0.3">
      <c r="A658" s="1" t="s">
        <v>226</v>
      </c>
      <c r="B658" s="1" t="s">
        <v>1412</v>
      </c>
      <c r="C658" s="1" t="s">
        <v>937</v>
      </c>
      <c r="D658" s="1" t="s">
        <v>155</v>
      </c>
      <c r="E658" s="2" t="s">
        <v>675</v>
      </c>
      <c r="F658" s="3">
        <v>90.5</v>
      </c>
    </row>
    <row r="659" spans="1:6" s="4" customFormat="1" ht="84" x14ac:dyDescent="0.3">
      <c r="A659" s="1" t="s">
        <v>226</v>
      </c>
      <c r="B659" s="1" t="s">
        <v>1412</v>
      </c>
      <c r="C659" s="1" t="s">
        <v>938</v>
      </c>
      <c r="D659" s="1"/>
      <c r="E659" s="2" t="s">
        <v>1108</v>
      </c>
      <c r="F659" s="3">
        <v>180799.5</v>
      </c>
    </row>
    <row r="660" spans="1:6" s="4" customFormat="1" ht="84" hidden="1" x14ac:dyDescent="0.3">
      <c r="A660" s="1" t="s">
        <v>226</v>
      </c>
      <c r="B660" s="1" t="s">
        <v>1412</v>
      </c>
      <c r="C660" s="1" t="s">
        <v>938</v>
      </c>
      <c r="D660" s="1" t="s">
        <v>143</v>
      </c>
      <c r="E660" s="2" t="s">
        <v>673</v>
      </c>
      <c r="F660" s="3">
        <v>180799.5</v>
      </c>
    </row>
    <row r="661" spans="1:6" s="4" customFormat="1" ht="36" hidden="1" x14ac:dyDescent="0.3">
      <c r="A661" s="1" t="s">
        <v>226</v>
      </c>
      <c r="B661" s="1" t="s">
        <v>1412</v>
      </c>
      <c r="C661" s="1" t="s">
        <v>938</v>
      </c>
      <c r="D661" s="1" t="s">
        <v>179</v>
      </c>
      <c r="E661" s="2" t="s">
        <v>674</v>
      </c>
      <c r="F661" s="3">
        <v>58739.4</v>
      </c>
    </row>
    <row r="662" spans="1:6" s="4" customFormat="1" ht="36" hidden="1" x14ac:dyDescent="0.3">
      <c r="A662" s="1" t="s">
        <v>226</v>
      </c>
      <c r="B662" s="1" t="s">
        <v>1412</v>
      </c>
      <c r="C662" s="1" t="s">
        <v>938</v>
      </c>
      <c r="D662" s="1" t="s">
        <v>155</v>
      </c>
      <c r="E662" s="2" t="s">
        <v>675</v>
      </c>
      <c r="F662" s="3">
        <v>122060.09999999999</v>
      </c>
    </row>
    <row r="663" spans="1:6" s="4" customFormat="1" ht="120" x14ac:dyDescent="0.3">
      <c r="A663" s="1" t="s">
        <v>226</v>
      </c>
      <c r="B663" s="1" t="s">
        <v>1412</v>
      </c>
      <c r="C663" s="1" t="s">
        <v>1242</v>
      </c>
      <c r="D663" s="1"/>
      <c r="E663" s="2" t="s">
        <v>1245</v>
      </c>
      <c r="F663" s="3">
        <v>41615.699999999997</v>
      </c>
    </row>
    <row r="664" spans="1:6" s="4" customFormat="1" ht="120" x14ac:dyDescent="0.3">
      <c r="A664" s="1" t="s">
        <v>226</v>
      </c>
      <c r="B664" s="1" t="s">
        <v>1412</v>
      </c>
      <c r="C664" s="1" t="s">
        <v>1243</v>
      </c>
      <c r="D664" s="1"/>
      <c r="E664" s="2" t="s">
        <v>1246</v>
      </c>
      <c r="F664" s="3">
        <v>41615.699999999997</v>
      </c>
    </row>
    <row r="665" spans="1:6" s="4" customFormat="1" ht="84" hidden="1" x14ac:dyDescent="0.3">
      <c r="A665" s="1" t="s">
        <v>226</v>
      </c>
      <c r="B665" s="1" t="s">
        <v>1412</v>
      </c>
      <c r="C665" s="1" t="s">
        <v>1243</v>
      </c>
      <c r="D665" s="1" t="s">
        <v>143</v>
      </c>
      <c r="E665" s="2" t="s">
        <v>673</v>
      </c>
      <c r="F665" s="3">
        <v>41615.699999999997</v>
      </c>
    </row>
    <row r="666" spans="1:6" s="4" customFormat="1" ht="36" hidden="1" x14ac:dyDescent="0.3">
      <c r="A666" s="1" t="s">
        <v>226</v>
      </c>
      <c r="B666" s="1" t="s">
        <v>1412</v>
      </c>
      <c r="C666" s="1" t="s">
        <v>1243</v>
      </c>
      <c r="D666" s="1" t="s">
        <v>155</v>
      </c>
      <c r="E666" s="2" t="s">
        <v>675</v>
      </c>
      <c r="F666" s="3">
        <v>41615.699999999997</v>
      </c>
    </row>
    <row r="667" spans="1:6" s="4" customFormat="1" ht="60" x14ac:dyDescent="0.3">
      <c r="A667" s="1" t="s">
        <v>226</v>
      </c>
      <c r="B667" s="1" t="s">
        <v>1412</v>
      </c>
      <c r="C667" s="1" t="s">
        <v>62</v>
      </c>
      <c r="D667" s="1"/>
      <c r="E667" s="2" t="s">
        <v>1196</v>
      </c>
      <c r="F667" s="3">
        <v>7176</v>
      </c>
    </row>
    <row r="668" spans="1:6" s="4" customFormat="1" ht="36" x14ac:dyDescent="0.3">
      <c r="A668" s="1" t="s">
        <v>226</v>
      </c>
      <c r="B668" s="1" t="s">
        <v>1412</v>
      </c>
      <c r="C668" s="1" t="s">
        <v>83</v>
      </c>
      <c r="D668" s="1"/>
      <c r="E668" s="2" t="s">
        <v>1288</v>
      </c>
      <c r="F668" s="3">
        <v>7176</v>
      </c>
    </row>
    <row r="669" spans="1:6" s="4" customFormat="1" ht="36" x14ac:dyDescent="0.3">
      <c r="A669" s="1" t="s">
        <v>226</v>
      </c>
      <c r="B669" s="1" t="s">
        <v>1412</v>
      </c>
      <c r="C669" s="1" t="s">
        <v>1358</v>
      </c>
      <c r="D669" s="1"/>
      <c r="E669" s="2" t="s">
        <v>1359</v>
      </c>
      <c r="F669" s="3">
        <v>7176</v>
      </c>
    </row>
    <row r="670" spans="1:6" s="4" customFormat="1" ht="84" hidden="1" x14ac:dyDescent="0.3">
      <c r="A670" s="1" t="s">
        <v>226</v>
      </c>
      <c r="B670" s="1" t="s">
        <v>1412</v>
      </c>
      <c r="C670" s="1" t="s">
        <v>1358</v>
      </c>
      <c r="D670" s="1" t="s">
        <v>143</v>
      </c>
      <c r="E670" s="2" t="s">
        <v>673</v>
      </c>
      <c r="F670" s="3">
        <v>7176</v>
      </c>
    </row>
    <row r="671" spans="1:6" s="4" customFormat="1" ht="36" hidden="1" x14ac:dyDescent="0.3">
      <c r="A671" s="1" t="s">
        <v>226</v>
      </c>
      <c r="B671" s="1" t="s">
        <v>1412</v>
      </c>
      <c r="C671" s="1" t="s">
        <v>1358</v>
      </c>
      <c r="D671" s="1" t="s">
        <v>179</v>
      </c>
      <c r="E671" s="2" t="s">
        <v>674</v>
      </c>
      <c r="F671" s="3">
        <v>592</v>
      </c>
    </row>
    <row r="672" spans="1:6" s="4" customFormat="1" ht="36" hidden="1" x14ac:dyDescent="0.3">
      <c r="A672" s="1" t="s">
        <v>226</v>
      </c>
      <c r="B672" s="1" t="s">
        <v>1412</v>
      </c>
      <c r="C672" s="1" t="s">
        <v>1358</v>
      </c>
      <c r="D672" s="1" t="s">
        <v>155</v>
      </c>
      <c r="E672" s="2" t="s">
        <v>675</v>
      </c>
      <c r="F672" s="3">
        <v>6584</v>
      </c>
    </row>
    <row r="673" spans="1:6" s="4" customFormat="1" ht="24" hidden="1" x14ac:dyDescent="0.3">
      <c r="A673" s="1" t="s">
        <v>226</v>
      </c>
      <c r="B673" s="1" t="s">
        <v>1405</v>
      </c>
      <c r="C673" s="1"/>
      <c r="D673" s="1"/>
      <c r="E673" s="2" t="s">
        <v>649</v>
      </c>
      <c r="F673" s="3">
        <v>617405.84499999997</v>
      </c>
    </row>
    <row r="674" spans="1:6" s="4" customFormat="1" ht="60" x14ac:dyDescent="0.3">
      <c r="A674" s="1" t="s">
        <v>226</v>
      </c>
      <c r="B674" s="1" t="s">
        <v>1405</v>
      </c>
      <c r="C674" s="1" t="s">
        <v>232</v>
      </c>
      <c r="D674" s="1"/>
      <c r="E674" s="2" t="s">
        <v>1048</v>
      </c>
      <c r="F674" s="3">
        <v>611599.84499999997</v>
      </c>
    </row>
    <row r="675" spans="1:6" s="4" customFormat="1" ht="72" x14ac:dyDescent="0.3">
      <c r="A675" s="1" t="s">
        <v>226</v>
      </c>
      <c r="B675" s="1" t="s">
        <v>1405</v>
      </c>
      <c r="C675" s="1" t="s">
        <v>971</v>
      </c>
      <c r="D675" s="1"/>
      <c r="E675" s="2" t="s">
        <v>1064</v>
      </c>
      <c r="F675" s="3">
        <v>611599.84499999997</v>
      </c>
    </row>
    <row r="676" spans="1:6" s="4" customFormat="1" ht="84" x14ac:dyDescent="0.3">
      <c r="A676" s="1" t="s">
        <v>226</v>
      </c>
      <c r="B676" s="1" t="s">
        <v>1405</v>
      </c>
      <c r="C676" s="1" t="s">
        <v>972</v>
      </c>
      <c r="D676" s="1"/>
      <c r="E676" s="2" t="s">
        <v>1065</v>
      </c>
      <c r="F676" s="3">
        <v>611599.84499999997</v>
      </c>
    </row>
    <row r="677" spans="1:6" s="4" customFormat="1" ht="84" x14ac:dyDescent="0.3">
      <c r="A677" s="1" t="s">
        <v>226</v>
      </c>
      <c r="B677" s="1" t="s">
        <v>1405</v>
      </c>
      <c r="C677" s="1" t="s">
        <v>966</v>
      </c>
      <c r="D677" s="1"/>
      <c r="E677" s="2" t="s">
        <v>710</v>
      </c>
      <c r="F677" s="3">
        <v>588243.77600000007</v>
      </c>
    </row>
    <row r="678" spans="1:6" s="4" customFormat="1" ht="144" hidden="1" x14ac:dyDescent="0.3">
      <c r="A678" s="1" t="s">
        <v>226</v>
      </c>
      <c r="B678" s="1" t="s">
        <v>1405</v>
      </c>
      <c r="C678" s="1" t="s">
        <v>966</v>
      </c>
      <c r="D678" s="1" t="s">
        <v>58</v>
      </c>
      <c r="E678" s="2" t="s">
        <v>660</v>
      </c>
      <c r="F678" s="3">
        <v>8560.2640100000008</v>
      </c>
    </row>
    <row r="679" spans="1:6" s="4" customFormat="1" ht="36" hidden="1" x14ac:dyDescent="0.3">
      <c r="A679" s="1" t="s">
        <v>226</v>
      </c>
      <c r="B679" s="1" t="s">
        <v>1405</v>
      </c>
      <c r="C679" s="1" t="s">
        <v>966</v>
      </c>
      <c r="D679" s="1" t="s">
        <v>59</v>
      </c>
      <c r="E679" s="2" t="s">
        <v>661</v>
      </c>
      <c r="F679" s="3">
        <v>8560.2640100000008</v>
      </c>
    </row>
    <row r="680" spans="1:6" s="4" customFormat="1" ht="72" hidden="1" x14ac:dyDescent="0.3">
      <c r="A680" s="1" t="s">
        <v>226</v>
      </c>
      <c r="B680" s="1" t="s">
        <v>1405</v>
      </c>
      <c r="C680" s="1" t="s">
        <v>966</v>
      </c>
      <c r="D680" s="1" t="s">
        <v>51</v>
      </c>
      <c r="E680" s="2" t="s">
        <v>663</v>
      </c>
      <c r="F680" s="3">
        <v>1349.63599</v>
      </c>
    </row>
    <row r="681" spans="1:6" s="4" customFormat="1" ht="84" hidden="1" x14ac:dyDescent="0.3">
      <c r="A681" s="1" t="s">
        <v>226</v>
      </c>
      <c r="B681" s="1" t="s">
        <v>1405</v>
      </c>
      <c r="C681" s="1" t="s">
        <v>966</v>
      </c>
      <c r="D681" s="1" t="s">
        <v>52</v>
      </c>
      <c r="E681" s="2" t="s">
        <v>664</v>
      </c>
      <c r="F681" s="3">
        <v>1349.63599</v>
      </c>
    </row>
    <row r="682" spans="1:6" s="4" customFormat="1" ht="84" hidden="1" x14ac:dyDescent="0.3">
      <c r="A682" s="1" t="s">
        <v>226</v>
      </c>
      <c r="B682" s="1" t="s">
        <v>1405</v>
      </c>
      <c r="C682" s="1" t="s">
        <v>966</v>
      </c>
      <c r="D682" s="1" t="s">
        <v>143</v>
      </c>
      <c r="E682" s="2" t="s">
        <v>673</v>
      </c>
      <c r="F682" s="3">
        <v>578282.27600000007</v>
      </c>
    </row>
    <row r="683" spans="1:6" s="4" customFormat="1" ht="36" hidden="1" x14ac:dyDescent="0.3">
      <c r="A683" s="1" t="s">
        <v>226</v>
      </c>
      <c r="B683" s="1" t="s">
        <v>1405</v>
      </c>
      <c r="C683" s="1" t="s">
        <v>966</v>
      </c>
      <c r="D683" s="1" t="s">
        <v>155</v>
      </c>
      <c r="E683" s="2" t="s">
        <v>675</v>
      </c>
      <c r="F683" s="3">
        <v>578282.27600000007</v>
      </c>
    </row>
    <row r="684" spans="1:6" s="4" customFormat="1" ht="24" hidden="1" x14ac:dyDescent="0.3">
      <c r="A684" s="1" t="s">
        <v>226</v>
      </c>
      <c r="B684" s="1" t="s">
        <v>1405</v>
      </c>
      <c r="C684" s="1" t="s">
        <v>966</v>
      </c>
      <c r="D684" s="1" t="s">
        <v>53</v>
      </c>
      <c r="E684" s="2" t="s">
        <v>679</v>
      </c>
      <c r="F684" s="3">
        <v>51.599999999999994</v>
      </c>
    </row>
    <row r="685" spans="1:6" s="4" customFormat="1" ht="36" hidden="1" x14ac:dyDescent="0.3">
      <c r="A685" s="1" t="s">
        <v>226</v>
      </c>
      <c r="B685" s="1" t="s">
        <v>1405</v>
      </c>
      <c r="C685" s="1" t="s">
        <v>966</v>
      </c>
      <c r="D685" s="1" t="s">
        <v>60</v>
      </c>
      <c r="E685" s="2" t="s">
        <v>682</v>
      </c>
      <c r="F685" s="3">
        <v>51.599999999999994</v>
      </c>
    </row>
    <row r="686" spans="1:6" s="4" customFormat="1" ht="72" x14ac:dyDescent="0.3">
      <c r="A686" s="1" t="s">
        <v>226</v>
      </c>
      <c r="B686" s="1" t="s">
        <v>1405</v>
      </c>
      <c r="C686" s="1" t="s">
        <v>967</v>
      </c>
      <c r="D686" s="1"/>
      <c r="E686" s="2" t="s">
        <v>1051</v>
      </c>
      <c r="F686" s="3">
        <v>850</v>
      </c>
    </row>
    <row r="687" spans="1:6" s="4" customFormat="1" ht="84" hidden="1" x14ac:dyDescent="0.3">
      <c r="A687" s="1" t="s">
        <v>226</v>
      </c>
      <c r="B687" s="1" t="s">
        <v>1405</v>
      </c>
      <c r="C687" s="1" t="s">
        <v>967</v>
      </c>
      <c r="D687" s="1" t="s">
        <v>143</v>
      </c>
      <c r="E687" s="2" t="s">
        <v>673</v>
      </c>
      <c r="F687" s="3">
        <v>850</v>
      </c>
    </row>
    <row r="688" spans="1:6" s="4" customFormat="1" ht="36" hidden="1" x14ac:dyDescent="0.3">
      <c r="A688" s="1" t="s">
        <v>226</v>
      </c>
      <c r="B688" s="1" t="s">
        <v>1405</v>
      </c>
      <c r="C688" s="1" t="s">
        <v>967</v>
      </c>
      <c r="D688" s="1" t="s">
        <v>155</v>
      </c>
      <c r="E688" s="2" t="s">
        <v>675</v>
      </c>
      <c r="F688" s="3">
        <v>850</v>
      </c>
    </row>
    <row r="689" spans="1:6" s="4" customFormat="1" ht="60" x14ac:dyDescent="0.3">
      <c r="A689" s="1" t="s">
        <v>226</v>
      </c>
      <c r="B689" s="1" t="s">
        <v>1405</v>
      </c>
      <c r="C689" s="1" t="s">
        <v>968</v>
      </c>
      <c r="D689" s="1"/>
      <c r="E689" s="2" t="s">
        <v>1066</v>
      </c>
      <c r="F689" s="3">
        <v>2261.1999999999998</v>
      </c>
    </row>
    <row r="690" spans="1:6" s="4" customFormat="1" ht="84" hidden="1" x14ac:dyDescent="0.3">
      <c r="A690" s="1" t="s">
        <v>226</v>
      </c>
      <c r="B690" s="1" t="s">
        <v>1405</v>
      </c>
      <c r="C690" s="1" t="s">
        <v>968</v>
      </c>
      <c r="D690" s="1" t="s">
        <v>143</v>
      </c>
      <c r="E690" s="2" t="s">
        <v>673</v>
      </c>
      <c r="F690" s="3">
        <v>2261.1999999999998</v>
      </c>
    </row>
    <row r="691" spans="1:6" s="4" customFormat="1" ht="36" hidden="1" x14ac:dyDescent="0.3">
      <c r="A691" s="1" t="s">
        <v>226</v>
      </c>
      <c r="B691" s="1" t="s">
        <v>1405</v>
      </c>
      <c r="C691" s="1" t="s">
        <v>968</v>
      </c>
      <c r="D691" s="1" t="s">
        <v>155</v>
      </c>
      <c r="E691" s="2" t="s">
        <v>675</v>
      </c>
      <c r="F691" s="3">
        <v>2261.1999999999998</v>
      </c>
    </row>
    <row r="692" spans="1:6" s="4" customFormat="1" ht="36" x14ac:dyDescent="0.3">
      <c r="A692" s="1" t="s">
        <v>226</v>
      </c>
      <c r="B692" s="1" t="s">
        <v>1405</v>
      </c>
      <c r="C692" s="1" t="s">
        <v>969</v>
      </c>
      <c r="D692" s="1"/>
      <c r="E692" s="2" t="s">
        <v>734</v>
      </c>
      <c r="F692" s="3">
        <v>4884.7689999999993</v>
      </c>
    </row>
    <row r="693" spans="1:6" s="4" customFormat="1" ht="84" hidden="1" x14ac:dyDescent="0.3">
      <c r="A693" s="1" t="s">
        <v>226</v>
      </c>
      <c r="B693" s="1" t="s">
        <v>1405</v>
      </c>
      <c r="C693" s="1" t="s">
        <v>969</v>
      </c>
      <c r="D693" s="1" t="s">
        <v>143</v>
      </c>
      <c r="E693" s="2" t="s">
        <v>673</v>
      </c>
      <c r="F693" s="3">
        <v>4884.7689999999993</v>
      </c>
    </row>
    <row r="694" spans="1:6" s="4" customFormat="1" ht="36" hidden="1" x14ac:dyDescent="0.3">
      <c r="A694" s="1" t="s">
        <v>226</v>
      </c>
      <c r="B694" s="1" t="s">
        <v>1405</v>
      </c>
      <c r="C694" s="1" t="s">
        <v>969</v>
      </c>
      <c r="D694" s="1" t="s">
        <v>155</v>
      </c>
      <c r="E694" s="2" t="s">
        <v>675</v>
      </c>
      <c r="F694" s="3">
        <v>4884.7689999999993</v>
      </c>
    </row>
    <row r="695" spans="1:6" s="4" customFormat="1" ht="84" x14ac:dyDescent="0.3">
      <c r="A695" s="1" t="s">
        <v>226</v>
      </c>
      <c r="B695" s="1" t="s">
        <v>1405</v>
      </c>
      <c r="C695" s="1" t="s">
        <v>970</v>
      </c>
      <c r="D695" s="1"/>
      <c r="E695" s="2" t="s">
        <v>1067</v>
      </c>
      <c r="F695" s="3">
        <v>15360.1</v>
      </c>
    </row>
    <row r="696" spans="1:6" s="4" customFormat="1" ht="144" hidden="1" x14ac:dyDescent="0.3">
      <c r="A696" s="1" t="s">
        <v>226</v>
      </c>
      <c r="B696" s="1" t="s">
        <v>1405</v>
      </c>
      <c r="C696" s="1" t="s">
        <v>970</v>
      </c>
      <c r="D696" s="1" t="s">
        <v>58</v>
      </c>
      <c r="E696" s="2" t="s">
        <v>660</v>
      </c>
      <c r="F696" s="3">
        <v>214.8</v>
      </c>
    </row>
    <row r="697" spans="1:6" s="4" customFormat="1" ht="36" hidden="1" x14ac:dyDescent="0.3">
      <c r="A697" s="1" t="s">
        <v>226</v>
      </c>
      <c r="B697" s="1" t="s">
        <v>1405</v>
      </c>
      <c r="C697" s="1" t="s">
        <v>970</v>
      </c>
      <c r="D697" s="1" t="s">
        <v>59</v>
      </c>
      <c r="E697" s="2" t="s">
        <v>661</v>
      </c>
      <c r="F697" s="3">
        <v>214.8</v>
      </c>
    </row>
    <row r="698" spans="1:6" s="4" customFormat="1" ht="84" hidden="1" x14ac:dyDescent="0.3">
      <c r="A698" s="1" t="s">
        <v>226</v>
      </c>
      <c r="B698" s="1" t="s">
        <v>1405</v>
      </c>
      <c r="C698" s="1" t="s">
        <v>970</v>
      </c>
      <c r="D698" s="1" t="s">
        <v>143</v>
      </c>
      <c r="E698" s="2" t="s">
        <v>673</v>
      </c>
      <c r="F698" s="3">
        <v>15145.300000000001</v>
      </c>
    </row>
    <row r="699" spans="1:6" s="4" customFormat="1" ht="36" hidden="1" x14ac:dyDescent="0.3">
      <c r="A699" s="1" t="s">
        <v>226</v>
      </c>
      <c r="B699" s="1" t="s">
        <v>1405</v>
      </c>
      <c r="C699" s="1" t="s">
        <v>970</v>
      </c>
      <c r="D699" s="1" t="s">
        <v>155</v>
      </c>
      <c r="E699" s="2" t="s">
        <v>675</v>
      </c>
      <c r="F699" s="3">
        <v>15145.300000000001</v>
      </c>
    </row>
    <row r="700" spans="1:6" s="4" customFormat="1" ht="72" x14ac:dyDescent="0.3">
      <c r="A700" s="1" t="s">
        <v>226</v>
      </c>
      <c r="B700" s="1" t="s">
        <v>1405</v>
      </c>
      <c r="C700" s="1" t="s">
        <v>917</v>
      </c>
      <c r="D700" s="1"/>
      <c r="E700" s="2" t="s">
        <v>1083</v>
      </c>
      <c r="F700" s="3">
        <v>4766</v>
      </c>
    </row>
    <row r="701" spans="1:6" s="4" customFormat="1" ht="120" x14ac:dyDescent="0.3">
      <c r="A701" s="1" t="s">
        <v>226</v>
      </c>
      <c r="B701" s="1" t="s">
        <v>1405</v>
      </c>
      <c r="C701" s="1" t="s">
        <v>944</v>
      </c>
      <c r="D701" s="1"/>
      <c r="E701" s="2" t="s">
        <v>1104</v>
      </c>
      <c r="F701" s="3">
        <v>4766</v>
      </c>
    </row>
    <row r="702" spans="1:6" s="4" customFormat="1" ht="132" x14ac:dyDescent="0.3">
      <c r="A702" s="1" t="s">
        <v>226</v>
      </c>
      <c r="B702" s="1" t="s">
        <v>1405</v>
      </c>
      <c r="C702" s="1" t="s">
        <v>946</v>
      </c>
      <c r="D702" s="1"/>
      <c r="E702" s="2" t="s">
        <v>1106</v>
      </c>
      <c r="F702" s="3">
        <v>4766</v>
      </c>
    </row>
    <row r="703" spans="1:6" s="4" customFormat="1" ht="60" x14ac:dyDescent="0.3">
      <c r="A703" s="1" t="s">
        <v>226</v>
      </c>
      <c r="B703" s="1" t="s">
        <v>1405</v>
      </c>
      <c r="C703" s="1" t="s">
        <v>937</v>
      </c>
      <c r="D703" s="1"/>
      <c r="E703" s="2" t="s">
        <v>1107</v>
      </c>
      <c r="F703" s="3">
        <v>1150.7</v>
      </c>
    </row>
    <row r="704" spans="1:6" s="4" customFormat="1" ht="72" hidden="1" x14ac:dyDescent="0.3">
      <c r="A704" s="1" t="s">
        <v>226</v>
      </c>
      <c r="B704" s="1" t="s">
        <v>1405</v>
      </c>
      <c r="C704" s="1" t="s">
        <v>937</v>
      </c>
      <c r="D704" s="1" t="s">
        <v>51</v>
      </c>
      <c r="E704" s="2" t="s">
        <v>663</v>
      </c>
      <c r="F704" s="3">
        <v>45.2</v>
      </c>
    </row>
    <row r="705" spans="1:6" s="4" customFormat="1" ht="84" hidden="1" x14ac:dyDescent="0.3">
      <c r="A705" s="1" t="s">
        <v>226</v>
      </c>
      <c r="B705" s="1" t="s">
        <v>1405</v>
      </c>
      <c r="C705" s="1" t="s">
        <v>937</v>
      </c>
      <c r="D705" s="1" t="s">
        <v>52</v>
      </c>
      <c r="E705" s="2" t="s">
        <v>664</v>
      </c>
      <c r="F705" s="3">
        <v>45.2</v>
      </c>
    </row>
    <row r="706" spans="1:6" s="4" customFormat="1" ht="84" hidden="1" x14ac:dyDescent="0.3">
      <c r="A706" s="1" t="s">
        <v>226</v>
      </c>
      <c r="B706" s="1" t="s">
        <v>1405</v>
      </c>
      <c r="C706" s="1" t="s">
        <v>937</v>
      </c>
      <c r="D706" s="1" t="s">
        <v>143</v>
      </c>
      <c r="E706" s="2" t="s">
        <v>673</v>
      </c>
      <c r="F706" s="3">
        <v>1105.5</v>
      </c>
    </row>
    <row r="707" spans="1:6" s="4" customFormat="1" ht="36" hidden="1" x14ac:dyDescent="0.3">
      <c r="A707" s="1" t="s">
        <v>226</v>
      </c>
      <c r="B707" s="1" t="s">
        <v>1405</v>
      </c>
      <c r="C707" s="1" t="s">
        <v>937</v>
      </c>
      <c r="D707" s="1" t="s">
        <v>155</v>
      </c>
      <c r="E707" s="2" t="s">
        <v>675</v>
      </c>
      <c r="F707" s="3">
        <v>1105.5</v>
      </c>
    </row>
    <row r="708" spans="1:6" s="4" customFormat="1" ht="84" x14ac:dyDescent="0.3">
      <c r="A708" s="1" t="s">
        <v>226</v>
      </c>
      <c r="B708" s="1" t="s">
        <v>1405</v>
      </c>
      <c r="C708" s="1" t="s">
        <v>938</v>
      </c>
      <c r="D708" s="1"/>
      <c r="E708" s="2" t="s">
        <v>1108</v>
      </c>
      <c r="F708" s="3">
        <v>3615.3</v>
      </c>
    </row>
    <row r="709" spans="1:6" s="4" customFormat="1" ht="84" hidden="1" x14ac:dyDescent="0.3">
      <c r="A709" s="1" t="s">
        <v>226</v>
      </c>
      <c r="B709" s="1" t="s">
        <v>1405</v>
      </c>
      <c r="C709" s="1" t="s">
        <v>938</v>
      </c>
      <c r="D709" s="1" t="s">
        <v>143</v>
      </c>
      <c r="E709" s="2" t="s">
        <v>673</v>
      </c>
      <c r="F709" s="3">
        <v>3615.3</v>
      </c>
    </row>
    <row r="710" spans="1:6" s="4" customFormat="1" ht="36" hidden="1" x14ac:dyDescent="0.3">
      <c r="A710" s="1" t="s">
        <v>226</v>
      </c>
      <c r="B710" s="1" t="s">
        <v>1405</v>
      </c>
      <c r="C710" s="1" t="s">
        <v>938</v>
      </c>
      <c r="D710" s="1" t="s">
        <v>155</v>
      </c>
      <c r="E710" s="2" t="s">
        <v>675</v>
      </c>
      <c r="F710" s="3">
        <v>3615.3</v>
      </c>
    </row>
    <row r="711" spans="1:6" s="4" customFormat="1" ht="60" x14ac:dyDescent="0.3">
      <c r="A711" s="1" t="s">
        <v>226</v>
      </c>
      <c r="B711" s="1" t="s">
        <v>1405</v>
      </c>
      <c r="C711" s="1" t="s">
        <v>62</v>
      </c>
      <c r="D711" s="1"/>
      <c r="E711" s="2" t="s">
        <v>1196</v>
      </c>
      <c r="F711" s="3">
        <v>1040</v>
      </c>
    </row>
    <row r="712" spans="1:6" s="4" customFormat="1" ht="36" x14ac:dyDescent="0.3">
      <c r="A712" s="1" t="s">
        <v>226</v>
      </c>
      <c r="B712" s="1" t="s">
        <v>1405</v>
      </c>
      <c r="C712" s="1" t="s">
        <v>83</v>
      </c>
      <c r="D712" s="1"/>
      <c r="E712" s="2" t="s">
        <v>1288</v>
      </c>
      <c r="F712" s="3">
        <v>1040</v>
      </c>
    </row>
    <row r="713" spans="1:6" s="4" customFormat="1" ht="36" x14ac:dyDescent="0.3">
      <c r="A713" s="1" t="s">
        <v>226</v>
      </c>
      <c r="B713" s="1" t="s">
        <v>1405</v>
      </c>
      <c r="C713" s="1" t="s">
        <v>1358</v>
      </c>
      <c r="D713" s="1"/>
      <c r="E713" s="2" t="s">
        <v>1359</v>
      </c>
      <c r="F713" s="3">
        <v>1040</v>
      </c>
    </row>
    <row r="714" spans="1:6" s="4" customFormat="1" ht="72" hidden="1" x14ac:dyDescent="0.3">
      <c r="A714" s="1" t="s">
        <v>226</v>
      </c>
      <c r="B714" s="1" t="s">
        <v>1405</v>
      </c>
      <c r="C714" s="1" t="s">
        <v>1358</v>
      </c>
      <c r="D714" s="1" t="s">
        <v>51</v>
      </c>
      <c r="E714" s="2" t="s">
        <v>663</v>
      </c>
      <c r="F714" s="3">
        <v>32</v>
      </c>
    </row>
    <row r="715" spans="1:6" s="4" customFormat="1" ht="84" hidden="1" x14ac:dyDescent="0.3">
      <c r="A715" s="1" t="s">
        <v>226</v>
      </c>
      <c r="B715" s="1" t="s">
        <v>1405</v>
      </c>
      <c r="C715" s="1" t="s">
        <v>1358</v>
      </c>
      <c r="D715" s="1" t="s">
        <v>52</v>
      </c>
      <c r="E715" s="2" t="s">
        <v>664</v>
      </c>
      <c r="F715" s="3">
        <v>32</v>
      </c>
    </row>
    <row r="716" spans="1:6" s="4" customFormat="1" ht="84" hidden="1" x14ac:dyDescent="0.3">
      <c r="A716" s="1" t="s">
        <v>226</v>
      </c>
      <c r="B716" s="1" t="s">
        <v>1405</v>
      </c>
      <c r="C716" s="1" t="s">
        <v>1358</v>
      </c>
      <c r="D716" s="1" t="s">
        <v>143</v>
      </c>
      <c r="E716" s="2" t="s">
        <v>673</v>
      </c>
      <c r="F716" s="3">
        <v>1008</v>
      </c>
    </row>
    <row r="717" spans="1:6" s="4" customFormat="1" ht="36" hidden="1" x14ac:dyDescent="0.3">
      <c r="A717" s="1" t="s">
        <v>226</v>
      </c>
      <c r="B717" s="1" t="s">
        <v>1405</v>
      </c>
      <c r="C717" s="1" t="s">
        <v>1358</v>
      </c>
      <c r="D717" s="1" t="s">
        <v>155</v>
      </c>
      <c r="E717" s="2" t="s">
        <v>675</v>
      </c>
      <c r="F717" s="3">
        <v>1008</v>
      </c>
    </row>
    <row r="718" spans="1:6" s="4" customFormat="1" ht="60" hidden="1" x14ac:dyDescent="0.3">
      <c r="A718" s="1" t="s">
        <v>226</v>
      </c>
      <c r="B718" s="1" t="s">
        <v>1413</v>
      </c>
      <c r="C718" s="1"/>
      <c r="D718" s="1"/>
      <c r="E718" s="2" t="s">
        <v>1017</v>
      </c>
      <c r="F718" s="3">
        <v>13377.541000000001</v>
      </c>
    </row>
    <row r="719" spans="1:6" s="4" customFormat="1" ht="60" x14ac:dyDescent="0.3">
      <c r="A719" s="1" t="s">
        <v>226</v>
      </c>
      <c r="B719" s="1" t="s">
        <v>1413</v>
      </c>
      <c r="C719" s="1" t="s">
        <v>232</v>
      </c>
      <c r="D719" s="1"/>
      <c r="E719" s="2" t="s">
        <v>1048</v>
      </c>
      <c r="F719" s="3">
        <v>13321.541000000001</v>
      </c>
    </row>
    <row r="720" spans="1:6" s="4" customFormat="1" ht="84" x14ac:dyDescent="0.3">
      <c r="A720" s="1" t="s">
        <v>226</v>
      </c>
      <c r="B720" s="1" t="s">
        <v>1413</v>
      </c>
      <c r="C720" s="1" t="s">
        <v>233</v>
      </c>
      <c r="D720" s="1"/>
      <c r="E720" s="2" t="s">
        <v>1068</v>
      </c>
      <c r="F720" s="3">
        <v>13321.541000000001</v>
      </c>
    </row>
    <row r="721" spans="1:6" s="4" customFormat="1" ht="96" x14ac:dyDescent="0.3">
      <c r="A721" s="1" t="s">
        <v>226</v>
      </c>
      <c r="B721" s="1" t="s">
        <v>1413</v>
      </c>
      <c r="C721" s="1" t="s">
        <v>976</v>
      </c>
      <c r="D721" s="1"/>
      <c r="E721" s="2" t="s">
        <v>1069</v>
      </c>
      <c r="F721" s="3">
        <v>13321.541000000001</v>
      </c>
    </row>
    <row r="722" spans="1:6" s="4" customFormat="1" ht="84" x14ac:dyDescent="0.3">
      <c r="A722" s="1" t="s">
        <v>226</v>
      </c>
      <c r="B722" s="1" t="s">
        <v>1413</v>
      </c>
      <c r="C722" s="1" t="s">
        <v>973</v>
      </c>
      <c r="D722" s="1"/>
      <c r="E722" s="2" t="s">
        <v>710</v>
      </c>
      <c r="F722" s="3">
        <v>12931.7</v>
      </c>
    </row>
    <row r="723" spans="1:6" s="4" customFormat="1" ht="84" hidden="1" x14ac:dyDescent="0.3">
      <c r="A723" s="1" t="s">
        <v>226</v>
      </c>
      <c r="B723" s="1" t="s">
        <v>1413</v>
      </c>
      <c r="C723" s="1" t="s">
        <v>973</v>
      </c>
      <c r="D723" s="1" t="s">
        <v>143</v>
      </c>
      <c r="E723" s="2" t="s">
        <v>673</v>
      </c>
      <c r="F723" s="3">
        <v>12931.7</v>
      </c>
    </row>
    <row r="724" spans="1:6" s="4" customFormat="1" ht="36" hidden="1" x14ac:dyDescent="0.3">
      <c r="A724" s="1" t="s">
        <v>226</v>
      </c>
      <c r="B724" s="1" t="s">
        <v>1413</v>
      </c>
      <c r="C724" s="1" t="s">
        <v>973</v>
      </c>
      <c r="D724" s="1" t="s">
        <v>155</v>
      </c>
      <c r="E724" s="2" t="s">
        <v>675</v>
      </c>
      <c r="F724" s="3">
        <v>12931.7</v>
      </c>
    </row>
    <row r="725" spans="1:6" s="4" customFormat="1" ht="36" x14ac:dyDescent="0.3">
      <c r="A725" s="1" t="s">
        <v>226</v>
      </c>
      <c r="B725" s="1" t="s">
        <v>1413</v>
      </c>
      <c r="C725" s="1" t="s">
        <v>974</v>
      </c>
      <c r="D725" s="1"/>
      <c r="E725" s="2" t="s">
        <v>734</v>
      </c>
      <c r="F725" s="3">
        <v>202.941</v>
      </c>
    </row>
    <row r="726" spans="1:6" s="4" customFormat="1" ht="84" hidden="1" x14ac:dyDescent="0.3">
      <c r="A726" s="1" t="s">
        <v>226</v>
      </c>
      <c r="B726" s="1" t="s">
        <v>1413</v>
      </c>
      <c r="C726" s="1" t="s">
        <v>974</v>
      </c>
      <c r="D726" s="1" t="s">
        <v>143</v>
      </c>
      <c r="E726" s="2" t="s">
        <v>673</v>
      </c>
      <c r="F726" s="3">
        <v>202.941</v>
      </c>
    </row>
    <row r="727" spans="1:6" s="4" customFormat="1" ht="36" hidden="1" x14ac:dyDescent="0.3">
      <c r="A727" s="1" t="s">
        <v>226</v>
      </c>
      <c r="B727" s="1" t="s">
        <v>1413</v>
      </c>
      <c r="C727" s="1" t="s">
        <v>974</v>
      </c>
      <c r="D727" s="1" t="s">
        <v>155</v>
      </c>
      <c r="E727" s="2" t="s">
        <v>675</v>
      </c>
      <c r="F727" s="3">
        <v>202.941</v>
      </c>
    </row>
    <row r="728" spans="1:6" s="4" customFormat="1" ht="84" x14ac:dyDescent="0.3">
      <c r="A728" s="1" t="s">
        <v>226</v>
      </c>
      <c r="B728" s="1" t="s">
        <v>1413</v>
      </c>
      <c r="C728" s="1" t="s">
        <v>975</v>
      </c>
      <c r="D728" s="1"/>
      <c r="E728" s="2" t="s">
        <v>1067</v>
      </c>
      <c r="F728" s="3">
        <v>186.9</v>
      </c>
    </row>
    <row r="729" spans="1:6" s="4" customFormat="1" ht="84" hidden="1" x14ac:dyDescent="0.3">
      <c r="A729" s="1" t="s">
        <v>226</v>
      </c>
      <c r="B729" s="1" t="s">
        <v>1413</v>
      </c>
      <c r="C729" s="1" t="s">
        <v>975</v>
      </c>
      <c r="D729" s="1" t="s">
        <v>143</v>
      </c>
      <c r="E729" s="2" t="s">
        <v>673</v>
      </c>
      <c r="F729" s="3">
        <v>186.9</v>
      </c>
    </row>
    <row r="730" spans="1:6" s="4" customFormat="1" ht="36" hidden="1" x14ac:dyDescent="0.3">
      <c r="A730" s="1" t="s">
        <v>226</v>
      </c>
      <c r="B730" s="1" t="s">
        <v>1413</v>
      </c>
      <c r="C730" s="1" t="s">
        <v>975</v>
      </c>
      <c r="D730" s="1" t="s">
        <v>155</v>
      </c>
      <c r="E730" s="2" t="s">
        <v>675</v>
      </c>
      <c r="F730" s="3">
        <v>186.9</v>
      </c>
    </row>
    <row r="731" spans="1:6" s="4" customFormat="1" ht="60" x14ac:dyDescent="0.3">
      <c r="A731" s="1" t="s">
        <v>226</v>
      </c>
      <c r="B731" s="1" t="s">
        <v>1413</v>
      </c>
      <c r="C731" s="1" t="s">
        <v>62</v>
      </c>
      <c r="D731" s="1"/>
      <c r="E731" s="2" t="s">
        <v>1196</v>
      </c>
      <c r="F731" s="3">
        <v>56</v>
      </c>
    </row>
    <row r="732" spans="1:6" s="4" customFormat="1" ht="36" x14ac:dyDescent="0.3">
      <c r="A732" s="1" t="s">
        <v>226</v>
      </c>
      <c r="B732" s="1" t="s">
        <v>1413</v>
      </c>
      <c r="C732" s="1" t="s">
        <v>83</v>
      </c>
      <c r="D732" s="1"/>
      <c r="E732" s="2" t="s">
        <v>1288</v>
      </c>
      <c r="F732" s="3">
        <v>56</v>
      </c>
    </row>
    <row r="733" spans="1:6" s="4" customFormat="1" ht="36" x14ac:dyDescent="0.3">
      <c r="A733" s="1" t="s">
        <v>226</v>
      </c>
      <c r="B733" s="1" t="s">
        <v>1413</v>
      </c>
      <c r="C733" s="1" t="s">
        <v>1358</v>
      </c>
      <c r="D733" s="1"/>
      <c r="E733" s="2" t="s">
        <v>1359</v>
      </c>
      <c r="F733" s="3">
        <v>56</v>
      </c>
    </row>
    <row r="734" spans="1:6" s="4" customFormat="1" ht="84" hidden="1" x14ac:dyDescent="0.3">
      <c r="A734" s="1" t="s">
        <v>226</v>
      </c>
      <c r="B734" s="1" t="s">
        <v>1413</v>
      </c>
      <c r="C734" s="1" t="s">
        <v>1358</v>
      </c>
      <c r="D734" s="1" t="s">
        <v>143</v>
      </c>
      <c r="E734" s="2" t="s">
        <v>673</v>
      </c>
      <c r="F734" s="3">
        <v>56</v>
      </c>
    </row>
    <row r="735" spans="1:6" s="4" customFormat="1" ht="36" hidden="1" x14ac:dyDescent="0.3">
      <c r="A735" s="1" t="s">
        <v>226</v>
      </c>
      <c r="B735" s="1" t="s">
        <v>1413</v>
      </c>
      <c r="C735" s="1" t="s">
        <v>1358</v>
      </c>
      <c r="D735" s="1" t="s">
        <v>155</v>
      </c>
      <c r="E735" s="2" t="s">
        <v>675</v>
      </c>
      <c r="F735" s="3">
        <v>56</v>
      </c>
    </row>
    <row r="736" spans="1:6" s="4" customFormat="1" ht="24" hidden="1" x14ac:dyDescent="0.3">
      <c r="A736" s="1" t="s">
        <v>226</v>
      </c>
      <c r="B736" s="1" t="s">
        <v>1406</v>
      </c>
      <c r="C736" s="1"/>
      <c r="D736" s="1"/>
      <c r="E736" s="2" t="s">
        <v>650</v>
      </c>
      <c r="F736" s="3">
        <v>43213.5</v>
      </c>
    </row>
    <row r="737" spans="1:6" s="4" customFormat="1" ht="108" x14ac:dyDescent="0.3">
      <c r="A737" s="1" t="s">
        <v>226</v>
      </c>
      <c r="B737" s="1" t="s">
        <v>1406</v>
      </c>
      <c r="C737" s="1" t="s">
        <v>167</v>
      </c>
      <c r="D737" s="1"/>
      <c r="E737" s="2" t="s">
        <v>768</v>
      </c>
      <c r="F737" s="3">
        <v>43213.5</v>
      </c>
    </row>
    <row r="738" spans="1:6" s="4" customFormat="1" ht="60" x14ac:dyDescent="0.3">
      <c r="A738" s="1" t="s">
        <v>226</v>
      </c>
      <c r="B738" s="1" t="s">
        <v>1406</v>
      </c>
      <c r="C738" s="1" t="s">
        <v>193</v>
      </c>
      <c r="D738" s="1"/>
      <c r="E738" s="2" t="s">
        <v>786</v>
      </c>
      <c r="F738" s="3">
        <v>43213.5</v>
      </c>
    </row>
    <row r="739" spans="1:6" s="4" customFormat="1" ht="84" x14ac:dyDescent="0.3">
      <c r="A739" s="1" t="s">
        <v>226</v>
      </c>
      <c r="B739" s="1" t="s">
        <v>1406</v>
      </c>
      <c r="C739" s="1" t="s">
        <v>194</v>
      </c>
      <c r="D739" s="1"/>
      <c r="E739" s="2" t="s">
        <v>789</v>
      </c>
      <c r="F739" s="3">
        <v>43213.5</v>
      </c>
    </row>
    <row r="740" spans="1:6" s="4" customFormat="1" ht="84" x14ac:dyDescent="0.3">
      <c r="A740" s="1" t="s">
        <v>226</v>
      </c>
      <c r="B740" s="1" t="s">
        <v>1406</v>
      </c>
      <c r="C740" s="1" t="s">
        <v>178</v>
      </c>
      <c r="D740" s="1"/>
      <c r="E740" s="2" t="s">
        <v>710</v>
      </c>
      <c r="F740" s="3">
        <v>43105</v>
      </c>
    </row>
    <row r="741" spans="1:6" s="4" customFormat="1" ht="84" hidden="1" x14ac:dyDescent="0.3">
      <c r="A741" s="1" t="s">
        <v>226</v>
      </c>
      <c r="B741" s="1" t="s">
        <v>1406</v>
      </c>
      <c r="C741" s="1" t="s">
        <v>178</v>
      </c>
      <c r="D741" s="1" t="s">
        <v>143</v>
      </c>
      <c r="E741" s="2" t="s">
        <v>673</v>
      </c>
      <c r="F741" s="3">
        <v>43105</v>
      </c>
    </row>
    <row r="742" spans="1:6" s="4" customFormat="1" ht="36" hidden="1" x14ac:dyDescent="0.3">
      <c r="A742" s="1" t="s">
        <v>226</v>
      </c>
      <c r="B742" s="1" t="s">
        <v>1406</v>
      </c>
      <c r="C742" s="1" t="s">
        <v>178</v>
      </c>
      <c r="D742" s="1" t="s">
        <v>179</v>
      </c>
      <c r="E742" s="2" t="s">
        <v>674</v>
      </c>
      <c r="F742" s="3">
        <v>3569.3</v>
      </c>
    </row>
    <row r="743" spans="1:6" s="4" customFormat="1" ht="36" hidden="1" x14ac:dyDescent="0.3">
      <c r="A743" s="1" t="s">
        <v>226</v>
      </c>
      <c r="B743" s="1" t="s">
        <v>1406</v>
      </c>
      <c r="C743" s="1" t="s">
        <v>178</v>
      </c>
      <c r="D743" s="1" t="s">
        <v>155</v>
      </c>
      <c r="E743" s="2" t="s">
        <v>675</v>
      </c>
      <c r="F743" s="3">
        <v>39535.699999999997</v>
      </c>
    </row>
    <row r="744" spans="1:6" s="4" customFormat="1" ht="36" x14ac:dyDescent="0.3">
      <c r="A744" s="1" t="s">
        <v>226</v>
      </c>
      <c r="B744" s="1" t="s">
        <v>1406</v>
      </c>
      <c r="C744" s="1" t="s">
        <v>180</v>
      </c>
      <c r="D744" s="1"/>
      <c r="E744" s="2" t="s">
        <v>734</v>
      </c>
      <c r="F744" s="3">
        <v>108.5</v>
      </c>
    </row>
    <row r="745" spans="1:6" s="4" customFormat="1" ht="84" hidden="1" x14ac:dyDescent="0.3">
      <c r="A745" s="1" t="s">
        <v>226</v>
      </c>
      <c r="B745" s="1" t="s">
        <v>1406</v>
      </c>
      <c r="C745" s="1" t="s">
        <v>180</v>
      </c>
      <c r="D745" s="1" t="s">
        <v>143</v>
      </c>
      <c r="E745" s="2" t="s">
        <v>673</v>
      </c>
      <c r="F745" s="3">
        <v>108.5</v>
      </c>
    </row>
    <row r="746" spans="1:6" s="4" customFormat="1" ht="36" hidden="1" x14ac:dyDescent="0.3">
      <c r="A746" s="1" t="s">
        <v>226</v>
      </c>
      <c r="B746" s="1" t="s">
        <v>1406</v>
      </c>
      <c r="C746" s="1" t="s">
        <v>180</v>
      </c>
      <c r="D746" s="1" t="s">
        <v>179</v>
      </c>
      <c r="E746" s="2" t="s">
        <v>674</v>
      </c>
      <c r="F746" s="3">
        <v>8.9</v>
      </c>
    </row>
    <row r="747" spans="1:6" s="4" customFormat="1" ht="36" hidden="1" x14ac:dyDescent="0.3">
      <c r="A747" s="1" t="s">
        <v>226</v>
      </c>
      <c r="B747" s="1" t="s">
        <v>1406</v>
      </c>
      <c r="C747" s="1" t="s">
        <v>180</v>
      </c>
      <c r="D747" s="1" t="s">
        <v>155</v>
      </c>
      <c r="E747" s="2" t="s">
        <v>675</v>
      </c>
      <c r="F747" s="3">
        <v>99.6</v>
      </c>
    </row>
    <row r="748" spans="1:6" s="4" customFormat="1" ht="24" hidden="1" x14ac:dyDescent="0.3">
      <c r="A748" s="1" t="s">
        <v>226</v>
      </c>
      <c r="B748" s="1" t="s">
        <v>1407</v>
      </c>
      <c r="C748" s="1"/>
      <c r="D748" s="1"/>
      <c r="E748" s="2" t="s">
        <v>651</v>
      </c>
      <c r="F748" s="3">
        <v>427027.33843999996</v>
      </c>
    </row>
    <row r="749" spans="1:6" s="4" customFormat="1" ht="48" x14ac:dyDescent="0.3">
      <c r="A749" s="1" t="s">
        <v>226</v>
      </c>
      <c r="B749" s="1" t="s">
        <v>1407</v>
      </c>
      <c r="C749" s="1" t="s">
        <v>181</v>
      </c>
      <c r="D749" s="1"/>
      <c r="E749" s="2" t="s">
        <v>685</v>
      </c>
      <c r="F749" s="3">
        <v>200</v>
      </c>
    </row>
    <row r="750" spans="1:6" s="4" customFormat="1" ht="60" x14ac:dyDescent="0.3">
      <c r="A750" s="1" t="s">
        <v>226</v>
      </c>
      <c r="B750" s="1" t="s">
        <v>1407</v>
      </c>
      <c r="C750" s="1" t="s">
        <v>182</v>
      </c>
      <c r="D750" s="1"/>
      <c r="E750" s="2" t="s">
        <v>695</v>
      </c>
      <c r="F750" s="3">
        <v>200</v>
      </c>
    </row>
    <row r="751" spans="1:6" s="4" customFormat="1" ht="120" x14ac:dyDescent="0.3">
      <c r="A751" s="1" t="s">
        <v>226</v>
      </c>
      <c r="B751" s="1" t="s">
        <v>1407</v>
      </c>
      <c r="C751" s="1" t="s">
        <v>183</v>
      </c>
      <c r="D751" s="1"/>
      <c r="E751" s="2" t="s">
        <v>696</v>
      </c>
      <c r="F751" s="3">
        <v>200</v>
      </c>
    </row>
    <row r="752" spans="1:6" s="4" customFormat="1" ht="156" x14ac:dyDescent="0.3">
      <c r="A752" s="1" t="s">
        <v>226</v>
      </c>
      <c r="B752" s="1" t="s">
        <v>1407</v>
      </c>
      <c r="C752" s="1" t="s">
        <v>170</v>
      </c>
      <c r="D752" s="1"/>
      <c r="E752" s="2" t="s">
        <v>698</v>
      </c>
      <c r="F752" s="3">
        <v>200</v>
      </c>
    </row>
    <row r="753" spans="1:6" s="4" customFormat="1" ht="84" hidden="1" x14ac:dyDescent="0.3">
      <c r="A753" s="1" t="s">
        <v>226</v>
      </c>
      <c r="B753" s="1" t="s">
        <v>1407</v>
      </c>
      <c r="C753" s="1" t="s">
        <v>170</v>
      </c>
      <c r="D753" s="1" t="s">
        <v>143</v>
      </c>
      <c r="E753" s="2" t="s">
        <v>673</v>
      </c>
      <c r="F753" s="3">
        <v>200</v>
      </c>
    </row>
    <row r="754" spans="1:6" s="4" customFormat="1" ht="36" hidden="1" x14ac:dyDescent="0.3">
      <c r="A754" s="1" t="s">
        <v>226</v>
      </c>
      <c r="B754" s="1" t="s">
        <v>1407</v>
      </c>
      <c r="C754" s="1" t="s">
        <v>170</v>
      </c>
      <c r="D754" s="1" t="s">
        <v>179</v>
      </c>
      <c r="E754" s="2" t="s">
        <v>674</v>
      </c>
      <c r="F754" s="3">
        <v>200</v>
      </c>
    </row>
    <row r="755" spans="1:6" s="4" customFormat="1" ht="36" x14ac:dyDescent="0.3">
      <c r="A755" s="1" t="s">
        <v>226</v>
      </c>
      <c r="B755" s="1" t="s">
        <v>1407</v>
      </c>
      <c r="C755" s="1" t="s">
        <v>184</v>
      </c>
      <c r="D755" s="1"/>
      <c r="E755" s="2" t="s">
        <v>700</v>
      </c>
      <c r="F755" s="3">
        <v>2007.5</v>
      </c>
    </row>
    <row r="756" spans="1:6" s="4" customFormat="1" ht="36" x14ac:dyDescent="0.3">
      <c r="A756" s="1" t="s">
        <v>226</v>
      </c>
      <c r="B756" s="1" t="s">
        <v>1407</v>
      </c>
      <c r="C756" s="1" t="s">
        <v>185</v>
      </c>
      <c r="D756" s="1"/>
      <c r="E756" s="2" t="s">
        <v>701</v>
      </c>
      <c r="F756" s="3">
        <v>2007.5</v>
      </c>
    </row>
    <row r="757" spans="1:6" s="4" customFormat="1" ht="72" x14ac:dyDescent="0.3">
      <c r="A757" s="1" t="s">
        <v>226</v>
      </c>
      <c r="B757" s="1" t="s">
        <v>1407</v>
      </c>
      <c r="C757" s="1" t="s">
        <v>186</v>
      </c>
      <c r="D757" s="1"/>
      <c r="E757" s="2" t="s">
        <v>706</v>
      </c>
      <c r="F757" s="3">
        <v>2007.5</v>
      </c>
    </row>
    <row r="758" spans="1:6" s="4" customFormat="1" ht="84" x14ac:dyDescent="0.3">
      <c r="A758" s="1" t="s">
        <v>226</v>
      </c>
      <c r="B758" s="1" t="s">
        <v>1407</v>
      </c>
      <c r="C758" s="1" t="s">
        <v>171</v>
      </c>
      <c r="D758" s="1"/>
      <c r="E758" s="2" t="s">
        <v>707</v>
      </c>
      <c r="F758" s="3">
        <v>2007.5</v>
      </c>
    </row>
    <row r="759" spans="1:6" s="4" customFormat="1" ht="84" hidden="1" x14ac:dyDescent="0.3">
      <c r="A759" s="1" t="s">
        <v>226</v>
      </c>
      <c r="B759" s="1" t="s">
        <v>1407</v>
      </c>
      <c r="C759" s="1" t="s">
        <v>171</v>
      </c>
      <c r="D759" s="1" t="s">
        <v>143</v>
      </c>
      <c r="E759" s="2" t="s">
        <v>673</v>
      </c>
      <c r="F759" s="3">
        <v>2007.5</v>
      </c>
    </row>
    <row r="760" spans="1:6" s="4" customFormat="1" ht="36" hidden="1" x14ac:dyDescent="0.3">
      <c r="A760" s="1" t="s">
        <v>226</v>
      </c>
      <c r="B760" s="1" t="s">
        <v>1407</v>
      </c>
      <c r="C760" s="1" t="s">
        <v>171</v>
      </c>
      <c r="D760" s="1" t="s">
        <v>179</v>
      </c>
      <c r="E760" s="2" t="s">
        <v>674</v>
      </c>
      <c r="F760" s="3">
        <v>624.5</v>
      </c>
    </row>
    <row r="761" spans="1:6" s="4" customFormat="1" ht="36" hidden="1" x14ac:dyDescent="0.3">
      <c r="A761" s="1" t="s">
        <v>226</v>
      </c>
      <c r="B761" s="1" t="s">
        <v>1407</v>
      </c>
      <c r="C761" s="1" t="s">
        <v>171</v>
      </c>
      <c r="D761" s="1" t="s">
        <v>155</v>
      </c>
      <c r="E761" s="2" t="s">
        <v>675</v>
      </c>
      <c r="F761" s="3">
        <v>1383</v>
      </c>
    </row>
    <row r="762" spans="1:6" s="4" customFormat="1" ht="108" x14ac:dyDescent="0.3">
      <c r="A762" s="1" t="s">
        <v>226</v>
      </c>
      <c r="B762" s="1" t="s">
        <v>1407</v>
      </c>
      <c r="C762" s="1" t="s">
        <v>167</v>
      </c>
      <c r="D762" s="1"/>
      <c r="E762" s="2" t="s">
        <v>768</v>
      </c>
      <c r="F762" s="3">
        <v>629.4</v>
      </c>
    </row>
    <row r="763" spans="1:6" s="4" customFormat="1" ht="72" x14ac:dyDescent="0.3">
      <c r="A763" s="1" t="s">
        <v>226</v>
      </c>
      <c r="B763" s="1" t="s">
        <v>1407</v>
      </c>
      <c r="C763" s="1" t="s">
        <v>230</v>
      </c>
      <c r="D763" s="1"/>
      <c r="E763" s="2" t="s">
        <v>783</v>
      </c>
      <c r="F763" s="3">
        <v>629.4</v>
      </c>
    </row>
    <row r="764" spans="1:6" s="4" customFormat="1" ht="108" x14ac:dyDescent="0.3">
      <c r="A764" s="1" t="s">
        <v>226</v>
      </c>
      <c r="B764" s="1" t="s">
        <v>1407</v>
      </c>
      <c r="C764" s="1" t="s">
        <v>231</v>
      </c>
      <c r="D764" s="1"/>
      <c r="E764" s="2" t="s">
        <v>1045</v>
      </c>
      <c r="F764" s="3">
        <v>629.4</v>
      </c>
    </row>
    <row r="765" spans="1:6" s="4" customFormat="1" ht="48" x14ac:dyDescent="0.3">
      <c r="A765" s="1" t="s">
        <v>226</v>
      </c>
      <c r="B765" s="1" t="s">
        <v>1407</v>
      </c>
      <c r="C765" s="1" t="s">
        <v>227</v>
      </c>
      <c r="D765" s="1"/>
      <c r="E765" s="2" t="s">
        <v>1046</v>
      </c>
      <c r="F765" s="3">
        <v>489.4</v>
      </c>
    </row>
    <row r="766" spans="1:6" s="4" customFormat="1" ht="84" hidden="1" x14ac:dyDescent="0.3">
      <c r="A766" s="1" t="s">
        <v>226</v>
      </c>
      <c r="B766" s="1" t="s">
        <v>1407</v>
      </c>
      <c r="C766" s="1" t="s">
        <v>227</v>
      </c>
      <c r="D766" s="1" t="s">
        <v>143</v>
      </c>
      <c r="E766" s="2" t="s">
        <v>673</v>
      </c>
      <c r="F766" s="3">
        <v>489.4</v>
      </c>
    </row>
    <row r="767" spans="1:6" s="4" customFormat="1" ht="36" hidden="1" x14ac:dyDescent="0.3">
      <c r="A767" s="1" t="s">
        <v>226</v>
      </c>
      <c r="B767" s="1" t="s">
        <v>1407</v>
      </c>
      <c r="C767" s="1" t="s">
        <v>227</v>
      </c>
      <c r="D767" s="1" t="s">
        <v>179</v>
      </c>
      <c r="E767" s="2" t="s">
        <v>674</v>
      </c>
      <c r="F767" s="3">
        <v>489.4</v>
      </c>
    </row>
    <row r="768" spans="1:6" s="4" customFormat="1" ht="84" x14ac:dyDescent="0.3">
      <c r="A768" s="1" t="s">
        <v>226</v>
      </c>
      <c r="B768" s="1" t="s">
        <v>1407</v>
      </c>
      <c r="C768" s="1" t="s">
        <v>228</v>
      </c>
      <c r="D768" s="1"/>
      <c r="E768" s="2" t="s">
        <v>1047</v>
      </c>
      <c r="F768" s="3">
        <v>140</v>
      </c>
    </row>
    <row r="769" spans="1:6" s="4" customFormat="1" ht="84" hidden="1" x14ac:dyDescent="0.3">
      <c r="A769" s="1" t="s">
        <v>226</v>
      </c>
      <c r="B769" s="1" t="s">
        <v>1407</v>
      </c>
      <c r="C769" s="1" t="s">
        <v>228</v>
      </c>
      <c r="D769" s="1" t="s">
        <v>143</v>
      </c>
      <c r="E769" s="2" t="s">
        <v>673</v>
      </c>
      <c r="F769" s="3">
        <v>140</v>
      </c>
    </row>
    <row r="770" spans="1:6" s="4" customFormat="1" ht="36" hidden="1" x14ac:dyDescent="0.3">
      <c r="A770" s="1" t="s">
        <v>226</v>
      </c>
      <c r="B770" s="1" t="s">
        <v>1407</v>
      </c>
      <c r="C770" s="1" t="s">
        <v>228</v>
      </c>
      <c r="D770" s="1" t="s">
        <v>179</v>
      </c>
      <c r="E770" s="2" t="s">
        <v>674</v>
      </c>
      <c r="F770" s="3">
        <v>140</v>
      </c>
    </row>
    <row r="771" spans="1:6" s="4" customFormat="1" ht="60" x14ac:dyDescent="0.3">
      <c r="A771" s="1" t="s">
        <v>226</v>
      </c>
      <c r="B771" s="1" t="s">
        <v>1407</v>
      </c>
      <c r="C771" s="1" t="s">
        <v>232</v>
      </c>
      <c r="D771" s="1"/>
      <c r="E771" s="2" t="s">
        <v>1048</v>
      </c>
      <c r="F771" s="3">
        <v>108925.18700000002</v>
      </c>
    </row>
    <row r="772" spans="1:6" s="4" customFormat="1" ht="72" x14ac:dyDescent="0.3">
      <c r="A772" s="1" t="s">
        <v>226</v>
      </c>
      <c r="B772" s="1" t="s">
        <v>1407</v>
      </c>
      <c r="C772" s="1" t="s">
        <v>939</v>
      </c>
      <c r="D772" s="1"/>
      <c r="E772" s="2" t="s">
        <v>1049</v>
      </c>
      <c r="F772" s="3">
        <v>1853.6999999999998</v>
      </c>
    </row>
    <row r="773" spans="1:6" s="4" customFormat="1" ht="96" x14ac:dyDescent="0.3">
      <c r="A773" s="1" t="s">
        <v>226</v>
      </c>
      <c r="B773" s="1" t="s">
        <v>1407</v>
      </c>
      <c r="C773" s="1" t="s">
        <v>941</v>
      </c>
      <c r="D773" s="1"/>
      <c r="E773" s="2" t="s">
        <v>1052</v>
      </c>
      <c r="F773" s="3">
        <v>1853.6999999999998</v>
      </c>
    </row>
    <row r="774" spans="1:6" s="4" customFormat="1" ht="72" x14ac:dyDescent="0.3">
      <c r="A774" s="1" t="s">
        <v>226</v>
      </c>
      <c r="B774" s="1" t="s">
        <v>1407</v>
      </c>
      <c r="C774" s="1" t="s">
        <v>929</v>
      </c>
      <c r="D774" s="1"/>
      <c r="E774" s="2" t="s">
        <v>1053</v>
      </c>
      <c r="F774" s="3">
        <v>1853.6999999999998</v>
      </c>
    </row>
    <row r="775" spans="1:6" s="4" customFormat="1" ht="144" hidden="1" x14ac:dyDescent="0.3">
      <c r="A775" s="1" t="s">
        <v>226</v>
      </c>
      <c r="B775" s="1" t="s">
        <v>1407</v>
      </c>
      <c r="C775" s="1" t="s">
        <v>929</v>
      </c>
      <c r="D775" s="1" t="s">
        <v>58</v>
      </c>
      <c r="E775" s="2" t="s">
        <v>660</v>
      </c>
      <c r="F775" s="3">
        <v>971.3</v>
      </c>
    </row>
    <row r="776" spans="1:6" s="4" customFormat="1" ht="60" hidden="1" x14ac:dyDescent="0.3">
      <c r="A776" s="1" t="s">
        <v>226</v>
      </c>
      <c r="B776" s="1" t="s">
        <v>1407</v>
      </c>
      <c r="C776" s="1" t="s">
        <v>929</v>
      </c>
      <c r="D776" s="1" t="s">
        <v>68</v>
      </c>
      <c r="E776" s="2" t="s">
        <v>662</v>
      </c>
      <c r="F776" s="3">
        <v>971.3</v>
      </c>
    </row>
    <row r="777" spans="1:6" s="4" customFormat="1" ht="72" hidden="1" x14ac:dyDescent="0.3">
      <c r="A777" s="1" t="s">
        <v>226</v>
      </c>
      <c r="B777" s="1" t="s">
        <v>1407</v>
      </c>
      <c r="C777" s="1" t="s">
        <v>929</v>
      </c>
      <c r="D777" s="1" t="s">
        <v>51</v>
      </c>
      <c r="E777" s="2" t="s">
        <v>663</v>
      </c>
      <c r="F777" s="3">
        <v>882.4</v>
      </c>
    </row>
    <row r="778" spans="1:6" s="4" customFormat="1" ht="84" hidden="1" x14ac:dyDescent="0.3">
      <c r="A778" s="1" t="s">
        <v>226</v>
      </c>
      <c r="B778" s="1" t="s">
        <v>1407</v>
      </c>
      <c r="C778" s="1" t="s">
        <v>929</v>
      </c>
      <c r="D778" s="1" t="s">
        <v>52</v>
      </c>
      <c r="E778" s="2" t="s">
        <v>664</v>
      </c>
      <c r="F778" s="3">
        <v>882.4</v>
      </c>
    </row>
    <row r="779" spans="1:6" s="4" customFormat="1" ht="60" x14ac:dyDescent="0.3">
      <c r="A779" s="1" t="s">
        <v>226</v>
      </c>
      <c r="B779" s="1" t="s">
        <v>1407</v>
      </c>
      <c r="C779" s="1" t="s">
        <v>962</v>
      </c>
      <c r="D779" s="1"/>
      <c r="E779" s="2" t="s">
        <v>1055</v>
      </c>
      <c r="F779" s="3">
        <v>2574.1</v>
      </c>
    </row>
    <row r="780" spans="1:6" s="4" customFormat="1" ht="132" x14ac:dyDescent="0.3">
      <c r="A780" s="1" t="s">
        <v>226</v>
      </c>
      <c r="B780" s="1" t="s">
        <v>1407</v>
      </c>
      <c r="C780" s="1" t="s">
        <v>963</v>
      </c>
      <c r="D780" s="1"/>
      <c r="E780" s="2" t="s">
        <v>1056</v>
      </c>
      <c r="F780" s="3">
        <v>1845.3</v>
      </c>
    </row>
    <row r="781" spans="1:6" s="4" customFormat="1" ht="180" x14ac:dyDescent="0.3">
      <c r="A781" s="1" t="s">
        <v>226</v>
      </c>
      <c r="B781" s="1" t="s">
        <v>1407</v>
      </c>
      <c r="C781" s="1" t="s">
        <v>950</v>
      </c>
      <c r="D781" s="1"/>
      <c r="E781" s="2" t="s">
        <v>1060</v>
      </c>
      <c r="F781" s="3">
        <v>1845.3</v>
      </c>
    </row>
    <row r="782" spans="1:6" s="4" customFormat="1" ht="84" hidden="1" x14ac:dyDescent="0.3">
      <c r="A782" s="1" t="s">
        <v>226</v>
      </c>
      <c r="B782" s="1" t="s">
        <v>1407</v>
      </c>
      <c r="C782" s="1" t="s">
        <v>950</v>
      </c>
      <c r="D782" s="1" t="s">
        <v>143</v>
      </c>
      <c r="E782" s="2" t="s">
        <v>673</v>
      </c>
      <c r="F782" s="3">
        <v>1845.3</v>
      </c>
    </row>
    <row r="783" spans="1:6" s="4" customFormat="1" ht="36" hidden="1" x14ac:dyDescent="0.3">
      <c r="A783" s="1" t="s">
        <v>226</v>
      </c>
      <c r="B783" s="1" t="s">
        <v>1407</v>
      </c>
      <c r="C783" s="1" t="s">
        <v>950</v>
      </c>
      <c r="D783" s="1" t="s">
        <v>179</v>
      </c>
      <c r="E783" s="2" t="s">
        <v>674</v>
      </c>
      <c r="F783" s="3">
        <v>1845.3</v>
      </c>
    </row>
    <row r="784" spans="1:6" s="4" customFormat="1" ht="96" x14ac:dyDescent="0.3">
      <c r="A784" s="1" t="s">
        <v>226</v>
      </c>
      <c r="B784" s="1" t="s">
        <v>1407</v>
      </c>
      <c r="C784" s="1" t="s">
        <v>964</v>
      </c>
      <c r="D784" s="1"/>
      <c r="E784" s="2" t="s">
        <v>1062</v>
      </c>
      <c r="F784" s="3">
        <v>728.8</v>
      </c>
    </row>
    <row r="785" spans="1:6" s="4" customFormat="1" ht="72" x14ac:dyDescent="0.3">
      <c r="A785" s="1" t="s">
        <v>226</v>
      </c>
      <c r="B785" s="1" t="s">
        <v>1407</v>
      </c>
      <c r="C785" s="1" t="s">
        <v>951</v>
      </c>
      <c r="D785" s="1"/>
      <c r="E785" s="2" t="s">
        <v>1053</v>
      </c>
      <c r="F785" s="3">
        <v>728.8</v>
      </c>
    </row>
    <row r="786" spans="1:6" s="4" customFormat="1" ht="144" hidden="1" x14ac:dyDescent="0.3">
      <c r="A786" s="1" t="s">
        <v>226</v>
      </c>
      <c r="B786" s="1" t="s">
        <v>1407</v>
      </c>
      <c r="C786" s="1" t="s">
        <v>951</v>
      </c>
      <c r="D786" s="1" t="s">
        <v>58</v>
      </c>
      <c r="E786" s="2" t="s">
        <v>660</v>
      </c>
      <c r="F786" s="3">
        <v>728.8</v>
      </c>
    </row>
    <row r="787" spans="1:6" s="4" customFormat="1" ht="60" hidden="1" x14ac:dyDescent="0.3">
      <c r="A787" s="1" t="s">
        <v>226</v>
      </c>
      <c r="B787" s="1" t="s">
        <v>1407</v>
      </c>
      <c r="C787" s="1" t="s">
        <v>951</v>
      </c>
      <c r="D787" s="1" t="s">
        <v>68</v>
      </c>
      <c r="E787" s="2" t="s">
        <v>662</v>
      </c>
      <c r="F787" s="3">
        <v>728.8</v>
      </c>
    </row>
    <row r="788" spans="1:6" s="4" customFormat="1" ht="84" x14ac:dyDescent="0.3">
      <c r="A788" s="1" t="s">
        <v>226</v>
      </c>
      <c r="B788" s="1" t="s">
        <v>1407</v>
      </c>
      <c r="C788" s="1" t="s">
        <v>233</v>
      </c>
      <c r="D788" s="1"/>
      <c r="E788" s="2" t="s">
        <v>1068</v>
      </c>
      <c r="F788" s="3">
        <v>104497.38700000002</v>
      </c>
    </row>
    <row r="789" spans="1:6" s="4" customFormat="1" ht="96" x14ac:dyDescent="0.3">
      <c r="A789" s="1" t="s">
        <v>226</v>
      </c>
      <c r="B789" s="1" t="s">
        <v>1407</v>
      </c>
      <c r="C789" s="1" t="s">
        <v>976</v>
      </c>
      <c r="D789" s="1"/>
      <c r="E789" s="2" t="s">
        <v>1069</v>
      </c>
      <c r="F789" s="3">
        <v>79301.287000000011</v>
      </c>
    </row>
    <row r="790" spans="1:6" s="4" customFormat="1" ht="84" x14ac:dyDescent="0.3">
      <c r="A790" s="1" t="s">
        <v>226</v>
      </c>
      <c r="B790" s="1" t="s">
        <v>1407</v>
      </c>
      <c r="C790" s="1" t="s">
        <v>973</v>
      </c>
      <c r="D790" s="1"/>
      <c r="E790" s="2" t="s">
        <v>710</v>
      </c>
      <c r="F790" s="3">
        <v>75054.578000000009</v>
      </c>
    </row>
    <row r="791" spans="1:6" s="4" customFormat="1" ht="144" hidden="1" x14ac:dyDescent="0.3">
      <c r="A791" s="1" t="s">
        <v>226</v>
      </c>
      <c r="B791" s="1" t="s">
        <v>1407</v>
      </c>
      <c r="C791" s="1" t="s">
        <v>973</v>
      </c>
      <c r="D791" s="1" t="s">
        <v>58</v>
      </c>
      <c r="E791" s="2" t="s">
        <v>660</v>
      </c>
      <c r="F791" s="3">
        <v>33472.878000000004</v>
      </c>
    </row>
    <row r="792" spans="1:6" s="4" customFormat="1" ht="36" hidden="1" x14ac:dyDescent="0.3">
      <c r="A792" s="1" t="s">
        <v>226</v>
      </c>
      <c r="B792" s="1" t="s">
        <v>1407</v>
      </c>
      <c r="C792" s="1" t="s">
        <v>973</v>
      </c>
      <c r="D792" s="1" t="s">
        <v>59</v>
      </c>
      <c r="E792" s="2" t="s">
        <v>661</v>
      </c>
      <c r="F792" s="3">
        <v>33472.878000000004</v>
      </c>
    </row>
    <row r="793" spans="1:6" s="4" customFormat="1" ht="72" hidden="1" x14ac:dyDescent="0.3">
      <c r="A793" s="1" t="s">
        <v>226</v>
      </c>
      <c r="B793" s="1" t="s">
        <v>1407</v>
      </c>
      <c r="C793" s="1" t="s">
        <v>973</v>
      </c>
      <c r="D793" s="1" t="s">
        <v>51</v>
      </c>
      <c r="E793" s="2" t="s">
        <v>663</v>
      </c>
      <c r="F793" s="3">
        <v>3886.1</v>
      </c>
    </row>
    <row r="794" spans="1:6" s="4" customFormat="1" ht="84" hidden="1" x14ac:dyDescent="0.3">
      <c r="A794" s="1" t="s">
        <v>226</v>
      </c>
      <c r="B794" s="1" t="s">
        <v>1407</v>
      </c>
      <c r="C794" s="1" t="s">
        <v>973</v>
      </c>
      <c r="D794" s="1" t="s">
        <v>52</v>
      </c>
      <c r="E794" s="2" t="s">
        <v>664</v>
      </c>
      <c r="F794" s="3">
        <v>3886.1</v>
      </c>
    </row>
    <row r="795" spans="1:6" s="4" customFormat="1" ht="84" hidden="1" x14ac:dyDescent="0.3">
      <c r="A795" s="1" t="s">
        <v>226</v>
      </c>
      <c r="B795" s="1" t="s">
        <v>1407</v>
      </c>
      <c r="C795" s="1" t="s">
        <v>973</v>
      </c>
      <c r="D795" s="1" t="s">
        <v>143</v>
      </c>
      <c r="E795" s="2" t="s">
        <v>673</v>
      </c>
      <c r="F795" s="3">
        <v>36961.300000000003</v>
      </c>
    </row>
    <row r="796" spans="1:6" s="4" customFormat="1" ht="36" hidden="1" x14ac:dyDescent="0.3">
      <c r="A796" s="1" t="s">
        <v>226</v>
      </c>
      <c r="B796" s="1" t="s">
        <v>1407</v>
      </c>
      <c r="C796" s="1" t="s">
        <v>973</v>
      </c>
      <c r="D796" s="1" t="s">
        <v>179</v>
      </c>
      <c r="E796" s="2" t="s">
        <v>674</v>
      </c>
      <c r="F796" s="3">
        <v>31930.400000000001</v>
      </c>
    </row>
    <row r="797" spans="1:6" s="4" customFormat="1" ht="36" hidden="1" x14ac:dyDescent="0.3">
      <c r="A797" s="1" t="s">
        <v>226</v>
      </c>
      <c r="B797" s="1" t="s">
        <v>1407</v>
      </c>
      <c r="C797" s="1" t="s">
        <v>973</v>
      </c>
      <c r="D797" s="1" t="s">
        <v>155</v>
      </c>
      <c r="E797" s="2" t="s">
        <v>675</v>
      </c>
      <c r="F797" s="3">
        <v>5030.8999999999996</v>
      </c>
    </row>
    <row r="798" spans="1:6" s="4" customFormat="1" ht="24" hidden="1" x14ac:dyDescent="0.3">
      <c r="A798" s="1" t="s">
        <v>226</v>
      </c>
      <c r="B798" s="1" t="s">
        <v>1407</v>
      </c>
      <c r="C798" s="1" t="s">
        <v>973</v>
      </c>
      <c r="D798" s="1" t="s">
        <v>53</v>
      </c>
      <c r="E798" s="2" t="s">
        <v>679</v>
      </c>
      <c r="F798" s="3">
        <v>734.3</v>
      </c>
    </row>
    <row r="799" spans="1:6" s="4" customFormat="1" ht="36" hidden="1" x14ac:dyDescent="0.3">
      <c r="A799" s="1" t="s">
        <v>226</v>
      </c>
      <c r="B799" s="1" t="s">
        <v>1407</v>
      </c>
      <c r="C799" s="1" t="s">
        <v>973</v>
      </c>
      <c r="D799" s="1" t="s">
        <v>60</v>
      </c>
      <c r="E799" s="2" t="s">
        <v>682</v>
      </c>
      <c r="F799" s="3">
        <v>734.3</v>
      </c>
    </row>
    <row r="800" spans="1:6" s="4" customFormat="1" ht="96" x14ac:dyDescent="0.3">
      <c r="A800" s="1" t="s">
        <v>226</v>
      </c>
      <c r="B800" s="1" t="s">
        <v>1407</v>
      </c>
      <c r="C800" s="1" t="s">
        <v>1360</v>
      </c>
      <c r="D800" s="1"/>
      <c r="E800" s="2" t="s">
        <v>1361</v>
      </c>
      <c r="F800" s="3">
        <v>1766.019</v>
      </c>
    </row>
    <row r="801" spans="1:6" s="4" customFormat="1" ht="84" hidden="1" x14ac:dyDescent="0.3">
      <c r="A801" s="1" t="s">
        <v>226</v>
      </c>
      <c r="B801" s="1" t="s">
        <v>1407</v>
      </c>
      <c r="C801" s="1" t="s">
        <v>1360</v>
      </c>
      <c r="D801" s="1" t="s">
        <v>143</v>
      </c>
      <c r="E801" s="2" t="s">
        <v>673</v>
      </c>
      <c r="F801" s="3">
        <v>1766.019</v>
      </c>
    </row>
    <row r="802" spans="1:6" s="4" customFormat="1" ht="36" hidden="1" x14ac:dyDescent="0.3">
      <c r="A802" s="1" t="s">
        <v>226</v>
      </c>
      <c r="B802" s="1" t="s">
        <v>1407</v>
      </c>
      <c r="C802" s="1" t="s">
        <v>1360</v>
      </c>
      <c r="D802" s="1" t="s">
        <v>179</v>
      </c>
      <c r="E802" s="2" t="s">
        <v>674</v>
      </c>
      <c r="F802" s="3">
        <v>1766.019</v>
      </c>
    </row>
    <row r="803" spans="1:6" s="4" customFormat="1" ht="36" x14ac:dyDescent="0.3">
      <c r="A803" s="1" t="s">
        <v>226</v>
      </c>
      <c r="B803" s="1" t="s">
        <v>1407</v>
      </c>
      <c r="C803" s="1" t="s">
        <v>974</v>
      </c>
      <c r="D803" s="1"/>
      <c r="E803" s="2" t="s">
        <v>734</v>
      </c>
      <c r="F803" s="3">
        <v>593.3900000000001</v>
      </c>
    </row>
    <row r="804" spans="1:6" s="4" customFormat="1" ht="84" hidden="1" x14ac:dyDescent="0.3">
      <c r="A804" s="1" t="s">
        <v>226</v>
      </c>
      <c r="B804" s="1" t="s">
        <v>1407</v>
      </c>
      <c r="C804" s="1" t="s">
        <v>974</v>
      </c>
      <c r="D804" s="1" t="s">
        <v>143</v>
      </c>
      <c r="E804" s="2" t="s">
        <v>673</v>
      </c>
      <c r="F804" s="3">
        <v>593.3900000000001</v>
      </c>
    </row>
    <row r="805" spans="1:6" s="4" customFormat="1" ht="36" hidden="1" x14ac:dyDescent="0.3">
      <c r="A805" s="1" t="s">
        <v>226</v>
      </c>
      <c r="B805" s="1" t="s">
        <v>1407</v>
      </c>
      <c r="C805" s="1" t="s">
        <v>974</v>
      </c>
      <c r="D805" s="1" t="s">
        <v>179</v>
      </c>
      <c r="E805" s="2" t="s">
        <v>674</v>
      </c>
      <c r="F805" s="3">
        <v>515.78200000000004</v>
      </c>
    </row>
    <row r="806" spans="1:6" s="4" customFormat="1" ht="36" hidden="1" x14ac:dyDescent="0.3">
      <c r="A806" s="1" t="s">
        <v>226</v>
      </c>
      <c r="B806" s="1" t="s">
        <v>1407</v>
      </c>
      <c r="C806" s="1" t="s">
        <v>974</v>
      </c>
      <c r="D806" s="1" t="s">
        <v>155</v>
      </c>
      <c r="E806" s="2" t="s">
        <v>675</v>
      </c>
      <c r="F806" s="3">
        <v>77.608000000000004</v>
      </c>
    </row>
    <row r="807" spans="1:6" s="4" customFormat="1" ht="84" x14ac:dyDescent="0.3">
      <c r="A807" s="1" t="s">
        <v>226</v>
      </c>
      <c r="B807" s="1" t="s">
        <v>1407</v>
      </c>
      <c r="C807" s="1" t="s">
        <v>975</v>
      </c>
      <c r="D807" s="1"/>
      <c r="E807" s="2" t="s">
        <v>1067</v>
      </c>
      <c r="F807" s="3">
        <v>1887.3</v>
      </c>
    </row>
    <row r="808" spans="1:6" s="4" customFormat="1" ht="84" hidden="1" x14ac:dyDescent="0.3">
      <c r="A808" s="1" t="s">
        <v>226</v>
      </c>
      <c r="B808" s="1" t="s">
        <v>1407</v>
      </c>
      <c r="C808" s="1" t="s">
        <v>975</v>
      </c>
      <c r="D808" s="1" t="s">
        <v>143</v>
      </c>
      <c r="E808" s="2" t="s">
        <v>673</v>
      </c>
      <c r="F808" s="3">
        <v>1887.3</v>
      </c>
    </row>
    <row r="809" spans="1:6" s="4" customFormat="1" ht="36" hidden="1" x14ac:dyDescent="0.3">
      <c r="A809" s="1" t="s">
        <v>226</v>
      </c>
      <c r="B809" s="1" t="s">
        <v>1407</v>
      </c>
      <c r="C809" s="1" t="s">
        <v>975</v>
      </c>
      <c r="D809" s="1" t="s">
        <v>179</v>
      </c>
      <c r="E809" s="2" t="s">
        <v>674</v>
      </c>
      <c r="F809" s="3">
        <v>1887.3</v>
      </c>
    </row>
    <row r="810" spans="1:6" s="4" customFormat="1" ht="84" x14ac:dyDescent="0.3">
      <c r="A810" s="1" t="s">
        <v>226</v>
      </c>
      <c r="B810" s="1" t="s">
        <v>1407</v>
      </c>
      <c r="C810" s="1" t="s">
        <v>234</v>
      </c>
      <c r="D810" s="1"/>
      <c r="E810" s="2" t="s">
        <v>1070</v>
      </c>
      <c r="F810" s="3">
        <v>22154.400000000001</v>
      </c>
    </row>
    <row r="811" spans="1:6" s="4" customFormat="1" ht="96" x14ac:dyDescent="0.3">
      <c r="A811" s="1" t="s">
        <v>226</v>
      </c>
      <c r="B811" s="1" t="s">
        <v>1407</v>
      </c>
      <c r="C811" s="1" t="s">
        <v>977</v>
      </c>
      <c r="D811" s="1"/>
      <c r="E811" s="2" t="s">
        <v>1071</v>
      </c>
      <c r="F811" s="3">
        <v>8163.7</v>
      </c>
    </row>
    <row r="812" spans="1:6" s="4" customFormat="1" ht="84" hidden="1" x14ac:dyDescent="0.3">
      <c r="A812" s="1" t="s">
        <v>226</v>
      </c>
      <c r="B812" s="1" t="s">
        <v>1407</v>
      </c>
      <c r="C812" s="1" t="s">
        <v>977</v>
      </c>
      <c r="D812" s="1" t="s">
        <v>143</v>
      </c>
      <c r="E812" s="2" t="s">
        <v>673</v>
      </c>
      <c r="F812" s="3">
        <v>8163.7</v>
      </c>
    </row>
    <row r="813" spans="1:6" s="4" customFormat="1" ht="36" hidden="1" x14ac:dyDescent="0.3">
      <c r="A813" s="1" t="s">
        <v>226</v>
      </c>
      <c r="B813" s="1" t="s">
        <v>1407</v>
      </c>
      <c r="C813" s="1" t="s">
        <v>977</v>
      </c>
      <c r="D813" s="1" t="s">
        <v>155</v>
      </c>
      <c r="E813" s="2" t="s">
        <v>675</v>
      </c>
      <c r="F813" s="3">
        <v>8163.7</v>
      </c>
    </row>
    <row r="814" spans="1:6" s="4" customFormat="1" ht="96" x14ac:dyDescent="0.3">
      <c r="A814" s="1" t="s">
        <v>226</v>
      </c>
      <c r="B814" s="1" t="s">
        <v>1407</v>
      </c>
      <c r="C814" s="1" t="s">
        <v>978</v>
      </c>
      <c r="D814" s="1"/>
      <c r="E814" s="2" t="s">
        <v>1072</v>
      </c>
      <c r="F814" s="3">
        <v>8400.7999999999993</v>
      </c>
    </row>
    <row r="815" spans="1:6" s="4" customFormat="1" ht="84" hidden="1" x14ac:dyDescent="0.3">
      <c r="A815" s="1" t="s">
        <v>226</v>
      </c>
      <c r="B815" s="1" t="s">
        <v>1407</v>
      </c>
      <c r="C815" s="1" t="s">
        <v>978</v>
      </c>
      <c r="D815" s="1" t="s">
        <v>143</v>
      </c>
      <c r="E815" s="2" t="s">
        <v>673</v>
      </c>
      <c r="F815" s="3">
        <v>8400.7999999999993</v>
      </c>
    </row>
    <row r="816" spans="1:6" s="4" customFormat="1" ht="36" hidden="1" x14ac:dyDescent="0.3">
      <c r="A816" s="1" t="s">
        <v>226</v>
      </c>
      <c r="B816" s="1" t="s">
        <v>1407</v>
      </c>
      <c r="C816" s="1" t="s">
        <v>978</v>
      </c>
      <c r="D816" s="1" t="s">
        <v>155</v>
      </c>
      <c r="E816" s="2" t="s">
        <v>675</v>
      </c>
      <c r="F816" s="3">
        <v>8400.7999999999993</v>
      </c>
    </row>
    <row r="817" spans="1:6" s="4" customFormat="1" ht="72" x14ac:dyDescent="0.3">
      <c r="A817" s="1" t="s">
        <v>226</v>
      </c>
      <c r="B817" s="1" t="s">
        <v>1407</v>
      </c>
      <c r="C817" s="1" t="s">
        <v>229</v>
      </c>
      <c r="D817" s="1"/>
      <c r="E817" s="2" t="s">
        <v>1073</v>
      </c>
      <c r="F817" s="3">
        <v>1529.9</v>
      </c>
    </row>
    <row r="818" spans="1:6" s="4" customFormat="1" ht="84" hidden="1" x14ac:dyDescent="0.3">
      <c r="A818" s="1" t="s">
        <v>226</v>
      </c>
      <c r="B818" s="1" t="s">
        <v>1407</v>
      </c>
      <c r="C818" s="1" t="s">
        <v>229</v>
      </c>
      <c r="D818" s="1" t="s">
        <v>143</v>
      </c>
      <c r="E818" s="2" t="s">
        <v>673</v>
      </c>
      <c r="F818" s="3">
        <v>1529.9</v>
      </c>
    </row>
    <row r="819" spans="1:6" s="4" customFormat="1" ht="36" hidden="1" x14ac:dyDescent="0.3">
      <c r="A819" s="1" t="s">
        <v>226</v>
      </c>
      <c r="B819" s="1" t="s">
        <v>1407</v>
      </c>
      <c r="C819" s="1" t="s">
        <v>229</v>
      </c>
      <c r="D819" s="1" t="s">
        <v>179</v>
      </c>
      <c r="E819" s="2" t="s">
        <v>674</v>
      </c>
      <c r="F819" s="3">
        <v>103.9</v>
      </c>
    </row>
    <row r="820" spans="1:6" s="4" customFormat="1" ht="36" hidden="1" x14ac:dyDescent="0.3">
      <c r="A820" s="1" t="s">
        <v>226</v>
      </c>
      <c r="B820" s="1" t="s">
        <v>1407</v>
      </c>
      <c r="C820" s="1" t="s">
        <v>229</v>
      </c>
      <c r="D820" s="1" t="s">
        <v>155</v>
      </c>
      <c r="E820" s="2" t="s">
        <v>675</v>
      </c>
      <c r="F820" s="3">
        <v>1426</v>
      </c>
    </row>
    <row r="821" spans="1:6" s="4" customFormat="1" ht="60" x14ac:dyDescent="0.3">
      <c r="A821" s="1" t="s">
        <v>226</v>
      </c>
      <c r="B821" s="1" t="s">
        <v>1407</v>
      </c>
      <c r="C821" s="1" t="s">
        <v>979</v>
      </c>
      <c r="D821" s="1"/>
      <c r="E821" s="2" t="s">
        <v>1074</v>
      </c>
      <c r="F821" s="3">
        <v>4060</v>
      </c>
    </row>
    <row r="822" spans="1:6" s="4" customFormat="1" ht="72" hidden="1" x14ac:dyDescent="0.3">
      <c r="A822" s="1" t="s">
        <v>226</v>
      </c>
      <c r="B822" s="1" t="s">
        <v>1407</v>
      </c>
      <c r="C822" s="1" t="s">
        <v>979</v>
      </c>
      <c r="D822" s="1" t="s">
        <v>51</v>
      </c>
      <c r="E822" s="2" t="s">
        <v>663</v>
      </c>
      <c r="F822" s="3">
        <v>2300</v>
      </c>
    </row>
    <row r="823" spans="1:6" s="4" customFormat="1" ht="84" hidden="1" x14ac:dyDescent="0.3">
      <c r="A823" s="1" t="s">
        <v>226</v>
      </c>
      <c r="B823" s="1" t="s">
        <v>1407</v>
      </c>
      <c r="C823" s="1" t="s">
        <v>979</v>
      </c>
      <c r="D823" s="1" t="s">
        <v>52</v>
      </c>
      <c r="E823" s="2" t="s">
        <v>664</v>
      </c>
      <c r="F823" s="3">
        <v>2300</v>
      </c>
    </row>
    <row r="824" spans="1:6" s="4" customFormat="1" ht="36" hidden="1" x14ac:dyDescent="0.3">
      <c r="A824" s="1" t="s">
        <v>226</v>
      </c>
      <c r="B824" s="1" t="s">
        <v>1407</v>
      </c>
      <c r="C824" s="1" t="s">
        <v>979</v>
      </c>
      <c r="D824" s="1" t="s">
        <v>190</v>
      </c>
      <c r="E824" s="2" t="s">
        <v>665</v>
      </c>
      <c r="F824" s="3">
        <v>1760</v>
      </c>
    </row>
    <row r="825" spans="1:6" s="4" customFormat="1" hidden="1" x14ac:dyDescent="0.3">
      <c r="A825" s="1" t="s">
        <v>226</v>
      </c>
      <c r="B825" s="1" t="s">
        <v>1407</v>
      </c>
      <c r="C825" s="1" t="s">
        <v>979</v>
      </c>
      <c r="D825" s="1" t="s">
        <v>175</v>
      </c>
      <c r="E825" s="2" t="s">
        <v>669</v>
      </c>
      <c r="F825" s="3">
        <v>1760</v>
      </c>
    </row>
    <row r="826" spans="1:6" s="4" customFormat="1" ht="96" x14ac:dyDescent="0.3">
      <c r="A826" s="1" t="s">
        <v>226</v>
      </c>
      <c r="B826" s="1" t="s">
        <v>1407</v>
      </c>
      <c r="C826" s="1" t="s">
        <v>983</v>
      </c>
      <c r="D826" s="1"/>
      <c r="E826" s="2" t="s">
        <v>1075</v>
      </c>
      <c r="F826" s="3">
        <v>53.1</v>
      </c>
    </row>
    <row r="827" spans="1:6" s="4" customFormat="1" ht="72" x14ac:dyDescent="0.3">
      <c r="A827" s="1" t="s">
        <v>226</v>
      </c>
      <c r="B827" s="1" t="s">
        <v>1407</v>
      </c>
      <c r="C827" s="1" t="s">
        <v>980</v>
      </c>
      <c r="D827" s="1"/>
      <c r="E827" s="2" t="s">
        <v>1053</v>
      </c>
      <c r="F827" s="3">
        <v>53.1</v>
      </c>
    </row>
    <row r="828" spans="1:6" s="4" customFormat="1" ht="144" hidden="1" x14ac:dyDescent="0.3">
      <c r="A828" s="1" t="s">
        <v>226</v>
      </c>
      <c r="B828" s="1" t="s">
        <v>1407</v>
      </c>
      <c r="C828" s="1" t="s">
        <v>980</v>
      </c>
      <c r="D828" s="1" t="s">
        <v>58</v>
      </c>
      <c r="E828" s="2" t="s">
        <v>660</v>
      </c>
      <c r="F828" s="3">
        <v>53.1</v>
      </c>
    </row>
    <row r="829" spans="1:6" s="4" customFormat="1" ht="60" hidden="1" x14ac:dyDescent="0.3">
      <c r="A829" s="1" t="s">
        <v>226</v>
      </c>
      <c r="B829" s="1" t="s">
        <v>1407</v>
      </c>
      <c r="C829" s="1" t="s">
        <v>980</v>
      </c>
      <c r="D829" s="1" t="s">
        <v>68</v>
      </c>
      <c r="E829" s="2" t="s">
        <v>662</v>
      </c>
      <c r="F829" s="3">
        <v>53.1</v>
      </c>
    </row>
    <row r="830" spans="1:6" s="4" customFormat="1" ht="72" x14ac:dyDescent="0.3">
      <c r="A830" s="1" t="s">
        <v>226</v>
      </c>
      <c r="B830" s="1" t="s">
        <v>1407</v>
      </c>
      <c r="C830" s="1" t="s">
        <v>984</v>
      </c>
      <c r="D830" s="1"/>
      <c r="E830" s="2" t="s">
        <v>1076</v>
      </c>
      <c r="F830" s="3">
        <v>2988.6</v>
      </c>
    </row>
    <row r="831" spans="1:6" s="4" customFormat="1" ht="36" x14ac:dyDescent="0.3">
      <c r="A831" s="1" t="s">
        <v>226</v>
      </c>
      <c r="B831" s="1" t="s">
        <v>1407</v>
      </c>
      <c r="C831" s="1" t="s">
        <v>981</v>
      </c>
      <c r="D831" s="1"/>
      <c r="E831" s="2" t="s">
        <v>1077</v>
      </c>
      <c r="F831" s="3">
        <v>2988.6</v>
      </c>
    </row>
    <row r="832" spans="1:6" s="4" customFormat="1" ht="72" hidden="1" x14ac:dyDescent="0.3">
      <c r="A832" s="1" t="s">
        <v>226</v>
      </c>
      <c r="B832" s="1" t="s">
        <v>1407</v>
      </c>
      <c r="C832" s="1" t="s">
        <v>981</v>
      </c>
      <c r="D832" s="1" t="s">
        <v>51</v>
      </c>
      <c r="E832" s="2" t="s">
        <v>663</v>
      </c>
      <c r="F832" s="3">
        <v>115</v>
      </c>
    </row>
    <row r="833" spans="1:6" s="4" customFormat="1" ht="84" hidden="1" x14ac:dyDescent="0.3">
      <c r="A833" s="1" t="s">
        <v>226</v>
      </c>
      <c r="B833" s="1" t="s">
        <v>1407</v>
      </c>
      <c r="C833" s="1" t="s">
        <v>981</v>
      </c>
      <c r="D833" s="1" t="s">
        <v>52</v>
      </c>
      <c r="E833" s="2" t="s">
        <v>664</v>
      </c>
      <c r="F833" s="3">
        <v>115</v>
      </c>
    </row>
    <row r="834" spans="1:6" s="4" customFormat="1" ht="36" hidden="1" x14ac:dyDescent="0.3">
      <c r="A834" s="1" t="s">
        <v>226</v>
      </c>
      <c r="B834" s="1" t="s">
        <v>1407</v>
      </c>
      <c r="C834" s="1" t="s">
        <v>981</v>
      </c>
      <c r="D834" s="1" t="s">
        <v>190</v>
      </c>
      <c r="E834" s="2" t="s">
        <v>665</v>
      </c>
      <c r="F834" s="3">
        <v>2873.6</v>
      </c>
    </row>
    <row r="835" spans="1:6" s="4" customFormat="1" ht="60" hidden="1" x14ac:dyDescent="0.3">
      <c r="A835" s="1" t="s">
        <v>226</v>
      </c>
      <c r="B835" s="1" t="s">
        <v>1407</v>
      </c>
      <c r="C835" s="1" t="s">
        <v>981</v>
      </c>
      <c r="D835" s="1" t="s">
        <v>982</v>
      </c>
      <c r="E835" s="2" t="s">
        <v>1013</v>
      </c>
      <c r="F835" s="3">
        <v>2873.6</v>
      </c>
    </row>
    <row r="836" spans="1:6" s="4" customFormat="1" ht="72" x14ac:dyDescent="0.3">
      <c r="A836" s="1" t="s">
        <v>226</v>
      </c>
      <c r="B836" s="1" t="s">
        <v>1407</v>
      </c>
      <c r="C836" s="1" t="s">
        <v>917</v>
      </c>
      <c r="D836" s="1"/>
      <c r="E836" s="2" t="s">
        <v>1083</v>
      </c>
      <c r="F836" s="3">
        <v>70.099999999999994</v>
      </c>
    </row>
    <row r="837" spans="1:6" s="4" customFormat="1" ht="120" x14ac:dyDescent="0.3">
      <c r="A837" s="1" t="s">
        <v>226</v>
      </c>
      <c r="B837" s="1" t="s">
        <v>1407</v>
      </c>
      <c r="C837" s="1" t="s">
        <v>944</v>
      </c>
      <c r="D837" s="1"/>
      <c r="E837" s="2" t="s">
        <v>1104</v>
      </c>
      <c r="F837" s="3">
        <v>70.099999999999994</v>
      </c>
    </row>
    <row r="838" spans="1:6" s="4" customFormat="1" ht="132" x14ac:dyDescent="0.3">
      <c r="A838" s="1" t="s">
        <v>226</v>
      </c>
      <c r="B838" s="1" t="s">
        <v>1407</v>
      </c>
      <c r="C838" s="1" t="s">
        <v>946</v>
      </c>
      <c r="D838" s="1"/>
      <c r="E838" s="2" t="s">
        <v>1106</v>
      </c>
      <c r="F838" s="3">
        <v>70.099999999999994</v>
      </c>
    </row>
    <row r="839" spans="1:6" s="4" customFormat="1" ht="60" x14ac:dyDescent="0.3">
      <c r="A839" s="1" t="s">
        <v>226</v>
      </c>
      <c r="B839" s="1" t="s">
        <v>1407</v>
      </c>
      <c r="C839" s="1" t="s">
        <v>937</v>
      </c>
      <c r="D839" s="1"/>
      <c r="E839" s="2" t="s">
        <v>1107</v>
      </c>
      <c r="F839" s="3">
        <v>70.099999999999994</v>
      </c>
    </row>
    <row r="840" spans="1:6" s="4" customFormat="1" ht="84" hidden="1" x14ac:dyDescent="0.3">
      <c r="A840" s="1" t="s">
        <v>226</v>
      </c>
      <c r="B840" s="1" t="s">
        <v>1407</v>
      </c>
      <c r="C840" s="1" t="s">
        <v>937</v>
      </c>
      <c r="D840" s="1" t="s">
        <v>143</v>
      </c>
      <c r="E840" s="2" t="s">
        <v>673</v>
      </c>
      <c r="F840" s="3">
        <v>70.099999999999994</v>
      </c>
    </row>
    <row r="841" spans="1:6" s="4" customFormat="1" ht="36" hidden="1" x14ac:dyDescent="0.3">
      <c r="A841" s="1" t="s">
        <v>226</v>
      </c>
      <c r="B841" s="1" t="s">
        <v>1407</v>
      </c>
      <c r="C841" s="1" t="s">
        <v>937</v>
      </c>
      <c r="D841" s="1" t="s">
        <v>179</v>
      </c>
      <c r="E841" s="2" t="s">
        <v>674</v>
      </c>
      <c r="F841" s="3">
        <v>70.099999999999994</v>
      </c>
    </row>
    <row r="842" spans="1:6" s="4" customFormat="1" ht="60" x14ac:dyDescent="0.3">
      <c r="A842" s="1" t="s">
        <v>226</v>
      </c>
      <c r="B842" s="1" t="s">
        <v>1407</v>
      </c>
      <c r="C842" s="1" t="s">
        <v>62</v>
      </c>
      <c r="D842" s="1"/>
      <c r="E842" s="2" t="s">
        <v>1196</v>
      </c>
      <c r="F842" s="3">
        <v>236130.05143999998</v>
      </c>
    </row>
    <row r="843" spans="1:6" s="4" customFormat="1" ht="36" x14ac:dyDescent="0.3">
      <c r="A843" s="1" t="s">
        <v>226</v>
      </c>
      <c r="B843" s="1" t="s">
        <v>1407</v>
      </c>
      <c r="C843" s="1" t="s">
        <v>83</v>
      </c>
      <c r="D843" s="1"/>
      <c r="E843" s="2" t="s">
        <v>1288</v>
      </c>
      <c r="F843" s="3">
        <v>209925.09999999998</v>
      </c>
    </row>
    <row r="844" spans="1:6" s="4" customFormat="1" ht="84" x14ac:dyDescent="0.3">
      <c r="A844" s="1" t="s">
        <v>226</v>
      </c>
      <c r="B844" s="1" t="s">
        <v>1407</v>
      </c>
      <c r="C844" s="1" t="s">
        <v>84</v>
      </c>
      <c r="D844" s="1"/>
      <c r="E844" s="2" t="s">
        <v>710</v>
      </c>
      <c r="F844" s="3">
        <v>45289.3</v>
      </c>
    </row>
    <row r="845" spans="1:6" s="4" customFormat="1" ht="144" hidden="1" x14ac:dyDescent="0.3">
      <c r="A845" s="1" t="s">
        <v>226</v>
      </c>
      <c r="B845" s="1" t="s">
        <v>1407</v>
      </c>
      <c r="C845" s="1" t="s">
        <v>84</v>
      </c>
      <c r="D845" s="1" t="s">
        <v>58</v>
      </c>
      <c r="E845" s="2" t="s">
        <v>660</v>
      </c>
      <c r="F845" s="3">
        <v>23602.7</v>
      </c>
    </row>
    <row r="846" spans="1:6" s="4" customFormat="1" ht="36" hidden="1" x14ac:dyDescent="0.3">
      <c r="A846" s="1" t="s">
        <v>226</v>
      </c>
      <c r="B846" s="1" t="s">
        <v>1407</v>
      </c>
      <c r="C846" s="1" t="s">
        <v>84</v>
      </c>
      <c r="D846" s="1" t="s">
        <v>59</v>
      </c>
      <c r="E846" s="2" t="s">
        <v>661</v>
      </c>
      <c r="F846" s="3">
        <v>23602.7</v>
      </c>
    </row>
    <row r="847" spans="1:6" s="4" customFormat="1" ht="72" hidden="1" x14ac:dyDescent="0.3">
      <c r="A847" s="1" t="s">
        <v>226</v>
      </c>
      <c r="B847" s="1" t="s">
        <v>1407</v>
      </c>
      <c r="C847" s="1" t="s">
        <v>84</v>
      </c>
      <c r="D847" s="1" t="s">
        <v>51</v>
      </c>
      <c r="E847" s="2" t="s">
        <v>663</v>
      </c>
      <c r="F847" s="3">
        <v>21686.6</v>
      </c>
    </row>
    <row r="848" spans="1:6" s="4" customFormat="1" ht="84" hidden="1" x14ac:dyDescent="0.3">
      <c r="A848" s="1" t="s">
        <v>226</v>
      </c>
      <c r="B848" s="1" t="s">
        <v>1407</v>
      </c>
      <c r="C848" s="1" t="s">
        <v>84</v>
      </c>
      <c r="D848" s="1" t="s">
        <v>52</v>
      </c>
      <c r="E848" s="2" t="s">
        <v>664</v>
      </c>
      <c r="F848" s="3">
        <v>21686.6</v>
      </c>
    </row>
    <row r="849" spans="1:6" s="4" customFormat="1" ht="36" x14ac:dyDescent="0.3">
      <c r="A849" s="1" t="s">
        <v>226</v>
      </c>
      <c r="B849" s="1" t="s">
        <v>1407</v>
      </c>
      <c r="C849" s="1" t="s">
        <v>1358</v>
      </c>
      <c r="D849" s="1"/>
      <c r="E849" s="2" t="s">
        <v>1359</v>
      </c>
      <c r="F849" s="3">
        <v>208</v>
      </c>
    </row>
    <row r="850" spans="1:6" s="4" customFormat="1" ht="72" hidden="1" x14ac:dyDescent="0.3">
      <c r="A850" s="1" t="s">
        <v>226</v>
      </c>
      <c r="B850" s="1" t="s">
        <v>1407</v>
      </c>
      <c r="C850" s="1" t="s">
        <v>1358</v>
      </c>
      <c r="D850" s="1" t="s">
        <v>51</v>
      </c>
      <c r="E850" s="2" t="s">
        <v>663</v>
      </c>
      <c r="F850" s="3">
        <v>96</v>
      </c>
    </row>
    <row r="851" spans="1:6" s="4" customFormat="1" ht="84" hidden="1" x14ac:dyDescent="0.3">
      <c r="A851" s="1" t="s">
        <v>226</v>
      </c>
      <c r="B851" s="1" t="s">
        <v>1407</v>
      </c>
      <c r="C851" s="1" t="s">
        <v>1358</v>
      </c>
      <c r="D851" s="1" t="s">
        <v>52</v>
      </c>
      <c r="E851" s="2" t="s">
        <v>664</v>
      </c>
      <c r="F851" s="3">
        <v>96</v>
      </c>
    </row>
    <row r="852" spans="1:6" s="4" customFormat="1" ht="84" hidden="1" x14ac:dyDescent="0.3">
      <c r="A852" s="1" t="s">
        <v>226</v>
      </c>
      <c r="B852" s="1" t="s">
        <v>1407</v>
      </c>
      <c r="C852" s="1" t="s">
        <v>1358</v>
      </c>
      <c r="D852" s="1" t="s">
        <v>143</v>
      </c>
      <c r="E852" s="2" t="s">
        <v>673</v>
      </c>
      <c r="F852" s="3">
        <v>112</v>
      </c>
    </row>
    <row r="853" spans="1:6" s="4" customFormat="1" ht="36" hidden="1" x14ac:dyDescent="0.3">
      <c r="A853" s="1" t="s">
        <v>226</v>
      </c>
      <c r="B853" s="1" t="s">
        <v>1407</v>
      </c>
      <c r="C853" s="1" t="s">
        <v>1358</v>
      </c>
      <c r="D853" s="1" t="s">
        <v>179</v>
      </c>
      <c r="E853" s="2" t="s">
        <v>674</v>
      </c>
      <c r="F853" s="3">
        <v>56</v>
      </c>
    </row>
    <row r="854" spans="1:6" s="4" customFormat="1" ht="36" hidden="1" x14ac:dyDescent="0.3">
      <c r="A854" s="1" t="s">
        <v>226</v>
      </c>
      <c r="B854" s="1" t="s">
        <v>1407</v>
      </c>
      <c r="C854" s="1" t="s">
        <v>1358</v>
      </c>
      <c r="D854" s="1" t="s">
        <v>155</v>
      </c>
      <c r="E854" s="2" t="s">
        <v>675</v>
      </c>
      <c r="F854" s="3">
        <v>56</v>
      </c>
    </row>
    <row r="855" spans="1:6" s="4" customFormat="1" ht="72" x14ac:dyDescent="0.3">
      <c r="A855" s="1" t="s">
        <v>226</v>
      </c>
      <c r="B855" s="1" t="s">
        <v>1407</v>
      </c>
      <c r="C855" s="1" t="s">
        <v>1255</v>
      </c>
      <c r="D855" s="1"/>
      <c r="E855" s="2" t="s">
        <v>1053</v>
      </c>
      <c r="F855" s="3">
        <v>164427.79999999999</v>
      </c>
    </row>
    <row r="856" spans="1:6" s="4" customFormat="1" ht="144" hidden="1" x14ac:dyDescent="0.3">
      <c r="A856" s="1" t="s">
        <v>226</v>
      </c>
      <c r="B856" s="1" t="s">
        <v>1407</v>
      </c>
      <c r="C856" s="1" t="s">
        <v>1255</v>
      </c>
      <c r="D856" s="1" t="s">
        <v>58</v>
      </c>
      <c r="E856" s="2" t="s">
        <v>660</v>
      </c>
      <c r="F856" s="3">
        <v>162663</v>
      </c>
    </row>
    <row r="857" spans="1:6" s="4" customFormat="1" ht="36" hidden="1" x14ac:dyDescent="0.3">
      <c r="A857" s="1" t="s">
        <v>226</v>
      </c>
      <c r="B857" s="1" t="s">
        <v>1407</v>
      </c>
      <c r="C857" s="1" t="s">
        <v>1255</v>
      </c>
      <c r="D857" s="1" t="s">
        <v>59</v>
      </c>
      <c r="E857" s="2" t="s">
        <v>661</v>
      </c>
      <c r="F857" s="3">
        <v>162663</v>
      </c>
    </row>
    <row r="858" spans="1:6" s="4" customFormat="1" ht="72" hidden="1" x14ac:dyDescent="0.3">
      <c r="A858" s="1" t="s">
        <v>226</v>
      </c>
      <c r="B858" s="1" t="s">
        <v>1407</v>
      </c>
      <c r="C858" s="1" t="s">
        <v>1255</v>
      </c>
      <c r="D858" s="1" t="s">
        <v>51</v>
      </c>
      <c r="E858" s="2" t="s">
        <v>663</v>
      </c>
      <c r="F858" s="3">
        <v>1764.8</v>
      </c>
    </row>
    <row r="859" spans="1:6" s="4" customFormat="1" ht="84" hidden="1" x14ac:dyDescent="0.3">
      <c r="A859" s="1" t="s">
        <v>226</v>
      </c>
      <c r="B859" s="1" t="s">
        <v>1407</v>
      </c>
      <c r="C859" s="1" t="s">
        <v>1255</v>
      </c>
      <c r="D859" s="1" t="s">
        <v>52</v>
      </c>
      <c r="E859" s="2" t="s">
        <v>664</v>
      </c>
      <c r="F859" s="3">
        <v>1764.8</v>
      </c>
    </row>
    <row r="860" spans="1:6" s="4" customFormat="1" ht="60" x14ac:dyDescent="0.3">
      <c r="A860" s="1" t="s">
        <v>226</v>
      </c>
      <c r="B860" s="1" t="s">
        <v>1407</v>
      </c>
      <c r="C860" s="1" t="s">
        <v>62</v>
      </c>
      <c r="D860" s="1"/>
      <c r="E860" s="2" t="s">
        <v>1196</v>
      </c>
      <c r="F860" s="3">
        <v>26204.951440000001</v>
      </c>
    </row>
    <row r="861" spans="1:6" s="4" customFormat="1" ht="84" hidden="1" x14ac:dyDescent="0.3">
      <c r="A861" s="1" t="s">
        <v>226</v>
      </c>
      <c r="B861" s="1" t="s">
        <v>1407</v>
      </c>
      <c r="C861" s="1" t="s">
        <v>527</v>
      </c>
      <c r="D861" s="1" t="s">
        <v>143</v>
      </c>
      <c r="E861" s="2" t="s">
        <v>673</v>
      </c>
      <c r="F861" s="3">
        <v>26204.951440000001</v>
      </c>
    </row>
    <row r="862" spans="1:6" s="4" customFormat="1" ht="36" hidden="1" x14ac:dyDescent="0.3">
      <c r="A862" s="1" t="s">
        <v>226</v>
      </c>
      <c r="B862" s="1" t="s">
        <v>1407</v>
      </c>
      <c r="C862" s="1" t="s">
        <v>527</v>
      </c>
      <c r="D862" s="1" t="s">
        <v>179</v>
      </c>
      <c r="E862" s="2" t="s">
        <v>674</v>
      </c>
      <c r="F862" s="3">
        <v>710</v>
      </c>
    </row>
    <row r="863" spans="1:6" s="4" customFormat="1" ht="36" hidden="1" x14ac:dyDescent="0.3">
      <c r="A863" s="1" t="s">
        <v>226</v>
      </c>
      <c r="B863" s="1" t="s">
        <v>1407</v>
      </c>
      <c r="C863" s="1" t="s">
        <v>527</v>
      </c>
      <c r="D863" s="1" t="s">
        <v>155</v>
      </c>
      <c r="E863" s="2" t="s">
        <v>675</v>
      </c>
      <c r="F863" s="3">
        <v>25494.951440000001</v>
      </c>
    </row>
    <row r="864" spans="1:6" s="4" customFormat="1" ht="72" x14ac:dyDescent="0.3">
      <c r="A864" s="1" t="s">
        <v>226</v>
      </c>
      <c r="B864" s="1" t="s">
        <v>1407</v>
      </c>
      <c r="C864" s="1" t="s">
        <v>65</v>
      </c>
      <c r="D864" s="1"/>
      <c r="E864" s="2" t="s">
        <v>1228</v>
      </c>
      <c r="F864" s="3">
        <v>79065.100000000006</v>
      </c>
    </row>
    <row r="865" spans="1:6" s="4" customFormat="1" ht="48" x14ac:dyDescent="0.3">
      <c r="A865" s="1" t="s">
        <v>226</v>
      </c>
      <c r="B865" s="1" t="s">
        <v>1407</v>
      </c>
      <c r="C865" s="1" t="s">
        <v>66</v>
      </c>
      <c r="D865" s="1"/>
      <c r="E865" s="2" t="s">
        <v>1231</v>
      </c>
      <c r="F865" s="3">
        <v>79065.100000000006</v>
      </c>
    </row>
    <row r="866" spans="1:6" s="4" customFormat="1" ht="60" x14ac:dyDescent="0.3">
      <c r="A866" s="1" t="s">
        <v>226</v>
      </c>
      <c r="B866" s="1" t="s">
        <v>1407</v>
      </c>
      <c r="C866" s="1" t="s">
        <v>67</v>
      </c>
      <c r="D866" s="1"/>
      <c r="E866" s="2" t="s">
        <v>1221</v>
      </c>
      <c r="F866" s="3">
        <v>73544.100000000006</v>
      </c>
    </row>
    <row r="867" spans="1:6" s="4" customFormat="1" ht="144" hidden="1" x14ac:dyDescent="0.3">
      <c r="A867" s="1" t="s">
        <v>226</v>
      </c>
      <c r="B867" s="1" t="s">
        <v>1407</v>
      </c>
      <c r="C867" s="1" t="s">
        <v>67</v>
      </c>
      <c r="D867" s="1" t="s">
        <v>58</v>
      </c>
      <c r="E867" s="2" t="s">
        <v>660</v>
      </c>
      <c r="F867" s="3">
        <v>73544.100000000006</v>
      </c>
    </row>
    <row r="868" spans="1:6" s="4" customFormat="1" ht="60" hidden="1" x14ac:dyDescent="0.3">
      <c r="A868" s="1" t="s">
        <v>226</v>
      </c>
      <c r="B868" s="1" t="s">
        <v>1407</v>
      </c>
      <c r="C868" s="1" t="s">
        <v>67</v>
      </c>
      <c r="D868" s="1" t="s">
        <v>68</v>
      </c>
      <c r="E868" s="2" t="s">
        <v>662</v>
      </c>
      <c r="F868" s="3">
        <v>73544.100000000006</v>
      </c>
    </row>
    <row r="869" spans="1:6" s="4" customFormat="1" ht="48" x14ac:dyDescent="0.3">
      <c r="A869" s="1" t="s">
        <v>226</v>
      </c>
      <c r="B869" s="1" t="s">
        <v>1407</v>
      </c>
      <c r="C869" s="1" t="s">
        <v>69</v>
      </c>
      <c r="D869" s="1"/>
      <c r="E869" s="2" t="s">
        <v>1222</v>
      </c>
      <c r="F869" s="3">
        <v>5521</v>
      </c>
    </row>
    <row r="870" spans="1:6" s="4" customFormat="1" ht="144" hidden="1" x14ac:dyDescent="0.3">
      <c r="A870" s="1" t="s">
        <v>226</v>
      </c>
      <c r="B870" s="1" t="s">
        <v>1407</v>
      </c>
      <c r="C870" s="1" t="s">
        <v>69</v>
      </c>
      <c r="D870" s="1" t="s">
        <v>58</v>
      </c>
      <c r="E870" s="2" t="s">
        <v>660</v>
      </c>
      <c r="F870" s="3">
        <v>321</v>
      </c>
    </row>
    <row r="871" spans="1:6" s="4" customFormat="1" ht="60" hidden="1" x14ac:dyDescent="0.3">
      <c r="A871" s="1" t="s">
        <v>226</v>
      </c>
      <c r="B871" s="1" t="s">
        <v>1407</v>
      </c>
      <c r="C871" s="1" t="s">
        <v>69</v>
      </c>
      <c r="D871" s="1" t="s">
        <v>68</v>
      </c>
      <c r="E871" s="2" t="s">
        <v>662</v>
      </c>
      <c r="F871" s="3">
        <v>321</v>
      </c>
    </row>
    <row r="872" spans="1:6" s="4" customFormat="1" ht="72" hidden="1" x14ac:dyDescent="0.3">
      <c r="A872" s="1" t="s">
        <v>226</v>
      </c>
      <c r="B872" s="1" t="s">
        <v>1407</v>
      </c>
      <c r="C872" s="1" t="s">
        <v>69</v>
      </c>
      <c r="D872" s="1" t="s">
        <v>51</v>
      </c>
      <c r="E872" s="2" t="s">
        <v>663</v>
      </c>
      <c r="F872" s="3">
        <v>5199.7</v>
      </c>
    </row>
    <row r="873" spans="1:6" s="4" customFormat="1" ht="84" hidden="1" x14ac:dyDescent="0.3">
      <c r="A873" s="1" t="s">
        <v>226</v>
      </c>
      <c r="B873" s="1" t="s">
        <v>1407</v>
      </c>
      <c r="C873" s="1" t="s">
        <v>69</v>
      </c>
      <c r="D873" s="1" t="s">
        <v>52</v>
      </c>
      <c r="E873" s="2" t="s">
        <v>664</v>
      </c>
      <c r="F873" s="3">
        <v>5199.7</v>
      </c>
    </row>
    <row r="874" spans="1:6" s="4" customFormat="1" ht="24" hidden="1" x14ac:dyDescent="0.3">
      <c r="A874" s="1" t="s">
        <v>226</v>
      </c>
      <c r="B874" s="1" t="s">
        <v>1407</v>
      </c>
      <c r="C874" s="1" t="s">
        <v>69</v>
      </c>
      <c r="D874" s="1" t="s">
        <v>53</v>
      </c>
      <c r="E874" s="2" t="s">
        <v>679</v>
      </c>
      <c r="F874" s="3">
        <v>0.3</v>
      </c>
    </row>
    <row r="875" spans="1:6" s="4" customFormat="1" ht="36" hidden="1" x14ac:dyDescent="0.3">
      <c r="A875" s="1" t="s">
        <v>226</v>
      </c>
      <c r="B875" s="1" t="s">
        <v>1407</v>
      </c>
      <c r="C875" s="1" t="s">
        <v>69</v>
      </c>
      <c r="D875" s="1" t="s">
        <v>60</v>
      </c>
      <c r="E875" s="2" t="s">
        <v>682</v>
      </c>
      <c r="F875" s="3">
        <v>0.3</v>
      </c>
    </row>
    <row r="876" spans="1:6" s="4" customFormat="1" hidden="1" x14ac:dyDescent="0.3">
      <c r="A876" s="1" t="s">
        <v>226</v>
      </c>
      <c r="B876" s="1" t="s">
        <v>223</v>
      </c>
      <c r="C876" s="1"/>
      <c r="D876" s="1"/>
      <c r="E876" s="2" t="s">
        <v>627</v>
      </c>
      <c r="F876" s="3">
        <v>363248.4</v>
      </c>
    </row>
    <row r="877" spans="1:6" s="4" customFormat="1" ht="36" hidden="1" x14ac:dyDescent="0.3">
      <c r="A877" s="1" t="s">
        <v>226</v>
      </c>
      <c r="B877" s="1" t="s">
        <v>1410</v>
      </c>
      <c r="C877" s="1"/>
      <c r="D877" s="1"/>
      <c r="E877" s="2" t="s">
        <v>656</v>
      </c>
      <c r="F877" s="3">
        <v>195744.80000000002</v>
      </c>
    </row>
    <row r="878" spans="1:6" s="4" customFormat="1" ht="108" x14ac:dyDescent="0.3">
      <c r="A878" s="1" t="s">
        <v>226</v>
      </c>
      <c r="B878" s="1" t="s">
        <v>1410</v>
      </c>
      <c r="C878" s="1" t="s">
        <v>167</v>
      </c>
      <c r="D878" s="1"/>
      <c r="E878" s="2" t="s">
        <v>768</v>
      </c>
      <c r="F878" s="3">
        <v>5499.2000000000007</v>
      </c>
    </row>
    <row r="879" spans="1:6" s="4" customFormat="1" ht="120" x14ac:dyDescent="0.3">
      <c r="A879" s="1" t="s">
        <v>226</v>
      </c>
      <c r="B879" s="1" t="s">
        <v>1410</v>
      </c>
      <c r="C879" s="1" t="s">
        <v>221</v>
      </c>
      <c r="D879" s="1"/>
      <c r="E879" s="2" t="s">
        <v>769</v>
      </c>
      <c r="F879" s="3">
        <v>5499.2000000000007</v>
      </c>
    </row>
    <row r="880" spans="1:6" s="4" customFormat="1" ht="96" x14ac:dyDescent="0.3">
      <c r="A880" s="1" t="s">
        <v>226</v>
      </c>
      <c r="B880" s="1" t="s">
        <v>1410</v>
      </c>
      <c r="C880" s="1" t="s">
        <v>225</v>
      </c>
      <c r="D880" s="1"/>
      <c r="E880" s="2" t="s">
        <v>770</v>
      </c>
      <c r="F880" s="3">
        <v>5499.2000000000007</v>
      </c>
    </row>
    <row r="881" spans="1:6" s="4" customFormat="1" ht="108" x14ac:dyDescent="0.3">
      <c r="A881" s="1" t="s">
        <v>226</v>
      </c>
      <c r="B881" s="1" t="s">
        <v>1410</v>
      </c>
      <c r="C881" s="1" t="s">
        <v>224</v>
      </c>
      <c r="D881" s="1"/>
      <c r="E881" s="2" t="s">
        <v>776</v>
      </c>
      <c r="F881" s="3">
        <v>5499.2000000000007</v>
      </c>
    </row>
    <row r="882" spans="1:6" s="4" customFormat="1" ht="84" hidden="1" x14ac:dyDescent="0.3">
      <c r="A882" s="1" t="s">
        <v>226</v>
      </c>
      <c r="B882" s="1" t="s">
        <v>1410</v>
      </c>
      <c r="C882" s="1" t="s">
        <v>224</v>
      </c>
      <c r="D882" s="1" t="s">
        <v>143</v>
      </c>
      <c r="E882" s="2" t="s">
        <v>673</v>
      </c>
      <c r="F882" s="3">
        <v>5499.2000000000007</v>
      </c>
    </row>
    <row r="883" spans="1:6" s="4" customFormat="1" ht="36" hidden="1" x14ac:dyDescent="0.3">
      <c r="A883" s="1" t="s">
        <v>226</v>
      </c>
      <c r="B883" s="1" t="s">
        <v>1410</v>
      </c>
      <c r="C883" s="1" t="s">
        <v>224</v>
      </c>
      <c r="D883" s="1" t="s">
        <v>179</v>
      </c>
      <c r="E883" s="2" t="s">
        <v>674</v>
      </c>
      <c r="F883" s="3">
        <v>829.90000000000009</v>
      </c>
    </row>
    <row r="884" spans="1:6" s="4" customFormat="1" ht="36" hidden="1" x14ac:dyDescent="0.3">
      <c r="A884" s="1" t="s">
        <v>226</v>
      </c>
      <c r="B884" s="1" t="s">
        <v>1410</v>
      </c>
      <c r="C884" s="1" t="s">
        <v>224</v>
      </c>
      <c r="D884" s="1" t="s">
        <v>155</v>
      </c>
      <c r="E884" s="2" t="s">
        <v>675</v>
      </c>
      <c r="F884" s="3">
        <v>4669.3</v>
      </c>
    </row>
    <row r="885" spans="1:6" s="4" customFormat="1" ht="60" x14ac:dyDescent="0.3">
      <c r="A885" s="1" t="s">
        <v>226</v>
      </c>
      <c r="B885" s="1" t="s">
        <v>1410</v>
      </c>
      <c r="C885" s="1" t="s">
        <v>232</v>
      </c>
      <c r="D885" s="1"/>
      <c r="E885" s="2" t="s">
        <v>1048</v>
      </c>
      <c r="F885" s="3">
        <v>190245.6</v>
      </c>
    </row>
    <row r="886" spans="1:6" s="4" customFormat="1" ht="72" x14ac:dyDescent="0.3">
      <c r="A886" s="1" t="s">
        <v>226</v>
      </c>
      <c r="B886" s="1" t="s">
        <v>1410</v>
      </c>
      <c r="C886" s="1" t="s">
        <v>939</v>
      </c>
      <c r="D886" s="1"/>
      <c r="E886" s="2" t="s">
        <v>1049</v>
      </c>
      <c r="F886" s="3">
        <v>2500</v>
      </c>
    </row>
    <row r="887" spans="1:6" s="4" customFormat="1" ht="96" x14ac:dyDescent="0.3">
      <c r="A887" s="1" t="s">
        <v>226</v>
      </c>
      <c r="B887" s="1" t="s">
        <v>1410</v>
      </c>
      <c r="C887" s="1" t="s">
        <v>941</v>
      </c>
      <c r="D887" s="1"/>
      <c r="E887" s="2" t="s">
        <v>1052</v>
      </c>
      <c r="F887" s="3">
        <v>2500</v>
      </c>
    </row>
    <row r="888" spans="1:6" s="4" customFormat="1" ht="72" x14ac:dyDescent="0.3">
      <c r="A888" s="1" t="s">
        <v>226</v>
      </c>
      <c r="B888" s="1" t="s">
        <v>1410</v>
      </c>
      <c r="C888" s="1" t="s">
        <v>929</v>
      </c>
      <c r="D888" s="1"/>
      <c r="E888" s="2" t="s">
        <v>1053</v>
      </c>
      <c r="F888" s="3">
        <v>2500</v>
      </c>
    </row>
    <row r="889" spans="1:6" s="4" customFormat="1" ht="84" hidden="1" x14ac:dyDescent="0.3">
      <c r="A889" s="1" t="s">
        <v>226</v>
      </c>
      <c r="B889" s="1" t="s">
        <v>1410</v>
      </c>
      <c r="C889" s="1" t="s">
        <v>929</v>
      </c>
      <c r="D889" s="1" t="s">
        <v>143</v>
      </c>
      <c r="E889" s="2" t="s">
        <v>673</v>
      </c>
      <c r="F889" s="3">
        <v>2500</v>
      </c>
    </row>
    <row r="890" spans="1:6" s="4" customFormat="1" ht="36" hidden="1" x14ac:dyDescent="0.3">
      <c r="A890" s="1" t="s">
        <v>226</v>
      </c>
      <c r="B890" s="1" t="s">
        <v>1410</v>
      </c>
      <c r="C890" s="1" t="s">
        <v>929</v>
      </c>
      <c r="D890" s="1" t="s">
        <v>155</v>
      </c>
      <c r="E890" s="2" t="s">
        <v>675</v>
      </c>
      <c r="F890" s="3">
        <v>2500</v>
      </c>
    </row>
    <row r="891" spans="1:6" s="4" customFormat="1" ht="60" x14ac:dyDescent="0.3">
      <c r="A891" s="1" t="s">
        <v>226</v>
      </c>
      <c r="B891" s="1" t="s">
        <v>1410</v>
      </c>
      <c r="C891" s="1" t="s">
        <v>962</v>
      </c>
      <c r="D891" s="1"/>
      <c r="E891" s="2" t="s">
        <v>1055</v>
      </c>
      <c r="F891" s="3">
        <v>176718.1</v>
      </c>
    </row>
    <row r="892" spans="1:6" s="4" customFormat="1" ht="96" x14ac:dyDescent="0.3">
      <c r="A892" s="1" t="s">
        <v>226</v>
      </c>
      <c r="B892" s="1" t="s">
        <v>1410</v>
      </c>
      <c r="C892" s="1" t="s">
        <v>964</v>
      </c>
      <c r="D892" s="1"/>
      <c r="E892" s="2" t="s">
        <v>1062</v>
      </c>
      <c r="F892" s="3">
        <v>176718.1</v>
      </c>
    </row>
    <row r="893" spans="1:6" s="4" customFormat="1" ht="72" x14ac:dyDescent="0.3">
      <c r="A893" s="1" t="s">
        <v>226</v>
      </c>
      <c r="B893" s="1" t="s">
        <v>1410</v>
      </c>
      <c r="C893" s="1" t="s">
        <v>951</v>
      </c>
      <c r="D893" s="1"/>
      <c r="E893" s="2" t="s">
        <v>1053</v>
      </c>
      <c r="F893" s="3">
        <v>176198.1</v>
      </c>
    </row>
    <row r="894" spans="1:6" s="4" customFormat="1" ht="84" hidden="1" x14ac:dyDescent="0.3">
      <c r="A894" s="1" t="s">
        <v>226</v>
      </c>
      <c r="B894" s="1" t="s">
        <v>1410</v>
      </c>
      <c r="C894" s="1" t="s">
        <v>951</v>
      </c>
      <c r="D894" s="1" t="s">
        <v>143</v>
      </c>
      <c r="E894" s="2" t="s">
        <v>673</v>
      </c>
      <c r="F894" s="3">
        <v>176198.1</v>
      </c>
    </row>
    <row r="895" spans="1:6" s="4" customFormat="1" ht="36" hidden="1" x14ac:dyDescent="0.3">
      <c r="A895" s="1" t="s">
        <v>226</v>
      </c>
      <c r="B895" s="1" t="s">
        <v>1410</v>
      </c>
      <c r="C895" s="1" t="s">
        <v>951</v>
      </c>
      <c r="D895" s="1" t="s">
        <v>179</v>
      </c>
      <c r="E895" s="2" t="s">
        <v>674</v>
      </c>
      <c r="F895" s="3">
        <v>6159.8</v>
      </c>
    </row>
    <row r="896" spans="1:6" s="4" customFormat="1" ht="36" hidden="1" x14ac:dyDescent="0.3">
      <c r="A896" s="1" t="s">
        <v>226</v>
      </c>
      <c r="B896" s="1" t="s">
        <v>1410</v>
      </c>
      <c r="C896" s="1" t="s">
        <v>951</v>
      </c>
      <c r="D896" s="1" t="s">
        <v>155</v>
      </c>
      <c r="E896" s="2" t="s">
        <v>675</v>
      </c>
      <c r="F896" s="3">
        <v>169630.11504</v>
      </c>
    </row>
    <row r="897" spans="1:6" s="4" customFormat="1" ht="84" hidden="1" x14ac:dyDescent="0.3">
      <c r="A897" s="1" t="s">
        <v>226</v>
      </c>
      <c r="B897" s="1" t="s">
        <v>1410</v>
      </c>
      <c r="C897" s="1" t="s">
        <v>951</v>
      </c>
      <c r="D897" s="1" t="s">
        <v>139</v>
      </c>
      <c r="E897" s="2" t="s">
        <v>676</v>
      </c>
      <c r="F897" s="3">
        <v>408.18495999999999</v>
      </c>
    </row>
    <row r="898" spans="1:6" s="4" customFormat="1" ht="228" x14ac:dyDescent="0.3">
      <c r="A898" s="1" t="s">
        <v>226</v>
      </c>
      <c r="B898" s="1" t="s">
        <v>1410</v>
      </c>
      <c r="C898" s="1" t="s">
        <v>952</v>
      </c>
      <c r="D898" s="1"/>
      <c r="E898" s="2" t="s">
        <v>1063</v>
      </c>
      <c r="F898" s="3">
        <v>520</v>
      </c>
    </row>
    <row r="899" spans="1:6" s="4" customFormat="1" ht="36" hidden="1" x14ac:dyDescent="0.3">
      <c r="A899" s="1" t="s">
        <v>226</v>
      </c>
      <c r="B899" s="1" t="s">
        <v>1410</v>
      </c>
      <c r="C899" s="1" t="s">
        <v>952</v>
      </c>
      <c r="D899" s="1" t="s">
        <v>190</v>
      </c>
      <c r="E899" s="2" t="s">
        <v>665</v>
      </c>
      <c r="F899" s="3">
        <v>418.5</v>
      </c>
    </row>
    <row r="900" spans="1:6" s="4" customFormat="1" ht="60" hidden="1" x14ac:dyDescent="0.3">
      <c r="A900" s="1" t="s">
        <v>226</v>
      </c>
      <c r="B900" s="1" t="s">
        <v>1410</v>
      </c>
      <c r="C900" s="1" t="s">
        <v>952</v>
      </c>
      <c r="D900" s="1" t="s">
        <v>475</v>
      </c>
      <c r="E900" s="2" t="s">
        <v>667</v>
      </c>
      <c r="F900" s="3">
        <v>418.5</v>
      </c>
    </row>
    <row r="901" spans="1:6" s="4" customFormat="1" ht="84" hidden="1" x14ac:dyDescent="0.3">
      <c r="A901" s="1" t="s">
        <v>226</v>
      </c>
      <c r="B901" s="1" t="s">
        <v>1410</v>
      </c>
      <c r="C901" s="1" t="s">
        <v>952</v>
      </c>
      <c r="D901" s="1" t="s">
        <v>143</v>
      </c>
      <c r="E901" s="2" t="s">
        <v>673</v>
      </c>
      <c r="F901" s="3">
        <v>101.5</v>
      </c>
    </row>
    <row r="902" spans="1:6" s="4" customFormat="1" ht="36" hidden="1" x14ac:dyDescent="0.3">
      <c r="A902" s="1" t="s">
        <v>226</v>
      </c>
      <c r="B902" s="1" t="s">
        <v>1410</v>
      </c>
      <c r="C902" s="1" t="s">
        <v>952</v>
      </c>
      <c r="D902" s="1" t="s">
        <v>155</v>
      </c>
      <c r="E902" s="2" t="s">
        <v>675</v>
      </c>
      <c r="F902" s="3">
        <v>101.5</v>
      </c>
    </row>
    <row r="903" spans="1:6" s="4" customFormat="1" ht="72" x14ac:dyDescent="0.3">
      <c r="A903" s="1" t="s">
        <v>226</v>
      </c>
      <c r="B903" s="1" t="s">
        <v>1410</v>
      </c>
      <c r="C903" s="1" t="s">
        <v>971</v>
      </c>
      <c r="D903" s="1"/>
      <c r="E903" s="2" t="s">
        <v>1064</v>
      </c>
      <c r="F903" s="3">
        <v>400</v>
      </c>
    </row>
    <row r="904" spans="1:6" s="4" customFormat="1" ht="84" x14ac:dyDescent="0.3">
      <c r="A904" s="1" t="s">
        <v>226</v>
      </c>
      <c r="B904" s="1" t="s">
        <v>1410</v>
      </c>
      <c r="C904" s="1" t="s">
        <v>972</v>
      </c>
      <c r="D904" s="1"/>
      <c r="E904" s="2" t="s">
        <v>1065</v>
      </c>
      <c r="F904" s="3">
        <v>400</v>
      </c>
    </row>
    <row r="905" spans="1:6" s="4" customFormat="1" ht="84" x14ac:dyDescent="0.3">
      <c r="A905" s="1" t="s">
        <v>226</v>
      </c>
      <c r="B905" s="1" t="s">
        <v>1410</v>
      </c>
      <c r="C905" s="1" t="s">
        <v>970</v>
      </c>
      <c r="D905" s="1"/>
      <c r="E905" s="2" t="s">
        <v>1067</v>
      </c>
      <c r="F905" s="3">
        <v>400</v>
      </c>
    </row>
    <row r="906" spans="1:6" s="4" customFormat="1" ht="84" hidden="1" x14ac:dyDescent="0.3">
      <c r="A906" s="1" t="s">
        <v>226</v>
      </c>
      <c r="B906" s="1" t="s">
        <v>1410</v>
      </c>
      <c r="C906" s="1" t="s">
        <v>970</v>
      </c>
      <c r="D906" s="1" t="s">
        <v>143</v>
      </c>
      <c r="E906" s="2" t="s">
        <v>673</v>
      </c>
      <c r="F906" s="3">
        <v>400</v>
      </c>
    </row>
    <row r="907" spans="1:6" s="4" customFormat="1" ht="36" hidden="1" x14ac:dyDescent="0.3">
      <c r="A907" s="1" t="s">
        <v>226</v>
      </c>
      <c r="B907" s="1" t="s">
        <v>1410</v>
      </c>
      <c r="C907" s="1" t="s">
        <v>970</v>
      </c>
      <c r="D907" s="1" t="s">
        <v>155</v>
      </c>
      <c r="E907" s="2" t="s">
        <v>675</v>
      </c>
      <c r="F907" s="3">
        <v>400</v>
      </c>
    </row>
    <row r="908" spans="1:6" s="4" customFormat="1" ht="84" x14ac:dyDescent="0.3">
      <c r="A908" s="1" t="s">
        <v>226</v>
      </c>
      <c r="B908" s="1" t="s">
        <v>1410</v>
      </c>
      <c r="C908" s="1" t="s">
        <v>233</v>
      </c>
      <c r="D908" s="1"/>
      <c r="E908" s="2" t="s">
        <v>1068</v>
      </c>
      <c r="F908" s="3">
        <v>10627.5</v>
      </c>
    </row>
    <row r="909" spans="1:6" s="4" customFormat="1" ht="96" x14ac:dyDescent="0.3">
      <c r="A909" s="1" t="s">
        <v>226</v>
      </c>
      <c r="B909" s="1" t="s">
        <v>1410</v>
      </c>
      <c r="C909" s="1" t="s">
        <v>983</v>
      </c>
      <c r="D909" s="1"/>
      <c r="E909" s="2" t="s">
        <v>1075</v>
      </c>
      <c r="F909" s="3">
        <v>10627.5</v>
      </c>
    </row>
    <row r="910" spans="1:6" s="4" customFormat="1" ht="72" x14ac:dyDescent="0.3">
      <c r="A910" s="1" t="s">
        <v>226</v>
      </c>
      <c r="B910" s="1" t="s">
        <v>1410</v>
      </c>
      <c r="C910" s="1" t="s">
        <v>980</v>
      </c>
      <c r="D910" s="1"/>
      <c r="E910" s="2" t="s">
        <v>1053</v>
      </c>
      <c r="F910" s="3">
        <v>10627.5</v>
      </c>
    </row>
    <row r="911" spans="1:6" s="4" customFormat="1" ht="84" hidden="1" x14ac:dyDescent="0.3">
      <c r="A911" s="1" t="s">
        <v>226</v>
      </c>
      <c r="B911" s="1" t="s">
        <v>1410</v>
      </c>
      <c r="C911" s="1" t="s">
        <v>980</v>
      </c>
      <c r="D911" s="1" t="s">
        <v>143</v>
      </c>
      <c r="E911" s="2" t="s">
        <v>673</v>
      </c>
      <c r="F911" s="3">
        <v>10627.5</v>
      </c>
    </row>
    <row r="912" spans="1:6" s="4" customFormat="1" ht="36" hidden="1" x14ac:dyDescent="0.3">
      <c r="A912" s="1" t="s">
        <v>226</v>
      </c>
      <c r="B912" s="1" t="s">
        <v>1410</v>
      </c>
      <c r="C912" s="1" t="s">
        <v>980</v>
      </c>
      <c r="D912" s="1" t="s">
        <v>179</v>
      </c>
      <c r="E912" s="2" t="s">
        <v>674</v>
      </c>
      <c r="F912" s="3">
        <v>2607.1999999999998</v>
      </c>
    </row>
    <row r="913" spans="1:6" s="4" customFormat="1" ht="36" hidden="1" x14ac:dyDescent="0.3">
      <c r="A913" s="1" t="s">
        <v>226</v>
      </c>
      <c r="B913" s="1" t="s">
        <v>1410</v>
      </c>
      <c r="C913" s="1" t="s">
        <v>980</v>
      </c>
      <c r="D913" s="1" t="s">
        <v>155</v>
      </c>
      <c r="E913" s="2" t="s">
        <v>675</v>
      </c>
      <c r="F913" s="3">
        <v>7900.3</v>
      </c>
    </row>
    <row r="914" spans="1:6" s="4" customFormat="1" ht="84" hidden="1" x14ac:dyDescent="0.3">
      <c r="A914" s="1" t="s">
        <v>226</v>
      </c>
      <c r="B914" s="1" t="s">
        <v>1410</v>
      </c>
      <c r="C914" s="1" t="s">
        <v>980</v>
      </c>
      <c r="D914" s="1" t="s">
        <v>139</v>
      </c>
      <c r="E914" s="2" t="s">
        <v>676</v>
      </c>
      <c r="F914" s="3">
        <v>120</v>
      </c>
    </row>
    <row r="915" spans="1:6" s="4" customFormat="1" ht="24" hidden="1" x14ac:dyDescent="0.3">
      <c r="A915" s="1" t="s">
        <v>226</v>
      </c>
      <c r="B915" s="1" t="s">
        <v>1414</v>
      </c>
      <c r="C915" s="1"/>
      <c r="D915" s="1"/>
      <c r="E915" s="2" t="s">
        <v>657</v>
      </c>
      <c r="F915" s="3">
        <v>10000</v>
      </c>
    </row>
    <row r="916" spans="1:6" s="4" customFormat="1" ht="60" x14ac:dyDescent="0.3">
      <c r="A916" s="1" t="s">
        <v>226</v>
      </c>
      <c r="B916" s="1" t="s">
        <v>1414</v>
      </c>
      <c r="C916" s="1" t="s">
        <v>232</v>
      </c>
      <c r="D916" s="1"/>
      <c r="E916" s="2" t="s">
        <v>1048</v>
      </c>
      <c r="F916" s="3">
        <v>10000</v>
      </c>
    </row>
    <row r="917" spans="1:6" s="4" customFormat="1" ht="72" x14ac:dyDescent="0.3">
      <c r="A917" s="1" t="s">
        <v>226</v>
      </c>
      <c r="B917" s="1" t="s">
        <v>1414</v>
      </c>
      <c r="C917" s="1" t="s">
        <v>939</v>
      </c>
      <c r="D917" s="1"/>
      <c r="E917" s="2" t="s">
        <v>1049</v>
      </c>
      <c r="F917" s="3">
        <v>10000</v>
      </c>
    </row>
    <row r="918" spans="1:6" s="4" customFormat="1" ht="96" x14ac:dyDescent="0.3">
      <c r="A918" s="1" t="s">
        <v>226</v>
      </c>
      <c r="B918" s="1" t="s">
        <v>1414</v>
      </c>
      <c r="C918" s="1" t="s">
        <v>941</v>
      </c>
      <c r="D918" s="1"/>
      <c r="E918" s="2" t="s">
        <v>1052</v>
      </c>
      <c r="F918" s="3">
        <v>10000</v>
      </c>
    </row>
    <row r="919" spans="1:6" s="4" customFormat="1" ht="72" x14ac:dyDescent="0.3">
      <c r="A919" s="1" t="s">
        <v>226</v>
      </c>
      <c r="B919" s="1" t="s">
        <v>1414</v>
      </c>
      <c r="C919" s="1" t="s">
        <v>929</v>
      </c>
      <c r="D919" s="1"/>
      <c r="E919" s="2" t="s">
        <v>1053</v>
      </c>
      <c r="F919" s="3">
        <v>10000</v>
      </c>
    </row>
    <row r="920" spans="1:6" s="4" customFormat="1" ht="36" hidden="1" x14ac:dyDescent="0.3">
      <c r="A920" s="1" t="s">
        <v>226</v>
      </c>
      <c r="B920" s="1" t="s">
        <v>1414</v>
      </c>
      <c r="C920" s="1" t="s">
        <v>929</v>
      </c>
      <c r="D920" s="1" t="s">
        <v>190</v>
      </c>
      <c r="E920" s="2" t="s">
        <v>665</v>
      </c>
      <c r="F920" s="3">
        <v>10000</v>
      </c>
    </row>
    <row r="921" spans="1:6" s="4" customFormat="1" ht="60" hidden="1" x14ac:dyDescent="0.3">
      <c r="A921" s="1" t="s">
        <v>226</v>
      </c>
      <c r="B921" s="1" t="s">
        <v>1414</v>
      </c>
      <c r="C921" s="1" t="s">
        <v>929</v>
      </c>
      <c r="D921" s="1" t="s">
        <v>475</v>
      </c>
      <c r="E921" s="2" t="s">
        <v>667</v>
      </c>
      <c r="F921" s="3">
        <v>10000</v>
      </c>
    </row>
    <row r="922" spans="1:6" s="4" customFormat="1" ht="36" hidden="1" x14ac:dyDescent="0.3">
      <c r="A922" s="1" t="s">
        <v>226</v>
      </c>
      <c r="B922" s="1" t="s">
        <v>1415</v>
      </c>
      <c r="C922" s="1"/>
      <c r="D922" s="1"/>
      <c r="E922" s="2" t="s">
        <v>658</v>
      </c>
      <c r="F922" s="3">
        <v>157503.6</v>
      </c>
    </row>
    <row r="923" spans="1:6" s="4" customFormat="1" ht="60" x14ac:dyDescent="0.3">
      <c r="A923" s="1" t="s">
        <v>226</v>
      </c>
      <c r="B923" s="1" t="s">
        <v>1415</v>
      </c>
      <c r="C923" s="1" t="s">
        <v>232</v>
      </c>
      <c r="D923" s="1"/>
      <c r="E923" s="2" t="s">
        <v>1048</v>
      </c>
      <c r="F923" s="3">
        <v>157503.6</v>
      </c>
    </row>
    <row r="924" spans="1:6" s="4" customFormat="1" ht="60" x14ac:dyDescent="0.3">
      <c r="A924" s="1" t="s">
        <v>226</v>
      </c>
      <c r="B924" s="1" t="s">
        <v>1415</v>
      </c>
      <c r="C924" s="1" t="s">
        <v>962</v>
      </c>
      <c r="D924" s="1"/>
      <c r="E924" s="2" t="s">
        <v>1055</v>
      </c>
      <c r="F924" s="3">
        <v>155801.9</v>
      </c>
    </row>
    <row r="925" spans="1:6" s="4" customFormat="1" ht="132" x14ac:dyDescent="0.3">
      <c r="A925" s="1" t="s">
        <v>226</v>
      </c>
      <c r="B925" s="1" t="s">
        <v>1415</v>
      </c>
      <c r="C925" s="1" t="s">
        <v>963</v>
      </c>
      <c r="D925" s="1"/>
      <c r="E925" s="2" t="s">
        <v>1056</v>
      </c>
      <c r="F925" s="3">
        <v>155801.9</v>
      </c>
    </row>
    <row r="926" spans="1:6" s="4" customFormat="1" ht="60" x14ac:dyDescent="0.3">
      <c r="A926" s="1" t="s">
        <v>226</v>
      </c>
      <c r="B926" s="1" t="s">
        <v>1415</v>
      </c>
      <c r="C926" s="1" t="s">
        <v>949</v>
      </c>
      <c r="D926" s="1"/>
      <c r="E926" s="2" t="s">
        <v>1058</v>
      </c>
      <c r="F926" s="3">
        <v>15590.3</v>
      </c>
    </row>
    <row r="927" spans="1:6" s="4" customFormat="1" ht="84" hidden="1" x14ac:dyDescent="0.3">
      <c r="A927" s="1" t="s">
        <v>226</v>
      </c>
      <c r="B927" s="1" t="s">
        <v>1415</v>
      </c>
      <c r="C927" s="1" t="s">
        <v>949</v>
      </c>
      <c r="D927" s="1" t="s">
        <v>143</v>
      </c>
      <c r="E927" s="2" t="s">
        <v>673</v>
      </c>
      <c r="F927" s="3">
        <v>15590.3</v>
      </c>
    </row>
    <row r="928" spans="1:6" s="4" customFormat="1" ht="36" hidden="1" x14ac:dyDescent="0.3">
      <c r="A928" s="1" t="s">
        <v>226</v>
      </c>
      <c r="B928" s="1" t="s">
        <v>1415</v>
      </c>
      <c r="C928" s="1" t="s">
        <v>949</v>
      </c>
      <c r="D928" s="1" t="s">
        <v>155</v>
      </c>
      <c r="E928" s="2" t="s">
        <v>675</v>
      </c>
      <c r="F928" s="3">
        <v>15590.3</v>
      </c>
    </row>
    <row r="929" spans="1:6" s="4" customFormat="1" ht="96" x14ac:dyDescent="0.3">
      <c r="A929" s="1" t="s">
        <v>226</v>
      </c>
      <c r="B929" s="1" t="s">
        <v>1415</v>
      </c>
      <c r="C929" s="1" t="s">
        <v>985</v>
      </c>
      <c r="D929" s="1"/>
      <c r="E929" s="2" t="s">
        <v>1059</v>
      </c>
      <c r="F929" s="3">
        <v>115187.8</v>
      </c>
    </row>
    <row r="930" spans="1:6" s="4" customFormat="1" ht="84" hidden="1" x14ac:dyDescent="0.3">
      <c r="A930" s="1" t="s">
        <v>226</v>
      </c>
      <c r="B930" s="1" t="s">
        <v>1415</v>
      </c>
      <c r="C930" s="1" t="s">
        <v>985</v>
      </c>
      <c r="D930" s="1" t="s">
        <v>143</v>
      </c>
      <c r="E930" s="2" t="s">
        <v>673</v>
      </c>
      <c r="F930" s="3">
        <v>115187.8</v>
      </c>
    </row>
    <row r="931" spans="1:6" s="4" customFormat="1" ht="36" hidden="1" x14ac:dyDescent="0.3">
      <c r="A931" s="1" t="s">
        <v>226</v>
      </c>
      <c r="B931" s="1" t="s">
        <v>1415</v>
      </c>
      <c r="C931" s="1" t="s">
        <v>985</v>
      </c>
      <c r="D931" s="1" t="s">
        <v>179</v>
      </c>
      <c r="E931" s="2" t="s">
        <v>674</v>
      </c>
      <c r="F931" s="3">
        <v>6016.1</v>
      </c>
    </row>
    <row r="932" spans="1:6" s="4" customFormat="1" ht="36" hidden="1" x14ac:dyDescent="0.3">
      <c r="A932" s="1" t="s">
        <v>226</v>
      </c>
      <c r="B932" s="1" t="s">
        <v>1415</v>
      </c>
      <c r="C932" s="1" t="s">
        <v>985</v>
      </c>
      <c r="D932" s="1" t="s">
        <v>155</v>
      </c>
      <c r="E932" s="2" t="s">
        <v>675</v>
      </c>
      <c r="F932" s="3">
        <v>109171.7</v>
      </c>
    </row>
    <row r="933" spans="1:6" s="4" customFormat="1" ht="120" x14ac:dyDescent="0.3">
      <c r="A933" s="1" t="s">
        <v>226</v>
      </c>
      <c r="B933" s="1" t="s">
        <v>1415</v>
      </c>
      <c r="C933" s="1" t="s">
        <v>986</v>
      </c>
      <c r="D933" s="1"/>
      <c r="E933" s="2" t="s">
        <v>1061</v>
      </c>
      <c r="F933" s="3">
        <v>25023.8</v>
      </c>
    </row>
    <row r="934" spans="1:6" s="4" customFormat="1" ht="84" hidden="1" x14ac:dyDescent="0.3">
      <c r="A934" s="1" t="s">
        <v>226</v>
      </c>
      <c r="B934" s="1" t="s">
        <v>1415</v>
      </c>
      <c r="C934" s="1" t="s">
        <v>986</v>
      </c>
      <c r="D934" s="1" t="s">
        <v>143</v>
      </c>
      <c r="E934" s="2" t="s">
        <v>673</v>
      </c>
      <c r="F934" s="3">
        <v>25023.8</v>
      </c>
    </row>
    <row r="935" spans="1:6" s="4" customFormat="1" ht="36" hidden="1" x14ac:dyDescent="0.3">
      <c r="A935" s="1" t="s">
        <v>226</v>
      </c>
      <c r="B935" s="1" t="s">
        <v>1415</v>
      </c>
      <c r="C935" s="1" t="s">
        <v>986</v>
      </c>
      <c r="D935" s="1" t="s">
        <v>179</v>
      </c>
      <c r="E935" s="2" t="s">
        <v>674</v>
      </c>
      <c r="F935" s="3">
        <v>862.7</v>
      </c>
    </row>
    <row r="936" spans="1:6" s="4" customFormat="1" ht="36" hidden="1" x14ac:dyDescent="0.3">
      <c r="A936" s="1" t="s">
        <v>226</v>
      </c>
      <c r="B936" s="1" t="s">
        <v>1415</v>
      </c>
      <c r="C936" s="1" t="s">
        <v>986</v>
      </c>
      <c r="D936" s="1" t="s">
        <v>155</v>
      </c>
      <c r="E936" s="2" t="s">
        <v>675</v>
      </c>
      <c r="F936" s="3">
        <v>24161.1</v>
      </c>
    </row>
    <row r="937" spans="1:6" s="4" customFormat="1" ht="60" x14ac:dyDescent="0.3">
      <c r="A937" s="1" t="s">
        <v>226</v>
      </c>
      <c r="B937" s="1" t="s">
        <v>1415</v>
      </c>
      <c r="C937" s="1" t="s">
        <v>942</v>
      </c>
      <c r="D937" s="1"/>
      <c r="E937" s="2" t="s">
        <v>1078</v>
      </c>
      <c r="F937" s="3">
        <v>1701.6999999999998</v>
      </c>
    </row>
    <row r="938" spans="1:6" s="4" customFormat="1" ht="96" x14ac:dyDescent="0.3">
      <c r="A938" s="1" t="s">
        <v>226</v>
      </c>
      <c r="B938" s="1" t="s">
        <v>1415</v>
      </c>
      <c r="C938" s="1" t="s">
        <v>943</v>
      </c>
      <c r="D938" s="1"/>
      <c r="E938" s="2" t="s">
        <v>1079</v>
      </c>
      <c r="F938" s="3">
        <v>1701.6999999999998</v>
      </c>
    </row>
    <row r="939" spans="1:6" s="4" customFormat="1" ht="96" x14ac:dyDescent="0.3">
      <c r="A939" s="1" t="s">
        <v>226</v>
      </c>
      <c r="B939" s="1" t="s">
        <v>1415</v>
      </c>
      <c r="C939" s="1" t="s">
        <v>987</v>
      </c>
      <c r="D939" s="1"/>
      <c r="E939" s="2" t="s">
        <v>1295</v>
      </c>
      <c r="F939" s="3">
        <v>909.4</v>
      </c>
    </row>
    <row r="940" spans="1:6" s="4" customFormat="1" ht="84" hidden="1" x14ac:dyDescent="0.3">
      <c r="A940" s="1" t="s">
        <v>226</v>
      </c>
      <c r="B940" s="1" t="s">
        <v>1415</v>
      </c>
      <c r="C940" s="1" t="s">
        <v>987</v>
      </c>
      <c r="D940" s="1" t="s">
        <v>143</v>
      </c>
      <c r="E940" s="2" t="s">
        <v>673</v>
      </c>
      <c r="F940" s="3">
        <v>909.4</v>
      </c>
    </row>
    <row r="941" spans="1:6" s="4" customFormat="1" ht="84" hidden="1" x14ac:dyDescent="0.3">
      <c r="A941" s="1" t="s">
        <v>226</v>
      </c>
      <c r="B941" s="1" t="s">
        <v>1415</v>
      </c>
      <c r="C941" s="1" t="s">
        <v>987</v>
      </c>
      <c r="D941" s="1" t="s">
        <v>139</v>
      </c>
      <c r="E941" s="2" t="s">
        <v>676</v>
      </c>
      <c r="F941" s="3">
        <v>909.4</v>
      </c>
    </row>
    <row r="942" spans="1:6" s="4" customFormat="1" ht="120" x14ac:dyDescent="0.3">
      <c r="A942" s="1" t="s">
        <v>226</v>
      </c>
      <c r="B942" s="1" t="s">
        <v>1415</v>
      </c>
      <c r="C942" s="1" t="s">
        <v>988</v>
      </c>
      <c r="D942" s="1"/>
      <c r="E942" s="2" t="s">
        <v>1082</v>
      </c>
      <c r="F942" s="3">
        <v>792.3</v>
      </c>
    </row>
    <row r="943" spans="1:6" s="4" customFormat="1" ht="84" hidden="1" x14ac:dyDescent="0.3">
      <c r="A943" s="1" t="s">
        <v>226</v>
      </c>
      <c r="B943" s="1" t="s">
        <v>1415</v>
      </c>
      <c r="C943" s="1" t="s">
        <v>988</v>
      </c>
      <c r="D943" s="1" t="s">
        <v>143</v>
      </c>
      <c r="E943" s="2" t="s">
        <v>673</v>
      </c>
      <c r="F943" s="3">
        <v>792.3</v>
      </c>
    </row>
    <row r="944" spans="1:6" s="4" customFormat="1" ht="84" hidden="1" x14ac:dyDescent="0.3">
      <c r="A944" s="1" t="s">
        <v>226</v>
      </c>
      <c r="B944" s="1" t="s">
        <v>1415</v>
      </c>
      <c r="C944" s="1" t="s">
        <v>988</v>
      </c>
      <c r="D944" s="1" t="s">
        <v>139</v>
      </c>
      <c r="E944" s="2" t="s">
        <v>676</v>
      </c>
      <c r="F944" s="3">
        <v>792.3</v>
      </c>
    </row>
    <row r="945" spans="1:6" s="4" customFormat="1" ht="24" hidden="1" x14ac:dyDescent="0.3">
      <c r="A945" s="1" t="s">
        <v>226</v>
      </c>
      <c r="B945" s="1" t="s">
        <v>78</v>
      </c>
      <c r="C945" s="1"/>
      <c r="D945" s="1"/>
      <c r="E945" s="2" t="s">
        <v>1325</v>
      </c>
      <c r="F945" s="3">
        <v>10262.598399999999</v>
      </c>
    </row>
    <row r="946" spans="1:6" s="4" customFormat="1" hidden="1" x14ac:dyDescent="0.3">
      <c r="A946" s="1" t="s">
        <v>226</v>
      </c>
      <c r="B946" s="1" t="s">
        <v>1416</v>
      </c>
      <c r="C946" s="1"/>
      <c r="D946" s="1"/>
      <c r="E946" s="2" t="s">
        <v>1018</v>
      </c>
      <c r="F946" s="3">
        <v>1609.3</v>
      </c>
    </row>
    <row r="947" spans="1:6" s="4" customFormat="1" ht="60" x14ac:dyDescent="0.3">
      <c r="A947" s="1" t="s">
        <v>226</v>
      </c>
      <c r="B947" s="1" t="s">
        <v>1416</v>
      </c>
      <c r="C947" s="1" t="s">
        <v>902</v>
      </c>
      <c r="D947" s="1"/>
      <c r="E947" s="2" t="s">
        <v>1248</v>
      </c>
      <c r="F947" s="3">
        <v>931.69999999999993</v>
      </c>
    </row>
    <row r="948" spans="1:6" s="4" customFormat="1" ht="84" x14ac:dyDescent="0.3">
      <c r="A948" s="1" t="s">
        <v>226</v>
      </c>
      <c r="B948" s="1" t="s">
        <v>1416</v>
      </c>
      <c r="C948" s="1" t="s">
        <v>903</v>
      </c>
      <c r="D948" s="1"/>
      <c r="E948" s="2" t="s">
        <v>1022</v>
      </c>
      <c r="F948" s="3">
        <v>931.69999999999993</v>
      </c>
    </row>
    <row r="949" spans="1:6" s="4" customFormat="1" ht="96" x14ac:dyDescent="0.3">
      <c r="A949" s="1" t="s">
        <v>226</v>
      </c>
      <c r="B949" s="1" t="s">
        <v>1416</v>
      </c>
      <c r="C949" s="1" t="s">
        <v>991</v>
      </c>
      <c r="D949" s="1"/>
      <c r="E949" s="2" t="s">
        <v>1033</v>
      </c>
      <c r="F949" s="3">
        <v>931.69999999999993</v>
      </c>
    </row>
    <row r="950" spans="1:6" s="4" customFormat="1" ht="84" x14ac:dyDescent="0.3">
      <c r="A950" s="1" t="s">
        <v>226</v>
      </c>
      <c r="B950" s="1" t="s">
        <v>1416</v>
      </c>
      <c r="C950" s="1" t="s">
        <v>989</v>
      </c>
      <c r="D950" s="1"/>
      <c r="E950" s="2" t="s">
        <v>710</v>
      </c>
      <c r="F950" s="3">
        <v>922.8</v>
      </c>
    </row>
    <row r="951" spans="1:6" s="4" customFormat="1" ht="84" hidden="1" x14ac:dyDescent="0.3">
      <c r="A951" s="1" t="s">
        <v>226</v>
      </c>
      <c r="B951" s="1" t="s">
        <v>1416</v>
      </c>
      <c r="C951" s="1" t="s">
        <v>989</v>
      </c>
      <c r="D951" s="1" t="s">
        <v>143</v>
      </c>
      <c r="E951" s="2" t="s">
        <v>673</v>
      </c>
      <c r="F951" s="3">
        <v>922.8</v>
      </c>
    </row>
    <row r="952" spans="1:6" s="4" customFormat="1" ht="36" hidden="1" x14ac:dyDescent="0.3">
      <c r="A952" s="1" t="s">
        <v>226</v>
      </c>
      <c r="B952" s="1" t="s">
        <v>1416</v>
      </c>
      <c r="C952" s="1" t="s">
        <v>989</v>
      </c>
      <c r="D952" s="1" t="s">
        <v>155</v>
      </c>
      <c r="E952" s="2" t="s">
        <v>675</v>
      </c>
      <c r="F952" s="3">
        <v>922.8</v>
      </c>
    </row>
    <row r="953" spans="1:6" s="4" customFormat="1" ht="36" x14ac:dyDescent="0.3">
      <c r="A953" s="1" t="s">
        <v>226</v>
      </c>
      <c r="B953" s="1" t="s">
        <v>1416</v>
      </c>
      <c r="C953" s="1" t="s">
        <v>990</v>
      </c>
      <c r="D953" s="1"/>
      <c r="E953" s="2" t="s">
        <v>734</v>
      </c>
      <c r="F953" s="3">
        <v>8.9</v>
      </c>
    </row>
    <row r="954" spans="1:6" s="4" customFormat="1" ht="84" hidden="1" x14ac:dyDescent="0.3">
      <c r="A954" s="1" t="s">
        <v>226</v>
      </c>
      <c r="B954" s="1" t="s">
        <v>1416</v>
      </c>
      <c r="C954" s="1" t="s">
        <v>990</v>
      </c>
      <c r="D954" s="1" t="s">
        <v>143</v>
      </c>
      <c r="E954" s="2" t="s">
        <v>673</v>
      </c>
      <c r="F954" s="3">
        <v>8.9</v>
      </c>
    </row>
    <row r="955" spans="1:6" s="4" customFormat="1" ht="36" hidden="1" x14ac:dyDescent="0.3">
      <c r="A955" s="1" t="s">
        <v>226</v>
      </c>
      <c r="B955" s="1" t="s">
        <v>1416</v>
      </c>
      <c r="C955" s="1" t="s">
        <v>990</v>
      </c>
      <c r="D955" s="1" t="s">
        <v>155</v>
      </c>
      <c r="E955" s="2" t="s">
        <v>675</v>
      </c>
      <c r="F955" s="3">
        <v>8.9</v>
      </c>
    </row>
    <row r="956" spans="1:6" s="4" customFormat="1" ht="60" x14ac:dyDescent="0.3">
      <c r="A956" s="1" t="s">
        <v>226</v>
      </c>
      <c r="B956" s="1" t="s">
        <v>1416</v>
      </c>
      <c r="C956" s="1" t="s">
        <v>232</v>
      </c>
      <c r="D956" s="1"/>
      <c r="E956" s="2" t="s">
        <v>1048</v>
      </c>
      <c r="F956" s="3">
        <v>677.6</v>
      </c>
    </row>
    <row r="957" spans="1:6" s="4" customFormat="1" ht="72" x14ac:dyDescent="0.3">
      <c r="A957" s="1" t="s">
        <v>226</v>
      </c>
      <c r="B957" s="1" t="s">
        <v>1416</v>
      </c>
      <c r="C957" s="1" t="s">
        <v>971</v>
      </c>
      <c r="D957" s="1"/>
      <c r="E957" s="2" t="s">
        <v>1064</v>
      </c>
      <c r="F957" s="3">
        <v>677.6</v>
      </c>
    </row>
    <row r="958" spans="1:6" s="4" customFormat="1" ht="84" x14ac:dyDescent="0.3">
      <c r="A958" s="1" t="s">
        <v>226</v>
      </c>
      <c r="B958" s="1" t="s">
        <v>1416</v>
      </c>
      <c r="C958" s="1" t="s">
        <v>972</v>
      </c>
      <c r="D958" s="1"/>
      <c r="E958" s="2" t="s">
        <v>1065</v>
      </c>
      <c r="F958" s="3">
        <v>677.6</v>
      </c>
    </row>
    <row r="959" spans="1:6" s="4" customFormat="1" ht="84" x14ac:dyDescent="0.3">
      <c r="A959" s="1" t="s">
        <v>226</v>
      </c>
      <c r="B959" s="1" t="s">
        <v>1416</v>
      </c>
      <c r="C959" s="1" t="s">
        <v>966</v>
      </c>
      <c r="D959" s="1"/>
      <c r="E959" s="2" t="s">
        <v>710</v>
      </c>
      <c r="F959" s="3">
        <v>677.6</v>
      </c>
    </row>
    <row r="960" spans="1:6" s="4" customFormat="1" ht="84" hidden="1" x14ac:dyDescent="0.3">
      <c r="A960" s="1" t="s">
        <v>226</v>
      </c>
      <c r="B960" s="1" t="s">
        <v>1416</v>
      </c>
      <c r="C960" s="1" t="s">
        <v>966</v>
      </c>
      <c r="D960" s="1" t="s">
        <v>143</v>
      </c>
      <c r="E960" s="2" t="s">
        <v>673</v>
      </c>
      <c r="F960" s="3">
        <v>677.6</v>
      </c>
    </row>
    <row r="961" spans="1:6" s="4" customFormat="1" ht="36" hidden="1" x14ac:dyDescent="0.3">
      <c r="A961" s="1" t="s">
        <v>226</v>
      </c>
      <c r="B961" s="1" t="s">
        <v>1416</v>
      </c>
      <c r="C961" s="1" t="s">
        <v>966</v>
      </c>
      <c r="D961" s="1" t="s">
        <v>155</v>
      </c>
      <c r="E961" s="2" t="s">
        <v>675</v>
      </c>
      <c r="F961" s="3">
        <v>677.6</v>
      </c>
    </row>
    <row r="962" spans="1:6" s="4" customFormat="1" hidden="1" x14ac:dyDescent="0.3">
      <c r="A962" s="1" t="s">
        <v>226</v>
      </c>
      <c r="B962" s="1" t="s">
        <v>1395</v>
      </c>
      <c r="C962" s="1"/>
      <c r="D962" s="1"/>
      <c r="E962" s="2" t="s">
        <v>1019</v>
      </c>
      <c r="F962" s="3">
        <v>8653.2983999999997</v>
      </c>
    </row>
    <row r="963" spans="1:6" s="4" customFormat="1" ht="60" x14ac:dyDescent="0.3">
      <c r="A963" s="1" t="s">
        <v>226</v>
      </c>
      <c r="B963" s="1" t="s">
        <v>1395</v>
      </c>
      <c r="C963" s="1" t="s">
        <v>62</v>
      </c>
      <c r="D963" s="1"/>
      <c r="E963" s="2" t="s">
        <v>1196</v>
      </c>
      <c r="F963" s="3">
        <v>8653.2983999999997</v>
      </c>
    </row>
    <row r="964" spans="1:6" s="4" customFormat="1" ht="36" x14ac:dyDescent="0.3">
      <c r="A964" s="1" t="s">
        <v>226</v>
      </c>
      <c r="B964" s="1" t="s">
        <v>1395</v>
      </c>
      <c r="C964" s="1" t="s">
        <v>63</v>
      </c>
      <c r="D964" s="1"/>
      <c r="E964" s="2" t="s">
        <v>115</v>
      </c>
      <c r="F964" s="3">
        <v>8653.2983999999997</v>
      </c>
    </row>
    <row r="965" spans="1:6" s="4" customFormat="1" ht="48" x14ac:dyDescent="0.3">
      <c r="A965" s="1" t="s">
        <v>226</v>
      </c>
      <c r="B965" s="1" t="s">
        <v>1395</v>
      </c>
      <c r="C965" s="1" t="s">
        <v>1438</v>
      </c>
      <c r="D965" s="1"/>
      <c r="E965" s="2" t="s">
        <v>1439</v>
      </c>
      <c r="F965" s="3">
        <v>8653.2983999999997</v>
      </c>
    </row>
    <row r="966" spans="1:6" s="4" customFormat="1" ht="84" hidden="1" x14ac:dyDescent="0.3">
      <c r="A966" s="1" t="s">
        <v>226</v>
      </c>
      <c r="B966" s="1" t="s">
        <v>1395</v>
      </c>
      <c r="C966" s="1" t="s">
        <v>1438</v>
      </c>
      <c r="D966" s="1" t="s">
        <v>143</v>
      </c>
      <c r="E966" s="2" t="s">
        <v>673</v>
      </c>
      <c r="F966" s="3">
        <v>8653.2983999999997</v>
      </c>
    </row>
    <row r="967" spans="1:6" s="4" customFormat="1" ht="36" hidden="1" x14ac:dyDescent="0.3">
      <c r="A967" s="1" t="s">
        <v>226</v>
      </c>
      <c r="B967" s="1" t="s">
        <v>1395</v>
      </c>
      <c r="C967" s="1" t="s">
        <v>1438</v>
      </c>
      <c r="D967" s="1" t="s">
        <v>179</v>
      </c>
      <c r="E967" s="2" t="s">
        <v>674</v>
      </c>
      <c r="F967" s="3">
        <v>360.55410000000001</v>
      </c>
    </row>
    <row r="968" spans="1:6" s="4" customFormat="1" ht="36" hidden="1" x14ac:dyDescent="0.3">
      <c r="A968" s="1" t="s">
        <v>226</v>
      </c>
      <c r="B968" s="1" t="s">
        <v>1395</v>
      </c>
      <c r="C968" s="1" t="s">
        <v>1438</v>
      </c>
      <c r="D968" s="1" t="s">
        <v>155</v>
      </c>
      <c r="E968" s="2" t="s">
        <v>675</v>
      </c>
      <c r="F968" s="3">
        <v>8292.7443000000003</v>
      </c>
    </row>
    <row r="969" spans="1:6" s="4" customFormat="1" ht="36" hidden="1" x14ac:dyDescent="0.3">
      <c r="A969" s="1" t="s">
        <v>235</v>
      </c>
      <c r="B969" s="1" t="s">
        <v>1396</v>
      </c>
      <c r="C969" s="1"/>
      <c r="D969" s="1"/>
      <c r="E969" s="2" t="s">
        <v>598</v>
      </c>
      <c r="F969" s="3">
        <v>559322.13193999999</v>
      </c>
    </row>
    <row r="970" spans="1:6" s="4" customFormat="1" ht="24" hidden="1" x14ac:dyDescent="0.3">
      <c r="A970" s="1" t="s">
        <v>235</v>
      </c>
      <c r="B970" s="1" t="s">
        <v>45</v>
      </c>
      <c r="C970" s="1"/>
      <c r="D970" s="1"/>
      <c r="E970" s="2" t="s">
        <v>619</v>
      </c>
      <c r="F970" s="3">
        <v>42375.095000000001</v>
      </c>
    </row>
    <row r="971" spans="1:6" s="4" customFormat="1" ht="132" hidden="1" x14ac:dyDescent="0.3">
      <c r="A971" s="1" t="s">
        <v>235</v>
      </c>
      <c r="B971" s="1" t="s">
        <v>1417</v>
      </c>
      <c r="C971" s="1"/>
      <c r="D971" s="1"/>
      <c r="E971" s="2" t="s">
        <v>631</v>
      </c>
      <c r="F971" s="3">
        <v>36603.599999999999</v>
      </c>
    </row>
    <row r="972" spans="1:6" s="4" customFormat="1" ht="108" x14ac:dyDescent="0.3">
      <c r="A972" s="1" t="s">
        <v>235</v>
      </c>
      <c r="B972" s="1" t="s">
        <v>1417</v>
      </c>
      <c r="C972" s="1" t="s">
        <v>167</v>
      </c>
      <c r="D972" s="1"/>
      <c r="E972" s="2" t="s">
        <v>768</v>
      </c>
      <c r="F972" s="3">
        <v>1588.1</v>
      </c>
    </row>
    <row r="973" spans="1:6" s="4" customFormat="1" ht="72" x14ac:dyDescent="0.3">
      <c r="A973" s="1" t="s">
        <v>235</v>
      </c>
      <c r="B973" s="1" t="s">
        <v>1417</v>
      </c>
      <c r="C973" s="1" t="s">
        <v>230</v>
      </c>
      <c r="D973" s="1"/>
      <c r="E973" s="2" t="s">
        <v>783</v>
      </c>
      <c r="F973" s="3">
        <v>1588.1</v>
      </c>
    </row>
    <row r="974" spans="1:6" s="4" customFormat="1" ht="132" x14ac:dyDescent="0.3">
      <c r="A974" s="1" t="s">
        <v>235</v>
      </c>
      <c r="B974" s="1" t="s">
        <v>1417</v>
      </c>
      <c r="C974" s="1" t="s">
        <v>239</v>
      </c>
      <c r="D974" s="1"/>
      <c r="E974" s="2" t="s">
        <v>784</v>
      </c>
      <c r="F974" s="3">
        <v>1588.1</v>
      </c>
    </row>
    <row r="975" spans="1:6" s="4" customFormat="1" ht="72" x14ac:dyDescent="0.3">
      <c r="A975" s="1" t="s">
        <v>235</v>
      </c>
      <c r="B975" s="1" t="s">
        <v>1417</v>
      </c>
      <c r="C975" s="1" t="s">
        <v>236</v>
      </c>
      <c r="D975" s="1"/>
      <c r="E975" s="2" t="s">
        <v>785</v>
      </c>
      <c r="F975" s="3">
        <v>1588.1</v>
      </c>
    </row>
    <row r="976" spans="1:6" s="4" customFormat="1" ht="144" hidden="1" x14ac:dyDescent="0.3">
      <c r="A976" s="1" t="s">
        <v>235</v>
      </c>
      <c r="B976" s="1" t="s">
        <v>1417</v>
      </c>
      <c r="C976" s="1" t="s">
        <v>236</v>
      </c>
      <c r="D976" s="1" t="s">
        <v>58</v>
      </c>
      <c r="E976" s="2" t="s">
        <v>660</v>
      </c>
      <c r="F976" s="3">
        <v>1542.5</v>
      </c>
    </row>
    <row r="977" spans="1:6" s="4" customFormat="1" ht="60" hidden="1" x14ac:dyDescent="0.3">
      <c r="A977" s="1" t="s">
        <v>235</v>
      </c>
      <c r="B977" s="1" t="s">
        <v>1417</v>
      </c>
      <c r="C977" s="1" t="s">
        <v>236</v>
      </c>
      <c r="D977" s="1" t="s">
        <v>68</v>
      </c>
      <c r="E977" s="2" t="s">
        <v>662</v>
      </c>
      <c r="F977" s="3">
        <v>1542.5</v>
      </c>
    </row>
    <row r="978" spans="1:6" s="4" customFormat="1" ht="72" hidden="1" x14ac:dyDescent="0.3">
      <c r="A978" s="1" t="s">
        <v>235</v>
      </c>
      <c r="B978" s="1" t="s">
        <v>1417</v>
      </c>
      <c r="C978" s="1" t="s">
        <v>236</v>
      </c>
      <c r="D978" s="1" t="s">
        <v>51</v>
      </c>
      <c r="E978" s="2" t="s">
        <v>663</v>
      </c>
      <c r="F978" s="3">
        <v>45.6</v>
      </c>
    </row>
    <row r="979" spans="1:6" s="4" customFormat="1" ht="84" hidden="1" x14ac:dyDescent="0.3">
      <c r="A979" s="1" t="s">
        <v>235</v>
      </c>
      <c r="B979" s="1" t="s">
        <v>1417</v>
      </c>
      <c r="C979" s="1" t="s">
        <v>236</v>
      </c>
      <c r="D979" s="1" t="s">
        <v>52</v>
      </c>
      <c r="E979" s="2" t="s">
        <v>664</v>
      </c>
      <c r="F979" s="3">
        <v>45.6</v>
      </c>
    </row>
    <row r="980" spans="1:6" s="4" customFormat="1" ht="60" x14ac:dyDescent="0.3">
      <c r="A980" s="1" t="s">
        <v>235</v>
      </c>
      <c r="B980" s="1" t="s">
        <v>1417</v>
      </c>
      <c r="C980" s="1" t="s">
        <v>62</v>
      </c>
      <c r="D980" s="1"/>
      <c r="E980" s="2" t="s">
        <v>1196</v>
      </c>
      <c r="F980" s="3">
        <v>32</v>
      </c>
    </row>
    <row r="981" spans="1:6" s="4" customFormat="1" ht="36" x14ac:dyDescent="0.3">
      <c r="A981" s="1" t="s">
        <v>235</v>
      </c>
      <c r="B981" s="1" t="s">
        <v>1417</v>
      </c>
      <c r="C981" s="1" t="s">
        <v>83</v>
      </c>
      <c r="D981" s="1"/>
      <c r="E981" s="2" t="s">
        <v>1288</v>
      </c>
      <c r="F981" s="3">
        <v>32</v>
      </c>
    </row>
    <row r="982" spans="1:6" s="4" customFormat="1" ht="36" x14ac:dyDescent="0.3">
      <c r="A982" s="1" t="s">
        <v>235</v>
      </c>
      <c r="B982" s="1" t="s">
        <v>1417</v>
      </c>
      <c r="C982" s="1" t="s">
        <v>1358</v>
      </c>
      <c r="D982" s="1"/>
      <c r="E982" s="2" t="s">
        <v>1359</v>
      </c>
      <c r="F982" s="3">
        <v>32</v>
      </c>
    </row>
    <row r="983" spans="1:6" s="4" customFormat="1" ht="72" hidden="1" x14ac:dyDescent="0.3">
      <c r="A983" s="1" t="s">
        <v>235</v>
      </c>
      <c r="B983" s="1" t="s">
        <v>1417</v>
      </c>
      <c r="C983" s="1" t="s">
        <v>1358</v>
      </c>
      <c r="D983" s="1" t="s">
        <v>51</v>
      </c>
      <c r="E983" s="2" t="s">
        <v>663</v>
      </c>
      <c r="F983" s="3">
        <v>32</v>
      </c>
    </row>
    <row r="984" spans="1:6" s="4" customFormat="1" ht="84" hidden="1" x14ac:dyDescent="0.3">
      <c r="A984" s="1" t="s">
        <v>235</v>
      </c>
      <c r="B984" s="1" t="s">
        <v>1417</v>
      </c>
      <c r="C984" s="1" t="s">
        <v>1358</v>
      </c>
      <c r="D984" s="1" t="s">
        <v>52</v>
      </c>
      <c r="E984" s="2" t="s">
        <v>664</v>
      </c>
      <c r="F984" s="3">
        <v>32</v>
      </c>
    </row>
    <row r="985" spans="1:6" s="4" customFormat="1" ht="72" x14ac:dyDescent="0.3">
      <c r="A985" s="1" t="s">
        <v>235</v>
      </c>
      <c r="B985" s="1" t="s">
        <v>1417</v>
      </c>
      <c r="C985" s="1" t="s">
        <v>65</v>
      </c>
      <c r="D985" s="1"/>
      <c r="E985" s="2" t="s">
        <v>1228</v>
      </c>
      <c r="F985" s="3">
        <v>34983.5</v>
      </c>
    </row>
    <row r="986" spans="1:6" s="4" customFormat="1" ht="48" x14ac:dyDescent="0.3">
      <c r="A986" s="1" t="s">
        <v>235</v>
      </c>
      <c r="B986" s="1" t="s">
        <v>1417</v>
      </c>
      <c r="C986" s="1" t="s">
        <v>240</v>
      </c>
      <c r="D986" s="1"/>
      <c r="E986" s="2" t="s">
        <v>1230</v>
      </c>
      <c r="F986" s="3">
        <v>34983.5</v>
      </c>
    </row>
    <row r="987" spans="1:6" s="4" customFormat="1" ht="60" x14ac:dyDescent="0.3">
      <c r="A987" s="1" t="s">
        <v>235</v>
      </c>
      <c r="B987" s="1" t="s">
        <v>1417</v>
      </c>
      <c r="C987" s="1" t="s">
        <v>237</v>
      </c>
      <c r="D987" s="1"/>
      <c r="E987" s="2" t="s">
        <v>1221</v>
      </c>
      <c r="F987" s="3">
        <v>31778.2</v>
      </c>
    </row>
    <row r="988" spans="1:6" s="4" customFormat="1" ht="144" hidden="1" x14ac:dyDescent="0.3">
      <c r="A988" s="1" t="s">
        <v>235</v>
      </c>
      <c r="B988" s="1" t="s">
        <v>1417</v>
      </c>
      <c r="C988" s="1" t="s">
        <v>237</v>
      </c>
      <c r="D988" s="1" t="s">
        <v>58</v>
      </c>
      <c r="E988" s="2" t="s">
        <v>660</v>
      </c>
      <c r="F988" s="3">
        <v>31778.2</v>
      </c>
    </row>
    <row r="989" spans="1:6" s="4" customFormat="1" ht="60" hidden="1" x14ac:dyDescent="0.3">
      <c r="A989" s="1" t="s">
        <v>235</v>
      </c>
      <c r="B989" s="1" t="s">
        <v>1417</v>
      </c>
      <c r="C989" s="1" t="s">
        <v>237</v>
      </c>
      <c r="D989" s="1" t="s">
        <v>68</v>
      </c>
      <c r="E989" s="2" t="s">
        <v>662</v>
      </c>
      <c r="F989" s="3">
        <v>31778.2</v>
      </c>
    </row>
    <row r="990" spans="1:6" s="4" customFormat="1" ht="48" x14ac:dyDescent="0.3">
      <c r="A990" s="1" t="s">
        <v>235</v>
      </c>
      <c r="B990" s="1" t="s">
        <v>1417</v>
      </c>
      <c r="C990" s="1" t="s">
        <v>238</v>
      </c>
      <c r="D990" s="1"/>
      <c r="E990" s="2" t="s">
        <v>1222</v>
      </c>
      <c r="F990" s="3">
        <v>3205.2999999999997</v>
      </c>
    </row>
    <row r="991" spans="1:6" s="4" customFormat="1" ht="144" hidden="1" x14ac:dyDescent="0.3">
      <c r="A991" s="1" t="s">
        <v>235</v>
      </c>
      <c r="B991" s="1" t="s">
        <v>1417</v>
      </c>
      <c r="C991" s="1" t="s">
        <v>238</v>
      </c>
      <c r="D991" s="1" t="s">
        <v>58</v>
      </c>
      <c r="E991" s="2" t="s">
        <v>660</v>
      </c>
      <c r="F991" s="3">
        <v>3</v>
      </c>
    </row>
    <row r="992" spans="1:6" s="4" customFormat="1" ht="60" hidden="1" x14ac:dyDescent="0.3">
      <c r="A992" s="1" t="s">
        <v>235</v>
      </c>
      <c r="B992" s="1" t="s">
        <v>1417</v>
      </c>
      <c r="C992" s="1" t="s">
        <v>238</v>
      </c>
      <c r="D992" s="1" t="s">
        <v>68</v>
      </c>
      <c r="E992" s="2" t="s">
        <v>662</v>
      </c>
      <c r="F992" s="3">
        <v>3</v>
      </c>
    </row>
    <row r="993" spans="1:6" s="4" customFormat="1" ht="72" hidden="1" x14ac:dyDescent="0.3">
      <c r="A993" s="1" t="s">
        <v>235</v>
      </c>
      <c r="B993" s="1" t="s">
        <v>1417</v>
      </c>
      <c r="C993" s="1" t="s">
        <v>238</v>
      </c>
      <c r="D993" s="1" t="s">
        <v>51</v>
      </c>
      <c r="E993" s="2" t="s">
        <v>663</v>
      </c>
      <c r="F993" s="3">
        <v>3201.7</v>
      </c>
    </row>
    <row r="994" spans="1:6" s="4" customFormat="1" ht="84" hidden="1" x14ac:dyDescent="0.3">
      <c r="A994" s="1" t="s">
        <v>235</v>
      </c>
      <c r="B994" s="1" t="s">
        <v>1417</v>
      </c>
      <c r="C994" s="1" t="s">
        <v>238</v>
      </c>
      <c r="D994" s="1" t="s">
        <v>52</v>
      </c>
      <c r="E994" s="2" t="s">
        <v>664</v>
      </c>
      <c r="F994" s="3">
        <v>3201.7</v>
      </c>
    </row>
    <row r="995" spans="1:6" s="4" customFormat="1" ht="24" hidden="1" x14ac:dyDescent="0.3">
      <c r="A995" s="1" t="s">
        <v>235</v>
      </c>
      <c r="B995" s="1" t="s">
        <v>1417</v>
      </c>
      <c r="C995" s="1" t="s">
        <v>238</v>
      </c>
      <c r="D995" s="1" t="s">
        <v>53</v>
      </c>
      <c r="E995" s="2" t="s">
        <v>679</v>
      </c>
      <c r="F995" s="3">
        <v>0.6</v>
      </c>
    </row>
    <row r="996" spans="1:6" s="4" customFormat="1" ht="36" hidden="1" x14ac:dyDescent="0.3">
      <c r="A996" s="1" t="s">
        <v>235</v>
      </c>
      <c r="B996" s="1" t="s">
        <v>1417</v>
      </c>
      <c r="C996" s="1" t="s">
        <v>238</v>
      </c>
      <c r="D996" s="1" t="s">
        <v>60</v>
      </c>
      <c r="E996" s="2" t="s">
        <v>682</v>
      </c>
      <c r="F996" s="3">
        <v>0.6</v>
      </c>
    </row>
    <row r="997" spans="1:6" s="4" customFormat="1" ht="36" hidden="1" x14ac:dyDescent="0.3">
      <c r="A997" s="1" t="s">
        <v>235</v>
      </c>
      <c r="B997" s="1" t="s">
        <v>1393</v>
      </c>
      <c r="C997" s="1"/>
      <c r="D997" s="1"/>
      <c r="E997" s="2" t="s">
        <v>635</v>
      </c>
      <c r="F997" s="3">
        <v>5771.4949999999999</v>
      </c>
    </row>
    <row r="998" spans="1:6" s="4" customFormat="1" ht="48" x14ac:dyDescent="0.3">
      <c r="A998" s="1" t="s">
        <v>235</v>
      </c>
      <c r="B998" s="1" t="s">
        <v>1393</v>
      </c>
      <c r="C998" s="1" t="s">
        <v>181</v>
      </c>
      <c r="D998" s="1"/>
      <c r="E998" s="2" t="s">
        <v>685</v>
      </c>
      <c r="F998" s="3">
        <v>5741.9</v>
      </c>
    </row>
    <row r="999" spans="1:6" s="4" customFormat="1" ht="48" x14ac:dyDescent="0.3">
      <c r="A999" s="1" t="s">
        <v>235</v>
      </c>
      <c r="B999" s="1" t="s">
        <v>1393</v>
      </c>
      <c r="C999" s="1" t="s">
        <v>247</v>
      </c>
      <c r="D999" s="1"/>
      <c r="E999" s="2" t="s">
        <v>686</v>
      </c>
      <c r="F999" s="3">
        <v>5421.9</v>
      </c>
    </row>
    <row r="1000" spans="1:6" s="4" customFormat="1" ht="144" x14ac:dyDescent="0.3">
      <c r="A1000" s="1" t="s">
        <v>235</v>
      </c>
      <c r="B1000" s="1" t="s">
        <v>1393</v>
      </c>
      <c r="C1000" s="1" t="s">
        <v>248</v>
      </c>
      <c r="D1000" s="1"/>
      <c r="E1000" s="2" t="s">
        <v>1270</v>
      </c>
      <c r="F1000" s="3">
        <v>623.1</v>
      </c>
    </row>
    <row r="1001" spans="1:6" s="4" customFormat="1" ht="132" x14ac:dyDescent="0.3">
      <c r="A1001" s="1" t="s">
        <v>235</v>
      </c>
      <c r="B1001" s="1" t="s">
        <v>1393</v>
      </c>
      <c r="C1001" s="1" t="s">
        <v>241</v>
      </c>
      <c r="D1001" s="1"/>
      <c r="E1001" s="2" t="s">
        <v>1271</v>
      </c>
      <c r="F1001" s="3">
        <v>221</v>
      </c>
    </row>
    <row r="1002" spans="1:6" s="4" customFormat="1" ht="72" hidden="1" x14ac:dyDescent="0.3">
      <c r="A1002" s="1" t="s">
        <v>235</v>
      </c>
      <c r="B1002" s="1" t="s">
        <v>1393</v>
      </c>
      <c r="C1002" s="1" t="s">
        <v>241</v>
      </c>
      <c r="D1002" s="1" t="s">
        <v>51</v>
      </c>
      <c r="E1002" s="2" t="s">
        <v>663</v>
      </c>
      <c r="F1002" s="3">
        <v>221</v>
      </c>
    </row>
    <row r="1003" spans="1:6" s="4" customFormat="1" ht="84" hidden="1" x14ac:dyDescent="0.3">
      <c r="A1003" s="1" t="s">
        <v>235</v>
      </c>
      <c r="B1003" s="1" t="s">
        <v>1393</v>
      </c>
      <c r="C1003" s="1" t="s">
        <v>241</v>
      </c>
      <c r="D1003" s="1" t="s">
        <v>52</v>
      </c>
      <c r="E1003" s="2" t="s">
        <v>664</v>
      </c>
      <c r="F1003" s="3">
        <v>221</v>
      </c>
    </row>
    <row r="1004" spans="1:6" s="4" customFormat="1" ht="84" x14ac:dyDescent="0.3">
      <c r="A1004" s="1" t="s">
        <v>235</v>
      </c>
      <c r="B1004" s="1" t="s">
        <v>1393</v>
      </c>
      <c r="C1004" s="1" t="s">
        <v>242</v>
      </c>
      <c r="D1004" s="1"/>
      <c r="E1004" s="2" t="s">
        <v>688</v>
      </c>
      <c r="F1004" s="3">
        <v>274.10000000000002</v>
      </c>
    </row>
    <row r="1005" spans="1:6" s="4" customFormat="1" ht="84" hidden="1" x14ac:dyDescent="0.3">
      <c r="A1005" s="1" t="s">
        <v>235</v>
      </c>
      <c r="B1005" s="1" t="s">
        <v>1393</v>
      </c>
      <c r="C1005" s="1" t="s">
        <v>242</v>
      </c>
      <c r="D1005" s="1" t="s">
        <v>143</v>
      </c>
      <c r="E1005" s="2" t="s">
        <v>673</v>
      </c>
      <c r="F1005" s="3">
        <v>274.10000000000002</v>
      </c>
    </row>
    <row r="1006" spans="1:6" s="4" customFormat="1" ht="84" hidden="1" x14ac:dyDescent="0.3">
      <c r="A1006" s="1" t="s">
        <v>235</v>
      </c>
      <c r="B1006" s="1" t="s">
        <v>1393</v>
      </c>
      <c r="C1006" s="1" t="s">
        <v>242</v>
      </c>
      <c r="D1006" s="1" t="s">
        <v>139</v>
      </c>
      <c r="E1006" s="2" t="s">
        <v>676</v>
      </c>
      <c r="F1006" s="3">
        <v>274.10000000000002</v>
      </c>
    </row>
    <row r="1007" spans="1:6" s="4" customFormat="1" ht="108" x14ac:dyDescent="0.3">
      <c r="A1007" s="1" t="s">
        <v>235</v>
      </c>
      <c r="B1007" s="1" t="s">
        <v>1393</v>
      </c>
      <c r="C1007" s="1" t="s">
        <v>243</v>
      </c>
      <c r="D1007" s="1"/>
      <c r="E1007" s="2" t="s">
        <v>689</v>
      </c>
      <c r="F1007" s="3">
        <v>128</v>
      </c>
    </row>
    <row r="1008" spans="1:6" s="4" customFormat="1" ht="84" hidden="1" x14ac:dyDescent="0.3">
      <c r="A1008" s="1" t="s">
        <v>235</v>
      </c>
      <c r="B1008" s="1" t="s">
        <v>1393</v>
      </c>
      <c r="C1008" s="1" t="s">
        <v>243</v>
      </c>
      <c r="D1008" s="1" t="s">
        <v>143</v>
      </c>
      <c r="E1008" s="2" t="s">
        <v>673</v>
      </c>
      <c r="F1008" s="3">
        <v>128</v>
      </c>
    </row>
    <row r="1009" spans="1:6" s="4" customFormat="1" ht="84" hidden="1" x14ac:dyDescent="0.3">
      <c r="A1009" s="1" t="s">
        <v>235</v>
      </c>
      <c r="B1009" s="1" t="s">
        <v>1393</v>
      </c>
      <c r="C1009" s="1" t="s">
        <v>243</v>
      </c>
      <c r="D1009" s="1" t="s">
        <v>139</v>
      </c>
      <c r="E1009" s="2" t="s">
        <v>676</v>
      </c>
      <c r="F1009" s="3">
        <v>128</v>
      </c>
    </row>
    <row r="1010" spans="1:6" s="4" customFormat="1" ht="120" x14ac:dyDescent="0.3">
      <c r="A1010" s="1" t="s">
        <v>235</v>
      </c>
      <c r="B1010" s="1" t="s">
        <v>1393</v>
      </c>
      <c r="C1010" s="1" t="s">
        <v>249</v>
      </c>
      <c r="D1010" s="1"/>
      <c r="E1010" s="2" t="s">
        <v>690</v>
      </c>
      <c r="F1010" s="3">
        <v>1747.3</v>
      </c>
    </row>
    <row r="1011" spans="1:6" s="4" customFormat="1" ht="72" x14ac:dyDescent="0.3">
      <c r="A1011" s="1" t="s">
        <v>235</v>
      </c>
      <c r="B1011" s="1" t="s">
        <v>1393</v>
      </c>
      <c r="C1011" s="1" t="s">
        <v>244</v>
      </c>
      <c r="D1011" s="1"/>
      <c r="E1011" s="2" t="s">
        <v>692</v>
      </c>
      <c r="F1011" s="3">
        <v>1644.3</v>
      </c>
    </row>
    <row r="1012" spans="1:6" s="4" customFormat="1" ht="84" hidden="1" x14ac:dyDescent="0.3">
      <c r="A1012" s="1" t="s">
        <v>235</v>
      </c>
      <c r="B1012" s="1" t="s">
        <v>1393</v>
      </c>
      <c r="C1012" s="1" t="s">
        <v>244</v>
      </c>
      <c r="D1012" s="1" t="s">
        <v>143</v>
      </c>
      <c r="E1012" s="2" t="s">
        <v>673</v>
      </c>
      <c r="F1012" s="3">
        <v>1644.3</v>
      </c>
    </row>
    <row r="1013" spans="1:6" s="4" customFormat="1" ht="84" hidden="1" x14ac:dyDescent="0.3">
      <c r="A1013" s="1" t="s">
        <v>235</v>
      </c>
      <c r="B1013" s="1" t="s">
        <v>1393</v>
      </c>
      <c r="C1013" s="1" t="s">
        <v>244</v>
      </c>
      <c r="D1013" s="1" t="s">
        <v>139</v>
      </c>
      <c r="E1013" s="2" t="s">
        <v>676</v>
      </c>
      <c r="F1013" s="3">
        <v>1644.3</v>
      </c>
    </row>
    <row r="1014" spans="1:6" s="4" customFormat="1" ht="72" x14ac:dyDescent="0.3">
      <c r="A1014" s="1" t="s">
        <v>235</v>
      </c>
      <c r="B1014" s="1" t="s">
        <v>1393</v>
      </c>
      <c r="C1014" s="1" t="s">
        <v>245</v>
      </c>
      <c r="D1014" s="1"/>
      <c r="E1014" s="2" t="s">
        <v>1387</v>
      </c>
      <c r="F1014" s="3">
        <v>103</v>
      </c>
    </row>
    <row r="1015" spans="1:6" s="4" customFormat="1" ht="84" hidden="1" x14ac:dyDescent="0.3">
      <c r="A1015" s="1" t="s">
        <v>235</v>
      </c>
      <c r="B1015" s="1" t="s">
        <v>1393</v>
      </c>
      <c r="C1015" s="1" t="s">
        <v>245</v>
      </c>
      <c r="D1015" s="1" t="s">
        <v>143</v>
      </c>
      <c r="E1015" s="2" t="s">
        <v>673</v>
      </c>
      <c r="F1015" s="3">
        <v>103</v>
      </c>
    </row>
    <row r="1016" spans="1:6" s="4" customFormat="1" ht="84" hidden="1" x14ac:dyDescent="0.3">
      <c r="A1016" s="1" t="s">
        <v>235</v>
      </c>
      <c r="B1016" s="1" t="s">
        <v>1393</v>
      </c>
      <c r="C1016" s="1" t="s">
        <v>245</v>
      </c>
      <c r="D1016" s="1" t="s">
        <v>139</v>
      </c>
      <c r="E1016" s="2" t="s">
        <v>676</v>
      </c>
      <c r="F1016" s="3">
        <v>103</v>
      </c>
    </row>
    <row r="1017" spans="1:6" s="4" customFormat="1" ht="96" x14ac:dyDescent="0.3">
      <c r="A1017" s="1" t="s">
        <v>235</v>
      </c>
      <c r="B1017" s="1" t="s">
        <v>1393</v>
      </c>
      <c r="C1017" s="1" t="s">
        <v>250</v>
      </c>
      <c r="D1017" s="1"/>
      <c r="E1017" s="2" t="s">
        <v>693</v>
      </c>
      <c r="F1017" s="3">
        <v>3051.5</v>
      </c>
    </row>
    <row r="1018" spans="1:6" s="4" customFormat="1" ht="72" x14ac:dyDescent="0.3">
      <c r="A1018" s="1" t="s">
        <v>235</v>
      </c>
      <c r="B1018" s="1" t="s">
        <v>1393</v>
      </c>
      <c r="C1018" s="1" t="s">
        <v>246</v>
      </c>
      <c r="D1018" s="1"/>
      <c r="E1018" s="2" t="s">
        <v>694</v>
      </c>
      <c r="F1018" s="3">
        <v>3051.5</v>
      </c>
    </row>
    <row r="1019" spans="1:6" s="4" customFormat="1" ht="72" hidden="1" x14ac:dyDescent="0.3">
      <c r="A1019" s="1" t="s">
        <v>235</v>
      </c>
      <c r="B1019" s="1" t="s">
        <v>1393</v>
      </c>
      <c r="C1019" s="1" t="s">
        <v>246</v>
      </c>
      <c r="D1019" s="1" t="s">
        <v>51</v>
      </c>
      <c r="E1019" s="2" t="s">
        <v>663</v>
      </c>
      <c r="F1019" s="3">
        <v>2951.8</v>
      </c>
    </row>
    <row r="1020" spans="1:6" s="4" customFormat="1" ht="84" hidden="1" x14ac:dyDescent="0.3">
      <c r="A1020" s="1" t="s">
        <v>235</v>
      </c>
      <c r="B1020" s="1" t="s">
        <v>1393</v>
      </c>
      <c r="C1020" s="1" t="s">
        <v>246</v>
      </c>
      <c r="D1020" s="1" t="s">
        <v>52</v>
      </c>
      <c r="E1020" s="2" t="s">
        <v>664</v>
      </c>
      <c r="F1020" s="3">
        <v>2951.8</v>
      </c>
    </row>
    <row r="1021" spans="1:6" s="4" customFormat="1" ht="24" hidden="1" x14ac:dyDescent="0.3">
      <c r="A1021" s="1" t="s">
        <v>235</v>
      </c>
      <c r="B1021" s="1" t="s">
        <v>1393</v>
      </c>
      <c r="C1021" s="1" t="s">
        <v>246</v>
      </c>
      <c r="D1021" s="1" t="s">
        <v>53</v>
      </c>
      <c r="E1021" s="2" t="s">
        <v>679</v>
      </c>
      <c r="F1021" s="3">
        <v>99.7</v>
      </c>
    </row>
    <row r="1022" spans="1:6" s="4" customFormat="1" ht="36" hidden="1" x14ac:dyDescent="0.3">
      <c r="A1022" s="1" t="s">
        <v>235</v>
      </c>
      <c r="B1022" s="1" t="s">
        <v>1393</v>
      </c>
      <c r="C1022" s="1" t="s">
        <v>246</v>
      </c>
      <c r="D1022" s="1" t="s">
        <v>60</v>
      </c>
      <c r="E1022" s="2" t="s">
        <v>682</v>
      </c>
      <c r="F1022" s="3">
        <v>99.7</v>
      </c>
    </row>
    <row r="1023" spans="1:6" s="4" customFormat="1" ht="60" x14ac:dyDescent="0.3">
      <c r="A1023" s="1" t="s">
        <v>235</v>
      </c>
      <c r="B1023" s="1" t="s">
        <v>1393</v>
      </c>
      <c r="C1023" s="1" t="s">
        <v>182</v>
      </c>
      <c r="D1023" s="1"/>
      <c r="E1023" s="2" t="s">
        <v>695</v>
      </c>
      <c r="F1023" s="3">
        <v>320</v>
      </c>
    </row>
    <row r="1024" spans="1:6" s="4" customFormat="1" ht="120" x14ac:dyDescent="0.3">
      <c r="A1024" s="1" t="s">
        <v>235</v>
      </c>
      <c r="B1024" s="1" t="s">
        <v>1393</v>
      </c>
      <c r="C1024" s="1" t="s">
        <v>183</v>
      </c>
      <c r="D1024" s="1"/>
      <c r="E1024" s="2" t="s">
        <v>696</v>
      </c>
      <c r="F1024" s="3">
        <v>320</v>
      </c>
    </row>
    <row r="1025" spans="1:6" s="4" customFormat="1" ht="168" x14ac:dyDescent="0.3">
      <c r="A1025" s="1" t="s">
        <v>235</v>
      </c>
      <c r="B1025" s="1" t="s">
        <v>1393</v>
      </c>
      <c r="C1025" s="1" t="s">
        <v>198</v>
      </c>
      <c r="D1025" s="1"/>
      <c r="E1025" s="2" t="s">
        <v>697</v>
      </c>
      <c r="F1025" s="3">
        <v>225</v>
      </c>
    </row>
    <row r="1026" spans="1:6" s="4" customFormat="1" ht="84" hidden="1" x14ac:dyDescent="0.3">
      <c r="A1026" s="1" t="s">
        <v>235</v>
      </c>
      <c r="B1026" s="1" t="s">
        <v>1393</v>
      </c>
      <c r="C1026" s="1" t="s">
        <v>198</v>
      </c>
      <c r="D1026" s="1" t="s">
        <v>143</v>
      </c>
      <c r="E1026" s="2" t="s">
        <v>673</v>
      </c>
      <c r="F1026" s="3">
        <v>225</v>
      </c>
    </row>
    <row r="1027" spans="1:6" s="4" customFormat="1" ht="84" hidden="1" x14ac:dyDescent="0.3">
      <c r="A1027" s="1" t="s">
        <v>235</v>
      </c>
      <c r="B1027" s="1" t="s">
        <v>1393</v>
      </c>
      <c r="C1027" s="1" t="s">
        <v>198</v>
      </c>
      <c r="D1027" s="1" t="s">
        <v>139</v>
      </c>
      <c r="E1027" s="2" t="s">
        <v>676</v>
      </c>
      <c r="F1027" s="3">
        <v>225</v>
      </c>
    </row>
    <row r="1028" spans="1:6" s="4" customFormat="1" ht="156" x14ac:dyDescent="0.3">
      <c r="A1028" s="1" t="s">
        <v>235</v>
      </c>
      <c r="B1028" s="1" t="s">
        <v>1393</v>
      </c>
      <c r="C1028" s="1" t="s">
        <v>170</v>
      </c>
      <c r="D1028" s="1"/>
      <c r="E1028" s="2" t="s">
        <v>698</v>
      </c>
      <c r="F1028" s="3">
        <v>95</v>
      </c>
    </row>
    <row r="1029" spans="1:6" s="4" customFormat="1" ht="84" hidden="1" x14ac:dyDescent="0.3">
      <c r="A1029" s="1" t="s">
        <v>235</v>
      </c>
      <c r="B1029" s="1" t="s">
        <v>1393</v>
      </c>
      <c r="C1029" s="1" t="s">
        <v>170</v>
      </c>
      <c r="D1029" s="1" t="s">
        <v>143</v>
      </c>
      <c r="E1029" s="2" t="s">
        <v>673</v>
      </c>
      <c r="F1029" s="3">
        <v>95</v>
      </c>
    </row>
    <row r="1030" spans="1:6" s="4" customFormat="1" ht="84" hidden="1" x14ac:dyDescent="0.3">
      <c r="A1030" s="1" t="s">
        <v>235</v>
      </c>
      <c r="B1030" s="1" t="s">
        <v>1393</v>
      </c>
      <c r="C1030" s="1" t="s">
        <v>170</v>
      </c>
      <c r="D1030" s="1" t="s">
        <v>139</v>
      </c>
      <c r="E1030" s="2" t="s">
        <v>676</v>
      </c>
      <c r="F1030" s="3">
        <v>95</v>
      </c>
    </row>
    <row r="1031" spans="1:6" s="4" customFormat="1" ht="108" x14ac:dyDescent="0.3">
      <c r="A1031" s="1" t="s">
        <v>235</v>
      </c>
      <c r="B1031" s="1" t="s">
        <v>1393</v>
      </c>
      <c r="C1031" s="1" t="s">
        <v>79</v>
      </c>
      <c r="D1031" s="1"/>
      <c r="E1031" s="2" t="s">
        <v>1232</v>
      </c>
      <c r="F1031" s="3">
        <v>29.594999999999999</v>
      </c>
    </row>
    <row r="1032" spans="1:6" s="4" customFormat="1" ht="72" x14ac:dyDescent="0.3">
      <c r="A1032" s="1" t="s">
        <v>235</v>
      </c>
      <c r="B1032" s="1" t="s">
        <v>1393</v>
      </c>
      <c r="C1032" s="1" t="s">
        <v>86</v>
      </c>
      <c r="D1032" s="1"/>
      <c r="E1032" s="2" t="s">
        <v>1233</v>
      </c>
      <c r="F1032" s="3">
        <v>29.594999999999999</v>
      </c>
    </row>
    <row r="1033" spans="1:6" s="4" customFormat="1" ht="48" x14ac:dyDescent="0.3">
      <c r="A1033" s="1" t="s">
        <v>235</v>
      </c>
      <c r="B1033" s="1" t="s">
        <v>1393</v>
      </c>
      <c r="C1033" s="1" t="s">
        <v>87</v>
      </c>
      <c r="D1033" s="1"/>
      <c r="E1033" s="2" t="s">
        <v>1234</v>
      </c>
      <c r="F1033" s="3">
        <v>29.594999999999999</v>
      </c>
    </row>
    <row r="1034" spans="1:6" s="4" customFormat="1" ht="24" hidden="1" x14ac:dyDescent="0.3">
      <c r="A1034" s="1" t="s">
        <v>235</v>
      </c>
      <c r="B1034" s="1" t="s">
        <v>1393</v>
      </c>
      <c r="C1034" s="1" t="s">
        <v>87</v>
      </c>
      <c r="D1034" s="1" t="s">
        <v>53</v>
      </c>
      <c r="E1034" s="2" t="s">
        <v>679</v>
      </c>
      <c r="F1034" s="3">
        <v>29.594999999999999</v>
      </c>
    </row>
    <row r="1035" spans="1:6" s="4" customFormat="1" ht="24" hidden="1" x14ac:dyDescent="0.3">
      <c r="A1035" s="1" t="s">
        <v>235</v>
      </c>
      <c r="B1035" s="1" t="s">
        <v>1393</v>
      </c>
      <c r="C1035" s="1" t="s">
        <v>87</v>
      </c>
      <c r="D1035" s="1" t="s">
        <v>54</v>
      </c>
      <c r="E1035" s="2" t="s">
        <v>681</v>
      </c>
      <c r="F1035" s="3">
        <v>29.594999999999999</v>
      </c>
    </row>
    <row r="1036" spans="1:6" s="4" customFormat="1" ht="48" hidden="1" x14ac:dyDescent="0.3">
      <c r="A1036" s="1" t="s">
        <v>235</v>
      </c>
      <c r="B1036" s="1" t="s">
        <v>130</v>
      </c>
      <c r="C1036" s="1"/>
      <c r="D1036" s="1"/>
      <c r="E1036" s="2" t="s">
        <v>620</v>
      </c>
      <c r="F1036" s="3">
        <v>698.55099999999993</v>
      </c>
    </row>
    <row r="1037" spans="1:6" s="4" customFormat="1" ht="84" hidden="1" x14ac:dyDescent="0.3">
      <c r="A1037" s="1" t="s">
        <v>235</v>
      </c>
      <c r="B1037" s="1" t="s">
        <v>1418</v>
      </c>
      <c r="C1037" s="1"/>
      <c r="D1037" s="1"/>
      <c r="E1037" s="2" t="s">
        <v>636</v>
      </c>
      <c r="F1037" s="3">
        <v>13.8</v>
      </c>
    </row>
    <row r="1038" spans="1:6" s="4" customFormat="1" ht="36" x14ac:dyDescent="0.3">
      <c r="A1038" s="1" t="s">
        <v>235</v>
      </c>
      <c r="B1038" s="1" t="s">
        <v>1418</v>
      </c>
      <c r="C1038" s="1" t="s">
        <v>184</v>
      </c>
      <c r="D1038" s="1"/>
      <c r="E1038" s="2" t="s">
        <v>700</v>
      </c>
      <c r="F1038" s="3">
        <v>13.8</v>
      </c>
    </row>
    <row r="1039" spans="1:6" s="4" customFormat="1" ht="144" x14ac:dyDescent="0.3">
      <c r="A1039" s="1" t="s">
        <v>235</v>
      </c>
      <c r="B1039" s="1" t="s">
        <v>1418</v>
      </c>
      <c r="C1039" s="1" t="s">
        <v>252</v>
      </c>
      <c r="D1039" s="1"/>
      <c r="E1039" s="2" t="s">
        <v>708</v>
      </c>
      <c r="F1039" s="3">
        <v>13.8</v>
      </c>
    </row>
    <row r="1040" spans="1:6" s="4" customFormat="1" ht="120" x14ac:dyDescent="0.3">
      <c r="A1040" s="1" t="s">
        <v>235</v>
      </c>
      <c r="B1040" s="1" t="s">
        <v>1418</v>
      </c>
      <c r="C1040" s="1" t="s">
        <v>253</v>
      </c>
      <c r="D1040" s="1"/>
      <c r="E1040" s="2" t="s">
        <v>717</v>
      </c>
      <c r="F1040" s="3">
        <v>13.8</v>
      </c>
    </row>
    <row r="1041" spans="1:6" s="4" customFormat="1" ht="48" x14ac:dyDescent="0.3">
      <c r="A1041" s="1" t="s">
        <v>235</v>
      </c>
      <c r="B1041" s="1" t="s">
        <v>1418</v>
      </c>
      <c r="C1041" s="1" t="s">
        <v>251</v>
      </c>
      <c r="D1041" s="1"/>
      <c r="E1041" s="2" t="s">
        <v>718</v>
      </c>
      <c r="F1041" s="3">
        <v>13.8</v>
      </c>
    </row>
    <row r="1042" spans="1:6" s="4" customFormat="1" ht="72" hidden="1" x14ac:dyDescent="0.3">
      <c r="A1042" s="1" t="s">
        <v>235</v>
      </c>
      <c r="B1042" s="1" t="s">
        <v>1418</v>
      </c>
      <c r="C1042" s="1" t="s">
        <v>251</v>
      </c>
      <c r="D1042" s="1" t="s">
        <v>51</v>
      </c>
      <c r="E1042" s="2" t="s">
        <v>663</v>
      </c>
      <c r="F1042" s="3">
        <v>13.8</v>
      </c>
    </row>
    <row r="1043" spans="1:6" s="4" customFormat="1" ht="84" hidden="1" x14ac:dyDescent="0.3">
      <c r="A1043" s="1" t="s">
        <v>235</v>
      </c>
      <c r="B1043" s="1" t="s">
        <v>1418</v>
      </c>
      <c r="C1043" s="1" t="s">
        <v>251</v>
      </c>
      <c r="D1043" s="1" t="s">
        <v>52</v>
      </c>
      <c r="E1043" s="2" t="s">
        <v>664</v>
      </c>
      <c r="F1043" s="3">
        <v>13.8</v>
      </c>
    </row>
    <row r="1044" spans="1:6" s="4" customFormat="1" ht="72" hidden="1" x14ac:dyDescent="0.3">
      <c r="A1044" s="1" t="s">
        <v>235</v>
      </c>
      <c r="B1044" s="1" t="s">
        <v>1419</v>
      </c>
      <c r="C1044" s="1"/>
      <c r="D1044" s="1"/>
      <c r="E1044" s="2" t="s">
        <v>638</v>
      </c>
      <c r="F1044" s="3">
        <v>684.75099999999998</v>
      </c>
    </row>
    <row r="1045" spans="1:6" s="4" customFormat="1" ht="36" x14ac:dyDescent="0.3">
      <c r="A1045" s="1" t="s">
        <v>235</v>
      </c>
      <c r="B1045" s="1" t="s">
        <v>1419</v>
      </c>
      <c r="C1045" s="1" t="s">
        <v>184</v>
      </c>
      <c r="D1045" s="1"/>
      <c r="E1045" s="2" t="s">
        <v>700</v>
      </c>
      <c r="F1045" s="3">
        <v>329.7</v>
      </c>
    </row>
    <row r="1046" spans="1:6" s="4" customFormat="1" ht="84" x14ac:dyDescent="0.3">
      <c r="A1046" s="1" t="s">
        <v>235</v>
      </c>
      <c r="B1046" s="1" t="s">
        <v>1419</v>
      </c>
      <c r="C1046" s="1" t="s">
        <v>255</v>
      </c>
      <c r="D1046" s="1"/>
      <c r="E1046" s="2" t="s">
        <v>719</v>
      </c>
      <c r="F1046" s="3">
        <v>329.7</v>
      </c>
    </row>
    <row r="1047" spans="1:6" s="4" customFormat="1" ht="72" x14ac:dyDescent="0.3">
      <c r="A1047" s="1" t="s">
        <v>235</v>
      </c>
      <c r="B1047" s="1" t="s">
        <v>1419</v>
      </c>
      <c r="C1047" s="1" t="s">
        <v>256</v>
      </c>
      <c r="D1047" s="1"/>
      <c r="E1047" s="2" t="s">
        <v>720</v>
      </c>
      <c r="F1047" s="3">
        <v>329.7</v>
      </c>
    </row>
    <row r="1048" spans="1:6" s="4" customFormat="1" ht="84" x14ac:dyDescent="0.3">
      <c r="A1048" s="1" t="s">
        <v>235</v>
      </c>
      <c r="B1048" s="1" t="s">
        <v>1419</v>
      </c>
      <c r="C1048" s="1" t="s">
        <v>254</v>
      </c>
      <c r="D1048" s="1"/>
      <c r="E1048" s="2" t="s">
        <v>722</v>
      </c>
      <c r="F1048" s="3">
        <v>329.7</v>
      </c>
    </row>
    <row r="1049" spans="1:6" s="4" customFormat="1" ht="72" hidden="1" x14ac:dyDescent="0.3">
      <c r="A1049" s="1" t="s">
        <v>235</v>
      </c>
      <c r="B1049" s="1" t="s">
        <v>1419</v>
      </c>
      <c r="C1049" s="1" t="s">
        <v>254</v>
      </c>
      <c r="D1049" s="1" t="s">
        <v>51</v>
      </c>
      <c r="E1049" s="2" t="s">
        <v>663</v>
      </c>
      <c r="F1049" s="3">
        <v>329.7</v>
      </c>
    </row>
    <row r="1050" spans="1:6" s="4" customFormat="1" ht="84" hidden="1" x14ac:dyDescent="0.3">
      <c r="A1050" s="1" t="s">
        <v>235</v>
      </c>
      <c r="B1050" s="1" t="s">
        <v>1419</v>
      </c>
      <c r="C1050" s="1" t="s">
        <v>254</v>
      </c>
      <c r="D1050" s="1" t="s">
        <v>52</v>
      </c>
      <c r="E1050" s="2" t="s">
        <v>664</v>
      </c>
      <c r="F1050" s="3">
        <v>329.7</v>
      </c>
    </row>
    <row r="1051" spans="1:6" s="4" customFormat="1" ht="60" x14ac:dyDescent="0.3">
      <c r="A1051" s="1" t="s">
        <v>235</v>
      </c>
      <c r="B1051" s="1" t="s">
        <v>1419</v>
      </c>
      <c r="C1051" s="1" t="s">
        <v>62</v>
      </c>
      <c r="D1051" s="1"/>
      <c r="E1051" s="2" t="s">
        <v>1196</v>
      </c>
      <c r="F1051" s="3">
        <v>355.05100000000004</v>
      </c>
    </row>
    <row r="1052" spans="1:6" s="4" customFormat="1" ht="36" x14ac:dyDescent="0.3">
      <c r="A1052" s="1" t="s">
        <v>235</v>
      </c>
      <c r="B1052" s="1" t="s">
        <v>1419</v>
      </c>
      <c r="C1052" s="1" t="s">
        <v>63</v>
      </c>
      <c r="D1052" s="1"/>
      <c r="E1052" s="2" t="s">
        <v>115</v>
      </c>
      <c r="F1052" s="3">
        <v>355.05100000000004</v>
      </c>
    </row>
    <row r="1053" spans="1:6" s="4" customFormat="1" ht="48" x14ac:dyDescent="0.3">
      <c r="A1053" s="1" t="s">
        <v>235</v>
      </c>
      <c r="B1053" s="1" t="s">
        <v>1419</v>
      </c>
      <c r="C1053" s="1" t="s">
        <v>375</v>
      </c>
      <c r="D1053" s="1"/>
      <c r="E1053" s="2" t="s">
        <v>1211</v>
      </c>
      <c r="F1053" s="3">
        <v>91.239000000000004</v>
      </c>
    </row>
    <row r="1054" spans="1:6" s="4" customFormat="1" ht="72" hidden="1" x14ac:dyDescent="0.3">
      <c r="A1054" s="1" t="s">
        <v>235</v>
      </c>
      <c r="B1054" s="1" t="s">
        <v>1419</v>
      </c>
      <c r="C1054" s="1" t="s">
        <v>375</v>
      </c>
      <c r="D1054" s="1" t="s">
        <v>51</v>
      </c>
      <c r="E1054" s="2" t="s">
        <v>663</v>
      </c>
      <c r="F1054" s="3">
        <v>91.239000000000004</v>
      </c>
    </row>
    <row r="1055" spans="1:6" s="4" customFormat="1" ht="84" hidden="1" x14ac:dyDescent="0.3">
      <c r="A1055" s="1" t="s">
        <v>235</v>
      </c>
      <c r="B1055" s="1" t="s">
        <v>1419</v>
      </c>
      <c r="C1055" s="1" t="s">
        <v>375</v>
      </c>
      <c r="D1055" s="1" t="s">
        <v>52</v>
      </c>
      <c r="E1055" s="2" t="s">
        <v>664</v>
      </c>
      <c r="F1055" s="3">
        <v>91.239000000000004</v>
      </c>
    </row>
    <row r="1056" spans="1:6" s="4" customFormat="1" ht="84" x14ac:dyDescent="0.3">
      <c r="A1056" s="1" t="s">
        <v>235</v>
      </c>
      <c r="B1056" s="1" t="s">
        <v>1419</v>
      </c>
      <c r="C1056" s="1" t="s">
        <v>376</v>
      </c>
      <c r="D1056" s="1"/>
      <c r="E1056" s="2" t="s">
        <v>1212</v>
      </c>
      <c r="F1056" s="3">
        <v>263.81200000000001</v>
      </c>
    </row>
    <row r="1057" spans="1:6" s="4" customFormat="1" ht="144" hidden="1" x14ac:dyDescent="0.3">
      <c r="A1057" s="1" t="s">
        <v>235</v>
      </c>
      <c r="B1057" s="1" t="s">
        <v>1419</v>
      </c>
      <c r="C1057" s="1" t="s">
        <v>376</v>
      </c>
      <c r="D1057" s="1" t="s">
        <v>58</v>
      </c>
      <c r="E1057" s="2" t="s">
        <v>660</v>
      </c>
      <c r="F1057" s="3">
        <v>107.31786</v>
      </c>
    </row>
    <row r="1058" spans="1:6" s="4" customFormat="1" ht="60" hidden="1" x14ac:dyDescent="0.3">
      <c r="A1058" s="1" t="s">
        <v>235</v>
      </c>
      <c r="B1058" s="1" t="s">
        <v>1419</v>
      </c>
      <c r="C1058" s="1" t="s">
        <v>376</v>
      </c>
      <c r="D1058" s="1" t="s">
        <v>68</v>
      </c>
      <c r="E1058" s="2" t="s">
        <v>662</v>
      </c>
      <c r="F1058" s="3">
        <v>107.31786</v>
      </c>
    </row>
    <row r="1059" spans="1:6" s="4" customFormat="1" ht="72" hidden="1" x14ac:dyDescent="0.3">
      <c r="A1059" s="1" t="s">
        <v>235</v>
      </c>
      <c r="B1059" s="1" t="s">
        <v>1419</v>
      </c>
      <c r="C1059" s="1" t="s">
        <v>376</v>
      </c>
      <c r="D1059" s="1" t="s">
        <v>51</v>
      </c>
      <c r="E1059" s="2" t="s">
        <v>663</v>
      </c>
      <c r="F1059" s="3">
        <v>156.49413999999999</v>
      </c>
    </row>
    <row r="1060" spans="1:6" s="4" customFormat="1" ht="84" hidden="1" x14ac:dyDescent="0.3">
      <c r="A1060" s="1" t="s">
        <v>235</v>
      </c>
      <c r="B1060" s="1" t="s">
        <v>1419</v>
      </c>
      <c r="C1060" s="1" t="s">
        <v>376</v>
      </c>
      <c r="D1060" s="1" t="s">
        <v>52</v>
      </c>
      <c r="E1060" s="2" t="s">
        <v>664</v>
      </c>
      <c r="F1060" s="3">
        <v>156.49413999999999</v>
      </c>
    </row>
    <row r="1061" spans="1:6" s="4" customFormat="1" ht="24" hidden="1" x14ac:dyDescent="0.3">
      <c r="A1061" s="1" t="s">
        <v>235</v>
      </c>
      <c r="B1061" s="1" t="s">
        <v>70</v>
      </c>
      <c r="C1061" s="1"/>
      <c r="D1061" s="1"/>
      <c r="E1061" s="2" t="s">
        <v>621</v>
      </c>
      <c r="F1061" s="3">
        <v>470302.98593999993</v>
      </c>
    </row>
    <row r="1062" spans="1:6" s="4" customFormat="1" ht="24" hidden="1" x14ac:dyDescent="0.3">
      <c r="A1062" s="1" t="s">
        <v>235</v>
      </c>
      <c r="B1062" s="1" t="s">
        <v>1420</v>
      </c>
      <c r="C1062" s="1"/>
      <c r="D1062" s="1"/>
      <c r="E1062" s="2" t="s">
        <v>641</v>
      </c>
      <c r="F1062" s="3">
        <v>468015.48593999993</v>
      </c>
    </row>
    <row r="1063" spans="1:6" s="4" customFormat="1" ht="72" x14ac:dyDescent="0.3">
      <c r="A1063" s="1" t="s">
        <v>235</v>
      </c>
      <c r="B1063" s="1" t="s">
        <v>1420</v>
      </c>
      <c r="C1063" s="1" t="s">
        <v>263</v>
      </c>
      <c r="D1063" s="1"/>
      <c r="E1063" s="2" t="s">
        <v>812</v>
      </c>
      <c r="F1063" s="3">
        <v>458688.18799999997</v>
      </c>
    </row>
    <row r="1064" spans="1:6" s="4" customFormat="1" ht="84" x14ac:dyDescent="0.3">
      <c r="A1064" s="1" t="s">
        <v>235</v>
      </c>
      <c r="B1064" s="1" t="s">
        <v>1420</v>
      </c>
      <c r="C1064" s="1" t="s">
        <v>264</v>
      </c>
      <c r="D1064" s="1"/>
      <c r="E1064" s="2" t="s">
        <v>813</v>
      </c>
      <c r="F1064" s="3">
        <v>458688.18799999997</v>
      </c>
    </row>
    <row r="1065" spans="1:6" s="4" customFormat="1" ht="120" x14ac:dyDescent="0.3">
      <c r="A1065" s="1" t="s">
        <v>235</v>
      </c>
      <c r="B1065" s="1" t="s">
        <v>1420</v>
      </c>
      <c r="C1065" s="1" t="s">
        <v>265</v>
      </c>
      <c r="D1065" s="1"/>
      <c r="E1065" s="2" t="s">
        <v>814</v>
      </c>
      <c r="F1065" s="3">
        <v>308271.35999999999</v>
      </c>
    </row>
    <row r="1066" spans="1:6" s="4" customFormat="1" ht="48" x14ac:dyDescent="0.3">
      <c r="A1066" s="1" t="s">
        <v>235</v>
      </c>
      <c r="B1066" s="1" t="s">
        <v>1420</v>
      </c>
      <c r="C1066" s="1" t="s">
        <v>257</v>
      </c>
      <c r="D1066" s="1"/>
      <c r="E1066" s="2" t="s">
        <v>815</v>
      </c>
      <c r="F1066" s="3">
        <v>298119.2</v>
      </c>
    </row>
    <row r="1067" spans="1:6" s="4" customFormat="1" ht="72" hidden="1" x14ac:dyDescent="0.3">
      <c r="A1067" s="1" t="s">
        <v>235</v>
      </c>
      <c r="B1067" s="1" t="s">
        <v>1420</v>
      </c>
      <c r="C1067" s="1" t="s">
        <v>257</v>
      </c>
      <c r="D1067" s="1" t="s">
        <v>51</v>
      </c>
      <c r="E1067" s="2" t="s">
        <v>663</v>
      </c>
      <c r="F1067" s="3">
        <v>298119.2</v>
      </c>
    </row>
    <row r="1068" spans="1:6" s="4" customFormat="1" ht="84" hidden="1" x14ac:dyDescent="0.3">
      <c r="A1068" s="1" t="s">
        <v>235</v>
      </c>
      <c r="B1068" s="1" t="s">
        <v>1420</v>
      </c>
      <c r="C1068" s="1" t="s">
        <v>257</v>
      </c>
      <c r="D1068" s="1" t="s">
        <v>52</v>
      </c>
      <c r="E1068" s="2" t="s">
        <v>664</v>
      </c>
      <c r="F1068" s="3">
        <v>298119.2</v>
      </c>
    </row>
    <row r="1069" spans="1:6" s="4" customFormat="1" ht="60" x14ac:dyDescent="0.3">
      <c r="A1069" s="1" t="s">
        <v>235</v>
      </c>
      <c r="B1069" s="1" t="s">
        <v>1420</v>
      </c>
      <c r="C1069" s="1" t="s">
        <v>258</v>
      </c>
      <c r="D1069" s="1"/>
      <c r="E1069" s="2" t="s">
        <v>817</v>
      </c>
      <c r="F1069" s="3">
        <v>10152.16</v>
      </c>
    </row>
    <row r="1070" spans="1:6" s="4" customFormat="1" ht="72" hidden="1" x14ac:dyDescent="0.3">
      <c r="A1070" s="1" t="s">
        <v>235</v>
      </c>
      <c r="B1070" s="1" t="s">
        <v>1420</v>
      </c>
      <c r="C1070" s="1" t="s">
        <v>258</v>
      </c>
      <c r="D1070" s="1" t="s">
        <v>51</v>
      </c>
      <c r="E1070" s="2" t="s">
        <v>663</v>
      </c>
      <c r="F1070" s="3">
        <v>10152.16</v>
      </c>
    </row>
    <row r="1071" spans="1:6" s="4" customFormat="1" ht="84" hidden="1" x14ac:dyDescent="0.3">
      <c r="A1071" s="1" t="s">
        <v>235</v>
      </c>
      <c r="B1071" s="1" t="s">
        <v>1420</v>
      </c>
      <c r="C1071" s="1" t="s">
        <v>258</v>
      </c>
      <c r="D1071" s="1" t="s">
        <v>52</v>
      </c>
      <c r="E1071" s="2" t="s">
        <v>664</v>
      </c>
      <c r="F1071" s="3">
        <v>10152.16</v>
      </c>
    </row>
    <row r="1072" spans="1:6" s="4" customFormat="1" ht="156" x14ac:dyDescent="0.3">
      <c r="A1072" s="1" t="s">
        <v>235</v>
      </c>
      <c r="B1072" s="1" t="s">
        <v>1420</v>
      </c>
      <c r="C1072" s="1" t="s">
        <v>1260</v>
      </c>
      <c r="D1072" s="1"/>
      <c r="E1072" s="2" t="s">
        <v>1293</v>
      </c>
      <c r="F1072" s="3">
        <v>38101.991000000002</v>
      </c>
    </row>
    <row r="1073" spans="1:6" s="4" customFormat="1" ht="144" x14ac:dyDescent="0.3">
      <c r="A1073" s="1" t="s">
        <v>235</v>
      </c>
      <c r="B1073" s="1" t="s">
        <v>1420</v>
      </c>
      <c r="C1073" s="1" t="s">
        <v>1445</v>
      </c>
      <c r="D1073" s="1"/>
      <c r="E1073" s="2" t="s">
        <v>819</v>
      </c>
      <c r="F1073" s="3">
        <v>38101.991000000002</v>
      </c>
    </row>
    <row r="1074" spans="1:6" s="4" customFormat="1" ht="72" hidden="1" x14ac:dyDescent="0.3">
      <c r="A1074" s="1" t="s">
        <v>235</v>
      </c>
      <c r="B1074" s="1" t="s">
        <v>1420</v>
      </c>
      <c r="C1074" s="1" t="s">
        <v>1445</v>
      </c>
      <c r="D1074" s="1" t="s">
        <v>51</v>
      </c>
      <c r="E1074" s="2" t="s">
        <v>663</v>
      </c>
      <c r="F1074" s="3">
        <v>38101.991000000002</v>
      </c>
    </row>
    <row r="1075" spans="1:6" s="4" customFormat="1" ht="84" hidden="1" x14ac:dyDescent="0.3">
      <c r="A1075" s="1" t="s">
        <v>235</v>
      </c>
      <c r="B1075" s="1" t="s">
        <v>1420</v>
      </c>
      <c r="C1075" s="1" t="s">
        <v>1445</v>
      </c>
      <c r="D1075" s="1" t="s">
        <v>52</v>
      </c>
      <c r="E1075" s="2" t="s">
        <v>664</v>
      </c>
      <c r="F1075" s="3">
        <v>38101.991000000002</v>
      </c>
    </row>
    <row r="1076" spans="1:6" s="4" customFormat="1" ht="48" x14ac:dyDescent="0.3">
      <c r="A1076" s="1" t="s">
        <v>235</v>
      </c>
      <c r="B1076" s="1" t="s">
        <v>1420</v>
      </c>
      <c r="C1076" s="1" t="s">
        <v>1440</v>
      </c>
      <c r="D1076" s="1"/>
      <c r="E1076" s="2" t="s">
        <v>1441</v>
      </c>
      <c r="F1076" s="3">
        <v>112314.837</v>
      </c>
    </row>
    <row r="1077" spans="1:6" s="4" customFormat="1" ht="120" x14ac:dyDescent="0.3">
      <c r="A1077" s="1" t="s">
        <v>235</v>
      </c>
      <c r="B1077" s="1" t="s">
        <v>1420</v>
      </c>
      <c r="C1077" s="1" t="s">
        <v>1442</v>
      </c>
      <c r="D1077" s="1"/>
      <c r="E1077" s="2" t="s">
        <v>1443</v>
      </c>
      <c r="F1077" s="3">
        <v>112314.837</v>
      </c>
    </row>
    <row r="1078" spans="1:6" s="4" customFormat="1" ht="72" hidden="1" x14ac:dyDescent="0.3">
      <c r="A1078" s="1" t="s">
        <v>235</v>
      </c>
      <c r="B1078" s="1" t="s">
        <v>1420</v>
      </c>
      <c r="C1078" s="1" t="s">
        <v>1442</v>
      </c>
      <c r="D1078" s="1" t="s">
        <v>51</v>
      </c>
      <c r="E1078" s="2" t="s">
        <v>663</v>
      </c>
      <c r="F1078" s="3">
        <v>112314.837</v>
      </c>
    </row>
    <row r="1079" spans="1:6" s="4" customFormat="1" ht="84" hidden="1" x14ac:dyDescent="0.3">
      <c r="A1079" s="1" t="s">
        <v>235</v>
      </c>
      <c r="B1079" s="1" t="s">
        <v>1420</v>
      </c>
      <c r="C1079" s="1" t="s">
        <v>1442</v>
      </c>
      <c r="D1079" s="1" t="s">
        <v>52</v>
      </c>
      <c r="E1079" s="2" t="s">
        <v>664</v>
      </c>
      <c r="F1079" s="3">
        <v>112314.837</v>
      </c>
    </row>
    <row r="1080" spans="1:6" s="4" customFormat="1" ht="48" x14ac:dyDescent="0.3">
      <c r="A1080" s="1" t="s">
        <v>235</v>
      </c>
      <c r="B1080" s="1" t="s">
        <v>1420</v>
      </c>
      <c r="C1080" s="1" t="s">
        <v>266</v>
      </c>
      <c r="D1080" s="1"/>
      <c r="E1080" s="2" t="s">
        <v>5</v>
      </c>
      <c r="F1080" s="3">
        <v>447.6</v>
      </c>
    </row>
    <row r="1081" spans="1:6" s="4" customFormat="1" ht="72" x14ac:dyDescent="0.3">
      <c r="A1081" s="1" t="s">
        <v>235</v>
      </c>
      <c r="B1081" s="1" t="s">
        <v>1420</v>
      </c>
      <c r="C1081" s="1" t="s">
        <v>267</v>
      </c>
      <c r="D1081" s="1"/>
      <c r="E1081" s="2" t="s">
        <v>6</v>
      </c>
      <c r="F1081" s="3">
        <v>447.6</v>
      </c>
    </row>
    <row r="1082" spans="1:6" s="4" customFormat="1" ht="120" x14ac:dyDescent="0.3">
      <c r="A1082" s="1" t="s">
        <v>235</v>
      </c>
      <c r="B1082" s="1" t="s">
        <v>1420</v>
      </c>
      <c r="C1082" s="1" t="s">
        <v>259</v>
      </c>
      <c r="D1082" s="1"/>
      <c r="E1082" s="2" t="s">
        <v>19</v>
      </c>
      <c r="F1082" s="3">
        <v>447.6</v>
      </c>
    </row>
    <row r="1083" spans="1:6" s="4" customFormat="1" ht="72" hidden="1" x14ac:dyDescent="0.3">
      <c r="A1083" s="1" t="s">
        <v>235</v>
      </c>
      <c r="B1083" s="1" t="s">
        <v>1420</v>
      </c>
      <c r="C1083" s="1" t="s">
        <v>259</v>
      </c>
      <c r="D1083" s="1" t="s">
        <v>51</v>
      </c>
      <c r="E1083" s="2" t="s">
        <v>663</v>
      </c>
      <c r="F1083" s="3">
        <v>447.6</v>
      </c>
    </row>
    <row r="1084" spans="1:6" s="4" customFormat="1" ht="84" hidden="1" x14ac:dyDescent="0.3">
      <c r="A1084" s="1" t="s">
        <v>235</v>
      </c>
      <c r="B1084" s="1" t="s">
        <v>1420</v>
      </c>
      <c r="C1084" s="1" t="s">
        <v>259</v>
      </c>
      <c r="D1084" s="1" t="s">
        <v>52</v>
      </c>
      <c r="E1084" s="2" t="s">
        <v>664</v>
      </c>
      <c r="F1084" s="3">
        <v>447.6</v>
      </c>
    </row>
    <row r="1085" spans="1:6" s="4" customFormat="1" ht="144" x14ac:dyDescent="0.3">
      <c r="A1085" s="1" t="s">
        <v>235</v>
      </c>
      <c r="B1085" s="1" t="s">
        <v>1420</v>
      </c>
      <c r="C1085" s="1" t="s">
        <v>72</v>
      </c>
      <c r="D1085" s="1"/>
      <c r="E1085" s="2" t="s">
        <v>842</v>
      </c>
      <c r="F1085" s="3">
        <v>3969.7</v>
      </c>
    </row>
    <row r="1086" spans="1:6" s="4" customFormat="1" ht="108" x14ac:dyDescent="0.3">
      <c r="A1086" s="1" t="s">
        <v>235</v>
      </c>
      <c r="B1086" s="1" t="s">
        <v>1420</v>
      </c>
      <c r="C1086" s="1" t="s">
        <v>73</v>
      </c>
      <c r="D1086" s="1"/>
      <c r="E1086" s="2" t="s">
        <v>29</v>
      </c>
      <c r="F1086" s="3">
        <v>3969.7</v>
      </c>
    </row>
    <row r="1087" spans="1:6" s="4" customFormat="1" ht="144" x14ac:dyDescent="0.3">
      <c r="A1087" s="1" t="s">
        <v>235</v>
      </c>
      <c r="B1087" s="1" t="s">
        <v>1420</v>
      </c>
      <c r="C1087" s="1" t="s">
        <v>268</v>
      </c>
      <c r="D1087" s="1"/>
      <c r="E1087" s="2" t="s">
        <v>864</v>
      </c>
      <c r="F1087" s="3">
        <v>3969.7</v>
      </c>
    </row>
    <row r="1088" spans="1:6" s="4" customFormat="1" ht="48" x14ac:dyDescent="0.3">
      <c r="A1088" s="1" t="s">
        <v>235</v>
      </c>
      <c r="B1088" s="1" t="s">
        <v>1420</v>
      </c>
      <c r="C1088" s="1" t="s">
        <v>260</v>
      </c>
      <c r="D1088" s="1"/>
      <c r="E1088" s="2" t="s">
        <v>865</v>
      </c>
      <c r="F1088" s="3">
        <v>3969.7</v>
      </c>
    </row>
    <row r="1089" spans="1:6" s="4" customFormat="1" ht="72" hidden="1" x14ac:dyDescent="0.3">
      <c r="A1089" s="1" t="s">
        <v>235</v>
      </c>
      <c r="B1089" s="1" t="s">
        <v>1420</v>
      </c>
      <c r="C1089" s="1" t="s">
        <v>260</v>
      </c>
      <c r="D1089" s="1" t="s">
        <v>51</v>
      </c>
      <c r="E1089" s="2" t="s">
        <v>663</v>
      </c>
      <c r="F1089" s="3">
        <v>3969.7</v>
      </c>
    </row>
    <row r="1090" spans="1:6" s="4" customFormat="1" ht="84" hidden="1" x14ac:dyDescent="0.3">
      <c r="A1090" s="1" t="s">
        <v>235</v>
      </c>
      <c r="B1090" s="1" t="s">
        <v>1420</v>
      </c>
      <c r="C1090" s="1" t="s">
        <v>260</v>
      </c>
      <c r="D1090" s="1" t="s">
        <v>52</v>
      </c>
      <c r="E1090" s="2" t="s">
        <v>664</v>
      </c>
      <c r="F1090" s="3">
        <v>3969.7</v>
      </c>
    </row>
    <row r="1091" spans="1:6" s="4" customFormat="1" ht="72" x14ac:dyDescent="0.3">
      <c r="A1091" s="1" t="s">
        <v>235</v>
      </c>
      <c r="B1091" s="1" t="s">
        <v>1420</v>
      </c>
      <c r="C1091" s="1" t="s">
        <v>269</v>
      </c>
      <c r="D1091" s="1"/>
      <c r="E1091" s="2" t="s">
        <v>1137</v>
      </c>
      <c r="F1091" s="3">
        <v>3409.1</v>
      </c>
    </row>
    <row r="1092" spans="1:6" s="4" customFormat="1" ht="84" x14ac:dyDescent="0.3">
      <c r="A1092" s="1" t="s">
        <v>235</v>
      </c>
      <c r="B1092" s="1" t="s">
        <v>1420</v>
      </c>
      <c r="C1092" s="1" t="s">
        <v>270</v>
      </c>
      <c r="D1092" s="1"/>
      <c r="E1092" s="2" t="s">
        <v>1159</v>
      </c>
      <c r="F1092" s="3">
        <v>3409.1</v>
      </c>
    </row>
    <row r="1093" spans="1:6" s="4" customFormat="1" ht="120" x14ac:dyDescent="0.3">
      <c r="A1093" s="1" t="s">
        <v>235</v>
      </c>
      <c r="B1093" s="1" t="s">
        <v>1420</v>
      </c>
      <c r="C1093" s="1" t="s">
        <v>271</v>
      </c>
      <c r="D1093" s="1"/>
      <c r="E1093" s="2" t="s">
        <v>1165</v>
      </c>
      <c r="F1093" s="3">
        <v>3409.1</v>
      </c>
    </row>
    <row r="1094" spans="1:6" s="4" customFormat="1" ht="84" x14ac:dyDescent="0.3">
      <c r="A1094" s="1" t="s">
        <v>235</v>
      </c>
      <c r="B1094" s="1" t="s">
        <v>1420</v>
      </c>
      <c r="C1094" s="1" t="s">
        <v>261</v>
      </c>
      <c r="D1094" s="1"/>
      <c r="E1094" s="2" t="s">
        <v>1166</v>
      </c>
      <c r="F1094" s="3">
        <v>3409.1</v>
      </c>
    </row>
    <row r="1095" spans="1:6" s="4" customFormat="1" ht="24" hidden="1" x14ac:dyDescent="0.3">
      <c r="A1095" s="1" t="s">
        <v>235</v>
      </c>
      <c r="B1095" s="1" t="s">
        <v>1420</v>
      </c>
      <c r="C1095" s="1" t="s">
        <v>261</v>
      </c>
      <c r="D1095" s="1" t="s">
        <v>53</v>
      </c>
      <c r="E1095" s="2" t="s">
        <v>679</v>
      </c>
      <c r="F1095" s="3">
        <v>3409.1</v>
      </c>
    </row>
    <row r="1096" spans="1:6" s="4" customFormat="1" ht="120" hidden="1" x14ac:dyDescent="0.3">
      <c r="A1096" s="1" t="s">
        <v>235</v>
      </c>
      <c r="B1096" s="1" t="s">
        <v>1420</v>
      </c>
      <c r="C1096" s="1" t="s">
        <v>261</v>
      </c>
      <c r="D1096" s="1" t="s">
        <v>262</v>
      </c>
      <c r="E1096" s="2" t="s">
        <v>680</v>
      </c>
      <c r="F1096" s="3">
        <v>3409.1</v>
      </c>
    </row>
    <row r="1097" spans="1:6" s="4" customFormat="1" ht="60" x14ac:dyDescent="0.3">
      <c r="A1097" s="1" t="s">
        <v>235</v>
      </c>
      <c r="B1097" s="1" t="s">
        <v>1420</v>
      </c>
      <c r="C1097" s="1" t="s">
        <v>62</v>
      </c>
      <c r="D1097" s="1"/>
      <c r="E1097" s="2" t="s">
        <v>1196</v>
      </c>
      <c r="F1097" s="3">
        <v>1500.8979400000001</v>
      </c>
    </row>
    <row r="1098" spans="1:6" s="4" customFormat="1" ht="84" x14ac:dyDescent="0.3">
      <c r="A1098" s="1" t="s">
        <v>235</v>
      </c>
      <c r="B1098" s="1" t="s">
        <v>1420</v>
      </c>
      <c r="C1098" s="1" t="s">
        <v>527</v>
      </c>
      <c r="D1098" s="1"/>
      <c r="E1098" s="2" t="s">
        <v>114</v>
      </c>
      <c r="F1098" s="3">
        <v>1500.8979400000001</v>
      </c>
    </row>
    <row r="1099" spans="1:6" s="4" customFormat="1" ht="72" hidden="1" x14ac:dyDescent="0.3">
      <c r="A1099" s="1" t="s">
        <v>235</v>
      </c>
      <c r="B1099" s="1" t="s">
        <v>1420</v>
      </c>
      <c r="C1099" s="1" t="s">
        <v>527</v>
      </c>
      <c r="D1099" s="1" t="s">
        <v>51</v>
      </c>
      <c r="E1099" s="2" t="s">
        <v>663</v>
      </c>
      <c r="F1099" s="3">
        <v>1500.8979400000001</v>
      </c>
    </row>
    <row r="1100" spans="1:6" s="4" customFormat="1" ht="84" hidden="1" x14ac:dyDescent="0.3">
      <c r="A1100" s="1" t="s">
        <v>235</v>
      </c>
      <c r="B1100" s="1" t="s">
        <v>1420</v>
      </c>
      <c r="C1100" s="1" t="s">
        <v>527</v>
      </c>
      <c r="D1100" s="1" t="s">
        <v>52</v>
      </c>
      <c r="E1100" s="2" t="s">
        <v>664</v>
      </c>
      <c r="F1100" s="3">
        <v>1500.8979400000001</v>
      </c>
    </row>
    <row r="1101" spans="1:6" s="4" customFormat="1" ht="48" hidden="1" x14ac:dyDescent="0.3">
      <c r="A1101" s="1" t="s">
        <v>235</v>
      </c>
      <c r="B1101" s="1" t="s">
        <v>1400</v>
      </c>
      <c r="C1101" s="1"/>
      <c r="D1101" s="1"/>
      <c r="E1101" s="2" t="s">
        <v>642</v>
      </c>
      <c r="F1101" s="3">
        <v>2287.5</v>
      </c>
    </row>
    <row r="1102" spans="1:6" s="4" customFormat="1" ht="60" x14ac:dyDescent="0.3">
      <c r="A1102" s="1" t="s">
        <v>235</v>
      </c>
      <c r="B1102" s="1" t="s">
        <v>1400</v>
      </c>
      <c r="C1102" s="1" t="s">
        <v>277</v>
      </c>
      <c r="D1102" s="1"/>
      <c r="E1102" s="2" t="s">
        <v>793</v>
      </c>
      <c r="F1102" s="3">
        <v>1737</v>
      </c>
    </row>
    <row r="1103" spans="1:6" s="4" customFormat="1" ht="48" x14ac:dyDescent="0.3">
      <c r="A1103" s="1" t="s">
        <v>235</v>
      </c>
      <c r="B1103" s="1" t="s">
        <v>1400</v>
      </c>
      <c r="C1103" s="1" t="s">
        <v>279</v>
      </c>
      <c r="D1103" s="1"/>
      <c r="E1103" s="2" t="s">
        <v>802</v>
      </c>
      <c r="F1103" s="3">
        <v>1737</v>
      </c>
    </row>
    <row r="1104" spans="1:6" s="4" customFormat="1" ht="144" x14ac:dyDescent="0.3">
      <c r="A1104" s="1" t="s">
        <v>235</v>
      </c>
      <c r="B1104" s="1" t="s">
        <v>1400</v>
      </c>
      <c r="C1104" s="1" t="s">
        <v>278</v>
      </c>
      <c r="D1104" s="1"/>
      <c r="E1104" s="2" t="s">
        <v>805</v>
      </c>
      <c r="F1104" s="3">
        <v>1737</v>
      </c>
    </row>
    <row r="1105" spans="1:6" s="4" customFormat="1" ht="108" x14ac:dyDescent="0.3">
      <c r="A1105" s="1" t="s">
        <v>235</v>
      </c>
      <c r="B1105" s="1" t="s">
        <v>1400</v>
      </c>
      <c r="C1105" s="1" t="s">
        <v>272</v>
      </c>
      <c r="D1105" s="1"/>
      <c r="E1105" s="2" t="s">
        <v>806</v>
      </c>
      <c r="F1105" s="3">
        <v>1358.2</v>
      </c>
    </row>
    <row r="1106" spans="1:6" s="4" customFormat="1" ht="72" hidden="1" x14ac:dyDescent="0.3">
      <c r="A1106" s="1" t="s">
        <v>235</v>
      </c>
      <c r="B1106" s="1" t="s">
        <v>1400</v>
      </c>
      <c r="C1106" s="1" t="s">
        <v>272</v>
      </c>
      <c r="D1106" s="1" t="s">
        <v>51</v>
      </c>
      <c r="E1106" s="2" t="s">
        <v>663</v>
      </c>
      <c r="F1106" s="3">
        <v>1358.2</v>
      </c>
    </row>
    <row r="1107" spans="1:6" s="4" customFormat="1" ht="84" hidden="1" x14ac:dyDescent="0.3">
      <c r="A1107" s="1" t="s">
        <v>235</v>
      </c>
      <c r="B1107" s="1" t="s">
        <v>1400</v>
      </c>
      <c r="C1107" s="1" t="s">
        <v>272</v>
      </c>
      <c r="D1107" s="1" t="s">
        <v>52</v>
      </c>
      <c r="E1107" s="2" t="s">
        <v>664</v>
      </c>
      <c r="F1107" s="3">
        <v>1358.2</v>
      </c>
    </row>
    <row r="1108" spans="1:6" s="4" customFormat="1" ht="84" x14ac:dyDescent="0.3">
      <c r="A1108" s="1" t="s">
        <v>235</v>
      </c>
      <c r="B1108" s="1" t="s">
        <v>1400</v>
      </c>
      <c r="C1108" s="1" t="s">
        <v>273</v>
      </c>
      <c r="D1108" s="1"/>
      <c r="E1108" s="2" t="s">
        <v>808</v>
      </c>
      <c r="F1108" s="3">
        <v>378.8</v>
      </c>
    </row>
    <row r="1109" spans="1:6" s="4" customFormat="1" ht="72" hidden="1" x14ac:dyDescent="0.3">
      <c r="A1109" s="1" t="s">
        <v>235</v>
      </c>
      <c r="B1109" s="1" t="s">
        <v>1400</v>
      </c>
      <c r="C1109" s="1" t="s">
        <v>273</v>
      </c>
      <c r="D1109" s="1" t="s">
        <v>51</v>
      </c>
      <c r="E1109" s="2" t="s">
        <v>663</v>
      </c>
      <c r="F1109" s="3">
        <v>378.8</v>
      </c>
    </row>
    <row r="1110" spans="1:6" s="4" customFormat="1" ht="84" hidden="1" x14ac:dyDescent="0.3">
      <c r="A1110" s="1" t="s">
        <v>235</v>
      </c>
      <c r="B1110" s="1" t="s">
        <v>1400</v>
      </c>
      <c r="C1110" s="1" t="s">
        <v>273</v>
      </c>
      <c r="D1110" s="1" t="s">
        <v>52</v>
      </c>
      <c r="E1110" s="2" t="s">
        <v>664</v>
      </c>
      <c r="F1110" s="3">
        <v>378.8</v>
      </c>
    </row>
    <row r="1111" spans="1:6" s="4" customFormat="1" ht="48" x14ac:dyDescent="0.3">
      <c r="A1111" s="1" t="s">
        <v>235</v>
      </c>
      <c r="B1111" s="1" t="s">
        <v>1400</v>
      </c>
      <c r="C1111" s="1" t="s">
        <v>266</v>
      </c>
      <c r="D1111" s="1"/>
      <c r="E1111" s="2" t="s">
        <v>5</v>
      </c>
      <c r="F1111" s="3">
        <v>131</v>
      </c>
    </row>
    <row r="1112" spans="1:6" s="4" customFormat="1" ht="72" x14ac:dyDescent="0.3">
      <c r="A1112" s="1" t="s">
        <v>235</v>
      </c>
      <c r="B1112" s="1" t="s">
        <v>1400</v>
      </c>
      <c r="C1112" s="1" t="s">
        <v>267</v>
      </c>
      <c r="D1112" s="1"/>
      <c r="E1112" s="2" t="s">
        <v>6</v>
      </c>
      <c r="F1112" s="3">
        <v>131</v>
      </c>
    </row>
    <row r="1113" spans="1:6" s="4" customFormat="1" ht="96" x14ac:dyDescent="0.3">
      <c r="A1113" s="1" t="s">
        <v>235</v>
      </c>
      <c r="B1113" s="1" t="s">
        <v>1400</v>
      </c>
      <c r="C1113" s="1" t="s">
        <v>274</v>
      </c>
      <c r="D1113" s="1"/>
      <c r="E1113" s="2" t="s">
        <v>20</v>
      </c>
      <c r="F1113" s="3">
        <v>131</v>
      </c>
    </row>
    <row r="1114" spans="1:6" s="4" customFormat="1" ht="72" hidden="1" x14ac:dyDescent="0.3">
      <c r="A1114" s="1" t="s">
        <v>235</v>
      </c>
      <c r="B1114" s="1" t="s">
        <v>1400</v>
      </c>
      <c r="C1114" s="1" t="s">
        <v>274</v>
      </c>
      <c r="D1114" s="1" t="s">
        <v>51</v>
      </c>
      <c r="E1114" s="2" t="s">
        <v>663</v>
      </c>
      <c r="F1114" s="3">
        <v>131</v>
      </c>
    </row>
    <row r="1115" spans="1:6" s="4" customFormat="1" ht="84" hidden="1" x14ac:dyDescent="0.3">
      <c r="A1115" s="1" t="s">
        <v>235</v>
      </c>
      <c r="B1115" s="1" t="s">
        <v>1400</v>
      </c>
      <c r="C1115" s="1" t="s">
        <v>274</v>
      </c>
      <c r="D1115" s="1" t="s">
        <v>52</v>
      </c>
      <c r="E1115" s="2" t="s">
        <v>664</v>
      </c>
      <c r="F1115" s="3">
        <v>131</v>
      </c>
    </row>
    <row r="1116" spans="1:6" s="4" customFormat="1" ht="72" x14ac:dyDescent="0.3">
      <c r="A1116" s="1" t="s">
        <v>235</v>
      </c>
      <c r="B1116" s="1" t="s">
        <v>1400</v>
      </c>
      <c r="C1116" s="1" t="s">
        <v>92</v>
      </c>
      <c r="D1116" s="1"/>
      <c r="E1116" s="2" t="s">
        <v>1179</v>
      </c>
      <c r="F1116" s="3">
        <v>412.5</v>
      </c>
    </row>
    <row r="1117" spans="1:6" s="4" customFormat="1" ht="60" x14ac:dyDescent="0.3">
      <c r="A1117" s="1" t="s">
        <v>235</v>
      </c>
      <c r="B1117" s="1" t="s">
        <v>1400</v>
      </c>
      <c r="C1117" s="1" t="s">
        <v>102</v>
      </c>
      <c r="D1117" s="1"/>
      <c r="E1117" s="2" t="s">
        <v>30</v>
      </c>
      <c r="F1117" s="3">
        <v>412.5</v>
      </c>
    </row>
    <row r="1118" spans="1:6" s="4" customFormat="1" ht="180" x14ac:dyDescent="0.3">
      <c r="A1118" s="1" t="s">
        <v>235</v>
      </c>
      <c r="B1118" s="1" t="s">
        <v>1400</v>
      </c>
      <c r="C1118" s="1" t="s">
        <v>275</v>
      </c>
      <c r="D1118" s="1"/>
      <c r="E1118" s="2" t="s">
        <v>32</v>
      </c>
      <c r="F1118" s="3">
        <v>412.5</v>
      </c>
    </row>
    <row r="1119" spans="1:6" s="4" customFormat="1" ht="72" hidden="1" x14ac:dyDescent="0.3">
      <c r="A1119" s="1" t="s">
        <v>235</v>
      </c>
      <c r="B1119" s="1" t="s">
        <v>1400</v>
      </c>
      <c r="C1119" s="1" t="s">
        <v>275</v>
      </c>
      <c r="D1119" s="1" t="s">
        <v>51</v>
      </c>
      <c r="E1119" s="2" t="s">
        <v>663</v>
      </c>
      <c r="F1119" s="3">
        <v>412.5</v>
      </c>
    </row>
    <row r="1120" spans="1:6" s="4" customFormat="1" ht="84" hidden="1" x14ac:dyDescent="0.3">
      <c r="A1120" s="1" t="s">
        <v>235</v>
      </c>
      <c r="B1120" s="1" t="s">
        <v>1400</v>
      </c>
      <c r="C1120" s="1" t="s">
        <v>275</v>
      </c>
      <c r="D1120" s="1" t="s">
        <v>52</v>
      </c>
      <c r="E1120" s="2" t="s">
        <v>664</v>
      </c>
      <c r="F1120" s="3">
        <v>412.5</v>
      </c>
    </row>
    <row r="1121" spans="1:6" s="4" customFormat="1" ht="72" x14ac:dyDescent="0.3">
      <c r="A1121" s="1" t="s">
        <v>235</v>
      </c>
      <c r="B1121" s="1" t="s">
        <v>1400</v>
      </c>
      <c r="C1121" s="1" t="s">
        <v>280</v>
      </c>
      <c r="D1121" s="1"/>
      <c r="E1121" s="2" t="s">
        <v>39</v>
      </c>
      <c r="F1121" s="3">
        <v>7</v>
      </c>
    </row>
    <row r="1122" spans="1:6" s="4" customFormat="1" ht="120" x14ac:dyDescent="0.3">
      <c r="A1122" s="1" t="s">
        <v>235</v>
      </c>
      <c r="B1122" s="1" t="s">
        <v>1400</v>
      </c>
      <c r="C1122" s="1" t="s">
        <v>281</v>
      </c>
      <c r="D1122" s="1"/>
      <c r="E1122" s="2" t="s">
        <v>40</v>
      </c>
      <c r="F1122" s="3">
        <v>7</v>
      </c>
    </row>
    <row r="1123" spans="1:6" s="4" customFormat="1" ht="72" x14ac:dyDescent="0.3">
      <c r="A1123" s="1" t="s">
        <v>235</v>
      </c>
      <c r="B1123" s="1" t="s">
        <v>1400</v>
      </c>
      <c r="C1123" s="1" t="s">
        <v>282</v>
      </c>
      <c r="D1123" s="1"/>
      <c r="E1123" s="2" t="s">
        <v>1188</v>
      </c>
      <c r="F1123" s="3">
        <v>7</v>
      </c>
    </row>
    <row r="1124" spans="1:6" s="4" customFormat="1" ht="48" x14ac:dyDescent="0.3">
      <c r="A1124" s="1" t="s">
        <v>235</v>
      </c>
      <c r="B1124" s="1" t="s">
        <v>1400</v>
      </c>
      <c r="C1124" s="1" t="s">
        <v>276</v>
      </c>
      <c r="D1124" s="1"/>
      <c r="E1124" s="2" t="s">
        <v>1190</v>
      </c>
      <c r="F1124" s="3">
        <v>7</v>
      </c>
    </row>
    <row r="1125" spans="1:6" s="4" customFormat="1" ht="72" hidden="1" x14ac:dyDescent="0.3">
      <c r="A1125" s="1" t="s">
        <v>235</v>
      </c>
      <c r="B1125" s="1" t="s">
        <v>1400</v>
      </c>
      <c r="C1125" s="1" t="s">
        <v>276</v>
      </c>
      <c r="D1125" s="1" t="s">
        <v>51</v>
      </c>
      <c r="E1125" s="2" t="s">
        <v>663</v>
      </c>
      <c r="F1125" s="3">
        <v>7</v>
      </c>
    </row>
    <row r="1126" spans="1:6" s="4" customFormat="1" ht="84" hidden="1" x14ac:dyDescent="0.3">
      <c r="A1126" s="1" t="s">
        <v>235</v>
      </c>
      <c r="B1126" s="1" t="s">
        <v>1400</v>
      </c>
      <c r="C1126" s="1" t="s">
        <v>276</v>
      </c>
      <c r="D1126" s="1" t="s">
        <v>52</v>
      </c>
      <c r="E1126" s="2" t="s">
        <v>664</v>
      </c>
      <c r="F1126" s="3">
        <v>7</v>
      </c>
    </row>
    <row r="1127" spans="1:6" s="4" customFormat="1" ht="36" hidden="1" x14ac:dyDescent="0.3">
      <c r="A1127" s="1" t="s">
        <v>235</v>
      </c>
      <c r="B1127" s="1" t="s">
        <v>147</v>
      </c>
      <c r="C1127" s="1"/>
      <c r="D1127" s="1"/>
      <c r="E1127" s="2" t="s">
        <v>622</v>
      </c>
      <c r="F1127" s="3">
        <v>41962.100000000006</v>
      </c>
    </row>
    <row r="1128" spans="1:6" s="4" customFormat="1" ht="24" hidden="1" x14ac:dyDescent="0.3">
      <c r="A1128" s="1" t="s">
        <v>235</v>
      </c>
      <c r="B1128" s="1" t="s">
        <v>1421</v>
      </c>
      <c r="C1128" s="1"/>
      <c r="D1128" s="1"/>
      <c r="E1128" s="2" t="s">
        <v>644</v>
      </c>
      <c r="F1128" s="3">
        <v>60</v>
      </c>
    </row>
    <row r="1129" spans="1:6" s="4" customFormat="1" ht="72" x14ac:dyDescent="0.3">
      <c r="A1129" s="1" t="s">
        <v>235</v>
      </c>
      <c r="B1129" s="1" t="s">
        <v>1421</v>
      </c>
      <c r="C1129" s="1" t="s">
        <v>269</v>
      </c>
      <c r="D1129" s="1"/>
      <c r="E1129" s="2" t="s">
        <v>1137</v>
      </c>
      <c r="F1129" s="3">
        <v>60</v>
      </c>
    </row>
    <row r="1130" spans="1:6" s="4" customFormat="1" ht="48" x14ac:dyDescent="0.3">
      <c r="A1130" s="1" t="s">
        <v>235</v>
      </c>
      <c r="B1130" s="1" t="s">
        <v>1421</v>
      </c>
      <c r="C1130" s="1" t="s">
        <v>326</v>
      </c>
      <c r="D1130" s="1"/>
      <c r="E1130" s="2" t="s">
        <v>1169</v>
      </c>
      <c r="F1130" s="3">
        <v>60</v>
      </c>
    </row>
    <row r="1131" spans="1:6" s="4" customFormat="1" ht="144" x14ac:dyDescent="0.3">
      <c r="A1131" s="1" t="s">
        <v>235</v>
      </c>
      <c r="B1131" s="1" t="s">
        <v>1421</v>
      </c>
      <c r="C1131" s="1" t="s">
        <v>327</v>
      </c>
      <c r="D1131" s="1"/>
      <c r="E1131" s="2" t="s">
        <v>1170</v>
      </c>
      <c r="F1131" s="3">
        <v>60</v>
      </c>
    </row>
    <row r="1132" spans="1:6" s="4" customFormat="1" ht="60" x14ac:dyDescent="0.3">
      <c r="A1132" s="1" t="s">
        <v>235</v>
      </c>
      <c r="B1132" s="1" t="s">
        <v>1421</v>
      </c>
      <c r="C1132" s="1" t="s">
        <v>1349</v>
      </c>
      <c r="D1132" s="1"/>
      <c r="E1132" s="2" t="s">
        <v>1376</v>
      </c>
      <c r="F1132" s="3">
        <v>60</v>
      </c>
    </row>
    <row r="1133" spans="1:6" s="4" customFormat="1" ht="72" hidden="1" x14ac:dyDescent="0.3">
      <c r="A1133" s="1" t="s">
        <v>235</v>
      </c>
      <c r="B1133" s="1" t="s">
        <v>1421</v>
      </c>
      <c r="C1133" s="1" t="s">
        <v>1349</v>
      </c>
      <c r="D1133" s="1" t="s">
        <v>51</v>
      </c>
      <c r="E1133" s="2" t="s">
        <v>663</v>
      </c>
      <c r="F1133" s="3">
        <v>60</v>
      </c>
    </row>
    <row r="1134" spans="1:6" s="4" customFormat="1" ht="84" hidden="1" x14ac:dyDescent="0.3">
      <c r="A1134" s="1" t="s">
        <v>235</v>
      </c>
      <c r="B1134" s="1" t="s">
        <v>1421</v>
      </c>
      <c r="C1134" s="1" t="s">
        <v>1349</v>
      </c>
      <c r="D1134" s="1" t="s">
        <v>52</v>
      </c>
      <c r="E1134" s="2" t="s">
        <v>664</v>
      </c>
      <c r="F1134" s="3">
        <v>60</v>
      </c>
    </row>
    <row r="1135" spans="1:6" s="4" customFormat="1" hidden="1" x14ac:dyDescent="0.3">
      <c r="A1135" s="1" t="s">
        <v>235</v>
      </c>
      <c r="B1135" s="1" t="s">
        <v>1422</v>
      </c>
      <c r="C1135" s="1"/>
      <c r="D1135" s="1"/>
      <c r="E1135" s="2" t="s">
        <v>645</v>
      </c>
      <c r="F1135" s="3">
        <v>32503.4</v>
      </c>
    </row>
    <row r="1136" spans="1:6" s="4" customFormat="1" ht="60" x14ac:dyDescent="0.3">
      <c r="A1136" s="1" t="s">
        <v>235</v>
      </c>
      <c r="B1136" s="1" t="s">
        <v>1422</v>
      </c>
      <c r="C1136" s="1" t="s">
        <v>277</v>
      </c>
      <c r="D1136" s="1"/>
      <c r="E1136" s="2" t="s">
        <v>793</v>
      </c>
      <c r="F1136" s="3">
        <v>1254.2</v>
      </c>
    </row>
    <row r="1137" spans="1:6" s="4" customFormat="1" ht="48" x14ac:dyDescent="0.3">
      <c r="A1137" s="1" t="s">
        <v>235</v>
      </c>
      <c r="B1137" s="1" t="s">
        <v>1422</v>
      </c>
      <c r="C1137" s="1" t="s">
        <v>279</v>
      </c>
      <c r="D1137" s="1"/>
      <c r="E1137" s="2" t="s">
        <v>802</v>
      </c>
      <c r="F1137" s="3">
        <v>1254.2</v>
      </c>
    </row>
    <row r="1138" spans="1:6" s="4" customFormat="1" ht="72" x14ac:dyDescent="0.3">
      <c r="A1138" s="1" t="s">
        <v>235</v>
      </c>
      <c r="B1138" s="1" t="s">
        <v>1422</v>
      </c>
      <c r="C1138" s="1" t="s">
        <v>288</v>
      </c>
      <c r="D1138" s="1"/>
      <c r="E1138" s="2" t="s">
        <v>803</v>
      </c>
      <c r="F1138" s="3">
        <v>1254.2</v>
      </c>
    </row>
    <row r="1139" spans="1:6" s="4" customFormat="1" ht="48" x14ac:dyDescent="0.3">
      <c r="A1139" s="1" t="s">
        <v>235</v>
      </c>
      <c r="B1139" s="1" t="s">
        <v>1422</v>
      </c>
      <c r="C1139" s="1" t="s">
        <v>283</v>
      </c>
      <c r="D1139" s="1"/>
      <c r="E1139" s="2" t="s">
        <v>804</v>
      </c>
      <c r="F1139" s="3">
        <v>1254.2</v>
      </c>
    </row>
    <row r="1140" spans="1:6" s="4" customFormat="1" ht="72" hidden="1" x14ac:dyDescent="0.3">
      <c r="A1140" s="1" t="s">
        <v>235</v>
      </c>
      <c r="B1140" s="1" t="s">
        <v>1422</v>
      </c>
      <c r="C1140" s="1" t="s">
        <v>283</v>
      </c>
      <c r="D1140" s="1" t="s">
        <v>51</v>
      </c>
      <c r="E1140" s="2" t="s">
        <v>663</v>
      </c>
      <c r="F1140" s="3">
        <v>1254.2</v>
      </c>
    </row>
    <row r="1141" spans="1:6" s="4" customFormat="1" ht="84" hidden="1" x14ac:dyDescent="0.3">
      <c r="A1141" s="1" t="s">
        <v>235</v>
      </c>
      <c r="B1141" s="1" t="s">
        <v>1422</v>
      </c>
      <c r="C1141" s="1" t="s">
        <v>283</v>
      </c>
      <c r="D1141" s="1" t="s">
        <v>52</v>
      </c>
      <c r="E1141" s="2" t="s">
        <v>664</v>
      </c>
      <c r="F1141" s="3">
        <v>1254.2</v>
      </c>
    </row>
    <row r="1142" spans="1:6" s="4" customFormat="1" ht="48" x14ac:dyDescent="0.3">
      <c r="A1142" s="1" t="s">
        <v>235</v>
      </c>
      <c r="B1142" s="1" t="s">
        <v>1422</v>
      </c>
      <c r="C1142" s="1" t="s">
        <v>266</v>
      </c>
      <c r="D1142" s="1"/>
      <c r="E1142" s="2" t="s">
        <v>5</v>
      </c>
      <c r="F1142" s="3">
        <v>27772.9</v>
      </c>
    </row>
    <row r="1143" spans="1:6" s="4" customFormat="1" ht="72" x14ac:dyDescent="0.3">
      <c r="A1143" s="1" t="s">
        <v>235</v>
      </c>
      <c r="B1143" s="1" t="s">
        <v>1422</v>
      </c>
      <c r="C1143" s="1" t="s">
        <v>267</v>
      </c>
      <c r="D1143" s="1"/>
      <c r="E1143" s="2" t="s">
        <v>6</v>
      </c>
      <c r="F1143" s="3">
        <v>27772.9</v>
      </c>
    </row>
    <row r="1144" spans="1:6" s="4" customFormat="1" ht="72" x14ac:dyDescent="0.3">
      <c r="A1144" s="1" t="s">
        <v>235</v>
      </c>
      <c r="B1144" s="1" t="s">
        <v>1422</v>
      </c>
      <c r="C1144" s="1" t="s">
        <v>284</v>
      </c>
      <c r="D1144" s="1"/>
      <c r="E1144" s="2" t="s">
        <v>7</v>
      </c>
      <c r="F1144" s="3">
        <v>27034</v>
      </c>
    </row>
    <row r="1145" spans="1:6" s="4" customFormat="1" ht="72" hidden="1" x14ac:dyDescent="0.3">
      <c r="A1145" s="1" t="s">
        <v>235</v>
      </c>
      <c r="B1145" s="1" t="s">
        <v>1422</v>
      </c>
      <c r="C1145" s="1" t="s">
        <v>284</v>
      </c>
      <c r="D1145" s="1" t="s">
        <v>51</v>
      </c>
      <c r="E1145" s="2" t="s">
        <v>663</v>
      </c>
      <c r="F1145" s="3">
        <v>25730.1</v>
      </c>
    </row>
    <row r="1146" spans="1:6" s="4" customFormat="1" ht="84" hidden="1" x14ac:dyDescent="0.3">
      <c r="A1146" s="1" t="s">
        <v>235</v>
      </c>
      <c r="B1146" s="1" t="s">
        <v>1422</v>
      </c>
      <c r="C1146" s="1" t="s">
        <v>284</v>
      </c>
      <c r="D1146" s="1" t="s">
        <v>52</v>
      </c>
      <c r="E1146" s="2" t="s">
        <v>664</v>
      </c>
      <c r="F1146" s="3">
        <v>25730.1</v>
      </c>
    </row>
    <row r="1147" spans="1:6" s="4" customFormat="1" ht="24" hidden="1" x14ac:dyDescent="0.3">
      <c r="A1147" s="1" t="s">
        <v>235</v>
      </c>
      <c r="B1147" s="1" t="s">
        <v>1422</v>
      </c>
      <c r="C1147" s="1" t="s">
        <v>284</v>
      </c>
      <c r="D1147" s="1" t="s">
        <v>53</v>
      </c>
      <c r="E1147" s="2" t="s">
        <v>679</v>
      </c>
      <c r="F1147" s="3">
        <v>1303.9000000000001</v>
      </c>
    </row>
    <row r="1148" spans="1:6" s="4" customFormat="1" ht="36" hidden="1" x14ac:dyDescent="0.3">
      <c r="A1148" s="1" t="s">
        <v>235</v>
      </c>
      <c r="B1148" s="1" t="s">
        <v>1422</v>
      </c>
      <c r="C1148" s="1" t="s">
        <v>284</v>
      </c>
      <c r="D1148" s="1" t="s">
        <v>60</v>
      </c>
      <c r="E1148" s="2" t="s">
        <v>682</v>
      </c>
      <c r="F1148" s="3">
        <v>1303.9000000000001</v>
      </c>
    </row>
    <row r="1149" spans="1:6" s="4" customFormat="1" ht="72" x14ac:dyDescent="0.3">
      <c r="A1149" s="1" t="s">
        <v>235</v>
      </c>
      <c r="B1149" s="1" t="s">
        <v>1422</v>
      </c>
      <c r="C1149" s="1" t="s">
        <v>285</v>
      </c>
      <c r="D1149" s="1"/>
      <c r="E1149" s="2" t="s">
        <v>8</v>
      </c>
      <c r="F1149" s="3">
        <v>738.9</v>
      </c>
    </row>
    <row r="1150" spans="1:6" s="4" customFormat="1" ht="72" hidden="1" x14ac:dyDescent="0.3">
      <c r="A1150" s="1" t="s">
        <v>235</v>
      </c>
      <c r="B1150" s="1" t="s">
        <v>1422</v>
      </c>
      <c r="C1150" s="1" t="s">
        <v>285</v>
      </c>
      <c r="D1150" s="1" t="s">
        <v>51</v>
      </c>
      <c r="E1150" s="2" t="s">
        <v>663</v>
      </c>
      <c r="F1150" s="3">
        <v>738.9</v>
      </c>
    </row>
    <row r="1151" spans="1:6" s="4" customFormat="1" ht="84" hidden="1" x14ac:dyDescent="0.3">
      <c r="A1151" s="1" t="s">
        <v>235</v>
      </c>
      <c r="B1151" s="1" t="s">
        <v>1422</v>
      </c>
      <c r="C1151" s="1" t="s">
        <v>285</v>
      </c>
      <c r="D1151" s="1" t="s">
        <v>52</v>
      </c>
      <c r="E1151" s="2" t="s">
        <v>664</v>
      </c>
      <c r="F1151" s="3">
        <v>738.9</v>
      </c>
    </row>
    <row r="1152" spans="1:6" s="4" customFormat="1" ht="60" x14ac:dyDescent="0.3">
      <c r="A1152" s="1" t="s">
        <v>235</v>
      </c>
      <c r="B1152" s="1" t="s">
        <v>1422</v>
      </c>
      <c r="C1152" s="1" t="s">
        <v>289</v>
      </c>
      <c r="D1152" s="1"/>
      <c r="E1152" s="2" t="s">
        <v>871</v>
      </c>
      <c r="F1152" s="3">
        <v>1047.7</v>
      </c>
    </row>
    <row r="1153" spans="1:6" s="4" customFormat="1" ht="108" x14ac:dyDescent="0.3">
      <c r="A1153" s="1" t="s">
        <v>235</v>
      </c>
      <c r="B1153" s="1" t="s">
        <v>1422</v>
      </c>
      <c r="C1153" s="1" t="s">
        <v>290</v>
      </c>
      <c r="D1153" s="1"/>
      <c r="E1153" s="2" t="s">
        <v>872</v>
      </c>
      <c r="F1153" s="3">
        <v>1047.7</v>
      </c>
    </row>
    <row r="1154" spans="1:6" s="4" customFormat="1" ht="84" x14ac:dyDescent="0.3">
      <c r="A1154" s="1" t="s">
        <v>235</v>
      </c>
      <c r="B1154" s="1" t="s">
        <v>1422</v>
      </c>
      <c r="C1154" s="1" t="s">
        <v>291</v>
      </c>
      <c r="D1154" s="1"/>
      <c r="E1154" s="2" t="s">
        <v>873</v>
      </c>
      <c r="F1154" s="3">
        <v>1047.7</v>
      </c>
    </row>
    <row r="1155" spans="1:6" s="4" customFormat="1" ht="72" x14ac:dyDescent="0.3">
      <c r="A1155" s="1" t="s">
        <v>235</v>
      </c>
      <c r="B1155" s="1" t="s">
        <v>1422</v>
      </c>
      <c r="C1155" s="1" t="s">
        <v>286</v>
      </c>
      <c r="D1155" s="1"/>
      <c r="E1155" s="2" t="s">
        <v>874</v>
      </c>
      <c r="F1155" s="3">
        <v>1047.7</v>
      </c>
    </row>
    <row r="1156" spans="1:6" s="4" customFormat="1" ht="24" hidden="1" x14ac:dyDescent="0.3">
      <c r="A1156" s="1" t="s">
        <v>235</v>
      </c>
      <c r="B1156" s="1" t="s">
        <v>1422</v>
      </c>
      <c r="C1156" s="1" t="s">
        <v>286</v>
      </c>
      <c r="D1156" s="1" t="s">
        <v>53</v>
      </c>
      <c r="E1156" s="2" t="s">
        <v>679</v>
      </c>
      <c r="F1156" s="3">
        <v>1047.7</v>
      </c>
    </row>
    <row r="1157" spans="1:6" s="4" customFormat="1" ht="120" hidden="1" x14ac:dyDescent="0.3">
      <c r="A1157" s="1" t="s">
        <v>235</v>
      </c>
      <c r="B1157" s="1" t="s">
        <v>1422</v>
      </c>
      <c r="C1157" s="1" t="s">
        <v>286</v>
      </c>
      <c r="D1157" s="1" t="s">
        <v>262</v>
      </c>
      <c r="E1157" s="2" t="s">
        <v>680</v>
      </c>
      <c r="F1157" s="3">
        <v>1047.7</v>
      </c>
    </row>
    <row r="1158" spans="1:6" s="4" customFormat="1" ht="72" x14ac:dyDescent="0.3">
      <c r="A1158" s="1" t="s">
        <v>235</v>
      </c>
      <c r="B1158" s="1" t="s">
        <v>1422</v>
      </c>
      <c r="C1158" s="1" t="s">
        <v>269</v>
      </c>
      <c r="D1158" s="1"/>
      <c r="E1158" s="2" t="s">
        <v>1137</v>
      </c>
      <c r="F1158" s="3">
        <v>2428.6</v>
      </c>
    </row>
    <row r="1159" spans="1:6" s="4" customFormat="1" ht="72" x14ac:dyDescent="0.3">
      <c r="A1159" s="1" t="s">
        <v>235</v>
      </c>
      <c r="B1159" s="1" t="s">
        <v>1422</v>
      </c>
      <c r="C1159" s="1" t="s">
        <v>292</v>
      </c>
      <c r="D1159" s="1"/>
      <c r="E1159" s="2" t="s">
        <v>1156</v>
      </c>
      <c r="F1159" s="3">
        <v>928.6</v>
      </c>
    </row>
    <row r="1160" spans="1:6" s="4" customFormat="1" ht="108" x14ac:dyDescent="0.3">
      <c r="A1160" s="1" t="s">
        <v>235</v>
      </c>
      <c r="B1160" s="1" t="s">
        <v>1422</v>
      </c>
      <c r="C1160" s="1" t="s">
        <v>293</v>
      </c>
      <c r="D1160" s="1"/>
      <c r="E1160" s="2" t="s">
        <v>1157</v>
      </c>
      <c r="F1160" s="3">
        <v>928.6</v>
      </c>
    </row>
    <row r="1161" spans="1:6" s="4" customFormat="1" ht="48" x14ac:dyDescent="0.3">
      <c r="A1161" s="1" t="s">
        <v>235</v>
      </c>
      <c r="B1161" s="1" t="s">
        <v>1422</v>
      </c>
      <c r="C1161" s="1" t="s">
        <v>287</v>
      </c>
      <c r="D1161" s="1"/>
      <c r="E1161" s="2" t="s">
        <v>1158</v>
      </c>
      <c r="F1161" s="3">
        <v>928.6</v>
      </c>
    </row>
    <row r="1162" spans="1:6" s="4" customFormat="1" ht="72" hidden="1" x14ac:dyDescent="0.3">
      <c r="A1162" s="1" t="s">
        <v>235</v>
      </c>
      <c r="B1162" s="1" t="s">
        <v>1422</v>
      </c>
      <c r="C1162" s="1" t="s">
        <v>287</v>
      </c>
      <c r="D1162" s="1" t="s">
        <v>51</v>
      </c>
      <c r="E1162" s="2" t="s">
        <v>663</v>
      </c>
      <c r="F1162" s="3">
        <v>928.6</v>
      </c>
    </row>
    <row r="1163" spans="1:6" s="4" customFormat="1" ht="84" hidden="1" x14ac:dyDescent="0.3">
      <c r="A1163" s="1" t="s">
        <v>235</v>
      </c>
      <c r="B1163" s="1" t="s">
        <v>1422</v>
      </c>
      <c r="C1163" s="1" t="s">
        <v>287</v>
      </c>
      <c r="D1163" s="1" t="s">
        <v>52</v>
      </c>
      <c r="E1163" s="2" t="s">
        <v>664</v>
      </c>
      <c r="F1163" s="3">
        <v>928.6</v>
      </c>
    </row>
    <row r="1164" spans="1:6" s="4" customFormat="1" ht="84" x14ac:dyDescent="0.3">
      <c r="A1164" s="1" t="s">
        <v>235</v>
      </c>
      <c r="B1164" s="1" t="s">
        <v>1422</v>
      </c>
      <c r="C1164" s="1" t="s">
        <v>270</v>
      </c>
      <c r="D1164" s="1"/>
      <c r="E1164" s="2" t="s">
        <v>1159</v>
      </c>
      <c r="F1164" s="3">
        <v>1500</v>
      </c>
    </row>
    <row r="1165" spans="1:6" s="4" customFormat="1" ht="120" x14ac:dyDescent="0.3">
      <c r="A1165" s="1" t="s">
        <v>235</v>
      </c>
      <c r="B1165" s="1" t="s">
        <v>1422</v>
      </c>
      <c r="C1165" s="1" t="s">
        <v>271</v>
      </c>
      <c r="D1165" s="1"/>
      <c r="E1165" s="2" t="s">
        <v>1165</v>
      </c>
      <c r="F1165" s="3">
        <v>1500</v>
      </c>
    </row>
    <row r="1166" spans="1:6" s="4" customFormat="1" ht="84" x14ac:dyDescent="0.3">
      <c r="A1166" s="1" t="s">
        <v>235</v>
      </c>
      <c r="B1166" s="1" t="s">
        <v>1422</v>
      </c>
      <c r="C1166" s="1" t="s">
        <v>261</v>
      </c>
      <c r="D1166" s="1"/>
      <c r="E1166" s="2" t="s">
        <v>1166</v>
      </c>
      <c r="F1166" s="3">
        <v>1500</v>
      </c>
    </row>
    <row r="1167" spans="1:6" s="4" customFormat="1" ht="24" hidden="1" x14ac:dyDescent="0.3">
      <c r="A1167" s="1" t="s">
        <v>235</v>
      </c>
      <c r="B1167" s="1" t="s">
        <v>1422</v>
      </c>
      <c r="C1167" s="1" t="s">
        <v>261</v>
      </c>
      <c r="D1167" s="1" t="s">
        <v>53</v>
      </c>
      <c r="E1167" s="2" t="s">
        <v>679</v>
      </c>
      <c r="F1167" s="3">
        <v>1500</v>
      </c>
    </row>
    <row r="1168" spans="1:6" s="4" customFormat="1" ht="120" hidden="1" x14ac:dyDescent="0.3">
      <c r="A1168" s="1" t="s">
        <v>235</v>
      </c>
      <c r="B1168" s="1" t="s">
        <v>1422</v>
      </c>
      <c r="C1168" s="1" t="s">
        <v>261</v>
      </c>
      <c r="D1168" s="1" t="s">
        <v>262</v>
      </c>
      <c r="E1168" s="2" t="s">
        <v>680</v>
      </c>
      <c r="F1168" s="3">
        <v>1500</v>
      </c>
    </row>
    <row r="1169" spans="1:6" s="4" customFormat="1" ht="48" hidden="1" x14ac:dyDescent="0.3">
      <c r="A1169" s="1" t="s">
        <v>235</v>
      </c>
      <c r="B1169" s="1" t="s">
        <v>1423</v>
      </c>
      <c r="C1169" s="1"/>
      <c r="D1169" s="1"/>
      <c r="E1169" s="2" t="s">
        <v>646</v>
      </c>
      <c r="F1169" s="3">
        <v>9398.7000000000007</v>
      </c>
    </row>
    <row r="1170" spans="1:6" s="4" customFormat="1" ht="72" x14ac:dyDescent="0.3">
      <c r="A1170" s="1" t="s">
        <v>235</v>
      </c>
      <c r="B1170" s="1" t="s">
        <v>1423</v>
      </c>
      <c r="C1170" s="1" t="s">
        <v>263</v>
      </c>
      <c r="D1170" s="1"/>
      <c r="E1170" s="2" t="s">
        <v>812</v>
      </c>
      <c r="F1170" s="3">
        <v>9366.7000000000007</v>
      </c>
    </row>
    <row r="1171" spans="1:6" s="4" customFormat="1" ht="48" x14ac:dyDescent="0.3">
      <c r="A1171" s="1" t="s">
        <v>235</v>
      </c>
      <c r="B1171" s="1" t="s">
        <v>1423</v>
      </c>
      <c r="C1171" s="1" t="s">
        <v>295</v>
      </c>
      <c r="D1171" s="1"/>
      <c r="E1171" s="2" t="s">
        <v>3</v>
      </c>
      <c r="F1171" s="3">
        <v>9366.7000000000007</v>
      </c>
    </row>
    <row r="1172" spans="1:6" s="4" customFormat="1" ht="72" x14ac:dyDescent="0.3">
      <c r="A1172" s="1" t="s">
        <v>235</v>
      </c>
      <c r="B1172" s="1" t="s">
        <v>1423</v>
      </c>
      <c r="C1172" s="1" t="s">
        <v>296</v>
      </c>
      <c r="D1172" s="1"/>
      <c r="E1172" s="2" t="s">
        <v>4</v>
      </c>
      <c r="F1172" s="3">
        <v>9366.7000000000007</v>
      </c>
    </row>
    <row r="1173" spans="1:6" s="4" customFormat="1" ht="84" x14ac:dyDescent="0.3">
      <c r="A1173" s="1" t="s">
        <v>235</v>
      </c>
      <c r="B1173" s="1" t="s">
        <v>1423</v>
      </c>
      <c r="C1173" s="1" t="s">
        <v>294</v>
      </c>
      <c r="D1173" s="1"/>
      <c r="E1173" s="2" t="s">
        <v>710</v>
      </c>
      <c r="F1173" s="3">
        <v>9366.7000000000007</v>
      </c>
    </row>
    <row r="1174" spans="1:6" s="4" customFormat="1" ht="144" hidden="1" x14ac:dyDescent="0.3">
      <c r="A1174" s="1" t="s">
        <v>235</v>
      </c>
      <c r="B1174" s="1" t="s">
        <v>1423</v>
      </c>
      <c r="C1174" s="1" t="s">
        <v>294</v>
      </c>
      <c r="D1174" s="1" t="s">
        <v>58</v>
      </c>
      <c r="E1174" s="2" t="s">
        <v>660</v>
      </c>
      <c r="F1174" s="3">
        <v>7258.2</v>
      </c>
    </row>
    <row r="1175" spans="1:6" s="4" customFormat="1" ht="36" hidden="1" x14ac:dyDescent="0.3">
      <c r="A1175" s="1" t="s">
        <v>235</v>
      </c>
      <c r="B1175" s="1" t="s">
        <v>1423</v>
      </c>
      <c r="C1175" s="1" t="s">
        <v>294</v>
      </c>
      <c r="D1175" s="1" t="s">
        <v>59</v>
      </c>
      <c r="E1175" s="2" t="s">
        <v>661</v>
      </c>
      <c r="F1175" s="3">
        <v>7258.2</v>
      </c>
    </row>
    <row r="1176" spans="1:6" s="4" customFormat="1" ht="72" hidden="1" x14ac:dyDescent="0.3">
      <c r="A1176" s="1" t="s">
        <v>235</v>
      </c>
      <c r="B1176" s="1" t="s">
        <v>1423</v>
      </c>
      <c r="C1176" s="1" t="s">
        <v>294</v>
      </c>
      <c r="D1176" s="1" t="s">
        <v>51</v>
      </c>
      <c r="E1176" s="2" t="s">
        <v>663</v>
      </c>
      <c r="F1176" s="3">
        <v>2101.9</v>
      </c>
    </row>
    <row r="1177" spans="1:6" s="4" customFormat="1" ht="84" hidden="1" x14ac:dyDescent="0.3">
      <c r="A1177" s="1" t="s">
        <v>235</v>
      </c>
      <c r="B1177" s="1" t="s">
        <v>1423</v>
      </c>
      <c r="C1177" s="1" t="s">
        <v>294</v>
      </c>
      <c r="D1177" s="1" t="s">
        <v>52</v>
      </c>
      <c r="E1177" s="2" t="s">
        <v>664</v>
      </c>
      <c r="F1177" s="3">
        <v>2101.9</v>
      </c>
    </row>
    <row r="1178" spans="1:6" s="4" customFormat="1" ht="24" hidden="1" x14ac:dyDescent="0.3">
      <c r="A1178" s="1" t="s">
        <v>235</v>
      </c>
      <c r="B1178" s="1" t="s">
        <v>1423</v>
      </c>
      <c r="C1178" s="1" t="s">
        <v>294</v>
      </c>
      <c r="D1178" s="1" t="s">
        <v>53</v>
      </c>
      <c r="E1178" s="2" t="s">
        <v>679</v>
      </c>
      <c r="F1178" s="3">
        <v>6.6</v>
      </c>
    </row>
    <row r="1179" spans="1:6" s="4" customFormat="1" ht="36" hidden="1" x14ac:dyDescent="0.3">
      <c r="A1179" s="1" t="s">
        <v>235</v>
      </c>
      <c r="B1179" s="1" t="s">
        <v>1423</v>
      </c>
      <c r="C1179" s="1" t="s">
        <v>294</v>
      </c>
      <c r="D1179" s="1" t="s">
        <v>60</v>
      </c>
      <c r="E1179" s="2" t="s">
        <v>682</v>
      </c>
      <c r="F1179" s="3">
        <v>6.6</v>
      </c>
    </row>
    <row r="1180" spans="1:6" s="4" customFormat="1" ht="60" x14ac:dyDescent="0.3">
      <c r="A1180" s="1" t="s">
        <v>235</v>
      </c>
      <c r="B1180" s="1" t="s">
        <v>1423</v>
      </c>
      <c r="C1180" s="1" t="s">
        <v>62</v>
      </c>
      <c r="D1180" s="1"/>
      <c r="E1180" s="2" t="s">
        <v>1196</v>
      </c>
      <c r="F1180" s="3">
        <v>32</v>
      </c>
    </row>
    <row r="1181" spans="1:6" s="4" customFormat="1" ht="36" x14ac:dyDescent="0.3">
      <c r="A1181" s="1" t="s">
        <v>235</v>
      </c>
      <c r="B1181" s="1" t="s">
        <v>1423</v>
      </c>
      <c r="C1181" s="1" t="s">
        <v>83</v>
      </c>
      <c r="D1181" s="1"/>
      <c r="E1181" s="2" t="s">
        <v>1288</v>
      </c>
      <c r="F1181" s="3">
        <v>32</v>
      </c>
    </row>
    <row r="1182" spans="1:6" s="4" customFormat="1" ht="36" x14ac:dyDescent="0.3">
      <c r="A1182" s="1" t="s">
        <v>235</v>
      </c>
      <c r="B1182" s="1" t="s">
        <v>1423</v>
      </c>
      <c r="C1182" s="1" t="s">
        <v>1358</v>
      </c>
      <c r="D1182" s="1"/>
      <c r="E1182" s="2" t="s">
        <v>1359</v>
      </c>
      <c r="F1182" s="3">
        <v>32</v>
      </c>
    </row>
    <row r="1183" spans="1:6" s="4" customFormat="1" ht="72" hidden="1" x14ac:dyDescent="0.3">
      <c r="A1183" s="1" t="s">
        <v>235</v>
      </c>
      <c r="B1183" s="1" t="s">
        <v>1423</v>
      </c>
      <c r="C1183" s="1" t="s">
        <v>1358</v>
      </c>
      <c r="D1183" s="1" t="s">
        <v>51</v>
      </c>
      <c r="E1183" s="2" t="s">
        <v>663</v>
      </c>
      <c r="F1183" s="3">
        <v>32</v>
      </c>
    </row>
    <row r="1184" spans="1:6" s="4" customFormat="1" ht="84" hidden="1" x14ac:dyDescent="0.3">
      <c r="A1184" s="1" t="s">
        <v>235</v>
      </c>
      <c r="B1184" s="1" t="s">
        <v>1423</v>
      </c>
      <c r="C1184" s="1" t="s">
        <v>1358</v>
      </c>
      <c r="D1184" s="1" t="s">
        <v>52</v>
      </c>
      <c r="E1184" s="2" t="s">
        <v>664</v>
      </c>
      <c r="F1184" s="3">
        <v>32</v>
      </c>
    </row>
    <row r="1185" spans="1:6" s="4" customFormat="1" ht="24" hidden="1" x14ac:dyDescent="0.3">
      <c r="A1185" s="1" t="s">
        <v>235</v>
      </c>
      <c r="B1185" s="1" t="s">
        <v>77</v>
      </c>
      <c r="C1185" s="1"/>
      <c r="D1185" s="1"/>
      <c r="E1185" s="2" t="s">
        <v>623</v>
      </c>
      <c r="F1185" s="3">
        <v>1231.5</v>
      </c>
    </row>
    <row r="1186" spans="1:6" s="4" customFormat="1" ht="48" hidden="1" x14ac:dyDescent="0.3">
      <c r="A1186" s="1" t="s">
        <v>235</v>
      </c>
      <c r="B1186" s="1" t="s">
        <v>1402</v>
      </c>
      <c r="C1186" s="1"/>
      <c r="D1186" s="1"/>
      <c r="E1186" s="2" t="s">
        <v>647</v>
      </c>
      <c r="F1186" s="3">
        <v>1231.5</v>
      </c>
    </row>
    <row r="1187" spans="1:6" s="4" customFormat="1" ht="60" x14ac:dyDescent="0.3">
      <c r="A1187" s="1" t="s">
        <v>235</v>
      </c>
      <c r="B1187" s="1" t="s">
        <v>1402</v>
      </c>
      <c r="C1187" s="1" t="s">
        <v>112</v>
      </c>
      <c r="D1187" s="1"/>
      <c r="E1187" s="2" t="s">
        <v>882</v>
      </c>
      <c r="F1187" s="3">
        <v>1231.5</v>
      </c>
    </row>
    <row r="1188" spans="1:6" s="4" customFormat="1" ht="48" x14ac:dyDescent="0.3">
      <c r="A1188" s="1" t="s">
        <v>235</v>
      </c>
      <c r="B1188" s="1" t="s">
        <v>1402</v>
      </c>
      <c r="C1188" s="1" t="s">
        <v>131</v>
      </c>
      <c r="D1188" s="1"/>
      <c r="E1188" s="2" t="s">
        <v>883</v>
      </c>
      <c r="F1188" s="3">
        <v>1231.5</v>
      </c>
    </row>
    <row r="1189" spans="1:6" s="4" customFormat="1" ht="84" x14ac:dyDescent="0.3">
      <c r="A1189" s="1" t="s">
        <v>235</v>
      </c>
      <c r="B1189" s="1" t="s">
        <v>1402</v>
      </c>
      <c r="C1189" s="1" t="s">
        <v>132</v>
      </c>
      <c r="D1189" s="1"/>
      <c r="E1189" s="2" t="s">
        <v>884</v>
      </c>
      <c r="F1189" s="3">
        <v>265.5</v>
      </c>
    </row>
    <row r="1190" spans="1:6" s="4" customFormat="1" ht="48" x14ac:dyDescent="0.3">
      <c r="A1190" s="1" t="s">
        <v>235</v>
      </c>
      <c r="B1190" s="1" t="s">
        <v>1402</v>
      </c>
      <c r="C1190" s="1" t="s">
        <v>137</v>
      </c>
      <c r="D1190" s="1"/>
      <c r="E1190" s="2" t="s">
        <v>885</v>
      </c>
      <c r="F1190" s="3">
        <v>265.5</v>
      </c>
    </row>
    <row r="1191" spans="1:6" s="4" customFormat="1" ht="72" hidden="1" x14ac:dyDescent="0.3">
      <c r="A1191" s="1" t="s">
        <v>235</v>
      </c>
      <c r="B1191" s="1" t="s">
        <v>1402</v>
      </c>
      <c r="C1191" s="1" t="s">
        <v>137</v>
      </c>
      <c r="D1191" s="1" t="s">
        <v>51</v>
      </c>
      <c r="E1191" s="2" t="s">
        <v>663</v>
      </c>
      <c r="F1191" s="3">
        <v>265.5</v>
      </c>
    </row>
    <row r="1192" spans="1:6" s="4" customFormat="1" ht="84" hidden="1" x14ac:dyDescent="0.3">
      <c r="A1192" s="1" t="s">
        <v>235</v>
      </c>
      <c r="B1192" s="1" t="s">
        <v>1402</v>
      </c>
      <c r="C1192" s="1" t="s">
        <v>137</v>
      </c>
      <c r="D1192" s="1" t="s">
        <v>52</v>
      </c>
      <c r="E1192" s="2" t="s">
        <v>664</v>
      </c>
      <c r="F1192" s="3">
        <v>265.5</v>
      </c>
    </row>
    <row r="1193" spans="1:6" s="4" customFormat="1" ht="60" x14ac:dyDescent="0.3">
      <c r="A1193" s="1" t="s">
        <v>235</v>
      </c>
      <c r="B1193" s="1" t="s">
        <v>1402</v>
      </c>
      <c r="C1193" s="1" t="s">
        <v>298</v>
      </c>
      <c r="D1193" s="1"/>
      <c r="E1193" s="2" t="s">
        <v>893</v>
      </c>
      <c r="F1193" s="3">
        <v>966</v>
      </c>
    </row>
    <row r="1194" spans="1:6" s="4" customFormat="1" ht="36" x14ac:dyDescent="0.3">
      <c r="A1194" s="1" t="s">
        <v>235</v>
      </c>
      <c r="B1194" s="1" t="s">
        <v>1402</v>
      </c>
      <c r="C1194" s="1" t="s">
        <v>297</v>
      </c>
      <c r="D1194" s="1"/>
      <c r="E1194" s="2" t="s">
        <v>894</v>
      </c>
      <c r="F1194" s="3">
        <v>966</v>
      </c>
    </row>
    <row r="1195" spans="1:6" s="4" customFormat="1" ht="72" hidden="1" x14ac:dyDescent="0.3">
      <c r="A1195" s="1" t="s">
        <v>235</v>
      </c>
      <c r="B1195" s="1" t="s">
        <v>1402</v>
      </c>
      <c r="C1195" s="1" t="s">
        <v>297</v>
      </c>
      <c r="D1195" s="1" t="s">
        <v>51</v>
      </c>
      <c r="E1195" s="2" t="s">
        <v>663</v>
      </c>
      <c r="F1195" s="3">
        <v>966</v>
      </c>
    </row>
    <row r="1196" spans="1:6" s="4" customFormat="1" ht="84" hidden="1" x14ac:dyDescent="0.3">
      <c r="A1196" s="1" t="s">
        <v>235</v>
      </c>
      <c r="B1196" s="1" t="s">
        <v>1402</v>
      </c>
      <c r="C1196" s="1" t="s">
        <v>297</v>
      </c>
      <c r="D1196" s="1" t="s">
        <v>52</v>
      </c>
      <c r="E1196" s="2" t="s">
        <v>664</v>
      </c>
      <c r="F1196" s="3">
        <v>966</v>
      </c>
    </row>
    <row r="1197" spans="1:6" s="4" customFormat="1" hidden="1" x14ac:dyDescent="0.3">
      <c r="A1197" s="1" t="s">
        <v>235</v>
      </c>
      <c r="B1197" s="1" t="s">
        <v>111</v>
      </c>
      <c r="C1197" s="1"/>
      <c r="D1197" s="1"/>
      <c r="E1197" s="2" t="s">
        <v>624</v>
      </c>
      <c r="F1197" s="3">
        <v>936.7</v>
      </c>
    </row>
    <row r="1198" spans="1:6" s="4" customFormat="1" ht="24" hidden="1" x14ac:dyDescent="0.3">
      <c r="A1198" s="1" t="s">
        <v>235</v>
      </c>
      <c r="B1198" s="1" t="s">
        <v>1406</v>
      </c>
      <c r="C1198" s="1"/>
      <c r="D1198" s="1"/>
      <c r="E1198" s="2" t="s">
        <v>650</v>
      </c>
      <c r="F1198" s="3">
        <v>936.7</v>
      </c>
    </row>
    <row r="1199" spans="1:6" s="4" customFormat="1" ht="48" x14ac:dyDescent="0.3">
      <c r="A1199" s="1" t="s">
        <v>235</v>
      </c>
      <c r="B1199" s="1" t="s">
        <v>1406</v>
      </c>
      <c r="C1199" s="1" t="s">
        <v>187</v>
      </c>
      <c r="D1199" s="1"/>
      <c r="E1199" s="2" t="s">
        <v>757</v>
      </c>
      <c r="F1199" s="3">
        <v>836.7</v>
      </c>
    </row>
    <row r="1200" spans="1:6" s="4" customFormat="1" ht="84" x14ac:dyDescent="0.3">
      <c r="A1200" s="1" t="s">
        <v>235</v>
      </c>
      <c r="B1200" s="1" t="s">
        <v>1406</v>
      </c>
      <c r="C1200" s="1" t="s">
        <v>191</v>
      </c>
      <c r="D1200" s="1"/>
      <c r="E1200" s="2" t="s">
        <v>764</v>
      </c>
      <c r="F1200" s="3">
        <v>836.7</v>
      </c>
    </row>
    <row r="1201" spans="1:6" s="4" customFormat="1" ht="72" x14ac:dyDescent="0.3">
      <c r="A1201" s="1" t="s">
        <v>235</v>
      </c>
      <c r="B1201" s="1" t="s">
        <v>1406</v>
      </c>
      <c r="C1201" s="1" t="s">
        <v>192</v>
      </c>
      <c r="D1201" s="1"/>
      <c r="E1201" s="2" t="s">
        <v>765</v>
      </c>
      <c r="F1201" s="3">
        <v>836.7</v>
      </c>
    </row>
    <row r="1202" spans="1:6" s="4" customFormat="1" ht="132" x14ac:dyDescent="0.3">
      <c r="A1202" s="1" t="s">
        <v>235</v>
      </c>
      <c r="B1202" s="1" t="s">
        <v>1406</v>
      </c>
      <c r="C1202" s="1" t="s">
        <v>299</v>
      </c>
      <c r="D1202" s="1"/>
      <c r="E1202" s="2" t="s">
        <v>767</v>
      </c>
      <c r="F1202" s="3">
        <v>836.7</v>
      </c>
    </row>
    <row r="1203" spans="1:6" s="4" customFormat="1" ht="84" hidden="1" x14ac:dyDescent="0.3">
      <c r="A1203" s="1" t="s">
        <v>235</v>
      </c>
      <c r="B1203" s="1" t="s">
        <v>1406</v>
      </c>
      <c r="C1203" s="1" t="s">
        <v>299</v>
      </c>
      <c r="D1203" s="1" t="s">
        <v>143</v>
      </c>
      <c r="E1203" s="2" t="s">
        <v>673</v>
      </c>
      <c r="F1203" s="3">
        <v>836.7</v>
      </c>
    </row>
    <row r="1204" spans="1:6" s="4" customFormat="1" ht="84" hidden="1" x14ac:dyDescent="0.3">
      <c r="A1204" s="1" t="s">
        <v>235</v>
      </c>
      <c r="B1204" s="1" t="s">
        <v>1406</v>
      </c>
      <c r="C1204" s="1" t="s">
        <v>299</v>
      </c>
      <c r="D1204" s="1" t="s">
        <v>139</v>
      </c>
      <c r="E1204" s="2" t="s">
        <v>676</v>
      </c>
      <c r="F1204" s="3">
        <v>836.7</v>
      </c>
    </row>
    <row r="1205" spans="1:6" s="4" customFormat="1" ht="108" x14ac:dyDescent="0.3">
      <c r="A1205" s="1" t="s">
        <v>235</v>
      </c>
      <c r="B1205" s="1" t="s">
        <v>1406</v>
      </c>
      <c r="C1205" s="1" t="s">
        <v>167</v>
      </c>
      <c r="D1205" s="1"/>
      <c r="E1205" s="2" t="s">
        <v>768</v>
      </c>
      <c r="F1205" s="3">
        <v>100</v>
      </c>
    </row>
    <row r="1206" spans="1:6" s="4" customFormat="1" ht="60" x14ac:dyDescent="0.3">
      <c r="A1206" s="1" t="s">
        <v>235</v>
      </c>
      <c r="B1206" s="1" t="s">
        <v>1406</v>
      </c>
      <c r="C1206" s="1" t="s">
        <v>193</v>
      </c>
      <c r="D1206" s="1"/>
      <c r="E1206" s="2" t="s">
        <v>786</v>
      </c>
      <c r="F1206" s="3">
        <v>100</v>
      </c>
    </row>
    <row r="1207" spans="1:6" s="4" customFormat="1" ht="96" x14ac:dyDescent="0.3">
      <c r="A1207" s="1" t="s">
        <v>235</v>
      </c>
      <c r="B1207" s="1" t="s">
        <v>1406</v>
      </c>
      <c r="C1207" s="1" t="s">
        <v>301</v>
      </c>
      <c r="D1207" s="1"/>
      <c r="E1207" s="2" t="s">
        <v>1251</v>
      </c>
      <c r="F1207" s="3">
        <v>100</v>
      </c>
    </row>
    <row r="1208" spans="1:6" s="4" customFormat="1" ht="60" x14ac:dyDescent="0.3">
      <c r="A1208" s="1" t="s">
        <v>235</v>
      </c>
      <c r="B1208" s="1" t="s">
        <v>1406</v>
      </c>
      <c r="C1208" s="1" t="s">
        <v>300</v>
      </c>
      <c r="D1208" s="1"/>
      <c r="E1208" s="2" t="s">
        <v>792</v>
      </c>
      <c r="F1208" s="3">
        <v>100</v>
      </c>
    </row>
    <row r="1209" spans="1:6" s="4" customFormat="1" ht="72" hidden="1" x14ac:dyDescent="0.3">
      <c r="A1209" s="1" t="s">
        <v>235</v>
      </c>
      <c r="B1209" s="1" t="s">
        <v>1406</v>
      </c>
      <c r="C1209" s="1" t="s">
        <v>300</v>
      </c>
      <c r="D1209" s="1" t="s">
        <v>51</v>
      </c>
      <c r="E1209" s="2" t="s">
        <v>663</v>
      </c>
      <c r="F1209" s="3">
        <v>100</v>
      </c>
    </row>
    <row r="1210" spans="1:6" s="4" customFormat="1" ht="84" hidden="1" x14ac:dyDescent="0.3">
      <c r="A1210" s="1" t="s">
        <v>235</v>
      </c>
      <c r="B1210" s="1" t="s">
        <v>1406</v>
      </c>
      <c r="C1210" s="1" t="s">
        <v>300</v>
      </c>
      <c r="D1210" s="1" t="s">
        <v>52</v>
      </c>
      <c r="E1210" s="2" t="s">
        <v>664</v>
      </c>
      <c r="F1210" s="3">
        <v>100</v>
      </c>
    </row>
    <row r="1211" spans="1:6" s="4" customFormat="1" ht="24" hidden="1" x14ac:dyDescent="0.3">
      <c r="A1211" s="1" t="s">
        <v>235</v>
      </c>
      <c r="B1211" s="1" t="s">
        <v>71</v>
      </c>
      <c r="C1211" s="1"/>
      <c r="D1211" s="1"/>
      <c r="E1211" s="2" t="s">
        <v>625</v>
      </c>
      <c r="F1211" s="3">
        <v>1287.8</v>
      </c>
    </row>
    <row r="1212" spans="1:6" s="4" customFormat="1" hidden="1" x14ac:dyDescent="0.3">
      <c r="A1212" s="1" t="s">
        <v>235</v>
      </c>
      <c r="B1212" s="1" t="s">
        <v>1408</v>
      </c>
      <c r="C1212" s="1"/>
      <c r="D1212" s="1"/>
      <c r="E1212" s="2" t="s">
        <v>652</v>
      </c>
      <c r="F1212" s="3">
        <v>1287.8</v>
      </c>
    </row>
    <row r="1213" spans="1:6" s="4" customFormat="1" ht="48" x14ac:dyDescent="0.3">
      <c r="A1213" s="1" t="s">
        <v>235</v>
      </c>
      <c r="B1213" s="1" t="s">
        <v>1408</v>
      </c>
      <c r="C1213" s="1" t="s">
        <v>162</v>
      </c>
      <c r="D1213" s="1"/>
      <c r="E1213" s="2" t="s">
        <v>730</v>
      </c>
      <c r="F1213" s="3">
        <v>157.80000000000001</v>
      </c>
    </row>
    <row r="1214" spans="1:6" s="4" customFormat="1" ht="60" x14ac:dyDescent="0.3">
      <c r="A1214" s="1" t="s">
        <v>235</v>
      </c>
      <c r="B1214" s="1" t="s">
        <v>1408</v>
      </c>
      <c r="C1214" s="1" t="s">
        <v>214</v>
      </c>
      <c r="D1214" s="1"/>
      <c r="E1214" s="2" t="s">
        <v>731</v>
      </c>
      <c r="F1214" s="3">
        <v>157.80000000000001</v>
      </c>
    </row>
    <row r="1215" spans="1:6" s="4" customFormat="1" ht="60" x14ac:dyDescent="0.3">
      <c r="A1215" s="1" t="s">
        <v>235</v>
      </c>
      <c r="B1215" s="1" t="s">
        <v>1408</v>
      </c>
      <c r="C1215" s="1" t="s">
        <v>215</v>
      </c>
      <c r="D1215" s="1"/>
      <c r="E1215" s="2" t="s">
        <v>732</v>
      </c>
      <c r="F1215" s="3">
        <v>157.80000000000001</v>
      </c>
    </row>
    <row r="1216" spans="1:6" s="4" customFormat="1" ht="84" x14ac:dyDescent="0.3">
      <c r="A1216" s="1" t="s">
        <v>235</v>
      </c>
      <c r="B1216" s="1" t="s">
        <v>1408</v>
      </c>
      <c r="C1216" s="1" t="s">
        <v>202</v>
      </c>
      <c r="D1216" s="1"/>
      <c r="E1216" s="2" t="s">
        <v>735</v>
      </c>
      <c r="F1216" s="3">
        <v>157.80000000000001</v>
      </c>
    </row>
    <row r="1217" spans="1:6" s="4" customFormat="1" ht="72" hidden="1" x14ac:dyDescent="0.3">
      <c r="A1217" s="1" t="s">
        <v>235</v>
      </c>
      <c r="B1217" s="1" t="s">
        <v>1408</v>
      </c>
      <c r="C1217" s="1" t="s">
        <v>202</v>
      </c>
      <c r="D1217" s="1" t="s">
        <v>51</v>
      </c>
      <c r="E1217" s="2" t="s">
        <v>663</v>
      </c>
      <c r="F1217" s="3">
        <v>157.80000000000001</v>
      </c>
    </row>
    <row r="1218" spans="1:6" s="4" customFormat="1" ht="84" hidden="1" x14ac:dyDescent="0.3">
      <c r="A1218" s="1" t="s">
        <v>235</v>
      </c>
      <c r="B1218" s="1" t="s">
        <v>1408</v>
      </c>
      <c r="C1218" s="1" t="s">
        <v>202</v>
      </c>
      <c r="D1218" s="1" t="s">
        <v>52</v>
      </c>
      <c r="E1218" s="2" t="s">
        <v>664</v>
      </c>
      <c r="F1218" s="3">
        <v>157.80000000000001</v>
      </c>
    </row>
    <row r="1219" spans="1:6" s="4" customFormat="1" ht="60" x14ac:dyDescent="0.3">
      <c r="A1219" s="1" t="s">
        <v>235</v>
      </c>
      <c r="B1219" s="1" t="s">
        <v>1408</v>
      </c>
      <c r="C1219" s="1" t="s">
        <v>62</v>
      </c>
      <c r="D1219" s="1"/>
      <c r="E1219" s="2" t="s">
        <v>1196</v>
      </c>
      <c r="F1219" s="3">
        <v>1130</v>
      </c>
    </row>
    <row r="1220" spans="1:6" s="4" customFormat="1" ht="84" x14ac:dyDescent="0.3">
      <c r="A1220" s="1" t="s">
        <v>235</v>
      </c>
      <c r="B1220" s="1" t="s">
        <v>1408</v>
      </c>
      <c r="C1220" s="1" t="s">
        <v>527</v>
      </c>
      <c r="D1220" s="1"/>
      <c r="E1220" s="2" t="s">
        <v>114</v>
      </c>
      <c r="F1220" s="3">
        <v>1130</v>
      </c>
    </row>
    <row r="1221" spans="1:6" s="4" customFormat="1" ht="72" hidden="1" x14ac:dyDescent="0.3">
      <c r="A1221" s="1" t="s">
        <v>235</v>
      </c>
      <c r="B1221" s="1" t="s">
        <v>1408</v>
      </c>
      <c r="C1221" s="1" t="s">
        <v>527</v>
      </c>
      <c r="D1221" s="1" t="s">
        <v>51</v>
      </c>
      <c r="E1221" s="2" t="s">
        <v>663</v>
      </c>
      <c r="F1221" s="3">
        <v>1080</v>
      </c>
    </row>
    <row r="1222" spans="1:6" s="4" customFormat="1" ht="84" hidden="1" x14ac:dyDescent="0.3">
      <c r="A1222" s="1" t="s">
        <v>235</v>
      </c>
      <c r="B1222" s="1" t="s">
        <v>1408</v>
      </c>
      <c r="C1222" s="1" t="s">
        <v>527</v>
      </c>
      <c r="D1222" s="1" t="s">
        <v>52</v>
      </c>
      <c r="E1222" s="2" t="s">
        <v>664</v>
      </c>
      <c r="F1222" s="3">
        <v>1080</v>
      </c>
    </row>
    <row r="1223" spans="1:6" s="4" customFormat="1" ht="84" hidden="1" x14ac:dyDescent="0.3">
      <c r="A1223" s="1" t="s">
        <v>235</v>
      </c>
      <c r="B1223" s="1" t="s">
        <v>1408</v>
      </c>
      <c r="C1223" s="1" t="s">
        <v>527</v>
      </c>
      <c r="D1223" s="1" t="s">
        <v>143</v>
      </c>
      <c r="E1223" s="2" t="s">
        <v>673</v>
      </c>
      <c r="F1223" s="3">
        <v>50</v>
      </c>
    </row>
    <row r="1224" spans="1:6" s="4" customFormat="1" ht="84" hidden="1" x14ac:dyDescent="0.3">
      <c r="A1224" s="1" t="s">
        <v>235</v>
      </c>
      <c r="B1224" s="1" t="s">
        <v>1408</v>
      </c>
      <c r="C1224" s="1" t="s">
        <v>527</v>
      </c>
      <c r="D1224" s="1" t="s">
        <v>139</v>
      </c>
      <c r="E1224" s="2" t="s">
        <v>676</v>
      </c>
      <c r="F1224" s="3">
        <v>50</v>
      </c>
    </row>
    <row r="1225" spans="1:6" s="4" customFormat="1" ht="24" hidden="1" x14ac:dyDescent="0.3">
      <c r="A1225" s="1" t="s">
        <v>235</v>
      </c>
      <c r="B1225" s="1" t="s">
        <v>78</v>
      </c>
      <c r="C1225" s="1"/>
      <c r="D1225" s="1"/>
      <c r="E1225" s="2" t="s">
        <v>1325</v>
      </c>
      <c r="F1225" s="3">
        <v>527.4</v>
      </c>
    </row>
    <row r="1226" spans="1:6" s="4" customFormat="1" hidden="1" x14ac:dyDescent="0.3">
      <c r="A1226" s="1" t="s">
        <v>235</v>
      </c>
      <c r="B1226" s="1" t="s">
        <v>1395</v>
      </c>
      <c r="C1226" s="1"/>
      <c r="D1226" s="1"/>
      <c r="E1226" s="2" t="s">
        <v>1019</v>
      </c>
      <c r="F1226" s="3">
        <v>527.4</v>
      </c>
    </row>
    <row r="1227" spans="1:6" s="4" customFormat="1" ht="60" x14ac:dyDescent="0.3">
      <c r="A1227" s="1" t="s">
        <v>235</v>
      </c>
      <c r="B1227" s="1" t="s">
        <v>1395</v>
      </c>
      <c r="C1227" s="1" t="s">
        <v>902</v>
      </c>
      <c r="D1227" s="1"/>
      <c r="E1227" s="2" t="s">
        <v>1248</v>
      </c>
      <c r="F1227" s="3">
        <v>527.4</v>
      </c>
    </row>
    <row r="1228" spans="1:6" s="4" customFormat="1" ht="60" x14ac:dyDescent="0.3">
      <c r="A1228" s="1" t="s">
        <v>235</v>
      </c>
      <c r="B1228" s="1" t="s">
        <v>1395</v>
      </c>
      <c r="C1228" s="1" t="s">
        <v>906</v>
      </c>
      <c r="D1228" s="1"/>
      <c r="E1228" s="2" t="s">
        <v>1037</v>
      </c>
      <c r="F1228" s="3">
        <v>527.4</v>
      </c>
    </row>
    <row r="1229" spans="1:6" s="4" customFormat="1" ht="132" x14ac:dyDescent="0.3">
      <c r="A1229" s="1" t="s">
        <v>235</v>
      </c>
      <c r="B1229" s="1" t="s">
        <v>1395</v>
      </c>
      <c r="C1229" s="1" t="s">
        <v>907</v>
      </c>
      <c r="D1229" s="1"/>
      <c r="E1229" s="2" t="s">
        <v>1038</v>
      </c>
      <c r="F1229" s="3">
        <v>527.4</v>
      </c>
    </row>
    <row r="1230" spans="1:6" s="4" customFormat="1" ht="48" x14ac:dyDescent="0.3">
      <c r="A1230" s="1" t="s">
        <v>235</v>
      </c>
      <c r="B1230" s="1" t="s">
        <v>1395</v>
      </c>
      <c r="C1230" s="1" t="s">
        <v>905</v>
      </c>
      <c r="D1230" s="1"/>
      <c r="E1230" s="2" t="s">
        <v>1039</v>
      </c>
      <c r="F1230" s="3">
        <v>527.4</v>
      </c>
    </row>
    <row r="1231" spans="1:6" s="4" customFormat="1" ht="72" hidden="1" x14ac:dyDescent="0.3">
      <c r="A1231" s="1" t="s">
        <v>235</v>
      </c>
      <c r="B1231" s="1" t="s">
        <v>1395</v>
      </c>
      <c r="C1231" s="1" t="s">
        <v>905</v>
      </c>
      <c r="D1231" s="1" t="s">
        <v>51</v>
      </c>
      <c r="E1231" s="2" t="s">
        <v>663</v>
      </c>
      <c r="F1231" s="3">
        <v>527.4</v>
      </c>
    </row>
    <row r="1232" spans="1:6" s="4" customFormat="1" ht="84" hidden="1" x14ac:dyDescent="0.3">
      <c r="A1232" s="1" t="s">
        <v>235</v>
      </c>
      <c r="B1232" s="1" t="s">
        <v>1395</v>
      </c>
      <c r="C1232" s="1" t="s">
        <v>905</v>
      </c>
      <c r="D1232" s="1" t="s">
        <v>52</v>
      </c>
      <c r="E1232" s="2" t="s">
        <v>664</v>
      </c>
      <c r="F1232" s="3">
        <v>527.4</v>
      </c>
    </row>
    <row r="1233" spans="1:6" s="4" customFormat="1" ht="36" hidden="1" x14ac:dyDescent="0.3">
      <c r="A1233" s="1" t="s">
        <v>302</v>
      </c>
      <c r="B1233" s="1" t="s">
        <v>1396</v>
      </c>
      <c r="C1233" s="1"/>
      <c r="D1233" s="1"/>
      <c r="E1233" s="2" t="s">
        <v>599</v>
      </c>
      <c r="F1233" s="3">
        <v>801117.44476999983</v>
      </c>
    </row>
    <row r="1234" spans="1:6" s="4" customFormat="1" ht="24" hidden="1" x14ac:dyDescent="0.3">
      <c r="A1234" s="1" t="s">
        <v>302</v>
      </c>
      <c r="B1234" s="1" t="s">
        <v>45</v>
      </c>
      <c r="C1234" s="1"/>
      <c r="D1234" s="1"/>
      <c r="E1234" s="2" t="s">
        <v>619</v>
      </c>
      <c r="F1234" s="3">
        <v>63436.150000000009</v>
      </c>
    </row>
    <row r="1235" spans="1:6" s="4" customFormat="1" ht="132" hidden="1" x14ac:dyDescent="0.3">
      <c r="A1235" s="1" t="s">
        <v>302</v>
      </c>
      <c r="B1235" s="1" t="s">
        <v>1417</v>
      </c>
      <c r="C1235" s="1"/>
      <c r="D1235" s="1"/>
      <c r="E1235" s="2" t="s">
        <v>631</v>
      </c>
      <c r="F1235" s="3">
        <v>50323.600000000006</v>
      </c>
    </row>
    <row r="1236" spans="1:6" s="4" customFormat="1" ht="108" x14ac:dyDescent="0.3">
      <c r="A1236" s="1" t="s">
        <v>302</v>
      </c>
      <c r="B1236" s="1" t="s">
        <v>1417</v>
      </c>
      <c r="C1236" s="1" t="s">
        <v>167</v>
      </c>
      <c r="D1236" s="1"/>
      <c r="E1236" s="2" t="s">
        <v>768</v>
      </c>
      <c r="F1236" s="3">
        <v>4670.7</v>
      </c>
    </row>
    <row r="1237" spans="1:6" s="4" customFormat="1" ht="72" x14ac:dyDescent="0.3">
      <c r="A1237" s="1" t="s">
        <v>302</v>
      </c>
      <c r="B1237" s="1" t="s">
        <v>1417</v>
      </c>
      <c r="C1237" s="1" t="s">
        <v>230</v>
      </c>
      <c r="D1237" s="1"/>
      <c r="E1237" s="2" t="s">
        <v>783</v>
      </c>
      <c r="F1237" s="3">
        <v>4670.7</v>
      </c>
    </row>
    <row r="1238" spans="1:6" s="4" customFormat="1" ht="132" x14ac:dyDescent="0.3">
      <c r="A1238" s="1" t="s">
        <v>302</v>
      </c>
      <c r="B1238" s="1" t="s">
        <v>1417</v>
      </c>
      <c r="C1238" s="1" t="s">
        <v>239</v>
      </c>
      <c r="D1238" s="1"/>
      <c r="E1238" s="2" t="s">
        <v>784</v>
      </c>
      <c r="F1238" s="3">
        <v>4670.7</v>
      </c>
    </row>
    <row r="1239" spans="1:6" s="4" customFormat="1" ht="72" x14ac:dyDescent="0.3">
      <c r="A1239" s="1" t="s">
        <v>302</v>
      </c>
      <c r="B1239" s="1" t="s">
        <v>1417</v>
      </c>
      <c r="C1239" s="1" t="s">
        <v>236</v>
      </c>
      <c r="D1239" s="1"/>
      <c r="E1239" s="2" t="s">
        <v>785</v>
      </c>
      <c r="F1239" s="3">
        <v>4670.7</v>
      </c>
    </row>
    <row r="1240" spans="1:6" s="4" customFormat="1" ht="144" hidden="1" x14ac:dyDescent="0.3">
      <c r="A1240" s="1" t="s">
        <v>302</v>
      </c>
      <c r="B1240" s="1" t="s">
        <v>1417</v>
      </c>
      <c r="C1240" s="1" t="s">
        <v>236</v>
      </c>
      <c r="D1240" s="1" t="s">
        <v>58</v>
      </c>
      <c r="E1240" s="2" t="s">
        <v>660</v>
      </c>
      <c r="F1240" s="3">
        <v>4557.7</v>
      </c>
    </row>
    <row r="1241" spans="1:6" s="4" customFormat="1" ht="60" hidden="1" x14ac:dyDescent="0.3">
      <c r="A1241" s="1" t="s">
        <v>302</v>
      </c>
      <c r="B1241" s="1" t="s">
        <v>1417</v>
      </c>
      <c r="C1241" s="1" t="s">
        <v>236</v>
      </c>
      <c r="D1241" s="1" t="s">
        <v>68</v>
      </c>
      <c r="E1241" s="2" t="s">
        <v>662</v>
      </c>
      <c r="F1241" s="3">
        <v>4557.7</v>
      </c>
    </row>
    <row r="1242" spans="1:6" s="4" customFormat="1" ht="72" hidden="1" x14ac:dyDescent="0.3">
      <c r="A1242" s="1" t="s">
        <v>302</v>
      </c>
      <c r="B1242" s="1" t="s">
        <v>1417</v>
      </c>
      <c r="C1242" s="1" t="s">
        <v>236</v>
      </c>
      <c r="D1242" s="1" t="s">
        <v>51</v>
      </c>
      <c r="E1242" s="2" t="s">
        <v>663</v>
      </c>
      <c r="F1242" s="3">
        <v>113</v>
      </c>
    </row>
    <row r="1243" spans="1:6" s="4" customFormat="1" ht="84" hidden="1" x14ac:dyDescent="0.3">
      <c r="A1243" s="1" t="s">
        <v>302</v>
      </c>
      <c r="B1243" s="1" t="s">
        <v>1417</v>
      </c>
      <c r="C1243" s="1" t="s">
        <v>236</v>
      </c>
      <c r="D1243" s="1" t="s">
        <v>52</v>
      </c>
      <c r="E1243" s="2" t="s">
        <v>664</v>
      </c>
      <c r="F1243" s="3">
        <v>113</v>
      </c>
    </row>
    <row r="1244" spans="1:6" s="4" customFormat="1" ht="60" x14ac:dyDescent="0.3">
      <c r="A1244" s="1" t="s">
        <v>302</v>
      </c>
      <c r="B1244" s="1" t="s">
        <v>1417</v>
      </c>
      <c r="C1244" s="1" t="s">
        <v>62</v>
      </c>
      <c r="D1244" s="1"/>
      <c r="E1244" s="2" t="s">
        <v>1196</v>
      </c>
      <c r="F1244" s="3">
        <v>32</v>
      </c>
    </row>
    <row r="1245" spans="1:6" s="4" customFormat="1" ht="36" x14ac:dyDescent="0.3">
      <c r="A1245" s="1" t="s">
        <v>302</v>
      </c>
      <c r="B1245" s="1" t="s">
        <v>1417</v>
      </c>
      <c r="C1245" s="1" t="s">
        <v>83</v>
      </c>
      <c r="D1245" s="1"/>
      <c r="E1245" s="2" t="s">
        <v>1288</v>
      </c>
      <c r="F1245" s="3">
        <v>32</v>
      </c>
    </row>
    <row r="1246" spans="1:6" s="4" customFormat="1" ht="36" x14ac:dyDescent="0.3">
      <c r="A1246" s="1" t="s">
        <v>302</v>
      </c>
      <c r="B1246" s="1" t="s">
        <v>1417</v>
      </c>
      <c r="C1246" s="1" t="s">
        <v>1358</v>
      </c>
      <c r="D1246" s="1"/>
      <c r="E1246" s="2" t="s">
        <v>1359</v>
      </c>
      <c r="F1246" s="3">
        <v>32</v>
      </c>
    </row>
    <row r="1247" spans="1:6" s="4" customFormat="1" ht="72" hidden="1" x14ac:dyDescent="0.3">
      <c r="A1247" s="1" t="s">
        <v>302</v>
      </c>
      <c r="B1247" s="1" t="s">
        <v>1417</v>
      </c>
      <c r="C1247" s="1" t="s">
        <v>1358</v>
      </c>
      <c r="D1247" s="1" t="s">
        <v>51</v>
      </c>
      <c r="E1247" s="2" t="s">
        <v>663</v>
      </c>
      <c r="F1247" s="3">
        <v>32</v>
      </c>
    </row>
    <row r="1248" spans="1:6" s="4" customFormat="1" ht="84" hidden="1" x14ac:dyDescent="0.3">
      <c r="A1248" s="1" t="s">
        <v>302</v>
      </c>
      <c r="B1248" s="1" t="s">
        <v>1417</v>
      </c>
      <c r="C1248" s="1" t="s">
        <v>1358</v>
      </c>
      <c r="D1248" s="1" t="s">
        <v>52</v>
      </c>
      <c r="E1248" s="2" t="s">
        <v>664</v>
      </c>
      <c r="F1248" s="3">
        <v>32</v>
      </c>
    </row>
    <row r="1249" spans="1:6" s="4" customFormat="1" ht="72" x14ac:dyDescent="0.3">
      <c r="A1249" s="1" t="s">
        <v>302</v>
      </c>
      <c r="B1249" s="1" t="s">
        <v>1417</v>
      </c>
      <c r="C1249" s="1" t="s">
        <v>65</v>
      </c>
      <c r="D1249" s="1"/>
      <c r="E1249" s="2" t="s">
        <v>1228</v>
      </c>
      <c r="F1249" s="3">
        <v>45620.900000000009</v>
      </c>
    </row>
    <row r="1250" spans="1:6" s="4" customFormat="1" ht="48" x14ac:dyDescent="0.3">
      <c r="A1250" s="1" t="s">
        <v>302</v>
      </c>
      <c r="B1250" s="1" t="s">
        <v>1417</v>
      </c>
      <c r="C1250" s="1" t="s">
        <v>240</v>
      </c>
      <c r="D1250" s="1"/>
      <c r="E1250" s="2" t="s">
        <v>1230</v>
      </c>
      <c r="F1250" s="3">
        <v>45620.900000000009</v>
      </c>
    </row>
    <row r="1251" spans="1:6" s="4" customFormat="1" ht="60" x14ac:dyDescent="0.3">
      <c r="A1251" s="1" t="s">
        <v>302</v>
      </c>
      <c r="B1251" s="1" t="s">
        <v>1417</v>
      </c>
      <c r="C1251" s="1" t="s">
        <v>237</v>
      </c>
      <c r="D1251" s="1"/>
      <c r="E1251" s="2" t="s">
        <v>1221</v>
      </c>
      <c r="F1251" s="3">
        <v>37715.600000000006</v>
      </c>
    </row>
    <row r="1252" spans="1:6" s="4" customFormat="1" ht="144" hidden="1" x14ac:dyDescent="0.3">
      <c r="A1252" s="1" t="s">
        <v>302</v>
      </c>
      <c r="B1252" s="1" t="s">
        <v>1417</v>
      </c>
      <c r="C1252" s="1" t="s">
        <v>237</v>
      </c>
      <c r="D1252" s="1" t="s">
        <v>58</v>
      </c>
      <c r="E1252" s="2" t="s">
        <v>660</v>
      </c>
      <c r="F1252" s="3">
        <v>37715.600000000006</v>
      </c>
    </row>
    <row r="1253" spans="1:6" s="4" customFormat="1" ht="60" hidden="1" x14ac:dyDescent="0.3">
      <c r="A1253" s="1" t="s">
        <v>302</v>
      </c>
      <c r="B1253" s="1" t="s">
        <v>1417</v>
      </c>
      <c r="C1253" s="1" t="s">
        <v>237</v>
      </c>
      <c r="D1253" s="1" t="s">
        <v>68</v>
      </c>
      <c r="E1253" s="2" t="s">
        <v>662</v>
      </c>
      <c r="F1253" s="3">
        <v>37715.600000000006</v>
      </c>
    </row>
    <row r="1254" spans="1:6" s="4" customFormat="1" ht="48" x14ac:dyDescent="0.3">
      <c r="A1254" s="1" t="s">
        <v>302</v>
      </c>
      <c r="B1254" s="1" t="s">
        <v>1417</v>
      </c>
      <c r="C1254" s="1" t="s">
        <v>238</v>
      </c>
      <c r="D1254" s="1"/>
      <c r="E1254" s="2" t="s">
        <v>1222</v>
      </c>
      <c r="F1254" s="3">
        <v>7905.3000000000011</v>
      </c>
    </row>
    <row r="1255" spans="1:6" s="4" customFormat="1" ht="144" hidden="1" x14ac:dyDescent="0.3">
      <c r="A1255" s="1" t="s">
        <v>302</v>
      </c>
      <c r="B1255" s="1" t="s">
        <v>1417</v>
      </c>
      <c r="C1255" s="1" t="s">
        <v>238</v>
      </c>
      <c r="D1255" s="1" t="s">
        <v>58</v>
      </c>
      <c r="E1255" s="2" t="s">
        <v>660</v>
      </c>
      <c r="F1255" s="3">
        <v>5.6</v>
      </c>
    </row>
    <row r="1256" spans="1:6" s="4" customFormat="1" ht="60" hidden="1" x14ac:dyDescent="0.3">
      <c r="A1256" s="1" t="s">
        <v>302</v>
      </c>
      <c r="B1256" s="1" t="s">
        <v>1417</v>
      </c>
      <c r="C1256" s="1" t="s">
        <v>238</v>
      </c>
      <c r="D1256" s="1" t="s">
        <v>68</v>
      </c>
      <c r="E1256" s="2" t="s">
        <v>662</v>
      </c>
      <c r="F1256" s="3">
        <v>5.6</v>
      </c>
    </row>
    <row r="1257" spans="1:6" s="4" customFormat="1" ht="72" hidden="1" x14ac:dyDescent="0.3">
      <c r="A1257" s="1" t="s">
        <v>302</v>
      </c>
      <c r="B1257" s="1" t="s">
        <v>1417</v>
      </c>
      <c r="C1257" s="1" t="s">
        <v>238</v>
      </c>
      <c r="D1257" s="1" t="s">
        <v>51</v>
      </c>
      <c r="E1257" s="2" t="s">
        <v>663</v>
      </c>
      <c r="F1257" s="3">
        <v>7898.6</v>
      </c>
    </row>
    <row r="1258" spans="1:6" s="4" customFormat="1" ht="84" hidden="1" x14ac:dyDescent="0.3">
      <c r="A1258" s="1" t="s">
        <v>302</v>
      </c>
      <c r="B1258" s="1" t="s">
        <v>1417</v>
      </c>
      <c r="C1258" s="1" t="s">
        <v>238</v>
      </c>
      <c r="D1258" s="1" t="s">
        <v>52</v>
      </c>
      <c r="E1258" s="2" t="s">
        <v>664</v>
      </c>
      <c r="F1258" s="3">
        <v>7898.6</v>
      </c>
    </row>
    <row r="1259" spans="1:6" s="4" customFormat="1" ht="24" hidden="1" x14ac:dyDescent="0.3">
      <c r="A1259" s="1" t="s">
        <v>302</v>
      </c>
      <c r="B1259" s="1" t="s">
        <v>1417</v>
      </c>
      <c r="C1259" s="1" t="s">
        <v>238</v>
      </c>
      <c r="D1259" s="1" t="s">
        <v>53</v>
      </c>
      <c r="E1259" s="2" t="s">
        <v>679</v>
      </c>
      <c r="F1259" s="3">
        <v>1.1000000000000001</v>
      </c>
    </row>
    <row r="1260" spans="1:6" s="4" customFormat="1" ht="36" hidden="1" x14ac:dyDescent="0.3">
      <c r="A1260" s="1" t="s">
        <v>302</v>
      </c>
      <c r="B1260" s="1" t="s">
        <v>1417</v>
      </c>
      <c r="C1260" s="1" t="s">
        <v>238</v>
      </c>
      <c r="D1260" s="1" t="s">
        <v>60</v>
      </c>
      <c r="E1260" s="2" t="s">
        <v>682</v>
      </c>
      <c r="F1260" s="3">
        <v>1.1000000000000001</v>
      </c>
    </row>
    <row r="1261" spans="1:6" s="4" customFormat="1" ht="36" hidden="1" x14ac:dyDescent="0.3">
      <c r="A1261" s="1" t="s">
        <v>302</v>
      </c>
      <c r="B1261" s="1" t="s">
        <v>1393</v>
      </c>
      <c r="C1261" s="1"/>
      <c r="D1261" s="1"/>
      <c r="E1261" s="2" t="s">
        <v>635</v>
      </c>
      <c r="F1261" s="3">
        <v>13112.550000000001</v>
      </c>
    </row>
    <row r="1262" spans="1:6" s="4" customFormat="1" ht="48" x14ac:dyDescent="0.3">
      <c r="A1262" s="1" t="s">
        <v>302</v>
      </c>
      <c r="B1262" s="1" t="s">
        <v>1393</v>
      </c>
      <c r="C1262" s="1" t="s">
        <v>181</v>
      </c>
      <c r="D1262" s="1"/>
      <c r="E1262" s="2" t="s">
        <v>685</v>
      </c>
      <c r="F1262" s="3">
        <v>12867.7</v>
      </c>
    </row>
    <row r="1263" spans="1:6" s="4" customFormat="1" ht="48" x14ac:dyDescent="0.3">
      <c r="A1263" s="1" t="s">
        <v>302</v>
      </c>
      <c r="B1263" s="1" t="s">
        <v>1393</v>
      </c>
      <c r="C1263" s="1" t="s">
        <v>247</v>
      </c>
      <c r="D1263" s="1"/>
      <c r="E1263" s="2" t="s">
        <v>686</v>
      </c>
      <c r="F1263" s="3">
        <v>12747.7</v>
      </c>
    </row>
    <row r="1264" spans="1:6" s="4" customFormat="1" ht="144" x14ac:dyDescent="0.3">
      <c r="A1264" s="1" t="s">
        <v>302</v>
      </c>
      <c r="B1264" s="1" t="s">
        <v>1393</v>
      </c>
      <c r="C1264" s="1" t="s">
        <v>248</v>
      </c>
      <c r="D1264" s="1"/>
      <c r="E1264" s="2" t="s">
        <v>1270</v>
      </c>
      <c r="F1264" s="3">
        <v>994.2</v>
      </c>
    </row>
    <row r="1265" spans="1:6" s="4" customFormat="1" ht="132" x14ac:dyDescent="0.3">
      <c r="A1265" s="1" t="s">
        <v>302</v>
      </c>
      <c r="B1265" s="1" t="s">
        <v>1393</v>
      </c>
      <c r="C1265" s="1" t="s">
        <v>241</v>
      </c>
      <c r="D1265" s="1"/>
      <c r="E1265" s="2" t="s">
        <v>1271</v>
      </c>
      <c r="F1265" s="3">
        <v>221.5</v>
      </c>
    </row>
    <row r="1266" spans="1:6" s="4" customFormat="1" ht="72" hidden="1" x14ac:dyDescent="0.3">
      <c r="A1266" s="1" t="s">
        <v>302</v>
      </c>
      <c r="B1266" s="1" t="s">
        <v>1393</v>
      </c>
      <c r="C1266" s="1" t="s">
        <v>241</v>
      </c>
      <c r="D1266" s="1" t="s">
        <v>51</v>
      </c>
      <c r="E1266" s="2" t="s">
        <v>663</v>
      </c>
      <c r="F1266" s="3">
        <v>221.5</v>
      </c>
    </row>
    <row r="1267" spans="1:6" s="4" customFormat="1" ht="84" hidden="1" x14ac:dyDescent="0.3">
      <c r="A1267" s="1" t="s">
        <v>302</v>
      </c>
      <c r="B1267" s="1" t="s">
        <v>1393</v>
      </c>
      <c r="C1267" s="1" t="s">
        <v>241</v>
      </c>
      <c r="D1267" s="1" t="s">
        <v>52</v>
      </c>
      <c r="E1267" s="2" t="s">
        <v>664</v>
      </c>
      <c r="F1267" s="3">
        <v>221.5</v>
      </c>
    </row>
    <row r="1268" spans="1:6" s="4" customFormat="1" ht="84" x14ac:dyDescent="0.3">
      <c r="A1268" s="1" t="s">
        <v>302</v>
      </c>
      <c r="B1268" s="1" t="s">
        <v>1393</v>
      </c>
      <c r="C1268" s="1" t="s">
        <v>242</v>
      </c>
      <c r="D1268" s="1"/>
      <c r="E1268" s="2" t="s">
        <v>688</v>
      </c>
      <c r="F1268" s="3">
        <v>612.70000000000005</v>
      </c>
    </row>
    <row r="1269" spans="1:6" s="4" customFormat="1" ht="84" hidden="1" x14ac:dyDescent="0.3">
      <c r="A1269" s="1" t="s">
        <v>302</v>
      </c>
      <c r="B1269" s="1" t="s">
        <v>1393</v>
      </c>
      <c r="C1269" s="1" t="s">
        <v>242</v>
      </c>
      <c r="D1269" s="1" t="s">
        <v>143</v>
      </c>
      <c r="E1269" s="2" t="s">
        <v>673</v>
      </c>
      <c r="F1269" s="3">
        <v>612.70000000000005</v>
      </c>
    </row>
    <row r="1270" spans="1:6" s="4" customFormat="1" ht="84" hidden="1" x14ac:dyDescent="0.3">
      <c r="A1270" s="1" t="s">
        <v>302</v>
      </c>
      <c r="B1270" s="1" t="s">
        <v>1393</v>
      </c>
      <c r="C1270" s="1" t="s">
        <v>242</v>
      </c>
      <c r="D1270" s="1" t="s">
        <v>139</v>
      </c>
      <c r="E1270" s="2" t="s">
        <v>676</v>
      </c>
      <c r="F1270" s="3">
        <v>612.70000000000005</v>
      </c>
    </row>
    <row r="1271" spans="1:6" s="4" customFormat="1" ht="108" x14ac:dyDescent="0.3">
      <c r="A1271" s="1" t="s">
        <v>302</v>
      </c>
      <c r="B1271" s="1" t="s">
        <v>1393</v>
      </c>
      <c r="C1271" s="1" t="s">
        <v>243</v>
      </c>
      <c r="D1271" s="1"/>
      <c r="E1271" s="2" t="s">
        <v>689</v>
      </c>
      <c r="F1271" s="3">
        <v>160</v>
      </c>
    </row>
    <row r="1272" spans="1:6" s="4" customFormat="1" ht="84" hidden="1" x14ac:dyDescent="0.3">
      <c r="A1272" s="1" t="s">
        <v>302</v>
      </c>
      <c r="B1272" s="1" t="s">
        <v>1393</v>
      </c>
      <c r="C1272" s="1" t="s">
        <v>243</v>
      </c>
      <c r="D1272" s="1" t="s">
        <v>143</v>
      </c>
      <c r="E1272" s="2" t="s">
        <v>673</v>
      </c>
      <c r="F1272" s="3">
        <v>160</v>
      </c>
    </row>
    <row r="1273" spans="1:6" s="4" customFormat="1" ht="84" hidden="1" x14ac:dyDescent="0.3">
      <c r="A1273" s="1" t="s">
        <v>302</v>
      </c>
      <c r="B1273" s="1" t="s">
        <v>1393</v>
      </c>
      <c r="C1273" s="1" t="s">
        <v>243</v>
      </c>
      <c r="D1273" s="1" t="s">
        <v>139</v>
      </c>
      <c r="E1273" s="2" t="s">
        <v>676</v>
      </c>
      <c r="F1273" s="3">
        <v>160</v>
      </c>
    </row>
    <row r="1274" spans="1:6" s="4" customFormat="1" ht="120" x14ac:dyDescent="0.3">
      <c r="A1274" s="1" t="s">
        <v>302</v>
      </c>
      <c r="B1274" s="1" t="s">
        <v>1393</v>
      </c>
      <c r="C1274" s="1" t="s">
        <v>249</v>
      </c>
      <c r="D1274" s="1"/>
      <c r="E1274" s="2" t="s">
        <v>690</v>
      </c>
      <c r="F1274" s="3">
        <v>5857.5</v>
      </c>
    </row>
    <row r="1275" spans="1:6" s="4" customFormat="1" ht="72" x14ac:dyDescent="0.3">
      <c r="A1275" s="1" t="s">
        <v>302</v>
      </c>
      <c r="B1275" s="1" t="s">
        <v>1393</v>
      </c>
      <c r="C1275" s="1" t="s">
        <v>244</v>
      </c>
      <c r="D1275" s="1"/>
      <c r="E1275" s="2" t="s">
        <v>692</v>
      </c>
      <c r="F1275" s="3">
        <v>5605.5</v>
      </c>
    </row>
    <row r="1276" spans="1:6" s="4" customFormat="1" ht="84" hidden="1" x14ac:dyDescent="0.3">
      <c r="A1276" s="1" t="s">
        <v>302</v>
      </c>
      <c r="B1276" s="1" t="s">
        <v>1393</v>
      </c>
      <c r="C1276" s="1" t="s">
        <v>244</v>
      </c>
      <c r="D1276" s="1" t="s">
        <v>143</v>
      </c>
      <c r="E1276" s="2" t="s">
        <v>673</v>
      </c>
      <c r="F1276" s="3">
        <v>5605.5</v>
      </c>
    </row>
    <row r="1277" spans="1:6" s="4" customFormat="1" ht="84" hidden="1" x14ac:dyDescent="0.3">
      <c r="A1277" s="1" t="s">
        <v>302</v>
      </c>
      <c r="B1277" s="1" t="s">
        <v>1393</v>
      </c>
      <c r="C1277" s="1" t="s">
        <v>244</v>
      </c>
      <c r="D1277" s="1" t="s">
        <v>139</v>
      </c>
      <c r="E1277" s="2" t="s">
        <v>676</v>
      </c>
      <c r="F1277" s="3">
        <v>5605.5</v>
      </c>
    </row>
    <row r="1278" spans="1:6" s="4" customFormat="1" ht="72" x14ac:dyDescent="0.3">
      <c r="A1278" s="1" t="s">
        <v>302</v>
      </c>
      <c r="B1278" s="1" t="s">
        <v>1393</v>
      </c>
      <c r="C1278" s="1" t="s">
        <v>245</v>
      </c>
      <c r="D1278" s="1"/>
      <c r="E1278" s="2" t="s">
        <v>1387</v>
      </c>
      <c r="F1278" s="3">
        <v>252</v>
      </c>
    </row>
    <row r="1279" spans="1:6" s="4" customFormat="1" ht="84" hidden="1" x14ac:dyDescent="0.3">
      <c r="A1279" s="1" t="s">
        <v>302</v>
      </c>
      <c r="B1279" s="1" t="s">
        <v>1393</v>
      </c>
      <c r="C1279" s="1" t="s">
        <v>245</v>
      </c>
      <c r="D1279" s="1" t="s">
        <v>143</v>
      </c>
      <c r="E1279" s="2" t="s">
        <v>673</v>
      </c>
      <c r="F1279" s="3">
        <v>252</v>
      </c>
    </row>
    <row r="1280" spans="1:6" s="4" customFormat="1" ht="84" hidden="1" x14ac:dyDescent="0.3">
      <c r="A1280" s="1" t="s">
        <v>302</v>
      </c>
      <c r="B1280" s="1" t="s">
        <v>1393</v>
      </c>
      <c r="C1280" s="1" t="s">
        <v>245</v>
      </c>
      <c r="D1280" s="1" t="s">
        <v>139</v>
      </c>
      <c r="E1280" s="2" t="s">
        <v>676</v>
      </c>
      <c r="F1280" s="3">
        <v>252</v>
      </c>
    </row>
    <row r="1281" spans="1:6" s="4" customFormat="1" ht="96" x14ac:dyDescent="0.3">
      <c r="A1281" s="1" t="s">
        <v>302</v>
      </c>
      <c r="B1281" s="1" t="s">
        <v>1393</v>
      </c>
      <c r="C1281" s="1" t="s">
        <v>250</v>
      </c>
      <c r="D1281" s="1"/>
      <c r="E1281" s="2" t="s">
        <v>693</v>
      </c>
      <c r="F1281" s="3">
        <v>5896</v>
      </c>
    </row>
    <row r="1282" spans="1:6" s="4" customFormat="1" ht="72" x14ac:dyDescent="0.3">
      <c r="A1282" s="1" t="s">
        <v>302</v>
      </c>
      <c r="B1282" s="1" t="s">
        <v>1393</v>
      </c>
      <c r="C1282" s="1" t="s">
        <v>246</v>
      </c>
      <c r="D1282" s="1"/>
      <c r="E1282" s="2" t="s">
        <v>694</v>
      </c>
      <c r="F1282" s="3">
        <v>5896</v>
      </c>
    </row>
    <row r="1283" spans="1:6" s="4" customFormat="1" ht="72" hidden="1" x14ac:dyDescent="0.3">
      <c r="A1283" s="1" t="s">
        <v>302</v>
      </c>
      <c r="B1283" s="1" t="s">
        <v>1393</v>
      </c>
      <c r="C1283" s="1" t="s">
        <v>246</v>
      </c>
      <c r="D1283" s="1" t="s">
        <v>51</v>
      </c>
      <c r="E1283" s="2" t="s">
        <v>663</v>
      </c>
      <c r="F1283" s="3">
        <v>5764.1</v>
      </c>
    </row>
    <row r="1284" spans="1:6" s="4" customFormat="1" ht="84" hidden="1" x14ac:dyDescent="0.3">
      <c r="A1284" s="1" t="s">
        <v>302</v>
      </c>
      <c r="B1284" s="1" t="s">
        <v>1393</v>
      </c>
      <c r="C1284" s="1" t="s">
        <v>246</v>
      </c>
      <c r="D1284" s="1" t="s">
        <v>52</v>
      </c>
      <c r="E1284" s="2" t="s">
        <v>664</v>
      </c>
      <c r="F1284" s="3">
        <v>5764.1</v>
      </c>
    </row>
    <row r="1285" spans="1:6" s="4" customFormat="1" ht="24" hidden="1" x14ac:dyDescent="0.3">
      <c r="A1285" s="1" t="s">
        <v>302</v>
      </c>
      <c r="B1285" s="1" t="s">
        <v>1393</v>
      </c>
      <c r="C1285" s="1" t="s">
        <v>246</v>
      </c>
      <c r="D1285" s="1" t="s">
        <v>53</v>
      </c>
      <c r="E1285" s="2" t="s">
        <v>679</v>
      </c>
      <c r="F1285" s="3">
        <v>131.9</v>
      </c>
    </row>
    <row r="1286" spans="1:6" s="4" customFormat="1" ht="36" hidden="1" x14ac:dyDescent="0.3">
      <c r="A1286" s="1" t="s">
        <v>302</v>
      </c>
      <c r="B1286" s="1" t="s">
        <v>1393</v>
      </c>
      <c r="C1286" s="1" t="s">
        <v>246</v>
      </c>
      <c r="D1286" s="1" t="s">
        <v>60</v>
      </c>
      <c r="E1286" s="2" t="s">
        <v>682</v>
      </c>
      <c r="F1286" s="3">
        <v>131.9</v>
      </c>
    </row>
    <row r="1287" spans="1:6" s="4" customFormat="1" ht="60" x14ac:dyDescent="0.3">
      <c r="A1287" s="1" t="s">
        <v>302</v>
      </c>
      <c r="B1287" s="1" t="s">
        <v>1393</v>
      </c>
      <c r="C1287" s="1" t="s">
        <v>182</v>
      </c>
      <c r="D1287" s="1"/>
      <c r="E1287" s="2" t="s">
        <v>695</v>
      </c>
      <c r="F1287" s="3">
        <v>120</v>
      </c>
    </row>
    <row r="1288" spans="1:6" s="4" customFormat="1" ht="120" x14ac:dyDescent="0.3">
      <c r="A1288" s="1" t="s">
        <v>302</v>
      </c>
      <c r="B1288" s="1" t="s">
        <v>1393</v>
      </c>
      <c r="C1288" s="1" t="s">
        <v>183</v>
      </c>
      <c r="D1288" s="1"/>
      <c r="E1288" s="2" t="s">
        <v>696</v>
      </c>
      <c r="F1288" s="3">
        <v>120</v>
      </c>
    </row>
    <row r="1289" spans="1:6" s="4" customFormat="1" ht="168" x14ac:dyDescent="0.3">
      <c r="A1289" s="1" t="s">
        <v>302</v>
      </c>
      <c r="B1289" s="1" t="s">
        <v>1393</v>
      </c>
      <c r="C1289" s="1" t="s">
        <v>198</v>
      </c>
      <c r="D1289" s="1"/>
      <c r="E1289" s="2" t="s">
        <v>697</v>
      </c>
      <c r="F1289" s="3">
        <v>25</v>
      </c>
    </row>
    <row r="1290" spans="1:6" s="4" customFormat="1" ht="84" hidden="1" x14ac:dyDescent="0.3">
      <c r="A1290" s="1" t="s">
        <v>302</v>
      </c>
      <c r="B1290" s="1" t="s">
        <v>1393</v>
      </c>
      <c r="C1290" s="1" t="s">
        <v>198</v>
      </c>
      <c r="D1290" s="1" t="s">
        <v>143</v>
      </c>
      <c r="E1290" s="2" t="s">
        <v>673</v>
      </c>
      <c r="F1290" s="3">
        <v>25</v>
      </c>
    </row>
    <row r="1291" spans="1:6" s="4" customFormat="1" ht="84" hidden="1" x14ac:dyDescent="0.3">
      <c r="A1291" s="1" t="s">
        <v>302</v>
      </c>
      <c r="B1291" s="1" t="s">
        <v>1393</v>
      </c>
      <c r="C1291" s="1" t="s">
        <v>198</v>
      </c>
      <c r="D1291" s="1" t="s">
        <v>139</v>
      </c>
      <c r="E1291" s="2" t="s">
        <v>676</v>
      </c>
      <c r="F1291" s="3">
        <v>25</v>
      </c>
    </row>
    <row r="1292" spans="1:6" s="4" customFormat="1" ht="156" x14ac:dyDescent="0.3">
      <c r="A1292" s="1" t="s">
        <v>302</v>
      </c>
      <c r="B1292" s="1" t="s">
        <v>1393</v>
      </c>
      <c r="C1292" s="1" t="s">
        <v>170</v>
      </c>
      <c r="D1292" s="1"/>
      <c r="E1292" s="2" t="s">
        <v>698</v>
      </c>
      <c r="F1292" s="3">
        <v>95</v>
      </c>
    </row>
    <row r="1293" spans="1:6" s="4" customFormat="1" ht="84" hidden="1" x14ac:dyDescent="0.3">
      <c r="A1293" s="1" t="s">
        <v>302</v>
      </c>
      <c r="B1293" s="1" t="s">
        <v>1393</v>
      </c>
      <c r="C1293" s="1" t="s">
        <v>170</v>
      </c>
      <c r="D1293" s="1" t="s">
        <v>143</v>
      </c>
      <c r="E1293" s="2" t="s">
        <v>673</v>
      </c>
      <c r="F1293" s="3">
        <v>95</v>
      </c>
    </row>
    <row r="1294" spans="1:6" s="4" customFormat="1" ht="84" hidden="1" x14ac:dyDescent="0.3">
      <c r="A1294" s="1" t="s">
        <v>302</v>
      </c>
      <c r="B1294" s="1" t="s">
        <v>1393</v>
      </c>
      <c r="C1294" s="1" t="s">
        <v>170</v>
      </c>
      <c r="D1294" s="1" t="s">
        <v>139</v>
      </c>
      <c r="E1294" s="2" t="s">
        <v>676</v>
      </c>
      <c r="F1294" s="3">
        <v>95</v>
      </c>
    </row>
    <row r="1295" spans="1:6" s="4" customFormat="1" ht="60" x14ac:dyDescent="0.3">
      <c r="A1295" s="1" t="s">
        <v>302</v>
      </c>
      <c r="B1295" s="1" t="s">
        <v>1393</v>
      </c>
      <c r="C1295" s="1" t="s">
        <v>62</v>
      </c>
      <c r="D1295" s="1"/>
      <c r="E1295" s="2" t="s">
        <v>1196</v>
      </c>
      <c r="F1295" s="3">
        <v>230.6</v>
      </c>
    </row>
    <row r="1296" spans="1:6" s="4" customFormat="1" ht="84" x14ac:dyDescent="0.3">
      <c r="A1296" s="1" t="s">
        <v>302</v>
      </c>
      <c r="B1296" s="1" t="s">
        <v>1393</v>
      </c>
      <c r="C1296" s="1" t="s">
        <v>527</v>
      </c>
      <c r="D1296" s="1"/>
      <c r="E1296" s="2" t="s">
        <v>114</v>
      </c>
      <c r="F1296" s="3">
        <v>230.6</v>
      </c>
    </row>
    <row r="1297" spans="1:6" s="4" customFormat="1" ht="72" hidden="1" x14ac:dyDescent="0.3">
      <c r="A1297" s="1" t="s">
        <v>302</v>
      </c>
      <c r="B1297" s="1" t="s">
        <v>1393</v>
      </c>
      <c r="C1297" s="1" t="s">
        <v>527</v>
      </c>
      <c r="D1297" s="1" t="s">
        <v>51</v>
      </c>
      <c r="E1297" s="2" t="s">
        <v>663</v>
      </c>
      <c r="F1297" s="3">
        <v>230.6</v>
      </c>
    </row>
    <row r="1298" spans="1:6" s="4" customFormat="1" ht="84" hidden="1" x14ac:dyDescent="0.3">
      <c r="A1298" s="1" t="s">
        <v>302</v>
      </c>
      <c r="B1298" s="1" t="s">
        <v>1393</v>
      </c>
      <c r="C1298" s="1" t="s">
        <v>527</v>
      </c>
      <c r="D1298" s="1" t="s">
        <v>52</v>
      </c>
      <c r="E1298" s="2" t="s">
        <v>664</v>
      </c>
      <c r="F1298" s="3">
        <v>230.6</v>
      </c>
    </row>
    <row r="1299" spans="1:6" s="4" customFormat="1" ht="108" x14ac:dyDescent="0.3">
      <c r="A1299" s="1" t="s">
        <v>302</v>
      </c>
      <c r="B1299" s="1" t="s">
        <v>1393</v>
      </c>
      <c r="C1299" s="1" t="s">
        <v>79</v>
      </c>
      <c r="D1299" s="1"/>
      <c r="E1299" s="2" t="s">
        <v>1232</v>
      </c>
      <c r="F1299" s="3">
        <v>14.25</v>
      </c>
    </row>
    <row r="1300" spans="1:6" s="4" customFormat="1" ht="72" x14ac:dyDescent="0.3">
      <c r="A1300" s="1" t="s">
        <v>302</v>
      </c>
      <c r="B1300" s="1" t="s">
        <v>1393</v>
      </c>
      <c r="C1300" s="1" t="s">
        <v>86</v>
      </c>
      <c r="D1300" s="1"/>
      <c r="E1300" s="2" t="s">
        <v>1233</v>
      </c>
      <c r="F1300" s="3">
        <v>14.25</v>
      </c>
    </row>
    <row r="1301" spans="1:6" s="4" customFormat="1" ht="48" x14ac:dyDescent="0.3">
      <c r="A1301" s="1" t="s">
        <v>302</v>
      </c>
      <c r="B1301" s="1" t="s">
        <v>1393</v>
      </c>
      <c r="C1301" s="1" t="s">
        <v>87</v>
      </c>
      <c r="D1301" s="1"/>
      <c r="E1301" s="2" t="s">
        <v>1234</v>
      </c>
      <c r="F1301" s="3">
        <v>14.25</v>
      </c>
    </row>
    <row r="1302" spans="1:6" s="4" customFormat="1" ht="24" hidden="1" x14ac:dyDescent="0.3">
      <c r="A1302" s="1" t="s">
        <v>302</v>
      </c>
      <c r="B1302" s="1" t="s">
        <v>1393</v>
      </c>
      <c r="C1302" s="1" t="s">
        <v>87</v>
      </c>
      <c r="D1302" s="1" t="s">
        <v>53</v>
      </c>
      <c r="E1302" s="2" t="s">
        <v>679</v>
      </c>
      <c r="F1302" s="3">
        <v>14.25</v>
      </c>
    </row>
    <row r="1303" spans="1:6" s="4" customFormat="1" ht="24" hidden="1" x14ac:dyDescent="0.3">
      <c r="A1303" s="1" t="s">
        <v>302</v>
      </c>
      <c r="B1303" s="1" t="s">
        <v>1393</v>
      </c>
      <c r="C1303" s="1" t="s">
        <v>87</v>
      </c>
      <c r="D1303" s="1" t="s">
        <v>54</v>
      </c>
      <c r="E1303" s="2" t="s">
        <v>681</v>
      </c>
      <c r="F1303" s="3">
        <v>14.25</v>
      </c>
    </row>
    <row r="1304" spans="1:6" s="4" customFormat="1" ht="48" hidden="1" x14ac:dyDescent="0.3">
      <c r="A1304" s="1" t="s">
        <v>302</v>
      </c>
      <c r="B1304" s="1" t="s">
        <v>130</v>
      </c>
      <c r="C1304" s="1"/>
      <c r="D1304" s="1"/>
      <c r="E1304" s="2" t="s">
        <v>620</v>
      </c>
      <c r="F1304" s="3">
        <v>899.23299999999995</v>
      </c>
    </row>
    <row r="1305" spans="1:6" s="4" customFormat="1" ht="84" hidden="1" x14ac:dyDescent="0.3">
      <c r="A1305" s="1" t="s">
        <v>302</v>
      </c>
      <c r="B1305" s="1" t="s">
        <v>1418</v>
      </c>
      <c r="C1305" s="1"/>
      <c r="D1305" s="1"/>
      <c r="E1305" s="2" t="s">
        <v>636</v>
      </c>
      <c r="F1305" s="3">
        <v>489.73999999999995</v>
      </c>
    </row>
    <row r="1306" spans="1:6" s="4" customFormat="1" ht="36" x14ac:dyDescent="0.3">
      <c r="A1306" s="1" t="s">
        <v>302</v>
      </c>
      <c r="B1306" s="1" t="s">
        <v>1418</v>
      </c>
      <c r="C1306" s="1" t="s">
        <v>184</v>
      </c>
      <c r="D1306" s="1"/>
      <c r="E1306" s="2" t="s">
        <v>700</v>
      </c>
      <c r="F1306" s="3">
        <v>6.9</v>
      </c>
    </row>
    <row r="1307" spans="1:6" s="4" customFormat="1" ht="144" x14ac:dyDescent="0.3">
      <c r="A1307" s="1" t="s">
        <v>302</v>
      </c>
      <c r="B1307" s="1" t="s">
        <v>1418</v>
      </c>
      <c r="C1307" s="1" t="s">
        <v>252</v>
      </c>
      <c r="D1307" s="1"/>
      <c r="E1307" s="2" t="s">
        <v>708</v>
      </c>
      <c r="F1307" s="3">
        <v>6.9</v>
      </c>
    </row>
    <row r="1308" spans="1:6" s="4" customFormat="1" ht="120" x14ac:dyDescent="0.3">
      <c r="A1308" s="1" t="s">
        <v>302</v>
      </c>
      <c r="B1308" s="1" t="s">
        <v>1418</v>
      </c>
      <c r="C1308" s="1" t="s">
        <v>253</v>
      </c>
      <c r="D1308" s="1"/>
      <c r="E1308" s="2" t="s">
        <v>717</v>
      </c>
      <c r="F1308" s="3">
        <v>6.9</v>
      </c>
    </row>
    <row r="1309" spans="1:6" s="4" customFormat="1" ht="48" x14ac:dyDescent="0.3">
      <c r="A1309" s="1" t="s">
        <v>302</v>
      </c>
      <c r="B1309" s="1" t="s">
        <v>1418</v>
      </c>
      <c r="C1309" s="1" t="s">
        <v>251</v>
      </c>
      <c r="D1309" s="1"/>
      <c r="E1309" s="2" t="s">
        <v>718</v>
      </c>
      <c r="F1309" s="3">
        <v>6.9</v>
      </c>
    </row>
    <row r="1310" spans="1:6" s="4" customFormat="1" ht="72" hidden="1" x14ac:dyDescent="0.3">
      <c r="A1310" s="1" t="s">
        <v>302</v>
      </c>
      <c r="B1310" s="1" t="s">
        <v>1418</v>
      </c>
      <c r="C1310" s="1" t="s">
        <v>251</v>
      </c>
      <c r="D1310" s="1" t="s">
        <v>51</v>
      </c>
      <c r="E1310" s="2" t="s">
        <v>663</v>
      </c>
      <c r="F1310" s="3">
        <v>6.9</v>
      </c>
    </row>
    <row r="1311" spans="1:6" s="4" customFormat="1" ht="84" hidden="1" x14ac:dyDescent="0.3">
      <c r="A1311" s="1" t="s">
        <v>302</v>
      </c>
      <c r="B1311" s="1" t="s">
        <v>1418</v>
      </c>
      <c r="C1311" s="1" t="s">
        <v>251</v>
      </c>
      <c r="D1311" s="1" t="s">
        <v>52</v>
      </c>
      <c r="E1311" s="2" t="s">
        <v>664</v>
      </c>
      <c r="F1311" s="3">
        <v>6.9</v>
      </c>
    </row>
    <row r="1312" spans="1:6" s="4" customFormat="1" ht="108" x14ac:dyDescent="0.3">
      <c r="A1312" s="1" t="s">
        <v>302</v>
      </c>
      <c r="B1312" s="1" t="s">
        <v>1418</v>
      </c>
      <c r="C1312" s="1" t="s">
        <v>79</v>
      </c>
      <c r="D1312" s="1"/>
      <c r="E1312" s="2" t="s">
        <v>1232</v>
      </c>
      <c r="F1312" s="3">
        <v>482.84</v>
      </c>
    </row>
    <row r="1313" spans="1:6" s="4" customFormat="1" x14ac:dyDescent="0.3">
      <c r="A1313" s="1" t="s">
        <v>302</v>
      </c>
      <c r="B1313" s="1" t="s">
        <v>1418</v>
      </c>
      <c r="C1313" s="1" t="s">
        <v>80</v>
      </c>
      <c r="D1313" s="1"/>
      <c r="E1313" s="2" t="s">
        <v>1235</v>
      </c>
      <c r="F1313" s="3">
        <v>482.84</v>
      </c>
    </row>
    <row r="1314" spans="1:6" s="4" customFormat="1" ht="36" x14ac:dyDescent="0.3">
      <c r="A1314" s="1" t="s">
        <v>302</v>
      </c>
      <c r="B1314" s="1" t="s">
        <v>1418</v>
      </c>
      <c r="C1314" s="1" t="s">
        <v>81</v>
      </c>
      <c r="D1314" s="1"/>
      <c r="E1314" s="2" t="s">
        <v>1236</v>
      </c>
      <c r="F1314" s="3">
        <v>482.84</v>
      </c>
    </row>
    <row r="1315" spans="1:6" s="4" customFormat="1" ht="72" hidden="1" x14ac:dyDescent="0.3">
      <c r="A1315" s="1" t="s">
        <v>302</v>
      </c>
      <c r="B1315" s="1" t="s">
        <v>1418</v>
      </c>
      <c r="C1315" s="1" t="s">
        <v>81</v>
      </c>
      <c r="D1315" s="1" t="s">
        <v>51</v>
      </c>
      <c r="E1315" s="2" t="s">
        <v>663</v>
      </c>
      <c r="F1315" s="3">
        <v>482.84</v>
      </c>
    </row>
    <row r="1316" spans="1:6" s="4" customFormat="1" ht="84" hidden="1" x14ac:dyDescent="0.3">
      <c r="A1316" s="1" t="s">
        <v>302</v>
      </c>
      <c r="B1316" s="1" t="s">
        <v>1418</v>
      </c>
      <c r="C1316" s="1" t="s">
        <v>81</v>
      </c>
      <c r="D1316" s="1" t="s">
        <v>52</v>
      </c>
      <c r="E1316" s="2" t="s">
        <v>664</v>
      </c>
      <c r="F1316" s="3">
        <v>482.84</v>
      </c>
    </row>
    <row r="1317" spans="1:6" s="4" customFormat="1" ht="72" hidden="1" x14ac:dyDescent="0.3">
      <c r="A1317" s="1" t="s">
        <v>302</v>
      </c>
      <c r="B1317" s="1" t="s">
        <v>1419</v>
      </c>
      <c r="C1317" s="1"/>
      <c r="D1317" s="1"/>
      <c r="E1317" s="2" t="s">
        <v>638</v>
      </c>
      <c r="F1317" s="3">
        <v>409.49299999999994</v>
      </c>
    </row>
    <row r="1318" spans="1:6" s="4" customFormat="1" ht="36" x14ac:dyDescent="0.3">
      <c r="A1318" s="1" t="s">
        <v>302</v>
      </c>
      <c r="B1318" s="1" t="s">
        <v>1419</v>
      </c>
      <c r="C1318" s="1" t="s">
        <v>184</v>
      </c>
      <c r="D1318" s="1"/>
      <c r="E1318" s="2" t="s">
        <v>700</v>
      </c>
      <c r="F1318" s="3">
        <v>103.6</v>
      </c>
    </row>
    <row r="1319" spans="1:6" s="4" customFormat="1" ht="84" x14ac:dyDescent="0.3">
      <c r="A1319" s="1" t="s">
        <v>302</v>
      </c>
      <c r="B1319" s="1" t="s">
        <v>1419</v>
      </c>
      <c r="C1319" s="1" t="s">
        <v>255</v>
      </c>
      <c r="D1319" s="1"/>
      <c r="E1319" s="2" t="s">
        <v>719</v>
      </c>
      <c r="F1319" s="3">
        <v>103.6</v>
      </c>
    </row>
    <row r="1320" spans="1:6" s="4" customFormat="1" ht="72" x14ac:dyDescent="0.3">
      <c r="A1320" s="1" t="s">
        <v>302</v>
      </c>
      <c r="B1320" s="1" t="s">
        <v>1419</v>
      </c>
      <c r="C1320" s="1" t="s">
        <v>256</v>
      </c>
      <c r="D1320" s="1"/>
      <c r="E1320" s="2" t="s">
        <v>720</v>
      </c>
      <c r="F1320" s="3">
        <v>103.6</v>
      </c>
    </row>
    <row r="1321" spans="1:6" s="4" customFormat="1" ht="84" x14ac:dyDescent="0.3">
      <c r="A1321" s="1" t="s">
        <v>302</v>
      </c>
      <c r="B1321" s="1" t="s">
        <v>1419</v>
      </c>
      <c r="C1321" s="1" t="s">
        <v>254</v>
      </c>
      <c r="D1321" s="1"/>
      <c r="E1321" s="2" t="s">
        <v>722</v>
      </c>
      <c r="F1321" s="3">
        <v>103.6</v>
      </c>
    </row>
    <row r="1322" spans="1:6" s="4" customFormat="1" ht="72" hidden="1" x14ac:dyDescent="0.3">
      <c r="A1322" s="1" t="s">
        <v>302</v>
      </c>
      <c r="B1322" s="1" t="s">
        <v>1419</v>
      </c>
      <c r="C1322" s="1" t="s">
        <v>254</v>
      </c>
      <c r="D1322" s="1" t="s">
        <v>51</v>
      </c>
      <c r="E1322" s="2" t="s">
        <v>663</v>
      </c>
      <c r="F1322" s="3">
        <v>80</v>
      </c>
    </row>
    <row r="1323" spans="1:6" s="4" customFormat="1" ht="84" hidden="1" x14ac:dyDescent="0.3">
      <c r="A1323" s="1" t="s">
        <v>302</v>
      </c>
      <c r="B1323" s="1" t="s">
        <v>1419</v>
      </c>
      <c r="C1323" s="1" t="s">
        <v>254</v>
      </c>
      <c r="D1323" s="1" t="s">
        <v>52</v>
      </c>
      <c r="E1323" s="2" t="s">
        <v>664</v>
      </c>
      <c r="F1323" s="3">
        <v>80</v>
      </c>
    </row>
    <row r="1324" spans="1:6" s="4" customFormat="1" ht="24" hidden="1" x14ac:dyDescent="0.3">
      <c r="A1324" s="1" t="s">
        <v>302</v>
      </c>
      <c r="B1324" s="1" t="s">
        <v>1419</v>
      </c>
      <c r="C1324" s="1" t="s">
        <v>254</v>
      </c>
      <c r="D1324" s="1" t="s">
        <v>53</v>
      </c>
      <c r="E1324" s="2" t="s">
        <v>679</v>
      </c>
      <c r="F1324" s="3">
        <v>23.6</v>
      </c>
    </row>
    <row r="1325" spans="1:6" s="4" customFormat="1" ht="36" hidden="1" x14ac:dyDescent="0.3">
      <c r="A1325" s="1" t="s">
        <v>302</v>
      </c>
      <c r="B1325" s="1" t="s">
        <v>1419</v>
      </c>
      <c r="C1325" s="1" t="s">
        <v>254</v>
      </c>
      <c r="D1325" s="1" t="s">
        <v>60</v>
      </c>
      <c r="E1325" s="2" t="s">
        <v>682</v>
      </c>
      <c r="F1325" s="3">
        <v>23.6</v>
      </c>
    </row>
    <row r="1326" spans="1:6" s="4" customFormat="1" ht="60" x14ac:dyDescent="0.3">
      <c r="A1326" s="1" t="s">
        <v>302</v>
      </c>
      <c r="B1326" s="1" t="s">
        <v>1419</v>
      </c>
      <c r="C1326" s="1" t="s">
        <v>62</v>
      </c>
      <c r="D1326" s="1"/>
      <c r="E1326" s="2" t="s">
        <v>1196</v>
      </c>
      <c r="F1326" s="3">
        <v>305.89299999999997</v>
      </c>
    </row>
    <row r="1327" spans="1:6" s="4" customFormat="1" ht="36" x14ac:dyDescent="0.3">
      <c r="A1327" s="1" t="s">
        <v>302</v>
      </c>
      <c r="B1327" s="1" t="s">
        <v>1419</v>
      </c>
      <c r="C1327" s="1" t="s">
        <v>63</v>
      </c>
      <c r="D1327" s="1"/>
      <c r="E1327" s="2" t="s">
        <v>115</v>
      </c>
      <c r="F1327" s="3">
        <v>305.89299999999997</v>
      </c>
    </row>
    <row r="1328" spans="1:6" s="4" customFormat="1" ht="48" x14ac:dyDescent="0.3">
      <c r="A1328" s="1" t="s">
        <v>302</v>
      </c>
      <c r="B1328" s="1" t="s">
        <v>1419</v>
      </c>
      <c r="C1328" s="1" t="s">
        <v>375</v>
      </c>
      <c r="D1328" s="1"/>
      <c r="E1328" s="2" t="s">
        <v>1211</v>
      </c>
      <c r="F1328" s="3">
        <v>95.951999999999998</v>
      </c>
    </row>
    <row r="1329" spans="1:6" s="4" customFormat="1" ht="72" hidden="1" x14ac:dyDescent="0.3">
      <c r="A1329" s="1" t="s">
        <v>302</v>
      </c>
      <c r="B1329" s="1" t="s">
        <v>1419</v>
      </c>
      <c r="C1329" s="1" t="s">
        <v>375</v>
      </c>
      <c r="D1329" s="1" t="s">
        <v>51</v>
      </c>
      <c r="E1329" s="2" t="s">
        <v>663</v>
      </c>
      <c r="F1329" s="3">
        <v>95.951999999999998</v>
      </c>
    </row>
    <row r="1330" spans="1:6" s="4" customFormat="1" ht="84" hidden="1" x14ac:dyDescent="0.3">
      <c r="A1330" s="1" t="s">
        <v>302</v>
      </c>
      <c r="B1330" s="1" t="s">
        <v>1419</v>
      </c>
      <c r="C1330" s="1" t="s">
        <v>375</v>
      </c>
      <c r="D1330" s="1" t="s">
        <v>52</v>
      </c>
      <c r="E1330" s="2" t="s">
        <v>664</v>
      </c>
      <c r="F1330" s="3">
        <v>95.951999999999998</v>
      </c>
    </row>
    <row r="1331" spans="1:6" s="4" customFormat="1" ht="84" x14ac:dyDescent="0.3">
      <c r="A1331" s="1" t="s">
        <v>302</v>
      </c>
      <c r="B1331" s="1" t="s">
        <v>1419</v>
      </c>
      <c r="C1331" s="1" t="s">
        <v>376</v>
      </c>
      <c r="D1331" s="1"/>
      <c r="E1331" s="2" t="s">
        <v>1212</v>
      </c>
      <c r="F1331" s="3">
        <v>209.94099999999997</v>
      </c>
    </row>
    <row r="1332" spans="1:6" s="4" customFormat="1" ht="144" hidden="1" x14ac:dyDescent="0.3">
      <c r="A1332" s="1" t="s">
        <v>302</v>
      </c>
      <c r="B1332" s="1" t="s">
        <v>1419</v>
      </c>
      <c r="C1332" s="1" t="s">
        <v>376</v>
      </c>
      <c r="D1332" s="1" t="s">
        <v>58</v>
      </c>
      <c r="E1332" s="2" t="s">
        <v>660</v>
      </c>
      <c r="F1332" s="3">
        <v>105.21599999999999</v>
      </c>
    </row>
    <row r="1333" spans="1:6" s="4" customFormat="1" ht="60" hidden="1" x14ac:dyDescent="0.3">
      <c r="A1333" s="1" t="s">
        <v>302</v>
      </c>
      <c r="B1333" s="1" t="s">
        <v>1419</v>
      </c>
      <c r="C1333" s="1" t="s">
        <v>376</v>
      </c>
      <c r="D1333" s="1" t="s">
        <v>68</v>
      </c>
      <c r="E1333" s="2" t="s">
        <v>662</v>
      </c>
      <c r="F1333" s="3">
        <v>105.21599999999999</v>
      </c>
    </row>
    <row r="1334" spans="1:6" s="4" customFormat="1" ht="72" hidden="1" x14ac:dyDescent="0.3">
      <c r="A1334" s="1" t="s">
        <v>302</v>
      </c>
      <c r="B1334" s="1" t="s">
        <v>1419</v>
      </c>
      <c r="C1334" s="1" t="s">
        <v>376</v>
      </c>
      <c r="D1334" s="1" t="s">
        <v>51</v>
      </c>
      <c r="E1334" s="2" t="s">
        <v>663</v>
      </c>
      <c r="F1334" s="3">
        <v>104.72499999999999</v>
      </c>
    </row>
    <row r="1335" spans="1:6" s="4" customFormat="1" ht="84" hidden="1" x14ac:dyDescent="0.3">
      <c r="A1335" s="1" t="s">
        <v>302</v>
      </c>
      <c r="B1335" s="1" t="s">
        <v>1419</v>
      </c>
      <c r="C1335" s="1" t="s">
        <v>376</v>
      </c>
      <c r="D1335" s="1" t="s">
        <v>52</v>
      </c>
      <c r="E1335" s="2" t="s">
        <v>664</v>
      </c>
      <c r="F1335" s="3">
        <v>104.72499999999999</v>
      </c>
    </row>
    <row r="1336" spans="1:6" s="4" customFormat="1" ht="24" hidden="1" x14ac:dyDescent="0.3">
      <c r="A1336" s="1" t="s">
        <v>302</v>
      </c>
      <c r="B1336" s="1" t="s">
        <v>70</v>
      </c>
      <c r="C1336" s="1"/>
      <c r="D1336" s="1"/>
      <c r="E1336" s="2" t="s">
        <v>621</v>
      </c>
      <c r="F1336" s="3">
        <v>685387.33779999986</v>
      </c>
    </row>
    <row r="1337" spans="1:6" s="4" customFormat="1" ht="24" hidden="1" x14ac:dyDescent="0.3">
      <c r="A1337" s="1" t="s">
        <v>302</v>
      </c>
      <c r="B1337" s="1" t="s">
        <v>1420</v>
      </c>
      <c r="C1337" s="1"/>
      <c r="D1337" s="1"/>
      <c r="E1337" s="2" t="s">
        <v>641</v>
      </c>
      <c r="F1337" s="3">
        <v>683519.80891999986</v>
      </c>
    </row>
    <row r="1338" spans="1:6" s="4" customFormat="1" ht="72" x14ac:dyDescent="0.3">
      <c r="A1338" s="1" t="s">
        <v>302</v>
      </c>
      <c r="B1338" s="1" t="s">
        <v>1420</v>
      </c>
      <c r="C1338" s="1" t="s">
        <v>263</v>
      </c>
      <c r="D1338" s="1"/>
      <c r="E1338" s="2" t="s">
        <v>812</v>
      </c>
      <c r="F1338" s="3">
        <v>639413.97892000002</v>
      </c>
    </row>
    <row r="1339" spans="1:6" s="4" customFormat="1" ht="84" x14ac:dyDescent="0.3">
      <c r="A1339" s="1" t="s">
        <v>302</v>
      </c>
      <c r="B1339" s="1" t="s">
        <v>1420</v>
      </c>
      <c r="C1339" s="1" t="s">
        <v>264</v>
      </c>
      <c r="D1339" s="1"/>
      <c r="E1339" s="2" t="s">
        <v>813</v>
      </c>
      <c r="F1339" s="3">
        <v>639413.97892000002</v>
      </c>
    </row>
    <row r="1340" spans="1:6" s="4" customFormat="1" ht="120" x14ac:dyDescent="0.3">
      <c r="A1340" s="1" t="s">
        <v>302</v>
      </c>
      <c r="B1340" s="1" t="s">
        <v>1420</v>
      </c>
      <c r="C1340" s="1" t="s">
        <v>265</v>
      </c>
      <c r="D1340" s="1"/>
      <c r="E1340" s="2" t="s">
        <v>814</v>
      </c>
      <c r="F1340" s="3">
        <v>520258.49692000006</v>
      </c>
    </row>
    <row r="1341" spans="1:6" s="4" customFormat="1" ht="48" x14ac:dyDescent="0.3">
      <c r="A1341" s="1" t="s">
        <v>302</v>
      </c>
      <c r="B1341" s="1" t="s">
        <v>1420</v>
      </c>
      <c r="C1341" s="1" t="s">
        <v>257</v>
      </c>
      <c r="D1341" s="1"/>
      <c r="E1341" s="2" t="s">
        <v>815</v>
      </c>
      <c r="F1341" s="3">
        <v>367125.19592000003</v>
      </c>
    </row>
    <row r="1342" spans="1:6" s="4" customFormat="1" ht="72" hidden="1" x14ac:dyDescent="0.3">
      <c r="A1342" s="1" t="s">
        <v>302</v>
      </c>
      <c r="B1342" s="1" t="s">
        <v>1420</v>
      </c>
      <c r="C1342" s="1" t="s">
        <v>257</v>
      </c>
      <c r="D1342" s="1" t="s">
        <v>51</v>
      </c>
      <c r="E1342" s="2" t="s">
        <v>663</v>
      </c>
      <c r="F1342" s="3">
        <v>367125.19592000003</v>
      </c>
    </row>
    <row r="1343" spans="1:6" s="4" customFormat="1" ht="84" hidden="1" x14ac:dyDescent="0.3">
      <c r="A1343" s="1" t="s">
        <v>302</v>
      </c>
      <c r="B1343" s="1" t="s">
        <v>1420</v>
      </c>
      <c r="C1343" s="1" t="s">
        <v>257</v>
      </c>
      <c r="D1343" s="1" t="s">
        <v>52</v>
      </c>
      <c r="E1343" s="2" t="s">
        <v>664</v>
      </c>
      <c r="F1343" s="3">
        <v>367125.19592000003</v>
      </c>
    </row>
    <row r="1344" spans="1:6" s="4" customFormat="1" ht="60" x14ac:dyDescent="0.3">
      <c r="A1344" s="1" t="s">
        <v>302</v>
      </c>
      <c r="B1344" s="1" t="s">
        <v>1420</v>
      </c>
      <c r="C1344" s="1" t="s">
        <v>258</v>
      </c>
      <c r="D1344" s="1"/>
      <c r="E1344" s="2" t="s">
        <v>817</v>
      </c>
      <c r="F1344" s="3">
        <v>5956.2</v>
      </c>
    </row>
    <row r="1345" spans="1:6" s="4" customFormat="1" ht="72" hidden="1" x14ac:dyDescent="0.3">
      <c r="A1345" s="1" t="s">
        <v>302</v>
      </c>
      <c r="B1345" s="1" t="s">
        <v>1420</v>
      </c>
      <c r="C1345" s="1" t="s">
        <v>258</v>
      </c>
      <c r="D1345" s="1" t="s">
        <v>51</v>
      </c>
      <c r="E1345" s="2" t="s">
        <v>663</v>
      </c>
      <c r="F1345" s="3">
        <v>5956.2</v>
      </c>
    </row>
    <row r="1346" spans="1:6" s="4" customFormat="1" ht="84" hidden="1" x14ac:dyDescent="0.3">
      <c r="A1346" s="1" t="s">
        <v>302</v>
      </c>
      <c r="B1346" s="1" t="s">
        <v>1420</v>
      </c>
      <c r="C1346" s="1" t="s">
        <v>258</v>
      </c>
      <c r="D1346" s="1" t="s">
        <v>52</v>
      </c>
      <c r="E1346" s="2" t="s">
        <v>664</v>
      </c>
      <c r="F1346" s="3">
        <v>5956.2</v>
      </c>
    </row>
    <row r="1347" spans="1:6" s="4" customFormat="1" ht="156" x14ac:dyDescent="0.3">
      <c r="A1347" s="1" t="s">
        <v>302</v>
      </c>
      <c r="B1347" s="1" t="s">
        <v>1420</v>
      </c>
      <c r="C1347" s="1" t="s">
        <v>1260</v>
      </c>
      <c r="D1347" s="1"/>
      <c r="E1347" s="2" t="s">
        <v>1293</v>
      </c>
      <c r="F1347" s="3">
        <v>119155.482</v>
      </c>
    </row>
    <row r="1348" spans="1:6" s="4" customFormat="1" ht="144" x14ac:dyDescent="0.3">
      <c r="A1348" s="1" t="s">
        <v>302</v>
      </c>
      <c r="B1348" s="1" t="s">
        <v>1420</v>
      </c>
      <c r="C1348" s="1" t="s">
        <v>1445</v>
      </c>
      <c r="D1348" s="1"/>
      <c r="E1348" s="2" t="s">
        <v>819</v>
      </c>
      <c r="F1348" s="3">
        <v>119155.482</v>
      </c>
    </row>
    <row r="1349" spans="1:6" s="4" customFormat="1" ht="72" hidden="1" x14ac:dyDescent="0.3">
      <c r="A1349" s="1" t="s">
        <v>302</v>
      </c>
      <c r="B1349" s="1" t="s">
        <v>1420</v>
      </c>
      <c r="C1349" s="1" t="s">
        <v>1445</v>
      </c>
      <c r="D1349" s="1" t="s">
        <v>51</v>
      </c>
      <c r="E1349" s="2" t="s">
        <v>663</v>
      </c>
      <c r="F1349" s="3">
        <v>119155.482</v>
      </c>
    </row>
    <row r="1350" spans="1:6" s="4" customFormat="1" ht="84" hidden="1" x14ac:dyDescent="0.3">
      <c r="A1350" s="1" t="s">
        <v>302</v>
      </c>
      <c r="B1350" s="1" t="s">
        <v>1420</v>
      </c>
      <c r="C1350" s="1" t="s">
        <v>1445</v>
      </c>
      <c r="D1350" s="1" t="s">
        <v>52</v>
      </c>
      <c r="E1350" s="2" t="s">
        <v>664</v>
      </c>
      <c r="F1350" s="3">
        <v>119155.482</v>
      </c>
    </row>
    <row r="1351" spans="1:6" s="4" customFormat="1" ht="48" x14ac:dyDescent="0.3">
      <c r="A1351" s="1" t="s">
        <v>302</v>
      </c>
      <c r="B1351" s="1" t="s">
        <v>1420</v>
      </c>
      <c r="C1351" s="1" t="s">
        <v>1440</v>
      </c>
      <c r="D1351" s="1"/>
      <c r="E1351" s="2" t="s">
        <v>1441</v>
      </c>
      <c r="F1351" s="3">
        <v>147177.101</v>
      </c>
    </row>
    <row r="1352" spans="1:6" s="4" customFormat="1" ht="120" x14ac:dyDescent="0.3">
      <c r="A1352" s="1" t="s">
        <v>302</v>
      </c>
      <c r="B1352" s="1" t="s">
        <v>1420</v>
      </c>
      <c r="C1352" s="1" t="s">
        <v>1442</v>
      </c>
      <c r="D1352" s="1"/>
      <c r="E1352" s="2" t="s">
        <v>1443</v>
      </c>
      <c r="F1352" s="3">
        <v>147177.101</v>
      </c>
    </row>
    <row r="1353" spans="1:6" s="4" customFormat="1" ht="72" hidden="1" x14ac:dyDescent="0.3">
      <c r="A1353" s="1" t="s">
        <v>302</v>
      </c>
      <c r="B1353" s="1" t="s">
        <v>1420</v>
      </c>
      <c r="C1353" s="1" t="s">
        <v>1442</v>
      </c>
      <c r="D1353" s="1" t="s">
        <v>51</v>
      </c>
      <c r="E1353" s="2" t="s">
        <v>663</v>
      </c>
      <c r="F1353" s="3">
        <v>147177.101</v>
      </c>
    </row>
    <row r="1354" spans="1:6" s="4" customFormat="1" ht="84" hidden="1" x14ac:dyDescent="0.3">
      <c r="A1354" s="1" t="s">
        <v>302</v>
      </c>
      <c r="B1354" s="1" t="s">
        <v>1420</v>
      </c>
      <c r="C1354" s="1" t="s">
        <v>1442</v>
      </c>
      <c r="D1354" s="1" t="s">
        <v>52</v>
      </c>
      <c r="E1354" s="2" t="s">
        <v>664</v>
      </c>
      <c r="F1354" s="3">
        <v>147177.101</v>
      </c>
    </row>
    <row r="1355" spans="1:6" s="4" customFormat="1" ht="48" x14ac:dyDescent="0.3">
      <c r="A1355" s="1" t="s">
        <v>302</v>
      </c>
      <c r="B1355" s="1" t="s">
        <v>1420</v>
      </c>
      <c r="C1355" s="1" t="s">
        <v>266</v>
      </c>
      <c r="D1355" s="1"/>
      <c r="E1355" s="2" t="s">
        <v>5</v>
      </c>
      <c r="F1355" s="3">
        <v>10686.7</v>
      </c>
    </row>
    <row r="1356" spans="1:6" s="4" customFormat="1" ht="72" x14ac:dyDescent="0.3">
      <c r="A1356" s="1" t="s">
        <v>302</v>
      </c>
      <c r="B1356" s="1" t="s">
        <v>1420</v>
      </c>
      <c r="C1356" s="1" t="s">
        <v>267</v>
      </c>
      <c r="D1356" s="1"/>
      <c r="E1356" s="2" t="s">
        <v>6</v>
      </c>
      <c r="F1356" s="3">
        <v>10686.7</v>
      </c>
    </row>
    <row r="1357" spans="1:6" s="4" customFormat="1" ht="120" x14ac:dyDescent="0.3">
      <c r="A1357" s="1" t="s">
        <v>302</v>
      </c>
      <c r="B1357" s="1" t="s">
        <v>1420</v>
      </c>
      <c r="C1357" s="1" t="s">
        <v>259</v>
      </c>
      <c r="D1357" s="1"/>
      <c r="E1357" s="2" t="s">
        <v>19</v>
      </c>
      <c r="F1357" s="3">
        <v>10686.7</v>
      </c>
    </row>
    <row r="1358" spans="1:6" s="4" customFormat="1" ht="72" hidden="1" x14ac:dyDescent="0.3">
      <c r="A1358" s="1" t="s">
        <v>302</v>
      </c>
      <c r="B1358" s="1" t="s">
        <v>1420</v>
      </c>
      <c r="C1358" s="1" t="s">
        <v>259</v>
      </c>
      <c r="D1358" s="1" t="s">
        <v>51</v>
      </c>
      <c r="E1358" s="2" t="s">
        <v>663</v>
      </c>
      <c r="F1358" s="3">
        <v>10686.7</v>
      </c>
    </row>
    <row r="1359" spans="1:6" s="4" customFormat="1" ht="84" hidden="1" x14ac:dyDescent="0.3">
      <c r="A1359" s="1" t="s">
        <v>302</v>
      </c>
      <c r="B1359" s="1" t="s">
        <v>1420</v>
      </c>
      <c r="C1359" s="1" t="s">
        <v>259</v>
      </c>
      <c r="D1359" s="1" t="s">
        <v>52</v>
      </c>
      <c r="E1359" s="2" t="s">
        <v>664</v>
      </c>
      <c r="F1359" s="3">
        <v>10686.7</v>
      </c>
    </row>
    <row r="1360" spans="1:6" s="4" customFormat="1" ht="144" x14ac:dyDescent="0.3">
      <c r="A1360" s="1" t="s">
        <v>302</v>
      </c>
      <c r="B1360" s="1" t="s">
        <v>1420</v>
      </c>
      <c r="C1360" s="1" t="s">
        <v>72</v>
      </c>
      <c r="D1360" s="1"/>
      <c r="E1360" s="2" t="s">
        <v>842</v>
      </c>
      <c r="F1360" s="3">
        <v>5800.2</v>
      </c>
    </row>
    <row r="1361" spans="1:6" s="4" customFormat="1" ht="108" x14ac:dyDescent="0.3">
      <c r="A1361" s="1" t="s">
        <v>302</v>
      </c>
      <c r="B1361" s="1" t="s">
        <v>1420</v>
      </c>
      <c r="C1361" s="1" t="s">
        <v>73</v>
      </c>
      <c r="D1361" s="1"/>
      <c r="E1361" s="2" t="s">
        <v>29</v>
      </c>
      <c r="F1361" s="3">
        <v>5800.2</v>
      </c>
    </row>
    <row r="1362" spans="1:6" s="4" customFormat="1" ht="144" x14ac:dyDescent="0.3">
      <c r="A1362" s="1" t="s">
        <v>302</v>
      </c>
      <c r="B1362" s="1" t="s">
        <v>1420</v>
      </c>
      <c r="C1362" s="1" t="s">
        <v>268</v>
      </c>
      <c r="D1362" s="1"/>
      <c r="E1362" s="2" t="s">
        <v>864</v>
      </c>
      <c r="F1362" s="3">
        <v>5800.2</v>
      </c>
    </row>
    <row r="1363" spans="1:6" s="4" customFormat="1" ht="48" x14ac:dyDescent="0.3">
      <c r="A1363" s="1" t="s">
        <v>302</v>
      </c>
      <c r="B1363" s="1" t="s">
        <v>1420</v>
      </c>
      <c r="C1363" s="1" t="s">
        <v>260</v>
      </c>
      <c r="D1363" s="1"/>
      <c r="E1363" s="2" t="s">
        <v>865</v>
      </c>
      <c r="F1363" s="3">
        <v>5800.2</v>
      </c>
    </row>
    <row r="1364" spans="1:6" s="4" customFormat="1" ht="72" hidden="1" x14ac:dyDescent="0.3">
      <c r="A1364" s="1" t="s">
        <v>302</v>
      </c>
      <c r="B1364" s="1" t="s">
        <v>1420</v>
      </c>
      <c r="C1364" s="1" t="s">
        <v>260</v>
      </c>
      <c r="D1364" s="1" t="s">
        <v>51</v>
      </c>
      <c r="E1364" s="2" t="s">
        <v>663</v>
      </c>
      <c r="F1364" s="3">
        <v>5800.2</v>
      </c>
    </row>
    <row r="1365" spans="1:6" s="4" customFormat="1" ht="84" hidden="1" x14ac:dyDescent="0.3">
      <c r="A1365" s="1" t="s">
        <v>302</v>
      </c>
      <c r="B1365" s="1" t="s">
        <v>1420</v>
      </c>
      <c r="C1365" s="1" t="s">
        <v>260</v>
      </c>
      <c r="D1365" s="1" t="s">
        <v>52</v>
      </c>
      <c r="E1365" s="2" t="s">
        <v>664</v>
      </c>
      <c r="F1365" s="3">
        <v>5800.2</v>
      </c>
    </row>
    <row r="1366" spans="1:6" s="4" customFormat="1" ht="72" x14ac:dyDescent="0.3">
      <c r="A1366" s="1" t="s">
        <v>302</v>
      </c>
      <c r="B1366" s="1" t="s">
        <v>1420</v>
      </c>
      <c r="C1366" s="1" t="s">
        <v>269</v>
      </c>
      <c r="D1366" s="1"/>
      <c r="E1366" s="2" t="s">
        <v>1137</v>
      </c>
      <c r="F1366" s="3">
        <v>15330.7</v>
      </c>
    </row>
    <row r="1367" spans="1:6" s="4" customFormat="1" ht="84" x14ac:dyDescent="0.3">
      <c r="A1367" s="1" t="s">
        <v>302</v>
      </c>
      <c r="B1367" s="1" t="s">
        <v>1420</v>
      </c>
      <c r="C1367" s="1" t="s">
        <v>270</v>
      </c>
      <c r="D1367" s="1"/>
      <c r="E1367" s="2" t="s">
        <v>1159</v>
      </c>
      <c r="F1367" s="3">
        <v>15330.7</v>
      </c>
    </row>
    <row r="1368" spans="1:6" s="4" customFormat="1" ht="120" x14ac:dyDescent="0.3">
      <c r="A1368" s="1" t="s">
        <v>302</v>
      </c>
      <c r="B1368" s="1" t="s">
        <v>1420</v>
      </c>
      <c r="C1368" s="1" t="s">
        <v>271</v>
      </c>
      <c r="D1368" s="1"/>
      <c r="E1368" s="2" t="s">
        <v>1165</v>
      </c>
      <c r="F1368" s="3">
        <v>15330.7</v>
      </c>
    </row>
    <row r="1369" spans="1:6" s="4" customFormat="1" ht="84" x14ac:dyDescent="0.3">
      <c r="A1369" s="1" t="s">
        <v>302</v>
      </c>
      <c r="B1369" s="1" t="s">
        <v>1420</v>
      </c>
      <c r="C1369" s="1" t="s">
        <v>261</v>
      </c>
      <c r="D1369" s="1"/>
      <c r="E1369" s="2" t="s">
        <v>1166</v>
      </c>
      <c r="F1369" s="3">
        <v>15330.7</v>
      </c>
    </row>
    <row r="1370" spans="1:6" s="4" customFormat="1" ht="24" hidden="1" x14ac:dyDescent="0.3">
      <c r="A1370" s="1" t="s">
        <v>302</v>
      </c>
      <c r="B1370" s="1" t="s">
        <v>1420</v>
      </c>
      <c r="C1370" s="1" t="s">
        <v>261</v>
      </c>
      <c r="D1370" s="1" t="s">
        <v>53</v>
      </c>
      <c r="E1370" s="2" t="s">
        <v>679</v>
      </c>
      <c r="F1370" s="3">
        <v>15330.7</v>
      </c>
    </row>
    <row r="1371" spans="1:6" s="4" customFormat="1" ht="120" hidden="1" x14ac:dyDescent="0.3">
      <c r="A1371" s="1" t="s">
        <v>302</v>
      </c>
      <c r="B1371" s="1" t="s">
        <v>1420</v>
      </c>
      <c r="C1371" s="1" t="s">
        <v>261</v>
      </c>
      <c r="D1371" s="1" t="s">
        <v>262</v>
      </c>
      <c r="E1371" s="2" t="s">
        <v>680</v>
      </c>
      <c r="F1371" s="3">
        <v>15330.7</v>
      </c>
    </row>
    <row r="1372" spans="1:6" s="4" customFormat="1" ht="60" x14ac:dyDescent="0.3">
      <c r="A1372" s="1" t="s">
        <v>302</v>
      </c>
      <c r="B1372" s="1" t="s">
        <v>1420</v>
      </c>
      <c r="C1372" s="1" t="s">
        <v>62</v>
      </c>
      <c r="D1372" s="1"/>
      <c r="E1372" s="2" t="s">
        <v>1196</v>
      </c>
      <c r="F1372" s="3">
        <v>12288.23</v>
      </c>
    </row>
    <row r="1373" spans="1:6" s="4" customFormat="1" ht="84" x14ac:dyDescent="0.3">
      <c r="A1373" s="1" t="s">
        <v>302</v>
      </c>
      <c r="B1373" s="1" t="s">
        <v>1420</v>
      </c>
      <c r="C1373" s="1" t="s">
        <v>527</v>
      </c>
      <c r="D1373" s="1"/>
      <c r="E1373" s="2" t="s">
        <v>114</v>
      </c>
      <c r="F1373" s="3">
        <v>12288.23</v>
      </c>
    </row>
    <row r="1374" spans="1:6" s="4" customFormat="1" ht="72" hidden="1" x14ac:dyDescent="0.3">
      <c r="A1374" s="1" t="s">
        <v>302</v>
      </c>
      <c r="B1374" s="1" t="s">
        <v>1420</v>
      </c>
      <c r="C1374" s="1" t="s">
        <v>527</v>
      </c>
      <c r="D1374" s="1" t="s">
        <v>51</v>
      </c>
      <c r="E1374" s="2" t="s">
        <v>663</v>
      </c>
      <c r="F1374" s="3">
        <v>10589.58</v>
      </c>
    </row>
    <row r="1375" spans="1:6" s="4" customFormat="1" ht="84" hidden="1" x14ac:dyDescent="0.3">
      <c r="A1375" s="1" t="s">
        <v>302</v>
      </c>
      <c r="B1375" s="1" t="s">
        <v>1420</v>
      </c>
      <c r="C1375" s="1" t="s">
        <v>527</v>
      </c>
      <c r="D1375" s="1" t="s">
        <v>52</v>
      </c>
      <c r="E1375" s="2" t="s">
        <v>664</v>
      </c>
      <c r="F1375" s="3">
        <v>10589.58</v>
      </c>
    </row>
    <row r="1376" spans="1:6" s="4" customFormat="1" ht="24" hidden="1" x14ac:dyDescent="0.3">
      <c r="A1376" s="1" t="s">
        <v>302</v>
      </c>
      <c r="B1376" s="1" t="s">
        <v>1420</v>
      </c>
      <c r="C1376" s="1" t="s">
        <v>527</v>
      </c>
      <c r="D1376" s="1" t="s">
        <v>53</v>
      </c>
      <c r="E1376" s="2" t="s">
        <v>679</v>
      </c>
      <c r="F1376" s="3">
        <v>1698.65</v>
      </c>
    </row>
    <row r="1377" spans="1:6" s="4" customFormat="1" ht="120" hidden="1" x14ac:dyDescent="0.3">
      <c r="A1377" s="1" t="s">
        <v>302</v>
      </c>
      <c r="B1377" s="1" t="s">
        <v>1420</v>
      </c>
      <c r="C1377" s="1" t="s">
        <v>527</v>
      </c>
      <c r="D1377" s="1" t="s">
        <v>262</v>
      </c>
      <c r="E1377" s="2" t="s">
        <v>680</v>
      </c>
      <c r="F1377" s="3">
        <v>1698.65</v>
      </c>
    </row>
    <row r="1378" spans="1:6" s="4" customFormat="1" ht="48" hidden="1" x14ac:dyDescent="0.3">
      <c r="A1378" s="1" t="s">
        <v>302</v>
      </c>
      <c r="B1378" s="1" t="s">
        <v>1400</v>
      </c>
      <c r="C1378" s="1"/>
      <c r="D1378" s="1"/>
      <c r="E1378" s="2" t="s">
        <v>642</v>
      </c>
      <c r="F1378" s="3">
        <v>1867.5288800000001</v>
      </c>
    </row>
    <row r="1379" spans="1:6" s="4" customFormat="1" ht="60" x14ac:dyDescent="0.3">
      <c r="A1379" s="1" t="s">
        <v>302</v>
      </c>
      <c r="B1379" s="1" t="s">
        <v>1400</v>
      </c>
      <c r="C1379" s="1" t="s">
        <v>277</v>
      </c>
      <c r="D1379" s="1"/>
      <c r="E1379" s="2" t="s">
        <v>793</v>
      </c>
      <c r="F1379" s="3">
        <v>865.2</v>
      </c>
    </row>
    <row r="1380" spans="1:6" s="4" customFormat="1" ht="48" x14ac:dyDescent="0.3">
      <c r="A1380" s="1" t="s">
        <v>302</v>
      </c>
      <c r="B1380" s="1" t="s">
        <v>1400</v>
      </c>
      <c r="C1380" s="1" t="s">
        <v>279</v>
      </c>
      <c r="D1380" s="1"/>
      <c r="E1380" s="2" t="s">
        <v>802</v>
      </c>
      <c r="F1380" s="3">
        <v>865.2</v>
      </c>
    </row>
    <row r="1381" spans="1:6" s="4" customFormat="1" ht="144" x14ac:dyDescent="0.3">
      <c r="A1381" s="1" t="s">
        <v>302</v>
      </c>
      <c r="B1381" s="1" t="s">
        <v>1400</v>
      </c>
      <c r="C1381" s="1" t="s">
        <v>278</v>
      </c>
      <c r="D1381" s="1"/>
      <c r="E1381" s="2" t="s">
        <v>805</v>
      </c>
      <c r="F1381" s="3">
        <v>865.2</v>
      </c>
    </row>
    <row r="1382" spans="1:6" s="4" customFormat="1" ht="108" x14ac:dyDescent="0.3">
      <c r="A1382" s="1" t="s">
        <v>302</v>
      </c>
      <c r="B1382" s="1" t="s">
        <v>1400</v>
      </c>
      <c r="C1382" s="1" t="s">
        <v>272</v>
      </c>
      <c r="D1382" s="1"/>
      <c r="E1382" s="2" t="s">
        <v>806</v>
      </c>
      <c r="F1382" s="3">
        <v>397.7</v>
      </c>
    </row>
    <row r="1383" spans="1:6" s="4" customFormat="1" ht="72" hidden="1" x14ac:dyDescent="0.3">
      <c r="A1383" s="1" t="s">
        <v>302</v>
      </c>
      <c r="B1383" s="1" t="s">
        <v>1400</v>
      </c>
      <c r="C1383" s="1" t="s">
        <v>272</v>
      </c>
      <c r="D1383" s="1" t="s">
        <v>51</v>
      </c>
      <c r="E1383" s="2" t="s">
        <v>663</v>
      </c>
      <c r="F1383" s="3">
        <v>397.7</v>
      </c>
    </row>
    <row r="1384" spans="1:6" s="4" customFormat="1" ht="84" hidden="1" x14ac:dyDescent="0.3">
      <c r="A1384" s="1" t="s">
        <v>302</v>
      </c>
      <c r="B1384" s="1" t="s">
        <v>1400</v>
      </c>
      <c r="C1384" s="1" t="s">
        <v>272</v>
      </c>
      <c r="D1384" s="1" t="s">
        <v>52</v>
      </c>
      <c r="E1384" s="2" t="s">
        <v>664</v>
      </c>
      <c r="F1384" s="3">
        <v>397.7</v>
      </c>
    </row>
    <row r="1385" spans="1:6" s="4" customFormat="1" ht="84" x14ac:dyDescent="0.3">
      <c r="A1385" s="1" t="s">
        <v>302</v>
      </c>
      <c r="B1385" s="1" t="s">
        <v>1400</v>
      </c>
      <c r="C1385" s="1" t="s">
        <v>273</v>
      </c>
      <c r="D1385" s="1"/>
      <c r="E1385" s="2" t="s">
        <v>808</v>
      </c>
      <c r="F1385" s="3">
        <v>467.5</v>
      </c>
    </row>
    <row r="1386" spans="1:6" s="4" customFormat="1" ht="72" hidden="1" x14ac:dyDescent="0.3">
      <c r="A1386" s="1" t="s">
        <v>302</v>
      </c>
      <c r="B1386" s="1" t="s">
        <v>1400</v>
      </c>
      <c r="C1386" s="1" t="s">
        <v>273</v>
      </c>
      <c r="D1386" s="1" t="s">
        <v>51</v>
      </c>
      <c r="E1386" s="2" t="s">
        <v>663</v>
      </c>
      <c r="F1386" s="3">
        <v>467.5</v>
      </c>
    </row>
    <row r="1387" spans="1:6" s="4" customFormat="1" ht="84" hidden="1" x14ac:dyDescent="0.3">
      <c r="A1387" s="1" t="s">
        <v>302</v>
      </c>
      <c r="B1387" s="1" t="s">
        <v>1400</v>
      </c>
      <c r="C1387" s="1" t="s">
        <v>273</v>
      </c>
      <c r="D1387" s="1" t="s">
        <v>52</v>
      </c>
      <c r="E1387" s="2" t="s">
        <v>664</v>
      </c>
      <c r="F1387" s="3">
        <v>467.5</v>
      </c>
    </row>
    <row r="1388" spans="1:6" s="4" customFormat="1" ht="48" x14ac:dyDescent="0.3">
      <c r="A1388" s="1" t="s">
        <v>302</v>
      </c>
      <c r="B1388" s="1" t="s">
        <v>1400</v>
      </c>
      <c r="C1388" s="1" t="s">
        <v>266</v>
      </c>
      <c r="D1388" s="1"/>
      <c r="E1388" s="2" t="s">
        <v>5</v>
      </c>
      <c r="F1388" s="3">
        <v>292.5</v>
      </c>
    </row>
    <row r="1389" spans="1:6" s="4" customFormat="1" ht="72" x14ac:dyDescent="0.3">
      <c r="A1389" s="1" t="s">
        <v>302</v>
      </c>
      <c r="B1389" s="1" t="s">
        <v>1400</v>
      </c>
      <c r="C1389" s="1" t="s">
        <v>267</v>
      </c>
      <c r="D1389" s="1"/>
      <c r="E1389" s="2" t="s">
        <v>6</v>
      </c>
      <c r="F1389" s="3">
        <v>292.5</v>
      </c>
    </row>
    <row r="1390" spans="1:6" s="4" customFormat="1" ht="96" x14ac:dyDescent="0.3">
      <c r="A1390" s="1" t="s">
        <v>302</v>
      </c>
      <c r="B1390" s="1" t="s">
        <v>1400</v>
      </c>
      <c r="C1390" s="1" t="s">
        <v>274</v>
      </c>
      <c r="D1390" s="1"/>
      <c r="E1390" s="2" t="s">
        <v>20</v>
      </c>
      <c r="F1390" s="3">
        <v>292.5</v>
      </c>
    </row>
    <row r="1391" spans="1:6" s="4" customFormat="1" ht="72" hidden="1" x14ac:dyDescent="0.3">
      <c r="A1391" s="1" t="s">
        <v>302</v>
      </c>
      <c r="B1391" s="1" t="s">
        <v>1400</v>
      </c>
      <c r="C1391" s="1" t="s">
        <v>274</v>
      </c>
      <c r="D1391" s="1" t="s">
        <v>51</v>
      </c>
      <c r="E1391" s="2" t="s">
        <v>663</v>
      </c>
      <c r="F1391" s="3">
        <v>292.5</v>
      </c>
    </row>
    <row r="1392" spans="1:6" s="4" customFormat="1" ht="84" hidden="1" x14ac:dyDescent="0.3">
      <c r="A1392" s="1" t="s">
        <v>302</v>
      </c>
      <c r="B1392" s="1" t="s">
        <v>1400</v>
      </c>
      <c r="C1392" s="1" t="s">
        <v>274</v>
      </c>
      <c r="D1392" s="1" t="s">
        <v>52</v>
      </c>
      <c r="E1392" s="2" t="s">
        <v>664</v>
      </c>
      <c r="F1392" s="3">
        <v>292.5</v>
      </c>
    </row>
    <row r="1393" spans="1:6" s="4" customFormat="1" ht="72" x14ac:dyDescent="0.3">
      <c r="A1393" s="1" t="s">
        <v>302</v>
      </c>
      <c r="B1393" s="1" t="s">
        <v>1400</v>
      </c>
      <c r="C1393" s="1" t="s">
        <v>92</v>
      </c>
      <c r="D1393" s="1"/>
      <c r="E1393" s="2" t="s">
        <v>1179</v>
      </c>
      <c r="F1393" s="3">
        <v>709.82888000000003</v>
      </c>
    </row>
    <row r="1394" spans="1:6" s="4" customFormat="1" ht="60" x14ac:dyDescent="0.3">
      <c r="A1394" s="1" t="s">
        <v>302</v>
      </c>
      <c r="B1394" s="1" t="s">
        <v>1400</v>
      </c>
      <c r="C1394" s="1" t="s">
        <v>102</v>
      </c>
      <c r="D1394" s="1"/>
      <c r="E1394" s="2" t="s">
        <v>30</v>
      </c>
      <c r="F1394" s="3">
        <v>709.82888000000003</v>
      </c>
    </row>
    <row r="1395" spans="1:6" s="4" customFormat="1" ht="180" x14ac:dyDescent="0.3">
      <c r="A1395" s="1" t="s">
        <v>302</v>
      </c>
      <c r="B1395" s="1" t="s">
        <v>1400</v>
      </c>
      <c r="C1395" s="1" t="s">
        <v>275</v>
      </c>
      <c r="D1395" s="1"/>
      <c r="E1395" s="2" t="s">
        <v>32</v>
      </c>
      <c r="F1395" s="3">
        <v>709.82888000000003</v>
      </c>
    </row>
    <row r="1396" spans="1:6" s="4" customFormat="1" ht="72" hidden="1" x14ac:dyDescent="0.3">
      <c r="A1396" s="1" t="s">
        <v>302</v>
      </c>
      <c r="B1396" s="1" t="s">
        <v>1400</v>
      </c>
      <c r="C1396" s="1" t="s">
        <v>275</v>
      </c>
      <c r="D1396" s="1" t="s">
        <v>51</v>
      </c>
      <c r="E1396" s="2" t="s">
        <v>663</v>
      </c>
      <c r="F1396" s="3">
        <v>709.82888000000003</v>
      </c>
    </row>
    <row r="1397" spans="1:6" s="4" customFormat="1" ht="84" hidden="1" x14ac:dyDescent="0.3">
      <c r="A1397" s="1" t="s">
        <v>302</v>
      </c>
      <c r="B1397" s="1" t="s">
        <v>1400</v>
      </c>
      <c r="C1397" s="1" t="s">
        <v>275</v>
      </c>
      <c r="D1397" s="1" t="s">
        <v>52</v>
      </c>
      <c r="E1397" s="2" t="s">
        <v>664</v>
      </c>
      <c r="F1397" s="3">
        <v>709.82888000000003</v>
      </c>
    </row>
    <row r="1398" spans="1:6" s="4" customFormat="1" ht="36" hidden="1" x14ac:dyDescent="0.3">
      <c r="A1398" s="1" t="s">
        <v>302</v>
      </c>
      <c r="B1398" s="1" t="s">
        <v>147</v>
      </c>
      <c r="C1398" s="1"/>
      <c r="D1398" s="1"/>
      <c r="E1398" s="2" t="s">
        <v>622</v>
      </c>
      <c r="F1398" s="3">
        <v>37087.674999999996</v>
      </c>
    </row>
    <row r="1399" spans="1:6" s="4" customFormat="1" hidden="1" x14ac:dyDescent="0.3">
      <c r="A1399" s="1" t="s">
        <v>302</v>
      </c>
      <c r="B1399" s="1" t="s">
        <v>1422</v>
      </c>
      <c r="C1399" s="1"/>
      <c r="D1399" s="1"/>
      <c r="E1399" s="2" t="s">
        <v>645</v>
      </c>
      <c r="F1399" s="3">
        <v>26300.674999999999</v>
      </c>
    </row>
    <row r="1400" spans="1:6" s="4" customFormat="1" ht="72" x14ac:dyDescent="0.3">
      <c r="A1400" s="1" t="s">
        <v>302</v>
      </c>
      <c r="B1400" s="1" t="s">
        <v>1422</v>
      </c>
      <c r="C1400" s="1" t="s">
        <v>263</v>
      </c>
      <c r="D1400" s="1"/>
      <c r="E1400" s="2" t="s">
        <v>812</v>
      </c>
      <c r="F1400" s="3">
        <v>98</v>
      </c>
    </row>
    <row r="1401" spans="1:6" s="4" customFormat="1" ht="84" x14ac:dyDescent="0.3">
      <c r="A1401" s="1" t="s">
        <v>302</v>
      </c>
      <c r="B1401" s="1" t="s">
        <v>1422</v>
      </c>
      <c r="C1401" s="1" t="s">
        <v>264</v>
      </c>
      <c r="D1401" s="1"/>
      <c r="E1401" s="2" t="s">
        <v>813</v>
      </c>
      <c r="F1401" s="3">
        <v>98</v>
      </c>
    </row>
    <row r="1402" spans="1:6" s="4" customFormat="1" ht="132" x14ac:dyDescent="0.3">
      <c r="A1402" s="1" t="s">
        <v>302</v>
      </c>
      <c r="B1402" s="1" t="s">
        <v>1422</v>
      </c>
      <c r="C1402" s="1" t="s">
        <v>425</v>
      </c>
      <c r="D1402" s="1"/>
      <c r="E1402" s="2" t="s">
        <v>823</v>
      </c>
      <c r="F1402" s="3">
        <v>98</v>
      </c>
    </row>
    <row r="1403" spans="1:6" s="4" customFormat="1" ht="36" x14ac:dyDescent="0.3">
      <c r="A1403" s="1" t="s">
        <v>302</v>
      </c>
      <c r="B1403" s="1" t="s">
        <v>1422</v>
      </c>
      <c r="C1403" s="1" t="s">
        <v>1332</v>
      </c>
      <c r="D1403" s="1"/>
      <c r="E1403" s="2" t="s">
        <v>1368</v>
      </c>
      <c r="F1403" s="3">
        <v>98</v>
      </c>
    </row>
    <row r="1404" spans="1:6" s="4" customFormat="1" ht="72" hidden="1" x14ac:dyDescent="0.3">
      <c r="A1404" s="1" t="s">
        <v>302</v>
      </c>
      <c r="B1404" s="1" t="s">
        <v>1422</v>
      </c>
      <c r="C1404" s="1" t="s">
        <v>1332</v>
      </c>
      <c r="D1404" s="1" t="s">
        <v>51</v>
      </c>
      <c r="E1404" s="2" t="s">
        <v>663</v>
      </c>
      <c r="F1404" s="3">
        <v>98</v>
      </c>
    </row>
    <row r="1405" spans="1:6" s="4" customFormat="1" ht="84" hidden="1" x14ac:dyDescent="0.3">
      <c r="A1405" s="1" t="s">
        <v>302</v>
      </c>
      <c r="B1405" s="1" t="s">
        <v>1422</v>
      </c>
      <c r="C1405" s="1" t="s">
        <v>1332</v>
      </c>
      <c r="D1405" s="1" t="s">
        <v>52</v>
      </c>
      <c r="E1405" s="2" t="s">
        <v>664</v>
      </c>
      <c r="F1405" s="3">
        <v>98</v>
      </c>
    </row>
    <row r="1406" spans="1:6" s="4" customFormat="1" ht="48" x14ac:dyDescent="0.3">
      <c r="A1406" s="1" t="s">
        <v>302</v>
      </c>
      <c r="B1406" s="1" t="s">
        <v>1422</v>
      </c>
      <c r="C1406" s="1" t="s">
        <v>266</v>
      </c>
      <c r="D1406" s="1"/>
      <c r="E1406" s="2" t="s">
        <v>5</v>
      </c>
      <c r="F1406" s="3">
        <v>18749.7</v>
      </c>
    </row>
    <row r="1407" spans="1:6" s="4" customFormat="1" ht="72" x14ac:dyDescent="0.3">
      <c r="A1407" s="1" t="s">
        <v>302</v>
      </c>
      <c r="B1407" s="1" t="s">
        <v>1422</v>
      </c>
      <c r="C1407" s="1" t="s">
        <v>267</v>
      </c>
      <c r="D1407" s="1"/>
      <c r="E1407" s="2" t="s">
        <v>6</v>
      </c>
      <c r="F1407" s="3">
        <v>18749.7</v>
      </c>
    </row>
    <row r="1408" spans="1:6" s="4" customFormat="1" ht="72" x14ac:dyDescent="0.3">
      <c r="A1408" s="1" t="s">
        <v>302</v>
      </c>
      <c r="B1408" s="1" t="s">
        <v>1422</v>
      </c>
      <c r="C1408" s="1" t="s">
        <v>284</v>
      </c>
      <c r="D1408" s="1"/>
      <c r="E1408" s="2" t="s">
        <v>7</v>
      </c>
      <c r="F1408" s="3">
        <v>16079</v>
      </c>
    </row>
    <row r="1409" spans="1:6" s="4" customFormat="1" ht="72" hidden="1" x14ac:dyDescent="0.3">
      <c r="A1409" s="1" t="s">
        <v>302</v>
      </c>
      <c r="B1409" s="1" t="s">
        <v>1422</v>
      </c>
      <c r="C1409" s="1" t="s">
        <v>284</v>
      </c>
      <c r="D1409" s="1" t="s">
        <v>51</v>
      </c>
      <c r="E1409" s="2" t="s">
        <v>663</v>
      </c>
      <c r="F1409" s="3">
        <v>16079</v>
      </c>
    </row>
    <row r="1410" spans="1:6" s="4" customFormat="1" ht="84" hidden="1" x14ac:dyDescent="0.3">
      <c r="A1410" s="1" t="s">
        <v>302</v>
      </c>
      <c r="B1410" s="1" t="s">
        <v>1422</v>
      </c>
      <c r="C1410" s="1" t="s">
        <v>284</v>
      </c>
      <c r="D1410" s="1" t="s">
        <v>52</v>
      </c>
      <c r="E1410" s="2" t="s">
        <v>664</v>
      </c>
      <c r="F1410" s="3">
        <v>16079</v>
      </c>
    </row>
    <row r="1411" spans="1:6" s="4" customFormat="1" ht="72" x14ac:dyDescent="0.3">
      <c r="A1411" s="1" t="s">
        <v>302</v>
      </c>
      <c r="B1411" s="1" t="s">
        <v>1422</v>
      </c>
      <c r="C1411" s="1" t="s">
        <v>285</v>
      </c>
      <c r="D1411" s="1"/>
      <c r="E1411" s="2" t="s">
        <v>8</v>
      </c>
      <c r="F1411" s="3">
        <v>2670.7</v>
      </c>
    </row>
    <row r="1412" spans="1:6" s="4" customFormat="1" ht="72" hidden="1" x14ac:dyDescent="0.3">
      <c r="A1412" s="1" t="s">
        <v>302</v>
      </c>
      <c r="B1412" s="1" t="s">
        <v>1422</v>
      </c>
      <c r="C1412" s="1" t="s">
        <v>285</v>
      </c>
      <c r="D1412" s="1" t="s">
        <v>51</v>
      </c>
      <c r="E1412" s="2" t="s">
        <v>663</v>
      </c>
      <c r="F1412" s="3">
        <v>2670.7</v>
      </c>
    </row>
    <row r="1413" spans="1:6" s="4" customFormat="1" ht="84" hidden="1" x14ac:dyDescent="0.3">
      <c r="A1413" s="1" t="s">
        <v>302</v>
      </c>
      <c r="B1413" s="1" t="s">
        <v>1422</v>
      </c>
      <c r="C1413" s="1" t="s">
        <v>285</v>
      </c>
      <c r="D1413" s="1" t="s">
        <v>52</v>
      </c>
      <c r="E1413" s="2" t="s">
        <v>664</v>
      </c>
      <c r="F1413" s="3">
        <v>2670.7</v>
      </c>
    </row>
    <row r="1414" spans="1:6" s="4" customFormat="1" ht="60" x14ac:dyDescent="0.3">
      <c r="A1414" s="1" t="s">
        <v>302</v>
      </c>
      <c r="B1414" s="1" t="s">
        <v>1422</v>
      </c>
      <c r="C1414" s="1" t="s">
        <v>289</v>
      </c>
      <c r="D1414" s="1"/>
      <c r="E1414" s="2" t="s">
        <v>871</v>
      </c>
      <c r="F1414" s="3">
        <v>4175.8</v>
      </c>
    </row>
    <row r="1415" spans="1:6" s="4" customFormat="1" ht="108" x14ac:dyDescent="0.3">
      <c r="A1415" s="1" t="s">
        <v>302</v>
      </c>
      <c r="B1415" s="1" t="s">
        <v>1422</v>
      </c>
      <c r="C1415" s="1" t="s">
        <v>290</v>
      </c>
      <c r="D1415" s="1"/>
      <c r="E1415" s="2" t="s">
        <v>872</v>
      </c>
      <c r="F1415" s="3">
        <v>4175.8</v>
      </c>
    </row>
    <row r="1416" spans="1:6" s="4" customFormat="1" ht="84" x14ac:dyDescent="0.3">
      <c r="A1416" s="1" t="s">
        <v>302</v>
      </c>
      <c r="B1416" s="1" t="s">
        <v>1422</v>
      </c>
      <c r="C1416" s="1" t="s">
        <v>291</v>
      </c>
      <c r="D1416" s="1"/>
      <c r="E1416" s="2" t="s">
        <v>873</v>
      </c>
      <c r="F1416" s="3">
        <v>4175.8</v>
      </c>
    </row>
    <row r="1417" spans="1:6" s="4" customFormat="1" ht="72" x14ac:dyDescent="0.3">
      <c r="A1417" s="1" t="s">
        <v>302</v>
      </c>
      <c r="B1417" s="1" t="s">
        <v>1422</v>
      </c>
      <c r="C1417" s="1" t="s">
        <v>286</v>
      </c>
      <c r="D1417" s="1"/>
      <c r="E1417" s="2" t="s">
        <v>874</v>
      </c>
      <c r="F1417" s="3">
        <v>4175.8</v>
      </c>
    </row>
    <row r="1418" spans="1:6" s="4" customFormat="1" ht="24" hidden="1" x14ac:dyDescent="0.3">
      <c r="A1418" s="1" t="s">
        <v>302</v>
      </c>
      <c r="B1418" s="1" t="s">
        <v>1422</v>
      </c>
      <c r="C1418" s="1" t="s">
        <v>286</v>
      </c>
      <c r="D1418" s="1" t="s">
        <v>53</v>
      </c>
      <c r="E1418" s="2" t="s">
        <v>679</v>
      </c>
      <c r="F1418" s="3">
        <v>4175.8</v>
      </c>
    </row>
    <row r="1419" spans="1:6" s="4" customFormat="1" ht="120" hidden="1" x14ac:dyDescent="0.3">
      <c r="A1419" s="1" t="s">
        <v>302</v>
      </c>
      <c r="B1419" s="1" t="s">
        <v>1422</v>
      </c>
      <c r="C1419" s="1" t="s">
        <v>286</v>
      </c>
      <c r="D1419" s="1" t="s">
        <v>262</v>
      </c>
      <c r="E1419" s="2" t="s">
        <v>680</v>
      </c>
      <c r="F1419" s="3">
        <v>4175.8</v>
      </c>
    </row>
    <row r="1420" spans="1:6" s="4" customFormat="1" ht="72" x14ac:dyDescent="0.3">
      <c r="A1420" s="1" t="s">
        <v>302</v>
      </c>
      <c r="B1420" s="1" t="s">
        <v>1422</v>
      </c>
      <c r="C1420" s="1" t="s">
        <v>269</v>
      </c>
      <c r="D1420" s="1"/>
      <c r="E1420" s="2" t="s">
        <v>1137</v>
      </c>
      <c r="F1420" s="3">
        <v>2874.3</v>
      </c>
    </row>
    <row r="1421" spans="1:6" s="4" customFormat="1" ht="72" x14ac:dyDescent="0.3">
      <c r="A1421" s="1" t="s">
        <v>302</v>
      </c>
      <c r="B1421" s="1" t="s">
        <v>1422</v>
      </c>
      <c r="C1421" s="1" t="s">
        <v>292</v>
      </c>
      <c r="D1421" s="1"/>
      <c r="E1421" s="2" t="s">
        <v>1156</v>
      </c>
      <c r="F1421" s="3">
        <v>2874.3</v>
      </c>
    </row>
    <row r="1422" spans="1:6" s="4" customFormat="1" ht="108" x14ac:dyDescent="0.3">
      <c r="A1422" s="1" t="s">
        <v>302</v>
      </c>
      <c r="B1422" s="1" t="s">
        <v>1422</v>
      </c>
      <c r="C1422" s="1" t="s">
        <v>293</v>
      </c>
      <c r="D1422" s="1"/>
      <c r="E1422" s="2" t="s">
        <v>1157</v>
      </c>
      <c r="F1422" s="3">
        <v>2874.3</v>
      </c>
    </row>
    <row r="1423" spans="1:6" s="4" customFormat="1" ht="48" x14ac:dyDescent="0.3">
      <c r="A1423" s="1" t="s">
        <v>302</v>
      </c>
      <c r="B1423" s="1" t="s">
        <v>1422</v>
      </c>
      <c r="C1423" s="1" t="s">
        <v>287</v>
      </c>
      <c r="D1423" s="1"/>
      <c r="E1423" s="2" t="s">
        <v>1158</v>
      </c>
      <c r="F1423" s="3">
        <v>2874.3</v>
      </c>
    </row>
    <row r="1424" spans="1:6" s="4" customFormat="1" ht="72" hidden="1" x14ac:dyDescent="0.3">
      <c r="A1424" s="1" t="s">
        <v>302</v>
      </c>
      <c r="B1424" s="1" t="s">
        <v>1422</v>
      </c>
      <c r="C1424" s="1" t="s">
        <v>287</v>
      </c>
      <c r="D1424" s="1" t="s">
        <v>51</v>
      </c>
      <c r="E1424" s="2" t="s">
        <v>663</v>
      </c>
      <c r="F1424" s="3">
        <v>2874.3</v>
      </c>
    </row>
    <row r="1425" spans="1:6" s="4" customFormat="1" ht="84" hidden="1" x14ac:dyDescent="0.3">
      <c r="A1425" s="1" t="s">
        <v>302</v>
      </c>
      <c r="B1425" s="1" t="s">
        <v>1422</v>
      </c>
      <c r="C1425" s="1" t="s">
        <v>287</v>
      </c>
      <c r="D1425" s="1" t="s">
        <v>52</v>
      </c>
      <c r="E1425" s="2" t="s">
        <v>664</v>
      </c>
      <c r="F1425" s="3">
        <v>2874.3</v>
      </c>
    </row>
    <row r="1426" spans="1:6" s="4" customFormat="1" ht="60" x14ac:dyDescent="0.3">
      <c r="A1426" s="1" t="s">
        <v>302</v>
      </c>
      <c r="B1426" s="1" t="s">
        <v>1422</v>
      </c>
      <c r="C1426" s="1" t="s">
        <v>62</v>
      </c>
      <c r="D1426" s="1"/>
      <c r="E1426" s="2" t="s">
        <v>1196</v>
      </c>
      <c r="F1426" s="3">
        <v>402.875</v>
      </c>
    </row>
    <row r="1427" spans="1:6" s="4" customFormat="1" ht="84" x14ac:dyDescent="0.3">
      <c r="A1427" s="1" t="s">
        <v>302</v>
      </c>
      <c r="B1427" s="1" t="s">
        <v>1422</v>
      </c>
      <c r="C1427" s="1" t="s">
        <v>527</v>
      </c>
      <c r="D1427" s="1"/>
      <c r="E1427" s="2" t="s">
        <v>114</v>
      </c>
      <c r="F1427" s="3">
        <v>402.875</v>
      </c>
    </row>
    <row r="1428" spans="1:6" s="4" customFormat="1" ht="72" hidden="1" x14ac:dyDescent="0.3">
      <c r="A1428" s="1" t="s">
        <v>302</v>
      </c>
      <c r="B1428" s="1" t="s">
        <v>1422</v>
      </c>
      <c r="C1428" s="1" t="s">
        <v>527</v>
      </c>
      <c r="D1428" s="1" t="s">
        <v>51</v>
      </c>
      <c r="E1428" s="2" t="s">
        <v>663</v>
      </c>
      <c r="F1428" s="3">
        <v>377.875</v>
      </c>
    </row>
    <row r="1429" spans="1:6" s="4" customFormat="1" ht="84" hidden="1" x14ac:dyDescent="0.3">
      <c r="A1429" s="1" t="s">
        <v>302</v>
      </c>
      <c r="B1429" s="1" t="s">
        <v>1422</v>
      </c>
      <c r="C1429" s="1" t="s">
        <v>527</v>
      </c>
      <c r="D1429" s="1" t="s">
        <v>52</v>
      </c>
      <c r="E1429" s="2" t="s">
        <v>664</v>
      </c>
      <c r="F1429" s="3">
        <v>377.875</v>
      </c>
    </row>
    <row r="1430" spans="1:6" s="4" customFormat="1" ht="24" hidden="1" x14ac:dyDescent="0.3">
      <c r="A1430" s="1" t="s">
        <v>302</v>
      </c>
      <c r="B1430" s="1" t="s">
        <v>1422</v>
      </c>
      <c r="C1430" s="1" t="s">
        <v>527</v>
      </c>
      <c r="D1430" s="1" t="s">
        <v>53</v>
      </c>
      <c r="E1430" s="2" t="s">
        <v>679</v>
      </c>
      <c r="F1430" s="3">
        <v>25</v>
      </c>
    </row>
    <row r="1431" spans="1:6" s="4" customFormat="1" ht="120" hidden="1" x14ac:dyDescent="0.3">
      <c r="A1431" s="1" t="s">
        <v>302</v>
      </c>
      <c r="B1431" s="1" t="s">
        <v>1422</v>
      </c>
      <c r="C1431" s="1" t="s">
        <v>527</v>
      </c>
      <c r="D1431" s="1" t="s">
        <v>262</v>
      </c>
      <c r="E1431" s="2" t="s">
        <v>680</v>
      </c>
      <c r="F1431" s="3">
        <v>25</v>
      </c>
    </row>
    <row r="1432" spans="1:6" s="4" customFormat="1" ht="48" hidden="1" x14ac:dyDescent="0.3">
      <c r="A1432" s="1" t="s">
        <v>302</v>
      </c>
      <c r="B1432" s="1" t="s">
        <v>1423</v>
      </c>
      <c r="C1432" s="1"/>
      <c r="D1432" s="1"/>
      <c r="E1432" s="2" t="s">
        <v>646</v>
      </c>
      <c r="F1432" s="3">
        <v>10786.999999999998</v>
      </c>
    </row>
    <row r="1433" spans="1:6" s="4" customFormat="1" ht="72" x14ac:dyDescent="0.3">
      <c r="A1433" s="1" t="s">
        <v>302</v>
      </c>
      <c r="B1433" s="1" t="s">
        <v>1423</v>
      </c>
      <c r="C1433" s="1" t="s">
        <v>263</v>
      </c>
      <c r="D1433" s="1"/>
      <c r="E1433" s="2" t="s">
        <v>812</v>
      </c>
      <c r="F1433" s="3">
        <v>10754.999999999998</v>
      </c>
    </row>
    <row r="1434" spans="1:6" s="4" customFormat="1" ht="48" x14ac:dyDescent="0.3">
      <c r="A1434" s="1" t="s">
        <v>302</v>
      </c>
      <c r="B1434" s="1" t="s">
        <v>1423</v>
      </c>
      <c r="C1434" s="1" t="s">
        <v>295</v>
      </c>
      <c r="D1434" s="1"/>
      <c r="E1434" s="2" t="s">
        <v>3</v>
      </c>
      <c r="F1434" s="3">
        <v>10754.999999999998</v>
      </c>
    </row>
    <row r="1435" spans="1:6" s="4" customFormat="1" ht="72" x14ac:dyDescent="0.3">
      <c r="A1435" s="1" t="s">
        <v>302</v>
      </c>
      <c r="B1435" s="1" t="s">
        <v>1423</v>
      </c>
      <c r="C1435" s="1" t="s">
        <v>296</v>
      </c>
      <c r="D1435" s="1"/>
      <c r="E1435" s="2" t="s">
        <v>4</v>
      </c>
      <c r="F1435" s="3">
        <v>10754.999999999998</v>
      </c>
    </row>
    <row r="1436" spans="1:6" s="4" customFormat="1" ht="84" x14ac:dyDescent="0.3">
      <c r="A1436" s="1" t="s">
        <v>302</v>
      </c>
      <c r="B1436" s="1" t="s">
        <v>1423</v>
      </c>
      <c r="C1436" s="1" t="s">
        <v>294</v>
      </c>
      <c r="D1436" s="1"/>
      <c r="E1436" s="2" t="s">
        <v>710</v>
      </c>
      <c r="F1436" s="3">
        <v>10754.999999999998</v>
      </c>
    </row>
    <row r="1437" spans="1:6" s="4" customFormat="1" ht="144" hidden="1" x14ac:dyDescent="0.3">
      <c r="A1437" s="1" t="s">
        <v>302</v>
      </c>
      <c r="B1437" s="1" t="s">
        <v>1423</v>
      </c>
      <c r="C1437" s="1" t="s">
        <v>294</v>
      </c>
      <c r="D1437" s="1" t="s">
        <v>58</v>
      </c>
      <c r="E1437" s="2" t="s">
        <v>660</v>
      </c>
      <c r="F1437" s="3">
        <v>8215.1299999999992</v>
      </c>
    </row>
    <row r="1438" spans="1:6" s="4" customFormat="1" ht="36" hidden="1" x14ac:dyDescent="0.3">
      <c r="A1438" s="1" t="s">
        <v>302</v>
      </c>
      <c r="B1438" s="1" t="s">
        <v>1423</v>
      </c>
      <c r="C1438" s="1" t="s">
        <v>294</v>
      </c>
      <c r="D1438" s="1" t="s">
        <v>59</v>
      </c>
      <c r="E1438" s="2" t="s">
        <v>661</v>
      </c>
      <c r="F1438" s="3">
        <v>8215.1299999999992</v>
      </c>
    </row>
    <row r="1439" spans="1:6" s="4" customFormat="1" ht="72" hidden="1" x14ac:dyDescent="0.3">
      <c r="A1439" s="1" t="s">
        <v>302</v>
      </c>
      <c r="B1439" s="1" t="s">
        <v>1423</v>
      </c>
      <c r="C1439" s="1" t="s">
        <v>294</v>
      </c>
      <c r="D1439" s="1" t="s">
        <v>51</v>
      </c>
      <c r="E1439" s="2" t="s">
        <v>663</v>
      </c>
      <c r="F1439" s="3">
        <v>2534.4699999999998</v>
      </c>
    </row>
    <row r="1440" spans="1:6" s="4" customFormat="1" ht="84" hidden="1" x14ac:dyDescent="0.3">
      <c r="A1440" s="1" t="s">
        <v>302</v>
      </c>
      <c r="B1440" s="1" t="s">
        <v>1423</v>
      </c>
      <c r="C1440" s="1" t="s">
        <v>294</v>
      </c>
      <c r="D1440" s="1" t="s">
        <v>52</v>
      </c>
      <c r="E1440" s="2" t="s">
        <v>664</v>
      </c>
      <c r="F1440" s="3">
        <v>2534.4699999999998</v>
      </c>
    </row>
    <row r="1441" spans="1:6" s="4" customFormat="1" ht="24" hidden="1" x14ac:dyDescent="0.3">
      <c r="A1441" s="1" t="s">
        <v>302</v>
      </c>
      <c r="B1441" s="1" t="s">
        <v>1423</v>
      </c>
      <c r="C1441" s="1" t="s">
        <v>294</v>
      </c>
      <c r="D1441" s="1" t="s">
        <v>53</v>
      </c>
      <c r="E1441" s="2" t="s">
        <v>679</v>
      </c>
      <c r="F1441" s="3">
        <v>5.4</v>
      </c>
    </row>
    <row r="1442" spans="1:6" s="4" customFormat="1" ht="36" hidden="1" x14ac:dyDescent="0.3">
      <c r="A1442" s="1" t="s">
        <v>302</v>
      </c>
      <c r="B1442" s="1" t="s">
        <v>1423</v>
      </c>
      <c r="C1442" s="1" t="s">
        <v>294</v>
      </c>
      <c r="D1442" s="1" t="s">
        <v>60</v>
      </c>
      <c r="E1442" s="2" t="s">
        <v>682</v>
      </c>
      <c r="F1442" s="3">
        <v>5.4</v>
      </c>
    </row>
    <row r="1443" spans="1:6" s="4" customFormat="1" ht="60" x14ac:dyDescent="0.3">
      <c r="A1443" s="1" t="s">
        <v>302</v>
      </c>
      <c r="B1443" s="1" t="s">
        <v>1423</v>
      </c>
      <c r="C1443" s="1" t="s">
        <v>62</v>
      </c>
      <c r="D1443" s="1"/>
      <c r="E1443" s="2" t="s">
        <v>1196</v>
      </c>
      <c r="F1443" s="3">
        <v>32</v>
      </c>
    </row>
    <row r="1444" spans="1:6" s="4" customFormat="1" ht="36" x14ac:dyDescent="0.3">
      <c r="A1444" s="1" t="s">
        <v>302</v>
      </c>
      <c r="B1444" s="1" t="s">
        <v>1423</v>
      </c>
      <c r="C1444" s="1" t="s">
        <v>83</v>
      </c>
      <c r="D1444" s="1"/>
      <c r="E1444" s="2" t="s">
        <v>1288</v>
      </c>
      <c r="F1444" s="3">
        <v>32</v>
      </c>
    </row>
    <row r="1445" spans="1:6" s="4" customFormat="1" ht="36" x14ac:dyDescent="0.3">
      <c r="A1445" s="1" t="s">
        <v>302</v>
      </c>
      <c r="B1445" s="1" t="s">
        <v>1423</v>
      </c>
      <c r="C1445" s="1" t="s">
        <v>1358</v>
      </c>
      <c r="D1445" s="1"/>
      <c r="E1445" s="2" t="s">
        <v>1359</v>
      </c>
      <c r="F1445" s="3">
        <v>32</v>
      </c>
    </row>
    <row r="1446" spans="1:6" s="4" customFormat="1" ht="72" hidden="1" x14ac:dyDescent="0.3">
      <c r="A1446" s="1" t="s">
        <v>302</v>
      </c>
      <c r="B1446" s="1" t="s">
        <v>1423</v>
      </c>
      <c r="C1446" s="1" t="s">
        <v>1358</v>
      </c>
      <c r="D1446" s="1" t="s">
        <v>51</v>
      </c>
      <c r="E1446" s="2" t="s">
        <v>663</v>
      </c>
      <c r="F1446" s="3">
        <v>32</v>
      </c>
    </row>
    <row r="1447" spans="1:6" s="4" customFormat="1" ht="84" hidden="1" x14ac:dyDescent="0.3">
      <c r="A1447" s="1" t="s">
        <v>302</v>
      </c>
      <c r="B1447" s="1" t="s">
        <v>1423</v>
      </c>
      <c r="C1447" s="1" t="s">
        <v>1358</v>
      </c>
      <c r="D1447" s="1" t="s">
        <v>52</v>
      </c>
      <c r="E1447" s="2" t="s">
        <v>664</v>
      </c>
      <c r="F1447" s="3">
        <v>32</v>
      </c>
    </row>
    <row r="1448" spans="1:6" s="4" customFormat="1" ht="24" hidden="1" x14ac:dyDescent="0.3">
      <c r="A1448" s="1" t="s">
        <v>302</v>
      </c>
      <c r="B1448" s="1" t="s">
        <v>77</v>
      </c>
      <c r="C1448" s="1"/>
      <c r="D1448" s="1"/>
      <c r="E1448" s="2" t="s">
        <v>623</v>
      </c>
      <c r="F1448" s="3">
        <v>3144</v>
      </c>
    </row>
    <row r="1449" spans="1:6" s="4" customFormat="1" ht="48" hidden="1" x14ac:dyDescent="0.3">
      <c r="A1449" s="1" t="s">
        <v>302</v>
      </c>
      <c r="B1449" s="1" t="s">
        <v>1402</v>
      </c>
      <c r="C1449" s="1"/>
      <c r="D1449" s="1"/>
      <c r="E1449" s="2" t="s">
        <v>647</v>
      </c>
      <c r="F1449" s="3">
        <v>3144</v>
      </c>
    </row>
    <row r="1450" spans="1:6" s="4" customFormat="1" ht="60" x14ac:dyDescent="0.3">
      <c r="A1450" s="1" t="s">
        <v>302</v>
      </c>
      <c r="B1450" s="1" t="s">
        <v>1402</v>
      </c>
      <c r="C1450" s="1" t="s">
        <v>112</v>
      </c>
      <c r="D1450" s="1"/>
      <c r="E1450" s="2" t="s">
        <v>882</v>
      </c>
      <c r="F1450" s="3">
        <v>3144</v>
      </c>
    </row>
    <row r="1451" spans="1:6" s="4" customFormat="1" ht="48" x14ac:dyDescent="0.3">
      <c r="A1451" s="1" t="s">
        <v>302</v>
      </c>
      <c r="B1451" s="1" t="s">
        <v>1402</v>
      </c>
      <c r="C1451" s="1" t="s">
        <v>131</v>
      </c>
      <c r="D1451" s="1"/>
      <c r="E1451" s="2" t="s">
        <v>883</v>
      </c>
      <c r="F1451" s="3">
        <v>3144</v>
      </c>
    </row>
    <row r="1452" spans="1:6" s="4" customFormat="1" ht="84" x14ac:dyDescent="0.3">
      <c r="A1452" s="1" t="s">
        <v>302</v>
      </c>
      <c r="B1452" s="1" t="s">
        <v>1402</v>
      </c>
      <c r="C1452" s="1" t="s">
        <v>132</v>
      </c>
      <c r="D1452" s="1"/>
      <c r="E1452" s="2" t="s">
        <v>884</v>
      </c>
      <c r="F1452" s="3">
        <v>1947</v>
      </c>
    </row>
    <row r="1453" spans="1:6" s="4" customFormat="1" ht="48" x14ac:dyDescent="0.3">
      <c r="A1453" s="1" t="s">
        <v>302</v>
      </c>
      <c r="B1453" s="1" t="s">
        <v>1402</v>
      </c>
      <c r="C1453" s="1" t="s">
        <v>137</v>
      </c>
      <c r="D1453" s="1"/>
      <c r="E1453" s="2" t="s">
        <v>885</v>
      </c>
      <c r="F1453" s="3">
        <v>1947</v>
      </c>
    </row>
    <row r="1454" spans="1:6" s="4" customFormat="1" ht="72" hidden="1" x14ac:dyDescent="0.3">
      <c r="A1454" s="1" t="s">
        <v>302</v>
      </c>
      <c r="B1454" s="1" t="s">
        <v>1402</v>
      </c>
      <c r="C1454" s="1" t="s">
        <v>137</v>
      </c>
      <c r="D1454" s="1" t="s">
        <v>51</v>
      </c>
      <c r="E1454" s="2" t="s">
        <v>663</v>
      </c>
      <c r="F1454" s="3">
        <v>1947</v>
      </c>
    </row>
    <row r="1455" spans="1:6" s="4" customFormat="1" ht="84" hidden="1" x14ac:dyDescent="0.3">
      <c r="A1455" s="1" t="s">
        <v>302</v>
      </c>
      <c r="B1455" s="1" t="s">
        <v>1402</v>
      </c>
      <c r="C1455" s="1" t="s">
        <v>137</v>
      </c>
      <c r="D1455" s="1" t="s">
        <v>52</v>
      </c>
      <c r="E1455" s="2" t="s">
        <v>664</v>
      </c>
      <c r="F1455" s="3">
        <v>1947</v>
      </c>
    </row>
    <row r="1456" spans="1:6" s="4" customFormat="1" ht="60" x14ac:dyDescent="0.3">
      <c r="A1456" s="1" t="s">
        <v>302</v>
      </c>
      <c r="B1456" s="1" t="s">
        <v>1402</v>
      </c>
      <c r="C1456" s="1" t="s">
        <v>298</v>
      </c>
      <c r="D1456" s="1"/>
      <c r="E1456" s="2" t="s">
        <v>893</v>
      </c>
      <c r="F1456" s="3">
        <v>1197</v>
      </c>
    </row>
    <row r="1457" spans="1:6" s="4" customFormat="1" ht="36" x14ac:dyDescent="0.3">
      <c r="A1457" s="1" t="s">
        <v>302</v>
      </c>
      <c r="B1457" s="1" t="s">
        <v>1402</v>
      </c>
      <c r="C1457" s="1" t="s">
        <v>297</v>
      </c>
      <c r="D1457" s="1"/>
      <c r="E1457" s="2" t="s">
        <v>894</v>
      </c>
      <c r="F1457" s="3">
        <v>1197</v>
      </c>
    </row>
    <row r="1458" spans="1:6" s="4" customFormat="1" ht="72" hidden="1" x14ac:dyDescent="0.3">
      <c r="A1458" s="1" t="s">
        <v>302</v>
      </c>
      <c r="B1458" s="1" t="s">
        <v>1402</v>
      </c>
      <c r="C1458" s="1" t="s">
        <v>297</v>
      </c>
      <c r="D1458" s="1" t="s">
        <v>51</v>
      </c>
      <c r="E1458" s="2" t="s">
        <v>663</v>
      </c>
      <c r="F1458" s="3">
        <v>1197</v>
      </c>
    </row>
    <row r="1459" spans="1:6" s="4" customFormat="1" ht="84" hidden="1" x14ac:dyDescent="0.3">
      <c r="A1459" s="1" t="s">
        <v>302</v>
      </c>
      <c r="B1459" s="1" t="s">
        <v>1402</v>
      </c>
      <c r="C1459" s="1" t="s">
        <v>297</v>
      </c>
      <c r="D1459" s="1" t="s">
        <v>52</v>
      </c>
      <c r="E1459" s="2" t="s">
        <v>664</v>
      </c>
      <c r="F1459" s="3">
        <v>1197</v>
      </c>
    </row>
    <row r="1460" spans="1:6" s="4" customFormat="1" hidden="1" x14ac:dyDescent="0.3">
      <c r="A1460" s="1" t="s">
        <v>302</v>
      </c>
      <c r="B1460" s="1" t="s">
        <v>111</v>
      </c>
      <c r="C1460" s="1"/>
      <c r="D1460" s="1"/>
      <c r="E1460" s="2" t="s">
        <v>624</v>
      </c>
      <c r="F1460" s="3">
        <v>3766.1</v>
      </c>
    </row>
    <row r="1461" spans="1:6" s="4" customFormat="1" ht="24" hidden="1" x14ac:dyDescent="0.3">
      <c r="A1461" s="1" t="s">
        <v>302</v>
      </c>
      <c r="B1461" s="1" t="s">
        <v>1406</v>
      </c>
      <c r="C1461" s="1"/>
      <c r="D1461" s="1"/>
      <c r="E1461" s="2" t="s">
        <v>650</v>
      </c>
      <c r="F1461" s="3">
        <v>3766.1</v>
      </c>
    </row>
    <row r="1462" spans="1:6" s="4" customFormat="1" ht="48" x14ac:dyDescent="0.3">
      <c r="A1462" s="1" t="s">
        <v>302</v>
      </c>
      <c r="B1462" s="1" t="s">
        <v>1406</v>
      </c>
      <c r="C1462" s="1" t="s">
        <v>187</v>
      </c>
      <c r="D1462" s="1"/>
      <c r="E1462" s="2" t="s">
        <v>757</v>
      </c>
      <c r="F1462" s="3">
        <v>3514.1</v>
      </c>
    </row>
    <row r="1463" spans="1:6" s="4" customFormat="1" ht="84" x14ac:dyDescent="0.3">
      <c r="A1463" s="1" t="s">
        <v>302</v>
      </c>
      <c r="B1463" s="1" t="s">
        <v>1406</v>
      </c>
      <c r="C1463" s="1" t="s">
        <v>191</v>
      </c>
      <c r="D1463" s="1"/>
      <c r="E1463" s="2" t="s">
        <v>764</v>
      </c>
      <c r="F1463" s="3">
        <v>3514.1</v>
      </c>
    </row>
    <row r="1464" spans="1:6" s="4" customFormat="1" ht="72" x14ac:dyDescent="0.3">
      <c r="A1464" s="1" t="s">
        <v>302</v>
      </c>
      <c r="B1464" s="1" t="s">
        <v>1406</v>
      </c>
      <c r="C1464" s="1" t="s">
        <v>192</v>
      </c>
      <c r="D1464" s="1"/>
      <c r="E1464" s="2" t="s">
        <v>765</v>
      </c>
      <c r="F1464" s="3">
        <v>3514.1</v>
      </c>
    </row>
    <row r="1465" spans="1:6" s="4" customFormat="1" ht="132" x14ac:dyDescent="0.3">
      <c r="A1465" s="1" t="s">
        <v>302</v>
      </c>
      <c r="B1465" s="1" t="s">
        <v>1406</v>
      </c>
      <c r="C1465" s="1" t="s">
        <v>299</v>
      </c>
      <c r="D1465" s="1"/>
      <c r="E1465" s="2" t="s">
        <v>767</v>
      </c>
      <c r="F1465" s="3">
        <v>3514.1</v>
      </c>
    </row>
    <row r="1466" spans="1:6" s="4" customFormat="1" ht="84" hidden="1" x14ac:dyDescent="0.3">
      <c r="A1466" s="1" t="s">
        <v>302</v>
      </c>
      <c r="B1466" s="1" t="s">
        <v>1406</v>
      </c>
      <c r="C1466" s="1" t="s">
        <v>299</v>
      </c>
      <c r="D1466" s="1" t="s">
        <v>143</v>
      </c>
      <c r="E1466" s="2" t="s">
        <v>673</v>
      </c>
      <c r="F1466" s="3">
        <v>3514.1</v>
      </c>
    </row>
    <row r="1467" spans="1:6" s="4" customFormat="1" ht="84" hidden="1" x14ac:dyDescent="0.3">
      <c r="A1467" s="1" t="s">
        <v>302</v>
      </c>
      <c r="B1467" s="1" t="s">
        <v>1406</v>
      </c>
      <c r="C1467" s="1" t="s">
        <v>299</v>
      </c>
      <c r="D1467" s="1" t="s">
        <v>139</v>
      </c>
      <c r="E1467" s="2" t="s">
        <v>676</v>
      </c>
      <c r="F1467" s="3">
        <v>3514.1</v>
      </c>
    </row>
    <row r="1468" spans="1:6" s="4" customFormat="1" ht="108" x14ac:dyDescent="0.3">
      <c r="A1468" s="1" t="s">
        <v>302</v>
      </c>
      <c r="B1468" s="1" t="s">
        <v>1406</v>
      </c>
      <c r="C1468" s="1" t="s">
        <v>167</v>
      </c>
      <c r="D1468" s="1"/>
      <c r="E1468" s="2" t="s">
        <v>768</v>
      </c>
      <c r="F1468" s="3">
        <v>252</v>
      </c>
    </row>
    <row r="1469" spans="1:6" s="4" customFormat="1" ht="60" x14ac:dyDescent="0.3">
      <c r="A1469" s="1" t="s">
        <v>302</v>
      </c>
      <c r="B1469" s="1" t="s">
        <v>1406</v>
      </c>
      <c r="C1469" s="1" t="s">
        <v>193</v>
      </c>
      <c r="D1469" s="1"/>
      <c r="E1469" s="2" t="s">
        <v>786</v>
      </c>
      <c r="F1469" s="3">
        <v>252</v>
      </c>
    </row>
    <row r="1470" spans="1:6" s="4" customFormat="1" ht="96" x14ac:dyDescent="0.3">
      <c r="A1470" s="1" t="s">
        <v>302</v>
      </c>
      <c r="B1470" s="1" t="s">
        <v>1406</v>
      </c>
      <c r="C1470" s="1" t="s">
        <v>301</v>
      </c>
      <c r="D1470" s="1"/>
      <c r="E1470" s="2" t="s">
        <v>1251</v>
      </c>
      <c r="F1470" s="3">
        <v>252</v>
      </c>
    </row>
    <row r="1471" spans="1:6" s="4" customFormat="1" ht="60" x14ac:dyDescent="0.3">
      <c r="A1471" s="1" t="s">
        <v>302</v>
      </c>
      <c r="B1471" s="1" t="s">
        <v>1406</v>
      </c>
      <c r="C1471" s="1" t="s">
        <v>300</v>
      </c>
      <c r="D1471" s="1"/>
      <c r="E1471" s="2" t="s">
        <v>792</v>
      </c>
      <c r="F1471" s="3">
        <v>252</v>
      </c>
    </row>
    <row r="1472" spans="1:6" s="4" customFormat="1" ht="72" hidden="1" x14ac:dyDescent="0.3">
      <c r="A1472" s="1" t="s">
        <v>302</v>
      </c>
      <c r="B1472" s="1" t="s">
        <v>1406</v>
      </c>
      <c r="C1472" s="1" t="s">
        <v>300</v>
      </c>
      <c r="D1472" s="1" t="s">
        <v>51</v>
      </c>
      <c r="E1472" s="2" t="s">
        <v>663</v>
      </c>
      <c r="F1472" s="3">
        <v>252</v>
      </c>
    </row>
    <row r="1473" spans="1:6" s="4" customFormat="1" ht="84" hidden="1" x14ac:dyDescent="0.3">
      <c r="A1473" s="1" t="s">
        <v>302</v>
      </c>
      <c r="B1473" s="1" t="s">
        <v>1406</v>
      </c>
      <c r="C1473" s="1" t="s">
        <v>300</v>
      </c>
      <c r="D1473" s="1" t="s">
        <v>52</v>
      </c>
      <c r="E1473" s="2" t="s">
        <v>664</v>
      </c>
      <c r="F1473" s="3">
        <v>252</v>
      </c>
    </row>
    <row r="1474" spans="1:6" s="4" customFormat="1" ht="24" hidden="1" x14ac:dyDescent="0.3">
      <c r="A1474" s="1" t="s">
        <v>302</v>
      </c>
      <c r="B1474" s="1" t="s">
        <v>71</v>
      </c>
      <c r="C1474" s="1"/>
      <c r="D1474" s="1"/>
      <c r="E1474" s="2" t="s">
        <v>625</v>
      </c>
      <c r="F1474" s="3">
        <v>5500.7489700000006</v>
      </c>
    </row>
    <row r="1475" spans="1:6" s="4" customFormat="1" hidden="1" x14ac:dyDescent="0.3">
      <c r="A1475" s="1" t="s">
        <v>302</v>
      </c>
      <c r="B1475" s="1" t="s">
        <v>1408</v>
      </c>
      <c r="C1475" s="1"/>
      <c r="D1475" s="1"/>
      <c r="E1475" s="2" t="s">
        <v>652</v>
      </c>
      <c r="F1475" s="3">
        <v>5500.7489700000006</v>
      </c>
    </row>
    <row r="1476" spans="1:6" s="4" customFormat="1" ht="48" x14ac:dyDescent="0.3">
      <c r="A1476" s="1" t="s">
        <v>302</v>
      </c>
      <c r="B1476" s="1" t="s">
        <v>1408</v>
      </c>
      <c r="C1476" s="1" t="s">
        <v>162</v>
      </c>
      <c r="D1476" s="1"/>
      <c r="E1476" s="2" t="s">
        <v>730</v>
      </c>
      <c r="F1476" s="3">
        <v>1281.5999999999999</v>
      </c>
    </row>
    <row r="1477" spans="1:6" s="4" customFormat="1" ht="60" x14ac:dyDescent="0.3">
      <c r="A1477" s="1" t="s">
        <v>302</v>
      </c>
      <c r="B1477" s="1" t="s">
        <v>1408</v>
      </c>
      <c r="C1477" s="1" t="s">
        <v>214</v>
      </c>
      <c r="D1477" s="1"/>
      <c r="E1477" s="2" t="s">
        <v>731</v>
      </c>
      <c r="F1477" s="3">
        <v>1281.5999999999999</v>
      </c>
    </row>
    <row r="1478" spans="1:6" s="4" customFormat="1" ht="60" x14ac:dyDescent="0.3">
      <c r="A1478" s="1" t="s">
        <v>302</v>
      </c>
      <c r="B1478" s="1" t="s">
        <v>1408</v>
      </c>
      <c r="C1478" s="1" t="s">
        <v>215</v>
      </c>
      <c r="D1478" s="1"/>
      <c r="E1478" s="2" t="s">
        <v>732</v>
      </c>
      <c r="F1478" s="3">
        <v>1281.5999999999999</v>
      </c>
    </row>
    <row r="1479" spans="1:6" s="4" customFormat="1" ht="84" x14ac:dyDescent="0.3">
      <c r="A1479" s="1" t="s">
        <v>302</v>
      </c>
      <c r="B1479" s="1" t="s">
        <v>1408</v>
      </c>
      <c r="C1479" s="1" t="s">
        <v>202</v>
      </c>
      <c r="D1479" s="1"/>
      <c r="E1479" s="2" t="s">
        <v>735</v>
      </c>
      <c r="F1479" s="3">
        <v>1281.5999999999999</v>
      </c>
    </row>
    <row r="1480" spans="1:6" s="4" customFormat="1" ht="72" hidden="1" x14ac:dyDescent="0.3">
      <c r="A1480" s="1" t="s">
        <v>302</v>
      </c>
      <c r="B1480" s="1" t="s">
        <v>1408</v>
      </c>
      <c r="C1480" s="1" t="s">
        <v>202</v>
      </c>
      <c r="D1480" s="1" t="s">
        <v>51</v>
      </c>
      <c r="E1480" s="2" t="s">
        <v>663</v>
      </c>
      <c r="F1480" s="3">
        <v>1281.5999999999999</v>
      </c>
    </row>
    <row r="1481" spans="1:6" s="4" customFormat="1" ht="84" hidden="1" x14ac:dyDescent="0.3">
      <c r="A1481" s="1" t="s">
        <v>302</v>
      </c>
      <c r="B1481" s="1" t="s">
        <v>1408</v>
      </c>
      <c r="C1481" s="1" t="s">
        <v>202</v>
      </c>
      <c r="D1481" s="1" t="s">
        <v>52</v>
      </c>
      <c r="E1481" s="2" t="s">
        <v>664</v>
      </c>
      <c r="F1481" s="3">
        <v>1281.5999999999999</v>
      </c>
    </row>
    <row r="1482" spans="1:6" s="4" customFormat="1" ht="60" x14ac:dyDescent="0.3">
      <c r="A1482" s="1" t="s">
        <v>302</v>
      </c>
      <c r="B1482" s="1" t="s">
        <v>1408</v>
      </c>
      <c r="C1482" s="1" t="s">
        <v>62</v>
      </c>
      <c r="D1482" s="1"/>
      <c r="E1482" s="2" t="s">
        <v>1196</v>
      </c>
      <c r="F1482" s="3">
        <v>4219.1489700000002</v>
      </c>
    </row>
    <row r="1483" spans="1:6" s="4" customFormat="1" ht="84" x14ac:dyDescent="0.3">
      <c r="A1483" s="1" t="s">
        <v>302</v>
      </c>
      <c r="B1483" s="1" t="s">
        <v>1408</v>
      </c>
      <c r="C1483" s="1" t="s">
        <v>527</v>
      </c>
      <c r="D1483" s="1"/>
      <c r="E1483" s="2" t="s">
        <v>114</v>
      </c>
      <c r="F1483" s="3">
        <v>4219.1489700000002</v>
      </c>
    </row>
    <row r="1484" spans="1:6" s="4" customFormat="1" ht="72" hidden="1" x14ac:dyDescent="0.3">
      <c r="A1484" s="1" t="s">
        <v>302</v>
      </c>
      <c r="B1484" s="1" t="s">
        <v>1408</v>
      </c>
      <c r="C1484" s="1" t="s">
        <v>527</v>
      </c>
      <c r="D1484" s="1" t="s">
        <v>51</v>
      </c>
      <c r="E1484" s="2" t="s">
        <v>663</v>
      </c>
      <c r="F1484" s="3">
        <v>3139.1489700000002</v>
      </c>
    </row>
    <row r="1485" spans="1:6" s="4" customFormat="1" ht="84" hidden="1" x14ac:dyDescent="0.3">
      <c r="A1485" s="1" t="s">
        <v>302</v>
      </c>
      <c r="B1485" s="1" t="s">
        <v>1408</v>
      </c>
      <c r="C1485" s="1" t="s">
        <v>527</v>
      </c>
      <c r="D1485" s="1" t="s">
        <v>52</v>
      </c>
      <c r="E1485" s="2" t="s">
        <v>664</v>
      </c>
      <c r="F1485" s="3">
        <v>3139.1489700000002</v>
      </c>
    </row>
    <row r="1486" spans="1:6" s="4" customFormat="1" ht="84" hidden="1" x14ac:dyDescent="0.3">
      <c r="A1486" s="1" t="s">
        <v>302</v>
      </c>
      <c r="B1486" s="1" t="s">
        <v>1408</v>
      </c>
      <c r="C1486" s="1" t="s">
        <v>527</v>
      </c>
      <c r="D1486" s="1" t="s">
        <v>143</v>
      </c>
      <c r="E1486" s="2" t="s">
        <v>673</v>
      </c>
      <c r="F1486" s="3">
        <v>1080</v>
      </c>
    </row>
    <row r="1487" spans="1:6" s="4" customFormat="1" ht="84" hidden="1" x14ac:dyDescent="0.3">
      <c r="A1487" s="1" t="s">
        <v>302</v>
      </c>
      <c r="B1487" s="1" t="s">
        <v>1408</v>
      </c>
      <c r="C1487" s="1" t="s">
        <v>527</v>
      </c>
      <c r="D1487" s="1" t="s">
        <v>139</v>
      </c>
      <c r="E1487" s="2" t="s">
        <v>676</v>
      </c>
      <c r="F1487" s="3">
        <v>1080</v>
      </c>
    </row>
    <row r="1488" spans="1:6" s="4" customFormat="1" ht="24" hidden="1" x14ac:dyDescent="0.3">
      <c r="A1488" s="1" t="s">
        <v>302</v>
      </c>
      <c r="B1488" s="1" t="s">
        <v>78</v>
      </c>
      <c r="C1488" s="1"/>
      <c r="D1488" s="1"/>
      <c r="E1488" s="2" t="s">
        <v>1325</v>
      </c>
      <c r="F1488" s="3">
        <v>1896.2</v>
      </c>
    </row>
    <row r="1489" spans="1:6" s="4" customFormat="1" hidden="1" x14ac:dyDescent="0.3">
      <c r="A1489" s="1" t="s">
        <v>302</v>
      </c>
      <c r="B1489" s="1" t="s">
        <v>1395</v>
      </c>
      <c r="C1489" s="1"/>
      <c r="D1489" s="1"/>
      <c r="E1489" s="2" t="s">
        <v>1019</v>
      </c>
      <c r="F1489" s="3">
        <v>1896.2</v>
      </c>
    </row>
    <row r="1490" spans="1:6" s="4" customFormat="1" ht="60" x14ac:dyDescent="0.3">
      <c r="A1490" s="1" t="s">
        <v>302</v>
      </c>
      <c r="B1490" s="1" t="s">
        <v>1395</v>
      </c>
      <c r="C1490" s="1" t="s">
        <v>902</v>
      </c>
      <c r="D1490" s="1"/>
      <c r="E1490" s="2" t="s">
        <v>1248</v>
      </c>
      <c r="F1490" s="3">
        <v>1821.2</v>
      </c>
    </row>
    <row r="1491" spans="1:6" s="4" customFormat="1" ht="60" x14ac:dyDescent="0.3">
      <c r="A1491" s="1" t="s">
        <v>302</v>
      </c>
      <c r="B1491" s="1" t="s">
        <v>1395</v>
      </c>
      <c r="C1491" s="1" t="s">
        <v>906</v>
      </c>
      <c r="D1491" s="1"/>
      <c r="E1491" s="2" t="s">
        <v>1037</v>
      </c>
      <c r="F1491" s="3">
        <v>1821.2</v>
      </c>
    </row>
    <row r="1492" spans="1:6" s="4" customFormat="1" ht="132" x14ac:dyDescent="0.3">
      <c r="A1492" s="1" t="s">
        <v>302</v>
      </c>
      <c r="B1492" s="1" t="s">
        <v>1395</v>
      </c>
      <c r="C1492" s="1" t="s">
        <v>907</v>
      </c>
      <c r="D1492" s="1"/>
      <c r="E1492" s="2" t="s">
        <v>1038</v>
      </c>
      <c r="F1492" s="3">
        <v>1821.2</v>
      </c>
    </row>
    <row r="1493" spans="1:6" s="4" customFormat="1" ht="48" x14ac:dyDescent="0.3">
      <c r="A1493" s="1" t="s">
        <v>302</v>
      </c>
      <c r="B1493" s="1" t="s">
        <v>1395</v>
      </c>
      <c r="C1493" s="1" t="s">
        <v>905</v>
      </c>
      <c r="D1493" s="1"/>
      <c r="E1493" s="2" t="s">
        <v>1039</v>
      </c>
      <c r="F1493" s="3">
        <v>1821.2</v>
      </c>
    </row>
    <row r="1494" spans="1:6" s="4" customFormat="1" ht="72" hidden="1" x14ac:dyDescent="0.3">
      <c r="A1494" s="1" t="s">
        <v>302</v>
      </c>
      <c r="B1494" s="1" t="s">
        <v>1395</v>
      </c>
      <c r="C1494" s="1" t="s">
        <v>905</v>
      </c>
      <c r="D1494" s="1" t="s">
        <v>51</v>
      </c>
      <c r="E1494" s="2" t="s">
        <v>663</v>
      </c>
      <c r="F1494" s="3">
        <v>1821.2</v>
      </c>
    </row>
    <row r="1495" spans="1:6" s="4" customFormat="1" ht="84" hidden="1" x14ac:dyDescent="0.3">
      <c r="A1495" s="1" t="s">
        <v>302</v>
      </c>
      <c r="B1495" s="1" t="s">
        <v>1395</v>
      </c>
      <c r="C1495" s="1" t="s">
        <v>905</v>
      </c>
      <c r="D1495" s="1" t="s">
        <v>52</v>
      </c>
      <c r="E1495" s="2" t="s">
        <v>664</v>
      </c>
      <c r="F1495" s="3">
        <v>1821.2</v>
      </c>
    </row>
    <row r="1496" spans="1:6" s="4" customFormat="1" ht="60" x14ac:dyDescent="0.3">
      <c r="A1496" s="1" t="s">
        <v>302</v>
      </c>
      <c r="B1496" s="1" t="s">
        <v>1395</v>
      </c>
      <c r="C1496" s="1" t="s">
        <v>62</v>
      </c>
      <c r="D1496" s="1"/>
      <c r="E1496" s="2" t="s">
        <v>1196</v>
      </c>
      <c r="F1496" s="3">
        <v>75</v>
      </c>
    </row>
    <row r="1497" spans="1:6" s="4" customFormat="1" ht="84" x14ac:dyDescent="0.3">
      <c r="A1497" s="1" t="s">
        <v>302</v>
      </c>
      <c r="B1497" s="1" t="s">
        <v>1395</v>
      </c>
      <c r="C1497" s="1" t="s">
        <v>527</v>
      </c>
      <c r="D1497" s="1"/>
      <c r="E1497" s="2" t="s">
        <v>114</v>
      </c>
      <c r="F1497" s="3">
        <v>75</v>
      </c>
    </row>
    <row r="1498" spans="1:6" s="4" customFormat="1" ht="72" hidden="1" x14ac:dyDescent="0.3">
      <c r="A1498" s="1" t="s">
        <v>302</v>
      </c>
      <c r="B1498" s="1" t="s">
        <v>1395</v>
      </c>
      <c r="C1498" s="1" t="s">
        <v>527</v>
      </c>
      <c r="D1498" s="1" t="s">
        <v>51</v>
      </c>
      <c r="E1498" s="2" t="s">
        <v>663</v>
      </c>
      <c r="F1498" s="3">
        <v>75</v>
      </c>
    </row>
    <row r="1499" spans="1:6" s="4" customFormat="1" ht="84" hidden="1" x14ac:dyDescent="0.3">
      <c r="A1499" s="1" t="s">
        <v>302</v>
      </c>
      <c r="B1499" s="1" t="s">
        <v>1395</v>
      </c>
      <c r="C1499" s="1" t="s">
        <v>527</v>
      </c>
      <c r="D1499" s="1" t="s">
        <v>52</v>
      </c>
      <c r="E1499" s="2" t="s">
        <v>664</v>
      </c>
      <c r="F1499" s="3">
        <v>75</v>
      </c>
    </row>
    <row r="1500" spans="1:6" s="4" customFormat="1" ht="36" hidden="1" x14ac:dyDescent="0.3">
      <c r="A1500" s="1" t="s">
        <v>303</v>
      </c>
      <c r="B1500" s="1" t="s">
        <v>1396</v>
      </c>
      <c r="C1500" s="1"/>
      <c r="D1500" s="1"/>
      <c r="E1500" s="2" t="s">
        <v>600</v>
      </c>
      <c r="F1500" s="3">
        <v>510029.86134</v>
      </c>
    </row>
    <row r="1501" spans="1:6" s="4" customFormat="1" ht="24" hidden="1" x14ac:dyDescent="0.3">
      <c r="A1501" s="1" t="s">
        <v>303</v>
      </c>
      <c r="B1501" s="1" t="s">
        <v>45</v>
      </c>
      <c r="C1501" s="1"/>
      <c r="D1501" s="1"/>
      <c r="E1501" s="2" t="s">
        <v>619</v>
      </c>
      <c r="F1501" s="3">
        <v>63143.260999999999</v>
      </c>
    </row>
    <row r="1502" spans="1:6" s="4" customFormat="1" ht="132" hidden="1" x14ac:dyDescent="0.3">
      <c r="A1502" s="1" t="s">
        <v>303</v>
      </c>
      <c r="B1502" s="1" t="s">
        <v>1417</v>
      </c>
      <c r="C1502" s="1"/>
      <c r="D1502" s="1"/>
      <c r="E1502" s="2" t="s">
        <v>631</v>
      </c>
      <c r="F1502" s="3">
        <v>46741.4</v>
      </c>
    </row>
    <row r="1503" spans="1:6" s="4" customFormat="1" ht="108" x14ac:dyDescent="0.3">
      <c r="A1503" s="1" t="s">
        <v>303</v>
      </c>
      <c r="B1503" s="1" t="s">
        <v>1417</v>
      </c>
      <c r="C1503" s="1" t="s">
        <v>167</v>
      </c>
      <c r="D1503" s="1"/>
      <c r="E1503" s="2" t="s">
        <v>768</v>
      </c>
      <c r="F1503" s="3">
        <v>5071.6000000000004</v>
      </c>
    </row>
    <row r="1504" spans="1:6" s="4" customFormat="1" ht="72" x14ac:dyDescent="0.3">
      <c r="A1504" s="1" t="s">
        <v>303</v>
      </c>
      <c r="B1504" s="1" t="s">
        <v>1417</v>
      </c>
      <c r="C1504" s="1" t="s">
        <v>230</v>
      </c>
      <c r="D1504" s="1"/>
      <c r="E1504" s="2" t="s">
        <v>783</v>
      </c>
      <c r="F1504" s="3">
        <v>5071.6000000000004</v>
      </c>
    </row>
    <row r="1505" spans="1:6" s="4" customFormat="1" ht="132" x14ac:dyDescent="0.3">
      <c r="A1505" s="1" t="s">
        <v>303</v>
      </c>
      <c r="B1505" s="1" t="s">
        <v>1417</v>
      </c>
      <c r="C1505" s="1" t="s">
        <v>239</v>
      </c>
      <c r="D1505" s="1"/>
      <c r="E1505" s="2" t="s">
        <v>784</v>
      </c>
      <c r="F1505" s="3">
        <v>5071.6000000000004</v>
      </c>
    </row>
    <row r="1506" spans="1:6" s="4" customFormat="1" ht="72" x14ac:dyDescent="0.3">
      <c r="A1506" s="1" t="s">
        <v>303</v>
      </c>
      <c r="B1506" s="1" t="s">
        <v>1417</v>
      </c>
      <c r="C1506" s="1" t="s">
        <v>236</v>
      </c>
      <c r="D1506" s="1"/>
      <c r="E1506" s="2" t="s">
        <v>785</v>
      </c>
      <c r="F1506" s="3">
        <v>5071.6000000000004</v>
      </c>
    </row>
    <row r="1507" spans="1:6" s="4" customFormat="1" ht="144" hidden="1" x14ac:dyDescent="0.3">
      <c r="A1507" s="1" t="s">
        <v>303</v>
      </c>
      <c r="B1507" s="1" t="s">
        <v>1417</v>
      </c>
      <c r="C1507" s="1" t="s">
        <v>236</v>
      </c>
      <c r="D1507" s="1" t="s">
        <v>58</v>
      </c>
      <c r="E1507" s="2" t="s">
        <v>660</v>
      </c>
      <c r="F1507" s="3">
        <v>4917.067</v>
      </c>
    </row>
    <row r="1508" spans="1:6" s="4" customFormat="1" ht="60" hidden="1" x14ac:dyDescent="0.3">
      <c r="A1508" s="1" t="s">
        <v>303</v>
      </c>
      <c r="B1508" s="1" t="s">
        <v>1417</v>
      </c>
      <c r="C1508" s="1" t="s">
        <v>236</v>
      </c>
      <c r="D1508" s="1" t="s">
        <v>68</v>
      </c>
      <c r="E1508" s="2" t="s">
        <v>662</v>
      </c>
      <c r="F1508" s="3">
        <v>4917.067</v>
      </c>
    </row>
    <row r="1509" spans="1:6" s="4" customFormat="1" ht="72" hidden="1" x14ac:dyDescent="0.3">
      <c r="A1509" s="1" t="s">
        <v>303</v>
      </c>
      <c r="B1509" s="1" t="s">
        <v>1417</v>
      </c>
      <c r="C1509" s="1" t="s">
        <v>236</v>
      </c>
      <c r="D1509" s="1" t="s">
        <v>51</v>
      </c>
      <c r="E1509" s="2" t="s">
        <v>663</v>
      </c>
      <c r="F1509" s="3">
        <v>154.53299999999999</v>
      </c>
    </row>
    <row r="1510" spans="1:6" s="4" customFormat="1" ht="84" hidden="1" x14ac:dyDescent="0.3">
      <c r="A1510" s="1" t="s">
        <v>303</v>
      </c>
      <c r="B1510" s="1" t="s">
        <v>1417</v>
      </c>
      <c r="C1510" s="1" t="s">
        <v>236</v>
      </c>
      <c r="D1510" s="1" t="s">
        <v>52</v>
      </c>
      <c r="E1510" s="2" t="s">
        <v>664</v>
      </c>
      <c r="F1510" s="3">
        <v>154.53299999999999</v>
      </c>
    </row>
    <row r="1511" spans="1:6" s="4" customFormat="1" ht="60" x14ac:dyDescent="0.3">
      <c r="A1511" s="1" t="s">
        <v>303</v>
      </c>
      <c r="B1511" s="1" t="s">
        <v>1417</v>
      </c>
      <c r="C1511" s="1" t="s">
        <v>62</v>
      </c>
      <c r="D1511" s="1"/>
      <c r="E1511" s="2" t="s">
        <v>1196</v>
      </c>
      <c r="F1511" s="3">
        <v>32</v>
      </c>
    </row>
    <row r="1512" spans="1:6" s="4" customFormat="1" ht="36" x14ac:dyDescent="0.3">
      <c r="A1512" s="1" t="s">
        <v>303</v>
      </c>
      <c r="B1512" s="1" t="s">
        <v>1417</v>
      </c>
      <c r="C1512" s="1" t="s">
        <v>83</v>
      </c>
      <c r="D1512" s="1"/>
      <c r="E1512" s="2" t="s">
        <v>1288</v>
      </c>
      <c r="F1512" s="3">
        <v>32</v>
      </c>
    </row>
    <row r="1513" spans="1:6" s="4" customFormat="1" ht="36" x14ac:dyDescent="0.3">
      <c r="A1513" s="1" t="s">
        <v>303</v>
      </c>
      <c r="B1513" s="1" t="s">
        <v>1417</v>
      </c>
      <c r="C1513" s="1" t="s">
        <v>1358</v>
      </c>
      <c r="D1513" s="1"/>
      <c r="E1513" s="2" t="s">
        <v>1359</v>
      </c>
      <c r="F1513" s="3">
        <v>32</v>
      </c>
    </row>
    <row r="1514" spans="1:6" s="4" customFormat="1" ht="72" hidden="1" x14ac:dyDescent="0.3">
      <c r="A1514" s="1" t="s">
        <v>303</v>
      </c>
      <c r="B1514" s="1" t="s">
        <v>1417</v>
      </c>
      <c r="C1514" s="1" t="s">
        <v>1358</v>
      </c>
      <c r="D1514" s="1" t="s">
        <v>51</v>
      </c>
      <c r="E1514" s="2" t="s">
        <v>663</v>
      </c>
      <c r="F1514" s="3">
        <v>32</v>
      </c>
    </row>
    <row r="1515" spans="1:6" s="4" customFormat="1" ht="84" hidden="1" x14ac:dyDescent="0.3">
      <c r="A1515" s="1" t="s">
        <v>303</v>
      </c>
      <c r="B1515" s="1" t="s">
        <v>1417</v>
      </c>
      <c r="C1515" s="1" t="s">
        <v>1358</v>
      </c>
      <c r="D1515" s="1" t="s">
        <v>52</v>
      </c>
      <c r="E1515" s="2" t="s">
        <v>664</v>
      </c>
      <c r="F1515" s="3">
        <v>32</v>
      </c>
    </row>
    <row r="1516" spans="1:6" s="4" customFormat="1" ht="72" x14ac:dyDescent="0.3">
      <c r="A1516" s="1" t="s">
        <v>303</v>
      </c>
      <c r="B1516" s="1" t="s">
        <v>1417</v>
      </c>
      <c r="C1516" s="1" t="s">
        <v>65</v>
      </c>
      <c r="D1516" s="1"/>
      <c r="E1516" s="2" t="s">
        <v>1228</v>
      </c>
      <c r="F1516" s="3">
        <v>41637.800000000003</v>
      </c>
    </row>
    <row r="1517" spans="1:6" s="4" customFormat="1" ht="48" x14ac:dyDescent="0.3">
      <c r="A1517" s="1" t="s">
        <v>303</v>
      </c>
      <c r="B1517" s="1" t="s">
        <v>1417</v>
      </c>
      <c r="C1517" s="1" t="s">
        <v>240</v>
      </c>
      <c r="D1517" s="1"/>
      <c r="E1517" s="2" t="s">
        <v>1230</v>
      </c>
      <c r="F1517" s="3">
        <v>41637.800000000003</v>
      </c>
    </row>
    <row r="1518" spans="1:6" s="4" customFormat="1" ht="60" x14ac:dyDescent="0.3">
      <c r="A1518" s="1" t="s">
        <v>303</v>
      </c>
      <c r="B1518" s="1" t="s">
        <v>1417</v>
      </c>
      <c r="C1518" s="1" t="s">
        <v>237</v>
      </c>
      <c r="D1518" s="1"/>
      <c r="E1518" s="2" t="s">
        <v>1221</v>
      </c>
      <c r="F1518" s="3">
        <v>37952.300000000003</v>
      </c>
    </row>
    <row r="1519" spans="1:6" s="4" customFormat="1" ht="144" hidden="1" x14ac:dyDescent="0.3">
      <c r="A1519" s="1" t="s">
        <v>303</v>
      </c>
      <c r="B1519" s="1" t="s">
        <v>1417</v>
      </c>
      <c r="C1519" s="1" t="s">
        <v>237</v>
      </c>
      <c r="D1519" s="1" t="s">
        <v>58</v>
      </c>
      <c r="E1519" s="2" t="s">
        <v>660</v>
      </c>
      <c r="F1519" s="3">
        <v>37952.300000000003</v>
      </c>
    </row>
    <row r="1520" spans="1:6" s="4" customFormat="1" ht="60" hidden="1" x14ac:dyDescent="0.3">
      <c r="A1520" s="1" t="s">
        <v>303</v>
      </c>
      <c r="B1520" s="1" t="s">
        <v>1417</v>
      </c>
      <c r="C1520" s="1" t="s">
        <v>237</v>
      </c>
      <c r="D1520" s="1" t="s">
        <v>68</v>
      </c>
      <c r="E1520" s="2" t="s">
        <v>662</v>
      </c>
      <c r="F1520" s="3">
        <v>37952.300000000003</v>
      </c>
    </row>
    <row r="1521" spans="1:6" s="4" customFormat="1" ht="48" x14ac:dyDescent="0.3">
      <c r="A1521" s="1" t="s">
        <v>303</v>
      </c>
      <c r="B1521" s="1" t="s">
        <v>1417</v>
      </c>
      <c r="C1521" s="1" t="s">
        <v>238</v>
      </c>
      <c r="D1521" s="1"/>
      <c r="E1521" s="2" t="s">
        <v>1222</v>
      </c>
      <c r="F1521" s="3">
        <v>3685.5</v>
      </c>
    </row>
    <row r="1522" spans="1:6" s="4" customFormat="1" ht="144" hidden="1" x14ac:dyDescent="0.3">
      <c r="A1522" s="1" t="s">
        <v>303</v>
      </c>
      <c r="B1522" s="1" t="s">
        <v>1417</v>
      </c>
      <c r="C1522" s="1" t="s">
        <v>238</v>
      </c>
      <c r="D1522" s="1" t="s">
        <v>58</v>
      </c>
      <c r="E1522" s="2" t="s">
        <v>660</v>
      </c>
      <c r="F1522" s="3">
        <v>4.63049</v>
      </c>
    </row>
    <row r="1523" spans="1:6" s="4" customFormat="1" ht="60" hidden="1" x14ac:dyDescent="0.3">
      <c r="A1523" s="1" t="s">
        <v>303</v>
      </c>
      <c r="B1523" s="1" t="s">
        <v>1417</v>
      </c>
      <c r="C1523" s="1" t="s">
        <v>238</v>
      </c>
      <c r="D1523" s="1" t="s">
        <v>68</v>
      </c>
      <c r="E1523" s="2" t="s">
        <v>662</v>
      </c>
      <c r="F1523" s="3">
        <v>4.63049</v>
      </c>
    </row>
    <row r="1524" spans="1:6" s="4" customFormat="1" ht="72" hidden="1" x14ac:dyDescent="0.3">
      <c r="A1524" s="1" t="s">
        <v>303</v>
      </c>
      <c r="B1524" s="1" t="s">
        <v>1417</v>
      </c>
      <c r="C1524" s="1" t="s">
        <v>238</v>
      </c>
      <c r="D1524" s="1" t="s">
        <v>51</v>
      </c>
      <c r="E1524" s="2" t="s">
        <v>663</v>
      </c>
      <c r="F1524" s="3">
        <v>3610.0695099999998</v>
      </c>
    </row>
    <row r="1525" spans="1:6" s="4" customFormat="1" ht="84" hidden="1" x14ac:dyDescent="0.3">
      <c r="A1525" s="1" t="s">
        <v>303</v>
      </c>
      <c r="B1525" s="1" t="s">
        <v>1417</v>
      </c>
      <c r="C1525" s="1" t="s">
        <v>238</v>
      </c>
      <c r="D1525" s="1" t="s">
        <v>52</v>
      </c>
      <c r="E1525" s="2" t="s">
        <v>664</v>
      </c>
      <c r="F1525" s="3">
        <v>3610.0695099999998</v>
      </c>
    </row>
    <row r="1526" spans="1:6" s="4" customFormat="1" ht="24" hidden="1" x14ac:dyDescent="0.3">
      <c r="A1526" s="1" t="s">
        <v>303</v>
      </c>
      <c r="B1526" s="1" t="s">
        <v>1417</v>
      </c>
      <c r="C1526" s="1" t="s">
        <v>238</v>
      </c>
      <c r="D1526" s="1" t="s">
        <v>53</v>
      </c>
      <c r="E1526" s="2" t="s">
        <v>679</v>
      </c>
      <c r="F1526" s="3">
        <v>70.8</v>
      </c>
    </row>
    <row r="1527" spans="1:6" s="4" customFormat="1" ht="36" hidden="1" x14ac:dyDescent="0.3">
      <c r="A1527" s="1" t="s">
        <v>303</v>
      </c>
      <c r="B1527" s="1" t="s">
        <v>1417</v>
      </c>
      <c r="C1527" s="1" t="s">
        <v>238</v>
      </c>
      <c r="D1527" s="1" t="s">
        <v>60</v>
      </c>
      <c r="E1527" s="2" t="s">
        <v>682</v>
      </c>
      <c r="F1527" s="3">
        <v>70.8</v>
      </c>
    </row>
    <row r="1528" spans="1:6" s="4" customFormat="1" ht="36" hidden="1" x14ac:dyDescent="0.3">
      <c r="A1528" s="1" t="s">
        <v>303</v>
      </c>
      <c r="B1528" s="1" t="s">
        <v>1393</v>
      </c>
      <c r="C1528" s="1"/>
      <c r="D1528" s="1"/>
      <c r="E1528" s="2" t="s">
        <v>635</v>
      </c>
      <c r="F1528" s="3">
        <v>16401.861000000001</v>
      </c>
    </row>
    <row r="1529" spans="1:6" s="4" customFormat="1" ht="48" x14ac:dyDescent="0.3">
      <c r="A1529" s="1" t="s">
        <v>303</v>
      </c>
      <c r="B1529" s="1" t="s">
        <v>1393</v>
      </c>
      <c r="C1529" s="1" t="s">
        <v>181</v>
      </c>
      <c r="D1529" s="1"/>
      <c r="E1529" s="2" t="s">
        <v>685</v>
      </c>
      <c r="F1529" s="3">
        <v>16389.861000000001</v>
      </c>
    </row>
    <row r="1530" spans="1:6" s="4" customFormat="1" ht="48" x14ac:dyDescent="0.3">
      <c r="A1530" s="1" t="s">
        <v>303</v>
      </c>
      <c r="B1530" s="1" t="s">
        <v>1393</v>
      </c>
      <c r="C1530" s="1" t="s">
        <v>247</v>
      </c>
      <c r="D1530" s="1"/>
      <c r="E1530" s="2" t="s">
        <v>686</v>
      </c>
      <c r="F1530" s="3">
        <v>16269.861000000001</v>
      </c>
    </row>
    <row r="1531" spans="1:6" s="4" customFormat="1" ht="144" x14ac:dyDescent="0.3">
      <c r="A1531" s="1" t="s">
        <v>303</v>
      </c>
      <c r="B1531" s="1" t="s">
        <v>1393</v>
      </c>
      <c r="C1531" s="1" t="s">
        <v>248</v>
      </c>
      <c r="D1531" s="1"/>
      <c r="E1531" s="2" t="s">
        <v>1270</v>
      </c>
      <c r="F1531" s="3">
        <v>871</v>
      </c>
    </row>
    <row r="1532" spans="1:6" s="4" customFormat="1" ht="132" x14ac:dyDescent="0.3">
      <c r="A1532" s="1" t="s">
        <v>303</v>
      </c>
      <c r="B1532" s="1" t="s">
        <v>1393</v>
      </c>
      <c r="C1532" s="1" t="s">
        <v>241</v>
      </c>
      <c r="D1532" s="1"/>
      <c r="E1532" s="2" t="s">
        <v>1271</v>
      </c>
      <c r="F1532" s="3">
        <v>221.5</v>
      </c>
    </row>
    <row r="1533" spans="1:6" s="4" customFormat="1" ht="72" hidden="1" x14ac:dyDescent="0.3">
      <c r="A1533" s="1" t="s">
        <v>303</v>
      </c>
      <c r="B1533" s="1" t="s">
        <v>1393</v>
      </c>
      <c r="C1533" s="1" t="s">
        <v>241</v>
      </c>
      <c r="D1533" s="1" t="s">
        <v>51</v>
      </c>
      <c r="E1533" s="2" t="s">
        <v>663</v>
      </c>
      <c r="F1533" s="3">
        <v>221.5</v>
      </c>
    </row>
    <row r="1534" spans="1:6" s="4" customFormat="1" ht="84" hidden="1" x14ac:dyDescent="0.3">
      <c r="A1534" s="1" t="s">
        <v>303</v>
      </c>
      <c r="B1534" s="1" t="s">
        <v>1393</v>
      </c>
      <c r="C1534" s="1" t="s">
        <v>241</v>
      </c>
      <c r="D1534" s="1" t="s">
        <v>52</v>
      </c>
      <c r="E1534" s="2" t="s">
        <v>664</v>
      </c>
      <c r="F1534" s="3">
        <v>221.5</v>
      </c>
    </row>
    <row r="1535" spans="1:6" s="4" customFormat="1" ht="84" x14ac:dyDescent="0.3">
      <c r="A1535" s="1" t="s">
        <v>303</v>
      </c>
      <c r="B1535" s="1" t="s">
        <v>1393</v>
      </c>
      <c r="C1535" s="1" t="s">
        <v>242</v>
      </c>
      <c r="D1535" s="1"/>
      <c r="E1535" s="2" t="s">
        <v>688</v>
      </c>
      <c r="F1535" s="3">
        <v>521.5</v>
      </c>
    </row>
    <row r="1536" spans="1:6" s="4" customFormat="1" ht="84" hidden="1" x14ac:dyDescent="0.3">
      <c r="A1536" s="1" t="s">
        <v>303</v>
      </c>
      <c r="B1536" s="1" t="s">
        <v>1393</v>
      </c>
      <c r="C1536" s="1" t="s">
        <v>242</v>
      </c>
      <c r="D1536" s="1" t="s">
        <v>143</v>
      </c>
      <c r="E1536" s="2" t="s">
        <v>673</v>
      </c>
      <c r="F1536" s="3">
        <v>521.5</v>
      </c>
    </row>
    <row r="1537" spans="1:6" s="4" customFormat="1" ht="84" hidden="1" x14ac:dyDescent="0.3">
      <c r="A1537" s="1" t="s">
        <v>303</v>
      </c>
      <c r="B1537" s="1" t="s">
        <v>1393</v>
      </c>
      <c r="C1537" s="1" t="s">
        <v>242</v>
      </c>
      <c r="D1537" s="1" t="s">
        <v>139</v>
      </c>
      <c r="E1537" s="2" t="s">
        <v>676</v>
      </c>
      <c r="F1537" s="3">
        <v>521.5</v>
      </c>
    </row>
    <row r="1538" spans="1:6" s="4" customFormat="1" ht="108" x14ac:dyDescent="0.3">
      <c r="A1538" s="1" t="s">
        <v>303</v>
      </c>
      <c r="B1538" s="1" t="s">
        <v>1393</v>
      </c>
      <c r="C1538" s="1" t="s">
        <v>243</v>
      </c>
      <c r="D1538" s="1"/>
      <c r="E1538" s="2" t="s">
        <v>689</v>
      </c>
      <c r="F1538" s="3">
        <v>128</v>
      </c>
    </row>
    <row r="1539" spans="1:6" s="4" customFormat="1" ht="84" hidden="1" x14ac:dyDescent="0.3">
      <c r="A1539" s="1" t="s">
        <v>303</v>
      </c>
      <c r="B1539" s="1" t="s">
        <v>1393</v>
      </c>
      <c r="C1539" s="1" t="s">
        <v>243</v>
      </c>
      <c r="D1539" s="1" t="s">
        <v>143</v>
      </c>
      <c r="E1539" s="2" t="s">
        <v>673</v>
      </c>
      <c r="F1539" s="3">
        <v>128</v>
      </c>
    </row>
    <row r="1540" spans="1:6" s="4" customFormat="1" ht="84" hidden="1" x14ac:dyDescent="0.3">
      <c r="A1540" s="1" t="s">
        <v>303</v>
      </c>
      <c r="B1540" s="1" t="s">
        <v>1393</v>
      </c>
      <c r="C1540" s="1" t="s">
        <v>243</v>
      </c>
      <c r="D1540" s="1" t="s">
        <v>139</v>
      </c>
      <c r="E1540" s="2" t="s">
        <v>676</v>
      </c>
      <c r="F1540" s="3">
        <v>128</v>
      </c>
    </row>
    <row r="1541" spans="1:6" s="4" customFormat="1" ht="120" x14ac:dyDescent="0.3">
      <c r="A1541" s="1" t="s">
        <v>303</v>
      </c>
      <c r="B1541" s="1" t="s">
        <v>1393</v>
      </c>
      <c r="C1541" s="1" t="s">
        <v>249</v>
      </c>
      <c r="D1541" s="1"/>
      <c r="E1541" s="2" t="s">
        <v>690</v>
      </c>
      <c r="F1541" s="3">
        <v>6977.0609999999997</v>
      </c>
    </row>
    <row r="1542" spans="1:6" s="4" customFormat="1" ht="72" x14ac:dyDescent="0.3">
      <c r="A1542" s="1" t="s">
        <v>303</v>
      </c>
      <c r="B1542" s="1" t="s">
        <v>1393</v>
      </c>
      <c r="C1542" s="1" t="s">
        <v>244</v>
      </c>
      <c r="D1542" s="1"/>
      <c r="E1542" s="2" t="s">
        <v>692</v>
      </c>
      <c r="F1542" s="3">
        <v>6725.0609999999997</v>
      </c>
    </row>
    <row r="1543" spans="1:6" s="4" customFormat="1" ht="84" hidden="1" x14ac:dyDescent="0.3">
      <c r="A1543" s="1" t="s">
        <v>303</v>
      </c>
      <c r="B1543" s="1" t="s">
        <v>1393</v>
      </c>
      <c r="C1543" s="1" t="s">
        <v>244</v>
      </c>
      <c r="D1543" s="1" t="s">
        <v>143</v>
      </c>
      <c r="E1543" s="2" t="s">
        <v>673</v>
      </c>
      <c r="F1543" s="3">
        <v>6725.0609999999997</v>
      </c>
    </row>
    <row r="1544" spans="1:6" s="4" customFormat="1" ht="84" hidden="1" x14ac:dyDescent="0.3">
      <c r="A1544" s="1" t="s">
        <v>303</v>
      </c>
      <c r="B1544" s="1" t="s">
        <v>1393</v>
      </c>
      <c r="C1544" s="1" t="s">
        <v>244</v>
      </c>
      <c r="D1544" s="1" t="s">
        <v>139</v>
      </c>
      <c r="E1544" s="2" t="s">
        <v>676</v>
      </c>
      <c r="F1544" s="3">
        <v>6725.0609999999997</v>
      </c>
    </row>
    <row r="1545" spans="1:6" s="4" customFormat="1" ht="72" x14ac:dyDescent="0.3">
      <c r="A1545" s="1" t="s">
        <v>303</v>
      </c>
      <c r="B1545" s="1" t="s">
        <v>1393</v>
      </c>
      <c r="C1545" s="1" t="s">
        <v>245</v>
      </c>
      <c r="D1545" s="1"/>
      <c r="E1545" s="2" t="s">
        <v>1387</v>
      </c>
      <c r="F1545" s="3">
        <v>252</v>
      </c>
    </row>
    <row r="1546" spans="1:6" s="4" customFormat="1" ht="84" hidden="1" x14ac:dyDescent="0.3">
      <c r="A1546" s="1" t="s">
        <v>303</v>
      </c>
      <c r="B1546" s="1" t="s">
        <v>1393</v>
      </c>
      <c r="C1546" s="1" t="s">
        <v>245</v>
      </c>
      <c r="D1546" s="1" t="s">
        <v>143</v>
      </c>
      <c r="E1546" s="2" t="s">
        <v>673</v>
      </c>
      <c r="F1546" s="3">
        <v>252</v>
      </c>
    </row>
    <row r="1547" spans="1:6" s="4" customFormat="1" ht="84" hidden="1" x14ac:dyDescent="0.3">
      <c r="A1547" s="1" t="s">
        <v>303</v>
      </c>
      <c r="B1547" s="1" t="s">
        <v>1393</v>
      </c>
      <c r="C1547" s="1" t="s">
        <v>245</v>
      </c>
      <c r="D1547" s="1" t="s">
        <v>139</v>
      </c>
      <c r="E1547" s="2" t="s">
        <v>676</v>
      </c>
      <c r="F1547" s="3">
        <v>252</v>
      </c>
    </row>
    <row r="1548" spans="1:6" s="4" customFormat="1" ht="96" x14ac:dyDescent="0.3">
      <c r="A1548" s="1" t="s">
        <v>303</v>
      </c>
      <c r="B1548" s="1" t="s">
        <v>1393</v>
      </c>
      <c r="C1548" s="1" t="s">
        <v>250</v>
      </c>
      <c r="D1548" s="1"/>
      <c r="E1548" s="2" t="s">
        <v>693</v>
      </c>
      <c r="F1548" s="3">
        <v>8421.8000000000011</v>
      </c>
    </row>
    <row r="1549" spans="1:6" s="4" customFormat="1" ht="72" x14ac:dyDescent="0.3">
      <c r="A1549" s="1" t="s">
        <v>303</v>
      </c>
      <c r="B1549" s="1" t="s">
        <v>1393</v>
      </c>
      <c r="C1549" s="1" t="s">
        <v>246</v>
      </c>
      <c r="D1549" s="1"/>
      <c r="E1549" s="2" t="s">
        <v>694</v>
      </c>
      <c r="F1549" s="3">
        <v>8421.8000000000011</v>
      </c>
    </row>
    <row r="1550" spans="1:6" s="4" customFormat="1" ht="72" hidden="1" x14ac:dyDescent="0.3">
      <c r="A1550" s="1" t="s">
        <v>303</v>
      </c>
      <c r="B1550" s="1" t="s">
        <v>1393</v>
      </c>
      <c r="C1550" s="1" t="s">
        <v>246</v>
      </c>
      <c r="D1550" s="1" t="s">
        <v>51</v>
      </c>
      <c r="E1550" s="2" t="s">
        <v>663</v>
      </c>
      <c r="F1550" s="3">
        <v>8367.1</v>
      </c>
    </row>
    <row r="1551" spans="1:6" s="4" customFormat="1" ht="84" hidden="1" x14ac:dyDescent="0.3">
      <c r="A1551" s="1" t="s">
        <v>303</v>
      </c>
      <c r="B1551" s="1" t="s">
        <v>1393</v>
      </c>
      <c r="C1551" s="1" t="s">
        <v>246</v>
      </c>
      <c r="D1551" s="1" t="s">
        <v>52</v>
      </c>
      <c r="E1551" s="2" t="s">
        <v>664</v>
      </c>
      <c r="F1551" s="3">
        <v>8367.1</v>
      </c>
    </row>
    <row r="1552" spans="1:6" s="4" customFormat="1" ht="24" hidden="1" x14ac:dyDescent="0.3">
      <c r="A1552" s="1" t="s">
        <v>303</v>
      </c>
      <c r="B1552" s="1" t="s">
        <v>1393</v>
      </c>
      <c r="C1552" s="1" t="s">
        <v>246</v>
      </c>
      <c r="D1552" s="1" t="s">
        <v>53</v>
      </c>
      <c r="E1552" s="2" t="s">
        <v>679</v>
      </c>
      <c r="F1552" s="3">
        <v>54.7</v>
      </c>
    </row>
    <row r="1553" spans="1:6" s="4" customFormat="1" ht="36" hidden="1" x14ac:dyDescent="0.3">
      <c r="A1553" s="1" t="s">
        <v>303</v>
      </c>
      <c r="B1553" s="1" t="s">
        <v>1393</v>
      </c>
      <c r="C1553" s="1" t="s">
        <v>246</v>
      </c>
      <c r="D1553" s="1" t="s">
        <v>60</v>
      </c>
      <c r="E1553" s="2" t="s">
        <v>682</v>
      </c>
      <c r="F1553" s="3">
        <v>54.7</v>
      </c>
    </row>
    <row r="1554" spans="1:6" s="4" customFormat="1" ht="60" x14ac:dyDescent="0.3">
      <c r="A1554" s="1" t="s">
        <v>303</v>
      </c>
      <c r="B1554" s="1" t="s">
        <v>1393</v>
      </c>
      <c r="C1554" s="1" t="s">
        <v>182</v>
      </c>
      <c r="D1554" s="1"/>
      <c r="E1554" s="2" t="s">
        <v>695</v>
      </c>
      <c r="F1554" s="3">
        <v>120</v>
      </c>
    </row>
    <row r="1555" spans="1:6" s="4" customFormat="1" ht="120" x14ac:dyDescent="0.3">
      <c r="A1555" s="1" t="s">
        <v>303</v>
      </c>
      <c r="B1555" s="1" t="s">
        <v>1393</v>
      </c>
      <c r="C1555" s="1" t="s">
        <v>183</v>
      </c>
      <c r="D1555" s="1"/>
      <c r="E1555" s="2" t="s">
        <v>696</v>
      </c>
      <c r="F1555" s="3">
        <v>120</v>
      </c>
    </row>
    <row r="1556" spans="1:6" s="4" customFormat="1" ht="168" x14ac:dyDescent="0.3">
      <c r="A1556" s="1" t="s">
        <v>303</v>
      </c>
      <c r="B1556" s="1" t="s">
        <v>1393</v>
      </c>
      <c r="C1556" s="1" t="s">
        <v>198</v>
      </c>
      <c r="D1556" s="1"/>
      <c r="E1556" s="2" t="s">
        <v>697</v>
      </c>
      <c r="F1556" s="3">
        <v>25</v>
      </c>
    </row>
    <row r="1557" spans="1:6" s="4" customFormat="1" ht="84" hidden="1" x14ac:dyDescent="0.3">
      <c r="A1557" s="1" t="s">
        <v>303</v>
      </c>
      <c r="B1557" s="1" t="s">
        <v>1393</v>
      </c>
      <c r="C1557" s="1" t="s">
        <v>198</v>
      </c>
      <c r="D1557" s="1" t="s">
        <v>143</v>
      </c>
      <c r="E1557" s="2" t="s">
        <v>673</v>
      </c>
      <c r="F1557" s="3">
        <v>25</v>
      </c>
    </row>
    <row r="1558" spans="1:6" s="4" customFormat="1" ht="84" hidden="1" x14ac:dyDescent="0.3">
      <c r="A1558" s="1" t="s">
        <v>303</v>
      </c>
      <c r="B1558" s="1" t="s">
        <v>1393</v>
      </c>
      <c r="C1558" s="1" t="s">
        <v>198</v>
      </c>
      <c r="D1558" s="1" t="s">
        <v>139</v>
      </c>
      <c r="E1558" s="2" t="s">
        <v>676</v>
      </c>
      <c r="F1558" s="3">
        <v>25</v>
      </c>
    </row>
    <row r="1559" spans="1:6" s="4" customFormat="1" ht="156" x14ac:dyDescent="0.3">
      <c r="A1559" s="1" t="s">
        <v>303</v>
      </c>
      <c r="B1559" s="1" t="s">
        <v>1393</v>
      </c>
      <c r="C1559" s="1" t="s">
        <v>170</v>
      </c>
      <c r="D1559" s="1"/>
      <c r="E1559" s="2" t="s">
        <v>698</v>
      </c>
      <c r="F1559" s="3">
        <v>95</v>
      </c>
    </row>
    <row r="1560" spans="1:6" s="4" customFormat="1" ht="84" hidden="1" x14ac:dyDescent="0.3">
      <c r="A1560" s="1" t="s">
        <v>303</v>
      </c>
      <c r="B1560" s="1" t="s">
        <v>1393</v>
      </c>
      <c r="C1560" s="1" t="s">
        <v>170</v>
      </c>
      <c r="D1560" s="1" t="s">
        <v>143</v>
      </c>
      <c r="E1560" s="2" t="s">
        <v>673</v>
      </c>
      <c r="F1560" s="3">
        <v>95</v>
      </c>
    </row>
    <row r="1561" spans="1:6" s="4" customFormat="1" ht="84" hidden="1" x14ac:dyDescent="0.3">
      <c r="A1561" s="1" t="s">
        <v>303</v>
      </c>
      <c r="B1561" s="1" t="s">
        <v>1393</v>
      </c>
      <c r="C1561" s="1" t="s">
        <v>170</v>
      </c>
      <c r="D1561" s="1" t="s">
        <v>139</v>
      </c>
      <c r="E1561" s="2" t="s">
        <v>676</v>
      </c>
      <c r="F1561" s="3">
        <v>95</v>
      </c>
    </row>
    <row r="1562" spans="1:6" s="4" customFormat="1" ht="60" x14ac:dyDescent="0.3">
      <c r="A1562" s="1" t="s">
        <v>303</v>
      </c>
      <c r="B1562" s="1" t="s">
        <v>1393</v>
      </c>
      <c r="C1562" s="1" t="s">
        <v>62</v>
      </c>
      <c r="D1562" s="1"/>
      <c r="E1562" s="2" t="s">
        <v>1196</v>
      </c>
      <c r="F1562" s="3">
        <v>10</v>
      </c>
    </row>
    <row r="1563" spans="1:6" s="4" customFormat="1" ht="84" x14ac:dyDescent="0.3">
      <c r="A1563" s="1" t="s">
        <v>303</v>
      </c>
      <c r="B1563" s="1" t="s">
        <v>1393</v>
      </c>
      <c r="C1563" s="1" t="s">
        <v>527</v>
      </c>
      <c r="D1563" s="1"/>
      <c r="E1563" s="2" t="s">
        <v>114</v>
      </c>
      <c r="F1563" s="3">
        <v>10</v>
      </c>
    </row>
    <row r="1564" spans="1:6" s="4" customFormat="1" ht="72" hidden="1" x14ac:dyDescent="0.3">
      <c r="A1564" s="1" t="s">
        <v>303</v>
      </c>
      <c r="B1564" s="1" t="s">
        <v>1393</v>
      </c>
      <c r="C1564" s="1" t="s">
        <v>527</v>
      </c>
      <c r="D1564" s="1" t="s">
        <v>51</v>
      </c>
      <c r="E1564" s="2" t="s">
        <v>663</v>
      </c>
      <c r="F1564" s="3">
        <v>10</v>
      </c>
    </row>
    <row r="1565" spans="1:6" s="4" customFormat="1" ht="84" hidden="1" x14ac:dyDescent="0.3">
      <c r="A1565" s="1" t="s">
        <v>303</v>
      </c>
      <c r="B1565" s="1" t="s">
        <v>1393</v>
      </c>
      <c r="C1565" s="1" t="s">
        <v>527</v>
      </c>
      <c r="D1565" s="1" t="s">
        <v>52</v>
      </c>
      <c r="E1565" s="2" t="s">
        <v>664</v>
      </c>
      <c r="F1565" s="3">
        <v>10</v>
      </c>
    </row>
    <row r="1566" spans="1:6" s="4" customFormat="1" ht="108" x14ac:dyDescent="0.3">
      <c r="A1566" s="1" t="s">
        <v>303</v>
      </c>
      <c r="B1566" s="1" t="s">
        <v>1393</v>
      </c>
      <c r="C1566" s="1" t="s">
        <v>79</v>
      </c>
      <c r="D1566" s="1"/>
      <c r="E1566" s="2" t="s">
        <v>1232</v>
      </c>
      <c r="F1566" s="3">
        <v>2</v>
      </c>
    </row>
    <row r="1567" spans="1:6" s="4" customFormat="1" ht="72" x14ac:dyDescent="0.3">
      <c r="A1567" s="1" t="s">
        <v>303</v>
      </c>
      <c r="B1567" s="1" t="s">
        <v>1393</v>
      </c>
      <c r="C1567" s="1" t="s">
        <v>86</v>
      </c>
      <c r="D1567" s="1"/>
      <c r="E1567" s="2" t="s">
        <v>1233</v>
      </c>
      <c r="F1567" s="3">
        <v>2</v>
      </c>
    </row>
    <row r="1568" spans="1:6" s="4" customFormat="1" ht="48" x14ac:dyDescent="0.3">
      <c r="A1568" s="1" t="s">
        <v>303</v>
      </c>
      <c r="B1568" s="1" t="s">
        <v>1393</v>
      </c>
      <c r="C1568" s="1" t="s">
        <v>87</v>
      </c>
      <c r="D1568" s="1"/>
      <c r="E1568" s="2" t="s">
        <v>1234</v>
      </c>
      <c r="F1568" s="3">
        <v>2</v>
      </c>
    </row>
    <row r="1569" spans="1:6" s="4" customFormat="1" ht="24" hidden="1" x14ac:dyDescent="0.3">
      <c r="A1569" s="1" t="s">
        <v>303</v>
      </c>
      <c r="B1569" s="1" t="s">
        <v>1393</v>
      </c>
      <c r="C1569" s="1" t="s">
        <v>87</v>
      </c>
      <c r="D1569" s="1" t="s">
        <v>53</v>
      </c>
      <c r="E1569" s="2" t="s">
        <v>679</v>
      </c>
      <c r="F1569" s="3">
        <v>2</v>
      </c>
    </row>
    <row r="1570" spans="1:6" s="4" customFormat="1" ht="24" hidden="1" x14ac:dyDescent="0.3">
      <c r="A1570" s="1" t="s">
        <v>303</v>
      </c>
      <c r="B1570" s="1" t="s">
        <v>1393</v>
      </c>
      <c r="C1570" s="1" t="s">
        <v>87</v>
      </c>
      <c r="D1570" s="1" t="s">
        <v>54</v>
      </c>
      <c r="E1570" s="2" t="s">
        <v>681</v>
      </c>
      <c r="F1570" s="3">
        <v>2</v>
      </c>
    </row>
    <row r="1571" spans="1:6" s="4" customFormat="1" ht="48" hidden="1" x14ac:dyDescent="0.3">
      <c r="A1571" s="1" t="s">
        <v>303</v>
      </c>
      <c r="B1571" s="1" t="s">
        <v>130</v>
      </c>
      <c r="C1571" s="1"/>
      <c r="D1571" s="1"/>
      <c r="E1571" s="2" t="s">
        <v>620</v>
      </c>
      <c r="F1571" s="3">
        <v>808.06200000000001</v>
      </c>
    </row>
    <row r="1572" spans="1:6" s="4" customFormat="1" ht="84" hidden="1" x14ac:dyDescent="0.3">
      <c r="A1572" s="1" t="s">
        <v>303</v>
      </c>
      <c r="B1572" s="1" t="s">
        <v>1418</v>
      </c>
      <c r="C1572" s="1"/>
      <c r="D1572" s="1"/>
      <c r="E1572" s="2" t="s">
        <v>636</v>
      </c>
      <c r="F1572" s="3">
        <v>133.4</v>
      </c>
    </row>
    <row r="1573" spans="1:6" s="4" customFormat="1" ht="36" x14ac:dyDescent="0.3">
      <c r="A1573" s="1" t="s">
        <v>303</v>
      </c>
      <c r="B1573" s="1" t="s">
        <v>1418</v>
      </c>
      <c r="C1573" s="1" t="s">
        <v>184</v>
      </c>
      <c r="D1573" s="1"/>
      <c r="E1573" s="2" t="s">
        <v>700</v>
      </c>
      <c r="F1573" s="3">
        <v>133.4</v>
      </c>
    </row>
    <row r="1574" spans="1:6" s="4" customFormat="1" ht="144" x14ac:dyDescent="0.3">
      <c r="A1574" s="1" t="s">
        <v>303</v>
      </c>
      <c r="B1574" s="1" t="s">
        <v>1418</v>
      </c>
      <c r="C1574" s="1" t="s">
        <v>252</v>
      </c>
      <c r="D1574" s="1"/>
      <c r="E1574" s="2" t="s">
        <v>708</v>
      </c>
      <c r="F1574" s="3">
        <v>133.4</v>
      </c>
    </row>
    <row r="1575" spans="1:6" s="4" customFormat="1" ht="120" x14ac:dyDescent="0.3">
      <c r="A1575" s="1" t="s">
        <v>303</v>
      </c>
      <c r="B1575" s="1" t="s">
        <v>1418</v>
      </c>
      <c r="C1575" s="1" t="s">
        <v>253</v>
      </c>
      <c r="D1575" s="1"/>
      <c r="E1575" s="2" t="s">
        <v>717</v>
      </c>
      <c r="F1575" s="3">
        <v>133.4</v>
      </c>
    </row>
    <row r="1576" spans="1:6" s="4" customFormat="1" ht="48" x14ac:dyDescent="0.3">
      <c r="A1576" s="1" t="s">
        <v>303</v>
      </c>
      <c r="B1576" s="1" t="s">
        <v>1418</v>
      </c>
      <c r="C1576" s="1" t="s">
        <v>251</v>
      </c>
      <c r="D1576" s="1"/>
      <c r="E1576" s="2" t="s">
        <v>718</v>
      </c>
      <c r="F1576" s="3">
        <v>133.4</v>
      </c>
    </row>
    <row r="1577" spans="1:6" s="4" customFormat="1" ht="72" hidden="1" x14ac:dyDescent="0.3">
      <c r="A1577" s="1" t="s">
        <v>303</v>
      </c>
      <c r="B1577" s="1" t="s">
        <v>1418</v>
      </c>
      <c r="C1577" s="1" t="s">
        <v>251</v>
      </c>
      <c r="D1577" s="1" t="s">
        <v>51</v>
      </c>
      <c r="E1577" s="2" t="s">
        <v>663</v>
      </c>
      <c r="F1577" s="3">
        <v>133.4</v>
      </c>
    </row>
    <row r="1578" spans="1:6" s="4" customFormat="1" ht="84" hidden="1" x14ac:dyDescent="0.3">
      <c r="A1578" s="1" t="s">
        <v>303</v>
      </c>
      <c r="B1578" s="1" t="s">
        <v>1418</v>
      </c>
      <c r="C1578" s="1" t="s">
        <v>251</v>
      </c>
      <c r="D1578" s="1" t="s">
        <v>52</v>
      </c>
      <c r="E1578" s="2" t="s">
        <v>664</v>
      </c>
      <c r="F1578" s="3">
        <v>133.4</v>
      </c>
    </row>
    <row r="1579" spans="1:6" s="4" customFormat="1" ht="72" hidden="1" x14ac:dyDescent="0.3">
      <c r="A1579" s="1" t="s">
        <v>303</v>
      </c>
      <c r="B1579" s="1" t="s">
        <v>1419</v>
      </c>
      <c r="C1579" s="1"/>
      <c r="D1579" s="1"/>
      <c r="E1579" s="2" t="s">
        <v>638</v>
      </c>
      <c r="F1579" s="3">
        <v>674.66200000000003</v>
      </c>
    </row>
    <row r="1580" spans="1:6" s="4" customFormat="1" ht="36" x14ac:dyDescent="0.3">
      <c r="A1580" s="1" t="s">
        <v>303</v>
      </c>
      <c r="B1580" s="1" t="s">
        <v>1419</v>
      </c>
      <c r="C1580" s="1" t="s">
        <v>184</v>
      </c>
      <c r="D1580" s="1"/>
      <c r="E1580" s="2" t="s">
        <v>700</v>
      </c>
      <c r="F1580" s="3">
        <v>286</v>
      </c>
    </row>
    <row r="1581" spans="1:6" s="4" customFormat="1" ht="84" x14ac:dyDescent="0.3">
      <c r="A1581" s="1" t="s">
        <v>303</v>
      </c>
      <c r="B1581" s="1" t="s">
        <v>1419</v>
      </c>
      <c r="C1581" s="1" t="s">
        <v>255</v>
      </c>
      <c r="D1581" s="1"/>
      <c r="E1581" s="2" t="s">
        <v>719</v>
      </c>
      <c r="F1581" s="3">
        <v>286</v>
      </c>
    </row>
    <row r="1582" spans="1:6" s="4" customFormat="1" ht="72" x14ac:dyDescent="0.3">
      <c r="A1582" s="1" t="s">
        <v>303</v>
      </c>
      <c r="B1582" s="1" t="s">
        <v>1419</v>
      </c>
      <c r="C1582" s="1" t="s">
        <v>256</v>
      </c>
      <c r="D1582" s="1"/>
      <c r="E1582" s="2" t="s">
        <v>720</v>
      </c>
      <c r="F1582" s="3">
        <v>286</v>
      </c>
    </row>
    <row r="1583" spans="1:6" s="4" customFormat="1" ht="84" x14ac:dyDescent="0.3">
      <c r="A1583" s="1" t="s">
        <v>303</v>
      </c>
      <c r="B1583" s="1" t="s">
        <v>1419</v>
      </c>
      <c r="C1583" s="1" t="s">
        <v>254</v>
      </c>
      <c r="D1583" s="1"/>
      <c r="E1583" s="2" t="s">
        <v>722</v>
      </c>
      <c r="F1583" s="3">
        <v>286</v>
      </c>
    </row>
    <row r="1584" spans="1:6" s="4" customFormat="1" ht="72" hidden="1" x14ac:dyDescent="0.3">
      <c r="A1584" s="1" t="s">
        <v>303</v>
      </c>
      <c r="B1584" s="1" t="s">
        <v>1419</v>
      </c>
      <c r="C1584" s="1" t="s">
        <v>254</v>
      </c>
      <c r="D1584" s="1" t="s">
        <v>51</v>
      </c>
      <c r="E1584" s="2" t="s">
        <v>663</v>
      </c>
      <c r="F1584" s="3">
        <v>220.3</v>
      </c>
    </row>
    <row r="1585" spans="1:6" s="4" customFormat="1" ht="84" hidden="1" x14ac:dyDescent="0.3">
      <c r="A1585" s="1" t="s">
        <v>303</v>
      </c>
      <c r="B1585" s="1" t="s">
        <v>1419</v>
      </c>
      <c r="C1585" s="1" t="s">
        <v>254</v>
      </c>
      <c r="D1585" s="1" t="s">
        <v>52</v>
      </c>
      <c r="E1585" s="2" t="s">
        <v>664</v>
      </c>
      <c r="F1585" s="3">
        <v>220.3</v>
      </c>
    </row>
    <row r="1586" spans="1:6" s="4" customFormat="1" ht="24" hidden="1" x14ac:dyDescent="0.3">
      <c r="A1586" s="1" t="s">
        <v>303</v>
      </c>
      <c r="B1586" s="1" t="s">
        <v>1419</v>
      </c>
      <c r="C1586" s="1" t="s">
        <v>254</v>
      </c>
      <c r="D1586" s="1" t="s">
        <v>53</v>
      </c>
      <c r="E1586" s="2" t="s">
        <v>679</v>
      </c>
      <c r="F1586" s="3">
        <v>65.7</v>
      </c>
    </row>
    <row r="1587" spans="1:6" s="4" customFormat="1" ht="36" hidden="1" x14ac:dyDescent="0.3">
      <c r="A1587" s="1" t="s">
        <v>303</v>
      </c>
      <c r="B1587" s="1" t="s">
        <v>1419</v>
      </c>
      <c r="C1587" s="1" t="s">
        <v>254</v>
      </c>
      <c r="D1587" s="1" t="s">
        <v>60</v>
      </c>
      <c r="E1587" s="2" t="s">
        <v>682</v>
      </c>
      <c r="F1587" s="3">
        <v>65.7</v>
      </c>
    </row>
    <row r="1588" spans="1:6" s="4" customFormat="1" ht="60" x14ac:dyDescent="0.3">
      <c r="A1588" s="1" t="s">
        <v>303</v>
      </c>
      <c r="B1588" s="1" t="s">
        <v>1419</v>
      </c>
      <c r="C1588" s="1" t="s">
        <v>62</v>
      </c>
      <c r="D1588" s="1"/>
      <c r="E1588" s="2" t="s">
        <v>1196</v>
      </c>
      <c r="F1588" s="3">
        <v>388.66200000000003</v>
      </c>
    </row>
    <row r="1589" spans="1:6" s="4" customFormat="1" ht="36" x14ac:dyDescent="0.3">
      <c r="A1589" s="1" t="s">
        <v>303</v>
      </c>
      <c r="B1589" s="1" t="s">
        <v>1419</v>
      </c>
      <c r="C1589" s="1" t="s">
        <v>63</v>
      </c>
      <c r="D1589" s="1"/>
      <c r="E1589" s="2" t="s">
        <v>115</v>
      </c>
      <c r="F1589" s="3">
        <v>388.66200000000003</v>
      </c>
    </row>
    <row r="1590" spans="1:6" s="4" customFormat="1" ht="48" x14ac:dyDescent="0.3">
      <c r="A1590" s="1" t="s">
        <v>303</v>
      </c>
      <c r="B1590" s="1" t="s">
        <v>1419</v>
      </c>
      <c r="C1590" s="1" t="s">
        <v>375</v>
      </c>
      <c r="D1590" s="1"/>
      <c r="E1590" s="2" t="s">
        <v>1211</v>
      </c>
      <c r="F1590" s="3">
        <v>129.035</v>
      </c>
    </row>
    <row r="1591" spans="1:6" s="4" customFormat="1" ht="72" hidden="1" x14ac:dyDescent="0.3">
      <c r="A1591" s="1" t="s">
        <v>303</v>
      </c>
      <c r="B1591" s="1" t="s">
        <v>1419</v>
      </c>
      <c r="C1591" s="1" t="s">
        <v>375</v>
      </c>
      <c r="D1591" s="1" t="s">
        <v>51</v>
      </c>
      <c r="E1591" s="2" t="s">
        <v>663</v>
      </c>
      <c r="F1591" s="3">
        <v>129.035</v>
      </c>
    </row>
    <row r="1592" spans="1:6" s="4" customFormat="1" ht="84" hidden="1" x14ac:dyDescent="0.3">
      <c r="A1592" s="1" t="s">
        <v>303</v>
      </c>
      <c r="B1592" s="1" t="s">
        <v>1419</v>
      </c>
      <c r="C1592" s="1" t="s">
        <v>375</v>
      </c>
      <c r="D1592" s="1" t="s">
        <v>52</v>
      </c>
      <c r="E1592" s="2" t="s">
        <v>664</v>
      </c>
      <c r="F1592" s="3">
        <v>129.035</v>
      </c>
    </row>
    <row r="1593" spans="1:6" s="4" customFormat="1" ht="84" x14ac:dyDescent="0.3">
      <c r="A1593" s="1" t="s">
        <v>303</v>
      </c>
      <c r="B1593" s="1" t="s">
        <v>1419</v>
      </c>
      <c r="C1593" s="1" t="s">
        <v>376</v>
      </c>
      <c r="D1593" s="1"/>
      <c r="E1593" s="2" t="s">
        <v>1212</v>
      </c>
      <c r="F1593" s="3">
        <v>259.62700000000001</v>
      </c>
    </row>
    <row r="1594" spans="1:6" s="4" customFormat="1" ht="144" hidden="1" x14ac:dyDescent="0.3">
      <c r="A1594" s="1" t="s">
        <v>303</v>
      </c>
      <c r="B1594" s="1" t="s">
        <v>1419</v>
      </c>
      <c r="C1594" s="1" t="s">
        <v>376</v>
      </c>
      <c r="D1594" s="1" t="s">
        <v>58</v>
      </c>
      <c r="E1594" s="2" t="s">
        <v>660</v>
      </c>
      <c r="F1594" s="3">
        <v>105.21599999999999</v>
      </c>
    </row>
    <row r="1595" spans="1:6" s="4" customFormat="1" ht="60" hidden="1" x14ac:dyDescent="0.3">
      <c r="A1595" s="1" t="s">
        <v>303</v>
      </c>
      <c r="B1595" s="1" t="s">
        <v>1419</v>
      </c>
      <c r="C1595" s="1" t="s">
        <v>376</v>
      </c>
      <c r="D1595" s="1" t="s">
        <v>68</v>
      </c>
      <c r="E1595" s="2" t="s">
        <v>662</v>
      </c>
      <c r="F1595" s="3">
        <v>105.21599999999999</v>
      </c>
    </row>
    <row r="1596" spans="1:6" s="4" customFormat="1" ht="72" hidden="1" x14ac:dyDescent="0.3">
      <c r="A1596" s="1" t="s">
        <v>303</v>
      </c>
      <c r="B1596" s="1" t="s">
        <v>1419</v>
      </c>
      <c r="C1596" s="1" t="s">
        <v>376</v>
      </c>
      <c r="D1596" s="1" t="s">
        <v>51</v>
      </c>
      <c r="E1596" s="2" t="s">
        <v>663</v>
      </c>
      <c r="F1596" s="3">
        <v>154.411</v>
      </c>
    </row>
    <row r="1597" spans="1:6" s="4" customFormat="1" ht="84" hidden="1" x14ac:dyDescent="0.3">
      <c r="A1597" s="1" t="s">
        <v>303</v>
      </c>
      <c r="B1597" s="1" t="s">
        <v>1419</v>
      </c>
      <c r="C1597" s="1" t="s">
        <v>376</v>
      </c>
      <c r="D1597" s="1" t="s">
        <v>52</v>
      </c>
      <c r="E1597" s="2" t="s">
        <v>664</v>
      </c>
      <c r="F1597" s="3">
        <v>154.411</v>
      </c>
    </row>
    <row r="1598" spans="1:6" s="4" customFormat="1" ht="24" hidden="1" x14ac:dyDescent="0.3">
      <c r="A1598" s="1" t="s">
        <v>303</v>
      </c>
      <c r="B1598" s="1" t="s">
        <v>70</v>
      </c>
      <c r="C1598" s="1"/>
      <c r="D1598" s="1"/>
      <c r="E1598" s="2" t="s">
        <v>621</v>
      </c>
      <c r="F1598" s="3">
        <v>383807.52497000003</v>
      </c>
    </row>
    <row r="1599" spans="1:6" s="4" customFormat="1" ht="24" hidden="1" x14ac:dyDescent="0.3">
      <c r="A1599" s="1" t="s">
        <v>303</v>
      </c>
      <c r="B1599" s="1" t="s">
        <v>1420</v>
      </c>
      <c r="C1599" s="1"/>
      <c r="D1599" s="1"/>
      <c r="E1599" s="2" t="s">
        <v>641</v>
      </c>
      <c r="F1599" s="3">
        <v>381764.62497</v>
      </c>
    </row>
    <row r="1600" spans="1:6" s="4" customFormat="1" ht="72" x14ac:dyDescent="0.3">
      <c r="A1600" s="1" t="s">
        <v>303</v>
      </c>
      <c r="B1600" s="1" t="s">
        <v>1420</v>
      </c>
      <c r="C1600" s="1" t="s">
        <v>263</v>
      </c>
      <c r="D1600" s="1"/>
      <c r="E1600" s="2" t="s">
        <v>812</v>
      </c>
      <c r="F1600" s="3">
        <v>348079.83899999998</v>
      </c>
    </row>
    <row r="1601" spans="1:6" s="4" customFormat="1" ht="84" x14ac:dyDescent="0.3">
      <c r="A1601" s="1" t="s">
        <v>303</v>
      </c>
      <c r="B1601" s="1" t="s">
        <v>1420</v>
      </c>
      <c r="C1601" s="1" t="s">
        <v>264</v>
      </c>
      <c r="D1601" s="1"/>
      <c r="E1601" s="2" t="s">
        <v>813</v>
      </c>
      <c r="F1601" s="3">
        <v>348079.83899999998</v>
      </c>
    </row>
    <row r="1602" spans="1:6" s="4" customFormat="1" ht="120" x14ac:dyDescent="0.3">
      <c r="A1602" s="1" t="s">
        <v>303</v>
      </c>
      <c r="B1602" s="1" t="s">
        <v>1420</v>
      </c>
      <c r="C1602" s="1" t="s">
        <v>265</v>
      </c>
      <c r="D1602" s="1"/>
      <c r="E1602" s="2" t="s">
        <v>814</v>
      </c>
      <c r="F1602" s="3">
        <v>257504.09999999998</v>
      </c>
    </row>
    <row r="1603" spans="1:6" s="4" customFormat="1" ht="48" x14ac:dyDescent="0.3">
      <c r="A1603" s="1" t="s">
        <v>303</v>
      </c>
      <c r="B1603" s="1" t="s">
        <v>1420</v>
      </c>
      <c r="C1603" s="1" t="s">
        <v>257</v>
      </c>
      <c r="D1603" s="1"/>
      <c r="E1603" s="2" t="s">
        <v>815</v>
      </c>
      <c r="F1603" s="3">
        <v>252213.3</v>
      </c>
    </row>
    <row r="1604" spans="1:6" s="4" customFormat="1" ht="72" hidden="1" x14ac:dyDescent="0.3">
      <c r="A1604" s="1" t="s">
        <v>303</v>
      </c>
      <c r="B1604" s="1" t="s">
        <v>1420</v>
      </c>
      <c r="C1604" s="1" t="s">
        <v>257</v>
      </c>
      <c r="D1604" s="1" t="s">
        <v>51</v>
      </c>
      <c r="E1604" s="2" t="s">
        <v>663</v>
      </c>
      <c r="F1604" s="3">
        <v>252213.3</v>
      </c>
    </row>
    <row r="1605" spans="1:6" s="4" customFormat="1" ht="84" hidden="1" x14ac:dyDescent="0.3">
      <c r="A1605" s="1" t="s">
        <v>303</v>
      </c>
      <c r="B1605" s="1" t="s">
        <v>1420</v>
      </c>
      <c r="C1605" s="1" t="s">
        <v>257</v>
      </c>
      <c r="D1605" s="1" t="s">
        <v>52</v>
      </c>
      <c r="E1605" s="2" t="s">
        <v>664</v>
      </c>
      <c r="F1605" s="3">
        <v>252213.3</v>
      </c>
    </row>
    <row r="1606" spans="1:6" s="4" customFormat="1" ht="60" x14ac:dyDescent="0.3">
      <c r="A1606" s="1" t="s">
        <v>303</v>
      </c>
      <c r="B1606" s="1" t="s">
        <v>1420</v>
      </c>
      <c r="C1606" s="1" t="s">
        <v>258</v>
      </c>
      <c r="D1606" s="1"/>
      <c r="E1606" s="2" t="s">
        <v>817</v>
      </c>
      <c r="F1606" s="3">
        <v>5290.8</v>
      </c>
    </row>
    <row r="1607" spans="1:6" s="4" customFormat="1" ht="72" hidden="1" x14ac:dyDescent="0.3">
      <c r="A1607" s="1" t="s">
        <v>303</v>
      </c>
      <c r="B1607" s="1" t="s">
        <v>1420</v>
      </c>
      <c r="C1607" s="1" t="s">
        <v>258</v>
      </c>
      <c r="D1607" s="1" t="s">
        <v>51</v>
      </c>
      <c r="E1607" s="2" t="s">
        <v>663</v>
      </c>
      <c r="F1607" s="3">
        <v>5290.8</v>
      </c>
    </row>
    <row r="1608" spans="1:6" s="4" customFormat="1" ht="84" hidden="1" x14ac:dyDescent="0.3">
      <c r="A1608" s="1" t="s">
        <v>303</v>
      </c>
      <c r="B1608" s="1" t="s">
        <v>1420</v>
      </c>
      <c r="C1608" s="1" t="s">
        <v>258</v>
      </c>
      <c r="D1608" s="1" t="s">
        <v>52</v>
      </c>
      <c r="E1608" s="2" t="s">
        <v>664</v>
      </c>
      <c r="F1608" s="3">
        <v>5290.8</v>
      </c>
    </row>
    <row r="1609" spans="1:6" s="4" customFormat="1" ht="156" x14ac:dyDescent="0.3">
      <c r="A1609" s="1" t="s">
        <v>303</v>
      </c>
      <c r="B1609" s="1" t="s">
        <v>1420</v>
      </c>
      <c r="C1609" s="1" t="s">
        <v>1260</v>
      </c>
      <c r="D1609" s="1"/>
      <c r="E1609" s="2" t="s">
        <v>1444</v>
      </c>
      <c r="F1609" s="3">
        <v>20648.411</v>
      </c>
    </row>
    <row r="1610" spans="1:6" s="4" customFormat="1" ht="144" x14ac:dyDescent="0.3">
      <c r="A1610" s="1" t="s">
        <v>303</v>
      </c>
      <c r="B1610" s="1" t="s">
        <v>1420</v>
      </c>
      <c r="C1610" s="1" t="s">
        <v>1445</v>
      </c>
      <c r="D1610" s="1"/>
      <c r="E1610" s="2" t="s">
        <v>819</v>
      </c>
      <c r="F1610" s="3">
        <v>20648.411</v>
      </c>
    </row>
    <row r="1611" spans="1:6" s="4" customFormat="1" ht="72" hidden="1" x14ac:dyDescent="0.3">
      <c r="A1611" s="1" t="s">
        <v>303</v>
      </c>
      <c r="B1611" s="1" t="s">
        <v>1420</v>
      </c>
      <c r="C1611" s="1" t="s">
        <v>1445</v>
      </c>
      <c r="D1611" s="1" t="s">
        <v>51</v>
      </c>
      <c r="E1611" s="2" t="s">
        <v>663</v>
      </c>
      <c r="F1611" s="3">
        <v>20648.411</v>
      </c>
    </row>
    <row r="1612" spans="1:6" s="4" customFormat="1" ht="84" hidden="1" x14ac:dyDescent="0.3">
      <c r="A1612" s="1" t="s">
        <v>303</v>
      </c>
      <c r="B1612" s="1" t="s">
        <v>1420</v>
      </c>
      <c r="C1612" s="1" t="s">
        <v>1445</v>
      </c>
      <c r="D1612" s="1" t="s">
        <v>52</v>
      </c>
      <c r="E1612" s="2" t="s">
        <v>664</v>
      </c>
      <c r="F1612" s="3">
        <v>20648.411</v>
      </c>
    </row>
    <row r="1613" spans="1:6" s="4" customFormat="1" ht="48" x14ac:dyDescent="0.3">
      <c r="A1613" s="1" t="s">
        <v>303</v>
      </c>
      <c r="B1613" s="1" t="s">
        <v>1420</v>
      </c>
      <c r="C1613" s="1" t="s">
        <v>1440</v>
      </c>
      <c r="D1613" s="1"/>
      <c r="E1613" s="2" t="s">
        <v>1441</v>
      </c>
      <c r="F1613" s="3">
        <v>69927.327999999994</v>
      </c>
    </row>
    <row r="1614" spans="1:6" s="4" customFormat="1" ht="120" x14ac:dyDescent="0.3">
      <c r="A1614" s="1" t="s">
        <v>303</v>
      </c>
      <c r="B1614" s="1" t="s">
        <v>1420</v>
      </c>
      <c r="C1614" s="1" t="s">
        <v>1442</v>
      </c>
      <c r="D1614" s="1"/>
      <c r="E1614" s="2" t="s">
        <v>1443</v>
      </c>
      <c r="F1614" s="3">
        <v>69927.327999999994</v>
      </c>
    </row>
    <row r="1615" spans="1:6" s="4" customFormat="1" ht="72" hidden="1" x14ac:dyDescent="0.3">
      <c r="A1615" s="1" t="s">
        <v>303</v>
      </c>
      <c r="B1615" s="1" t="s">
        <v>1420</v>
      </c>
      <c r="C1615" s="1" t="s">
        <v>1442</v>
      </c>
      <c r="D1615" s="1" t="s">
        <v>51</v>
      </c>
      <c r="E1615" s="2" t="s">
        <v>663</v>
      </c>
      <c r="F1615" s="3">
        <v>69927.327999999994</v>
      </c>
    </row>
    <row r="1616" spans="1:6" s="4" customFormat="1" ht="84" hidden="1" x14ac:dyDescent="0.3">
      <c r="A1616" s="1" t="s">
        <v>303</v>
      </c>
      <c r="B1616" s="1" t="s">
        <v>1420</v>
      </c>
      <c r="C1616" s="1" t="s">
        <v>1442</v>
      </c>
      <c r="D1616" s="1" t="s">
        <v>52</v>
      </c>
      <c r="E1616" s="2" t="s">
        <v>664</v>
      </c>
      <c r="F1616" s="3">
        <v>69927.327999999994</v>
      </c>
    </row>
    <row r="1617" spans="1:6" s="4" customFormat="1" ht="48" x14ac:dyDescent="0.3">
      <c r="A1617" s="1" t="s">
        <v>303</v>
      </c>
      <c r="B1617" s="1" t="s">
        <v>1420</v>
      </c>
      <c r="C1617" s="1" t="s">
        <v>266</v>
      </c>
      <c r="D1617" s="1"/>
      <c r="E1617" s="2" t="s">
        <v>5</v>
      </c>
      <c r="F1617" s="3">
        <v>6398.9</v>
      </c>
    </row>
    <row r="1618" spans="1:6" s="4" customFormat="1" ht="72" x14ac:dyDescent="0.3">
      <c r="A1618" s="1" t="s">
        <v>303</v>
      </c>
      <c r="B1618" s="1" t="s">
        <v>1420</v>
      </c>
      <c r="C1618" s="1" t="s">
        <v>267</v>
      </c>
      <c r="D1618" s="1"/>
      <c r="E1618" s="2" t="s">
        <v>6</v>
      </c>
      <c r="F1618" s="3">
        <v>6398.9</v>
      </c>
    </row>
    <row r="1619" spans="1:6" s="4" customFormat="1" ht="120" x14ac:dyDescent="0.3">
      <c r="A1619" s="1" t="s">
        <v>303</v>
      </c>
      <c r="B1619" s="1" t="s">
        <v>1420</v>
      </c>
      <c r="C1619" s="1" t="s">
        <v>259</v>
      </c>
      <c r="D1619" s="1"/>
      <c r="E1619" s="2" t="s">
        <v>19</v>
      </c>
      <c r="F1619" s="3">
        <v>6398.9</v>
      </c>
    </row>
    <row r="1620" spans="1:6" s="4" customFormat="1" ht="72" hidden="1" x14ac:dyDescent="0.3">
      <c r="A1620" s="1" t="s">
        <v>303</v>
      </c>
      <c r="B1620" s="1" t="s">
        <v>1420</v>
      </c>
      <c r="C1620" s="1" t="s">
        <v>259</v>
      </c>
      <c r="D1620" s="1" t="s">
        <v>51</v>
      </c>
      <c r="E1620" s="2" t="s">
        <v>663</v>
      </c>
      <c r="F1620" s="3">
        <v>6398.9</v>
      </c>
    </row>
    <row r="1621" spans="1:6" s="4" customFormat="1" ht="84" hidden="1" x14ac:dyDescent="0.3">
      <c r="A1621" s="1" t="s">
        <v>303</v>
      </c>
      <c r="B1621" s="1" t="s">
        <v>1420</v>
      </c>
      <c r="C1621" s="1" t="s">
        <v>259</v>
      </c>
      <c r="D1621" s="1" t="s">
        <v>52</v>
      </c>
      <c r="E1621" s="2" t="s">
        <v>664</v>
      </c>
      <c r="F1621" s="3">
        <v>6398.9</v>
      </c>
    </row>
    <row r="1622" spans="1:6" s="4" customFormat="1" ht="144" x14ac:dyDescent="0.3">
      <c r="A1622" s="1" t="s">
        <v>303</v>
      </c>
      <c r="B1622" s="1" t="s">
        <v>1420</v>
      </c>
      <c r="C1622" s="1" t="s">
        <v>72</v>
      </c>
      <c r="D1622" s="1"/>
      <c r="E1622" s="2" t="s">
        <v>842</v>
      </c>
      <c r="F1622" s="3">
        <v>4361.3</v>
      </c>
    </row>
    <row r="1623" spans="1:6" s="4" customFormat="1" ht="108" x14ac:dyDescent="0.3">
      <c r="A1623" s="1" t="s">
        <v>303</v>
      </c>
      <c r="B1623" s="1" t="s">
        <v>1420</v>
      </c>
      <c r="C1623" s="1" t="s">
        <v>73</v>
      </c>
      <c r="D1623" s="1"/>
      <c r="E1623" s="2" t="s">
        <v>29</v>
      </c>
      <c r="F1623" s="3">
        <v>4361.3</v>
      </c>
    </row>
    <row r="1624" spans="1:6" s="4" customFormat="1" ht="144" x14ac:dyDescent="0.3">
      <c r="A1624" s="1" t="s">
        <v>303</v>
      </c>
      <c r="B1624" s="1" t="s">
        <v>1420</v>
      </c>
      <c r="C1624" s="1" t="s">
        <v>268</v>
      </c>
      <c r="D1624" s="1"/>
      <c r="E1624" s="2" t="s">
        <v>864</v>
      </c>
      <c r="F1624" s="3">
        <v>4361.3</v>
      </c>
    </row>
    <row r="1625" spans="1:6" s="4" customFormat="1" ht="48" x14ac:dyDescent="0.3">
      <c r="A1625" s="1" t="s">
        <v>303</v>
      </c>
      <c r="B1625" s="1" t="s">
        <v>1420</v>
      </c>
      <c r="C1625" s="1" t="s">
        <v>260</v>
      </c>
      <c r="D1625" s="1"/>
      <c r="E1625" s="2" t="s">
        <v>865</v>
      </c>
      <c r="F1625" s="3">
        <v>4361.3</v>
      </c>
    </row>
    <row r="1626" spans="1:6" s="4" customFormat="1" ht="72" hidden="1" x14ac:dyDescent="0.3">
      <c r="A1626" s="1" t="s">
        <v>303</v>
      </c>
      <c r="B1626" s="1" t="s">
        <v>1420</v>
      </c>
      <c r="C1626" s="1" t="s">
        <v>260</v>
      </c>
      <c r="D1626" s="1" t="s">
        <v>51</v>
      </c>
      <c r="E1626" s="2" t="s">
        <v>663</v>
      </c>
      <c r="F1626" s="3">
        <v>4361.3</v>
      </c>
    </row>
    <row r="1627" spans="1:6" s="4" customFormat="1" ht="84" hidden="1" x14ac:dyDescent="0.3">
      <c r="A1627" s="1" t="s">
        <v>303</v>
      </c>
      <c r="B1627" s="1" t="s">
        <v>1420</v>
      </c>
      <c r="C1627" s="1" t="s">
        <v>260</v>
      </c>
      <c r="D1627" s="1" t="s">
        <v>52</v>
      </c>
      <c r="E1627" s="2" t="s">
        <v>664</v>
      </c>
      <c r="F1627" s="3">
        <v>4361.3</v>
      </c>
    </row>
    <row r="1628" spans="1:6" s="4" customFormat="1" ht="72" x14ac:dyDescent="0.3">
      <c r="A1628" s="1" t="s">
        <v>303</v>
      </c>
      <c r="B1628" s="1" t="s">
        <v>1420</v>
      </c>
      <c r="C1628" s="1" t="s">
        <v>269</v>
      </c>
      <c r="D1628" s="1"/>
      <c r="E1628" s="2" t="s">
        <v>1137</v>
      </c>
      <c r="F1628" s="3">
        <v>12932.4</v>
      </c>
    </row>
    <row r="1629" spans="1:6" s="4" customFormat="1" ht="84" x14ac:dyDescent="0.3">
      <c r="A1629" s="1" t="s">
        <v>303</v>
      </c>
      <c r="B1629" s="1" t="s">
        <v>1420</v>
      </c>
      <c r="C1629" s="1" t="s">
        <v>270</v>
      </c>
      <c r="D1629" s="1"/>
      <c r="E1629" s="2" t="s">
        <v>1159</v>
      </c>
      <c r="F1629" s="3">
        <v>12932.4</v>
      </c>
    </row>
    <row r="1630" spans="1:6" s="4" customFormat="1" ht="120" x14ac:dyDescent="0.3">
      <c r="A1630" s="1" t="s">
        <v>303</v>
      </c>
      <c r="B1630" s="1" t="s">
        <v>1420</v>
      </c>
      <c r="C1630" s="1" t="s">
        <v>271</v>
      </c>
      <c r="D1630" s="1"/>
      <c r="E1630" s="2" t="s">
        <v>1165</v>
      </c>
      <c r="F1630" s="3">
        <v>12932.4</v>
      </c>
    </row>
    <row r="1631" spans="1:6" s="4" customFormat="1" ht="84" x14ac:dyDescent="0.3">
      <c r="A1631" s="1" t="s">
        <v>303</v>
      </c>
      <c r="B1631" s="1" t="s">
        <v>1420</v>
      </c>
      <c r="C1631" s="1" t="s">
        <v>261</v>
      </c>
      <c r="D1631" s="1"/>
      <c r="E1631" s="2" t="s">
        <v>1166</v>
      </c>
      <c r="F1631" s="3">
        <v>12932.4</v>
      </c>
    </row>
    <row r="1632" spans="1:6" s="4" customFormat="1" ht="24" hidden="1" x14ac:dyDescent="0.3">
      <c r="A1632" s="1" t="s">
        <v>303</v>
      </c>
      <c r="B1632" s="1" t="s">
        <v>1420</v>
      </c>
      <c r="C1632" s="1" t="s">
        <v>261</v>
      </c>
      <c r="D1632" s="1" t="s">
        <v>53</v>
      </c>
      <c r="E1632" s="2" t="s">
        <v>679</v>
      </c>
      <c r="F1632" s="3">
        <v>12932.4</v>
      </c>
    </row>
    <row r="1633" spans="1:6" s="4" customFormat="1" ht="120" hidden="1" x14ac:dyDescent="0.3">
      <c r="A1633" s="1" t="s">
        <v>303</v>
      </c>
      <c r="B1633" s="1" t="s">
        <v>1420</v>
      </c>
      <c r="C1633" s="1" t="s">
        <v>261</v>
      </c>
      <c r="D1633" s="1" t="s">
        <v>262</v>
      </c>
      <c r="E1633" s="2" t="s">
        <v>680</v>
      </c>
      <c r="F1633" s="3">
        <v>12932.4</v>
      </c>
    </row>
    <row r="1634" spans="1:6" s="4" customFormat="1" ht="60" x14ac:dyDescent="0.3">
      <c r="A1634" s="1" t="s">
        <v>303</v>
      </c>
      <c r="B1634" s="1" t="s">
        <v>1420</v>
      </c>
      <c r="C1634" s="1" t="s">
        <v>62</v>
      </c>
      <c r="D1634" s="1"/>
      <c r="E1634" s="2" t="s">
        <v>1196</v>
      </c>
      <c r="F1634" s="3">
        <v>9992.1859699999986</v>
      </c>
    </row>
    <row r="1635" spans="1:6" s="4" customFormat="1" ht="84" x14ac:dyDescent="0.3">
      <c r="A1635" s="1" t="s">
        <v>303</v>
      </c>
      <c r="B1635" s="1" t="s">
        <v>1420</v>
      </c>
      <c r="C1635" s="1" t="s">
        <v>527</v>
      </c>
      <c r="D1635" s="1"/>
      <c r="E1635" s="2" t="s">
        <v>114</v>
      </c>
      <c r="F1635" s="3">
        <v>9992.1859699999986</v>
      </c>
    </row>
    <row r="1636" spans="1:6" s="4" customFormat="1" ht="72" hidden="1" x14ac:dyDescent="0.3">
      <c r="A1636" s="1" t="s">
        <v>303</v>
      </c>
      <c r="B1636" s="1" t="s">
        <v>1420</v>
      </c>
      <c r="C1636" s="1" t="s">
        <v>527</v>
      </c>
      <c r="D1636" s="1" t="s">
        <v>51</v>
      </c>
      <c r="E1636" s="2" t="s">
        <v>663</v>
      </c>
      <c r="F1636" s="3">
        <v>8767.8403199999993</v>
      </c>
    </row>
    <row r="1637" spans="1:6" s="4" customFormat="1" ht="84" hidden="1" x14ac:dyDescent="0.3">
      <c r="A1637" s="1" t="s">
        <v>303</v>
      </c>
      <c r="B1637" s="1" t="s">
        <v>1420</v>
      </c>
      <c r="C1637" s="1" t="s">
        <v>527</v>
      </c>
      <c r="D1637" s="1" t="s">
        <v>52</v>
      </c>
      <c r="E1637" s="2" t="s">
        <v>664</v>
      </c>
      <c r="F1637" s="3">
        <v>8767.8403199999993</v>
      </c>
    </row>
    <row r="1638" spans="1:6" s="4" customFormat="1" ht="24" hidden="1" x14ac:dyDescent="0.3">
      <c r="A1638" s="1" t="s">
        <v>303</v>
      </c>
      <c r="B1638" s="1" t="s">
        <v>1420</v>
      </c>
      <c r="C1638" s="1" t="s">
        <v>527</v>
      </c>
      <c r="D1638" s="1" t="s">
        <v>53</v>
      </c>
      <c r="E1638" s="2" t="s">
        <v>679</v>
      </c>
      <c r="F1638" s="3">
        <v>1224.34565</v>
      </c>
    </row>
    <row r="1639" spans="1:6" s="4" customFormat="1" ht="120" hidden="1" x14ac:dyDescent="0.3">
      <c r="A1639" s="1" t="s">
        <v>303</v>
      </c>
      <c r="B1639" s="1" t="s">
        <v>1420</v>
      </c>
      <c r="C1639" s="1" t="s">
        <v>527</v>
      </c>
      <c r="D1639" s="1" t="s">
        <v>262</v>
      </c>
      <c r="E1639" s="2" t="s">
        <v>680</v>
      </c>
      <c r="F1639" s="3">
        <v>1224.34565</v>
      </c>
    </row>
    <row r="1640" spans="1:6" s="4" customFormat="1" ht="48" hidden="1" x14ac:dyDescent="0.3">
      <c r="A1640" s="1" t="s">
        <v>303</v>
      </c>
      <c r="B1640" s="1" t="s">
        <v>1400</v>
      </c>
      <c r="C1640" s="1"/>
      <c r="D1640" s="1"/>
      <c r="E1640" s="2" t="s">
        <v>642</v>
      </c>
      <c r="F1640" s="3">
        <v>2042.9</v>
      </c>
    </row>
    <row r="1641" spans="1:6" s="4" customFormat="1" ht="60" x14ac:dyDescent="0.3">
      <c r="A1641" s="1" t="s">
        <v>303</v>
      </c>
      <c r="B1641" s="1" t="s">
        <v>1400</v>
      </c>
      <c r="C1641" s="1" t="s">
        <v>277</v>
      </c>
      <c r="D1641" s="1"/>
      <c r="E1641" s="2" t="s">
        <v>793</v>
      </c>
      <c r="F1641" s="3">
        <v>1220.5999999999999</v>
      </c>
    </row>
    <row r="1642" spans="1:6" s="4" customFormat="1" ht="48" x14ac:dyDescent="0.3">
      <c r="A1642" s="1" t="s">
        <v>303</v>
      </c>
      <c r="B1642" s="1" t="s">
        <v>1400</v>
      </c>
      <c r="C1642" s="1" t="s">
        <v>279</v>
      </c>
      <c r="D1642" s="1"/>
      <c r="E1642" s="2" t="s">
        <v>802</v>
      </c>
      <c r="F1642" s="3">
        <v>1220.5999999999999</v>
      </c>
    </row>
    <row r="1643" spans="1:6" s="4" customFormat="1" ht="144" x14ac:dyDescent="0.3">
      <c r="A1643" s="1" t="s">
        <v>303</v>
      </c>
      <c r="B1643" s="1" t="s">
        <v>1400</v>
      </c>
      <c r="C1643" s="1" t="s">
        <v>278</v>
      </c>
      <c r="D1643" s="1"/>
      <c r="E1643" s="2" t="s">
        <v>805</v>
      </c>
      <c r="F1643" s="3">
        <v>1220.5999999999999</v>
      </c>
    </row>
    <row r="1644" spans="1:6" s="4" customFormat="1" ht="108" x14ac:dyDescent="0.3">
      <c r="A1644" s="1" t="s">
        <v>303</v>
      </c>
      <c r="B1644" s="1" t="s">
        <v>1400</v>
      </c>
      <c r="C1644" s="1" t="s">
        <v>272</v>
      </c>
      <c r="D1644" s="1"/>
      <c r="E1644" s="2" t="s">
        <v>806</v>
      </c>
      <c r="F1644" s="3">
        <v>941.7</v>
      </c>
    </row>
    <row r="1645" spans="1:6" s="4" customFormat="1" ht="72" hidden="1" x14ac:dyDescent="0.3">
      <c r="A1645" s="1" t="s">
        <v>303</v>
      </c>
      <c r="B1645" s="1" t="s">
        <v>1400</v>
      </c>
      <c r="C1645" s="1" t="s">
        <v>272</v>
      </c>
      <c r="D1645" s="1" t="s">
        <v>51</v>
      </c>
      <c r="E1645" s="2" t="s">
        <v>663</v>
      </c>
      <c r="F1645" s="3">
        <v>941.7</v>
      </c>
    </row>
    <row r="1646" spans="1:6" s="4" customFormat="1" ht="84" hidden="1" x14ac:dyDescent="0.3">
      <c r="A1646" s="1" t="s">
        <v>303</v>
      </c>
      <c r="B1646" s="1" t="s">
        <v>1400</v>
      </c>
      <c r="C1646" s="1" t="s">
        <v>272</v>
      </c>
      <c r="D1646" s="1" t="s">
        <v>52</v>
      </c>
      <c r="E1646" s="2" t="s">
        <v>664</v>
      </c>
      <c r="F1646" s="3">
        <v>941.7</v>
      </c>
    </row>
    <row r="1647" spans="1:6" s="4" customFormat="1" ht="84" x14ac:dyDescent="0.3">
      <c r="A1647" s="1" t="s">
        <v>303</v>
      </c>
      <c r="B1647" s="1" t="s">
        <v>1400</v>
      </c>
      <c r="C1647" s="1" t="s">
        <v>273</v>
      </c>
      <c r="D1647" s="1"/>
      <c r="E1647" s="2" t="s">
        <v>808</v>
      </c>
      <c r="F1647" s="3">
        <v>278.89999999999998</v>
      </c>
    </row>
    <row r="1648" spans="1:6" s="4" customFormat="1" ht="72" hidden="1" x14ac:dyDescent="0.3">
      <c r="A1648" s="1" t="s">
        <v>303</v>
      </c>
      <c r="B1648" s="1" t="s">
        <v>1400</v>
      </c>
      <c r="C1648" s="1" t="s">
        <v>273</v>
      </c>
      <c r="D1648" s="1" t="s">
        <v>51</v>
      </c>
      <c r="E1648" s="2" t="s">
        <v>663</v>
      </c>
      <c r="F1648" s="3">
        <v>278.89999999999998</v>
      </c>
    </row>
    <row r="1649" spans="1:6" s="4" customFormat="1" ht="84" hidden="1" x14ac:dyDescent="0.3">
      <c r="A1649" s="1" t="s">
        <v>303</v>
      </c>
      <c r="B1649" s="1" t="s">
        <v>1400</v>
      </c>
      <c r="C1649" s="1" t="s">
        <v>273</v>
      </c>
      <c r="D1649" s="1" t="s">
        <v>52</v>
      </c>
      <c r="E1649" s="2" t="s">
        <v>664</v>
      </c>
      <c r="F1649" s="3">
        <v>278.89999999999998</v>
      </c>
    </row>
    <row r="1650" spans="1:6" s="4" customFormat="1" ht="48" x14ac:dyDescent="0.3">
      <c r="A1650" s="1" t="s">
        <v>303</v>
      </c>
      <c r="B1650" s="1" t="s">
        <v>1400</v>
      </c>
      <c r="C1650" s="1" t="s">
        <v>266</v>
      </c>
      <c r="D1650" s="1"/>
      <c r="E1650" s="2" t="s">
        <v>5</v>
      </c>
      <c r="F1650" s="3">
        <v>228.7</v>
      </c>
    </row>
    <row r="1651" spans="1:6" s="4" customFormat="1" ht="72" x14ac:dyDescent="0.3">
      <c r="A1651" s="1" t="s">
        <v>303</v>
      </c>
      <c r="B1651" s="1" t="s">
        <v>1400</v>
      </c>
      <c r="C1651" s="1" t="s">
        <v>267</v>
      </c>
      <c r="D1651" s="1"/>
      <c r="E1651" s="2" t="s">
        <v>6</v>
      </c>
      <c r="F1651" s="3">
        <v>228.7</v>
      </c>
    </row>
    <row r="1652" spans="1:6" s="4" customFormat="1" ht="96" x14ac:dyDescent="0.3">
      <c r="A1652" s="1" t="s">
        <v>303</v>
      </c>
      <c r="B1652" s="1" t="s">
        <v>1400</v>
      </c>
      <c r="C1652" s="1" t="s">
        <v>274</v>
      </c>
      <c r="D1652" s="1"/>
      <c r="E1652" s="2" t="s">
        <v>20</v>
      </c>
      <c r="F1652" s="3">
        <v>228.7</v>
      </c>
    </row>
    <row r="1653" spans="1:6" s="4" customFormat="1" ht="72" hidden="1" x14ac:dyDescent="0.3">
      <c r="A1653" s="1" t="s">
        <v>303</v>
      </c>
      <c r="B1653" s="1" t="s">
        <v>1400</v>
      </c>
      <c r="C1653" s="1" t="s">
        <v>274</v>
      </c>
      <c r="D1653" s="1" t="s">
        <v>51</v>
      </c>
      <c r="E1653" s="2" t="s">
        <v>663</v>
      </c>
      <c r="F1653" s="3">
        <v>228.7</v>
      </c>
    </row>
    <row r="1654" spans="1:6" s="4" customFormat="1" ht="84" hidden="1" x14ac:dyDescent="0.3">
      <c r="A1654" s="1" t="s">
        <v>303</v>
      </c>
      <c r="B1654" s="1" t="s">
        <v>1400</v>
      </c>
      <c r="C1654" s="1" t="s">
        <v>274</v>
      </c>
      <c r="D1654" s="1" t="s">
        <v>52</v>
      </c>
      <c r="E1654" s="2" t="s">
        <v>664</v>
      </c>
      <c r="F1654" s="3">
        <v>228.7</v>
      </c>
    </row>
    <row r="1655" spans="1:6" s="4" customFormat="1" ht="72" x14ac:dyDescent="0.3">
      <c r="A1655" s="1" t="s">
        <v>303</v>
      </c>
      <c r="B1655" s="1" t="s">
        <v>1400</v>
      </c>
      <c r="C1655" s="1" t="s">
        <v>92</v>
      </c>
      <c r="D1655" s="1"/>
      <c r="E1655" s="2" t="s">
        <v>1179</v>
      </c>
      <c r="F1655" s="3">
        <v>514.1</v>
      </c>
    </row>
    <row r="1656" spans="1:6" s="4" customFormat="1" ht="60" x14ac:dyDescent="0.3">
      <c r="A1656" s="1" t="s">
        <v>303</v>
      </c>
      <c r="B1656" s="1" t="s">
        <v>1400</v>
      </c>
      <c r="C1656" s="1" t="s">
        <v>102</v>
      </c>
      <c r="D1656" s="1"/>
      <c r="E1656" s="2" t="s">
        <v>30</v>
      </c>
      <c r="F1656" s="3">
        <v>514.1</v>
      </c>
    </row>
    <row r="1657" spans="1:6" s="4" customFormat="1" ht="180" x14ac:dyDescent="0.3">
      <c r="A1657" s="1" t="s">
        <v>303</v>
      </c>
      <c r="B1657" s="1" t="s">
        <v>1400</v>
      </c>
      <c r="C1657" s="1" t="s">
        <v>275</v>
      </c>
      <c r="D1657" s="1"/>
      <c r="E1657" s="2" t="s">
        <v>32</v>
      </c>
      <c r="F1657" s="3">
        <v>514.1</v>
      </c>
    </row>
    <row r="1658" spans="1:6" s="4" customFormat="1" ht="72" hidden="1" x14ac:dyDescent="0.3">
      <c r="A1658" s="1" t="s">
        <v>303</v>
      </c>
      <c r="B1658" s="1" t="s">
        <v>1400</v>
      </c>
      <c r="C1658" s="1" t="s">
        <v>275</v>
      </c>
      <c r="D1658" s="1" t="s">
        <v>51</v>
      </c>
      <c r="E1658" s="2" t="s">
        <v>663</v>
      </c>
      <c r="F1658" s="3">
        <v>514.1</v>
      </c>
    </row>
    <row r="1659" spans="1:6" s="4" customFormat="1" ht="84" hidden="1" x14ac:dyDescent="0.3">
      <c r="A1659" s="1" t="s">
        <v>303</v>
      </c>
      <c r="B1659" s="1" t="s">
        <v>1400</v>
      </c>
      <c r="C1659" s="1" t="s">
        <v>275</v>
      </c>
      <c r="D1659" s="1" t="s">
        <v>52</v>
      </c>
      <c r="E1659" s="2" t="s">
        <v>664</v>
      </c>
      <c r="F1659" s="3">
        <v>514.1</v>
      </c>
    </row>
    <row r="1660" spans="1:6" s="4" customFormat="1" ht="72" x14ac:dyDescent="0.3">
      <c r="A1660" s="1" t="s">
        <v>303</v>
      </c>
      <c r="B1660" s="1" t="s">
        <v>1400</v>
      </c>
      <c r="C1660" s="1" t="s">
        <v>280</v>
      </c>
      <c r="D1660" s="1"/>
      <c r="E1660" s="2" t="s">
        <v>39</v>
      </c>
      <c r="F1660" s="3">
        <v>56</v>
      </c>
    </row>
    <row r="1661" spans="1:6" s="4" customFormat="1" ht="120" x14ac:dyDescent="0.3">
      <c r="A1661" s="1" t="s">
        <v>303</v>
      </c>
      <c r="B1661" s="1" t="s">
        <v>1400</v>
      </c>
      <c r="C1661" s="1" t="s">
        <v>281</v>
      </c>
      <c r="D1661" s="1"/>
      <c r="E1661" s="2" t="s">
        <v>40</v>
      </c>
      <c r="F1661" s="3">
        <v>56</v>
      </c>
    </row>
    <row r="1662" spans="1:6" s="4" customFormat="1" ht="72" x14ac:dyDescent="0.3">
      <c r="A1662" s="1" t="s">
        <v>303</v>
      </c>
      <c r="B1662" s="1" t="s">
        <v>1400</v>
      </c>
      <c r="C1662" s="1" t="s">
        <v>282</v>
      </c>
      <c r="D1662" s="1"/>
      <c r="E1662" s="2" t="s">
        <v>1188</v>
      </c>
      <c r="F1662" s="3">
        <v>56</v>
      </c>
    </row>
    <row r="1663" spans="1:6" s="4" customFormat="1" ht="48" x14ac:dyDescent="0.3">
      <c r="A1663" s="1" t="s">
        <v>303</v>
      </c>
      <c r="B1663" s="1" t="s">
        <v>1400</v>
      </c>
      <c r="C1663" s="1" t="s">
        <v>276</v>
      </c>
      <c r="D1663" s="1"/>
      <c r="E1663" s="2" t="s">
        <v>1190</v>
      </c>
      <c r="F1663" s="3">
        <v>56</v>
      </c>
    </row>
    <row r="1664" spans="1:6" s="4" customFormat="1" ht="72" hidden="1" x14ac:dyDescent="0.3">
      <c r="A1664" s="1" t="s">
        <v>303</v>
      </c>
      <c r="B1664" s="1" t="s">
        <v>1400</v>
      </c>
      <c r="C1664" s="1" t="s">
        <v>276</v>
      </c>
      <c r="D1664" s="1" t="s">
        <v>51</v>
      </c>
      <c r="E1664" s="2" t="s">
        <v>663</v>
      </c>
      <c r="F1664" s="3">
        <v>56</v>
      </c>
    </row>
    <row r="1665" spans="1:6" s="4" customFormat="1" ht="84" hidden="1" x14ac:dyDescent="0.3">
      <c r="A1665" s="1" t="s">
        <v>303</v>
      </c>
      <c r="B1665" s="1" t="s">
        <v>1400</v>
      </c>
      <c r="C1665" s="1" t="s">
        <v>276</v>
      </c>
      <c r="D1665" s="1" t="s">
        <v>52</v>
      </c>
      <c r="E1665" s="2" t="s">
        <v>664</v>
      </c>
      <c r="F1665" s="3">
        <v>56</v>
      </c>
    </row>
    <row r="1666" spans="1:6" s="4" customFormat="1" ht="108" x14ac:dyDescent="0.3">
      <c r="A1666" s="1" t="s">
        <v>303</v>
      </c>
      <c r="B1666" s="1" t="s">
        <v>1400</v>
      </c>
      <c r="C1666" s="1" t="s">
        <v>79</v>
      </c>
      <c r="D1666" s="1"/>
      <c r="E1666" s="2" t="s">
        <v>1232</v>
      </c>
      <c r="F1666" s="3">
        <v>23.5</v>
      </c>
    </row>
    <row r="1667" spans="1:6" s="4" customFormat="1" ht="72" x14ac:dyDescent="0.3">
      <c r="A1667" s="1" t="s">
        <v>303</v>
      </c>
      <c r="B1667" s="1" t="s">
        <v>1400</v>
      </c>
      <c r="C1667" s="1" t="s">
        <v>86</v>
      </c>
      <c r="D1667" s="1"/>
      <c r="E1667" s="2" t="s">
        <v>1233</v>
      </c>
      <c r="F1667" s="3">
        <v>23.5</v>
      </c>
    </row>
    <row r="1668" spans="1:6" s="4" customFormat="1" ht="48" x14ac:dyDescent="0.3">
      <c r="A1668" s="1" t="s">
        <v>303</v>
      </c>
      <c r="B1668" s="1" t="s">
        <v>1400</v>
      </c>
      <c r="C1668" s="1" t="s">
        <v>87</v>
      </c>
      <c r="D1668" s="1"/>
      <c r="E1668" s="2" t="s">
        <v>1234</v>
      </c>
      <c r="F1668" s="3">
        <v>23.5</v>
      </c>
    </row>
    <row r="1669" spans="1:6" s="4" customFormat="1" ht="24" hidden="1" x14ac:dyDescent="0.3">
      <c r="A1669" s="1" t="s">
        <v>303</v>
      </c>
      <c r="B1669" s="1" t="s">
        <v>1400</v>
      </c>
      <c r="C1669" s="1" t="s">
        <v>87</v>
      </c>
      <c r="D1669" s="1" t="s">
        <v>53</v>
      </c>
      <c r="E1669" s="2" t="s">
        <v>679</v>
      </c>
      <c r="F1669" s="3">
        <v>23.5</v>
      </c>
    </row>
    <row r="1670" spans="1:6" s="4" customFormat="1" ht="24" hidden="1" x14ac:dyDescent="0.3">
      <c r="A1670" s="1" t="s">
        <v>303</v>
      </c>
      <c r="B1670" s="1" t="s">
        <v>1400</v>
      </c>
      <c r="C1670" s="1" t="s">
        <v>87</v>
      </c>
      <c r="D1670" s="1" t="s">
        <v>54</v>
      </c>
      <c r="E1670" s="2" t="s">
        <v>681</v>
      </c>
      <c r="F1670" s="3">
        <v>23.5</v>
      </c>
    </row>
    <row r="1671" spans="1:6" s="4" customFormat="1" ht="36" hidden="1" x14ac:dyDescent="0.3">
      <c r="A1671" s="1" t="s">
        <v>303</v>
      </c>
      <c r="B1671" s="1" t="s">
        <v>147</v>
      </c>
      <c r="C1671" s="1"/>
      <c r="D1671" s="1"/>
      <c r="E1671" s="2" t="s">
        <v>622</v>
      </c>
      <c r="F1671" s="3">
        <v>51785.313369999989</v>
      </c>
    </row>
    <row r="1672" spans="1:6" s="4" customFormat="1" hidden="1" x14ac:dyDescent="0.3">
      <c r="A1672" s="1" t="s">
        <v>303</v>
      </c>
      <c r="B1672" s="1" t="s">
        <v>1424</v>
      </c>
      <c r="C1672" s="1"/>
      <c r="D1672" s="1"/>
      <c r="E1672" s="2" t="s">
        <v>643</v>
      </c>
      <c r="F1672" s="3">
        <v>15</v>
      </c>
    </row>
    <row r="1673" spans="1:6" s="4" customFormat="1" ht="108" x14ac:dyDescent="0.3">
      <c r="A1673" s="1" t="s">
        <v>303</v>
      </c>
      <c r="B1673" s="1" t="s">
        <v>1424</v>
      </c>
      <c r="C1673" s="1" t="s">
        <v>79</v>
      </c>
      <c r="D1673" s="1"/>
      <c r="E1673" s="2" t="s">
        <v>1232</v>
      </c>
      <c r="F1673" s="3">
        <v>15</v>
      </c>
    </row>
    <row r="1674" spans="1:6" s="4" customFormat="1" ht="72" x14ac:dyDescent="0.3">
      <c r="A1674" s="1" t="s">
        <v>303</v>
      </c>
      <c r="B1674" s="1" t="s">
        <v>1424</v>
      </c>
      <c r="C1674" s="1" t="s">
        <v>86</v>
      </c>
      <c r="D1674" s="1"/>
      <c r="E1674" s="2" t="s">
        <v>1233</v>
      </c>
      <c r="F1674" s="3">
        <v>15</v>
      </c>
    </row>
    <row r="1675" spans="1:6" s="4" customFormat="1" ht="48" x14ac:dyDescent="0.3">
      <c r="A1675" s="1" t="s">
        <v>303</v>
      </c>
      <c r="B1675" s="1" t="s">
        <v>1424</v>
      </c>
      <c r="C1675" s="1" t="s">
        <v>87</v>
      </c>
      <c r="D1675" s="1"/>
      <c r="E1675" s="2" t="s">
        <v>1234</v>
      </c>
      <c r="F1675" s="3">
        <v>15</v>
      </c>
    </row>
    <row r="1676" spans="1:6" s="4" customFormat="1" ht="24" hidden="1" x14ac:dyDescent="0.3">
      <c r="A1676" s="1" t="s">
        <v>303</v>
      </c>
      <c r="B1676" s="1" t="s">
        <v>1424</v>
      </c>
      <c r="C1676" s="1" t="s">
        <v>87</v>
      </c>
      <c r="D1676" s="1" t="s">
        <v>53</v>
      </c>
      <c r="E1676" s="2" t="s">
        <v>679</v>
      </c>
      <c r="F1676" s="3">
        <v>15</v>
      </c>
    </row>
    <row r="1677" spans="1:6" s="4" customFormat="1" ht="24" hidden="1" x14ac:dyDescent="0.3">
      <c r="A1677" s="1" t="s">
        <v>303</v>
      </c>
      <c r="B1677" s="1" t="s">
        <v>1424</v>
      </c>
      <c r="C1677" s="1" t="s">
        <v>87</v>
      </c>
      <c r="D1677" s="1" t="s">
        <v>54</v>
      </c>
      <c r="E1677" s="2" t="s">
        <v>681</v>
      </c>
      <c r="F1677" s="3">
        <v>15</v>
      </c>
    </row>
    <row r="1678" spans="1:6" s="4" customFormat="1" hidden="1" x14ac:dyDescent="0.3">
      <c r="A1678" s="1" t="s">
        <v>303</v>
      </c>
      <c r="B1678" s="1" t="s">
        <v>1422</v>
      </c>
      <c r="C1678" s="1"/>
      <c r="D1678" s="1"/>
      <c r="E1678" s="2" t="s">
        <v>645</v>
      </c>
      <c r="F1678" s="3">
        <v>39200.013369999993</v>
      </c>
    </row>
    <row r="1679" spans="1:6" s="4" customFormat="1" ht="60" x14ac:dyDescent="0.3">
      <c r="A1679" s="1" t="s">
        <v>303</v>
      </c>
      <c r="B1679" s="1" t="s">
        <v>1422</v>
      </c>
      <c r="C1679" s="1" t="s">
        <v>277</v>
      </c>
      <c r="D1679" s="1"/>
      <c r="E1679" s="2" t="s">
        <v>793</v>
      </c>
      <c r="F1679" s="3">
        <v>599.5</v>
      </c>
    </row>
    <row r="1680" spans="1:6" s="4" customFormat="1" ht="48" x14ac:dyDescent="0.3">
      <c r="A1680" s="1" t="s">
        <v>303</v>
      </c>
      <c r="B1680" s="1" t="s">
        <v>1422</v>
      </c>
      <c r="C1680" s="1" t="s">
        <v>279</v>
      </c>
      <c r="D1680" s="1"/>
      <c r="E1680" s="2" t="s">
        <v>802</v>
      </c>
      <c r="F1680" s="3">
        <v>599.5</v>
      </c>
    </row>
    <row r="1681" spans="1:6" s="4" customFormat="1" ht="72" x14ac:dyDescent="0.3">
      <c r="A1681" s="1" t="s">
        <v>303</v>
      </c>
      <c r="B1681" s="1" t="s">
        <v>1422</v>
      </c>
      <c r="C1681" s="1" t="s">
        <v>288</v>
      </c>
      <c r="D1681" s="1"/>
      <c r="E1681" s="2" t="s">
        <v>803</v>
      </c>
      <c r="F1681" s="3">
        <v>599.5</v>
      </c>
    </row>
    <row r="1682" spans="1:6" s="4" customFormat="1" ht="48" x14ac:dyDescent="0.3">
      <c r="A1682" s="1" t="s">
        <v>303</v>
      </c>
      <c r="B1682" s="1" t="s">
        <v>1422</v>
      </c>
      <c r="C1682" s="1" t="s">
        <v>283</v>
      </c>
      <c r="D1682" s="1"/>
      <c r="E1682" s="2" t="s">
        <v>804</v>
      </c>
      <c r="F1682" s="3">
        <v>599.5</v>
      </c>
    </row>
    <row r="1683" spans="1:6" s="4" customFormat="1" ht="72" hidden="1" x14ac:dyDescent="0.3">
      <c r="A1683" s="1" t="s">
        <v>303</v>
      </c>
      <c r="B1683" s="1" t="s">
        <v>1422</v>
      </c>
      <c r="C1683" s="1" t="s">
        <v>283</v>
      </c>
      <c r="D1683" s="1" t="s">
        <v>51</v>
      </c>
      <c r="E1683" s="2" t="s">
        <v>663</v>
      </c>
      <c r="F1683" s="3">
        <v>599.5</v>
      </c>
    </row>
    <row r="1684" spans="1:6" s="4" customFormat="1" ht="84" hidden="1" x14ac:dyDescent="0.3">
      <c r="A1684" s="1" t="s">
        <v>303</v>
      </c>
      <c r="B1684" s="1" t="s">
        <v>1422</v>
      </c>
      <c r="C1684" s="1" t="s">
        <v>283</v>
      </c>
      <c r="D1684" s="1" t="s">
        <v>52</v>
      </c>
      <c r="E1684" s="2" t="s">
        <v>664</v>
      </c>
      <c r="F1684" s="3">
        <v>599.5</v>
      </c>
    </row>
    <row r="1685" spans="1:6" s="4" customFormat="1" ht="72" x14ac:dyDescent="0.3">
      <c r="A1685" s="1" t="s">
        <v>303</v>
      </c>
      <c r="B1685" s="1" t="s">
        <v>1422</v>
      </c>
      <c r="C1685" s="1" t="s">
        <v>263</v>
      </c>
      <c r="D1685" s="1"/>
      <c r="E1685" s="2" t="s">
        <v>812</v>
      </c>
      <c r="F1685" s="3">
        <v>106.28172000000001</v>
      </c>
    </row>
    <row r="1686" spans="1:6" s="4" customFormat="1" ht="84" x14ac:dyDescent="0.3">
      <c r="A1686" s="1" t="s">
        <v>303</v>
      </c>
      <c r="B1686" s="1" t="s">
        <v>1422</v>
      </c>
      <c r="C1686" s="1" t="s">
        <v>264</v>
      </c>
      <c r="D1686" s="1"/>
      <c r="E1686" s="2" t="s">
        <v>813</v>
      </c>
      <c r="F1686" s="3">
        <v>106.28172000000001</v>
      </c>
    </row>
    <row r="1687" spans="1:6" s="4" customFormat="1" ht="132" x14ac:dyDescent="0.3">
      <c r="A1687" s="1" t="s">
        <v>303</v>
      </c>
      <c r="B1687" s="1" t="s">
        <v>1422</v>
      </c>
      <c r="C1687" s="1" t="s">
        <v>425</v>
      </c>
      <c r="D1687" s="1"/>
      <c r="E1687" s="2" t="s">
        <v>823</v>
      </c>
      <c r="F1687" s="3">
        <v>106.28172000000001</v>
      </c>
    </row>
    <row r="1688" spans="1:6" s="4" customFormat="1" ht="36" x14ac:dyDescent="0.3">
      <c r="A1688" s="1" t="s">
        <v>303</v>
      </c>
      <c r="B1688" s="1" t="s">
        <v>1422</v>
      </c>
      <c r="C1688" s="1" t="s">
        <v>1332</v>
      </c>
      <c r="D1688" s="1"/>
      <c r="E1688" s="2" t="s">
        <v>1368</v>
      </c>
      <c r="F1688" s="3">
        <v>106.28172000000001</v>
      </c>
    </row>
    <row r="1689" spans="1:6" s="4" customFormat="1" ht="72" hidden="1" x14ac:dyDescent="0.3">
      <c r="A1689" s="1" t="s">
        <v>303</v>
      </c>
      <c r="B1689" s="1" t="s">
        <v>1422</v>
      </c>
      <c r="C1689" s="1" t="s">
        <v>1332</v>
      </c>
      <c r="D1689" s="1" t="s">
        <v>51</v>
      </c>
      <c r="E1689" s="2" t="s">
        <v>663</v>
      </c>
      <c r="F1689" s="3">
        <v>106.28172000000001</v>
      </c>
    </row>
    <row r="1690" spans="1:6" s="4" customFormat="1" ht="84" hidden="1" x14ac:dyDescent="0.3">
      <c r="A1690" s="1" t="s">
        <v>303</v>
      </c>
      <c r="B1690" s="1" t="s">
        <v>1422</v>
      </c>
      <c r="C1690" s="1" t="s">
        <v>1332</v>
      </c>
      <c r="D1690" s="1" t="s">
        <v>52</v>
      </c>
      <c r="E1690" s="2" t="s">
        <v>664</v>
      </c>
      <c r="F1690" s="3">
        <v>106.28172000000001</v>
      </c>
    </row>
    <row r="1691" spans="1:6" s="4" customFormat="1" ht="48" x14ac:dyDescent="0.3">
      <c r="A1691" s="1" t="s">
        <v>303</v>
      </c>
      <c r="B1691" s="1" t="s">
        <v>1422</v>
      </c>
      <c r="C1691" s="1" t="s">
        <v>266</v>
      </c>
      <c r="D1691" s="1"/>
      <c r="E1691" s="2" t="s">
        <v>5</v>
      </c>
      <c r="F1691" s="3">
        <v>26878.899999999998</v>
      </c>
    </row>
    <row r="1692" spans="1:6" s="4" customFormat="1" ht="72" x14ac:dyDescent="0.3">
      <c r="A1692" s="1" t="s">
        <v>303</v>
      </c>
      <c r="B1692" s="1" t="s">
        <v>1422</v>
      </c>
      <c r="C1692" s="1" t="s">
        <v>267</v>
      </c>
      <c r="D1692" s="1"/>
      <c r="E1692" s="2" t="s">
        <v>6</v>
      </c>
      <c r="F1692" s="3">
        <v>26878.899999999998</v>
      </c>
    </row>
    <row r="1693" spans="1:6" s="4" customFormat="1" ht="72" x14ac:dyDescent="0.3">
      <c r="A1693" s="1" t="s">
        <v>303</v>
      </c>
      <c r="B1693" s="1" t="s">
        <v>1422</v>
      </c>
      <c r="C1693" s="1" t="s">
        <v>284</v>
      </c>
      <c r="D1693" s="1"/>
      <c r="E1693" s="2" t="s">
        <v>7</v>
      </c>
      <c r="F1693" s="3">
        <v>22386.1</v>
      </c>
    </row>
    <row r="1694" spans="1:6" s="4" customFormat="1" ht="72" hidden="1" x14ac:dyDescent="0.3">
      <c r="A1694" s="1" t="s">
        <v>303</v>
      </c>
      <c r="B1694" s="1" t="s">
        <v>1422</v>
      </c>
      <c r="C1694" s="1" t="s">
        <v>284</v>
      </c>
      <c r="D1694" s="1" t="s">
        <v>51</v>
      </c>
      <c r="E1694" s="2" t="s">
        <v>663</v>
      </c>
      <c r="F1694" s="3">
        <v>22386.1</v>
      </c>
    </row>
    <row r="1695" spans="1:6" s="4" customFormat="1" ht="84" hidden="1" x14ac:dyDescent="0.3">
      <c r="A1695" s="1" t="s">
        <v>303</v>
      </c>
      <c r="B1695" s="1" t="s">
        <v>1422</v>
      </c>
      <c r="C1695" s="1" t="s">
        <v>284</v>
      </c>
      <c r="D1695" s="1" t="s">
        <v>52</v>
      </c>
      <c r="E1695" s="2" t="s">
        <v>664</v>
      </c>
      <c r="F1695" s="3">
        <v>22386.1</v>
      </c>
    </row>
    <row r="1696" spans="1:6" s="4" customFormat="1" ht="72" x14ac:dyDescent="0.3">
      <c r="A1696" s="1" t="s">
        <v>303</v>
      </c>
      <c r="B1696" s="1" t="s">
        <v>1422</v>
      </c>
      <c r="C1696" s="1" t="s">
        <v>285</v>
      </c>
      <c r="D1696" s="1"/>
      <c r="E1696" s="2" t="s">
        <v>8</v>
      </c>
      <c r="F1696" s="3">
        <v>4492.8</v>
      </c>
    </row>
    <row r="1697" spans="1:6" s="4" customFormat="1" ht="72" hidden="1" x14ac:dyDescent="0.3">
      <c r="A1697" s="1" t="s">
        <v>303</v>
      </c>
      <c r="B1697" s="1" t="s">
        <v>1422</v>
      </c>
      <c r="C1697" s="1" t="s">
        <v>285</v>
      </c>
      <c r="D1697" s="1" t="s">
        <v>51</v>
      </c>
      <c r="E1697" s="2" t="s">
        <v>663</v>
      </c>
      <c r="F1697" s="3">
        <v>4492.8</v>
      </c>
    </row>
    <row r="1698" spans="1:6" s="4" customFormat="1" ht="84" hidden="1" x14ac:dyDescent="0.3">
      <c r="A1698" s="1" t="s">
        <v>303</v>
      </c>
      <c r="B1698" s="1" t="s">
        <v>1422</v>
      </c>
      <c r="C1698" s="1" t="s">
        <v>285</v>
      </c>
      <c r="D1698" s="1" t="s">
        <v>52</v>
      </c>
      <c r="E1698" s="2" t="s">
        <v>664</v>
      </c>
      <c r="F1698" s="3">
        <v>4492.8</v>
      </c>
    </row>
    <row r="1699" spans="1:6" s="4" customFormat="1" ht="60" x14ac:dyDescent="0.3">
      <c r="A1699" s="1" t="s">
        <v>303</v>
      </c>
      <c r="B1699" s="1" t="s">
        <v>1422</v>
      </c>
      <c r="C1699" s="1" t="s">
        <v>289</v>
      </c>
      <c r="D1699" s="1"/>
      <c r="E1699" s="2" t="s">
        <v>871</v>
      </c>
      <c r="F1699" s="3">
        <v>3674.4</v>
      </c>
    </row>
    <row r="1700" spans="1:6" s="4" customFormat="1" ht="108" x14ac:dyDescent="0.3">
      <c r="A1700" s="1" t="s">
        <v>303</v>
      </c>
      <c r="B1700" s="1" t="s">
        <v>1422</v>
      </c>
      <c r="C1700" s="1" t="s">
        <v>290</v>
      </c>
      <c r="D1700" s="1"/>
      <c r="E1700" s="2" t="s">
        <v>872</v>
      </c>
      <c r="F1700" s="3">
        <v>3674.4</v>
      </c>
    </row>
    <row r="1701" spans="1:6" s="4" customFormat="1" ht="84" x14ac:dyDescent="0.3">
      <c r="A1701" s="1" t="s">
        <v>303</v>
      </c>
      <c r="B1701" s="1" t="s">
        <v>1422</v>
      </c>
      <c r="C1701" s="1" t="s">
        <v>291</v>
      </c>
      <c r="D1701" s="1"/>
      <c r="E1701" s="2" t="s">
        <v>873</v>
      </c>
      <c r="F1701" s="3">
        <v>3674.4</v>
      </c>
    </row>
    <row r="1702" spans="1:6" s="4" customFormat="1" ht="72" x14ac:dyDescent="0.3">
      <c r="A1702" s="1" t="s">
        <v>303</v>
      </c>
      <c r="B1702" s="1" t="s">
        <v>1422</v>
      </c>
      <c r="C1702" s="1" t="s">
        <v>286</v>
      </c>
      <c r="D1702" s="1"/>
      <c r="E1702" s="2" t="s">
        <v>874</v>
      </c>
      <c r="F1702" s="3">
        <v>3674.4</v>
      </c>
    </row>
    <row r="1703" spans="1:6" s="4" customFormat="1" ht="24" hidden="1" x14ac:dyDescent="0.3">
      <c r="A1703" s="1" t="s">
        <v>303</v>
      </c>
      <c r="B1703" s="1" t="s">
        <v>1422</v>
      </c>
      <c r="C1703" s="1" t="s">
        <v>286</v>
      </c>
      <c r="D1703" s="1" t="s">
        <v>53</v>
      </c>
      <c r="E1703" s="2" t="s">
        <v>679</v>
      </c>
      <c r="F1703" s="3">
        <v>3674.4</v>
      </c>
    </row>
    <row r="1704" spans="1:6" s="4" customFormat="1" ht="120" hidden="1" x14ac:dyDescent="0.3">
      <c r="A1704" s="1" t="s">
        <v>303</v>
      </c>
      <c r="B1704" s="1" t="s">
        <v>1422</v>
      </c>
      <c r="C1704" s="1" t="s">
        <v>286</v>
      </c>
      <c r="D1704" s="1" t="s">
        <v>262</v>
      </c>
      <c r="E1704" s="2" t="s">
        <v>680</v>
      </c>
      <c r="F1704" s="3">
        <v>3674.4</v>
      </c>
    </row>
    <row r="1705" spans="1:6" s="4" customFormat="1" ht="72" x14ac:dyDescent="0.3">
      <c r="A1705" s="1" t="s">
        <v>303</v>
      </c>
      <c r="B1705" s="1" t="s">
        <v>1422</v>
      </c>
      <c r="C1705" s="1" t="s">
        <v>269</v>
      </c>
      <c r="D1705" s="1"/>
      <c r="E1705" s="2" t="s">
        <v>1137</v>
      </c>
      <c r="F1705" s="3">
        <v>3454.4</v>
      </c>
    </row>
    <row r="1706" spans="1:6" s="4" customFormat="1" ht="72" x14ac:dyDescent="0.3">
      <c r="A1706" s="1" t="s">
        <v>303</v>
      </c>
      <c r="B1706" s="1" t="s">
        <v>1422</v>
      </c>
      <c r="C1706" s="1" t="s">
        <v>292</v>
      </c>
      <c r="D1706" s="1"/>
      <c r="E1706" s="2" t="s">
        <v>1156</v>
      </c>
      <c r="F1706" s="3">
        <v>3454.4</v>
      </c>
    </row>
    <row r="1707" spans="1:6" s="4" customFormat="1" ht="108" x14ac:dyDescent="0.3">
      <c r="A1707" s="1" t="s">
        <v>303</v>
      </c>
      <c r="B1707" s="1" t="s">
        <v>1422</v>
      </c>
      <c r="C1707" s="1" t="s">
        <v>293</v>
      </c>
      <c r="D1707" s="1"/>
      <c r="E1707" s="2" t="s">
        <v>1157</v>
      </c>
      <c r="F1707" s="3">
        <v>3454.4</v>
      </c>
    </row>
    <row r="1708" spans="1:6" s="4" customFormat="1" ht="48" x14ac:dyDescent="0.3">
      <c r="A1708" s="1" t="s">
        <v>303</v>
      </c>
      <c r="B1708" s="1" t="s">
        <v>1422</v>
      </c>
      <c r="C1708" s="1" t="s">
        <v>287</v>
      </c>
      <c r="D1708" s="1"/>
      <c r="E1708" s="2" t="s">
        <v>1158</v>
      </c>
      <c r="F1708" s="3">
        <v>3454.4</v>
      </c>
    </row>
    <row r="1709" spans="1:6" s="4" customFormat="1" ht="72" hidden="1" x14ac:dyDescent="0.3">
      <c r="A1709" s="1" t="s">
        <v>303</v>
      </c>
      <c r="B1709" s="1" t="s">
        <v>1422</v>
      </c>
      <c r="C1709" s="1" t="s">
        <v>287</v>
      </c>
      <c r="D1709" s="1" t="s">
        <v>51</v>
      </c>
      <c r="E1709" s="2" t="s">
        <v>663</v>
      </c>
      <c r="F1709" s="3">
        <v>3454.4</v>
      </c>
    </row>
    <row r="1710" spans="1:6" s="4" customFormat="1" ht="84" hidden="1" x14ac:dyDescent="0.3">
      <c r="A1710" s="1" t="s">
        <v>303</v>
      </c>
      <c r="B1710" s="1" t="s">
        <v>1422</v>
      </c>
      <c r="C1710" s="1" t="s">
        <v>287</v>
      </c>
      <c r="D1710" s="1" t="s">
        <v>52</v>
      </c>
      <c r="E1710" s="2" t="s">
        <v>664</v>
      </c>
      <c r="F1710" s="3">
        <v>3454.4</v>
      </c>
    </row>
    <row r="1711" spans="1:6" s="4" customFormat="1" ht="60" x14ac:dyDescent="0.3">
      <c r="A1711" s="1" t="s">
        <v>303</v>
      </c>
      <c r="B1711" s="1" t="s">
        <v>1422</v>
      </c>
      <c r="C1711" s="1" t="s">
        <v>62</v>
      </c>
      <c r="D1711" s="1"/>
      <c r="E1711" s="2" t="s">
        <v>1196</v>
      </c>
      <c r="F1711" s="3">
        <v>4486.5316499999999</v>
      </c>
    </row>
    <row r="1712" spans="1:6" s="4" customFormat="1" ht="84" x14ac:dyDescent="0.3">
      <c r="A1712" s="1" t="s">
        <v>303</v>
      </c>
      <c r="B1712" s="1" t="s">
        <v>1422</v>
      </c>
      <c r="C1712" s="1" t="s">
        <v>527</v>
      </c>
      <c r="D1712" s="1"/>
      <c r="E1712" s="2" t="s">
        <v>114</v>
      </c>
      <c r="F1712" s="3">
        <v>4486.5316499999999</v>
      </c>
    </row>
    <row r="1713" spans="1:6" s="4" customFormat="1" ht="72" hidden="1" x14ac:dyDescent="0.3">
      <c r="A1713" s="1" t="s">
        <v>303</v>
      </c>
      <c r="B1713" s="1" t="s">
        <v>1422</v>
      </c>
      <c r="C1713" s="1" t="s">
        <v>527</v>
      </c>
      <c r="D1713" s="1" t="s">
        <v>51</v>
      </c>
      <c r="E1713" s="2" t="s">
        <v>663</v>
      </c>
      <c r="F1713" s="3">
        <v>1566.6130900000001</v>
      </c>
    </row>
    <row r="1714" spans="1:6" s="4" customFormat="1" ht="84" hidden="1" x14ac:dyDescent="0.3">
      <c r="A1714" s="1" t="s">
        <v>303</v>
      </c>
      <c r="B1714" s="1" t="s">
        <v>1422</v>
      </c>
      <c r="C1714" s="1" t="s">
        <v>527</v>
      </c>
      <c r="D1714" s="1" t="s">
        <v>52</v>
      </c>
      <c r="E1714" s="2" t="s">
        <v>664</v>
      </c>
      <c r="F1714" s="3">
        <v>1566.6130900000001</v>
      </c>
    </row>
    <row r="1715" spans="1:6" s="4" customFormat="1" ht="24" hidden="1" x14ac:dyDescent="0.3">
      <c r="A1715" s="1" t="s">
        <v>303</v>
      </c>
      <c r="B1715" s="1" t="s">
        <v>1422</v>
      </c>
      <c r="C1715" s="1" t="s">
        <v>527</v>
      </c>
      <c r="D1715" s="1" t="s">
        <v>53</v>
      </c>
      <c r="E1715" s="2" t="s">
        <v>679</v>
      </c>
      <c r="F1715" s="3">
        <v>2919.9185600000001</v>
      </c>
    </row>
    <row r="1716" spans="1:6" s="4" customFormat="1" ht="120" hidden="1" x14ac:dyDescent="0.3">
      <c r="A1716" s="1" t="s">
        <v>303</v>
      </c>
      <c r="B1716" s="1" t="s">
        <v>1422</v>
      </c>
      <c r="C1716" s="1" t="s">
        <v>527</v>
      </c>
      <c r="D1716" s="1" t="s">
        <v>262</v>
      </c>
      <c r="E1716" s="2" t="s">
        <v>680</v>
      </c>
      <c r="F1716" s="3">
        <v>2919.9185600000001</v>
      </c>
    </row>
    <row r="1717" spans="1:6" s="4" customFormat="1" ht="48" hidden="1" x14ac:dyDescent="0.3">
      <c r="A1717" s="1" t="s">
        <v>303</v>
      </c>
      <c r="B1717" s="1" t="s">
        <v>1423</v>
      </c>
      <c r="C1717" s="1"/>
      <c r="D1717" s="1"/>
      <c r="E1717" s="2" t="s">
        <v>646</v>
      </c>
      <c r="F1717" s="3">
        <v>12570.3</v>
      </c>
    </row>
    <row r="1718" spans="1:6" s="4" customFormat="1" ht="72" x14ac:dyDescent="0.3">
      <c r="A1718" s="1" t="s">
        <v>303</v>
      </c>
      <c r="B1718" s="1" t="s">
        <v>1423</v>
      </c>
      <c r="C1718" s="1" t="s">
        <v>263</v>
      </c>
      <c r="D1718" s="1"/>
      <c r="E1718" s="2" t="s">
        <v>812</v>
      </c>
      <c r="F1718" s="3">
        <v>12538.3</v>
      </c>
    </row>
    <row r="1719" spans="1:6" s="4" customFormat="1" ht="48" x14ac:dyDescent="0.3">
      <c r="A1719" s="1" t="s">
        <v>303</v>
      </c>
      <c r="B1719" s="1" t="s">
        <v>1423</v>
      </c>
      <c r="C1719" s="1" t="s">
        <v>295</v>
      </c>
      <c r="D1719" s="1"/>
      <c r="E1719" s="2" t="s">
        <v>3</v>
      </c>
      <c r="F1719" s="3">
        <v>12538.3</v>
      </c>
    </row>
    <row r="1720" spans="1:6" s="4" customFormat="1" ht="72" x14ac:dyDescent="0.3">
      <c r="A1720" s="1" t="s">
        <v>303</v>
      </c>
      <c r="B1720" s="1" t="s">
        <v>1423</v>
      </c>
      <c r="C1720" s="1" t="s">
        <v>296</v>
      </c>
      <c r="D1720" s="1"/>
      <c r="E1720" s="2" t="s">
        <v>4</v>
      </c>
      <c r="F1720" s="3">
        <v>12538.3</v>
      </c>
    </row>
    <row r="1721" spans="1:6" s="4" customFormat="1" ht="84" x14ac:dyDescent="0.3">
      <c r="A1721" s="1" t="s">
        <v>303</v>
      </c>
      <c r="B1721" s="1" t="s">
        <v>1423</v>
      </c>
      <c r="C1721" s="1" t="s">
        <v>294</v>
      </c>
      <c r="D1721" s="1"/>
      <c r="E1721" s="2" t="s">
        <v>710</v>
      </c>
      <c r="F1721" s="3">
        <v>12538.3</v>
      </c>
    </row>
    <row r="1722" spans="1:6" s="4" customFormat="1" ht="144" hidden="1" x14ac:dyDescent="0.3">
      <c r="A1722" s="1" t="s">
        <v>303</v>
      </c>
      <c r="B1722" s="1" t="s">
        <v>1423</v>
      </c>
      <c r="C1722" s="1" t="s">
        <v>294</v>
      </c>
      <c r="D1722" s="1" t="s">
        <v>58</v>
      </c>
      <c r="E1722" s="2" t="s">
        <v>660</v>
      </c>
      <c r="F1722" s="3">
        <v>9812.1659999999993</v>
      </c>
    </row>
    <row r="1723" spans="1:6" s="4" customFormat="1" ht="36" hidden="1" x14ac:dyDescent="0.3">
      <c r="A1723" s="1" t="s">
        <v>303</v>
      </c>
      <c r="B1723" s="1" t="s">
        <v>1423</v>
      </c>
      <c r="C1723" s="1" t="s">
        <v>294</v>
      </c>
      <c r="D1723" s="1" t="s">
        <v>59</v>
      </c>
      <c r="E1723" s="2" t="s">
        <v>661</v>
      </c>
      <c r="F1723" s="3">
        <v>9812.1659999999993</v>
      </c>
    </row>
    <row r="1724" spans="1:6" s="4" customFormat="1" ht="72" hidden="1" x14ac:dyDescent="0.3">
      <c r="A1724" s="1" t="s">
        <v>303</v>
      </c>
      <c r="B1724" s="1" t="s">
        <v>1423</v>
      </c>
      <c r="C1724" s="1" t="s">
        <v>294</v>
      </c>
      <c r="D1724" s="1" t="s">
        <v>51</v>
      </c>
      <c r="E1724" s="2" t="s">
        <v>663</v>
      </c>
      <c r="F1724" s="3">
        <v>2709.634</v>
      </c>
    </row>
    <row r="1725" spans="1:6" s="4" customFormat="1" ht="84" hidden="1" x14ac:dyDescent="0.3">
      <c r="A1725" s="1" t="s">
        <v>303</v>
      </c>
      <c r="B1725" s="1" t="s">
        <v>1423</v>
      </c>
      <c r="C1725" s="1" t="s">
        <v>294</v>
      </c>
      <c r="D1725" s="1" t="s">
        <v>52</v>
      </c>
      <c r="E1725" s="2" t="s">
        <v>664</v>
      </c>
      <c r="F1725" s="3">
        <v>2709.634</v>
      </c>
    </row>
    <row r="1726" spans="1:6" s="4" customFormat="1" ht="24" hidden="1" x14ac:dyDescent="0.3">
      <c r="A1726" s="1" t="s">
        <v>303</v>
      </c>
      <c r="B1726" s="1" t="s">
        <v>1423</v>
      </c>
      <c r="C1726" s="1" t="s">
        <v>294</v>
      </c>
      <c r="D1726" s="1" t="s">
        <v>53</v>
      </c>
      <c r="E1726" s="2" t="s">
        <v>679</v>
      </c>
      <c r="F1726" s="3">
        <v>16.5</v>
      </c>
    </row>
    <row r="1727" spans="1:6" s="4" customFormat="1" ht="36" hidden="1" x14ac:dyDescent="0.3">
      <c r="A1727" s="1" t="s">
        <v>303</v>
      </c>
      <c r="B1727" s="1" t="s">
        <v>1423</v>
      </c>
      <c r="C1727" s="1" t="s">
        <v>294</v>
      </c>
      <c r="D1727" s="1" t="s">
        <v>60</v>
      </c>
      <c r="E1727" s="2" t="s">
        <v>682</v>
      </c>
      <c r="F1727" s="3">
        <v>16.5</v>
      </c>
    </row>
    <row r="1728" spans="1:6" s="4" customFormat="1" ht="60" x14ac:dyDescent="0.3">
      <c r="A1728" s="1" t="s">
        <v>303</v>
      </c>
      <c r="B1728" s="1" t="s">
        <v>1423</v>
      </c>
      <c r="C1728" s="1" t="s">
        <v>62</v>
      </c>
      <c r="D1728" s="1"/>
      <c r="E1728" s="2" t="s">
        <v>1196</v>
      </c>
      <c r="F1728" s="3">
        <v>32</v>
      </c>
    </row>
    <row r="1729" spans="1:6" s="4" customFormat="1" ht="36" x14ac:dyDescent="0.3">
      <c r="A1729" s="1" t="s">
        <v>303</v>
      </c>
      <c r="B1729" s="1" t="s">
        <v>1423</v>
      </c>
      <c r="C1729" s="1" t="s">
        <v>83</v>
      </c>
      <c r="D1729" s="1"/>
      <c r="E1729" s="2" t="s">
        <v>1288</v>
      </c>
      <c r="F1729" s="3">
        <v>32</v>
      </c>
    </row>
    <row r="1730" spans="1:6" s="4" customFormat="1" ht="36" x14ac:dyDescent="0.3">
      <c r="A1730" s="1" t="s">
        <v>303</v>
      </c>
      <c r="B1730" s="1" t="s">
        <v>1423</v>
      </c>
      <c r="C1730" s="1" t="s">
        <v>1358</v>
      </c>
      <c r="D1730" s="1"/>
      <c r="E1730" s="2" t="s">
        <v>1359</v>
      </c>
      <c r="F1730" s="3">
        <v>32</v>
      </c>
    </row>
    <row r="1731" spans="1:6" s="4" customFormat="1" ht="72" hidden="1" x14ac:dyDescent="0.3">
      <c r="A1731" s="1" t="s">
        <v>303</v>
      </c>
      <c r="B1731" s="1" t="s">
        <v>1423</v>
      </c>
      <c r="C1731" s="1" t="s">
        <v>1358</v>
      </c>
      <c r="D1731" s="1" t="s">
        <v>51</v>
      </c>
      <c r="E1731" s="2" t="s">
        <v>663</v>
      </c>
      <c r="F1731" s="3">
        <v>32</v>
      </c>
    </row>
    <row r="1732" spans="1:6" s="4" customFormat="1" ht="84" hidden="1" x14ac:dyDescent="0.3">
      <c r="A1732" s="1" t="s">
        <v>303</v>
      </c>
      <c r="B1732" s="1" t="s">
        <v>1423</v>
      </c>
      <c r="C1732" s="1" t="s">
        <v>1358</v>
      </c>
      <c r="D1732" s="1" t="s">
        <v>52</v>
      </c>
      <c r="E1732" s="2" t="s">
        <v>664</v>
      </c>
      <c r="F1732" s="3">
        <v>32</v>
      </c>
    </row>
    <row r="1733" spans="1:6" s="4" customFormat="1" ht="24" hidden="1" x14ac:dyDescent="0.3">
      <c r="A1733" s="1" t="s">
        <v>303</v>
      </c>
      <c r="B1733" s="1" t="s">
        <v>77</v>
      </c>
      <c r="C1733" s="1"/>
      <c r="D1733" s="1"/>
      <c r="E1733" s="2" t="s">
        <v>623</v>
      </c>
      <c r="F1733" s="3">
        <v>1799</v>
      </c>
    </row>
    <row r="1734" spans="1:6" s="4" customFormat="1" ht="48" hidden="1" x14ac:dyDescent="0.3">
      <c r="A1734" s="1" t="s">
        <v>303</v>
      </c>
      <c r="B1734" s="1" t="s">
        <v>1402</v>
      </c>
      <c r="C1734" s="1"/>
      <c r="D1734" s="1"/>
      <c r="E1734" s="2" t="s">
        <v>647</v>
      </c>
      <c r="F1734" s="3">
        <v>1799</v>
      </c>
    </row>
    <row r="1735" spans="1:6" s="4" customFormat="1" ht="60" x14ac:dyDescent="0.3">
      <c r="A1735" s="1" t="s">
        <v>303</v>
      </c>
      <c r="B1735" s="1" t="s">
        <v>1402</v>
      </c>
      <c r="C1735" s="1" t="s">
        <v>112</v>
      </c>
      <c r="D1735" s="1"/>
      <c r="E1735" s="2" t="s">
        <v>882</v>
      </c>
      <c r="F1735" s="3">
        <v>1799</v>
      </c>
    </row>
    <row r="1736" spans="1:6" s="4" customFormat="1" ht="48" x14ac:dyDescent="0.3">
      <c r="A1736" s="1" t="s">
        <v>303</v>
      </c>
      <c r="B1736" s="1" t="s">
        <v>1402</v>
      </c>
      <c r="C1736" s="1" t="s">
        <v>131</v>
      </c>
      <c r="D1736" s="1"/>
      <c r="E1736" s="2" t="s">
        <v>883</v>
      </c>
      <c r="F1736" s="3">
        <v>1799</v>
      </c>
    </row>
    <row r="1737" spans="1:6" s="4" customFormat="1" ht="84" x14ac:dyDescent="0.3">
      <c r="A1737" s="1" t="s">
        <v>303</v>
      </c>
      <c r="B1737" s="1" t="s">
        <v>1402</v>
      </c>
      <c r="C1737" s="1" t="s">
        <v>132</v>
      </c>
      <c r="D1737" s="1"/>
      <c r="E1737" s="2" t="s">
        <v>884</v>
      </c>
      <c r="F1737" s="3">
        <v>442.5</v>
      </c>
    </row>
    <row r="1738" spans="1:6" s="4" customFormat="1" ht="48" x14ac:dyDescent="0.3">
      <c r="A1738" s="1" t="s">
        <v>303</v>
      </c>
      <c r="B1738" s="1" t="s">
        <v>1402</v>
      </c>
      <c r="C1738" s="1" t="s">
        <v>137</v>
      </c>
      <c r="D1738" s="1"/>
      <c r="E1738" s="2" t="s">
        <v>885</v>
      </c>
      <c r="F1738" s="3">
        <v>442.5</v>
      </c>
    </row>
    <row r="1739" spans="1:6" s="4" customFormat="1" ht="72" hidden="1" x14ac:dyDescent="0.3">
      <c r="A1739" s="1" t="s">
        <v>303</v>
      </c>
      <c r="B1739" s="1" t="s">
        <v>1402</v>
      </c>
      <c r="C1739" s="1" t="s">
        <v>137</v>
      </c>
      <c r="D1739" s="1" t="s">
        <v>51</v>
      </c>
      <c r="E1739" s="2" t="s">
        <v>663</v>
      </c>
      <c r="F1739" s="3">
        <v>442.5</v>
      </c>
    </row>
    <row r="1740" spans="1:6" s="4" customFormat="1" ht="84" hidden="1" x14ac:dyDescent="0.3">
      <c r="A1740" s="1" t="s">
        <v>303</v>
      </c>
      <c r="B1740" s="1" t="s">
        <v>1402</v>
      </c>
      <c r="C1740" s="1" t="s">
        <v>137</v>
      </c>
      <c r="D1740" s="1" t="s">
        <v>52</v>
      </c>
      <c r="E1740" s="2" t="s">
        <v>664</v>
      </c>
      <c r="F1740" s="3">
        <v>442.5</v>
      </c>
    </row>
    <row r="1741" spans="1:6" s="4" customFormat="1" ht="60" x14ac:dyDescent="0.3">
      <c r="A1741" s="1" t="s">
        <v>303</v>
      </c>
      <c r="B1741" s="1" t="s">
        <v>1402</v>
      </c>
      <c r="C1741" s="1" t="s">
        <v>298</v>
      </c>
      <c r="D1741" s="1"/>
      <c r="E1741" s="2" t="s">
        <v>893</v>
      </c>
      <c r="F1741" s="3">
        <v>1356.5</v>
      </c>
    </row>
    <row r="1742" spans="1:6" s="4" customFormat="1" ht="36" x14ac:dyDescent="0.3">
      <c r="A1742" s="1" t="s">
        <v>303</v>
      </c>
      <c r="B1742" s="1" t="s">
        <v>1402</v>
      </c>
      <c r="C1742" s="1" t="s">
        <v>297</v>
      </c>
      <c r="D1742" s="1"/>
      <c r="E1742" s="2" t="s">
        <v>894</v>
      </c>
      <c r="F1742" s="3">
        <v>1356.5</v>
      </c>
    </row>
    <row r="1743" spans="1:6" s="4" customFormat="1" ht="72" hidden="1" x14ac:dyDescent="0.3">
      <c r="A1743" s="1" t="s">
        <v>303</v>
      </c>
      <c r="B1743" s="1" t="s">
        <v>1402</v>
      </c>
      <c r="C1743" s="1" t="s">
        <v>297</v>
      </c>
      <c r="D1743" s="1" t="s">
        <v>51</v>
      </c>
      <c r="E1743" s="2" t="s">
        <v>663</v>
      </c>
      <c r="F1743" s="3">
        <v>1356.5</v>
      </c>
    </row>
    <row r="1744" spans="1:6" s="4" customFormat="1" ht="84" hidden="1" x14ac:dyDescent="0.3">
      <c r="A1744" s="1" t="s">
        <v>303</v>
      </c>
      <c r="B1744" s="1" t="s">
        <v>1402</v>
      </c>
      <c r="C1744" s="1" t="s">
        <v>297</v>
      </c>
      <c r="D1744" s="1" t="s">
        <v>52</v>
      </c>
      <c r="E1744" s="2" t="s">
        <v>664</v>
      </c>
      <c r="F1744" s="3">
        <v>1356.5</v>
      </c>
    </row>
    <row r="1745" spans="1:6" s="4" customFormat="1" hidden="1" x14ac:dyDescent="0.3">
      <c r="A1745" s="1" t="s">
        <v>303</v>
      </c>
      <c r="B1745" s="1" t="s">
        <v>111</v>
      </c>
      <c r="C1745" s="1"/>
      <c r="D1745" s="1"/>
      <c r="E1745" s="2" t="s">
        <v>624</v>
      </c>
      <c r="F1745" s="3">
        <v>3756</v>
      </c>
    </row>
    <row r="1746" spans="1:6" s="4" customFormat="1" ht="24" hidden="1" x14ac:dyDescent="0.3">
      <c r="A1746" s="1" t="s">
        <v>303</v>
      </c>
      <c r="B1746" s="1" t="s">
        <v>1406</v>
      </c>
      <c r="C1746" s="1"/>
      <c r="D1746" s="1"/>
      <c r="E1746" s="2" t="s">
        <v>650</v>
      </c>
      <c r="F1746" s="3">
        <v>3756</v>
      </c>
    </row>
    <row r="1747" spans="1:6" s="4" customFormat="1" ht="48" x14ac:dyDescent="0.3">
      <c r="A1747" s="1" t="s">
        <v>303</v>
      </c>
      <c r="B1747" s="1" t="s">
        <v>1406</v>
      </c>
      <c r="C1747" s="1" t="s">
        <v>187</v>
      </c>
      <c r="D1747" s="1"/>
      <c r="E1747" s="2" t="s">
        <v>757</v>
      </c>
      <c r="F1747" s="3">
        <v>3556</v>
      </c>
    </row>
    <row r="1748" spans="1:6" s="4" customFormat="1" ht="84" x14ac:dyDescent="0.3">
      <c r="A1748" s="1" t="s">
        <v>303</v>
      </c>
      <c r="B1748" s="1" t="s">
        <v>1406</v>
      </c>
      <c r="C1748" s="1" t="s">
        <v>191</v>
      </c>
      <c r="D1748" s="1"/>
      <c r="E1748" s="2" t="s">
        <v>764</v>
      </c>
      <c r="F1748" s="3">
        <v>3556</v>
      </c>
    </row>
    <row r="1749" spans="1:6" s="4" customFormat="1" ht="72" x14ac:dyDescent="0.3">
      <c r="A1749" s="1" t="s">
        <v>303</v>
      </c>
      <c r="B1749" s="1" t="s">
        <v>1406</v>
      </c>
      <c r="C1749" s="1" t="s">
        <v>192</v>
      </c>
      <c r="D1749" s="1"/>
      <c r="E1749" s="2" t="s">
        <v>765</v>
      </c>
      <c r="F1749" s="3">
        <v>3556</v>
      </c>
    </row>
    <row r="1750" spans="1:6" s="4" customFormat="1" ht="132" x14ac:dyDescent="0.3">
      <c r="A1750" s="1" t="s">
        <v>303</v>
      </c>
      <c r="B1750" s="1" t="s">
        <v>1406</v>
      </c>
      <c r="C1750" s="1" t="s">
        <v>299</v>
      </c>
      <c r="D1750" s="1"/>
      <c r="E1750" s="2" t="s">
        <v>767</v>
      </c>
      <c r="F1750" s="3">
        <v>3556</v>
      </c>
    </row>
    <row r="1751" spans="1:6" s="4" customFormat="1" ht="84" hidden="1" x14ac:dyDescent="0.3">
      <c r="A1751" s="1" t="s">
        <v>303</v>
      </c>
      <c r="B1751" s="1" t="s">
        <v>1406</v>
      </c>
      <c r="C1751" s="1" t="s">
        <v>299</v>
      </c>
      <c r="D1751" s="1" t="s">
        <v>143</v>
      </c>
      <c r="E1751" s="2" t="s">
        <v>673</v>
      </c>
      <c r="F1751" s="3">
        <v>3556</v>
      </c>
    </row>
    <row r="1752" spans="1:6" s="4" customFormat="1" ht="84" hidden="1" x14ac:dyDescent="0.3">
      <c r="A1752" s="1" t="s">
        <v>303</v>
      </c>
      <c r="B1752" s="1" t="s">
        <v>1406</v>
      </c>
      <c r="C1752" s="1" t="s">
        <v>299</v>
      </c>
      <c r="D1752" s="1" t="s">
        <v>139</v>
      </c>
      <c r="E1752" s="2" t="s">
        <v>676</v>
      </c>
      <c r="F1752" s="3">
        <v>3556</v>
      </c>
    </row>
    <row r="1753" spans="1:6" s="4" customFormat="1" ht="108" x14ac:dyDescent="0.3">
      <c r="A1753" s="1" t="s">
        <v>303</v>
      </c>
      <c r="B1753" s="1" t="s">
        <v>1406</v>
      </c>
      <c r="C1753" s="1" t="s">
        <v>167</v>
      </c>
      <c r="D1753" s="1"/>
      <c r="E1753" s="2" t="s">
        <v>768</v>
      </c>
      <c r="F1753" s="3">
        <v>200</v>
      </c>
    </row>
    <row r="1754" spans="1:6" s="4" customFormat="1" ht="60" x14ac:dyDescent="0.3">
      <c r="A1754" s="1" t="s">
        <v>303</v>
      </c>
      <c r="B1754" s="1" t="s">
        <v>1406</v>
      </c>
      <c r="C1754" s="1" t="s">
        <v>193</v>
      </c>
      <c r="D1754" s="1"/>
      <c r="E1754" s="2" t="s">
        <v>786</v>
      </c>
      <c r="F1754" s="3">
        <v>200</v>
      </c>
    </row>
    <row r="1755" spans="1:6" s="4" customFormat="1" ht="96" x14ac:dyDescent="0.3">
      <c r="A1755" s="1" t="s">
        <v>303</v>
      </c>
      <c r="B1755" s="1" t="s">
        <v>1406</v>
      </c>
      <c r="C1755" s="1" t="s">
        <v>301</v>
      </c>
      <c r="D1755" s="1"/>
      <c r="E1755" s="2" t="s">
        <v>1251</v>
      </c>
      <c r="F1755" s="3">
        <v>200</v>
      </c>
    </row>
    <row r="1756" spans="1:6" s="4" customFormat="1" ht="60" x14ac:dyDescent="0.3">
      <c r="A1756" s="1" t="s">
        <v>303</v>
      </c>
      <c r="B1756" s="1" t="s">
        <v>1406</v>
      </c>
      <c r="C1756" s="1" t="s">
        <v>300</v>
      </c>
      <c r="D1756" s="1"/>
      <c r="E1756" s="2" t="s">
        <v>792</v>
      </c>
      <c r="F1756" s="3">
        <v>200</v>
      </c>
    </row>
    <row r="1757" spans="1:6" s="4" customFormat="1" ht="72" hidden="1" x14ac:dyDescent="0.3">
      <c r="A1757" s="1" t="s">
        <v>303</v>
      </c>
      <c r="B1757" s="1" t="s">
        <v>1406</v>
      </c>
      <c r="C1757" s="1" t="s">
        <v>300</v>
      </c>
      <c r="D1757" s="1" t="s">
        <v>51</v>
      </c>
      <c r="E1757" s="2" t="s">
        <v>663</v>
      </c>
      <c r="F1757" s="3">
        <v>200</v>
      </c>
    </row>
    <row r="1758" spans="1:6" s="4" customFormat="1" ht="84" hidden="1" x14ac:dyDescent="0.3">
      <c r="A1758" s="1" t="s">
        <v>303</v>
      </c>
      <c r="B1758" s="1" t="s">
        <v>1406</v>
      </c>
      <c r="C1758" s="1" t="s">
        <v>300</v>
      </c>
      <c r="D1758" s="1" t="s">
        <v>52</v>
      </c>
      <c r="E1758" s="2" t="s">
        <v>664</v>
      </c>
      <c r="F1758" s="3">
        <v>200</v>
      </c>
    </row>
    <row r="1759" spans="1:6" s="4" customFormat="1" ht="24" hidden="1" x14ac:dyDescent="0.3">
      <c r="A1759" s="1" t="s">
        <v>303</v>
      </c>
      <c r="B1759" s="1" t="s">
        <v>71</v>
      </c>
      <c r="C1759" s="1"/>
      <c r="D1759" s="1"/>
      <c r="E1759" s="2" t="s">
        <v>625</v>
      </c>
      <c r="F1759" s="3">
        <v>3154.5</v>
      </c>
    </row>
    <row r="1760" spans="1:6" s="4" customFormat="1" hidden="1" x14ac:dyDescent="0.3">
      <c r="A1760" s="1" t="s">
        <v>303</v>
      </c>
      <c r="B1760" s="1" t="s">
        <v>1408</v>
      </c>
      <c r="C1760" s="1"/>
      <c r="D1760" s="1"/>
      <c r="E1760" s="2" t="s">
        <v>652</v>
      </c>
      <c r="F1760" s="3">
        <v>3154.5</v>
      </c>
    </row>
    <row r="1761" spans="1:6" s="4" customFormat="1" ht="48" x14ac:dyDescent="0.3">
      <c r="A1761" s="1" t="s">
        <v>303</v>
      </c>
      <c r="B1761" s="1" t="s">
        <v>1408</v>
      </c>
      <c r="C1761" s="1" t="s">
        <v>162</v>
      </c>
      <c r="D1761" s="1"/>
      <c r="E1761" s="2" t="s">
        <v>730</v>
      </c>
      <c r="F1761" s="3">
        <v>1344.7</v>
      </c>
    </row>
    <row r="1762" spans="1:6" s="4" customFormat="1" ht="60" x14ac:dyDescent="0.3">
      <c r="A1762" s="1" t="s">
        <v>303</v>
      </c>
      <c r="B1762" s="1" t="s">
        <v>1408</v>
      </c>
      <c r="C1762" s="1" t="s">
        <v>214</v>
      </c>
      <c r="D1762" s="1"/>
      <c r="E1762" s="2" t="s">
        <v>731</v>
      </c>
      <c r="F1762" s="3">
        <v>1344.7</v>
      </c>
    </row>
    <row r="1763" spans="1:6" s="4" customFormat="1" ht="60" x14ac:dyDescent="0.3">
      <c r="A1763" s="1" t="s">
        <v>303</v>
      </c>
      <c r="B1763" s="1" t="s">
        <v>1408</v>
      </c>
      <c r="C1763" s="1" t="s">
        <v>215</v>
      </c>
      <c r="D1763" s="1"/>
      <c r="E1763" s="2" t="s">
        <v>732</v>
      </c>
      <c r="F1763" s="3">
        <v>1344.7</v>
      </c>
    </row>
    <row r="1764" spans="1:6" s="4" customFormat="1" ht="84" x14ac:dyDescent="0.3">
      <c r="A1764" s="1" t="s">
        <v>303</v>
      </c>
      <c r="B1764" s="1" t="s">
        <v>1408</v>
      </c>
      <c r="C1764" s="1" t="s">
        <v>202</v>
      </c>
      <c r="D1764" s="1"/>
      <c r="E1764" s="2" t="s">
        <v>735</v>
      </c>
      <c r="F1764" s="3">
        <v>1344.7</v>
      </c>
    </row>
    <row r="1765" spans="1:6" s="4" customFormat="1" ht="72" hidden="1" x14ac:dyDescent="0.3">
      <c r="A1765" s="1" t="s">
        <v>303</v>
      </c>
      <c r="B1765" s="1" t="s">
        <v>1408</v>
      </c>
      <c r="C1765" s="1" t="s">
        <v>202</v>
      </c>
      <c r="D1765" s="1" t="s">
        <v>51</v>
      </c>
      <c r="E1765" s="2" t="s">
        <v>663</v>
      </c>
      <c r="F1765" s="3">
        <v>1344.7</v>
      </c>
    </row>
    <row r="1766" spans="1:6" s="4" customFormat="1" ht="84" hidden="1" x14ac:dyDescent="0.3">
      <c r="A1766" s="1" t="s">
        <v>303</v>
      </c>
      <c r="B1766" s="1" t="s">
        <v>1408</v>
      </c>
      <c r="C1766" s="1" t="s">
        <v>202</v>
      </c>
      <c r="D1766" s="1" t="s">
        <v>52</v>
      </c>
      <c r="E1766" s="2" t="s">
        <v>664</v>
      </c>
      <c r="F1766" s="3">
        <v>1344.7</v>
      </c>
    </row>
    <row r="1767" spans="1:6" s="4" customFormat="1" ht="60" x14ac:dyDescent="0.3">
      <c r="A1767" s="1" t="s">
        <v>303</v>
      </c>
      <c r="B1767" s="1" t="s">
        <v>1408</v>
      </c>
      <c r="C1767" s="1" t="s">
        <v>62</v>
      </c>
      <c r="D1767" s="1"/>
      <c r="E1767" s="2" t="s">
        <v>1196</v>
      </c>
      <c r="F1767" s="3">
        <v>1809.8</v>
      </c>
    </row>
    <row r="1768" spans="1:6" s="4" customFormat="1" ht="84" x14ac:dyDescent="0.3">
      <c r="A1768" s="1" t="s">
        <v>303</v>
      </c>
      <c r="B1768" s="1" t="s">
        <v>1408</v>
      </c>
      <c r="C1768" s="1" t="s">
        <v>527</v>
      </c>
      <c r="D1768" s="1"/>
      <c r="E1768" s="2" t="s">
        <v>114</v>
      </c>
      <c r="F1768" s="3">
        <v>1809.8</v>
      </c>
    </row>
    <row r="1769" spans="1:6" s="4" customFormat="1" ht="72" hidden="1" x14ac:dyDescent="0.3">
      <c r="A1769" s="1" t="s">
        <v>303</v>
      </c>
      <c r="B1769" s="1" t="s">
        <v>1408</v>
      </c>
      <c r="C1769" s="1" t="s">
        <v>527</v>
      </c>
      <c r="D1769" s="1" t="s">
        <v>51</v>
      </c>
      <c r="E1769" s="2" t="s">
        <v>663</v>
      </c>
      <c r="F1769" s="3">
        <v>1221</v>
      </c>
    </row>
    <row r="1770" spans="1:6" s="4" customFormat="1" ht="84" hidden="1" x14ac:dyDescent="0.3">
      <c r="A1770" s="1" t="s">
        <v>303</v>
      </c>
      <c r="B1770" s="1" t="s">
        <v>1408</v>
      </c>
      <c r="C1770" s="1" t="s">
        <v>527</v>
      </c>
      <c r="D1770" s="1" t="s">
        <v>52</v>
      </c>
      <c r="E1770" s="2" t="s">
        <v>664</v>
      </c>
      <c r="F1770" s="3">
        <v>1221</v>
      </c>
    </row>
    <row r="1771" spans="1:6" s="4" customFormat="1" ht="84" hidden="1" x14ac:dyDescent="0.3">
      <c r="A1771" s="1" t="s">
        <v>303</v>
      </c>
      <c r="B1771" s="1" t="s">
        <v>1408</v>
      </c>
      <c r="C1771" s="1" t="s">
        <v>527</v>
      </c>
      <c r="D1771" s="1" t="s">
        <v>143</v>
      </c>
      <c r="E1771" s="2" t="s">
        <v>673</v>
      </c>
      <c r="F1771" s="3">
        <v>588.79999999999995</v>
      </c>
    </row>
    <row r="1772" spans="1:6" s="4" customFormat="1" ht="84" hidden="1" x14ac:dyDescent="0.3">
      <c r="A1772" s="1" t="s">
        <v>303</v>
      </c>
      <c r="B1772" s="1" t="s">
        <v>1408</v>
      </c>
      <c r="C1772" s="1" t="s">
        <v>527</v>
      </c>
      <c r="D1772" s="1" t="s">
        <v>139</v>
      </c>
      <c r="E1772" s="2" t="s">
        <v>676</v>
      </c>
      <c r="F1772" s="3">
        <v>588.79999999999995</v>
      </c>
    </row>
    <row r="1773" spans="1:6" s="4" customFormat="1" ht="24" hidden="1" x14ac:dyDescent="0.3">
      <c r="A1773" s="1" t="s">
        <v>303</v>
      </c>
      <c r="B1773" s="1" t="s">
        <v>78</v>
      </c>
      <c r="C1773" s="1"/>
      <c r="D1773" s="1"/>
      <c r="E1773" s="2" t="s">
        <v>1325</v>
      </c>
      <c r="F1773" s="3">
        <v>1776.2</v>
      </c>
    </row>
    <row r="1774" spans="1:6" s="4" customFormat="1" hidden="1" x14ac:dyDescent="0.3">
      <c r="A1774" s="1" t="s">
        <v>303</v>
      </c>
      <c r="B1774" s="1" t="s">
        <v>1395</v>
      </c>
      <c r="C1774" s="1"/>
      <c r="D1774" s="1"/>
      <c r="E1774" s="2" t="s">
        <v>1019</v>
      </c>
      <c r="F1774" s="3">
        <v>1776.2</v>
      </c>
    </row>
    <row r="1775" spans="1:6" s="4" customFormat="1" ht="60" x14ac:dyDescent="0.3">
      <c r="A1775" s="1" t="s">
        <v>303</v>
      </c>
      <c r="B1775" s="1" t="s">
        <v>1395</v>
      </c>
      <c r="C1775" s="1" t="s">
        <v>902</v>
      </c>
      <c r="D1775" s="1"/>
      <c r="E1775" s="2" t="s">
        <v>1248</v>
      </c>
      <c r="F1775" s="3">
        <v>1758.2</v>
      </c>
    </row>
    <row r="1776" spans="1:6" s="4" customFormat="1" ht="60" x14ac:dyDescent="0.3">
      <c r="A1776" s="1" t="s">
        <v>303</v>
      </c>
      <c r="B1776" s="1" t="s">
        <v>1395</v>
      </c>
      <c r="C1776" s="1" t="s">
        <v>906</v>
      </c>
      <c r="D1776" s="1"/>
      <c r="E1776" s="2" t="s">
        <v>1037</v>
      </c>
      <c r="F1776" s="3">
        <v>1758.2</v>
      </c>
    </row>
    <row r="1777" spans="1:6" s="4" customFormat="1" ht="132" x14ac:dyDescent="0.3">
      <c r="A1777" s="1" t="s">
        <v>303</v>
      </c>
      <c r="B1777" s="1" t="s">
        <v>1395</v>
      </c>
      <c r="C1777" s="1" t="s">
        <v>907</v>
      </c>
      <c r="D1777" s="1"/>
      <c r="E1777" s="2" t="s">
        <v>1038</v>
      </c>
      <c r="F1777" s="3">
        <v>1758.2</v>
      </c>
    </row>
    <row r="1778" spans="1:6" s="4" customFormat="1" ht="48" x14ac:dyDescent="0.3">
      <c r="A1778" s="1" t="s">
        <v>303</v>
      </c>
      <c r="B1778" s="1" t="s">
        <v>1395</v>
      </c>
      <c r="C1778" s="1" t="s">
        <v>905</v>
      </c>
      <c r="D1778" s="1"/>
      <c r="E1778" s="2" t="s">
        <v>1039</v>
      </c>
      <c r="F1778" s="3">
        <v>1758.2</v>
      </c>
    </row>
    <row r="1779" spans="1:6" s="4" customFormat="1" ht="72" hidden="1" x14ac:dyDescent="0.3">
      <c r="A1779" s="1" t="s">
        <v>303</v>
      </c>
      <c r="B1779" s="1" t="s">
        <v>1395</v>
      </c>
      <c r="C1779" s="1" t="s">
        <v>905</v>
      </c>
      <c r="D1779" s="1" t="s">
        <v>51</v>
      </c>
      <c r="E1779" s="2" t="s">
        <v>663</v>
      </c>
      <c r="F1779" s="3">
        <v>1758.2</v>
      </c>
    </row>
    <row r="1780" spans="1:6" s="4" customFormat="1" ht="84" hidden="1" x14ac:dyDescent="0.3">
      <c r="A1780" s="1" t="s">
        <v>303</v>
      </c>
      <c r="B1780" s="1" t="s">
        <v>1395</v>
      </c>
      <c r="C1780" s="1" t="s">
        <v>905</v>
      </c>
      <c r="D1780" s="1" t="s">
        <v>52</v>
      </c>
      <c r="E1780" s="2" t="s">
        <v>664</v>
      </c>
      <c r="F1780" s="3">
        <v>1758.2</v>
      </c>
    </row>
    <row r="1781" spans="1:6" s="4" customFormat="1" ht="60" x14ac:dyDescent="0.3">
      <c r="A1781" s="1" t="s">
        <v>303</v>
      </c>
      <c r="B1781" s="1" t="s">
        <v>1395</v>
      </c>
      <c r="C1781" s="1" t="s">
        <v>62</v>
      </c>
      <c r="D1781" s="1"/>
      <c r="E1781" s="2" t="s">
        <v>1196</v>
      </c>
      <c r="F1781" s="3">
        <v>18</v>
      </c>
    </row>
    <row r="1782" spans="1:6" s="4" customFormat="1" ht="84" x14ac:dyDescent="0.3">
      <c r="A1782" s="1" t="s">
        <v>303</v>
      </c>
      <c r="B1782" s="1" t="s">
        <v>1395</v>
      </c>
      <c r="C1782" s="1" t="s">
        <v>527</v>
      </c>
      <c r="D1782" s="1"/>
      <c r="E1782" s="2" t="s">
        <v>114</v>
      </c>
      <c r="F1782" s="3">
        <v>18</v>
      </c>
    </row>
    <row r="1783" spans="1:6" s="4" customFormat="1" ht="84" hidden="1" x14ac:dyDescent="0.3">
      <c r="A1783" s="1" t="s">
        <v>303</v>
      </c>
      <c r="B1783" s="1" t="s">
        <v>1395</v>
      </c>
      <c r="C1783" s="1" t="s">
        <v>527</v>
      </c>
      <c r="D1783" s="1" t="s">
        <v>143</v>
      </c>
      <c r="E1783" s="2" t="s">
        <v>673</v>
      </c>
      <c r="F1783" s="3">
        <v>18</v>
      </c>
    </row>
    <row r="1784" spans="1:6" s="4" customFormat="1" ht="84" hidden="1" x14ac:dyDescent="0.3">
      <c r="A1784" s="1" t="s">
        <v>303</v>
      </c>
      <c r="B1784" s="1" t="s">
        <v>1395</v>
      </c>
      <c r="C1784" s="1" t="s">
        <v>527</v>
      </c>
      <c r="D1784" s="1" t="s">
        <v>139</v>
      </c>
      <c r="E1784" s="2" t="s">
        <v>676</v>
      </c>
      <c r="F1784" s="3">
        <v>18</v>
      </c>
    </row>
    <row r="1785" spans="1:6" s="4" customFormat="1" ht="36" hidden="1" x14ac:dyDescent="0.3">
      <c r="A1785" s="1" t="s">
        <v>304</v>
      </c>
      <c r="B1785" s="1" t="s">
        <v>1396</v>
      </c>
      <c r="C1785" s="1"/>
      <c r="D1785" s="1"/>
      <c r="E1785" s="2" t="s">
        <v>601</v>
      </c>
      <c r="F1785" s="3">
        <v>426888.81538000004</v>
      </c>
    </row>
    <row r="1786" spans="1:6" s="4" customFormat="1" ht="24" hidden="1" x14ac:dyDescent="0.3">
      <c r="A1786" s="1" t="s">
        <v>304</v>
      </c>
      <c r="B1786" s="1" t="s">
        <v>45</v>
      </c>
      <c r="C1786" s="1"/>
      <c r="D1786" s="1"/>
      <c r="E1786" s="2" t="s">
        <v>619</v>
      </c>
      <c r="F1786" s="3">
        <v>53844.200000000004</v>
      </c>
    </row>
    <row r="1787" spans="1:6" s="4" customFormat="1" ht="132" hidden="1" x14ac:dyDescent="0.3">
      <c r="A1787" s="1" t="s">
        <v>304</v>
      </c>
      <c r="B1787" s="1" t="s">
        <v>1417</v>
      </c>
      <c r="C1787" s="1"/>
      <c r="D1787" s="1"/>
      <c r="E1787" s="2" t="s">
        <v>631</v>
      </c>
      <c r="F1787" s="3">
        <v>43378.8</v>
      </c>
    </row>
    <row r="1788" spans="1:6" s="4" customFormat="1" ht="108" x14ac:dyDescent="0.3">
      <c r="A1788" s="1" t="s">
        <v>304</v>
      </c>
      <c r="B1788" s="1" t="s">
        <v>1417</v>
      </c>
      <c r="C1788" s="1" t="s">
        <v>167</v>
      </c>
      <c r="D1788" s="1"/>
      <c r="E1788" s="2" t="s">
        <v>768</v>
      </c>
      <c r="F1788" s="3">
        <v>4257.2999999999993</v>
      </c>
    </row>
    <row r="1789" spans="1:6" s="4" customFormat="1" ht="72" x14ac:dyDescent="0.3">
      <c r="A1789" s="1" t="s">
        <v>304</v>
      </c>
      <c r="B1789" s="1" t="s">
        <v>1417</v>
      </c>
      <c r="C1789" s="1" t="s">
        <v>230</v>
      </c>
      <c r="D1789" s="1"/>
      <c r="E1789" s="2" t="s">
        <v>783</v>
      </c>
      <c r="F1789" s="3">
        <v>4257.2999999999993</v>
      </c>
    </row>
    <row r="1790" spans="1:6" s="4" customFormat="1" ht="132" x14ac:dyDescent="0.3">
      <c r="A1790" s="1" t="s">
        <v>304</v>
      </c>
      <c r="B1790" s="1" t="s">
        <v>1417</v>
      </c>
      <c r="C1790" s="1" t="s">
        <v>239</v>
      </c>
      <c r="D1790" s="1"/>
      <c r="E1790" s="2" t="s">
        <v>784</v>
      </c>
      <c r="F1790" s="3">
        <v>4257.2999999999993</v>
      </c>
    </row>
    <row r="1791" spans="1:6" s="4" customFormat="1" ht="72" x14ac:dyDescent="0.3">
      <c r="A1791" s="1" t="s">
        <v>304</v>
      </c>
      <c r="B1791" s="1" t="s">
        <v>1417</v>
      </c>
      <c r="C1791" s="1" t="s">
        <v>236</v>
      </c>
      <c r="D1791" s="1"/>
      <c r="E1791" s="2" t="s">
        <v>785</v>
      </c>
      <c r="F1791" s="3">
        <v>4257.2999999999993</v>
      </c>
    </row>
    <row r="1792" spans="1:6" s="4" customFormat="1" ht="144" hidden="1" x14ac:dyDescent="0.3">
      <c r="A1792" s="1" t="s">
        <v>304</v>
      </c>
      <c r="B1792" s="1" t="s">
        <v>1417</v>
      </c>
      <c r="C1792" s="1" t="s">
        <v>236</v>
      </c>
      <c r="D1792" s="1" t="s">
        <v>58</v>
      </c>
      <c r="E1792" s="2" t="s">
        <v>660</v>
      </c>
      <c r="F1792" s="3">
        <v>4126.8999999999996</v>
      </c>
    </row>
    <row r="1793" spans="1:6" s="4" customFormat="1" ht="60" hidden="1" x14ac:dyDescent="0.3">
      <c r="A1793" s="1" t="s">
        <v>304</v>
      </c>
      <c r="B1793" s="1" t="s">
        <v>1417</v>
      </c>
      <c r="C1793" s="1" t="s">
        <v>236</v>
      </c>
      <c r="D1793" s="1" t="s">
        <v>68</v>
      </c>
      <c r="E1793" s="2" t="s">
        <v>662</v>
      </c>
      <c r="F1793" s="3">
        <v>4126.8999999999996</v>
      </c>
    </row>
    <row r="1794" spans="1:6" s="4" customFormat="1" ht="72" hidden="1" x14ac:dyDescent="0.3">
      <c r="A1794" s="1" t="s">
        <v>304</v>
      </c>
      <c r="B1794" s="1" t="s">
        <v>1417</v>
      </c>
      <c r="C1794" s="1" t="s">
        <v>236</v>
      </c>
      <c r="D1794" s="1" t="s">
        <v>51</v>
      </c>
      <c r="E1794" s="2" t="s">
        <v>663</v>
      </c>
      <c r="F1794" s="3">
        <v>130.37</v>
      </c>
    </row>
    <row r="1795" spans="1:6" s="4" customFormat="1" ht="84" hidden="1" x14ac:dyDescent="0.3">
      <c r="A1795" s="1" t="s">
        <v>304</v>
      </c>
      <c r="B1795" s="1" t="s">
        <v>1417</v>
      </c>
      <c r="C1795" s="1" t="s">
        <v>236</v>
      </c>
      <c r="D1795" s="1" t="s">
        <v>52</v>
      </c>
      <c r="E1795" s="2" t="s">
        <v>664</v>
      </c>
      <c r="F1795" s="3">
        <v>130.37</v>
      </c>
    </row>
    <row r="1796" spans="1:6" s="4" customFormat="1" ht="24" hidden="1" x14ac:dyDescent="0.3">
      <c r="A1796" s="1" t="s">
        <v>304</v>
      </c>
      <c r="B1796" s="1" t="s">
        <v>1417</v>
      </c>
      <c r="C1796" s="1" t="s">
        <v>236</v>
      </c>
      <c r="D1796" s="1" t="s">
        <v>53</v>
      </c>
      <c r="E1796" s="2" t="s">
        <v>679</v>
      </c>
      <c r="F1796" s="3">
        <v>0.03</v>
      </c>
    </row>
    <row r="1797" spans="1:6" s="4" customFormat="1" ht="36" hidden="1" x14ac:dyDescent="0.3">
      <c r="A1797" s="1" t="s">
        <v>304</v>
      </c>
      <c r="B1797" s="1" t="s">
        <v>1417</v>
      </c>
      <c r="C1797" s="1" t="s">
        <v>236</v>
      </c>
      <c r="D1797" s="1" t="s">
        <v>60</v>
      </c>
      <c r="E1797" s="2" t="s">
        <v>682</v>
      </c>
      <c r="F1797" s="3">
        <v>0.03</v>
      </c>
    </row>
    <row r="1798" spans="1:6" s="4" customFormat="1" ht="60" x14ac:dyDescent="0.3">
      <c r="A1798" s="1" t="s">
        <v>304</v>
      </c>
      <c r="B1798" s="1" t="s">
        <v>1417</v>
      </c>
      <c r="C1798" s="1" t="s">
        <v>62</v>
      </c>
      <c r="D1798" s="1"/>
      <c r="E1798" s="2" t="s">
        <v>1196</v>
      </c>
      <c r="F1798" s="3">
        <v>32</v>
      </c>
    </row>
    <row r="1799" spans="1:6" s="4" customFormat="1" ht="36" x14ac:dyDescent="0.3">
      <c r="A1799" s="1" t="s">
        <v>304</v>
      </c>
      <c r="B1799" s="1" t="s">
        <v>1417</v>
      </c>
      <c r="C1799" s="1" t="s">
        <v>83</v>
      </c>
      <c r="D1799" s="1"/>
      <c r="E1799" s="2" t="s">
        <v>1288</v>
      </c>
      <c r="F1799" s="3">
        <v>32</v>
      </c>
    </row>
    <row r="1800" spans="1:6" s="4" customFormat="1" ht="36" x14ac:dyDescent="0.3">
      <c r="A1800" s="1" t="s">
        <v>304</v>
      </c>
      <c r="B1800" s="1" t="s">
        <v>1417</v>
      </c>
      <c r="C1800" s="1" t="s">
        <v>1358</v>
      </c>
      <c r="D1800" s="1"/>
      <c r="E1800" s="2" t="s">
        <v>1359</v>
      </c>
      <c r="F1800" s="3">
        <v>32</v>
      </c>
    </row>
    <row r="1801" spans="1:6" s="4" customFormat="1" ht="72" hidden="1" x14ac:dyDescent="0.3">
      <c r="A1801" s="1" t="s">
        <v>304</v>
      </c>
      <c r="B1801" s="1" t="s">
        <v>1417</v>
      </c>
      <c r="C1801" s="1" t="s">
        <v>1358</v>
      </c>
      <c r="D1801" s="1" t="s">
        <v>51</v>
      </c>
      <c r="E1801" s="2" t="s">
        <v>663</v>
      </c>
      <c r="F1801" s="3">
        <v>32</v>
      </c>
    </row>
    <row r="1802" spans="1:6" s="4" customFormat="1" ht="84" hidden="1" x14ac:dyDescent="0.3">
      <c r="A1802" s="1" t="s">
        <v>304</v>
      </c>
      <c r="B1802" s="1" t="s">
        <v>1417</v>
      </c>
      <c r="C1802" s="1" t="s">
        <v>1358</v>
      </c>
      <c r="D1802" s="1" t="s">
        <v>52</v>
      </c>
      <c r="E1802" s="2" t="s">
        <v>664</v>
      </c>
      <c r="F1802" s="3">
        <v>32</v>
      </c>
    </row>
    <row r="1803" spans="1:6" s="4" customFormat="1" ht="72" x14ac:dyDescent="0.3">
      <c r="A1803" s="1" t="s">
        <v>304</v>
      </c>
      <c r="B1803" s="1" t="s">
        <v>1417</v>
      </c>
      <c r="C1803" s="1" t="s">
        <v>65</v>
      </c>
      <c r="D1803" s="1"/>
      <c r="E1803" s="2" t="s">
        <v>1228</v>
      </c>
      <c r="F1803" s="3">
        <v>39089.5</v>
      </c>
    </row>
    <row r="1804" spans="1:6" s="4" customFormat="1" ht="48" x14ac:dyDescent="0.3">
      <c r="A1804" s="1" t="s">
        <v>304</v>
      </c>
      <c r="B1804" s="1" t="s">
        <v>1417</v>
      </c>
      <c r="C1804" s="1" t="s">
        <v>240</v>
      </c>
      <c r="D1804" s="1"/>
      <c r="E1804" s="2" t="s">
        <v>1230</v>
      </c>
      <c r="F1804" s="3">
        <v>39089.5</v>
      </c>
    </row>
    <row r="1805" spans="1:6" s="4" customFormat="1" ht="60" x14ac:dyDescent="0.3">
      <c r="A1805" s="1" t="s">
        <v>304</v>
      </c>
      <c r="B1805" s="1" t="s">
        <v>1417</v>
      </c>
      <c r="C1805" s="1" t="s">
        <v>237</v>
      </c>
      <c r="D1805" s="1"/>
      <c r="E1805" s="2" t="s">
        <v>1221</v>
      </c>
      <c r="F1805" s="3">
        <v>35548.400000000001</v>
      </c>
    </row>
    <row r="1806" spans="1:6" s="4" customFormat="1" ht="144" hidden="1" x14ac:dyDescent="0.3">
      <c r="A1806" s="1" t="s">
        <v>304</v>
      </c>
      <c r="B1806" s="1" t="s">
        <v>1417</v>
      </c>
      <c r="C1806" s="1" t="s">
        <v>237</v>
      </c>
      <c r="D1806" s="1" t="s">
        <v>58</v>
      </c>
      <c r="E1806" s="2" t="s">
        <v>660</v>
      </c>
      <c r="F1806" s="3">
        <v>35548.400000000001</v>
      </c>
    </row>
    <row r="1807" spans="1:6" s="4" customFormat="1" ht="60" hidden="1" x14ac:dyDescent="0.3">
      <c r="A1807" s="1" t="s">
        <v>304</v>
      </c>
      <c r="B1807" s="1" t="s">
        <v>1417</v>
      </c>
      <c r="C1807" s="1" t="s">
        <v>237</v>
      </c>
      <c r="D1807" s="1" t="s">
        <v>68</v>
      </c>
      <c r="E1807" s="2" t="s">
        <v>662</v>
      </c>
      <c r="F1807" s="3">
        <v>35548.400000000001</v>
      </c>
    </row>
    <row r="1808" spans="1:6" s="4" customFormat="1" ht="48" x14ac:dyDescent="0.3">
      <c r="A1808" s="1" t="s">
        <v>304</v>
      </c>
      <c r="B1808" s="1" t="s">
        <v>1417</v>
      </c>
      <c r="C1808" s="1" t="s">
        <v>238</v>
      </c>
      <c r="D1808" s="1"/>
      <c r="E1808" s="2" t="s">
        <v>1222</v>
      </c>
      <c r="F1808" s="3">
        <v>3541.1</v>
      </c>
    </row>
    <row r="1809" spans="1:6" s="4" customFormat="1" ht="72" hidden="1" x14ac:dyDescent="0.3">
      <c r="A1809" s="1" t="s">
        <v>304</v>
      </c>
      <c r="B1809" s="1" t="s">
        <v>1417</v>
      </c>
      <c r="C1809" s="1" t="s">
        <v>238</v>
      </c>
      <c r="D1809" s="1" t="s">
        <v>51</v>
      </c>
      <c r="E1809" s="2" t="s">
        <v>663</v>
      </c>
      <c r="F1809" s="3">
        <v>3441.1</v>
      </c>
    </row>
    <row r="1810" spans="1:6" s="4" customFormat="1" ht="84" hidden="1" x14ac:dyDescent="0.3">
      <c r="A1810" s="1" t="s">
        <v>304</v>
      </c>
      <c r="B1810" s="1" t="s">
        <v>1417</v>
      </c>
      <c r="C1810" s="1" t="s">
        <v>238</v>
      </c>
      <c r="D1810" s="1" t="s">
        <v>52</v>
      </c>
      <c r="E1810" s="2" t="s">
        <v>664</v>
      </c>
      <c r="F1810" s="3">
        <v>3441.1</v>
      </c>
    </row>
    <row r="1811" spans="1:6" s="4" customFormat="1" ht="24" hidden="1" x14ac:dyDescent="0.3">
      <c r="A1811" s="1" t="s">
        <v>304</v>
      </c>
      <c r="B1811" s="1" t="s">
        <v>1417</v>
      </c>
      <c r="C1811" s="1" t="s">
        <v>238</v>
      </c>
      <c r="D1811" s="1" t="s">
        <v>53</v>
      </c>
      <c r="E1811" s="2" t="s">
        <v>679</v>
      </c>
      <c r="F1811" s="3">
        <v>100</v>
      </c>
    </row>
    <row r="1812" spans="1:6" s="4" customFormat="1" ht="36" hidden="1" x14ac:dyDescent="0.3">
      <c r="A1812" s="1" t="s">
        <v>304</v>
      </c>
      <c r="B1812" s="1" t="s">
        <v>1417</v>
      </c>
      <c r="C1812" s="1" t="s">
        <v>238</v>
      </c>
      <c r="D1812" s="1" t="s">
        <v>60</v>
      </c>
      <c r="E1812" s="2" t="s">
        <v>682</v>
      </c>
      <c r="F1812" s="3">
        <v>100</v>
      </c>
    </row>
    <row r="1813" spans="1:6" s="4" customFormat="1" ht="36" hidden="1" x14ac:dyDescent="0.3">
      <c r="A1813" s="1" t="s">
        <v>304</v>
      </c>
      <c r="B1813" s="1" t="s">
        <v>1393</v>
      </c>
      <c r="C1813" s="1"/>
      <c r="D1813" s="1"/>
      <c r="E1813" s="2" t="s">
        <v>635</v>
      </c>
      <c r="F1813" s="3">
        <v>10465.400000000001</v>
      </c>
    </row>
    <row r="1814" spans="1:6" s="4" customFormat="1" ht="48" x14ac:dyDescent="0.3">
      <c r="A1814" s="1" t="s">
        <v>304</v>
      </c>
      <c r="B1814" s="1" t="s">
        <v>1393</v>
      </c>
      <c r="C1814" s="1" t="s">
        <v>181</v>
      </c>
      <c r="D1814" s="1"/>
      <c r="E1814" s="2" t="s">
        <v>685</v>
      </c>
      <c r="F1814" s="3">
        <v>10465.400000000001</v>
      </c>
    </row>
    <row r="1815" spans="1:6" s="4" customFormat="1" ht="48" x14ac:dyDescent="0.3">
      <c r="A1815" s="1" t="s">
        <v>304</v>
      </c>
      <c r="B1815" s="1" t="s">
        <v>1393</v>
      </c>
      <c r="C1815" s="1" t="s">
        <v>247</v>
      </c>
      <c r="D1815" s="1"/>
      <c r="E1815" s="2" t="s">
        <v>686</v>
      </c>
      <c r="F1815" s="3">
        <v>10345.400000000001</v>
      </c>
    </row>
    <row r="1816" spans="1:6" s="4" customFormat="1" ht="144" x14ac:dyDescent="0.3">
      <c r="A1816" s="1" t="s">
        <v>304</v>
      </c>
      <c r="B1816" s="1" t="s">
        <v>1393</v>
      </c>
      <c r="C1816" s="1" t="s">
        <v>248</v>
      </c>
      <c r="D1816" s="1"/>
      <c r="E1816" s="2" t="s">
        <v>1270</v>
      </c>
      <c r="F1816" s="3">
        <v>796.7</v>
      </c>
    </row>
    <row r="1817" spans="1:6" s="4" customFormat="1" ht="132" x14ac:dyDescent="0.3">
      <c r="A1817" s="1" t="s">
        <v>304</v>
      </c>
      <c r="B1817" s="1" t="s">
        <v>1393</v>
      </c>
      <c r="C1817" s="1" t="s">
        <v>241</v>
      </c>
      <c r="D1817" s="1"/>
      <c r="E1817" s="2" t="s">
        <v>1271</v>
      </c>
      <c r="F1817" s="3">
        <v>221.5</v>
      </c>
    </row>
    <row r="1818" spans="1:6" s="4" customFormat="1" ht="72" hidden="1" x14ac:dyDescent="0.3">
      <c r="A1818" s="1" t="s">
        <v>304</v>
      </c>
      <c r="B1818" s="1" t="s">
        <v>1393</v>
      </c>
      <c r="C1818" s="1" t="s">
        <v>241</v>
      </c>
      <c r="D1818" s="1" t="s">
        <v>51</v>
      </c>
      <c r="E1818" s="2" t="s">
        <v>663</v>
      </c>
      <c r="F1818" s="3">
        <v>221.5</v>
      </c>
    </row>
    <row r="1819" spans="1:6" s="4" customFormat="1" ht="84" hidden="1" x14ac:dyDescent="0.3">
      <c r="A1819" s="1" t="s">
        <v>304</v>
      </c>
      <c r="B1819" s="1" t="s">
        <v>1393</v>
      </c>
      <c r="C1819" s="1" t="s">
        <v>241</v>
      </c>
      <c r="D1819" s="1" t="s">
        <v>52</v>
      </c>
      <c r="E1819" s="2" t="s">
        <v>664</v>
      </c>
      <c r="F1819" s="3">
        <v>221.5</v>
      </c>
    </row>
    <row r="1820" spans="1:6" s="4" customFormat="1" ht="84" x14ac:dyDescent="0.3">
      <c r="A1820" s="1" t="s">
        <v>304</v>
      </c>
      <c r="B1820" s="1" t="s">
        <v>1393</v>
      </c>
      <c r="C1820" s="1" t="s">
        <v>242</v>
      </c>
      <c r="D1820" s="1"/>
      <c r="E1820" s="2" t="s">
        <v>688</v>
      </c>
      <c r="F1820" s="3">
        <v>447.2</v>
      </c>
    </row>
    <row r="1821" spans="1:6" s="4" customFormat="1" ht="84" hidden="1" x14ac:dyDescent="0.3">
      <c r="A1821" s="1" t="s">
        <v>304</v>
      </c>
      <c r="B1821" s="1" t="s">
        <v>1393</v>
      </c>
      <c r="C1821" s="1" t="s">
        <v>242</v>
      </c>
      <c r="D1821" s="1" t="s">
        <v>143</v>
      </c>
      <c r="E1821" s="2" t="s">
        <v>673</v>
      </c>
      <c r="F1821" s="3">
        <v>447.2</v>
      </c>
    </row>
    <row r="1822" spans="1:6" s="4" customFormat="1" ht="84" hidden="1" x14ac:dyDescent="0.3">
      <c r="A1822" s="1" t="s">
        <v>304</v>
      </c>
      <c r="B1822" s="1" t="s">
        <v>1393</v>
      </c>
      <c r="C1822" s="1" t="s">
        <v>242</v>
      </c>
      <c r="D1822" s="1" t="s">
        <v>139</v>
      </c>
      <c r="E1822" s="2" t="s">
        <v>676</v>
      </c>
      <c r="F1822" s="3">
        <v>447.2</v>
      </c>
    </row>
    <row r="1823" spans="1:6" s="4" customFormat="1" ht="108" x14ac:dyDescent="0.3">
      <c r="A1823" s="1" t="s">
        <v>304</v>
      </c>
      <c r="B1823" s="1" t="s">
        <v>1393</v>
      </c>
      <c r="C1823" s="1" t="s">
        <v>243</v>
      </c>
      <c r="D1823" s="1"/>
      <c r="E1823" s="2" t="s">
        <v>689</v>
      </c>
      <c r="F1823" s="3">
        <v>128</v>
      </c>
    </row>
    <row r="1824" spans="1:6" s="4" customFormat="1" ht="84" hidden="1" x14ac:dyDescent="0.3">
      <c r="A1824" s="1" t="s">
        <v>304</v>
      </c>
      <c r="B1824" s="1" t="s">
        <v>1393</v>
      </c>
      <c r="C1824" s="1" t="s">
        <v>243</v>
      </c>
      <c r="D1824" s="1" t="s">
        <v>143</v>
      </c>
      <c r="E1824" s="2" t="s">
        <v>673</v>
      </c>
      <c r="F1824" s="3">
        <v>128</v>
      </c>
    </row>
    <row r="1825" spans="1:6" s="4" customFormat="1" ht="84" hidden="1" x14ac:dyDescent="0.3">
      <c r="A1825" s="1" t="s">
        <v>304</v>
      </c>
      <c r="B1825" s="1" t="s">
        <v>1393</v>
      </c>
      <c r="C1825" s="1" t="s">
        <v>243</v>
      </c>
      <c r="D1825" s="1" t="s">
        <v>139</v>
      </c>
      <c r="E1825" s="2" t="s">
        <v>676</v>
      </c>
      <c r="F1825" s="3">
        <v>128</v>
      </c>
    </row>
    <row r="1826" spans="1:6" s="4" customFormat="1" ht="120" x14ac:dyDescent="0.3">
      <c r="A1826" s="1" t="s">
        <v>304</v>
      </c>
      <c r="B1826" s="1" t="s">
        <v>1393</v>
      </c>
      <c r="C1826" s="1" t="s">
        <v>249</v>
      </c>
      <c r="D1826" s="1"/>
      <c r="E1826" s="2" t="s">
        <v>690</v>
      </c>
      <c r="F1826" s="3">
        <v>5088</v>
      </c>
    </row>
    <row r="1827" spans="1:6" s="4" customFormat="1" ht="72" x14ac:dyDescent="0.3">
      <c r="A1827" s="1" t="s">
        <v>304</v>
      </c>
      <c r="B1827" s="1" t="s">
        <v>1393</v>
      </c>
      <c r="C1827" s="1" t="s">
        <v>244</v>
      </c>
      <c r="D1827" s="1"/>
      <c r="E1827" s="2" t="s">
        <v>692</v>
      </c>
      <c r="F1827" s="3">
        <v>4866</v>
      </c>
    </row>
    <row r="1828" spans="1:6" s="4" customFormat="1" ht="84" hidden="1" x14ac:dyDescent="0.3">
      <c r="A1828" s="1" t="s">
        <v>304</v>
      </c>
      <c r="B1828" s="1" t="s">
        <v>1393</v>
      </c>
      <c r="C1828" s="1" t="s">
        <v>244</v>
      </c>
      <c r="D1828" s="1" t="s">
        <v>143</v>
      </c>
      <c r="E1828" s="2" t="s">
        <v>673</v>
      </c>
      <c r="F1828" s="3">
        <v>4866</v>
      </c>
    </row>
    <row r="1829" spans="1:6" s="4" customFormat="1" ht="84" hidden="1" x14ac:dyDescent="0.3">
      <c r="A1829" s="1" t="s">
        <v>304</v>
      </c>
      <c r="B1829" s="1" t="s">
        <v>1393</v>
      </c>
      <c r="C1829" s="1" t="s">
        <v>244</v>
      </c>
      <c r="D1829" s="1" t="s">
        <v>139</v>
      </c>
      <c r="E1829" s="2" t="s">
        <v>676</v>
      </c>
      <c r="F1829" s="3">
        <v>4866</v>
      </c>
    </row>
    <row r="1830" spans="1:6" s="4" customFormat="1" ht="72" x14ac:dyDescent="0.3">
      <c r="A1830" s="1" t="s">
        <v>304</v>
      </c>
      <c r="B1830" s="1" t="s">
        <v>1393</v>
      </c>
      <c r="C1830" s="1" t="s">
        <v>245</v>
      </c>
      <c r="D1830" s="1"/>
      <c r="E1830" s="2" t="s">
        <v>1387</v>
      </c>
      <c r="F1830" s="3">
        <v>222</v>
      </c>
    </row>
    <row r="1831" spans="1:6" s="4" customFormat="1" ht="84" hidden="1" x14ac:dyDescent="0.3">
      <c r="A1831" s="1" t="s">
        <v>304</v>
      </c>
      <c r="B1831" s="1" t="s">
        <v>1393</v>
      </c>
      <c r="C1831" s="1" t="s">
        <v>245</v>
      </c>
      <c r="D1831" s="1" t="s">
        <v>143</v>
      </c>
      <c r="E1831" s="2" t="s">
        <v>673</v>
      </c>
      <c r="F1831" s="3">
        <v>222</v>
      </c>
    </row>
    <row r="1832" spans="1:6" s="4" customFormat="1" ht="84" hidden="1" x14ac:dyDescent="0.3">
      <c r="A1832" s="1" t="s">
        <v>304</v>
      </c>
      <c r="B1832" s="1" t="s">
        <v>1393</v>
      </c>
      <c r="C1832" s="1" t="s">
        <v>245</v>
      </c>
      <c r="D1832" s="1" t="s">
        <v>139</v>
      </c>
      <c r="E1832" s="2" t="s">
        <v>676</v>
      </c>
      <c r="F1832" s="3">
        <v>222</v>
      </c>
    </row>
    <row r="1833" spans="1:6" s="4" customFormat="1" ht="96" x14ac:dyDescent="0.3">
      <c r="A1833" s="1" t="s">
        <v>304</v>
      </c>
      <c r="B1833" s="1" t="s">
        <v>1393</v>
      </c>
      <c r="C1833" s="1" t="s">
        <v>250</v>
      </c>
      <c r="D1833" s="1"/>
      <c r="E1833" s="2" t="s">
        <v>693</v>
      </c>
      <c r="F1833" s="3">
        <v>4460.7000000000007</v>
      </c>
    </row>
    <row r="1834" spans="1:6" s="4" customFormat="1" ht="72" x14ac:dyDescent="0.3">
      <c r="A1834" s="1" t="s">
        <v>304</v>
      </c>
      <c r="B1834" s="1" t="s">
        <v>1393</v>
      </c>
      <c r="C1834" s="1" t="s">
        <v>246</v>
      </c>
      <c r="D1834" s="1"/>
      <c r="E1834" s="2" t="s">
        <v>694</v>
      </c>
      <c r="F1834" s="3">
        <v>4460.7000000000007</v>
      </c>
    </row>
    <row r="1835" spans="1:6" s="4" customFormat="1" ht="72" hidden="1" x14ac:dyDescent="0.3">
      <c r="A1835" s="1" t="s">
        <v>304</v>
      </c>
      <c r="B1835" s="1" t="s">
        <v>1393</v>
      </c>
      <c r="C1835" s="1" t="s">
        <v>246</v>
      </c>
      <c r="D1835" s="1" t="s">
        <v>51</v>
      </c>
      <c r="E1835" s="2" t="s">
        <v>663</v>
      </c>
      <c r="F1835" s="3">
        <v>4397.1940000000004</v>
      </c>
    </row>
    <row r="1836" spans="1:6" s="4" customFormat="1" ht="84" hidden="1" x14ac:dyDescent="0.3">
      <c r="A1836" s="1" t="s">
        <v>304</v>
      </c>
      <c r="B1836" s="1" t="s">
        <v>1393</v>
      </c>
      <c r="C1836" s="1" t="s">
        <v>246</v>
      </c>
      <c r="D1836" s="1" t="s">
        <v>52</v>
      </c>
      <c r="E1836" s="2" t="s">
        <v>664</v>
      </c>
      <c r="F1836" s="3">
        <v>4397.1940000000004</v>
      </c>
    </row>
    <row r="1837" spans="1:6" s="4" customFormat="1" ht="24" hidden="1" x14ac:dyDescent="0.3">
      <c r="A1837" s="1" t="s">
        <v>304</v>
      </c>
      <c r="B1837" s="1" t="s">
        <v>1393</v>
      </c>
      <c r="C1837" s="1" t="s">
        <v>246</v>
      </c>
      <c r="D1837" s="1" t="s">
        <v>53</v>
      </c>
      <c r="E1837" s="2" t="s">
        <v>679</v>
      </c>
      <c r="F1837" s="3">
        <v>63.506</v>
      </c>
    </row>
    <row r="1838" spans="1:6" s="4" customFormat="1" ht="36" hidden="1" x14ac:dyDescent="0.3">
      <c r="A1838" s="1" t="s">
        <v>304</v>
      </c>
      <c r="B1838" s="1" t="s">
        <v>1393</v>
      </c>
      <c r="C1838" s="1" t="s">
        <v>246</v>
      </c>
      <c r="D1838" s="1" t="s">
        <v>60</v>
      </c>
      <c r="E1838" s="2" t="s">
        <v>682</v>
      </c>
      <c r="F1838" s="3">
        <v>63.506</v>
      </c>
    </row>
    <row r="1839" spans="1:6" s="4" customFormat="1" ht="60" x14ac:dyDescent="0.3">
      <c r="A1839" s="1" t="s">
        <v>304</v>
      </c>
      <c r="B1839" s="1" t="s">
        <v>1393</v>
      </c>
      <c r="C1839" s="1" t="s">
        <v>182</v>
      </c>
      <c r="D1839" s="1"/>
      <c r="E1839" s="2" t="s">
        <v>695</v>
      </c>
      <c r="F1839" s="3">
        <v>120</v>
      </c>
    </row>
    <row r="1840" spans="1:6" s="4" customFormat="1" ht="120" x14ac:dyDescent="0.3">
      <c r="A1840" s="1" t="s">
        <v>304</v>
      </c>
      <c r="B1840" s="1" t="s">
        <v>1393</v>
      </c>
      <c r="C1840" s="1" t="s">
        <v>183</v>
      </c>
      <c r="D1840" s="1"/>
      <c r="E1840" s="2" t="s">
        <v>696</v>
      </c>
      <c r="F1840" s="3">
        <v>120</v>
      </c>
    </row>
    <row r="1841" spans="1:6" s="4" customFormat="1" ht="168" x14ac:dyDescent="0.3">
      <c r="A1841" s="1" t="s">
        <v>304</v>
      </c>
      <c r="B1841" s="1" t="s">
        <v>1393</v>
      </c>
      <c r="C1841" s="1" t="s">
        <v>198</v>
      </c>
      <c r="D1841" s="1"/>
      <c r="E1841" s="2" t="s">
        <v>697</v>
      </c>
      <c r="F1841" s="3">
        <v>25</v>
      </c>
    </row>
    <row r="1842" spans="1:6" s="4" customFormat="1" ht="84" hidden="1" x14ac:dyDescent="0.3">
      <c r="A1842" s="1" t="s">
        <v>304</v>
      </c>
      <c r="B1842" s="1" t="s">
        <v>1393</v>
      </c>
      <c r="C1842" s="1" t="s">
        <v>198</v>
      </c>
      <c r="D1842" s="1" t="s">
        <v>143</v>
      </c>
      <c r="E1842" s="2" t="s">
        <v>673</v>
      </c>
      <c r="F1842" s="3">
        <v>25</v>
      </c>
    </row>
    <row r="1843" spans="1:6" s="4" customFormat="1" ht="84" hidden="1" x14ac:dyDescent="0.3">
      <c r="A1843" s="1" t="s">
        <v>304</v>
      </c>
      <c r="B1843" s="1" t="s">
        <v>1393</v>
      </c>
      <c r="C1843" s="1" t="s">
        <v>198</v>
      </c>
      <c r="D1843" s="1" t="s">
        <v>139</v>
      </c>
      <c r="E1843" s="2" t="s">
        <v>676</v>
      </c>
      <c r="F1843" s="3">
        <v>25</v>
      </c>
    </row>
    <row r="1844" spans="1:6" s="4" customFormat="1" ht="156" x14ac:dyDescent="0.3">
      <c r="A1844" s="1" t="s">
        <v>304</v>
      </c>
      <c r="B1844" s="1" t="s">
        <v>1393</v>
      </c>
      <c r="C1844" s="1" t="s">
        <v>170</v>
      </c>
      <c r="D1844" s="1"/>
      <c r="E1844" s="2" t="s">
        <v>698</v>
      </c>
      <c r="F1844" s="3">
        <v>95</v>
      </c>
    </row>
    <row r="1845" spans="1:6" s="4" customFormat="1" ht="84" hidden="1" x14ac:dyDescent="0.3">
      <c r="A1845" s="1" t="s">
        <v>304</v>
      </c>
      <c r="B1845" s="1" t="s">
        <v>1393</v>
      </c>
      <c r="C1845" s="1" t="s">
        <v>170</v>
      </c>
      <c r="D1845" s="1" t="s">
        <v>143</v>
      </c>
      <c r="E1845" s="2" t="s">
        <v>673</v>
      </c>
      <c r="F1845" s="3">
        <v>95</v>
      </c>
    </row>
    <row r="1846" spans="1:6" s="4" customFormat="1" ht="84" hidden="1" x14ac:dyDescent="0.3">
      <c r="A1846" s="1" t="s">
        <v>304</v>
      </c>
      <c r="B1846" s="1" t="s">
        <v>1393</v>
      </c>
      <c r="C1846" s="1" t="s">
        <v>170</v>
      </c>
      <c r="D1846" s="1" t="s">
        <v>139</v>
      </c>
      <c r="E1846" s="2" t="s">
        <v>676</v>
      </c>
      <c r="F1846" s="3">
        <v>95</v>
      </c>
    </row>
    <row r="1847" spans="1:6" s="4" customFormat="1" ht="48" hidden="1" x14ac:dyDescent="0.3">
      <c r="A1847" s="1" t="s">
        <v>304</v>
      </c>
      <c r="B1847" s="1" t="s">
        <v>130</v>
      </c>
      <c r="C1847" s="1"/>
      <c r="D1847" s="1"/>
      <c r="E1847" s="2" t="s">
        <v>620</v>
      </c>
      <c r="F1847" s="3">
        <v>2202.8919999999998</v>
      </c>
    </row>
    <row r="1848" spans="1:6" s="4" customFormat="1" ht="84" hidden="1" x14ac:dyDescent="0.3">
      <c r="A1848" s="1" t="s">
        <v>304</v>
      </c>
      <c r="B1848" s="1" t="s">
        <v>1418</v>
      </c>
      <c r="C1848" s="1"/>
      <c r="D1848" s="1"/>
      <c r="E1848" s="2" t="s">
        <v>636</v>
      </c>
      <c r="F1848" s="3">
        <v>906.2</v>
      </c>
    </row>
    <row r="1849" spans="1:6" s="4" customFormat="1" ht="36" x14ac:dyDescent="0.3">
      <c r="A1849" s="1" t="s">
        <v>304</v>
      </c>
      <c r="B1849" s="1" t="s">
        <v>1418</v>
      </c>
      <c r="C1849" s="1" t="s">
        <v>184</v>
      </c>
      <c r="D1849" s="1"/>
      <c r="E1849" s="2" t="s">
        <v>700</v>
      </c>
      <c r="F1849" s="3">
        <v>27.6</v>
      </c>
    </row>
    <row r="1850" spans="1:6" s="4" customFormat="1" ht="144" x14ac:dyDescent="0.3">
      <c r="A1850" s="1" t="s">
        <v>304</v>
      </c>
      <c r="B1850" s="1" t="s">
        <v>1418</v>
      </c>
      <c r="C1850" s="1" t="s">
        <v>252</v>
      </c>
      <c r="D1850" s="1"/>
      <c r="E1850" s="2" t="s">
        <v>708</v>
      </c>
      <c r="F1850" s="3">
        <v>27.6</v>
      </c>
    </row>
    <row r="1851" spans="1:6" s="4" customFormat="1" ht="120" x14ac:dyDescent="0.3">
      <c r="A1851" s="1" t="s">
        <v>304</v>
      </c>
      <c r="B1851" s="1" t="s">
        <v>1418</v>
      </c>
      <c r="C1851" s="1" t="s">
        <v>253</v>
      </c>
      <c r="D1851" s="1"/>
      <c r="E1851" s="2" t="s">
        <v>717</v>
      </c>
      <c r="F1851" s="3">
        <v>27.6</v>
      </c>
    </row>
    <row r="1852" spans="1:6" s="4" customFormat="1" ht="48" x14ac:dyDescent="0.3">
      <c r="A1852" s="1" t="s">
        <v>304</v>
      </c>
      <c r="B1852" s="1" t="s">
        <v>1418</v>
      </c>
      <c r="C1852" s="1" t="s">
        <v>251</v>
      </c>
      <c r="D1852" s="1"/>
      <c r="E1852" s="2" t="s">
        <v>718</v>
      </c>
      <c r="F1852" s="3">
        <v>27.6</v>
      </c>
    </row>
    <row r="1853" spans="1:6" s="4" customFormat="1" ht="72" hidden="1" x14ac:dyDescent="0.3">
      <c r="A1853" s="1" t="s">
        <v>304</v>
      </c>
      <c r="B1853" s="1" t="s">
        <v>1418</v>
      </c>
      <c r="C1853" s="1" t="s">
        <v>251</v>
      </c>
      <c r="D1853" s="1" t="s">
        <v>51</v>
      </c>
      <c r="E1853" s="2" t="s">
        <v>663</v>
      </c>
      <c r="F1853" s="3">
        <v>27.6</v>
      </c>
    </row>
    <row r="1854" spans="1:6" s="4" customFormat="1" ht="84" hidden="1" x14ac:dyDescent="0.3">
      <c r="A1854" s="1" t="s">
        <v>304</v>
      </c>
      <c r="B1854" s="1" t="s">
        <v>1418</v>
      </c>
      <c r="C1854" s="1" t="s">
        <v>251</v>
      </c>
      <c r="D1854" s="1" t="s">
        <v>52</v>
      </c>
      <c r="E1854" s="2" t="s">
        <v>664</v>
      </c>
      <c r="F1854" s="3">
        <v>27.6</v>
      </c>
    </row>
    <row r="1855" spans="1:6" s="4" customFormat="1" ht="60" x14ac:dyDescent="0.3">
      <c r="A1855" s="1" t="s">
        <v>304</v>
      </c>
      <c r="B1855" s="1" t="s">
        <v>1418</v>
      </c>
      <c r="C1855" s="1" t="s">
        <v>62</v>
      </c>
      <c r="D1855" s="1"/>
      <c r="E1855" s="2" t="s">
        <v>1196</v>
      </c>
      <c r="F1855" s="3">
        <v>878.6</v>
      </c>
    </row>
    <row r="1856" spans="1:6" s="4" customFormat="1" ht="36" x14ac:dyDescent="0.3">
      <c r="A1856" s="1" t="s">
        <v>304</v>
      </c>
      <c r="B1856" s="1" t="s">
        <v>1418</v>
      </c>
      <c r="C1856" s="1" t="s">
        <v>63</v>
      </c>
      <c r="D1856" s="1"/>
      <c r="E1856" s="2" t="s">
        <v>115</v>
      </c>
      <c r="F1856" s="3">
        <v>878.6</v>
      </c>
    </row>
    <row r="1857" spans="1:6" s="4" customFormat="1" ht="108" x14ac:dyDescent="0.3">
      <c r="A1857" s="1" t="s">
        <v>304</v>
      </c>
      <c r="B1857" s="1" t="s">
        <v>1418</v>
      </c>
      <c r="C1857" s="1" t="s">
        <v>305</v>
      </c>
      <c r="D1857" s="1"/>
      <c r="E1857" s="2" t="s">
        <v>124</v>
      </c>
      <c r="F1857" s="3">
        <v>878.6</v>
      </c>
    </row>
    <row r="1858" spans="1:6" s="4" customFormat="1" ht="72" hidden="1" x14ac:dyDescent="0.3">
      <c r="A1858" s="1" t="s">
        <v>304</v>
      </c>
      <c r="B1858" s="1" t="s">
        <v>1418</v>
      </c>
      <c r="C1858" s="1" t="s">
        <v>305</v>
      </c>
      <c r="D1858" s="1" t="s">
        <v>51</v>
      </c>
      <c r="E1858" s="2" t="s">
        <v>663</v>
      </c>
      <c r="F1858" s="3">
        <v>878.6</v>
      </c>
    </row>
    <row r="1859" spans="1:6" s="4" customFormat="1" ht="84" hidden="1" x14ac:dyDescent="0.3">
      <c r="A1859" s="1" t="s">
        <v>304</v>
      </c>
      <c r="B1859" s="1" t="s">
        <v>1418</v>
      </c>
      <c r="C1859" s="1" t="s">
        <v>305</v>
      </c>
      <c r="D1859" s="1" t="s">
        <v>52</v>
      </c>
      <c r="E1859" s="2" t="s">
        <v>664</v>
      </c>
      <c r="F1859" s="3">
        <v>878.6</v>
      </c>
    </row>
    <row r="1860" spans="1:6" s="4" customFormat="1" ht="72" hidden="1" x14ac:dyDescent="0.3">
      <c r="A1860" s="1" t="s">
        <v>304</v>
      </c>
      <c r="B1860" s="1" t="s">
        <v>1419</v>
      </c>
      <c r="C1860" s="1"/>
      <c r="D1860" s="1"/>
      <c r="E1860" s="2" t="s">
        <v>638</v>
      </c>
      <c r="F1860" s="3">
        <v>1296.692</v>
      </c>
    </row>
    <row r="1861" spans="1:6" s="4" customFormat="1" ht="36" x14ac:dyDescent="0.3">
      <c r="A1861" s="1" t="s">
        <v>304</v>
      </c>
      <c r="B1861" s="1" t="s">
        <v>1419</v>
      </c>
      <c r="C1861" s="1" t="s">
        <v>184</v>
      </c>
      <c r="D1861" s="1"/>
      <c r="E1861" s="2" t="s">
        <v>700</v>
      </c>
      <c r="F1861" s="3">
        <v>1021.6</v>
      </c>
    </row>
    <row r="1862" spans="1:6" s="4" customFormat="1" ht="84" x14ac:dyDescent="0.3">
      <c r="A1862" s="1" t="s">
        <v>304</v>
      </c>
      <c r="B1862" s="1" t="s">
        <v>1419</v>
      </c>
      <c r="C1862" s="1" t="s">
        <v>255</v>
      </c>
      <c r="D1862" s="1"/>
      <c r="E1862" s="2" t="s">
        <v>719</v>
      </c>
      <c r="F1862" s="3">
        <v>1021.6</v>
      </c>
    </row>
    <row r="1863" spans="1:6" s="4" customFormat="1" ht="72" x14ac:dyDescent="0.3">
      <c r="A1863" s="1" t="s">
        <v>304</v>
      </c>
      <c r="B1863" s="1" t="s">
        <v>1419</v>
      </c>
      <c r="C1863" s="1" t="s">
        <v>256</v>
      </c>
      <c r="D1863" s="1"/>
      <c r="E1863" s="2" t="s">
        <v>720</v>
      </c>
      <c r="F1863" s="3">
        <v>1021.6</v>
      </c>
    </row>
    <row r="1864" spans="1:6" s="4" customFormat="1" ht="84" x14ac:dyDescent="0.3">
      <c r="A1864" s="1" t="s">
        <v>304</v>
      </c>
      <c r="B1864" s="1" t="s">
        <v>1419</v>
      </c>
      <c r="C1864" s="1" t="s">
        <v>254</v>
      </c>
      <c r="D1864" s="1"/>
      <c r="E1864" s="2" t="s">
        <v>722</v>
      </c>
      <c r="F1864" s="3">
        <v>1021.6</v>
      </c>
    </row>
    <row r="1865" spans="1:6" s="4" customFormat="1" ht="72" hidden="1" x14ac:dyDescent="0.3">
      <c r="A1865" s="1" t="s">
        <v>304</v>
      </c>
      <c r="B1865" s="1" t="s">
        <v>1419</v>
      </c>
      <c r="C1865" s="1" t="s">
        <v>254</v>
      </c>
      <c r="D1865" s="1" t="s">
        <v>51</v>
      </c>
      <c r="E1865" s="2" t="s">
        <v>663</v>
      </c>
      <c r="F1865" s="3">
        <v>1007.2</v>
      </c>
    </row>
    <row r="1866" spans="1:6" s="4" customFormat="1" ht="84" hidden="1" x14ac:dyDescent="0.3">
      <c r="A1866" s="1" t="s">
        <v>304</v>
      </c>
      <c r="B1866" s="1" t="s">
        <v>1419</v>
      </c>
      <c r="C1866" s="1" t="s">
        <v>254</v>
      </c>
      <c r="D1866" s="1" t="s">
        <v>52</v>
      </c>
      <c r="E1866" s="2" t="s">
        <v>664</v>
      </c>
      <c r="F1866" s="3">
        <v>1007.2</v>
      </c>
    </row>
    <row r="1867" spans="1:6" s="4" customFormat="1" ht="24" hidden="1" x14ac:dyDescent="0.3">
      <c r="A1867" s="1" t="s">
        <v>304</v>
      </c>
      <c r="B1867" s="1" t="s">
        <v>1419</v>
      </c>
      <c r="C1867" s="1" t="s">
        <v>254</v>
      </c>
      <c r="D1867" s="1" t="s">
        <v>53</v>
      </c>
      <c r="E1867" s="2" t="s">
        <v>679</v>
      </c>
      <c r="F1867" s="3">
        <v>14.4</v>
      </c>
    </row>
    <row r="1868" spans="1:6" s="4" customFormat="1" ht="36" hidden="1" x14ac:dyDescent="0.3">
      <c r="A1868" s="1" t="s">
        <v>304</v>
      </c>
      <c r="B1868" s="1" t="s">
        <v>1419</v>
      </c>
      <c r="C1868" s="1" t="s">
        <v>254</v>
      </c>
      <c r="D1868" s="1" t="s">
        <v>60</v>
      </c>
      <c r="E1868" s="2" t="s">
        <v>682</v>
      </c>
      <c r="F1868" s="3">
        <v>14.4</v>
      </c>
    </row>
    <row r="1869" spans="1:6" s="4" customFormat="1" ht="60" x14ac:dyDescent="0.3">
      <c r="A1869" s="1" t="s">
        <v>304</v>
      </c>
      <c r="B1869" s="1" t="s">
        <v>1419</v>
      </c>
      <c r="C1869" s="1" t="s">
        <v>62</v>
      </c>
      <c r="D1869" s="1"/>
      <c r="E1869" s="2" t="s">
        <v>1196</v>
      </c>
      <c r="F1869" s="3">
        <v>275.09199999999998</v>
      </c>
    </row>
    <row r="1870" spans="1:6" s="4" customFormat="1" ht="36" x14ac:dyDescent="0.3">
      <c r="A1870" s="1" t="s">
        <v>304</v>
      </c>
      <c r="B1870" s="1" t="s">
        <v>1419</v>
      </c>
      <c r="C1870" s="1" t="s">
        <v>63</v>
      </c>
      <c r="D1870" s="1"/>
      <c r="E1870" s="2" t="s">
        <v>115</v>
      </c>
      <c r="F1870" s="3">
        <v>275.09199999999998</v>
      </c>
    </row>
    <row r="1871" spans="1:6" s="4" customFormat="1" ht="48" x14ac:dyDescent="0.3">
      <c r="A1871" s="1" t="s">
        <v>304</v>
      </c>
      <c r="B1871" s="1" t="s">
        <v>1419</v>
      </c>
      <c r="C1871" s="1" t="s">
        <v>375</v>
      </c>
      <c r="D1871" s="1"/>
      <c r="E1871" s="2" t="s">
        <v>1211</v>
      </c>
      <c r="F1871" s="3">
        <v>65.412999999999997</v>
      </c>
    </row>
    <row r="1872" spans="1:6" s="4" customFormat="1" ht="72" hidden="1" x14ac:dyDescent="0.3">
      <c r="A1872" s="1" t="s">
        <v>304</v>
      </c>
      <c r="B1872" s="1" t="s">
        <v>1419</v>
      </c>
      <c r="C1872" s="1" t="s">
        <v>375</v>
      </c>
      <c r="D1872" s="1" t="s">
        <v>51</v>
      </c>
      <c r="E1872" s="2" t="s">
        <v>663</v>
      </c>
      <c r="F1872" s="3">
        <v>65.412999999999997</v>
      </c>
    </row>
    <row r="1873" spans="1:6" s="4" customFormat="1" ht="84" hidden="1" x14ac:dyDescent="0.3">
      <c r="A1873" s="1" t="s">
        <v>304</v>
      </c>
      <c r="B1873" s="1" t="s">
        <v>1419</v>
      </c>
      <c r="C1873" s="1" t="s">
        <v>375</v>
      </c>
      <c r="D1873" s="1" t="s">
        <v>52</v>
      </c>
      <c r="E1873" s="2" t="s">
        <v>664</v>
      </c>
      <c r="F1873" s="3">
        <v>65.412999999999997</v>
      </c>
    </row>
    <row r="1874" spans="1:6" s="4" customFormat="1" ht="84" x14ac:dyDescent="0.3">
      <c r="A1874" s="1" t="s">
        <v>304</v>
      </c>
      <c r="B1874" s="1" t="s">
        <v>1419</v>
      </c>
      <c r="C1874" s="1" t="s">
        <v>376</v>
      </c>
      <c r="D1874" s="1"/>
      <c r="E1874" s="2" t="s">
        <v>1212</v>
      </c>
      <c r="F1874" s="3">
        <v>209.679</v>
      </c>
    </row>
    <row r="1875" spans="1:6" s="4" customFormat="1" ht="144" hidden="1" x14ac:dyDescent="0.3">
      <c r="A1875" s="1" t="s">
        <v>304</v>
      </c>
      <c r="B1875" s="1" t="s">
        <v>1419</v>
      </c>
      <c r="C1875" s="1" t="s">
        <v>376</v>
      </c>
      <c r="D1875" s="1" t="s">
        <v>58</v>
      </c>
      <c r="E1875" s="2" t="s">
        <v>660</v>
      </c>
      <c r="F1875" s="3">
        <v>121.63200000000001</v>
      </c>
    </row>
    <row r="1876" spans="1:6" s="4" customFormat="1" ht="60" hidden="1" x14ac:dyDescent="0.3">
      <c r="A1876" s="1" t="s">
        <v>304</v>
      </c>
      <c r="B1876" s="1" t="s">
        <v>1419</v>
      </c>
      <c r="C1876" s="1" t="s">
        <v>376</v>
      </c>
      <c r="D1876" s="1" t="s">
        <v>68</v>
      </c>
      <c r="E1876" s="2" t="s">
        <v>662</v>
      </c>
      <c r="F1876" s="3">
        <v>121.63200000000001</v>
      </c>
    </row>
    <row r="1877" spans="1:6" s="4" customFormat="1" ht="72" hidden="1" x14ac:dyDescent="0.3">
      <c r="A1877" s="1" t="s">
        <v>304</v>
      </c>
      <c r="B1877" s="1" t="s">
        <v>1419</v>
      </c>
      <c r="C1877" s="1" t="s">
        <v>376</v>
      </c>
      <c r="D1877" s="1" t="s">
        <v>51</v>
      </c>
      <c r="E1877" s="2" t="s">
        <v>663</v>
      </c>
      <c r="F1877" s="3">
        <v>88.046999999999997</v>
      </c>
    </row>
    <row r="1878" spans="1:6" s="4" customFormat="1" ht="84" hidden="1" x14ac:dyDescent="0.3">
      <c r="A1878" s="1" t="s">
        <v>304</v>
      </c>
      <c r="B1878" s="1" t="s">
        <v>1419</v>
      </c>
      <c r="C1878" s="1" t="s">
        <v>376</v>
      </c>
      <c r="D1878" s="1" t="s">
        <v>52</v>
      </c>
      <c r="E1878" s="2" t="s">
        <v>664</v>
      </c>
      <c r="F1878" s="3">
        <v>88.046999999999997</v>
      </c>
    </row>
    <row r="1879" spans="1:6" s="4" customFormat="1" ht="24" hidden="1" x14ac:dyDescent="0.3">
      <c r="A1879" s="1" t="s">
        <v>304</v>
      </c>
      <c r="B1879" s="1" t="s">
        <v>70</v>
      </c>
      <c r="C1879" s="1"/>
      <c r="D1879" s="1"/>
      <c r="E1879" s="2" t="s">
        <v>621</v>
      </c>
      <c r="F1879" s="3">
        <v>319979.77788000001</v>
      </c>
    </row>
    <row r="1880" spans="1:6" s="4" customFormat="1" ht="24" hidden="1" x14ac:dyDescent="0.3">
      <c r="A1880" s="1" t="s">
        <v>304</v>
      </c>
      <c r="B1880" s="1" t="s">
        <v>1420</v>
      </c>
      <c r="C1880" s="1"/>
      <c r="D1880" s="1"/>
      <c r="E1880" s="2" t="s">
        <v>641</v>
      </c>
      <c r="F1880" s="3">
        <v>314493.57788</v>
      </c>
    </row>
    <row r="1881" spans="1:6" s="4" customFormat="1" ht="72" x14ac:dyDescent="0.3">
      <c r="A1881" s="1" t="s">
        <v>304</v>
      </c>
      <c r="B1881" s="1" t="s">
        <v>1420</v>
      </c>
      <c r="C1881" s="1" t="s">
        <v>263</v>
      </c>
      <c r="D1881" s="1"/>
      <c r="E1881" s="2" t="s">
        <v>812</v>
      </c>
      <c r="F1881" s="3">
        <v>286969.36408999999</v>
      </c>
    </row>
    <row r="1882" spans="1:6" s="4" customFormat="1" ht="84" x14ac:dyDescent="0.3">
      <c r="A1882" s="1" t="s">
        <v>304</v>
      </c>
      <c r="B1882" s="1" t="s">
        <v>1420</v>
      </c>
      <c r="C1882" s="1" t="s">
        <v>264</v>
      </c>
      <c r="D1882" s="1"/>
      <c r="E1882" s="2" t="s">
        <v>813</v>
      </c>
      <c r="F1882" s="3">
        <v>286969.36408999999</v>
      </c>
    </row>
    <row r="1883" spans="1:6" s="4" customFormat="1" ht="120" x14ac:dyDescent="0.3">
      <c r="A1883" s="1" t="s">
        <v>304</v>
      </c>
      <c r="B1883" s="1" t="s">
        <v>1420</v>
      </c>
      <c r="C1883" s="1" t="s">
        <v>265</v>
      </c>
      <c r="D1883" s="1"/>
      <c r="E1883" s="2" t="s">
        <v>814</v>
      </c>
      <c r="F1883" s="3">
        <v>215336.56409</v>
      </c>
    </row>
    <row r="1884" spans="1:6" s="4" customFormat="1" ht="48" x14ac:dyDescent="0.3">
      <c r="A1884" s="1" t="s">
        <v>304</v>
      </c>
      <c r="B1884" s="1" t="s">
        <v>1420</v>
      </c>
      <c r="C1884" s="1" t="s">
        <v>257</v>
      </c>
      <c r="D1884" s="1"/>
      <c r="E1884" s="2" t="s">
        <v>815</v>
      </c>
      <c r="F1884" s="3">
        <v>211110.66409000001</v>
      </c>
    </row>
    <row r="1885" spans="1:6" s="4" customFormat="1" ht="72" hidden="1" x14ac:dyDescent="0.3">
      <c r="A1885" s="1" t="s">
        <v>304</v>
      </c>
      <c r="B1885" s="1" t="s">
        <v>1420</v>
      </c>
      <c r="C1885" s="1" t="s">
        <v>257</v>
      </c>
      <c r="D1885" s="1" t="s">
        <v>51</v>
      </c>
      <c r="E1885" s="2" t="s">
        <v>663</v>
      </c>
      <c r="F1885" s="3">
        <v>211110.66409000001</v>
      </c>
    </row>
    <row r="1886" spans="1:6" s="4" customFormat="1" ht="84" hidden="1" x14ac:dyDescent="0.3">
      <c r="A1886" s="1" t="s">
        <v>304</v>
      </c>
      <c r="B1886" s="1" t="s">
        <v>1420</v>
      </c>
      <c r="C1886" s="1" t="s">
        <v>257</v>
      </c>
      <c r="D1886" s="1" t="s">
        <v>52</v>
      </c>
      <c r="E1886" s="2" t="s">
        <v>664</v>
      </c>
      <c r="F1886" s="3">
        <v>211110.66409000001</v>
      </c>
    </row>
    <row r="1887" spans="1:6" s="4" customFormat="1" ht="60" x14ac:dyDescent="0.3">
      <c r="A1887" s="1" t="s">
        <v>304</v>
      </c>
      <c r="B1887" s="1" t="s">
        <v>1420</v>
      </c>
      <c r="C1887" s="1" t="s">
        <v>258</v>
      </c>
      <c r="D1887" s="1"/>
      <c r="E1887" s="2" t="s">
        <v>817</v>
      </c>
      <c r="F1887" s="3">
        <v>4225.8999999999996</v>
      </c>
    </row>
    <row r="1888" spans="1:6" s="4" customFormat="1" ht="72" hidden="1" x14ac:dyDescent="0.3">
      <c r="A1888" s="1" t="s">
        <v>304</v>
      </c>
      <c r="B1888" s="1" t="s">
        <v>1420</v>
      </c>
      <c r="C1888" s="1" t="s">
        <v>258</v>
      </c>
      <c r="D1888" s="1" t="s">
        <v>51</v>
      </c>
      <c r="E1888" s="2" t="s">
        <v>663</v>
      </c>
      <c r="F1888" s="3">
        <v>4225.8999999999996</v>
      </c>
    </row>
    <row r="1889" spans="1:6" s="4" customFormat="1" ht="84" hidden="1" x14ac:dyDescent="0.3">
      <c r="A1889" s="1" t="s">
        <v>304</v>
      </c>
      <c r="B1889" s="1" t="s">
        <v>1420</v>
      </c>
      <c r="C1889" s="1" t="s">
        <v>258</v>
      </c>
      <c r="D1889" s="1" t="s">
        <v>52</v>
      </c>
      <c r="E1889" s="2" t="s">
        <v>664</v>
      </c>
      <c r="F1889" s="3">
        <v>4225.8999999999996</v>
      </c>
    </row>
    <row r="1890" spans="1:6" s="4" customFormat="1" ht="48" x14ac:dyDescent="0.3">
      <c r="A1890" s="1" t="s">
        <v>304</v>
      </c>
      <c r="B1890" s="1" t="s">
        <v>1420</v>
      </c>
      <c r="C1890" s="1" t="s">
        <v>1440</v>
      </c>
      <c r="D1890" s="1"/>
      <c r="E1890" s="2" t="s">
        <v>1441</v>
      </c>
      <c r="F1890" s="3">
        <v>71632.800000000003</v>
      </c>
    </row>
    <row r="1891" spans="1:6" s="4" customFormat="1" ht="120" x14ac:dyDescent="0.3">
      <c r="A1891" s="1" t="s">
        <v>304</v>
      </c>
      <c r="B1891" s="1" t="s">
        <v>1420</v>
      </c>
      <c r="C1891" s="1" t="s">
        <v>1442</v>
      </c>
      <c r="D1891" s="1"/>
      <c r="E1891" s="2" t="s">
        <v>1443</v>
      </c>
      <c r="F1891" s="3">
        <v>71632.800000000003</v>
      </c>
    </row>
    <row r="1892" spans="1:6" s="4" customFormat="1" ht="72" hidden="1" x14ac:dyDescent="0.3">
      <c r="A1892" s="1" t="s">
        <v>304</v>
      </c>
      <c r="B1892" s="1" t="s">
        <v>1420</v>
      </c>
      <c r="C1892" s="1" t="s">
        <v>1442</v>
      </c>
      <c r="D1892" s="1" t="s">
        <v>51</v>
      </c>
      <c r="E1892" s="2" t="s">
        <v>663</v>
      </c>
      <c r="F1892" s="3">
        <v>71632.800000000003</v>
      </c>
    </row>
    <row r="1893" spans="1:6" s="4" customFormat="1" ht="84" hidden="1" x14ac:dyDescent="0.3">
      <c r="A1893" s="1" t="s">
        <v>304</v>
      </c>
      <c r="B1893" s="1" t="s">
        <v>1420</v>
      </c>
      <c r="C1893" s="1" t="s">
        <v>1442</v>
      </c>
      <c r="D1893" s="1" t="s">
        <v>52</v>
      </c>
      <c r="E1893" s="2" t="s">
        <v>664</v>
      </c>
      <c r="F1893" s="3">
        <v>71632.800000000003</v>
      </c>
    </row>
    <row r="1894" spans="1:6" s="4" customFormat="1" ht="48" x14ac:dyDescent="0.3">
      <c r="A1894" s="1" t="s">
        <v>304</v>
      </c>
      <c r="B1894" s="1" t="s">
        <v>1420</v>
      </c>
      <c r="C1894" s="1" t="s">
        <v>266</v>
      </c>
      <c r="D1894" s="1"/>
      <c r="E1894" s="2" t="s">
        <v>5</v>
      </c>
      <c r="F1894" s="3">
        <v>4345.0649999999996</v>
      </c>
    </row>
    <row r="1895" spans="1:6" s="4" customFormat="1" ht="72" x14ac:dyDescent="0.3">
      <c r="A1895" s="1" t="s">
        <v>304</v>
      </c>
      <c r="B1895" s="1" t="s">
        <v>1420</v>
      </c>
      <c r="C1895" s="1" t="s">
        <v>267</v>
      </c>
      <c r="D1895" s="1"/>
      <c r="E1895" s="2" t="s">
        <v>6</v>
      </c>
      <c r="F1895" s="3">
        <v>4345.0649999999996</v>
      </c>
    </row>
    <row r="1896" spans="1:6" s="4" customFormat="1" ht="120" x14ac:dyDescent="0.3">
      <c r="A1896" s="1" t="s">
        <v>304</v>
      </c>
      <c r="B1896" s="1" t="s">
        <v>1420</v>
      </c>
      <c r="C1896" s="1" t="s">
        <v>259</v>
      </c>
      <c r="D1896" s="1"/>
      <c r="E1896" s="2" t="s">
        <v>19</v>
      </c>
      <c r="F1896" s="3">
        <v>4345.0649999999996</v>
      </c>
    </row>
    <row r="1897" spans="1:6" s="4" customFormat="1" ht="72" hidden="1" x14ac:dyDescent="0.3">
      <c r="A1897" s="1" t="s">
        <v>304</v>
      </c>
      <c r="B1897" s="1" t="s">
        <v>1420</v>
      </c>
      <c r="C1897" s="1" t="s">
        <v>259</v>
      </c>
      <c r="D1897" s="1" t="s">
        <v>51</v>
      </c>
      <c r="E1897" s="2" t="s">
        <v>663</v>
      </c>
      <c r="F1897" s="3">
        <v>4345.0649999999996</v>
      </c>
    </row>
    <row r="1898" spans="1:6" s="4" customFormat="1" ht="84" hidden="1" x14ac:dyDescent="0.3">
      <c r="A1898" s="1" t="s">
        <v>304</v>
      </c>
      <c r="B1898" s="1" t="s">
        <v>1420</v>
      </c>
      <c r="C1898" s="1" t="s">
        <v>259</v>
      </c>
      <c r="D1898" s="1" t="s">
        <v>52</v>
      </c>
      <c r="E1898" s="2" t="s">
        <v>664</v>
      </c>
      <c r="F1898" s="3">
        <v>4345.0649999999996</v>
      </c>
    </row>
    <row r="1899" spans="1:6" s="4" customFormat="1" ht="144" x14ac:dyDescent="0.3">
      <c r="A1899" s="1" t="s">
        <v>304</v>
      </c>
      <c r="B1899" s="1" t="s">
        <v>1420</v>
      </c>
      <c r="C1899" s="1" t="s">
        <v>72</v>
      </c>
      <c r="D1899" s="1"/>
      <c r="E1899" s="2" t="s">
        <v>842</v>
      </c>
      <c r="F1899" s="3">
        <v>2647.9</v>
      </c>
    </row>
    <row r="1900" spans="1:6" s="4" customFormat="1" ht="108" x14ac:dyDescent="0.3">
      <c r="A1900" s="1" t="s">
        <v>304</v>
      </c>
      <c r="B1900" s="1" t="s">
        <v>1420</v>
      </c>
      <c r="C1900" s="1" t="s">
        <v>73</v>
      </c>
      <c r="D1900" s="1"/>
      <c r="E1900" s="2" t="s">
        <v>29</v>
      </c>
      <c r="F1900" s="3">
        <v>2647.9</v>
      </c>
    </row>
    <row r="1901" spans="1:6" s="4" customFormat="1" ht="144" x14ac:dyDescent="0.3">
      <c r="A1901" s="1" t="s">
        <v>304</v>
      </c>
      <c r="B1901" s="1" t="s">
        <v>1420</v>
      </c>
      <c r="C1901" s="1" t="s">
        <v>268</v>
      </c>
      <c r="D1901" s="1"/>
      <c r="E1901" s="2" t="s">
        <v>864</v>
      </c>
      <c r="F1901" s="3">
        <v>2647.9</v>
      </c>
    </row>
    <row r="1902" spans="1:6" s="4" customFormat="1" ht="48" x14ac:dyDescent="0.3">
      <c r="A1902" s="1" t="s">
        <v>304</v>
      </c>
      <c r="B1902" s="1" t="s">
        <v>1420</v>
      </c>
      <c r="C1902" s="1" t="s">
        <v>260</v>
      </c>
      <c r="D1902" s="1"/>
      <c r="E1902" s="2" t="s">
        <v>865</v>
      </c>
      <c r="F1902" s="3">
        <v>2647.9</v>
      </c>
    </row>
    <row r="1903" spans="1:6" s="4" customFormat="1" ht="72" hidden="1" x14ac:dyDescent="0.3">
      <c r="A1903" s="1" t="s">
        <v>304</v>
      </c>
      <c r="B1903" s="1" t="s">
        <v>1420</v>
      </c>
      <c r="C1903" s="1" t="s">
        <v>260</v>
      </c>
      <c r="D1903" s="1" t="s">
        <v>51</v>
      </c>
      <c r="E1903" s="2" t="s">
        <v>663</v>
      </c>
      <c r="F1903" s="3">
        <v>2647.9</v>
      </c>
    </row>
    <row r="1904" spans="1:6" s="4" customFormat="1" ht="84" hidden="1" x14ac:dyDescent="0.3">
      <c r="A1904" s="1" t="s">
        <v>304</v>
      </c>
      <c r="B1904" s="1" t="s">
        <v>1420</v>
      </c>
      <c r="C1904" s="1" t="s">
        <v>260</v>
      </c>
      <c r="D1904" s="1" t="s">
        <v>52</v>
      </c>
      <c r="E1904" s="2" t="s">
        <v>664</v>
      </c>
      <c r="F1904" s="3">
        <v>2647.9</v>
      </c>
    </row>
    <row r="1905" spans="1:6" s="4" customFormat="1" ht="72" x14ac:dyDescent="0.3">
      <c r="A1905" s="1" t="s">
        <v>304</v>
      </c>
      <c r="B1905" s="1" t="s">
        <v>1420</v>
      </c>
      <c r="C1905" s="1" t="s">
        <v>269</v>
      </c>
      <c r="D1905" s="1"/>
      <c r="E1905" s="2" t="s">
        <v>1137</v>
      </c>
      <c r="F1905" s="3">
        <v>12613.6</v>
      </c>
    </row>
    <row r="1906" spans="1:6" s="4" customFormat="1" ht="84" x14ac:dyDescent="0.3">
      <c r="A1906" s="1" t="s">
        <v>304</v>
      </c>
      <c r="B1906" s="1" t="s">
        <v>1420</v>
      </c>
      <c r="C1906" s="1" t="s">
        <v>270</v>
      </c>
      <c r="D1906" s="1"/>
      <c r="E1906" s="2" t="s">
        <v>1159</v>
      </c>
      <c r="F1906" s="3">
        <v>12613.6</v>
      </c>
    </row>
    <row r="1907" spans="1:6" s="4" customFormat="1" ht="120" x14ac:dyDescent="0.3">
      <c r="A1907" s="1" t="s">
        <v>304</v>
      </c>
      <c r="B1907" s="1" t="s">
        <v>1420</v>
      </c>
      <c r="C1907" s="1" t="s">
        <v>271</v>
      </c>
      <c r="D1907" s="1"/>
      <c r="E1907" s="2" t="s">
        <v>1165</v>
      </c>
      <c r="F1907" s="3">
        <v>12613.6</v>
      </c>
    </row>
    <row r="1908" spans="1:6" s="4" customFormat="1" ht="84" x14ac:dyDescent="0.3">
      <c r="A1908" s="1" t="s">
        <v>304</v>
      </c>
      <c r="B1908" s="1" t="s">
        <v>1420</v>
      </c>
      <c r="C1908" s="1" t="s">
        <v>261</v>
      </c>
      <c r="D1908" s="1"/>
      <c r="E1908" s="2" t="s">
        <v>1166</v>
      </c>
      <c r="F1908" s="3">
        <v>12613.6</v>
      </c>
    </row>
    <row r="1909" spans="1:6" s="4" customFormat="1" ht="24" hidden="1" x14ac:dyDescent="0.3">
      <c r="A1909" s="1" t="s">
        <v>304</v>
      </c>
      <c r="B1909" s="1" t="s">
        <v>1420</v>
      </c>
      <c r="C1909" s="1" t="s">
        <v>261</v>
      </c>
      <c r="D1909" s="1" t="s">
        <v>53</v>
      </c>
      <c r="E1909" s="2" t="s">
        <v>679</v>
      </c>
      <c r="F1909" s="3">
        <v>12613.6</v>
      </c>
    </row>
    <row r="1910" spans="1:6" s="4" customFormat="1" ht="120" hidden="1" x14ac:dyDescent="0.3">
      <c r="A1910" s="1" t="s">
        <v>304</v>
      </c>
      <c r="B1910" s="1" t="s">
        <v>1420</v>
      </c>
      <c r="C1910" s="1" t="s">
        <v>261</v>
      </c>
      <c r="D1910" s="1" t="s">
        <v>262</v>
      </c>
      <c r="E1910" s="2" t="s">
        <v>680</v>
      </c>
      <c r="F1910" s="3">
        <v>12613.6</v>
      </c>
    </row>
    <row r="1911" spans="1:6" s="4" customFormat="1" ht="60" x14ac:dyDescent="0.3">
      <c r="A1911" s="1" t="s">
        <v>304</v>
      </c>
      <c r="B1911" s="1" t="s">
        <v>1420</v>
      </c>
      <c r="C1911" s="1" t="s">
        <v>62</v>
      </c>
      <c r="D1911" s="1"/>
      <c r="E1911" s="2" t="s">
        <v>1196</v>
      </c>
      <c r="F1911" s="3">
        <v>7917.6487899999993</v>
      </c>
    </row>
    <row r="1912" spans="1:6" s="4" customFormat="1" ht="84" x14ac:dyDescent="0.3">
      <c r="A1912" s="1" t="s">
        <v>304</v>
      </c>
      <c r="B1912" s="1" t="s">
        <v>1420</v>
      </c>
      <c r="C1912" s="1" t="s">
        <v>527</v>
      </c>
      <c r="D1912" s="1"/>
      <c r="E1912" s="2" t="s">
        <v>114</v>
      </c>
      <c r="F1912" s="3">
        <v>7917.6487899999993</v>
      </c>
    </row>
    <row r="1913" spans="1:6" s="4" customFormat="1" ht="72" hidden="1" x14ac:dyDescent="0.3">
      <c r="A1913" s="1" t="s">
        <v>304</v>
      </c>
      <c r="B1913" s="1" t="s">
        <v>1420</v>
      </c>
      <c r="C1913" s="1" t="s">
        <v>527</v>
      </c>
      <c r="D1913" s="1" t="s">
        <v>51</v>
      </c>
      <c r="E1913" s="2" t="s">
        <v>663</v>
      </c>
      <c r="F1913" s="3">
        <v>6323.4741999999997</v>
      </c>
    </row>
    <row r="1914" spans="1:6" s="4" customFormat="1" ht="84" hidden="1" x14ac:dyDescent="0.3">
      <c r="A1914" s="1" t="s">
        <v>304</v>
      </c>
      <c r="B1914" s="1" t="s">
        <v>1420</v>
      </c>
      <c r="C1914" s="1" t="s">
        <v>527</v>
      </c>
      <c r="D1914" s="1" t="s">
        <v>52</v>
      </c>
      <c r="E1914" s="2" t="s">
        <v>664</v>
      </c>
      <c r="F1914" s="3">
        <v>6323.4741999999997</v>
      </c>
    </row>
    <row r="1915" spans="1:6" s="4" customFormat="1" ht="24" hidden="1" x14ac:dyDescent="0.3">
      <c r="A1915" s="1" t="s">
        <v>304</v>
      </c>
      <c r="B1915" s="1" t="s">
        <v>1420</v>
      </c>
      <c r="C1915" s="1" t="s">
        <v>527</v>
      </c>
      <c r="D1915" s="1" t="s">
        <v>53</v>
      </c>
      <c r="E1915" s="2" t="s">
        <v>679</v>
      </c>
      <c r="F1915" s="3">
        <v>1594.1745900000001</v>
      </c>
    </row>
    <row r="1916" spans="1:6" s="4" customFormat="1" ht="120" hidden="1" x14ac:dyDescent="0.3">
      <c r="A1916" s="1" t="s">
        <v>304</v>
      </c>
      <c r="B1916" s="1" t="s">
        <v>1420</v>
      </c>
      <c r="C1916" s="1" t="s">
        <v>527</v>
      </c>
      <c r="D1916" s="1" t="s">
        <v>262</v>
      </c>
      <c r="E1916" s="2" t="s">
        <v>680</v>
      </c>
      <c r="F1916" s="3">
        <v>1594.1745900000001</v>
      </c>
    </row>
    <row r="1917" spans="1:6" s="4" customFormat="1" ht="48" hidden="1" x14ac:dyDescent="0.3">
      <c r="A1917" s="1" t="s">
        <v>304</v>
      </c>
      <c r="B1917" s="1" t="s">
        <v>1400</v>
      </c>
      <c r="C1917" s="1"/>
      <c r="D1917" s="1"/>
      <c r="E1917" s="2" t="s">
        <v>642</v>
      </c>
      <c r="F1917" s="3">
        <v>5486.1999999999989</v>
      </c>
    </row>
    <row r="1918" spans="1:6" s="4" customFormat="1" ht="60" x14ac:dyDescent="0.3">
      <c r="A1918" s="1" t="s">
        <v>304</v>
      </c>
      <c r="B1918" s="1" t="s">
        <v>1400</v>
      </c>
      <c r="C1918" s="1" t="s">
        <v>277</v>
      </c>
      <c r="D1918" s="1"/>
      <c r="E1918" s="2" t="s">
        <v>793</v>
      </c>
      <c r="F1918" s="3">
        <v>624.79999999999995</v>
      </c>
    </row>
    <row r="1919" spans="1:6" s="4" customFormat="1" ht="48" x14ac:dyDescent="0.3">
      <c r="A1919" s="1" t="s">
        <v>304</v>
      </c>
      <c r="B1919" s="1" t="s">
        <v>1400</v>
      </c>
      <c r="C1919" s="1" t="s">
        <v>279</v>
      </c>
      <c r="D1919" s="1"/>
      <c r="E1919" s="2" t="s">
        <v>802</v>
      </c>
      <c r="F1919" s="3">
        <v>624.79999999999995</v>
      </c>
    </row>
    <row r="1920" spans="1:6" s="4" customFormat="1" ht="144" x14ac:dyDescent="0.3">
      <c r="A1920" s="1" t="s">
        <v>304</v>
      </c>
      <c r="B1920" s="1" t="s">
        <v>1400</v>
      </c>
      <c r="C1920" s="1" t="s">
        <v>278</v>
      </c>
      <c r="D1920" s="1"/>
      <c r="E1920" s="2" t="s">
        <v>805</v>
      </c>
      <c r="F1920" s="3">
        <v>624.79999999999995</v>
      </c>
    </row>
    <row r="1921" spans="1:6" s="4" customFormat="1" ht="108" x14ac:dyDescent="0.3">
      <c r="A1921" s="1" t="s">
        <v>304</v>
      </c>
      <c r="B1921" s="1" t="s">
        <v>1400</v>
      </c>
      <c r="C1921" s="1" t="s">
        <v>272</v>
      </c>
      <c r="D1921" s="1"/>
      <c r="E1921" s="2" t="s">
        <v>806</v>
      </c>
      <c r="F1921" s="3">
        <v>291.7</v>
      </c>
    </row>
    <row r="1922" spans="1:6" s="4" customFormat="1" ht="72" hidden="1" x14ac:dyDescent="0.3">
      <c r="A1922" s="1" t="s">
        <v>304</v>
      </c>
      <c r="B1922" s="1" t="s">
        <v>1400</v>
      </c>
      <c r="C1922" s="1" t="s">
        <v>272</v>
      </c>
      <c r="D1922" s="1" t="s">
        <v>51</v>
      </c>
      <c r="E1922" s="2" t="s">
        <v>663</v>
      </c>
      <c r="F1922" s="3">
        <v>291.7</v>
      </c>
    </row>
    <row r="1923" spans="1:6" s="4" customFormat="1" ht="84" hidden="1" x14ac:dyDescent="0.3">
      <c r="A1923" s="1" t="s">
        <v>304</v>
      </c>
      <c r="B1923" s="1" t="s">
        <v>1400</v>
      </c>
      <c r="C1923" s="1" t="s">
        <v>272</v>
      </c>
      <c r="D1923" s="1" t="s">
        <v>52</v>
      </c>
      <c r="E1923" s="2" t="s">
        <v>664</v>
      </c>
      <c r="F1923" s="3">
        <v>291.7</v>
      </c>
    </row>
    <row r="1924" spans="1:6" s="4" customFormat="1" ht="84" x14ac:dyDescent="0.3">
      <c r="A1924" s="1" t="s">
        <v>304</v>
      </c>
      <c r="B1924" s="1" t="s">
        <v>1400</v>
      </c>
      <c r="C1924" s="1" t="s">
        <v>273</v>
      </c>
      <c r="D1924" s="1"/>
      <c r="E1924" s="2" t="s">
        <v>808</v>
      </c>
      <c r="F1924" s="3">
        <v>333.1</v>
      </c>
    </row>
    <row r="1925" spans="1:6" s="4" customFormat="1" ht="72" hidden="1" x14ac:dyDescent="0.3">
      <c r="A1925" s="1" t="s">
        <v>304</v>
      </c>
      <c r="B1925" s="1" t="s">
        <v>1400</v>
      </c>
      <c r="C1925" s="1" t="s">
        <v>273</v>
      </c>
      <c r="D1925" s="1" t="s">
        <v>51</v>
      </c>
      <c r="E1925" s="2" t="s">
        <v>663</v>
      </c>
      <c r="F1925" s="3">
        <v>333.1</v>
      </c>
    </row>
    <row r="1926" spans="1:6" s="4" customFormat="1" ht="84" hidden="1" x14ac:dyDescent="0.3">
      <c r="A1926" s="1" t="s">
        <v>304</v>
      </c>
      <c r="B1926" s="1" t="s">
        <v>1400</v>
      </c>
      <c r="C1926" s="1" t="s">
        <v>273</v>
      </c>
      <c r="D1926" s="1" t="s">
        <v>52</v>
      </c>
      <c r="E1926" s="2" t="s">
        <v>664</v>
      </c>
      <c r="F1926" s="3">
        <v>333.1</v>
      </c>
    </row>
    <row r="1927" spans="1:6" s="4" customFormat="1" ht="48" x14ac:dyDescent="0.3">
      <c r="A1927" s="1" t="s">
        <v>304</v>
      </c>
      <c r="B1927" s="1" t="s">
        <v>1400</v>
      </c>
      <c r="C1927" s="1" t="s">
        <v>266</v>
      </c>
      <c r="D1927" s="1"/>
      <c r="E1927" s="2" t="s">
        <v>5</v>
      </c>
      <c r="F1927" s="3">
        <v>301.8</v>
      </c>
    </row>
    <row r="1928" spans="1:6" s="4" customFormat="1" ht="72" x14ac:dyDescent="0.3">
      <c r="A1928" s="1" t="s">
        <v>304</v>
      </c>
      <c r="B1928" s="1" t="s">
        <v>1400</v>
      </c>
      <c r="C1928" s="1" t="s">
        <v>267</v>
      </c>
      <c r="D1928" s="1"/>
      <c r="E1928" s="2" t="s">
        <v>6</v>
      </c>
      <c r="F1928" s="3">
        <v>301.8</v>
      </c>
    </row>
    <row r="1929" spans="1:6" s="4" customFormat="1" ht="96" x14ac:dyDescent="0.3">
      <c r="A1929" s="1" t="s">
        <v>304</v>
      </c>
      <c r="B1929" s="1" t="s">
        <v>1400</v>
      </c>
      <c r="C1929" s="1" t="s">
        <v>274</v>
      </c>
      <c r="D1929" s="1"/>
      <c r="E1929" s="2" t="s">
        <v>20</v>
      </c>
      <c r="F1929" s="3">
        <v>301.8</v>
      </c>
    </row>
    <row r="1930" spans="1:6" s="4" customFormat="1" ht="72" hidden="1" x14ac:dyDescent="0.3">
      <c r="A1930" s="1" t="s">
        <v>304</v>
      </c>
      <c r="B1930" s="1" t="s">
        <v>1400</v>
      </c>
      <c r="C1930" s="1" t="s">
        <v>274</v>
      </c>
      <c r="D1930" s="1" t="s">
        <v>51</v>
      </c>
      <c r="E1930" s="2" t="s">
        <v>663</v>
      </c>
      <c r="F1930" s="3">
        <v>301.8</v>
      </c>
    </row>
    <row r="1931" spans="1:6" s="4" customFormat="1" ht="84" hidden="1" x14ac:dyDescent="0.3">
      <c r="A1931" s="1" t="s">
        <v>304</v>
      </c>
      <c r="B1931" s="1" t="s">
        <v>1400</v>
      </c>
      <c r="C1931" s="1" t="s">
        <v>274</v>
      </c>
      <c r="D1931" s="1" t="s">
        <v>52</v>
      </c>
      <c r="E1931" s="2" t="s">
        <v>664</v>
      </c>
      <c r="F1931" s="3">
        <v>301.8</v>
      </c>
    </row>
    <row r="1932" spans="1:6" s="4" customFormat="1" ht="72" x14ac:dyDescent="0.3">
      <c r="A1932" s="1" t="s">
        <v>304</v>
      </c>
      <c r="B1932" s="1" t="s">
        <v>1400</v>
      </c>
      <c r="C1932" s="1" t="s">
        <v>92</v>
      </c>
      <c r="D1932" s="1"/>
      <c r="E1932" s="2" t="s">
        <v>1179</v>
      </c>
      <c r="F1932" s="3">
        <v>4489.5999999999995</v>
      </c>
    </row>
    <row r="1933" spans="1:6" s="4" customFormat="1" ht="60" x14ac:dyDescent="0.3">
      <c r="A1933" s="1" t="s">
        <v>304</v>
      </c>
      <c r="B1933" s="1" t="s">
        <v>1400</v>
      </c>
      <c r="C1933" s="1" t="s">
        <v>102</v>
      </c>
      <c r="D1933" s="1"/>
      <c r="E1933" s="2" t="s">
        <v>30</v>
      </c>
      <c r="F1933" s="3">
        <v>4489.5999999999995</v>
      </c>
    </row>
    <row r="1934" spans="1:6" s="4" customFormat="1" ht="180" x14ac:dyDescent="0.3">
      <c r="A1934" s="1" t="s">
        <v>304</v>
      </c>
      <c r="B1934" s="1" t="s">
        <v>1400</v>
      </c>
      <c r="C1934" s="1" t="s">
        <v>275</v>
      </c>
      <c r="D1934" s="1"/>
      <c r="E1934" s="2" t="s">
        <v>32</v>
      </c>
      <c r="F1934" s="3">
        <v>4489.5999999999995</v>
      </c>
    </row>
    <row r="1935" spans="1:6" s="4" customFormat="1" ht="72" hidden="1" x14ac:dyDescent="0.3">
      <c r="A1935" s="1" t="s">
        <v>304</v>
      </c>
      <c r="B1935" s="1" t="s">
        <v>1400</v>
      </c>
      <c r="C1935" s="1" t="s">
        <v>275</v>
      </c>
      <c r="D1935" s="1" t="s">
        <v>51</v>
      </c>
      <c r="E1935" s="2" t="s">
        <v>663</v>
      </c>
      <c r="F1935" s="3">
        <v>4489.5999999999995</v>
      </c>
    </row>
    <row r="1936" spans="1:6" s="4" customFormat="1" ht="84" hidden="1" x14ac:dyDescent="0.3">
      <c r="A1936" s="1" t="s">
        <v>304</v>
      </c>
      <c r="B1936" s="1" t="s">
        <v>1400</v>
      </c>
      <c r="C1936" s="1" t="s">
        <v>275</v>
      </c>
      <c r="D1936" s="1" t="s">
        <v>52</v>
      </c>
      <c r="E1936" s="2" t="s">
        <v>664</v>
      </c>
      <c r="F1936" s="3">
        <v>4489.5999999999995</v>
      </c>
    </row>
    <row r="1937" spans="1:6" s="4" customFormat="1" ht="72" x14ac:dyDescent="0.3">
      <c r="A1937" s="1" t="s">
        <v>304</v>
      </c>
      <c r="B1937" s="1" t="s">
        <v>1400</v>
      </c>
      <c r="C1937" s="1" t="s">
        <v>280</v>
      </c>
      <c r="D1937" s="1"/>
      <c r="E1937" s="2" t="s">
        <v>39</v>
      </c>
      <c r="F1937" s="3">
        <v>70</v>
      </c>
    </row>
    <row r="1938" spans="1:6" s="4" customFormat="1" ht="120" x14ac:dyDescent="0.3">
      <c r="A1938" s="1" t="s">
        <v>304</v>
      </c>
      <c r="B1938" s="1" t="s">
        <v>1400</v>
      </c>
      <c r="C1938" s="1" t="s">
        <v>281</v>
      </c>
      <c r="D1938" s="1"/>
      <c r="E1938" s="2" t="s">
        <v>40</v>
      </c>
      <c r="F1938" s="3">
        <v>70</v>
      </c>
    </row>
    <row r="1939" spans="1:6" s="4" customFormat="1" ht="72" x14ac:dyDescent="0.3">
      <c r="A1939" s="1" t="s">
        <v>304</v>
      </c>
      <c r="B1939" s="1" t="s">
        <v>1400</v>
      </c>
      <c r="C1939" s="1" t="s">
        <v>282</v>
      </c>
      <c r="D1939" s="1"/>
      <c r="E1939" s="2" t="s">
        <v>1188</v>
      </c>
      <c r="F1939" s="3">
        <v>70</v>
      </c>
    </row>
    <row r="1940" spans="1:6" s="4" customFormat="1" ht="48" x14ac:dyDescent="0.3">
      <c r="A1940" s="1" t="s">
        <v>304</v>
      </c>
      <c r="B1940" s="1" t="s">
        <v>1400</v>
      </c>
      <c r="C1940" s="1" t="s">
        <v>276</v>
      </c>
      <c r="D1940" s="1"/>
      <c r="E1940" s="2" t="s">
        <v>1190</v>
      </c>
      <c r="F1940" s="3">
        <v>70</v>
      </c>
    </row>
    <row r="1941" spans="1:6" s="4" customFormat="1" ht="72" hidden="1" x14ac:dyDescent="0.3">
      <c r="A1941" s="1" t="s">
        <v>304</v>
      </c>
      <c r="B1941" s="1" t="s">
        <v>1400</v>
      </c>
      <c r="C1941" s="1" t="s">
        <v>276</v>
      </c>
      <c r="D1941" s="1" t="s">
        <v>51</v>
      </c>
      <c r="E1941" s="2" t="s">
        <v>663</v>
      </c>
      <c r="F1941" s="3">
        <v>70</v>
      </c>
    </row>
    <row r="1942" spans="1:6" s="4" customFormat="1" ht="84" hidden="1" x14ac:dyDescent="0.3">
      <c r="A1942" s="1" t="s">
        <v>304</v>
      </c>
      <c r="B1942" s="1" t="s">
        <v>1400</v>
      </c>
      <c r="C1942" s="1" t="s">
        <v>276</v>
      </c>
      <c r="D1942" s="1" t="s">
        <v>52</v>
      </c>
      <c r="E1942" s="2" t="s">
        <v>664</v>
      </c>
      <c r="F1942" s="3">
        <v>70</v>
      </c>
    </row>
    <row r="1943" spans="1:6" s="4" customFormat="1" ht="36" hidden="1" x14ac:dyDescent="0.3">
      <c r="A1943" s="1" t="s">
        <v>304</v>
      </c>
      <c r="B1943" s="1" t="s">
        <v>147</v>
      </c>
      <c r="C1943" s="1"/>
      <c r="D1943" s="1"/>
      <c r="E1943" s="2" t="s">
        <v>622</v>
      </c>
      <c r="F1943" s="3">
        <v>41821.0455</v>
      </c>
    </row>
    <row r="1944" spans="1:6" s="4" customFormat="1" hidden="1" x14ac:dyDescent="0.3">
      <c r="A1944" s="1" t="s">
        <v>304</v>
      </c>
      <c r="B1944" s="1" t="s">
        <v>1422</v>
      </c>
      <c r="C1944" s="1"/>
      <c r="D1944" s="1"/>
      <c r="E1944" s="2" t="s">
        <v>645</v>
      </c>
      <c r="F1944" s="3">
        <v>31919.345499999999</v>
      </c>
    </row>
    <row r="1945" spans="1:6" s="4" customFormat="1" ht="48" x14ac:dyDescent="0.3">
      <c r="A1945" s="1" t="s">
        <v>304</v>
      </c>
      <c r="B1945" s="1" t="s">
        <v>1422</v>
      </c>
      <c r="C1945" s="1" t="s">
        <v>266</v>
      </c>
      <c r="D1945" s="1"/>
      <c r="E1945" s="2" t="s">
        <v>5</v>
      </c>
      <c r="F1945" s="3">
        <v>25992.245500000001</v>
      </c>
    </row>
    <row r="1946" spans="1:6" s="4" customFormat="1" ht="72" x14ac:dyDescent="0.3">
      <c r="A1946" s="1" t="s">
        <v>304</v>
      </c>
      <c r="B1946" s="1" t="s">
        <v>1422</v>
      </c>
      <c r="C1946" s="1" t="s">
        <v>267</v>
      </c>
      <c r="D1946" s="1"/>
      <c r="E1946" s="2" t="s">
        <v>6</v>
      </c>
      <c r="F1946" s="3">
        <v>25992.245500000001</v>
      </c>
    </row>
    <row r="1947" spans="1:6" s="4" customFormat="1" ht="72" x14ac:dyDescent="0.3">
      <c r="A1947" s="1" t="s">
        <v>304</v>
      </c>
      <c r="B1947" s="1" t="s">
        <v>1422</v>
      </c>
      <c r="C1947" s="1" t="s">
        <v>284</v>
      </c>
      <c r="D1947" s="1"/>
      <c r="E1947" s="2" t="s">
        <v>7</v>
      </c>
      <c r="F1947" s="3">
        <v>23209.945500000002</v>
      </c>
    </row>
    <row r="1948" spans="1:6" s="4" customFormat="1" ht="72" hidden="1" x14ac:dyDescent="0.3">
      <c r="A1948" s="1" t="s">
        <v>304</v>
      </c>
      <c r="B1948" s="1" t="s">
        <v>1422</v>
      </c>
      <c r="C1948" s="1" t="s">
        <v>284</v>
      </c>
      <c r="D1948" s="1" t="s">
        <v>51</v>
      </c>
      <c r="E1948" s="2" t="s">
        <v>663</v>
      </c>
      <c r="F1948" s="3">
        <v>23209.945500000002</v>
      </c>
    </row>
    <row r="1949" spans="1:6" s="4" customFormat="1" ht="84" hidden="1" x14ac:dyDescent="0.3">
      <c r="A1949" s="1" t="s">
        <v>304</v>
      </c>
      <c r="B1949" s="1" t="s">
        <v>1422</v>
      </c>
      <c r="C1949" s="1" t="s">
        <v>284</v>
      </c>
      <c r="D1949" s="1" t="s">
        <v>52</v>
      </c>
      <c r="E1949" s="2" t="s">
        <v>664</v>
      </c>
      <c r="F1949" s="3">
        <v>23209.945500000002</v>
      </c>
    </row>
    <row r="1950" spans="1:6" s="4" customFormat="1" ht="72" x14ac:dyDescent="0.3">
      <c r="A1950" s="1" t="s">
        <v>304</v>
      </c>
      <c r="B1950" s="1" t="s">
        <v>1422</v>
      </c>
      <c r="C1950" s="1" t="s">
        <v>285</v>
      </c>
      <c r="D1950" s="1"/>
      <c r="E1950" s="2" t="s">
        <v>8</v>
      </c>
      <c r="F1950" s="3">
        <v>2782.3</v>
      </c>
    </row>
    <row r="1951" spans="1:6" s="4" customFormat="1" ht="72" hidden="1" x14ac:dyDescent="0.3">
      <c r="A1951" s="1" t="s">
        <v>304</v>
      </c>
      <c r="B1951" s="1" t="s">
        <v>1422</v>
      </c>
      <c r="C1951" s="1" t="s">
        <v>285</v>
      </c>
      <c r="D1951" s="1" t="s">
        <v>51</v>
      </c>
      <c r="E1951" s="2" t="s">
        <v>663</v>
      </c>
      <c r="F1951" s="3">
        <v>2782.3</v>
      </c>
    </row>
    <row r="1952" spans="1:6" s="4" customFormat="1" ht="84" hidden="1" x14ac:dyDescent="0.3">
      <c r="A1952" s="1" t="s">
        <v>304</v>
      </c>
      <c r="B1952" s="1" t="s">
        <v>1422</v>
      </c>
      <c r="C1952" s="1" t="s">
        <v>285</v>
      </c>
      <c r="D1952" s="1" t="s">
        <v>52</v>
      </c>
      <c r="E1952" s="2" t="s">
        <v>664</v>
      </c>
      <c r="F1952" s="3">
        <v>2782.3</v>
      </c>
    </row>
    <row r="1953" spans="1:6" s="4" customFormat="1" ht="60" x14ac:dyDescent="0.3">
      <c r="A1953" s="1" t="s">
        <v>304</v>
      </c>
      <c r="B1953" s="1" t="s">
        <v>1422</v>
      </c>
      <c r="C1953" s="1" t="s">
        <v>289</v>
      </c>
      <c r="D1953" s="1"/>
      <c r="E1953" s="2" t="s">
        <v>871</v>
      </c>
      <c r="F1953" s="3">
        <v>3176.1</v>
      </c>
    </row>
    <row r="1954" spans="1:6" s="4" customFormat="1" ht="108" x14ac:dyDescent="0.3">
      <c r="A1954" s="1" t="s">
        <v>304</v>
      </c>
      <c r="B1954" s="1" t="s">
        <v>1422</v>
      </c>
      <c r="C1954" s="1" t="s">
        <v>290</v>
      </c>
      <c r="D1954" s="1"/>
      <c r="E1954" s="2" t="s">
        <v>872</v>
      </c>
      <c r="F1954" s="3">
        <v>3176.1</v>
      </c>
    </row>
    <row r="1955" spans="1:6" s="4" customFormat="1" ht="84" x14ac:dyDescent="0.3">
      <c r="A1955" s="1" t="s">
        <v>304</v>
      </c>
      <c r="B1955" s="1" t="s">
        <v>1422</v>
      </c>
      <c r="C1955" s="1" t="s">
        <v>291</v>
      </c>
      <c r="D1955" s="1"/>
      <c r="E1955" s="2" t="s">
        <v>873</v>
      </c>
      <c r="F1955" s="3">
        <v>3176.1</v>
      </c>
    </row>
    <row r="1956" spans="1:6" s="4" customFormat="1" ht="72" x14ac:dyDescent="0.3">
      <c r="A1956" s="1" t="s">
        <v>304</v>
      </c>
      <c r="B1956" s="1" t="s">
        <v>1422</v>
      </c>
      <c r="C1956" s="1" t="s">
        <v>286</v>
      </c>
      <c r="D1956" s="1"/>
      <c r="E1956" s="2" t="s">
        <v>874</v>
      </c>
      <c r="F1956" s="3">
        <v>3176.1</v>
      </c>
    </row>
    <row r="1957" spans="1:6" s="4" customFormat="1" ht="24" hidden="1" x14ac:dyDescent="0.3">
      <c r="A1957" s="1" t="s">
        <v>304</v>
      </c>
      <c r="B1957" s="1" t="s">
        <v>1422</v>
      </c>
      <c r="C1957" s="1" t="s">
        <v>286</v>
      </c>
      <c r="D1957" s="1" t="s">
        <v>53</v>
      </c>
      <c r="E1957" s="2" t="s">
        <v>679</v>
      </c>
      <c r="F1957" s="3">
        <v>3176.1</v>
      </c>
    </row>
    <row r="1958" spans="1:6" s="4" customFormat="1" ht="120" hidden="1" x14ac:dyDescent="0.3">
      <c r="A1958" s="1" t="s">
        <v>304</v>
      </c>
      <c r="B1958" s="1" t="s">
        <v>1422</v>
      </c>
      <c r="C1958" s="1" t="s">
        <v>286</v>
      </c>
      <c r="D1958" s="1" t="s">
        <v>262</v>
      </c>
      <c r="E1958" s="2" t="s">
        <v>680</v>
      </c>
      <c r="F1958" s="3">
        <v>3176.1</v>
      </c>
    </row>
    <row r="1959" spans="1:6" s="4" customFormat="1" ht="72" x14ac:dyDescent="0.3">
      <c r="A1959" s="1" t="s">
        <v>304</v>
      </c>
      <c r="B1959" s="1" t="s">
        <v>1422</v>
      </c>
      <c r="C1959" s="1" t="s">
        <v>269</v>
      </c>
      <c r="D1959" s="1"/>
      <c r="E1959" s="2" t="s">
        <v>1137</v>
      </c>
      <c r="F1959" s="3">
        <v>2420.5</v>
      </c>
    </row>
    <row r="1960" spans="1:6" s="4" customFormat="1" ht="72" x14ac:dyDescent="0.3">
      <c r="A1960" s="1" t="s">
        <v>304</v>
      </c>
      <c r="B1960" s="1" t="s">
        <v>1422</v>
      </c>
      <c r="C1960" s="1" t="s">
        <v>292</v>
      </c>
      <c r="D1960" s="1"/>
      <c r="E1960" s="2" t="s">
        <v>1156</v>
      </c>
      <c r="F1960" s="3">
        <v>2420.5</v>
      </c>
    </row>
    <row r="1961" spans="1:6" s="4" customFormat="1" ht="108" x14ac:dyDescent="0.3">
      <c r="A1961" s="1" t="s">
        <v>304</v>
      </c>
      <c r="B1961" s="1" t="s">
        <v>1422</v>
      </c>
      <c r="C1961" s="1" t="s">
        <v>293</v>
      </c>
      <c r="D1961" s="1"/>
      <c r="E1961" s="2" t="s">
        <v>1157</v>
      </c>
      <c r="F1961" s="3">
        <v>2420.5</v>
      </c>
    </row>
    <row r="1962" spans="1:6" s="4" customFormat="1" ht="48" x14ac:dyDescent="0.3">
      <c r="A1962" s="1" t="s">
        <v>304</v>
      </c>
      <c r="B1962" s="1" t="s">
        <v>1422</v>
      </c>
      <c r="C1962" s="1" t="s">
        <v>287</v>
      </c>
      <c r="D1962" s="1"/>
      <c r="E1962" s="2" t="s">
        <v>1158</v>
      </c>
      <c r="F1962" s="3">
        <v>2420.5</v>
      </c>
    </row>
    <row r="1963" spans="1:6" s="4" customFormat="1" ht="72" hidden="1" x14ac:dyDescent="0.3">
      <c r="A1963" s="1" t="s">
        <v>304</v>
      </c>
      <c r="B1963" s="1" t="s">
        <v>1422</v>
      </c>
      <c r="C1963" s="1" t="s">
        <v>287</v>
      </c>
      <c r="D1963" s="1" t="s">
        <v>51</v>
      </c>
      <c r="E1963" s="2" t="s">
        <v>663</v>
      </c>
      <c r="F1963" s="3">
        <v>2420.5</v>
      </c>
    </row>
    <row r="1964" spans="1:6" s="4" customFormat="1" ht="84" hidden="1" x14ac:dyDescent="0.3">
      <c r="A1964" s="1" t="s">
        <v>304</v>
      </c>
      <c r="B1964" s="1" t="s">
        <v>1422</v>
      </c>
      <c r="C1964" s="1" t="s">
        <v>287</v>
      </c>
      <c r="D1964" s="1" t="s">
        <v>52</v>
      </c>
      <c r="E1964" s="2" t="s">
        <v>664</v>
      </c>
      <c r="F1964" s="3">
        <v>2420.5</v>
      </c>
    </row>
    <row r="1965" spans="1:6" s="4" customFormat="1" ht="60" x14ac:dyDescent="0.3">
      <c r="A1965" s="1" t="s">
        <v>304</v>
      </c>
      <c r="B1965" s="1" t="s">
        <v>1422</v>
      </c>
      <c r="C1965" s="1" t="s">
        <v>62</v>
      </c>
      <c r="D1965" s="1"/>
      <c r="E1965" s="2" t="s">
        <v>1196</v>
      </c>
      <c r="F1965" s="3">
        <v>330.5</v>
      </c>
    </row>
    <row r="1966" spans="1:6" s="4" customFormat="1" ht="84" x14ac:dyDescent="0.3">
      <c r="A1966" s="1" t="s">
        <v>304</v>
      </c>
      <c r="B1966" s="1" t="s">
        <v>1422</v>
      </c>
      <c r="C1966" s="1" t="s">
        <v>527</v>
      </c>
      <c r="D1966" s="1"/>
      <c r="E1966" s="2" t="s">
        <v>114</v>
      </c>
      <c r="F1966" s="3">
        <v>330.5</v>
      </c>
    </row>
    <row r="1967" spans="1:6" s="4" customFormat="1" ht="72" hidden="1" x14ac:dyDescent="0.3">
      <c r="A1967" s="1" t="s">
        <v>304</v>
      </c>
      <c r="B1967" s="1" t="s">
        <v>1422</v>
      </c>
      <c r="C1967" s="1" t="s">
        <v>527</v>
      </c>
      <c r="D1967" s="1" t="s">
        <v>51</v>
      </c>
      <c r="E1967" s="2" t="s">
        <v>663</v>
      </c>
      <c r="F1967" s="3">
        <v>330.5</v>
      </c>
    </row>
    <row r="1968" spans="1:6" s="4" customFormat="1" ht="84" hidden="1" x14ac:dyDescent="0.3">
      <c r="A1968" s="1" t="s">
        <v>304</v>
      </c>
      <c r="B1968" s="1" t="s">
        <v>1422</v>
      </c>
      <c r="C1968" s="1" t="s">
        <v>527</v>
      </c>
      <c r="D1968" s="1" t="s">
        <v>52</v>
      </c>
      <c r="E1968" s="2" t="s">
        <v>664</v>
      </c>
      <c r="F1968" s="3">
        <v>330.5</v>
      </c>
    </row>
    <row r="1969" spans="1:6" s="4" customFormat="1" ht="48" hidden="1" x14ac:dyDescent="0.3">
      <c r="A1969" s="1" t="s">
        <v>304</v>
      </c>
      <c r="B1969" s="1" t="s">
        <v>1423</v>
      </c>
      <c r="C1969" s="1"/>
      <c r="D1969" s="1"/>
      <c r="E1969" s="2" t="s">
        <v>646</v>
      </c>
      <c r="F1969" s="3">
        <v>9901.7000000000007</v>
      </c>
    </row>
    <row r="1970" spans="1:6" s="4" customFormat="1" ht="72" x14ac:dyDescent="0.3">
      <c r="A1970" s="1" t="s">
        <v>304</v>
      </c>
      <c r="B1970" s="1" t="s">
        <v>1423</v>
      </c>
      <c r="C1970" s="1" t="s">
        <v>263</v>
      </c>
      <c r="D1970" s="1"/>
      <c r="E1970" s="2" t="s">
        <v>812</v>
      </c>
      <c r="F1970" s="3">
        <v>9869.7000000000007</v>
      </c>
    </row>
    <row r="1971" spans="1:6" s="4" customFormat="1" ht="48" x14ac:dyDescent="0.3">
      <c r="A1971" s="1" t="s">
        <v>304</v>
      </c>
      <c r="B1971" s="1" t="s">
        <v>1423</v>
      </c>
      <c r="C1971" s="1" t="s">
        <v>295</v>
      </c>
      <c r="D1971" s="1"/>
      <c r="E1971" s="2" t="s">
        <v>3</v>
      </c>
      <c r="F1971" s="3">
        <v>9869.7000000000007</v>
      </c>
    </row>
    <row r="1972" spans="1:6" s="4" customFormat="1" ht="72" x14ac:dyDescent="0.3">
      <c r="A1972" s="1" t="s">
        <v>304</v>
      </c>
      <c r="B1972" s="1" t="s">
        <v>1423</v>
      </c>
      <c r="C1972" s="1" t="s">
        <v>296</v>
      </c>
      <c r="D1972" s="1"/>
      <c r="E1972" s="2" t="s">
        <v>4</v>
      </c>
      <c r="F1972" s="3">
        <v>9869.7000000000007</v>
      </c>
    </row>
    <row r="1973" spans="1:6" s="4" customFormat="1" ht="84" x14ac:dyDescent="0.3">
      <c r="A1973" s="1" t="s">
        <v>304</v>
      </c>
      <c r="B1973" s="1" t="s">
        <v>1423</v>
      </c>
      <c r="C1973" s="1" t="s">
        <v>294</v>
      </c>
      <c r="D1973" s="1"/>
      <c r="E1973" s="2" t="s">
        <v>710</v>
      </c>
      <c r="F1973" s="3">
        <v>9869.7000000000007</v>
      </c>
    </row>
    <row r="1974" spans="1:6" s="4" customFormat="1" ht="144" hidden="1" x14ac:dyDescent="0.3">
      <c r="A1974" s="1" t="s">
        <v>304</v>
      </c>
      <c r="B1974" s="1" t="s">
        <v>1423</v>
      </c>
      <c r="C1974" s="1" t="s">
        <v>294</v>
      </c>
      <c r="D1974" s="1" t="s">
        <v>58</v>
      </c>
      <c r="E1974" s="2" t="s">
        <v>660</v>
      </c>
      <c r="F1974" s="3">
        <v>7151.5</v>
      </c>
    </row>
    <row r="1975" spans="1:6" s="4" customFormat="1" ht="36" hidden="1" x14ac:dyDescent="0.3">
      <c r="A1975" s="1" t="s">
        <v>304</v>
      </c>
      <c r="B1975" s="1" t="s">
        <v>1423</v>
      </c>
      <c r="C1975" s="1" t="s">
        <v>294</v>
      </c>
      <c r="D1975" s="1" t="s">
        <v>59</v>
      </c>
      <c r="E1975" s="2" t="s">
        <v>661</v>
      </c>
      <c r="F1975" s="3">
        <v>7151.5</v>
      </c>
    </row>
    <row r="1976" spans="1:6" s="4" customFormat="1" ht="72" hidden="1" x14ac:dyDescent="0.3">
      <c r="A1976" s="1" t="s">
        <v>304</v>
      </c>
      <c r="B1976" s="1" t="s">
        <v>1423</v>
      </c>
      <c r="C1976" s="1" t="s">
        <v>294</v>
      </c>
      <c r="D1976" s="1" t="s">
        <v>51</v>
      </c>
      <c r="E1976" s="2" t="s">
        <v>663</v>
      </c>
      <c r="F1976" s="3">
        <v>2551.1439999999998</v>
      </c>
    </row>
    <row r="1977" spans="1:6" s="4" customFormat="1" ht="84" hidden="1" x14ac:dyDescent="0.3">
      <c r="A1977" s="1" t="s">
        <v>304</v>
      </c>
      <c r="B1977" s="1" t="s">
        <v>1423</v>
      </c>
      <c r="C1977" s="1" t="s">
        <v>294</v>
      </c>
      <c r="D1977" s="1" t="s">
        <v>52</v>
      </c>
      <c r="E1977" s="2" t="s">
        <v>664</v>
      </c>
      <c r="F1977" s="3">
        <v>2551.1439999999998</v>
      </c>
    </row>
    <row r="1978" spans="1:6" s="4" customFormat="1" ht="24" hidden="1" x14ac:dyDescent="0.3">
      <c r="A1978" s="1" t="s">
        <v>304</v>
      </c>
      <c r="B1978" s="1" t="s">
        <v>1423</v>
      </c>
      <c r="C1978" s="1" t="s">
        <v>294</v>
      </c>
      <c r="D1978" s="1" t="s">
        <v>53</v>
      </c>
      <c r="E1978" s="2" t="s">
        <v>679</v>
      </c>
      <c r="F1978" s="3">
        <v>167.05599999999998</v>
      </c>
    </row>
    <row r="1979" spans="1:6" s="4" customFormat="1" ht="24" hidden="1" x14ac:dyDescent="0.3">
      <c r="A1979" s="1" t="s">
        <v>304</v>
      </c>
      <c r="B1979" s="1" t="s">
        <v>1423</v>
      </c>
      <c r="C1979" s="1" t="s">
        <v>294</v>
      </c>
      <c r="D1979" s="1" t="s">
        <v>54</v>
      </c>
      <c r="E1979" s="2" t="s">
        <v>681</v>
      </c>
      <c r="F1979" s="3">
        <v>48.256</v>
      </c>
    </row>
    <row r="1980" spans="1:6" s="4" customFormat="1" ht="36" hidden="1" x14ac:dyDescent="0.3">
      <c r="A1980" s="1" t="s">
        <v>304</v>
      </c>
      <c r="B1980" s="1" t="s">
        <v>1423</v>
      </c>
      <c r="C1980" s="1" t="s">
        <v>294</v>
      </c>
      <c r="D1980" s="1" t="s">
        <v>60</v>
      </c>
      <c r="E1980" s="2" t="s">
        <v>682</v>
      </c>
      <c r="F1980" s="3">
        <v>118.8</v>
      </c>
    </row>
    <row r="1981" spans="1:6" s="4" customFormat="1" ht="60" x14ac:dyDescent="0.3">
      <c r="A1981" s="1" t="s">
        <v>304</v>
      </c>
      <c r="B1981" s="1" t="s">
        <v>1423</v>
      </c>
      <c r="C1981" s="1" t="s">
        <v>62</v>
      </c>
      <c r="D1981" s="1"/>
      <c r="E1981" s="2" t="s">
        <v>1196</v>
      </c>
      <c r="F1981" s="3">
        <v>32</v>
      </c>
    </row>
    <row r="1982" spans="1:6" s="4" customFormat="1" ht="36" x14ac:dyDescent="0.3">
      <c r="A1982" s="1" t="s">
        <v>304</v>
      </c>
      <c r="B1982" s="1" t="s">
        <v>1423</v>
      </c>
      <c r="C1982" s="1" t="s">
        <v>83</v>
      </c>
      <c r="D1982" s="1"/>
      <c r="E1982" s="2" t="s">
        <v>1288</v>
      </c>
      <c r="F1982" s="3">
        <v>32</v>
      </c>
    </row>
    <row r="1983" spans="1:6" s="4" customFormat="1" ht="36" x14ac:dyDescent="0.3">
      <c r="A1983" s="1" t="s">
        <v>304</v>
      </c>
      <c r="B1983" s="1" t="s">
        <v>1423</v>
      </c>
      <c r="C1983" s="1" t="s">
        <v>1358</v>
      </c>
      <c r="D1983" s="1"/>
      <c r="E1983" s="2" t="s">
        <v>1359</v>
      </c>
      <c r="F1983" s="3">
        <v>32</v>
      </c>
    </row>
    <row r="1984" spans="1:6" s="4" customFormat="1" ht="72" hidden="1" x14ac:dyDescent="0.3">
      <c r="A1984" s="1" t="s">
        <v>304</v>
      </c>
      <c r="B1984" s="1" t="s">
        <v>1423</v>
      </c>
      <c r="C1984" s="1" t="s">
        <v>1358</v>
      </c>
      <c r="D1984" s="1" t="s">
        <v>51</v>
      </c>
      <c r="E1984" s="2" t="s">
        <v>663</v>
      </c>
      <c r="F1984" s="3">
        <v>32</v>
      </c>
    </row>
    <row r="1985" spans="1:6" s="4" customFormat="1" ht="84" hidden="1" x14ac:dyDescent="0.3">
      <c r="A1985" s="1" t="s">
        <v>304</v>
      </c>
      <c r="B1985" s="1" t="s">
        <v>1423</v>
      </c>
      <c r="C1985" s="1" t="s">
        <v>1358</v>
      </c>
      <c r="D1985" s="1" t="s">
        <v>52</v>
      </c>
      <c r="E1985" s="2" t="s">
        <v>664</v>
      </c>
      <c r="F1985" s="3">
        <v>32</v>
      </c>
    </row>
    <row r="1986" spans="1:6" s="4" customFormat="1" ht="24" hidden="1" x14ac:dyDescent="0.3">
      <c r="A1986" s="1" t="s">
        <v>304</v>
      </c>
      <c r="B1986" s="1" t="s">
        <v>77</v>
      </c>
      <c r="C1986" s="1"/>
      <c r="D1986" s="1"/>
      <c r="E1986" s="2" t="s">
        <v>623</v>
      </c>
      <c r="F1986" s="3">
        <v>2416</v>
      </c>
    </row>
    <row r="1987" spans="1:6" s="4" customFormat="1" ht="48" hidden="1" x14ac:dyDescent="0.3">
      <c r="A1987" s="1" t="s">
        <v>304</v>
      </c>
      <c r="B1987" s="1" t="s">
        <v>1402</v>
      </c>
      <c r="C1987" s="1"/>
      <c r="D1987" s="1"/>
      <c r="E1987" s="2" t="s">
        <v>647</v>
      </c>
      <c r="F1987" s="3">
        <v>2416</v>
      </c>
    </row>
    <row r="1988" spans="1:6" s="4" customFormat="1" ht="60" x14ac:dyDescent="0.3">
      <c r="A1988" s="1" t="s">
        <v>304</v>
      </c>
      <c r="B1988" s="1" t="s">
        <v>1402</v>
      </c>
      <c r="C1988" s="1" t="s">
        <v>112</v>
      </c>
      <c r="D1988" s="1"/>
      <c r="E1988" s="2" t="s">
        <v>882</v>
      </c>
      <c r="F1988" s="3">
        <v>2416</v>
      </c>
    </row>
    <row r="1989" spans="1:6" s="4" customFormat="1" ht="48" x14ac:dyDescent="0.3">
      <c r="A1989" s="1" t="s">
        <v>304</v>
      </c>
      <c r="B1989" s="1" t="s">
        <v>1402</v>
      </c>
      <c r="C1989" s="1" t="s">
        <v>131</v>
      </c>
      <c r="D1989" s="1"/>
      <c r="E1989" s="2" t="s">
        <v>883</v>
      </c>
      <c r="F1989" s="3">
        <v>2416</v>
      </c>
    </row>
    <row r="1990" spans="1:6" s="4" customFormat="1" ht="84" x14ac:dyDescent="0.3">
      <c r="A1990" s="1" t="s">
        <v>304</v>
      </c>
      <c r="B1990" s="1" t="s">
        <v>1402</v>
      </c>
      <c r="C1990" s="1" t="s">
        <v>132</v>
      </c>
      <c r="D1990" s="1"/>
      <c r="E1990" s="2" t="s">
        <v>884</v>
      </c>
      <c r="F1990" s="3">
        <v>1327.5</v>
      </c>
    </row>
    <row r="1991" spans="1:6" s="4" customFormat="1" ht="48" x14ac:dyDescent="0.3">
      <c r="A1991" s="1" t="s">
        <v>304</v>
      </c>
      <c r="B1991" s="1" t="s">
        <v>1402</v>
      </c>
      <c r="C1991" s="1" t="s">
        <v>137</v>
      </c>
      <c r="D1991" s="1"/>
      <c r="E1991" s="2" t="s">
        <v>885</v>
      </c>
      <c r="F1991" s="3">
        <v>1327.5</v>
      </c>
    </row>
    <row r="1992" spans="1:6" s="4" customFormat="1" ht="72" hidden="1" x14ac:dyDescent="0.3">
      <c r="A1992" s="1" t="s">
        <v>304</v>
      </c>
      <c r="B1992" s="1" t="s">
        <v>1402</v>
      </c>
      <c r="C1992" s="1" t="s">
        <v>137</v>
      </c>
      <c r="D1992" s="1" t="s">
        <v>51</v>
      </c>
      <c r="E1992" s="2" t="s">
        <v>663</v>
      </c>
      <c r="F1992" s="3">
        <v>1327.5</v>
      </c>
    </row>
    <row r="1993" spans="1:6" s="4" customFormat="1" ht="84" hidden="1" x14ac:dyDescent="0.3">
      <c r="A1993" s="1" t="s">
        <v>304</v>
      </c>
      <c r="B1993" s="1" t="s">
        <v>1402</v>
      </c>
      <c r="C1993" s="1" t="s">
        <v>137</v>
      </c>
      <c r="D1993" s="1" t="s">
        <v>52</v>
      </c>
      <c r="E1993" s="2" t="s">
        <v>664</v>
      </c>
      <c r="F1993" s="3">
        <v>1327.5</v>
      </c>
    </row>
    <row r="1994" spans="1:6" s="4" customFormat="1" ht="60" x14ac:dyDescent="0.3">
      <c r="A1994" s="1" t="s">
        <v>304</v>
      </c>
      <c r="B1994" s="1" t="s">
        <v>1402</v>
      </c>
      <c r="C1994" s="1" t="s">
        <v>298</v>
      </c>
      <c r="D1994" s="1"/>
      <c r="E1994" s="2" t="s">
        <v>893</v>
      </c>
      <c r="F1994" s="3">
        <v>1088.5</v>
      </c>
    </row>
    <row r="1995" spans="1:6" s="4" customFormat="1" ht="36" x14ac:dyDescent="0.3">
      <c r="A1995" s="1" t="s">
        <v>304</v>
      </c>
      <c r="B1995" s="1" t="s">
        <v>1402</v>
      </c>
      <c r="C1995" s="1" t="s">
        <v>297</v>
      </c>
      <c r="D1995" s="1"/>
      <c r="E1995" s="2" t="s">
        <v>894</v>
      </c>
      <c r="F1995" s="3">
        <v>1088.5</v>
      </c>
    </row>
    <row r="1996" spans="1:6" s="4" customFormat="1" ht="72" hidden="1" x14ac:dyDescent="0.3">
      <c r="A1996" s="1" t="s">
        <v>304</v>
      </c>
      <c r="B1996" s="1" t="s">
        <v>1402</v>
      </c>
      <c r="C1996" s="1" t="s">
        <v>297</v>
      </c>
      <c r="D1996" s="1" t="s">
        <v>51</v>
      </c>
      <c r="E1996" s="2" t="s">
        <v>663</v>
      </c>
      <c r="F1996" s="3">
        <v>1088.5</v>
      </c>
    </row>
    <row r="1997" spans="1:6" s="4" customFormat="1" ht="84" hidden="1" x14ac:dyDescent="0.3">
      <c r="A1997" s="1" t="s">
        <v>304</v>
      </c>
      <c r="B1997" s="1" t="s">
        <v>1402</v>
      </c>
      <c r="C1997" s="1" t="s">
        <v>297</v>
      </c>
      <c r="D1997" s="1" t="s">
        <v>52</v>
      </c>
      <c r="E1997" s="2" t="s">
        <v>664</v>
      </c>
      <c r="F1997" s="3">
        <v>1088.5</v>
      </c>
    </row>
    <row r="1998" spans="1:6" s="4" customFormat="1" hidden="1" x14ac:dyDescent="0.3">
      <c r="A1998" s="1" t="s">
        <v>304</v>
      </c>
      <c r="B1998" s="1" t="s">
        <v>111</v>
      </c>
      <c r="C1998" s="1"/>
      <c r="D1998" s="1"/>
      <c r="E1998" s="2" t="s">
        <v>624</v>
      </c>
      <c r="F1998" s="3">
        <v>3128.5</v>
      </c>
    </row>
    <row r="1999" spans="1:6" s="4" customFormat="1" ht="24" hidden="1" x14ac:dyDescent="0.3">
      <c r="A1999" s="1" t="s">
        <v>304</v>
      </c>
      <c r="B1999" s="1" t="s">
        <v>1406</v>
      </c>
      <c r="C1999" s="1"/>
      <c r="D1999" s="1"/>
      <c r="E1999" s="2" t="s">
        <v>650</v>
      </c>
      <c r="F1999" s="3">
        <v>3128.5</v>
      </c>
    </row>
    <row r="2000" spans="1:6" s="4" customFormat="1" ht="48" x14ac:dyDescent="0.3">
      <c r="A2000" s="1" t="s">
        <v>304</v>
      </c>
      <c r="B2000" s="1" t="s">
        <v>1406</v>
      </c>
      <c r="C2000" s="1" t="s">
        <v>187</v>
      </c>
      <c r="D2000" s="1"/>
      <c r="E2000" s="2" t="s">
        <v>757</v>
      </c>
      <c r="F2000" s="3">
        <v>2928.5</v>
      </c>
    </row>
    <row r="2001" spans="1:6" s="4" customFormat="1" ht="84" x14ac:dyDescent="0.3">
      <c r="A2001" s="1" t="s">
        <v>304</v>
      </c>
      <c r="B2001" s="1" t="s">
        <v>1406</v>
      </c>
      <c r="C2001" s="1" t="s">
        <v>191</v>
      </c>
      <c r="D2001" s="1"/>
      <c r="E2001" s="2" t="s">
        <v>764</v>
      </c>
      <c r="F2001" s="3">
        <v>2928.5</v>
      </c>
    </row>
    <row r="2002" spans="1:6" s="4" customFormat="1" ht="72" x14ac:dyDescent="0.3">
      <c r="A2002" s="1" t="s">
        <v>304</v>
      </c>
      <c r="B2002" s="1" t="s">
        <v>1406</v>
      </c>
      <c r="C2002" s="1" t="s">
        <v>192</v>
      </c>
      <c r="D2002" s="1"/>
      <c r="E2002" s="2" t="s">
        <v>765</v>
      </c>
      <c r="F2002" s="3">
        <v>2928.5</v>
      </c>
    </row>
    <row r="2003" spans="1:6" s="4" customFormat="1" ht="132" x14ac:dyDescent="0.3">
      <c r="A2003" s="1" t="s">
        <v>304</v>
      </c>
      <c r="B2003" s="1" t="s">
        <v>1406</v>
      </c>
      <c r="C2003" s="1" t="s">
        <v>299</v>
      </c>
      <c r="D2003" s="1"/>
      <c r="E2003" s="2" t="s">
        <v>767</v>
      </c>
      <c r="F2003" s="3">
        <v>2928.5</v>
      </c>
    </row>
    <row r="2004" spans="1:6" s="4" customFormat="1" ht="84" hidden="1" x14ac:dyDescent="0.3">
      <c r="A2004" s="1" t="s">
        <v>304</v>
      </c>
      <c r="B2004" s="1" t="s">
        <v>1406</v>
      </c>
      <c r="C2004" s="1" t="s">
        <v>299</v>
      </c>
      <c r="D2004" s="1" t="s">
        <v>143</v>
      </c>
      <c r="E2004" s="2" t="s">
        <v>673</v>
      </c>
      <c r="F2004" s="3">
        <v>2928.5</v>
      </c>
    </row>
    <row r="2005" spans="1:6" s="4" customFormat="1" ht="84" hidden="1" x14ac:dyDescent="0.3">
      <c r="A2005" s="1" t="s">
        <v>304</v>
      </c>
      <c r="B2005" s="1" t="s">
        <v>1406</v>
      </c>
      <c r="C2005" s="1" t="s">
        <v>299</v>
      </c>
      <c r="D2005" s="1" t="s">
        <v>139</v>
      </c>
      <c r="E2005" s="2" t="s">
        <v>676</v>
      </c>
      <c r="F2005" s="3">
        <v>2928.5</v>
      </c>
    </row>
    <row r="2006" spans="1:6" s="4" customFormat="1" ht="108" x14ac:dyDescent="0.3">
      <c r="A2006" s="1" t="s">
        <v>304</v>
      </c>
      <c r="B2006" s="1" t="s">
        <v>1406</v>
      </c>
      <c r="C2006" s="1" t="s">
        <v>167</v>
      </c>
      <c r="D2006" s="1"/>
      <c r="E2006" s="2" t="s">
        <v>768</v>
      </c>
      <c r="F2006" s="3">
        <v>200</v>
      </c>
    </row>
    <row r="2007" spans="1:6" s="4" customFormat="1" ht="60" x14ac:dyDescent="0.3">
      <c r="A2007" s="1" t="s">
        <v>304</v>
      </c>
      <c r="B2007" s="1" t="s">
        <v>1406</v>
      </c>
      <c r="C2007" s="1" t="s">
        <v>193</v>
      </c>
      <c r="D2007" s="1"/>
      <c r="E2007" s="2" t="s">
        <v>786</v>
      </c>
      <c r="F2007" s="3">
        <v>200</v>
      </c>
    </row>
    <row r="2008" spans="1:6" s="4" customFormat="1" ht="96" x14ac:dyDescent="0.3">
      <c r="A2008" s="1" t="s">
        <v>304</v>
      </c>
      <c r="B2008" s="1" t="s">
        <v>1406</v>
      </c>
      <c r="C2008" s="1" t="s">
        <v>301</v>
      </c>
      <c r="D2008" s="1"/>
      <c r="E2008" s="2" t="s">
        <v>1251</v>
      </c>
      <c r="F2008" s="3">
        <v>200</v>
      </c>
    </row>
    <row r="2009" spans="1:6" s="4" customFormat="1" ht="60" x14ac:dyDescent="0.3">
      <c r="A2009" s="1" t="s">
        <v>304</v>
      </c>
      <c r="B2009" s="1" t="s">
        <v>1406</v>
      </c>
      <c r="C2009" s="1" t="s">
        <v>300</v>
      </c>
      <c r="D2009" s="1"/>
      <c r="E2009" s="2" t="s">
        <v>792</v>
      </c>
      <c r="F2009" s="3">
        <v>200</v>
      </c>
    </row>
    <row r="2010" spans="1:6" s="4" customFormat="1" ht="72" hidden="1" x14ac:dyDescent="0.3">
      <c r="A2010" s="1" t="s">
        <v>304</v>
      </c>
      <c r="B2010" s="1" t="s">
        <v>1406</v>
      </c>
      <c r="C2010" s="1" t="s">
        <v>300</v>
      </c>
      <c r="D2010" s="1" t="s">
        <v>51</v>
      </c>
      <c r="E2010" s="2" t="s">
        <v>663</v>
      </c>
      <c r="F2010" s="3">
        <v>200</v>
      </c>
    </row>
    <row r="2011" spans="1:6" s="4" customFormat="1" ht="84" hidden="1" x14ac:dyDescent="0.3">
      <c r="A2011" s="1" t="s">
        <v>304</v>
      </c>
      <c r="B2011" s="1" t="s">
        <v>1406</v>
      </c>
      <c r="C2011" s="1" t="s">
        <v>300</v>
      </c>
      <c r="D2011" s="1" t="s">
        <v>52</v>
      </c>
      <c r="E2011" s="2" t="s">
        <v>664</v>
      </c>
      <c r="F2011" s="3">
        <v>200</v>
      </c>
    </row>
    <row r="2012" spans="1:6" s="4" customFormat="1" ht="24" hidden="1" x14ac:dyDescent="0.3">
      <c r="A2012" s="1" t="s">
        <v>304</v>
      </c>
      <c r="B2012" s="1" t="s">
        <v>71</v>
      </c>
      <c r="C2012" s="1"/>
      <c r="D2012" s="1"/>
      <c r="E2012" s="2" t="s">
        <v>625</v>
      </c>
      <c r="F2012" s="3">
        <v>1914.15</v>
      </c>
    </row>
    <row r="2013" spans="1:6" s="4" customFormat="1" hidden="1" x14ac:dyDescent="0.3">
      <c r="A2013" s="1" t="s">
        <v>304</v>
      </c>
      <c r="B2013" s="1" t="s">
        <v>1408</v>
      </c>
      <c r="C2013" s="1"/>
      <c r="D2013" s="1"/>
      <c r="E2013" s="2" t="s">
        <v>652</v>
      </c>
      <c r="F2013" s="3">
        <v>1914.15</v>
      </c>
    </row>
    <row r="2014" spans="1:6" s="4" customFormat="1" ht="48" x14ac:dyDescent="0.3">
      <c r="A2014" s="1" t="s">
        <v>304</v>
      </c>
      <c r="B2014" s="1" t="s">
        <v>1408</v>
      </c>
      <c r="C2014" s="1" t="s">
        <v>162</v>
      </c>
      <c r="D2014" s="1"/>
      <c r="E2014" s="2" t="s">
        <v>730</v>
      </c>
      <c r="F2014" s="3">
        <v>1452.4</v>
      </c>
    </row>
    <row r="2015" spans="1:6" s="4" customFormat="1" ht="60" x14ac:dyDescent="0.3">
      <c r="A2015" s="1" t="s">
        <v>304</v>
      </c>
      <c r="B2015" s="1" t="s">
        <v>1408</v>
      </c>
      <c r="C2015" s="1" t="s">
        <v>214</v>
      </c>
      <c r="D2015" s="1"/>
      <c r="E2015" s="2" t="s">
        <v>731</v>
      </c>
      <c r="F2015" s="3">
        <v>1452.4</v>
      </c>
    </row>
    <row r="2016" spans="1:6" s="4" customFormat="1" ht="60" x14ac:dyDescent="0.3">
      <c r="A2016" s="1" t="s">
        <v>304</v>
      </c>
      <c r="B2016" s="1" t="s">
        <v>1408</v>
      </c>
      <c r="C2016" s="1" t="s">
        <v>215</v>
      </c>
      <c r="D2016" s="1"/>
      <c r="E2016" s="2" t="s">
        <v>732</v>
      </c>
      <c r="F2016" s="3">
        <v>1452.4</v>
      </c>
    </row>
    <row r="2017" spans="1:6" s="4" customFormat="1" ht="84" x14ac:dyDescent="0.3">
      <c r="A2017" s="1" t="s">
        <v>304</v>
      </c>
      <c r="B2017" s="1" t="s">
        <v>1408</v>
      </c>
      <c r="C2017" s="1" t="s">
        <v>202</v>
      </c>
      <c r="D2017" s="1"/>
      <c r="E2017" s="2" t="s">
        <v>735</v>
      </c>
      <c r="F2017" s="3">
        <v>1452.4</v>
      </c>
    </row>
    <row r="2018" spans="1:6" s="4" customFormat="1" ht="72" hidden="1" x14ac:dyDescent="0.3">
      <c r="A2018" s="1" t="s">
        <v>304</v>
      </c>
      <c r="B2018" s="1" t="s">
        <v>1408</v>
      </c>
      <c r="C2018" s="1" t="s">
        <v>202</v>
      </c>
      <c r="D2018" s="1" t="s">
        <v>51</v>
      </c>
      <c r="E2018" s="2" t="s">
        <v>663</v>
      </c>
      <c r="F2018" s="3">
        <v>1452.4</v>
      </c>
    </row>
    <row r="2019" spans="1:6" s="4" customFormat="1" ht="84" hidden="1" x14ac:dyDescent="0.3">
      <c r="A2019" s="1" t="s">
        <v>304</v>
      </c>
      <c r="B2019" s="1" t="s">
        <v>1408</v>
      </c>
      <c r="C2019" s="1" t="s">
        <v>202</v>
      </c>
      <c r="D2019" s="1" t="s">
        <v>52</v>
      </c>
      <c r="E2019" s="2" t="s">
        <v>664</v>
      </c>
      <c r="F2019" s="3">
        <v>1452.4</v>
      </c>
    </row>
    <row r="2020" spans="1:6" s="4" customFormat="1" ht="60" x14ac:dyDescent="0.3">
      <c r="A2020" s="1" t="s">
        <v>304</v>
      </c>
      <c r="B2020" s="1" t="s">
        <v>1408</v>
      </c>
      <c r="C2020" s="1" t="s">
        <v>62</v>
      </c>
      <c r="D2020" s="1"/>
      <c r="E2020" s="2" t="s">
        <v>1196</v>
      </c>
      <c r="F2020" s="3">
        <v>461.75</v>
      </c>
    </row>
    <row r="2021" spans="1:6" s="4" customFormat="1" ht="84" x14ac:dyDescent="0.3">
      <c r="A2021" s="1" t="s">
        <v>304</v>
      </c>
      <c r="B2021" s="1" t="s">
        <v>1408</v>
      </c>
      <c r="C2021" s="1" t="s">
        <v>527</v>
      </c>
      <c r="D2021" s="1"/>
      <c r="E2021" s="2" t="s">
        <v>114</v>
      </c>
      <c r="F2021" s="3">
        <v>461.75</v>
      </c>
    </row>
    <row r="2022" spans="1:6" s="4" customFormat="1" ht="72" hidden="1" x14ac:dyDescent="0.3">
      <c r="A2022" s="1" t="s">
        <v>304</v>
      </c>
      <c r="B2022" s="1" t="s">
        <v>1408</v>
      </c>
      <c r="C2022" s="1" t="s">
        <v>527</v>
      </c>
      <c r="D2022" s="1" t="s">
        <v>51</v>
      </c>
      <c r="E2022" s="2" t="s">
        <v>663</v>
      </c>
      <c r="F2022" s="3">
        <v>245.75</v>
      </c>
    </row>
    <row r="2023" spans="1:6" s="4" customFormat="1" ht="84" hidden="1" x14ac:dyDescent="0.3">
      <c r="A2023" s="1" t="s">
        <v>304</v>
      </c>
      <c r="B2023" s="1" t="s">
        <v>1408</v>
      </c>
      <c r="C2023" s="1" t="s">
        <v>527</v>
      </c>
      <c r="D2023" s="1" t="s">
        <v>52</v>
      </c>
      <c r="E2023" s="2" t="s">
        <v>664</v>
      </c>
      <c r="F2023" s="3">
        <v>245.75</v>
      </c>
    </row>
    <row r="2024" spans="1:6" s="4" customFormat="1" ht="84" hidden="1" x14ac:dyDescent="0.3">
      <c r="A2024" s="1" t="s">
        <v>304</v>
      </c>
      <c r="B2024" s="1" t="s">
        <v>1408</v>
      </c>
      <c r="C2024" s="1" t="s">
        <v>527</v>
      </c>
      <c r="D2024" s="1" t="s">
        <v>143</v>
      </c>
      <c r="E2024" s="2" t="s">
        <v>673</v>
      </c>
      <c r="F2024" s="3">
        <v>216</v>
      </c>
    </row>
    <row r="2025" spans="1:6" s="4" customFormat="1" ht="84" hidden="1" x14ac:dyDescent="0.3">
      <c r="A2025" s="1" t="s">
        <v>304</v>
      </c>
      <c r="B2025" s="1" t="s">
        <v>1408</v>
      </c>
      <c r="C2025" s="1" t="s">
        <v>527</v>
      </c>
      <c r="D2025" s="1" t="s">
        <v>139</v>
      </c>
      <c r="E2025" s="2" t="s">
        <v>676</v>
      </c>
      <c r="F2025" s="3">
        <v>216</v>
      </c>
    </row>
    <row r="2026" spans="1:6" s="4" customFormat="1" ht="24" hidden="1" x14ac:dyDescent="0.3">
      <c r="A2026" s="1" t="s">
        <v>304</v>
      </c>
      <c r="B2026" s="1" t="s">
        <v>78</v>
      </c>
      <c r="C2026" s="1"/>
      <c r="D2026" s="1"/>
      <c r="E2026" s="2" t="s">
        <v>1325</v>
      </c>
      <c r="F2026" s="3">
        <v>1582.25</v>
      </c>
    </row>
    <row r="2027" spans="1:6" s="4" customFormat="1" hidden="1" x14ac:dyDescent="0.3">
      <c r="A2027" s="1" t="s">
        <v>304</v>
      </c>
      <c r="B2027" s="1" t="s">
        <v>1395</v>
      </c>
      <c r="C2027" s="1"/>
      <c r="D2027" s="1"/>
      <c r="E2027" s="2" t="s">
        <v>1019</v>
      </c>
      <c r="F2027" s="3">
        <v>1582.25</v>
      </c>
    </row>
    <row r="2028" spans="1:6" s="4" customFormat="1" ht="60" x14ac:dyDescent="0.3">
      <c r="A2028" s="1" t="s">
        <v>304</v>
      </c>
      <c r="B2028" s="1" t="s">
        <v>1395</v>
      </c>
      <c r="C2028" s="1" t="s">
        <v>902</v>
      </c>
      <c r="D2028" s="1"/>
      <c r="E2028" s="2" t="s">
        <v>1248</v>
      </c>
      <c r="F2028" s="3">
        <v>1502</v>
      </c>
    </row>
    <row r="2029" spans="1:6" s="4" customFormat="1" ht="60" x14ac:dyDescent="0.3">
      <c r="A2029" s="1" t="s">
        <v>304</v>
      </c>
      <c r="B2029" s="1" t="s">
        <v>1395</v>
      </c>
      <c r="C2029" s="1" t="s">
        <v>906</v>
      </c>
      <c r="D2029" s="1"/>
      <c r="E2029" s="2" t="s">
        <v>1037</v>
      </c>
      <c r="F2029" s="3">
        <v>1502</v>
      </c>
    </row>
    <row r="2030" spans="1:6" s="4" customFormat="1" ht="132" x14ac:dyDescent="0.3">
      <c r="A2030" s="1" t="s">
        <v>304</v>
      </c>
      <c r="B2030" s="1" t="s">
        <v>1395</v>
      </c>
      <c r="C2030" s="1" t="s">
        <v>907</v>
      </c>
      <c r="D2030" s="1"/>
      <c r="E2030" s="2" t="s">
        <v>1038</v>
      </c>
      <c r="F2030" s="3">
        <v>1502</v>
      </c>
    </row>
    <row r="2031" spans="1:6" s="4" customFormat="1" ht="48" x14ac:dyDescent="0.3">
      <c r="A2031" s="1" t="s">
        <v>304</v>
      </c>
      <c r="B2031" s="1" t="s">
        <v>1395</v>
      </c>
      <c r="C2031" s="1" t="s">
        <v>905</v>
      </c>
      <c r="D2031" s="1"/>
      <c r="E2031" s="2" t="s">
        <v>1039</v>
      </c>
      <c r="F2031" s="3">
        <v>1502</v>
      </c>
    </row>
    <row r="2032" spans="1:6" s="4" customFormat="1" ht="72" hidden="1" x14ac:dyDescent="0.3">
      <c r="A2032" s="1" t="s">
        <v>304</v>
      </c>
      <c r="B2032" s="1" t="s">
        <v>1395</v>
      </c>
      <c r="C2032" s="1" t="s">
        <v>905</v>
      </c>
      <c r="D2032" s="1" t="s">
        <v>51</v>
      </c>
      <c r="E2032" s="2" t="s">
        <v>663</v>
      </c>
      <c r="F2032" s="3">
        <v>1502</v>
      </c>
    </row>
    <row r="2033" spans="1:6" s="4" customFormat="1" ht="84" hidden="1" x14ac:dyDescent="0.3">
      <c r="A2033" s="1" t="s">
        <v>304</v>
      </c>
      <c r="B2033" s="1" t="s">
        <v>1395</v>
      </c>
      <c r="C2033" s="1" t="s">
        <v>905</v>
      </c>
      <c r="D2033" s="1" t="s">
        <v>52</v>
      </c>
      <c r="E2033" s="2" t="s">
        <v>664</v>
      </c>
      <c r="F2033" s="3">
        <v>1502</v>
      </c>
    </row>
    <row r="2034" spans="1:6" s="4" customFormat="1" ht="60" x14ac:dyDescent="0.3">
      <c r="A2034" s="1" t="s">
        <v>304</v>
      </c>
      <c r="B2034" s="1" t="s">
        <v>1395</v>
      </c>
      <c r="C2034" s="1" t="s">
        <v>62</v>
      </c>
      <c r="D2034" s="1"/>
      <c r="E2034" s="2" t="s">
        <v>1196</v>
      </c>
      <c r="F2034" s="3">
        <v>80.25</v>
      </c>
    </row>
    <row r="2035" spans="1:6" s="4" customFormat="1" ht="84" x14ac:dyDescent="0.3">
      <c r="A2035" s="1" t="s">
        <v>304</v>
      </c>
      <c r="B2035" s="1" t="s">
        <v>1395</v>
      </c>
      <c r="C2035" s="1" t="s">
        <v>527</v>
      </c>
      <c r="D2035" s="1"/>
      <c r="E2035" s="2" t="s">
        <v>114</v>
      </c>
      <c r="F2035" s="3">
        <v>80.25</v>
      </c>
    </row>
    <row r="2036" spans="1:6" s="4" customFormat="1" ht="72" hidden="1" x14ac:dyDescent="0.3">
      <c r="A2036" s="1" t="s">
        <v>304</v>
      </c>
      <c r="B2036" s="1" t="s">
        <v>1395</v>
      </c>
      <c r="C2036" s="1" t="s">
        <v>527</v>
      </c>
      <c r="D2036" s="1" t="s">
        <v>51</v>
      </c>
      <c r="E2036" s="2" t="s">
        <v>663</v>
      </c>
      <c r="F2036" s="3">
        <v>80.25</v>
      </c>
    </row>
    <row r="2037" spans="1:6" s="4" customFormat="1" ht="84" hidden="1" x14ac:dyDescent="0.3">
      <c r="A2037" s="1" t="s">
        <v>304</v>
      </c>
      <c r="B2037" s="1" t="s">
        <v>1395</v>
      </c>
      <c r="C2037" s="1" t="s">
        <v>527</v>
      </c>
      <c r="D2037" s="1" t="s">
        <v>52</v>
      </c>
      <c r="E2037" s="2" t="s">
        <v>664</v>
      </c>
      <c r="F2037" s="3">
        <v>80.25</v>
      </c>
    </row>
    <row r="2038" spans="1:6" s="4" customFormat="1" ht="36" hidden="1" x14ac:dyDescent="0.3">
      <c r="A2038" s="1" t="s">
        <v>306</v>
      </c>
      <c r="B2038" s="1" t="s">
        <v>1396</v>
      </c>
      <c r="C2038" s="1"/>
      <c r="D2038" s="1"/>
      <c r="E2038" s="2" t="s">
        <v>602</v>
      </c>
      <c r="F2038" s="3">
        <v>449820.08818999998</v>
      </c>
    </row>
    <row r="2039" spans="1:6" s="4" customFormat="1" ht="24" hidden="1" x14ac:dyDescent="0.3">
      <c r="A2039" s="1" t="s">
        <v>306</v>
      </c>
      <c r="B2039" s="1" t="s">
        <v>45</v>
      </c>
      <c r="C2039" s="1"/>
      <c r="D2039" s="1"/>
      <c r="E2039" s="2" t="s">
        <v>619</v>
      </c>
      <c r="F2039" s="3">
        <v>53859.399999999994</v>
      </c>
    </row>
    <row r="2040" spans="1:6" s="4" customFormat="1" ht="132" hidden="1" x14ac:dyDescent="0.3">
      <c r="A2040" s="1" t="s">
        <v>306</v>
      </c>
      <c r="B2040" s="1" t="s">
        <v>1417</v>
      </c>
      <c r="C2040" s="1"/>
      <c r="D2040" s="1"/>
      <c r="E2040" s="2" t="s">
        <v>631</v>
      </c>
      <c r="F2040" s="3">
        <v>43927.7</v>
      </c>
    </row>
    <row r="2041" spans="1:6" s="4" customFormat="1" ht="108" x14ac:dyDescent="0.3">
      <c r="A2041" s="1" t="s">
        <v>306</v>
      </c>
      <c r="B2041" s="1" t="s">
        <v>1417</v>
      </c>
      <c r="C2041" s="1" t="s">
        <v>167</v>
      </c>
      <c r="D2041" s="1"/>
      <c r="E2041" s="2" t="s">
        <v>768</v>
      </c>
      <c r="F2041" s="3">
        <v>4670.7</v>
      </c>
    </row>
    <row r="2042" spans="1:6" s="4" customFormat="1" ht="72" x14ac:dyDescent="0.3">
      <c r="A2042" s="1" t="s">
        <v>306</v>
      </c>
      <c r="B2042" s="1" t="s">
        <v>1417</v>
      </c>
      <c r="C2042" s="1" t="s">
        <v>230</v>
      </c>
      <c r="D2042" s="1"/>
      <c r="E2042" s="2" t="s">
        <v>783</v>
      </c>
      <c r="F2042" s="3">
        <v>4670.7</v>
      </c>
    </row>
    <row r="2043" spans="1:6" s="4" customFormat="1" ht="132" x14ac:dyDescent="0.3">
      <c r="A2043" s="1" t="s">
        <v>306</v>
      </c>
      <c r="B2043" s="1" t="s">
        <v>1417</v>
      </c>
      <c r="C2043" s="1" t="s">
        <v>239</v>
      </c>
      <c r="D2043" s="1"/>
      <c r="E2043" s="2" t="s">
        <v>784</v>
      </c>
      <c r="F2043" s="3">
        <v>4670.7</v>
      </c>
    </row>
    <row r="2044" spans="1:6" s="4" customFormat="1" ht="72" x14ac:dyDescent="0.3">
      <c r="A2044" s="1" t="s">
        <v>306</v>
      </c>
      <c r="B2044" s="1" t="s">
        <v>1417</v>
      </c>
      <c r="C2044" s="1" t="s">
        <v>236</v>
      </c>
      <c r="D2044" s="1"/>
      <c r="E2044" s="2" t="s">
        <v>785</v>
      </c>
      <c r="F2044" s="3">
        <v>4670.7</v>
      </c>
    </row>
    <row r="2045" spans="1:6" s="4" customFormat="1" ht="144" hidden="1" x14ac:dyDescent="0.3">
      <c r="A2045" s="1" t="s">
        <v>306</v>
      </c>
      <c r="B2045" s="1" t="s">
        <v>1417</v>
      </c>
      <c r="C2045" s="1" t="s">
        <v>236</v>
      </c>
      <c r="D2045" s="1" t="s">
        <v>58</v>
      </c>
      <c r="E2045" s="2" t="s">
        <v>660</v>
      </c>
      <c r="F2045" s="3">
        <v>4559.08</v>
      </c>
    </row>
    <row r="2046" spans="1:6" s="4" customFormat="1" ht="60" hidden="1" x14ac:dyDescent="0.3">
      <c r="A2046" s="1" t="s">
        <v>306</v>
      </c>
      <c r="B2046" s="1" t="s">
        <v>1417</v>
      </c>
      <c r="C2046" s="1" t="s">
        <v>236</v>
      </c>
      <c r="D2046" s="1" t="s">
        <v>68</v>
      </c>
      <c r="E2046" s="2" t="s">
        <v>662</v>
      </c>
      <c r="F2046" s="3">
        <v>4559.08</v>
      </c>
    </row>
    <row r="2047" spans="1:6" s="4" customFormat="1" ht="72" hidden="1" x14ac:dyDescent="0.3">
      <c r="A2047" s="1" t="s">
        <v>306</v>
      </c>
      <c r="B2047" s="1" t="s">
        <v>1417</v>
      </c>
      <c r="C2047" s="1" t="s">
        <v>236</v>
      </c>
      <c r="D2047" s="1" t="s">
        <v>51</v>
      </c>
      <c r="E2047" s="2" t="s">
        <v>663</v>
      </c>
      <c r="F2047" s="3">
        <v>111.62</v>
      </c>
    </row>
    <row r="2048" spans="1:6" s="4" customFormat="1" ht="84" hidden="1" x14ac:dyDescent="0.3">
      <c r="A2048" s="1" t="s">
        <v>306</v>
      </c>
      <c r="B2048" s="1" t="s">
        <v>1417</v>
      </c>
      <c r="C2048" s="1" t="s">
        <v>236</v>
      </c>
      <c r="D2048" s="1" t="s">
        <v>52</v>
      </c>
      <c r="E2048" s="2" t="s">
        <v>664</v>
      </c>
      <c r="F2048" s="3">
        <v>111.62</v>
      </c>
    </row>
    <row r="2049" spans="1:6" s="4" customFormat="1" ht="60" x14ac:dyDescent="0.3">
      <c r="A2049" s="1" t="s">
        <v>306</v>
      </c>
      <c r="B2049" s="1" t="s">
        <v>1417</v>
      </c>
      <c r="C2049" s="1" t="s">
        <v>62</v>
      </c>
      <c r="D2049" s="1"/>
      <c r="E2049" s="2" t="s">
        <v>1196</v>
      </c>
      <c r="F2049" s="3">
        <v>32</v>
      </c>
    </row>
    <row r="2050" spans="1:6" s="4" customFormat="1" ht="36" x14ac:dyDescent="0.3">
      <c r="A2050" s="1" t="s">
        <v>306</v>
      </c>
      <c r="B2050" s="1" t="s">
        <v>1417</v>
      </c>
      <c r="C2050" s="1" t="s">
        <v>83</v>
      </c>
      <c r="D2050" s="1"/>
      <c r="E2050" s="2" t="s">
        <v>1288</v>
      </c>
      <c r="F2050" s="3">
        <v>32</v>
      </c>
    </row>
    <row r="2051" spans="1:6" s="4" customFormat="1" ht="36" x14ac:dyDescent="0.3">
      <c r="A2051" s="1" t="s">
        <v>306</v>
      </c>
      <c r="B2051" s="1" t="s">
        <v>1417</v>
      </c>
      <c r="C2051" s="1" t="s">
        <v>1358</v>
      </c>
      <c r="D2051" s="1"/>
      <c r="E2051" s="2" t="s">
        <v>1359</v>
      </c>
      <c r="F2051" s="3">
        <v>32</v>
      </c>
    </row>
    <row r="2052" spans="1:6" s="4" customFormat="1" ht="72" hidden="1" x14ac:dyDescent="0.3">
      <c r="A2052" s="1" t="s">
        <v>306</v>
      </c>
      <c r="B2052" s="1" t="s">
        <v>1417</v>
      </c>
      <c r="C2052" s="1" t="s">
        <v>1358</v>
      </c>
      <c r="D2052" s="1" t="s">
        <v>51</v>
      </c>
      <c r="E2052" s="2" t="s">
        <v>663</v>
      </c>
      <c r="F2052" s="3">
        <v>32</v>
      </c>
    </row>
    <row r="2053" spans="1:6" s="4" customFormat="1" ht="84" hidden="1" x14ac:dyDescent="0.3">
      <c r="A2053" s="1" t="s">
        <v>306</v>
      </c>
      <c r="B2053" s="1" t="s">
        <v>1417</v>
      </c>
      <c r="C2053" s="1" t="s">
        <v>1358</v>
      </c>
      <c r="D2053" s="1" t="s">
        <v>52</v>
      </c>
      <c r="E2053" s="2" t="s">
        <v>664</v>
      </c>
      <c r="F2053" s="3">
        <v>32</v>
      </c>
    </row>
    <row r="2054" spans="1:6" s="4" customFormat="1" ht="72" x14ac:dyDescent="0.3">
      <c r="A2054" s="1" t="s">
        <v>306</v>
      </c>
      <c r="B2054" s="1" t="s">
        <v>1417</v>
      </c>
      <c r="C2054" s="1" t="s">
        <v>65</v>
      </c>
      <c r="D2054" s="1"/>
      <c r="E2054" s="2" t="s">
        <v>1228</v>
      </c>
      <c r="F2054" s="3">
        <v>39225</v>
      </c>
    </row>
    <row r="2055" spans="1:6" s="4" customFormat="1" ht="48" x14ac:dyDescent="0.3">
      <c r="A2055" s="1" t="s">
        <v>306</v>
      </c>
      <c r="B2055" s="1" t="s">
        <v>1417</v>
      </c>
      <c r="C2055" s="1" t="s">
        <v>240</v>
      </c>
      <c r="D2055" s="1"/>
      <c r="E2055" s="2" t="s">
        <v>1230</v>
      </c>
      <c r="F2055" s="3">
        <v>39225</v>
      </c>
    </row>
    <row r="2056" spans="1:6" s="4" customFormat="1" ht="60" x14ac:dyDescent="0.3">
      <c r="A2056" s="1" t="s">
        <v>306</v>
      </c>
      <c r="B2056" s="1" t="s">
        <v>1417</v>
      </c>
      <c r="C2056" s="1" t="s">
        <v>237</v>
      </c>
      <c r="D2056" s="1"/>
      <c r="E2056" s="2" t="s">
        <v>1221</v>
      </c>
      <c r="F2056" s="3">
        <v>35774.199999999997</v>
      </c>
    </row>
    <row r="2057" spans="1:6" s="4" customFormat="1" ht="144" hidden="1" x14ac:dyDescent="0.3">
      <c r="A2057" s="1" t="s">
        <v>306</v>
      </c>
      <c r="B2057" s="1" t="s">
        <v>1417</v>
      </c>
      <c r="C2057" s="1" t="s">
        <v>237</v>
      </c>
      <c r="D2057" s="1" t="s">
        <v>58</v>
      </c>
      <c r="E2057" s="2" t="s">
        <v>660</v>
      </c>
      <c r="F2057" s="3">
        <v>35774.199999999997</v>
      </c>
    </row>
    <row r="2058" spans="1:6" s="4" customFormat="1" ht="60" hidden="1" x14ac:dyDescent="0.3">
      <c r="A2058" s="1" t="s">
        <v>306</v>
      </c>
      <c r="B2058" s="1" t="s">
        <v>1417</v>
      </c>
      <c r="C2058" s="1" t="s">
        <v>237</v>
      </c>
      <c r="D2058" s="1" t="s">
        <v>68</v>
      </c>
      <c r="E2058" s="2" t="s">
        <v>662</v>
      </c>
      <c r="F2058" s="3">
        <v>35774.199999999997</v>
      </c>
    </row>
    <row r="2059" spans="1:6" s="4" customFormat="1" ht="48" x14ac:dyDescent="0.3">
      <c r="A2059" s="1" t="s">
        <v>306</v>
      </c>
      <c r="B2059" s="1" t="s">
        <v>1417</v>
      </c>
      <c r="C2059" s="1" t="s">
        <v>238</v>
      </c>
      <c r="D2059" s="1"/>
      <c r="E2059" s="2" t="s">
        <v>1222</v>
      </c>
      <c r="F2059" s="3">
        <v>3450.8</v>
      </c>
    </row>
    <row r="2060" spans="1:6" s="4" customFormat="1" ht="144" hidden="1" x14ac:dyDescent="0.3">
      <c r="A2060" s="1" t="s">
        <v>306</v>
      </c>
      <c r="B2060" s="1" t="s">
        <v>1417</v>
      </c>
      <c r="C2060" s="1" t="s">
        <v>238</v>
      </c>
      <c r="D2060" s="1" t="s">
        <v>58</v>
      </c>
      <c r="E2060" s="2" t="s">
        <v>660</v>
      </c>
      <c r="F2060" s="3">
        <v>19.899999999999999</v>
      </c>
    </row>
    <row r="2061" spans="1:6" s="4" customFormat="1" ht="60" hidden="1" x14ac:dyDescent="0.3">
      <c r="A2061" s="1" t="s">
        <v>306</v>
      </c>
      <c r="B2061" s="1" t="s">
        <v>1417</v>
      </c>
      <c r="C2061" s="1" t="s">
        <v>238</v>
      </c>
      <c r="D2061" s="1" t="s">
        <v>68</v>
      </c>
      <c r="E2061" s="2" t="s">
        <v>662</v>
      </c>
      <c r="F2061" s="3">
        <v>19.899999999999999</v>
      </c>
    </row>
    <row r="2062" spans="1:6" s="4" customFormat="1" ht="72" hidden="1" x14ac:dyDescent="0.3">
      <c r="A2062" s="1" t="s">
        <v>306</v>
      </c>
      <c r="B2062" s="1" t="s">
        <v>1417</v>
      </c>
      <c r="C2062" s="1" t="s">
        <v>238</v>
      </c>
      <c r="D2062" s="1" t="s">
        <v>51</v>
      </c>
      <c r="E2062" s="2" t="s">
        <v>663</v>
      </c>
      <c r="F2062" s="3">
        <v>3430.8</v>
      </c>
    </row>
    <row r="2063" spans="1:6" s="4" customFormat="1" ht="84" hidden="1" x14ac:dyDescent="0.3">
      <c r="A2063" s="1" t="s">
        <v>306</v>
      </c>
      <c r="B2063" s="1" t="s">
        <v>1417</v>
      </c>
      <c r="C2063" s="1" t="s">
        <v>238</v>
      </c>
      <c r="D2063" s="1" t="s">
        <v>52</v>
      </c>
      <c r="E2063" s="2" t="s">
        <v>664</v>
      </c>
      <c r="F2063" s="3">
        <v>3430.8</v>
      </c>
    </row>
    <row r="2064" spans="1:6" s="4" customFormat="1" ht="24" hidden="1" x14ac:dyDescent="0.3">
      <c r="A2064" s="1" t="s">
        <v>306</v>
      </c>
      <c r="B2064" s="1" t="s">
        <v>1417</v>
      </c>
      <c r="C2064" s="1" t="s">
        <v>238</v>
      </c>
      <c r="D2064" s="1" t="s">
        <v>53</v>
      </c>
      <c r="E2064" s="2" t="s">
        <v>679</v>
      </c>
      <c r="F2064" s="3">
        <v>0.1</v>
      </c>
    </row>
    <row r="2065" spans="1:6" s="4" customFormat="1" ht="36" hidden="1" x14ac:dyDescent="0.3">
      <c r="A2065" s="1" t="s">
        <v>306</v>
      </c>
      <c r="B2065" s="1" t="s">
        <v>1417</v>
      </c>
      <c r="C2065" s="1" t="s">
        <v>238</v>
      </c>
      <c r="D2065" s="1" t="s">
        <v>60</v>
      </c>
      <c r="E2065" s="2" t="s">
        <v>682</v>
      </c>
      <c r="F2065" s="3">
        <v>0.1</v>
      </c>
    </row>
    <row r="2066" spans="1:6" s="4" customFormat="1" ht="36" hidden="1" x14ac:dyDescent="0.3">
      <c r="A2066" s="1" t="s">
        <v>306</v>
      </c>
      <c r="B2066" s="1" t="s">
        <v>1393</v>
      </c>
      <c r="C2066" s="1"/>
      <c r="D2066" s="1"/>
      <c r="E2066" s="2" t="s">
        <v>635</v>
      </c>
      <c r="F2066" s="3">
        <v>9931.6999999999989</v>
      </c>
    </row>
    <row r="2067" spans="1:6" s="4" customFormat="1" ht="48" x14ac:dyDescent="0.3">
      <c r="A2067" s="1" t="s">
        <v>306</v>
      </c>
      <c r="B2067" s="1" t="s">
        <v>1393</v>
      </c>
      <c r="C2067" s="1" t="s">
        <v>181</v>
      </c>
      <c r="D2067" s="1"/>
      <c r="E2067" s="2" t="s">
        <v>685</v>
      </c>
      <c r="F2067" s="3">
        <v>9781.4</v>
      </c>
    </row>
    <row r="2068" spans="1:6" s="4" customFormat="1" ht="48" x14ac:dyDescent="0.3">
      <c r="A2068" s="1" t="s">
        <v>306</v>
      </c>
      <c r="B2068" s="1" t="s">
        <v>1393</v>
      </c>
      <c r="C2068" s="1" t="s">
        <v>247</v>
      </c>
      <c r="D2068" s="1"/>
      <c r="E2068" s="2" t="s">
        <v>686</v>
      </c>
      <c r="F2068" s="3">
        <v>9661.4</v>
      </c>
    </row>
    <row r="2069" spans="1:6" s="4" customFormat="1" ht="144" x14ac:dyDescent="0.3">
      <c r="A2069" s="1" t="s">
        <v>306</v>
      </c>
      <c r="B2069" s="1" t="s">
        <v>1393</v>
      </c>
      <c r="C2069" s="1" t="s">
        <v>248</v>
      </c>
      <c r="D2069" s="1"/>
      <c r="E2069" s="2" t="s">
        <v>1270</v>
      </c>
      <c r="F2069" s="3">
        <v>891.8</v>
      </c>
    </row>
    <row r="2070" spans="1:6" s="4" customFormat="1" ht="132" x14ac:dyDescent="0.3">
      <c r="A2070" s="1" t="s">
        <v>306</v>
      </c>
      <c r="B2070" s="1" t="s">
        <v>1393</v>
      </c>
      <c r="C2070" s="1" t="s">
        <v>241</v>
      </c>
      <c r="D2070" s="1"/>
      <c r="E2070" s="2" t="s">
        <v>1271</v>
      </c>
      <c r="F2070" s="3">
        <v>221.5</v>
      </c>
    </row>
    <row r="2071" spans="1:6" s="4" customFormat="1" ht="72" hidden="1" x14ac:dyDescent="0.3">
      <c r="A2071" s="1" t="s">
        <v>306</v>
      </c>
      <c r="B2071" s="1" t="s">
        <v>1393</v>
      </c>
      <c r="C2071" s="1" t="s">
        <v>241</v>
      </c>
      <c r="D2071" s="1" t="s">
        <v>51</v>
      </c>
      <c r="E2071" s="2" t="s">
        <v>663</v>
      </c>
      <c r="F2071" s="3">
        <v>221.5</v>
      </c>
    </row>
    <row r="2072" spans="1:6" s="4" customFormat="1" ht="84" hidden="1" x14ac:dyDescent="0.3">
      <c r="A2072" s="1" t="s">
        <v>306</v>
      </c>
      <c r="B2072" s="1" t="s">
        <v>1393</v>
      </c>
      <c r="C2072" s="1" t="s">
        <v>241</v>
      </c>
      <c r="D2072" s="1" t="s">
        <v>52</v>
      </c>
      <c r="E2072" s="2" t="s">
        <v>664</v>
      </c>
      <c r="F2072" s="3">
        <v>221.5</v>
      </c>
    </row>
    <row r="2073" spans="1:6" s="4" customFormat="1" ht="84" x14ac:dyDescent="0.3">
      <c r="A2073" s="1" t="s">
        <v>306</v>
      </c>
      <c r="B2073" s="1" t="s">
        <v>1393</v>
      </c>
      <c r="C2073" s="1" t="s">
        <v>242</v>
      </c>
      <c r="D2073" s="1"/>
      <c r="E2073" s="2" t="s">
        <v>688</v>
      </c>
      <c r="F2073" s="3">
        <v>542.29999999999995</v>
      </c>
    </row>
    <row r="2074" spans="1:6" s="4" customFormat="1" ht="84" hidden="1" x14ac:dyDescent="0.3">
      <c r="A2074" s="1" t="s">
        <v>306</v>
      </c>
      <c r="B2074" s="1" t="s">
        <v>1393</v>
      </c>
      <c r="C2074" s="1" t="s">
        <v>242</v>
      </c>
      <c r="D2074" s="1" t="s">
        <v>143</v>
      </c>
      <c r="E2074" s="2" t="s">
        <v>673</v>
      </c>
      <c r="F2074" s="3">
        <v>542.29999999999995</v>
      </c>
    </row>
    <row r="2075" spans="1:6" s="4" customFormat="1" ht="84" hidden="1" x14ac:dyDescent="0.3">
      <c r="A2075" s="1" t="s">
        <v>306</v>
      </c>
      <c r="B2075" s="1" t="s">
        <v>1393</v>
      </c>
      <c r="C2075" s="1" t="s">
        <v>242</v>
      </c>
      <c r="D2075" s="1" t="s">
        <v>139</v>
      </c>
      <c r="E2075" s="2" t="s">
        <v>676</v>
      </c>
      <c r="F2075" s="3">
        <v>542.29999999999995</v>
      </c>
    </row>
    <row r="2076" spans="1:6" s="4" customFormat="1" ht="108" x14ac:dyDescent="0.3">
      <c r="A2076" s="1" t="s">
        <v>306</v>
      </c>
      <c r="B2076" s="1" t="s">
        <v>1393</v>
      </c>
      <c r="C2076" s="1" t="s">
        <v>243</v>
      </c>
      <c r="D2076" s="1"/>
      <c r="E2076" s="2" t="s">
        <v>689</v>
      </c>
      <c r="F2076" s="3">
        <v>128</v>
      </c>
    </row>
    <row r="2077" spans="1:6" s="4" customFormat="1" ht="84" hidden="1" x14ac:dyDescent="0.3">
      <c r="A2077" s="1" t="s">
        <v>306</v>
      </c>
      <c r="B2077" s="1" t="s">
        <v>1393</v>
      </c>
      <c r="C2077" s="1" t="s">
        <v>243</v>
      </c>
      <c r="D2077" s="1" t="s">
        <v>143</v>
      </c>
      <c r="E2077" s="2" t="s">
        <v>673</v>
      </c>
      <c r="F2077" s="3">
        <v>128</v>
      </c>
    </row>
    <row r="2078" spans="1:6" s="4" customFormat="1" ht="84" hidden="1" x14ac:dyDescent="0.3">
      <c r="A2078" s="1" t="s">
        <v>306</v>
      </c>
      <c r="B2078" s="1" t="s">
        <v>1393</v>
      </c>
      <c r="C2078" s="1" t="s">
        <v>243</v>
      </c>
      <c r="D2078" s="1" t="s">
        <v>139</v>
      </c>
      <c r="E2078" s="2" t="s">
        <v>676</v>
      </c>
      <c r="F2078" s="3">
        <v>128</v>
      </c>
    </row>
    <row r="2079" spans="1:6" s="4" customFormat="1" ht="120" x14ac:dyDescent="0.3">
      <c r="A2079" s="1" t="s">
        <v>306</v>
      </c>
      <c r="B2079" s="1" t="s">
        <v>1393</v>
      </c>
      <c r="C2079" s="1" t="s">
        <v>249</v>
      </c>
      <c r="D2079" s="1"/>
      <c r="E2079" s="2" t="s">
        <v>690</v>
      </c>
      <c r="F2079" s="3">
        <v>4018.5</v>
      </c>
    </row>
    <row r="2080" spans="1:6" s="4" customFormat="1" ht="72" x14ac:dyDescent="0.3">
      <c r="A2080" s="1" t="s">
        <v>306</v>
      </c>
      <c r="B2080" s="1" t="s">
        <v>1393</v>
      </c>
      <c r="C2080" s="1" t="s">
        <v>244</v>
      </c>
      <c r="D2080" s="1"/>
      <c r="E2080" s="2" t="s">
        <v>692</v>
      </c>
      <c r="F2080" s="3">
        <v>3811.5</v>
      </c>
    </row>
    <row r="2081" spans="1:6" s="4" customFormat="1" ht="84" hidden="1" x14ac:dyDescent="0.3">
      <c r="A2081" s="1" t="s">
        <v>306</v>
      </c>
      <c r="B2081" s="1" t="s">
        <v>1393</v>
      </c>
      <c r="C2081" s="1" t="s">
        <v>244</v>
      </c>
      <c r="D2081" s="1" t="s">
        <v>143</v>
      </c>
      <c r="E2081" s="2" t="s">
        <v>673</v>
      </c>
      <c r="F2081" s="3">
        <v>3811.5</v>
      </c>
    </row>
    <row r="2082" spans="1:6" s="4" customFormat="1" ht="84" hidden="1" x14ac:dyDescent="0.3">
      <c r="A2082" s="1" t="s">
        <v>306</v>
      </c>
      <c r="B2082" s="1" t="s">
        <v>1393</v>
      </c>
      <c r="C2082" s="1" t="s">
        <v>244</v>
      </c>
      <c r="D2082" s="1" t="s">
        <v>139</v>
      </c>
      <c r="E2082" s="2" t="s">
        <v>676</v>
      </c>
      <c r="F2082" s="3">
        <v>3811.5</v>
      </c>
    </row>
    <row r="2083" spans="1:6" s="4" customFormat="1" ht="72" x14ac:dyDescent="0.3">
      <c r="A2083" s="1" t="s">
        <v>306</v>
      </c>
      <c r="B2083" s="1" t="s">
        <v>1393</v>
      </c>
      <c r="C2083" s="1" t="s">
        <v>245</v>
      </c>
      <c r="D2083" s="1"/>
      <c r="E2083" s="2" t="s">
        <v>1387</v>
      </c>
      <c r="F2083" s="3">
        <v>207</v>
      </c>
    </row>
    <row r="2084" spans="1:6" s="4" customFormat="1" ht="84" hidden="1" x14ac:dyDescent="0.3">
      <c r="A2084" s="1" t="s">
        <v>306</v>
      </c>
      <c r="B2084" s="1" t="s">
        <v>1393</v>
      </c>
      <c r="C2084" s="1" t="s">
        <v>245</v>
      </c>
      <c r="D2084" s="1" t="s">
        <v>143</v>
      </c>
      <c r="E2084" s="2" t="s">
        <v>673</v>
      </c>
      <c r="F2084" s="3">
        <v>207</v>
      </c>
    </row>
    <row r="2085" spans="1:6" s="4" customFormat="1" ht="84" hidden="1" x14ac:dyDescent="0.3">
      <c r="A2085" s="1" t="s">
        <v>306</v>
      </c>
      <c r="B2085" s="1" t="s">
        <v>1393</v>
      </c>
      <c r="C2085" s="1" t="s">
        <v>245</v>
      </c>
      <c r="D2085" s="1" t="s">
        <v>139</v>
      </c>
      <c r="E2085" s="2" t="s">
        <v>676</v>
      </c>
      <c r="F2085" s="3">
        <v>207</v>
      </c>
    </row>
    <row r="2086" spans="1:6" s="4" customFormat="1" ht="96" x14ac:dyDescent="0.3">
      <c r="A2086" s="1" t="s">
        <v>306</v>
      </c>
      <c r="B2086" s="1" t="s">
        <v>1393</v>
      </c>
      <c r="C2086" s="1" t="s">
        <v>250</v>
      </c>
      <c r="D2086" s="1"/>
      <c r="E2086" s="2" t="s">
        <v>693</v>
      </c>
      <c r="F2086" s="3">
        <v>4751.0999999999995</v>
      </c>
    </row>
    <row r="2087" spans="1:6" s="4" customFormat="1" ht="72" x14ac:dyDescent="0.3">
      <c r="A2087" s="1" t="s">
        <v>306</v>
      </c>
      <c r="B2087" s="1" t="s">
        <v>1393</v>
      </c>
      <c r="C2087" s="1" t="s">
        <v>246</v>
      </c>
      <c r="D2087" s="1"/>
      <c r="E2087" s="2" t="s">
        <v>694</v>
      </c>
      <c r="F2087" s="3">
        <v>4751.0999999999995</v>
      </c>
    </row>
    <row r="2088" spans="1:6" s="4" customFormat="1" ht="72" hidden="1" x14ac:dyDescent="0.3">
      <c r="A2088" s="1" t="s">
        <v>306</v>
      </c>
      <c r="B2088" s="1" t="s">
        <v>1393</v>
      </c>
      <c r="C2088" s="1" t="s">
        <v>246</v>
      </c>
      <c r="D2088" s="1" t="s">
        <v>51</v>
      </c>
      <c r="E2088" s="2" t="s">
        <v>663</v>
      </c>
      <c r="F2088" s="3">
        <v>4633.8999999999996</v>
      </c>
    </row>
    <row r="2089" spans="1:6" s="4" customFormat="1" ht="84" hidden="1" x14ac:dyDescent="0.3">
      <c r="A2089" s="1" t="s">
        <v>306</v>
      </c>
      <c r="B2089" s="1" t="s">
        <v>1393</v>
      </c>
      <c r="C2089" s="1" t="s">
        <v>246</v>
      </c>
      <c r="D2089" s="1" t="s">
        <v>52</v>
      </c>
      <c r="E2089" s="2" t="s">
        <v>664</v>
      </c>
      <c r="F2089" s="3">
        <v>4633.8999999999996</v>
      </c>
    </row>
    <row r="2090" spans="1:6" s="4" customFormat="1" ht="24" hidden="1" x14ac:dyDescent="0.3">
      <c r="A2090" s="1" t="s">
        <v>306</v>
      </c>
      <c r="B2090" s="1" t="s">
        <v>1393</v>
      </c>
      <c r="C2090" s="1" t="s">
        <v>246</v>
      </c>
      <c r="D2090" s="1" t="s">
        <v>53</v>
      </c>
      <c r="E2090" s="2" t="s">
        <v>679</v>
      </c>
      <c r="F2090" s="3">
        <v>117.2</v>
      </c>
    </row>
    <row r="2091" spans="1:6" s="4" customFormat="1" ht="36" hidden="1" x14ac:dyDescent="0.3">
      <c r="A2091" s="1" t="s">
        <v>306</v>
      </c>
      <c r="B2091" s="1" t="s">
        <v>1393</v>
      </c>
      <c r="C2091" s="1" t="s">
        <v>246</v>
      </c>
      <c r="D2091" s="1" t="s">
        <v>60</v>
      </c>
      <c r="E2091" s="2" t="s">
        <v>682</v>
      </c>
      <c r="F2091" s="3">
        <v>117.2</v>
      </c>
    </row>
    <row r="2092" spans="1:6" s="4" customFormat="1" ht="60" x14ac:dyDescent="0.3">
      <c r="A2092" s="1" t="s">
        <v>306</v>
      </c>
      <c r="B2092" s="1" t="s">
        <v>1393</v>
      </c>
      <c r="C2092" s="1" t="s">
        <v>182</v>
      </c>
      <c r="D2092" s="1"/>
      <c r="E2092" s="2" t="s">
        <v>695</v>
      </c>
      <c r="F2092" s="3">
        <v>120</v>
      </c>
    </row>
    <row r="2093" spans="1:6" s="4" customFormat="1" ht="120" x14ac:dyDescent="0.3">
      <c r="A2093" s="1" t="s">
        <v>306</v>
      </c>
      <c r="B2093" s="1" t="s">
        <v>1393</v>
      </c>
      <c r="C2093" s="1" t="s">
        <v>183</v>
      </c>
      <c r="D2093" s="1"/>
      <c r="E2093" s="2" t="s">
        <v>696</v>
      </c>
      <c r="F2093" s="3">
        <v>120</v>
      </c>
    </row>
    <row r="2094" spans="1:6" s="4" customFormat="1" ht="168" x14ac:dyDescent="0.3">
      <c r="A2094" s="1" t="s">
        <v>306</v>
      </c>
      <c r="B2094" s="1" t="s">
        <v>1393</v>
      </c>
      <c r="C2094" s="1" t="s">
        <v>198</v>
      </c>
      <c r="D2094" s="1"/>
      <c r="E2094" s="2" t="s">
        <v>697</v>
      </c>
      <c r="F2094" s="3">
        <v>25</v>
      </c>
    </row>
    <row r="2095" spans="1:6" s="4" customFormat="1" ht="84" hidden="1" x14ac:dyDescent="0.3">
      <c r="A2095" s="1" t="s">
        <v>306</v>
      </c>
      <c r="B2095" s="1" t="s">
        <v>1393</v>
      </c>
      <c r="C2095" s="1" t="s">
        <v>198</v>
      </c>
      <c r="D2095" s="1" t="s">
        <v>143</v>
      </c>
      <c r="E2095" s="2" t="s">
        <v>673</v>
      </c>
      <c r="F2095" s="3">
        <v>25</v>
      </c>
    </row>
    <row r="2096" spans="1:6" s="4" customFormat="1" ht="84" hidden="1" x14ac:dyDescent="0.3">
      <c r="A2096" s="1" t="s">
        <v>306</v>
      </c>
      <c r="B2096" s="1" t="s">
        <v>1393</v>
      </c>
      <c r="C2096" s="1" t="s">
        <v>198</v>
      </c>
      <c r="D2096" s="1" t="s">
        <v>139</v>
      </c>
      <c r="E2096" s="2" t="s">
        <v>676</v>
      </c>
      <c r="F2096" s="3">
        <v>25</v>
      </c>
    </row>
    <row r="2097" spans="1:6" s="4" customFormat="1" ht="156" x14ac:dyDescent="0.3">
      <c r="A2097" s="1" t="s">
        <v>306</v>
      </c>
      <c r="B2097" s="1" t="s">
        <v>1393</v>
      </c>
      <c r="C2097" s="1" t="s">
        <v>170</v>
      </c>
      <c r="D2097" s="1"/>
      <c r="E2097" s="2" t="s">
        <v>698</v>
      </c>
      <c r="F2097" s="3">
        <v>95</v>
      </c>
    </row>
    <row r="2098" spans="1:6" s="4" customFormat="1" ht="84" hidden="1" x14ac:dyDescent="0.3">
      <c r="A2098" s="1" t="s">
        <v>306</v>
      </c>
      <c r="B2098" s="1" t="s">
        <v>1393</v>
      </c>
      <c r="C2098" s="1" t="s">
        <v>170</v>
      </c>
      <c r="D2098" s="1" t="s">
        <v>143</v>
      </c>
      <c r="E2098" s="2" t="s">
        <v>673</v>
      </c>
      <c r="F2098" s="3">
        <v>95</v>
      </c>
    </row>
    <row r="2099" spans="1:6" s="4" customFormat="1" ht="84" hidden="1" x14ac:dyDescent="0.3">
      <c r="A2099" s="1" t="s">
        <v>306</v>
      </c>
      <c r="B2099" s="1" t="s">
        <v>1393</v>
      </c>
      <c r="C2099" s="1" t="s">
        <v>170</v>
      </c>
      <c r="D2099" s="1" t="s">
        <v>139</v>
      </c>
      <c r="E2099" s="2" t="s">
        <v>676</v>
      </c>
      <c r="F2099" s="3">
        <v>95</v>
      </c>
    </row>
    <row r="2100" spans="1:6" s="4" customFormat="1" ht="60" x14ac:dyDescent="0.3">
      <c r="A2100" s="1" t="s">
        <v>306</v>
      </c>
      <c r="B2100" s="1" t="s">
        <v>1393</v>
      </c>
      <c r="C2100" s="1" t="s">
        <v>62</v>
      </c>
      <c r="D2100" s="1"/>
      <c r="E2100" s="2" t="s">
        <v>1196</v>
      </c>
      <c r="F2100" s="3">
        <v>150.30000000000001</v>
      </c>
    </row>
    <row r="2101" spans="1:6" s="4" customFormat="1" ht="84" x14ac:dyDescent="0.3">
      <c r="A2101" s="1" t="s">
        <v>306</v>
      </c>
      <c r="B2101" s="1" t="s">
        <v>1393</v>
      </c>
      <c r="C2101" s="1" t="s">
        <v>527</v>
      </c>
      <c r="D2101" s="1"/>
      <c r="E2101" s="2" t="s">
        <v>114</v>
      </c>
      <c r="F2101" s="3">
        <v>150.30000000000001</v>
      </c>
    </row>
    <row r="2102" spans="1:6" s="4" customFormat="1" ht="72" hidden="1" x14ac:dyDescent="0.3">
      <c r="A2102" s="1" t="s">
        <v>306</v>
      </c>
      <c r="B2102" s="1" t="s">
        <v>1393</v>
      </c>
      <c r="C2102" s="1" t="s">
        <v>527</v>
      </c>
      <c r="D2102" s="1" t="s">
        <v>51</v>
      </c>
      <c r="E2102" s="2" t="s">
        <v>663</v>
      </c>
      <c r="F2102" s="3">
        <v>150.30000000000001</v>
      </c>
    </row>
    <row r="2103" spans="1:6" s="4" customFormat="1" ht="84" hidden="1" x14ac:dyDescent="0.3">
      <c r="A2103" s="1" t="s">
        <v>306</v>
      </c>
      <c r="B2103" s="1" t="s">
        <v>1393</v>
      </c>
      <c r="C2103" s="1" t="s">
        <v>527</v>
      </c>
      <c r="D2103" s="1" t="s">
        <v>52</v>
      </c>
      <c r="E2103" s="2" t="s">
        <v>664</v>
      </c>
      <c r="F2103" s="3">
        <v>150.30000000000001</v>
      </c>
    </row>
    <row r="2104" spans="1:6" s="4" customFormat="1" ht="48" hidden="1" x14ac:dyDescent="0.3">
      <c r="A2104" s="1" t="s">
        <v>306</v>
      </c>
      <c r="B2104" s="1" t="s">
        <v>130</v>
      </c>
      <c r="C2104" s="1"/>
      <c r="D2104" s="1"/>
      <c r="E2104" s="2" t="s">
        <v>620</v>
      </c>
      <c r="F2104" s="3">
        <v>785.625</v>
      </c>
    </row>
    <row r="2105" spans="1:6" s="4" customFormat="1" ht="84" hidden="1" x14ac:dyDescent="0.3">
      <c r="A2105" s="1" t="s">
        <v>306</v>
      </c>
      <c r="B2105" s="1" t="s">
        <v>1418</v>
      </c>
      <c r="C2105" s="1"/>
      <c r="D2105" s="1"/>
      <c r="E2105" s="2" t="s">
        <v>636</v>
      </c>
      <c r="F2105" s="3">
        <v>284.10000000000002</v>
      </c>
    </row>
    <row r="2106" spans="1:6" s="4" customFormat="1" ht="36" x14ac:dyDescent="0.3">
      <c r="A2106" s="1" t="s">
        <v>306</v>
      </c>
      <c r="B2106" s="1" t="s">
        <v>1418</v>
      </c>
      <c r="C2106" s="1" t="s">
        <v>184</v>
      </c>
      <c r="D2106" s="1"/>
      <c r="E2106" s="2" t="s">
        <v>700</v>
      </c>
      <c r="F2106" s="3">
        <v>11.5</v>
      </c>
    </row>
    <row r="2107" spans="1:6" s="4" customFormat="1" ht="144" x14ac:dyDescent="0.3">
      <c r="A2107" s="1" t="s">
        <v>306</v>
      </c>
      <c r="B2107" s="1" t="s">
        <v>1418</v>
      </c>
      <c r="C2107" s="1" t="s">
        <v>252</v>
      </c>
      <c r="D2107" s="1"/>
      <c r="E2107" s="2" t="s">
        <v>708</v>
      </c>
      <c r="F2107" s="3">
        <v>11.5</v>
      </c>
    </row>
    <row r="2108" spans="1:6" s="4" customFormat="1" ht="120" x14ac:dyDescent="0.3">
      <c r="A2108" s="1" t="s">
        <v>306</v>
      </c>
      <c r="B2108" s="1" t="s">
        <v>1418</v>
      </c>
      <c r="C2108" s="1" t="s">
        <v>253</v>
      </c>
      <c r="D2108" s="1"/>
      <c r="E2108" s="2" t="s">
        <v>717</v>
      </c>
      <c r="F2108" s="3">
        <v>11.5</v>
      </c>
    </row>
    <row r="2109" spans="1:6" s="4" customFormat="1" ht="48" x14ac:dyDescent="0.3">
      <c r="A2109" s="1" t="s">
        <v>306</v>
      </c>
      <c r="B2109" s="1" t="s">
        <v>1418</v>
      </c>
      <c r="C2109" s="1" t="s">
        <v>251</v>
      </c>
      <c r="D2109" s="1"/>
      <c r="E2109" s="2" t="s">
        <v>718</v>
      </c>
      <c r="F2109" s="3">
        <v>11.5</v>
      </c>
    </row>
    <row r="2110" spans="1:6" s="4" customFormat="1" ht="72" hidden="1" x14ac:dyDescent="0.3">
      <c r="A2110" s="1" t="s">
        <v>306</v>
      </c>
      <c r="B2110" s="1" t="s">
        <v>1418</v>
      </c>
      <c r="C2110" s="1" t="s">
        <v>251</v>
      </c>
      <c r="D2110" s="1" t="s">
        <v>51</v>
      </c>
      <c r="E2110" s="2" t="s">
        <v>663</v>
      </c>
      <c r="F2110" s="3">
        <v>11.5</v>
      </c>
    </row>
    <row r="2111" spans="1:6" s="4" customFormat="1" ht="84" hidden="1" x14ac:dyDescent="0.3">
      <c r="A2111" s="1" t="s">
        <v>306</v>
      </c>
      <c r="B2111" s="1" t="s">
        <v>1418</v>
      </c>
      <c r="C2111" s="1" t="s">
        <v>251</v>
      </c>
      <c r="D2111" s="1" t="s">
        <v>52</v>
      </c>
      <c r="E2111" s="2" t="s">
        <v>664</v>
      </c>
      <c r="F2111" s="3">
        <v>11.5</v>
      </c>
    </row>
    <row r="2112" spans="1:6" s="4" customFormat="1" ht="60" x14ac:dyDescent="0.3">
      <c r="A2112" s="1" t="s">
        <v>306</v>
      </c>
      <c r="B2112" s="1" t="s">
        <v>1418</v>
      </c>
      <c r="C2112" s="1" t="s">
        <v>62</v>
      </c>
      <c r="D2112" s="1"/>
      <c r="E2112" s="2" t="s">
        <v>1196</v>
      </c>
      <c r="F2112" s="3">
        <v>272.60000000000002</v>
      </c>
    </row>
    <row r="2113" spans="1:6" s="4" customFormat="1" ht="36" x14ac:dyDescent="0.3">
      <c r="A2113" s="1" t="s">
        <v>306</v>
      </c>
      <c r="B2113" s="1" t="s">
        <v>1418</v>
      </c>
      <c r="C2113" s="1" t="s">
        <v>63</v>
      </c>
      <c r="D2113" s="1"/>
      <c r="E2113" s="2" t="s">
        <v>115</v>
      </c>
      <c r="F2113" s="3">
        <v>272.60000000000002</v>
      </c>
    </row>
    <row r="2114" spans="1:6" s="4" customFormat="1" ht="108" x14ac:dyDescent="0.3">
      <c r="A2114" s="1" t="s">
        <v>306</v>
      </c>
      <c r="B2114" s="1" t="s">
        <v>1418</v>
      </c>
      <c r="C2114" s="1" t="s">
        <v>305</v>
      </c>
      <c r="D2114" s="1"/>
      <c r="E2114" s="2" t="s">
        <v>124</v>
      </c>
      <c r="F2114" s="3">
        <v>272.60000000000002</v>
      </c>
    </row>
    <row r="2115" spans="1:6" s="4" customFormat="1" ht="72" hidden="1" x14ac:dyDescent="0.3">
      <c r="A2115" s="1" t="s">
        <v>306</v>
      </c>
      <c r="B2115" s="1" t="s">
        <v>1418</v>
      </c>
      <c r="C2115" s="1" t="s">
        <v>305</v>
      </c>
      <c r="D2115" s="1" t="s">
        <v>51</v>
      </c>
      <c r="E2115" s="2" t="s">
        <v>663</v>
      </c>
      <c r="F2115" s="3">
        <v>270.10000000000002</v>
      </c>
    </row>
    <row r="2116" spans="1:6" s="4" customFormat="1" ht="84" hidden="1" x14ac:dyDescent="0.3">
      <c r="A2116" s="1" t="s">
        <v>306</v>
      </c>
      <c r="B2116" s="1" t="s">
        <v>1418</v>
      </c>
      <c r="C2116" s="1" t="s">
        <v>305</v>
      </c>
      <c r="D2116" s="1" t="s">
        <v>52</v>
      </c>
      <c r="E2116" s="2" t="s">
        <v>664</v>
      </c>
      <c r="F2116" s="3">
        <v>270.10000000000002</v>
      </c>
    </row>
    <row r="2117" spans="1:6" s="4" customFormat="1" ht="24" hidden="1" x14ac:dyDescent="0.3">
      <c r="A2117" s="1" t="s">
        <v>306</v>
      </c>
      <c r="B2117" s="1" t="s">
        <v>1418</v>
      </c>
      <c r="C2117" s="1" t="s">
        <v>305</v>
      </c>
      <c r="D2117" s="1" t="s">
        <v>53</v>
      </c>
      <c r="E2117" s="2" t="s">
        <v>679</v>
      </c>
      <c r="F2117" s="3">
        <v>2.5</v>
      </c>
    </row>
    <row r="2118" spans="1:6" s="4" customFormat="1" ht="36" hidden="1" x14ac:dyDescent="0.3">
      <c r="A2118" s="1" t="s">
        <v>306</v>
      </c>
      <c r="B2118" s="1" t="s">
        <v>1418</v>
      </c>
      <c r="C2118" s="1" t="s">
        <v>305</v>
      </c>
      <c r="D2118" s="1" t="s">
        <v>60</v>
      </c>
      <c r="E2118" s="2" t="s">
        <v>682</v>
      </c>
      <c r="F2118" s="3">
        <v>2.5</v>
      </c>
    </row>
    <row r="2119" spans="1:6" s="4" customFormat="1" ht="72" hidden="1" x14ac:dyDescent="0.3">
      <c r="A2119" s="1" t="s">
        <v>306</v>
      </c>
      <c r="B2119" s="1" t="s">
        <v>1419</v>
      </c>
      <c r="C2119" s="1"/>
      <c r="D2119" s="1"/>
      <c r="E2119" s="2" t="s">
        <v>638</v>
      </c>
      <c r="F2119" s="3">
        <v>501.52499999999998</v>
      </c>
    </row>
    <row r="2120" spans="1:6" s="4" customFormat="1" ht="36" x14ac:dyDescent="0.3">
      <c r="A2120" s="1" t="s">
        <v>306</v>
      </c>
      <c r="B2120" s="1" t="s">
        <v>1419</v>
      </c>
      <c r="C2120" s="1" t="s">
        <v>184</v>
      </c>
      <c r="D2120" s="1"/>
      <c r="E2120" s="2" t="s">
        <v>700</v>
      </c>
      <c r="F2120" s="3">
        <v>99.5</v>
      </c>
    </row>
    <row r="2121" spans="1:6" s="4" customFormat="1" ht="84" x14ac:dyDescent="0.3">
      <c r="A2121" s="1" t="s">
        <v>306</v>
      </c>
      <c r="B2121" s="1" t="s">
        <v>1419</v>
      </c>
      <c r="C2121" s="1" t="s">
        <v>255</v>
      </c>
      <c r="D2121" s="1"/>
      <c r="E2121" s="2" t="s">
        <v>719</v>
      </c>
      <c r="F2121" s="3">
        <v>99.5</v>
      </c>
    </row>
    <row r="2122" spans="1:6" s="4" customFormat="1" ht="72" x14ac:dyDescent="0.3">
      <c r="A2122" s="1" t="s">
        <v>306</v>
      </c>
      <c r="B2122" s="1" t="s">
        <v>1419</v>
      </c>
      <c r="C2122" s="1" t="s">
        <v>256</v>
      </c>
      <c r="D2122" s="1"/>
      <c r="E2122" s="2" t="s">
        <v>720</v>
      </c>
      <c r="F2122" s="3">
        <v>99.5</v>
      </c>
    </row>
    <row r="2123" spans="1:6" s="4" customFormat="1" ht="84" x14ac:dyDescent="0.3">
      <c r="A2123" s="1" t="s">
        <v>306</v>
      </c>
      <c r="B2123" s="1" t="s">
        <v>1419</v>
      </c>
      <c r="C2123" s="1" t="s">
        <v>254</v>
      </c>
      <c r="D2123" s="1"/>
      <c r="E2123" s="2" t="s">
        <v>722</v>
      </c>
      <c r="F2123" s="3">
        <v>99.5</v>
      </c>
    </row>
    <row r="2124" spans="1:6" s="4" customFormat="1" ht="72" hidden="1" x14ac:dyDescent="0.3">
      <c r="A2124" s="1" t="s">
        <v>306</v>
      </c>
      <c r="B2124" s="1" t="s">
        <v>1419</v>
      </c>
      <c r="C2124" s="1" t="s">
        <v>254</v>
      </c>
      <c r="D2124" s="1" t="s">
        <v>51</v>
      </c>
      <c r="E2124" s="2" t="s">
        <v>663</v>
      </c>
      <c r="F2124" s="3">
        <v>99.5</v>
      </c>
    </row>
    <row r="2125" spans="1:6" s="4" customFormat="1" ht="84" hidden="1" x14ac:dyDescent="0.3">
      <c r="A2125" s="1" t="s">
        <v>306</v>
      </c>
      <c r="B2125" s="1" t="s">
        <v>1419</v>
      </c>
      <c r="C2125" s="1" t="s">
        <v>254</v>
      </c>
      <c r="D2125" s="1" t="s">
        <v>52</v>
      </c>
      <c r="E2125" s="2" t="s">
        <v>664</v>
      </c>
      <c r="F2125" s="3">
        <v>99.5</v>
      </c>
    </row>
    <row r="2126" spans="1:6" s="4" customFormat="1" ht="60" x14ac:dyDescent="0.3">
      <c r="A2126" s="1" t="s">
        <v>306</v>
      </c>
      <c r="B2126" s="1" t="s">
        <v>1419</v>
      </c>
      <c r="C2126" s="1" t="s">
        <v>62</v>
      </c>
      <c r="D2126" s="1"/>
      <c r="E2126" s="2" t="s">
        <v>1196</v>
      </c>
      <c r="F2126" s="3">
        <v>402.02499999999998</v>
      </c>
    </row>
    <row r="2127" spans="1:6" s="4" customFormat="1" ht="36" x14ac:dyDescent="0.3">
      <c r="A2127" s="1" t="s">
        <v>306</v>
      </c>
      <c r="B2127" s="1" t="s">
        <v>1419</v>
      </c>
      <c r="C2127" s="1" t="s">
        <v>63</v>
      </c>
      <c r="D2127" s="1"/>
      <c r="E2127" s="2" t="s">
        <v>115</v>
      </c>
      <c r="F2127" s="3">
        <v>402.02499999999998</v>
      </c>
    </row>
    <row r="2128" spans="1:6" s="4" customFormat="1" ht="48" x14ac:dyDescent="0.3">
      <c r="A2128" s="1" t="s">
        <v>306</v>
      </c>
      <c r="B2128" s="1" t="s">
        <v>1419</v>
      </c>
      <c r="C2128" s="1" t="s">
        <v>375</v>
      </c>
      <c r="D2128" s="1"/>
      <c r="E2128" s="2" t="s">
        <v>1211</v>
      </c>
      <c r="F2128" s="3">
        <v>115.462</v>
      </c>
    </row>
    <row r="2129" spans="1:6" s="4" customFormat="1" ht="72" hidden="1" x14ac:dyDescent="0.3">
      <c r="A2129" s="1" t="s">
        <v>306</v>
      </c>
      <c r="B2129" s="1" t="s">
        <v>1419</v>
      </c>
      <c r="C2129" s="1" t="s">
        <v>375</v>
      </c>
      <c r="D2129" s="1" t="s">
        <v>51</v>
      </c>
      <c r="E2129" s="2" t="s">
        <v>663</v>
      </c>
      <c r="F2129" s="3">
        <v>115.462</v>
      </c>
    </row>
    <row r="2130" spans="1:6" s="4" customFormat="1" ht="84" hidden="1" x14ac:dyDescent="0.3">
      <c r="A2130" s="1" t="s">
        <v>306</v>
      </c>
      <c r="B2130" s="1" t="s">
        <v>1419</v>
      </c>
      <c r="C2130" s="1" t="s">
        <v>375</v>
      </c>
      <c r="D2130" s="1" t="s">
        <v>52</v>
      </c>
      <c r="E2130" s="2" t="s">
        <v>664</v>
      </c>
      <c r="F2130" s="3">
        <v>115.462</v>
      </c>
    </row>
    <row r="2131" spans="1:6" s="4" customFormat="1" ht="84" x14ac:dyDescent="0.3">
      <c r="A2131" s="1" t="s">
        <v>306</v>
      </c>
      <c r="B2131" s="1" t="s">
        <v>1419</v>
      </c>
      <c r="C2131" s="1" t="s">
        <v>376</v>
      </c>
      <c r="D2131" s="1"/>
      <c r="E2131" s="2" t="s">
        <v>1212</v>
      </c>
      <c r="F2131" s="3">
        <v>286.56299999999999</v>
      </c>
    </row>
    <row r="2132" spans="1:6" s="4" customFormat="1" ht="144" hidden="1" x14ac:dyDescent="0.3">
      <c r="A2132" s="1" t="s">
        <v>306</v>
      </c>
      <c r="B2132" s="1" t="s">
        <v>1419</v>
      </c>
      <c r="C2132" s="1" t="s">
        <v>376</v>
      </c>
      <c r="D2132" s="1" t="s">
        <v>58</v>
      </c>
      <c r="E2132" s="2" t="s">
        <v>660</v>
      </c>
      <c r="F2132" s="3">
        <v>154.67031</v>
      </c>
    </row>
    <row r="2133" spans="1:6" s="4" customFormat="1" ht="60" hidden="1" x14ac:dyDescent="0.3">
      <c r="A2133" s="1" t="s">
        <v>306</v>
      </c>
      <c r="B2133" s="1" t="s">
        <v>1419</v>
      </c>
      <c r="C2133" s="1" t="s">
        <v>376</v>
      </c>
      <c r="D2133" s="1" t="s">
        <v>68</v>
      </c>
      <c r="E2133" s="2" t="s">
        <v>662</v>
      </c>
      <c r="F2133" s="3">
        <v>154.67031</v>
      </c>
    </row>
    <row r="2134" spans="1:6" s="4" customFormat="1" ht="72" hidden="1" x14ac:dyDescent="0.3">
      <c r="A2134" s="1" t="s">
        <v>306</v>
      </c>
      <c r="B2134" s="1" t="s">
        <v>1419</v>
      </c>
      <c r="C2134" s="1" t="s">
        <v>376</v>
      </c>
      <c r="D2134" s="1" t="s">
        <v>51</v>
      </c>
      <c r="E2134" s="2" t="s">
        <v>663</v>
      </c>
      <c r="F2134" s="3">
        <v>131.89268999999999</v>
      </c>
    </row>
    <row r="2135" spans="1:6" s="4" customFormat="1" ht="84" hidden="1" x14ac:dyDescent="0.3">
      <c r="A2135" s="1" t="s">
        <v>306</v>
      </c>
      <c r="B2135" s="1" t="s">
        <v>1419</v>
      </c>
      <c r="C2135" s="1" t="s">
        <v>376</v>
      </c>
      <c r="D2135" s="1" t="s">
        <v>52</v>
      </c>
      <c r="E2135" s="2" t="s">
        <v>664</v>
      </c>
      <c r="F2135" s="3">
        <v>131.89268999999999</v>
      </c>
    </row>
    <row r="2136" spans="1:6" s="4" customFormat="1" ht="24" hidden="1" x14ac:dyDescent="0.3">
      <c r="A2136" s="1" t="s">
        <v>306</v>
      </c>
      <c r="B2136" s="1" t="s">
        <v>70</v>
      </c>
      <c r="C2136" s="1"/>
      <c r="D2136" s="1"/>
      <c r="E2136" s="2" t="s">
        <v>621</v>
      </c>
      <c r="F2136" s="3">
        <v>353170.35618000006</v>
      </c>
    </row>
    <row r="2137" spans="1:6" s="4" customFormat="1" ht="24" hidden="1" x14ac:dyDescent="0.3">
      <c r="A2137" s="1" t="s">
        <v>306</v>
      </c>
      <c r="B2137" s="1" t="s">
        <v>1420</v>
      </c>
      <c r="C2137" s="1"/>
      <c r="D2137" s="1"/>
      <c r="E2137" s="2" t="s">
        <v>641</v>
      </c>
      <c r="F2137" s="3">
        <v>349976.71378000005</v>
      </c>
    </row>
    <row r="2138" spans="1:6" s="4" customFormat="1" ht="72" x14ac:dyDescent="0.3">
      <c r="A2138" s="1" t="s">
        <v>306</v>
      </c>
      <c r="B2138" s="1" t="s">
        <v>1420</v>
      </c>
      <c r="C2138" s="1" t="s">
        <v>263</v>
      </c>
      <c r="D2138" s="1"/>
      <c r="E2138" s="2" t="s">
        <v>812</v>
      </c>
      <c r="F2138" s="3">
        <v>324649.37193000002</v>
      </c>
    </row>
    <row r="2139" spans="1:6" s="4" customFormat="1" ht="84" x14ac:dyDescent="0.3">
      <c r="A2139" s="1" t="s">
        <v>306</v>
      </c>
      <c r="B2139" s="1" t="s">
        <v>1420</v>
      </c>
      <c r="C2139" s="1" t="s">
        <v>264</v>
      </c>
      <c r="D2139" s="1"/>
      <c r="E2139" s="2" t="s">
        <v>813</v>
      </c>
      <c r="F2139" s="3">
        <v>324649.37193000002</v>
      </c>
    </row>
    <row r="2140" spans="1:6" s="4" customFormat="1" ht="120" x14ac:dyDescent="0.3">
      <c r="A2140" s="1" t="s">
        <v>306</v>
      </c>
      <c r="B2140" s="1" t="s">
        <v>1420</v>
      </c>
      <c r="C2140" s="1" t="s">
        <v>265</v>
      </c>
      <c r="D2140" s="1"/>
      <c r="E2140" s="2" t="s">
        <v>814</v>
      </c>
      <c r="F2140" s="3">
        <v>196144.41193</v>
      </c>
    </row>
    <row r="2141" spans="1:6" s="4" customFormat="1" ht="48" x14ac:dyDescent="0.3">
      <c r="A2141" s="1" t="s">
        <v>306</v>
      </c>
      <c r="B2141" s="1" t="s">
        <v>1420</v>
      </c>
      <c r="C2141" s="1" t="s">
        <v>257</v>
      </c>
      <c r="D2141" s="1"/>
      <c r="E2141" s="2" t="s">
        <v>815</v>
      </c>
      <c r="F2141" s="3">
        <v>174448.77100000001</v>
      </c>
    </row>
    <row r="2142" spans="1:6" s="4" customFormat="1" ht="72" hidden="1" x14ac:dyDescent="0.3">
      <c r="A2142" s="1" t="s">
        <v>306</v>
      </c>
      <c r="B2142" s="1" t="s">
        <v>1420</v>
      </c>
      <c r="C2142" s="1" t="s">
        <v>257</v>
      </c>
      <c r="D2142" s="1" t="s">
        <v>51</v>
      </c>
      <c r="E2142" s="2" t="s">
        <v>663</v>
      </c>
      <c r="F2142" s="3">
        <v>174448.77100000001</v>
      </c>
    </row>
    <row r="2143" spans="1:6" s="4" customFormat="1" ht="84" hidden="1" x14ac:dyDescent="0.3">
      <c r="A2143" s="1" t="s">
        <v>306</v>
      </c>
      <c r="B2143" s="1" t="s">
        <v>1420</v>
      </c>
      <c r="C2143" s="1" t="s">
        <v>257</v>
      </c>
      <c r="D2143" s="1" t="s">
        <v>52</v>
      </c>
      <c r="E2143" s="2" t="s">
        <v>664</v>
      </c>
      <c r="F2143" s="3">
        <v>174448.77100000001</v>
      </c>
    </row>
    <row r="2144" spans="1:6" s="4" customFormat="1" ht="60" x14ac:dyDescent="0.3">
      <c r="A2144" s="1" t="s">
        <v>306</v>
      </c>
      <c r="B2144" s="1" t="s">
        <v>1420</v>
      </c>
      <c r="C2144" s="1" t="s">
        <v>258</v>
      </c>
      <c r="D2144" s="1"/>
      <c r="E2144" s="2" t="s">
        <v>817</v>
      </c>
      <c r="F2144" s="3">
        <v>21635.3</v>
      </c>
    </row>
    <row r="2145" spans="1:6" s="4" customFormat="1" ht="72" hidden="1" x14ac:dyDescent="0.3">
      <c r="A2145" s="1" t="s">
        <v>306</v>
      </c>
      <c r="B2145" s="1" t="s">
        <v>1420</v>
      </c>
      <c r="C2145" s="1" t="s">
        <v>258</v>
      </c>
      <c r="D2145" s="1" t="s">
        <v>51</v>
      </c>
      <c r="E2145" s="2" t="s">
        <v>663</v>
      </c>
      <c r="F2145" s="3">
        <v>21635.3</v>
      </c>
    </row>
    <row r="2146" spans="1:6" s="4" customFormat="1" ht="84" hidden="1" x14ac:dyDescent="0.3">
      <c r="A2146" s="1" t="s">
        <v>306</v>
      </c>
      <c r="B2146" s="1" t="s">
        <v>1420</v>
      </c>
      <c r="C2146" s="1" t="s">
        <v>258</v>
      </c>
      <c r="D2146" s="1" t="s">
        <v>52</v>
      </c>
      <c r="E2146" s="2" t="s">
        <v>664</v>
      </c>
      <c r="F2146" s="3">
        <v>21635.3</v>
      </c>
    </row>
    <row r="2147" spans="1:6" s="4" customFormat="1" ht="36" x14ac:dyDescent="0.3">
      <c r="A2147" s="1" t="s">
        <v>306</v>
      </c>
      <c r="B2147" s="1" t="s">
        <v>1420</v>
      </c>
      <c r="C2147" s="1" t="s">
        <v>1333</v>
      </c>
      <c r="D2147" s="1"/>
      <c r="E2147" s="2" t="s">
        <v>1367</v>
      </c>
      <c r="F2147" s="3">
        <v>60.34093</v>
      </c>
    </row>
    <row r="2148" spans="1:6" s="4" customFormat="1" ht="72" hidden="1" x14ac:dyDescent="0.3">
      <c r="A2148" s="1" t="s">
        <v>306</v>
      </c>
      <c r="B2148" s="1" t="s">
        <v>1420</v>
      </c>
      <c r="C2148" s="1" t="s">
        <v>1333</v>
      </c>
      <c r="D2148" s="1" t="s">
        <v>51</v>
      </c>
      <c r="E2148" s="2" t="s">
        <v>663</v>
      </c>
      <c r="F2148" s="3">
        <v>60.34093</v>
      </c>
    </row>
    <row r="2149" spans="1:6" s="4" customFormat="1" ht="84" hidden="1" x14ac:dyDescent="0.3">
      <c r="A2149" s="1" t="s">
        <v>306</v>
      </c>
      <c r="B2149" s="1" t="s">
        <v>1420</v>
      </c>
      <c r="C2149" s="1" t="s">
        <v>1333</v>
      </c>
      <c r="D2149" s="1" t="s">
        <v>52</v>
      </c>
      <c r="E2149" s="2" t="s">
        <v>664</v>
      </c>
      <c r="F2149" s="3">
        <v>60.34093</v>
      </c>
    </row>
    <row r="2150" spans="1:6" s="4" customFormat="1" ht="156" x14ac:dyDescent="0.3">
      <c r="A2150" s="1" t="s">
        <v>306</v>
      </c>
      <c r="B2150" s="1" t="s">
        <v>1420</v>
      </c>
      <c r="C2150" s="1" t="s">
        <v>1260</v>
      </c>
      <c r="D2150" s="1"/>
      <c r="E2150" s="2" t="s">
        <v>1293</v>
      </c>
      <c r="F2150" s="3">
        <v>56786.063000000002</v>
      </c>
    </row>
    <row r="2151" spans="1:6" s="4" customFormat="1" ht="144" x14ac:dyDescent="0.3">
      <c r="A2151" s="1" t="s">
        <v>306</v>
      </c>
      <c r="B2151" s="1" t="s">
        <v>1420</v>
      </c>
      <c r="C2151" s="1" t="s">
        <v>1445</v>
      </c>
      <c r="D2151" s="1"/>
      <c r="E2151" s="2" t="s">
        <v>819</v>
      </c>
      <c r="F2151" s="3">
        <v>56786.063000000002</v>
      </c>
    </row>
    <row r="2152" spans="1:6" s="4" customFormat="1" ht="72" hidden="1" x14ac:dyDescent="0.3">
      <c r="A2152" s="1" t="s">
        <v>306</v>
      </c>
      <c r="B2152" s="1" t="s">
        <v>1420</v>
      </c>
      <c r="C2152" s="1" t="s">
        <v>1445</v>
      </c>
      <c r="D2152" s="1" t="s">
        <v>51</v>
      </c>
      <c r="E2152" s="2" t="s">
        <v>663</v>
      </c>
      <c r="F2152" s="3">
        <v>56786.063000000002</v>
      </c>
    </row>
    <row r="2153" spans="1:6" s="4" customFormat="1" ht="84" hidden="1" x14ac:dyDescent="0.3">
      <c r="A2153" s="1" t="s">
        <v>306</v>
      </c>
      <c r="B2153" s="1" t="s">
        <v>1420</v>
      </c>
      <c r="C2153" s="1" t="s">
        <v>1445</v>
      </c>
      <c r="D2153" s="1" t="s">
        <v>52</v>
      </c>
      <c r="E2153" s="2" t="s">
        <v>664</v>
      </c>
      <c r="F2153" s="3">
        <v>56786.063000000002</v>
      </c>
    </row>
    <row r="2154" spans="1:6" s="4" customFormat="1" ht="48" x14ac:dyDescent="0.3">
      <c r="A2154" s="1" t="s">
        <v>306</v>
      </c>
      <c r="B2154" s="1" t="s">
        <v>1420</v>
      </c>
      <c r="C2154" s="1" t="s">
        <v>1440</v>
      </c>
      <c r="D2154" s="1"/>
      <c r="E2154" s="2" t="s">
        <v>1441</v>
      </c>
      <c r="F2154" s="3">
        <v>71718.896999999997</v>
      </c>
    </row>
    <row r="2155" spans="1:6" s="4" customFormat="1" ht="120" x14ac:dyDescent="0.3">
      <c r="A2155" s="1" t="s">
        <v>306</v>
      </c>
      <c r="B2155" s="1" t="s">
        <v>1420</v>
      </c>
      <c r="C2155" s="1" t="s">
        <v>1442</v>
      </c>
      <c r="D2155" s="1"/>
      <c r="E2155" s="2" t="s">
        <v>1443</v>
      </c>
      <c r="F2155" s="3">
        <v>71718.896999999997</v>
      </c>
    </row>
    <row r="2156" spans="1:6" s="4" customFormat="1" ht="72" hidden="1" x14ac:dyDescent="0.3">
      <c r="A2156" s="1" t="s">
        <v>306</v>
      </c>
      <c r="B2156" s="1" t="s">
        <v>1420</v>
      </c>
      <c r="C2156" s="1" t="s">
        <v>1442</v>
      </c>
      <c r="D2156" s="1" t="s">
        <v>51</v>
      </c>
      <c r="E2156" s="2" t="s">
        <v>663</v>
      </c>
      <c r="F2156" s="3">
        <v>71718.896999999997</v>
      </c>
    </row>
    <row r="2157" spans="1:6" s="4" customFormat="1" ht="84" hidden="1" x14ac:dyDescent="0.3">
      <c r="A2157" s="1" t="s">
        <v>306</v>
      </c>
      <c r="B2157" s="1" t="s">
        <v>1420</v>
      </c>
      <c r="C2157" s="1" t="s">
        <v>1442</v>
      </c>
      <c r="D2157" s="1" t="s">
        <v>52</v>
      </c>
      <c r="E2157" s="2" t="s">
        <v>664</v>
      </c>
      <c r="F2157" s="3">
        <v>71718.896999999997</v>
      </c>
    </row>
    <row r="2158" spans="1:6" s="4" customFormat="1" ht="48" x14ac:dyDescent="0.3">
      <c r="A2158" s="1" t="s">
        <v>306</v>
      </c>
      <c r="B2158" s="1" t="s">
        <v>1420</v>
      </c>
      <c r="C2158" s="1" t="s">
        <v>266</v>
      </c>
      <c r="D2158" s="1"/>
      <c r="E2158" s="2" t="s">
        <v>5</v>
      </c>
      <c r="F2158" s="3">
        <v>310.89999999999998</v>
      </c>
    </row>
    <row r="2159" spans="1:6" s="4" customFormat="1" ht="72" x14ac:dyDescent="0.3">
      <c r="A2159" s="1" t="s">
        <v>306</v>
      </c>
      <c r="B2159" s="1" t="s">
        <v>1420</v>
      </c>
      <c r="C2159" s="1" t="s">
        <v>267</v>
      </c>
      <c r="D2159" s="1"/>
      <c r="E2159" s="2" t="s">
        <v>6</v>
      </c>
      <c r="F2159" s="3">
        <v>310.89999999999998</v>
      </c>
    </row>
    <row r="2160" spans="1:6" s="4" customFormat="1" ht="120" x14ac:dyDescent="0.3">
      <c r="A2160" s="1" t="s">
        <v>306</v>
      </c>
      <c r="B2160" s="1" t="s">
        <v>1420</v>
      </c>
      <c r="C2160" s="1" t="s">
        <v>259</v>
      </c>
      <c r="D2160" s="1"/>
      <c r="E2160" s="2" t="s">
        <v>19</v>
      </c>
      <c r="F2160" s="3">
        <v>310.89999999999998</v>
      </c>
    </row>
    <row r="2161" spans="1:6" s="4" customFormat="1" ht="72" hidden="1" x14ac:dyDescent="0.3">
      <c r="A2161" s="1" t="s">
        <v>306</v>
      </c>
      <c r="B2161" s="1" t="s">
        <v>1420</v>
      </c>
      <c r="C2161" s="1" t="s">
        <v>259</v>
      </c>
      <c r="D2161" s="1" t="s">
        <v>51</v>
      </c>
      <c r="E2161" s="2" t="s">
        <v>663</v>
      </c>
      <c r="F2161" s="3">
        <v>310.89999999999998</v>
      </c>
    </row>
    <row r="2162" spans="1:6" s="4" customFormat="1" ht="84" hidden="1" x14ac:dyDescent="0.3">
      <c r="A2162" s="1" t="s">
        <v>306</v>
      </c>
      <c r="B2162" s="1" t="s">
        <v>1420</v>
      </c>
      <c r="C2162" s="1" t="s">
        <v>259</v>
      </c>
      <c r="D2162" s="1" t="s">
        <v>52</v>
      </c>
      <c r="E2162" s="2" t="s">
        <v>664</v>
      </c>
      <c r="F2162" s="3">
        <v>310.89999999999998</v>
      </c>
    </row>
    <row r="2163" spans="1:6" s="4" customFormat="1" ht="144" x14ac:dyDescent="0.3">
      <c r="A2163" s="1" t="s">
        <v>306</v>
      </c>
      <c r="B2163" s="1" t="s">
        <v>1420</v>
      </c>
      <c r="C2163" s="1" t="s">
        <v>72</v>
      </c>
      <c r="D2163" s="1"/>
      <c r="E2163" s="2" t="s">
        <v>842</v>
      </c>
      <c r="F2163" s="3">
        <v>3036.5</v>
      </c>
    </row>
    <row r="2164" spans="1:6" s="4" customFormat="1" ht="108" x14ac:dyDescent="0.3">
      <c r="A2164" s="1" t="s">
        <v>306</v>
      </c>
      <c r="B2164" s="1" t="s">
        <v>1420</v>
      </c>
      <c r="C2164" s="1" t="s">
        <v>73</v>
      </c>
      <c r="D2164" s="1"/>
      <c r="E2164" s="2" t="s">
        <v>29</v>
      </c>
      <c r="F2164" s="3">
        <v>3036.5</v>
      </c>
    </row>
    <row r="2165" spans="1:6" s="4" customFormat="1" ht="144" x14ac:dyDescent="0.3">
      <c r="A2165" s="1" t="s">
        <v>306</v>
      </c>
      <c r="B2165" s="1" t="s">
        <v>1420</v>
      </c>
      <c r="C2165" s="1" t="s">
        <v>268</v>
      </c>
      <c r="D2165" s="1"/>
      <c r="E2165" s="2" t="s">
        <v>864</v>
      </c>
      <c r="F2165" s="3">
        <v>3036.5</v>
      </c>
    </row>
    <row r="2166" spans="1:6" s="4" customFormat="1" ht="48" x14ac:dyDescent="0.3">
      <c r="A2166" s="1" t="s">
        <v>306</v>
      </c>
      <c r="B2166" s="1" t="s">
        <v>1420</v>
      </c>
      <c r="C2166" s="1" t="s">
        <v>260</v>
      </c>
      <c r="D2166" s="1"/>
      <c r="E2166" s="2" t="s">
        <v>865</v>
      </c>
      <c r="F2166" s="3">
        <v>3036.5</v>
      </c>
    </row>
    <row r="2167" spans="1:6" s="4" customFormat="1" ht="72" hidden="1" x14ac:dyDescent="0.3">
      <c r="A2167" s="1" t="s">
        <v>306</v>
      </c>
      <c r="B2167" s="1" t="s">
        <v>1420</v>
      </c>
      <c r="C2167" s="1" t="s">
        <v>260</v>
      </c>
      <c r="D2167" s="1" t="s">
        <v>51</v>
      </c>
      <c r="E2167" s="2" t="s">
        <v>663</v>
      </c>
      <c r="F2167" s="3">
        <v>3036.5</v>
      </c>
    </row>
    <row r="2168" spans="1:6" s="4" customFormat="1" ht="84" hidden="1" x14ac:dyDescent="0.3">
      <c r="A2168" s="1" t="s">
        <v>306</v>
      </c>
      <c r="B2168" s="1" t="s">
        <v>1420</v>
      </c>
      <c r="C2168" s="1" t="s">
        <v>260</v>
      </c>
      <c r="D2168" s="1" t="s">
        <v>52</v>
      </c>
      <c r="E2168" s="2" t="s">
        <v>664</v>
      </c>
      <c r="F2168" s="3">
        <v>3036.5</v>
      </c>
    </row>
    <row r="2169" spans="1:6" s="4" customFormat="1" ht="72" x14ac:dyDescent="0.3">
      <c r="A2169" s="1" t="s">
        <v>306</v>
      </c>
      <c r="B2169" s="1" t="s">
        <v>1420</v>
      </c>
      <c r="C2169" s="1" t="s">
        <v>269</v>
      </c>
      <c r="D2169" s="1"/>
      <c r="E2169" s="2" t="s">
        <v>1137</v>
      </c>
      <c r="F2169" s="3">
        <v>11250</v>
      </c>
    </row>
    <row r="2170" spans="1:6" s="4" customFormat="1" ht="84" x14ac:dyDescent="0.3">
      <c r="A2170" s="1" t="s">
        <v>306</v>
      </c>
      <c r="B2170" s="1" t="s">
        <v>1420</v>
      </c>
      <c r="C2170" s="1" t="s">
        <v>270</v>
      </c>
      <c r="D2170" s="1"/>
      <c r="E2170" s="2" t="s">
        <v>1159</v>
      </c>
      <c r="F2170" s="3">
        <v>11250</v>
      </c>
    </row>
    <row r="2171" spans="1:6" s="4" customFormat="1" ht="120" x14ac:dyDescent="0.3">
      <c r="A2171" s="1" t="s">
        <v>306</v>
      </c>
      <c r="B2171" s="1" t="s">
        <v>1420</v>
      </c>
      <c r="C2171" s="1" t="s">
        <v>271</v>
      </c>
      <c r="D2171" s="1"/>
      <c r="E2171" s="2" t="s">
        <v>1165</v>
      </c>
      <c r="F2171" s="3">
        <v>11250</v>
      </c>
    </row>
    <row r="2172" spans="1:6" s="4" customFormat="1" ht="84" x14ac:dyDescent="0.3">
      <c r="A2172" s="1" t="s">
        <v>306</v>
      </c>
      <c r="B2172" s="1" t="s">
        <v>1420</v>
      </c>
      <c r="C2172" s="1" t="s">
        <v>261</v>
      </c>
      <c r="D2172" s="1"/>
      <c r="E2172" s="2" t="s">
        <v>1166</v>
      </c>
      <c r="F2172" s="3">
        <v>11250</v>
      </c>
    </row>
    <row r="2173" spans="1:6" s="4" customFormat="1" ht="24" hidden="1" x14ac:dyDescent="0.3">
      <c r="A2173" s="1" t="s">
        <v>306</v>
      </c>
      <c r="B2173" s="1" t="s">
        <v>1420</v>
      </c>
      <c r="C2173" s="1" t="s">
        <v>261</v>
      </c>
      <c r="D2173" s="1" t="s">
        <v>53</v>
      </c>
      <c r="E2173" s="2" t="s">
        <v>679</v>
      </c>
      <c r="F2173" s="3">
        <v>11250</v>
      </c>
    </row>
    <row r="2174" spans="1:6" s="4" customFormat="1" ht="120" hidden="1" x14ac:dyDescent="0.3">
      <c r="A2174" s="1" t="s">
        <v>306</v>
      </c>
      <c r="B2174" s="1" t="s">
        <v>1420</v>
      </c>
      <c r="C2174" s="1" t="s">
        <v>261</v>
      </c>
      <c r="D2174" s="1" t="s">
        <v>262</v>
      </c>
      <c r="E2174" s="2" t="s">
        <v>680</v>
      </c>
      <c r="F2174" s="3">
        <v>11250</v>
      </c>
    </row>
    <row r="2175" spans="1:6" s="4" customFormat="1" ht="60" x14ac:dyDescent="0.3">
      <c r="A2175" s="1" t="s">
        <v>306</v>
      </c>
      <c r="B2175" s="1" t="s">
        <v>1420</v>
      </c>
      <c r="C2175" s="1" t="s">
        <v>62</v>
      </c>
      <c r="D2175" s="1"/>
      <c r="E2175" s="2" t="s">
        <v>1196</v>
      </c>
      <c r="F2175" s="3">
        <v>9463.122159999999</v>
      </c>
    </row>
    <row r="2176" spans="1:6" s="4" customFormat="1" ht="84" x14ac:dyDescent="0.3">
      <c r="A2176" s="1" t="s">
        <v>306</v>
      </c>
      <c r="B2176" s="1" t="s">
        <v>1420</v>
      </c>
      <c r="C2176" s="1" t="s">
        <v>527</v>
      </c>
      <c r="D2176" s="1"/>
      <c r="E2176" s="2" t="s">
        <v>114</v>
      </c>
      <c r="F2176" s="3">
        <v>9463.122159999999</v>
      </c>
    </row>
    <row r="2177" spans="1:6" s="4" customFormat="1" ht="72" hidden="1" x14ac:dyDescent="0.3">
      <c r="A2177" s="1" t="s">
        <v>306</v>
      </c>
      <c r="B2177" s="1" t="s">
        <v>1420</v>
      </c>
      <c r="C2177" s="1" t="s">
        <v>527</v>
      </c>
      <c r="D2177" s="1" t="s">
        <v>51</v>
      </c>
      <c r="E2177" s="2" t="s">
        <v>663</v>
      </c>
      <c r="F2177" s="3">
        <v>5504.0321599999997</v>
      </c>
    </row>
    <row r="2178" spans="1:6" s="4" customFormat="1" ht="84" hidden="1" x14ac:dyDescent="0.3">
      <c r="A2178" s="1" t="s">
        <v>306</v>
      </c>
      <c r="B2178" s="1" t="s">
        <v>1420</v>
      </c>
      <c r="C2178" s="1" t="s">
        <v>527</v>
      </c>
      <c r="D2178" s="1" t="s">
        <v>52</v>
      </c>
      <c r="E2178" s="2" t="s">
        <v>664</v>
      </c>
      <c r="F2178" s="3">
        <v>5504.0321599999997</v>
      </c>
    </row>
    <row r="2179" spans="1:6" s="4" customFormat="1" ht="24" hidden="1" x14ac:dyDescent="0.3">
      <c r="A2179" s="1" t="s">
        <v>306</v>
      </c>
      <c r="B2179" s="1" t="s">
        <v>1420</v>
      </c>
      <c r="C2179" s="1" t="s">
        <v>527</v>
      </c>
      <c r="D2179" s="1" t="s">
        <v>53</v>
      </c>
      <c r="E2179" s="2" t="s">
        <v>679</v>
      </c>
      <c r="F2179" s="3">
        <v>3959.09</v>
      </c>
    </row>
    <row r="2180" spans="1:6" s="4" customFormat="1" ht="120" hidden="1" x14ac:dyDescent="0.3">
      <c r="A2180" s="1" t="s">
        <v>306</v>
      </c>
      <c r="B2180" s="1" t="s">
        <v>1420</v>
      </c>
      <c r="C2180" s="1" t="s">
        <v>527</v>
      </c>
      <c r="D2180" s="1" t="s">
        <v>262</v>
      </c>
      <c r="E2180" s="2" t="s">
        <v>680</v>
      </c>
      <c r="F2180" s="3">
        <v>3959.09</v>
      </c>
    </row>
    <row r="2181" spans="1:6" s="4" customFormat="1" ht="108" x14ac:dyDescent="0.3">
      <c r="A2181" s="1" t="s">
        <v>306</v>
      </c>
      <c r="B2181" s="1" t="s">
        <v>1420</v>
      </c>
      <c r="C2181" s="1" t="s">
        <v>79</v>
      </c>
      <c r="D2181" s="1"/>
      <c r="E2181" s="2" t="s">
        <v>1232</v>
      </c>
      <c r="F2181" s="3">
        <v>1266.81969</v>
      </c>
    </row>
    <row r="2182" spans="1:6" s="4" customFormat="1" ht="72" x14ac:dyDescent="0.3">
      <c r="A2182" s="1" t="s">
        <v>306</v>
      </c>
      <c r="B2182" s="1" t="s">
        <v>1420</v>
      </c>
      <c r="C2182" s="1" t="s">
        <v>86</v>
      </c>
      <c r="D2182" s="1"/>
      <c r="E2182" s="2" t="s">
        <v>1233</v>
      </c>
      <c r="F2182" s="3">
        <v>1266.81969</v>
      </c>
    </row>
    <row r="2183" spans="1:6" s="4" customFormat="1" ht="48" x14ac:dyDescent="0.3">
      <c r="A2183" s="1" t="s">
        <v>306</v>
      </c>
      <c r="B2183" s="1" t="s">
        <v>1420</v>
      </c>
      <c r="C2183" s="1" t="s">
        <v>87</v>
      </c>
      <c r="D2183" s="1"/>
      <c r="E2183" s="2" t="s">
        <v>1234</v>
      </c>
      <c r="F2183" s="3">
        <v>1266.81969</v>
      </c>
    </row>
    <row r="2184" spans="1:6" s="4" customFormat="1" ht="24" hidden="1" x14ac:dyDescent="0.3">
      <c r="A2184" s="1" t="s">
        <v>306</v>
      </c>
      <c r="B2184" s="1" t="s">
        <v>1420</v>
      </c>
      <c r="C2184" s="1" t="s">
        <v>87</v>
      </c>
      <c r="D2184" s="1" t="s">
        <v>53</v>
      </c>
      <c r="E2184" s="2" t="s">
        <v>679</v>
      </c>
      <c r="F2184" s="3">
        <v>1266.81969</v>
      </c>
    </row>
    <row r="2185" spans="1:6" s="4" customFormat="1" ht="24" hidden="1" x14ac:dyDescent="0.3">
      <c r="A2185" s="1" t="s">
        <v>306</v>
      </c>
      <c r="B2185" s="1" t="s">
        <v>1420</v>
      </c>
      <c r="C2185" s="1" t="s">
        <v>87</v>
      </c>
      <c r="D2185" s="1" t="s">
        <v>54</v>
      </c>
      <c r="E2185" s="2" t="s">
        <v>681</v>
      </c>
      <c r="F2185" s="3">
        <v>1266.81969</v>
      </c>
    </row>
    <row r="2186" spans="1:6" s="4" customFormat="1" ht="48" hidden="1" x14ac:dyDescent="0.3">
      <c r="A2186" s="1" t="s">
        <v>306</v>
      </c>
      <c r="B2186" s="1" t="s">
        <v>1400</v>
      </c>
      <c r="C2186" s="1"/>
      <c r="D2186" s="1"/>
      <c r="E2186" s="2" t="s">
        <v>642</v>
      </c>
      <c r="F2186" s="3">
        <v>3193.6424000000002</v>
      </c>
    </row>
    <row r="2187" spans="1:6" s="4" customFormat="1" ht="60" x14ac:dyDescent="0.3">
      <c r="A2187" s="1" t="s">
        <v>306</v>
      </c>
      <c r="B2187" s="1" t="s">
        <v>1400</v>
      </c>
      <c r="C2187" s="1" t="s">
        <v>277</v>
      </c>
      <c r="D2187" s="1"/>
      <c r="E2187" s="2" t="s">
        <v>793</v>
      </c>
      <c r="F2187" s="3">
        <v>1050.8000000000002</v>
      </c>
    </row>
    <row r="2188" spans="1:6" s="4" customFormat="1" ht="48" x14ac:dyDescent="0.3">
      <c r="A2188" s="1" t="s">
        <v>306</v>
      </c>
      <c r="B2188" s="1" t="s">
        <v>1400</v>
      </c>
      <c r="C2188" s="1" t="s">
        <v>279</v>
      </c>
      <c r="D2188" s="1"/>
      <c r="E2188" s="2" t="s">
        <v>802</v>
      </c>
      <c r="F2188" s="3">
        <v>1050.8000000000002</v>
      </c>
    </row>
    <row r="2189" spans="1:6" s="4" customFormat="1" ht="144" x14ac:dyDescent="0.3">
      <c r="A2189" s="1" t="s">
        <v>306</v>
      </c>
      <c r="B2189" s="1" t="s">
        <v>1400</v>
      </c>
      <c r="C2189" s="1" t="s">
        <v>278</v>
      </c>
      <c r="D2189" s="1"/>
      <c r="E2189" s="2" t="s">
        <v>805</v>
      </c>
      <c r="F2189" s="3">
        <v>1050.8000000000002</v>
      </c>
    </row>
    <row r="2190" spans="1:6" s="4" customFormat="1" ht="108" x14ac:dyDescent="0.3">
      <c r="A2190" s="1" t="s">
        <v>306</v>
      </c>
      <c r="B2190" s="1" t="s">
        <v>1400</v>
      </c>
      <c r="C2190" s="1" t="s">
        <v>272</v>
      </c>
      <c r="D2190" s="1"/>
      <c r="E2190" s="2" t="s">
        <v>806</v>
      </c>
      <c r="F2190" s="3">
        <v>707.7</v>
      </c>
    </row>
    <row r="2191" spans="1:6" s="4" customFormat="1" ht="72" hidden="1" x14ac:dyDescent="0.3">
      <c r="A2191" s="1" t="s">
        <v>306</v>
      </c>
      <c r="B2191" s="1" t="s">
        <v>1400</v>
      </c>
      <c r="C2191" s="1" t="s">
        <v>272</v>
      </c>
      <c r="D2191" s="1" t="s">
        <v>51</v>
      </c>
      <c r="E2191" s="2" t="s">
        <v>663</v>
      </c>
      <c r="F2191" s="3">
        <v>707.7</v>
      </c>
    </row>
    <row r="2192" spans="1:6" s="4" customFormat="1" ht="84" hidden="1" x14ac:dyDescent="0.3">
      <c r="A2192" s="1" t="s">
        <v>306</v>
      </c>
      <c r="B2192" s="1" t="s">
        <v>1400</v>
      </c>
      <c r="C2192" s="1" t="s">
        <v>272</v>
      </c>
      <c r="D2192" s="1" t="s">
        <v>52</v>
      </c>
      <c r="E2192" s="2" t="s">
        <v>664</v>
      </c>
      <c r="F2192" s="3">
        <v>707.7</v>
      </c>
    </row>
    <row r="2193" spans="1:6" s="4" customFormat="1" ht="84" x14ac:dyDescent="0.3">
      <c r="A2193" s="1" t="s">
        <v>306</v>
      </c>
      <c r="B2193" s="1" t="s">
        <v>1400</v>
      </c>
      <c r="C2193" s="1" t="s">
        <v>273</v>
      </c>
      <c r="D2193" s="1"/>
      <c r="E2193" s="2" t="s">
        <v>808</v>
      </c>
      <c r="F2193" s="3">
        <v>343.1</v>
      </c>
    </row>
    <row r="2194" spans="1:6" s="4" customFormat="1" ht="72" hidden="1" x14ac:dyDescent="0.3">
      <c r="A2194" s="1" t="s">
        <v>306</v>
      </c>
      <c r="B2194" s="1" t="s">
        <v>1400</v>
      </c>
      <c r="C2194" s="1" t="s">
        <v>273</v>
      </c>
      <c r="D2194" s="1" t="s">
        <v>51</v>
      </c>
      <c r="E2194" s="2" t="s">
        <v>663</v>
      </c>
      <c r="F2194" s="3">
        <v>343.1</v>
      </c>
    </row>
    <row r="2195" spans="1:6" s="4" customFormat="1" ht="84" hidden="1" x14ac:dyDescent="0.3">
      <c r="A2195" s="1" t="s">
        <v>306</v>
      </c>
      <c r="B2195" s="1" t="s">
        <v>1400</v>
      </c>
      <c r="C2195" s="1" t="s">
        <v>273</v>
      </c>
      <c r="D2195" s="1" t="s">
        <v>52</v>
      </c>
      <c r="E2195" s="2" t="s">
        <v>664</v>
      </c>
      <c r="F2195" s="3">
        <v>343.1</v>
      </c>
    </row>
    <row r="2196" spans="1:6" s="4" customFormat="1" ht="48" x14ac:dyDescent="0.3">
      <c r="A2196" s="1" t="s">
        <v>306</v>
      </c>
      <c r="B2196" s="1" t="s">
        <v>1400</v>
      </c>
      <c r="C2196" s="1" t="s">
        <v>266</v>
      </c>
      <c r="D2196" s="1"/>
      <c r="E2196" s="2" t="s">
        <v>5</v>
      </c>
      <c r="F2196" s="3">
        <v>208.5</v>
      </c>
    </row>
    <row r="2197" spans="1:6" s="4" customFormat="1" ht="72" x14ac:dyDescent="0.3">
      <c r="A2197" s="1" t="s">
        <v>306</v>
      </c>
      <c r="B2197" s="1" t="s">
        <v>1400</v>
      </c>
      <c r="C2197" s="1" t="s">
        <v>267</v>
      </c>
      <c r="D2197" s="1"/>
      <c r="E2197" s="2" t="s">
        <v>6</v>
      </c>
      <c r="F2197" s="3">
        <v>208.5</v>
      </c>
    </row>
    <row r="2198" spans="1:6" s="4" customFormat="1" ht="96" x14ac:dyDescent="0.3">
      <c r="A2198" s="1" t="s">
        <v>306</v>
      </c>
      <c r="B2198" s="1" t="s">
        <v>1400</v>
      </c>
      <c r="C2198" s="1" t="s">
        <v>274</v>
      </c>
      <c r="D2198" s="1"/>
      <c r="E2198" s="2" t="s">
        <v>20</v>
      </c>
      <c r="F2198" s="3">
        <v>208.5</v>
      </c>
    </row>
    <row r="2199" spans="1:6" s="4" customFormat="1" ht="72" hidden="1" x14ac:dyDescent="0.3">
      <c r="A2199" s="1" t="s">
        <v>306</v>
      </c>
      <c r="B2199" s="1" t="s">
        <v>1400</v>
      </c>
      <c r="C2199" s="1" t="s">
        <v>274</v>
      </c>
      <c r="D2199" s="1" t="s">
        <v>51</v>
      </c>
      <c r="E2199" s="2" t="s">
        <v>663</v>
      </c>
      <c r="F2199" s="3">
        <v>208.5</v>
      </c>
    </row>
    <row r="2200" spans="1:6" s="4" customFormat="1" ht="84" hidden="1" x14ac:dyDescent="0.3">
      <c r="A2200" s="1" t="s">
        <v>306</v>
      </c>
      <c r="B2200" s="1" t="s">
        <v>1400</v>
      </c>
      <c r="C2200" s="1" t="s">
        <v>274</v>
      </c>
      <c r="D2200" s="1" t="s">
        <v>52</v>
      </c>
      <c r="E2200" s="2" t="s">
        <v>664</v>
      </c>
      <c r="F2200" s="3">
        <v>208.5</v>
      </c>
    </row>
    <row r="2201" spans="1:6" s="4" customFormat="1" ht="72" x14ac:dyDescent="0.3">
      <c r="A2201" s="1" t="s">
        <v>306</v>
      </c>
      <c r="B2201" s="1" t="s">
        <v>1400</v>
      </c>
      <c r="C2201" s="1" t="s">
        <v>92</v>
      </c>
      <c r="D2201" s="1"/>
      <c r="E2201" s="2" t="s">
        <v>1179</v>
      </c>
      <c r="F2201" s="3">
        <v>1906.3424</v>
      </c>
    </row>
    <row r="2202" spans="1:6" s="4" customFormat="1" ht="60" x14ac:dyDescent="0.3">
      <c r="A2202" s="1" t="s">
        <v>306</v>
      </c>
      <c r="B2202" s="1" t="s">
        <v>1400</v>
      </c>
      <c r="C2202" s="1" t="s">
        <v>102</v>
      </c>
      <c r="D2202" s="1"/>
      <c r="E2202" s="2" t="s">
        <v>30</v>
      </c>
      <c r="F2202" s="3">
        <v>1906.3424</v>
      </c>
    </row>
    <row r="2203" spans="1:6" s="4" customFormat="1" ht="180" x14ac:dyDescent="0.3">
      <c r="A2203" s="1" t="s">
        <v>306</v>
      </c>
      <c r="B2203" s="1" t="s">
        <v>1400</v>
      </c>
      <c r="C2203" s="1" t="s">
        <v>275</v>
      </c>
      <c r="D2203" s="1"/>
      <c r="E2203" s="2" t="s">
        <v>32</v>
      </c>
      <c r="F2203" s="3">
        <v>1906.3424</v>
      </c>
    </row>
    <row r="2204" spans="1:6" s="4" customFormat="1" ht="72" hidden="1" x14ac:dyDescent="0.3">
      <c r="A2204" s="1" t="s">
        <v>306</v>
      </c>
      <c r="B2204" s="1" t="s">
        <v>1400</v>
      </c>
      <c r="C2204" s="1" t="s">
        <v>275</v>
      </c>
      <c r="D2204" s="1" t="s">
        <v>51</v>
      </c>
      <c r="E2204" s="2" t="s">
        <v>663</v>
      </c>
      <c r="F2204" s="3">
        <v>1906.3424</v>
      </c>
    </row>
    <row r="2205" spans="1:6" s="4" customFormat="1" ht="84" hidden="1" x14ac:dyDescent="0.3">
      <c r="A2205" s="1" t="s">
        <v>306</v>
      </c>
      <c r="B2205" s="1" t="s">
        <v>1400</v>
      </c>
      <c r="C2205" s="1" t="s">
        <v>275</v>
      </c>
      <c r="D2205" s="1" t="s">
        <v>52</v>
      </c>
      <c r="E2205" s="2" t="s">
        <v>664</v>
      </c>
      <c r="F2205" s="3">
        <v>1906.3424</v>
      </c>
    </row>
    <row r="2206" spans="1:6" s="4" customFormat="1" ht="72" x14ac:dyDescent="0.3">
      <c r="A2206" s="1" t="s">
        <v>306</v>
      </c>
      <c r="B2206" s="1" t="s">
        <v>1400</v>
      </c>
      <c r="C2206" s="1" t="s">
        <v>280</v>
      </c>
      <c r="D2206" s="1"/>
      <c r="E2206" s="2" t="s">
        <v>39</v>
      </c>
      <c r="F2206" s="3">
        <v>28</v>
      </c>
    </row>
    <row r="2207" spans="1:6" s="4" customFormat="1" ht="120" x14ac:dyDescent="0.3">
      <c r="A2207" s="1" t="s">
        <v>306</v>
      </c>
      <c r="B2207" s="1" t="s">
        <v>1400</v>
      </c>
      <c r="C2207" s="1" t="s">
        <v>281</v>
      </c>
      <c r="D2207" s="1"/>
      <c r="E2207" s="2" t="s">
        <v>40</v>
      </c>
      <c r="F2207" s="3">
        <v>28</v>
      </c>
    </row>
    <row r="2208" spans="1:6" s="4" customFormat="1" ht="72" x14ac:dyDescent="0.3">
      <c r="A2208" s="1" t="s">
        <v>306</v>
      </c>
      <c r="B2208" s="1" t="s">
        <v>1400</v>
      </c>
      <c r="C2208" s="1" t="s">
        <v>282</v>
      </c>
      <c r="D2208" s="1"/>
      <c r="E2208" s="2" t="s">
        <v>1188</v>
      </c>
      <c r="F2208" s="3">
        <v>28</v>
      </c>
    </row>
    <row r="2209" spans="1:6" s="4" customFormat="1" ht="48" x14ac:dyDescent="0.3">
      <c r="A2209" s="1" t="s">
        <v>306</v>
      </c>
      <c r="B2209" s="1" t="s">
        <v>1400</v>
      </c>
      <c r="C2209" s="1" t="s">
        <v>276</v>
      </c>
      <c r="D2209" s="1"/>
      <c r="E2209" s="2" t="s">
        <v>1190</v>
      </c>
      <c r="F2209" s="3">
        <v>28</v>
      </c>
    </row>
    <row r="2210" spans="1:6" s="4" customFormat="1" ht="72" hidden="1" x14ac:dyDescent="0.3">
      <c r="A2210" s="1" t="s">
        <v>306</v>
      </c>
      <c r="B2210" s="1" t="s">
        <v>1400</v>
      </c>
      <c r="C2210" s="1" t="s">
        <v>276</v>
      </c>
      <c r="D2210" s="1" t="s">
        <v>51</v>
      </c>
      <c r="E2210" s="2" t="s">
        <v>663</v>
      </c>
      <c r="F2210" s="3">
        <v>28</v>
      </c>
    </row>
    <row r="2211" spans="1:6" s="4" customFormat="1" ht="84" hidden="1" x14ac:dyDescent="0.3">
      <c r="A2211" s="1" t="s">
        <v>306</v>
      </c>
      <c r="B2211" s="1" t="s">
        <v>1400</v>
      </c>
      <c r="C2211" s="1" t="s">
        <v>276</v>
      </c>
      <c r="D2211" s="1" t="s">
        <v>52</v>
      </c>
      <c r="E2211" s="2" t="s">
        <v>664</v>
      </c>
      <c r="F2211" s="3">
        <v>28</v>
      </c>
    </row>
    <row r="2212" spans="1:6" s="4" customFormat="1" ht="36" hidden="1" x14ac:dyDescent="0.3">
      <c r="A2212" s="1" t="s">
        <v>306</v>
      </c>
      <c r="B2212" s="1" t="s">
        <v>147</v>
      </c>
      <c r="C2212" s="1"/>
      <c r="D2212" s="1"/>
      <c r="E2212" s="2" t="s">
        <v>622</v>
      </c>
      <c r="F2212" s="3">
        <v>33166.114249999999</v>
      </c>
    </row>
    <row r="2213" spans="1:6" s="4" customFormat="1" ht="24" hidden="1" x14ac:dyDescent="0.3">
      <c r="A2213" s="1" t="s">
        <v>306</v>
      </c>
      <c r="B2213" s="1" t="s">
        <v>1421</v>
      </c>
      <c r="C2213" s="1"/>
      <c r="D2213" s="1"/>
      <c r="E2213" s="2" t="s">
        <v>644</v>
      </c>
      <c r="F2213" s="3">
        <v>36.5124</v>
      </c>
    </row>
    <row r="2214" spans="1:6" s="4" customFormat="1" ht="72" x14ac:dyDescent="0.3">
      <c r="A2214" s="1" t="s">
        <v>306</v>
      </c>
      <c r="B2214" s="1" t="s">
        <v>1421</v>
      </c>
      <c r="C2214" s="1" t="s">
        <v>269</v>
      </c>
      <c r="D2214" s="1"/>
      <c r="E2214" s="2" t="s">
        <v>1137</v>
      </c>
      <c r="F2214" s="3">
        <v>36.5124</v>
      </c>
    </row>
    <row r="2215" spans="1:6" s="4" customFormat="1" ht="48" x14ac:dyDescent="0.3">
      <c r="A2215" s="1" t="s">
        <v>306</v>
      </c>
      <c r="B2215" s="1" t="s">
        <v>1421</v>
      </c>
      <c r="C2215" s="1" t="s">
        <v>326</v>
      </c>
      <c r="D2215" s="1"/>
      <c r="E2215" s="2" t="s">
        <v>1169</v>
      </c>
      <c r="F2215" s="3">
        <v>36.5124</v>
      </c>
    </row>
    <row r="2216" spans="1:6" s="4" customFormat="1" ht="144" x14ac:dyDescent="0.3">
      <c r="A2216" s="1" t="s">
        <v>306</v>
      </c>
      <c r="B2216" s="1" t="s">
        <v>1421</v>
      </c>
      <c r="C2216" s="1" t="s">
        <v>327</v>
      </c>
      <c r="D2216" s="1"/>
      <c r="E2216" s="2" t="s">
        <v>1170</v>
      </c>
      <c r="F2216" s="3">
        <v>36.5124</v>
      </c>
    </row>
    <row r="2217" spans="1:6" s="4" customFormat="1" ht="60" x14ac:dyDescent="0.3">
      <c r="A2217" s="1" t="s">
        <v>306</v>
      </c>
      <c r="B2217" s="1" t="s">
        <v>1421</v>
      </c>
      <c r="C2217" s="1" t="s">
        <v>1349</v>
      </c>
      <c r="D2217" s="1"/>
      <c r="E2217" s="2" t="s">
        <v>1376</v>
      </c>
      <c r="F2217" s="3">
        <v>36.5124</v>
      </c>
    </row>
    <row r="2218" spans="1:6" s="4" customFormat="1" ht="72" hidden="1" x14ac:dyDescent="0.3">
      <c r="A2218" s="1" t="s">
        <v>306</v>
      </c>
      <c r="B2218" s="1" t="s">
        <v>1421</v>
      </c>
      <c r="C2218" s="1" t="s">
        <v>1349</v>
      </c>
      <c r="D2218" s="1" t="s">
        <v>51</v>
      </c>
      <c r="E2218" s="2" t="s">
        <v>663</v>
      </c>
      <c r="F2218" s="3">
        <v>36.5124</v>
      </c>
    </row>
    <row r="2219" spans="1:6" s="4" customFormat="1" ht="84" hidden="1" x14ac:dyDescent="0.3">
      <c r="A2219" s="1" t="s">
        <v>306</v>
      </c>
      <c r="B2219" s="1" t="s">
        <v>1421</v>
      </c>
      <c r="C2219" s="1" t="s">
        <v>1349</v>
      </c>
      <c r="D2219" s="1" t="s">
        <v>52</v>
      </c>
      <c r="E2219" s="2" t="s">
        <v>664</v>
      </c>
      <c r="F2219" s="3">
        <v>36.5124</v>
      </c>
    </row>
    <row r="2220" spans="1:6" s="4" customFormat="1" hidden="1" x14ac:dyDescent="0.3">
      <c r="A2220" s="1" t="s">
        <v>306</v>
      </c>
      <c r="B2220" s="1" t="s">
        <v>1422</v>
      </c>
      <c r="C2220" s="1"/>
      <c r="D2220" s="1"/>
      <c r="E2220" s="2" t="s">
        <v>645</v>
      </c>
      <c r="F2220" s="3">
        <v>22339.001849999997</v>
      </c>
    </row>
    <row r="2221" spans="1:6" s="4" customFormat="1" ht="48" x14ac:dyDescent="0.3">
      <c r="A2221" s="1" t="s">
        <v>306</v>
      </c>
      <c r="B2221" s="1" t="s">
        <v>1422</v>
      </c>
      <c r="C2221" s="1" t="s">
        <v>266</v>
      </c>
      <c r="D2221" s="1"/>
      <c r="E2221" s="2" t="s">
        <v>5</v>
      </c>
      <c r="F2221" s="3">
        <v>15683.9</v>
      </c>
    </row>
    <row r="2222" spans="1:6" s="4" customFormat="1" ht="72" x14ac:dyDescent="0.3">
      <c r="A2222" s="1" t="s">
        <v>306</v>
      </c>
      <c r="B2222" s="1" t="s">
        <v>1422</v>
      </c>
      <c r="C2222" s="1" t="s">
        <v>267</v>
      </c>
      <c r="D2222" s="1"/>
      <c r="E2222" s="2" t="s">
        <v>6</v>
      </c>
      <c r="F2222" s="3">
        <v>15683.9</v>
      </c>
    </row>
    <row r="2223" spans="1:6" s="4" customFormat="1" ht="72" x14ac:dyDescent="0.3">
      <c r="A2223" s="1" t="s">
        <v>306</v>
      </c>
      <c r="B2223" s="1" t="s">
        <v>1422</v>
      </c>
      <c r="C2223" s="1" t="s">
        <v>284</v>
      </c>
      <c r="D2223" s="1"/>
      <c r="E2223" s="2" t="s">
        <v>7</v>
      </c>
      <c r="F2223" s="3">
        <v>15063.8</v>
      </c>
    </row>
    <row r="2224" spans="1:6" s="4" customFormat="1" ht="72" hidden="1" x14ac:dyDescent="0.3">
      <c r="A2224" s="1" t="s">
        <v>306</v>
      </c>
      <c r="B2224" s="1" t="s">
        <v>1422</v>
      </c>
      <c r="C2224" s="1" t="s">
        <v>284</v>
      </c>
      <c r="D2224" s="1" t="s">
        <v>51</v>
      </c>
      <c r="E2224" s="2" t="s">
        <v>663</v>
      </c>
      <c r="F2224" s="3">
        <v>15063.8</v>
      </c>
    </row>
    <row r="2225" spans="1:6" s="4" customFormat="1" ht="84" hidden="1" x14ac:dyDescent="0.3">
      <c r="A2225" s="1" t="s">
        <v>306</v>
      </c>
      <c r="B2225" s="1" t="s">
        <v>1422</v>
      </c>
      <c r="C2225" s="1" t="s">
        <v>284</v>
      </c>
      <c r="D2225" s="1" t="s">
        <v>52</v>
      </c>
      <c r="E2225" s="2" t="s">
        <v>664</v>
      </c>
      <c r="F2225" s="3">
        <v>15063.8</v>
      </c>
    </row>
    <row r="2226" spans="1:6" s="4" customFormat="1" ht="72" x14ac:dyDescent="0.3">
      <c r="A2226" s="1" t="s">
        <v>306</v>
      </c>
      <c r="B2226" s="1" t="s">
        <v>1422</v>
      </c>
      <c r="C2226" s="1" t="s">
        <v>285</v>
      </c>
      <c r="D2226" s="1"/>
      <c r="E2226" s="2" t="s">
        <v>8</v>
      </c>
      <c r="F2226" s="3">
        <v>620.1</v>
      </c>
    </row>
    <row r="2227" spans="1:6" s="4" customFormat="1" ht="72" hidden="1" x14ac:dyDescent="0.3">
      <c r="A2227" s="1" t="s">
        <v>306</v>
      </c>
      <c r="B2227" s="1" t="s">
        <v>1422</v>
      </c>
      <c r="C2227" s="1" t="s">
        <v>285</v>
      </c>
      <c r="D2227" s="1" t="s">
        <v>51</v>
      </c>
      <c r="E2227" s="2" t="s">
        <v>663</v>
      </c>
      <c r="F2227" s="3">
        <v>620.1</v>
      </c>
    </row>
    <row r="2228" spans="1:6" s="4" customFormat="1" ht="84" hidden="1" x14ac:dyDescent="0.3">
      <c r="A2228" s="1" t="s">
        <v>306</v>
      </c>
      <c r="B2228" s="1" t="s">
        <v>1422</v>
      </c>
      <c r="C2228" s="1" t="s">
        <v>285</v>
      </c>
      <c r="D2228" s="1" t="s">
        <v>52</v>
      </c>
      <c r="E2228" s="2" t="s">
        <v>664</v>
      </c>
      <c r="F2228" s="3">
        <v>620.1</v>
      </c>
    </row>
    <row r="2229" spans="1:6" s="4" customFormat="1" ht="60" x14ac:dyDescent="0.3">
      <c r="A2229" s="1" t="s">
        <v>306</v>
      </c>
      <c r="B2229" s="1" t="s">
        <v>1422</v>
      </c>
      <c r="C2229" s="1" t="s">
        <v>289</v>
      </c>
      <c r="D2229" s="1"/>
      <c r="E2229" s="2" t="s">
        <v>871</v>
      </c>
      <c r="F2229" s="3">
        <v>3225.4</v>
      </c>
    </row>
    <row r="2230" spans="1:6" s="4" customFormat="1" ht="108" x14ac:dyDescent="0.3">
      <c r="A2230" s="1" t="s">
        <v>306</v>
      </c>
      <c r="B2230" s="1" t="s">
        <v>1422</v>
      </c>
      <c r="C2230" s="1" t="s">
        <v>290</v>
      </c>
      <c r="D2230" s="1"/>
      <c r="E2230" s="2" t="s">
        <v>872</v>
      </c>
      <c r="F2230" s="3">
        <v>3225.4</v>
      </c>
    </row>
    <row r="2231" spans="1:6" s="4" customFormat="1" ht="84" x14ac:dyDescent="0.3">
      <c r="A2231" s="1" t="s">
        <v>306</v>
      </c>
      <c r="B2231" s="1" t="s">
        <v>1422</v>
      </c>
      <c r="C2231" s="1" t="s">
        <v>291</v>
      </c>
      <c r="D2231" s="1"/>
      <c r="E2231" s="2" t="s">
        <v>873</v>
      </c>
      <c r="F2231" s="3">
        <v>3225.4</v>
      </c>
    </row>
    <row r="2232" spans="1:6" s="4" customFormat="1" ht="72" x14ac:dyDescent="0.3">
      <c r="A2232" s="1" t="s">
        <v>306</v>
      </c>
      <c r="B2232" s="1" t="s">
        <v>1422</v>
      </c>
      <c r="C2232" s="1" t="s">
        <v>286</v>
      </c>
      <c r="D2232" s="1"/>
      <c r="E2232" s="2" t="s">
        <v>874</v>
      </c>
      <c r="F2232" s="3">
        <v>3225.4</v>
      </c>
    </row>
    <row r="2233" spans="1:6" s="4" customFormat="1" ht="24" hidden="1" x14ac:dyDescent="0.3">
      <c r="A2233" s="1" t="s">
        <v>306</v>
      </c>
      <c r="B2233" s="1" t="s">
        <v>1422</v>
      </c>
      <c r="C2233" s="1" t="s">
        <v>286</v>
      </c>
      <c r="D2233" s="1" t="s">
        <v>53</v>
      </c>
      <c r="E2233" s="2" t="s">
        <v>679</v>
      </c>
      <c r="F2233" s="3">
        <v>3225.4</v>
      </c>
    </row>
    <row r="2234" spans="1:6" s="4" customFormat="1" ht="120" hidden="1" x14ac:dyDescent="0.3">
      <c r="A2234" s="1" t="s">
        <v>306</v>
      </c>
      <c r="B2234" s="1" t="s">
        <v>1422</v>
      </c>
      <c r="C2234" s="1" t="s">
        <v>286</v>
      </c>
      <c r="D2234" s="1" t="s">
        <v>262</v>
      </c>
      <c r="E2234" s="2" t="s">
        <v>680</v>
      </c>
      <c r="F2234" s="3">
        <v>3225.4</v>
      </c>
    </row>
    <row r="2235" spans="1:6" s="4" customFormat="1" ht="72" x14ac:dyDescent="0.3">
      <c r="A2235" s="1" t="s">
        <v>306</v>
      </c>
      <c r="B2235" s="1" t="s">
        <v>1422</v>
      </c>
      <c r="C2235" s="1" t="s">
        <v>269</v>
      </c>
      <c r="D2235" s="1"/>
      <c r="E2235" s="2" t="s">
        <v>1137</v>
      </c>
      <c r="F2235" s="3">
        <v>2144.1</v>
      </c>
    </row>
    <row r="2236" spans="1:6" s="4" customFormat="1" ht="72" x14ac:dyDescent="0.3">
      <c r="A2236" s="1" t="s">
        <v>306</v>
      </c>
      <c r="B2236" s="1" t="s">
        <v>1422</v>
      </c>
      <c r="C2236" s="1" t="s">
        <v>292</v>
      </c>
      <c r="D2236" s="1"/>
      <c r="E2236" s="2" t="s">
        <v>1156</v>
      </c>
      <c r="F2236" s="3">
        <v>2144.1</v>
      </c>
    </row>
    <row r="2237" spans="1:6" s="4" customFormat="1" ht="108" x14ac:dyDescent="0.3">
      <c r="A2237" s="1" t="s">
        <v>306</v>
      </c>
      <c r="B2237" s="1" t="s">
        <v>1422</v>
      </c>
      <c r="C2237" s="1" t="s">
        <v>293</v>
      </c>
      <c r="D2237" s="1"/>
      <c r="E2237" s="2" t="s">
        <v>1157</v>
      </c>
      <c r="F2237" s="3">
        <v>2144.1</v>
      </c>
    </row>
    <row r="2238" spans="1:6" s="4" customFormat="1" ht="48" x14ac:dyDescent="0.3">
      <c r="A2238" s="1" t="s">
        <v>306</v>
      </c>
      <c r="B2238" s="1" t="s">
        <v>1422</v>
      </c>
      <c r="C2238" s="1" t="s">
        <v>287</v>
      </c>
      <c r="D2238" s="1"/>
      <c r="E2238" s="2" t="s">
        <v>1158</v>
      </c>
      <c r="F2238" s="3">
        <v>2144.1</v>
      </c>
    </row>
    <row r="2239" spans="1:6" s="4" customFormat="1" ht="72" hidden="1" x14ac:dyDescent="0.3">
      <c r="A2239" s="1" t="s">
        <v>306</v>
      </c>
      <c r="B2239" s="1" t="s">
        <v>1422</v>
      </c>
      <c r="C2239" s="1" t="s">
        <v>287</v>
      </c>
      <c r="D2239" s="1" t="s">
        <v>51</v>
      </c>
      <c r="E2239" s="2" t="s">
        <v>663</v>
      </c>
      <c r="F2239" s="3">
        <v>2144.1</v>
      </c>
    </row>
    <row r="2240" spans="1:6" s="4" customFormat="1" ht="84" hidden="1" x14ac:dyDescent="0.3">
      <c r="A2240" s="1" t="s">
        <v>306</v>
      </c>
      <c r="B2240" s="1" t="s">
        <v>1422</v>
      </c>
      <c r="C2240" s="1" t="s">
        <v>287</v>
      </c>
      <c r="D2240" s="1" t="s">
        <v>52</v>
      </c>
      <c r="E2240" s="2" t="s">
        <v>664</v>
      </c>
      <c r="F2240" s="3">
        <v>2144.1</v>
      </c>
    </row>
    <row r="2241" spans="1:6" s="4" customFormat="1" ht="60" x14ac:dyDescent="0.3">
      <c r="A2241" s="1" t="s">
        <v>306</v>
      </c>
      <c r="B2241" s="1" t="s">
        <v>1422</v>
      </c>
      <c r="C2241" s="1" t="s">
        <v>62</v>
      </c>
      <c r="D2241" s="1"/>
      <c r="E2241" s="2" t="s">
        <v>1196</v>
      </c>
      <c r="F2241" s="3">
        <v>1285.60185</v>
      </c>
    </row>
    <row r="2242" spans="1:6" s="4" customFormat="1" ht="84" x14ac:dyDescent="0.3">
      <c r="A2242" s="1" t="s">
        <v>306</v>
      </c>
      <c r="B2242" s="1" t="s">
        <v>1422</v>
      </c>
      <c r="C2242" s="1" t="s">
        <v>527</v>
      </c>
      <c r="D2242" s="1"/>
      <c r="E2242" s="2" t="s">
        <v>114</v>
      </c>
      <c r="F2242" s="3">
        <v>1285.60185</v>
      </c>
    </row>
    <row r="2243" spans="1:6" s="4" customFormat="1" ht="72" hidden="1" x14ac:dyDescent="0.3">
      <c r="A2243" s="1" t="s">
        <v>306</v>
      </c>
      <c r="B2243" s="1" t="s">
        <v>1422</v>
      </c>
      <c r="C2243" s="1" t="s">
        <v>527</v>
      </c>
      <c r="D2243" s="1" t="s">
        <v>51</v>
      </c>
      <c r="E2243" s="2" t="s">
        <v>663</v>
      </c>
      <c r="F2243" s="3">
        <v>1285.60185</v>
      </c>
    </row>
    <row r="2244" spans="1:6" s="4" customFormat="1" ht="84" hidden="1" x14ac:dyDescent="0.3">
      <c r="A2244" s="1" t="s">
        <v>306</v>
      </c>
      <c r="B2244" s="1" t="s">
        <v>1422</v>
      </c>
      <c r="C2244" s="1" t="s">
        <v>527</v>
      </c>
      <c r="D2244" s="1" t="s">
        <v>52</v>
      </c>
      <c r="E2244" s="2" t="s">
        <v>664</v>
      </c>
      <c r="F2244" s="3">
        <v>1285.60185</v>
      </c>
    </row>
    <row r="2245" spans="1:6" s="4" customFormat="1" ht="48" hidden="1" x14ac:dyDescent="0.3">
      <c r="A2245" s="1" t="s">
        <v>306</v>
      </c>
      <c r="B2245" s="1" t="s">
        <v>1423</v>
      </c>
      <c r="C2245" s="1"/>
      <c r="D2245" s="1"/>
      <c r="E2245" s="2" t="s">
        <v>646</v>
      </c>
      <c r="F2245" s="3">
        <v>10790.6</v>
      </c>
    </row>
    <row r="2246" spans="1:6" s="4" customFormat="1" ht="72" x14ac:dyDescent="0.3">
      <c r="A2246" s="1" t="s">
        <v>306</v>
      </c>
      <c r="B2246" s="1" t="s">
        <v>1423</v>
      </c>
      <c r="C2246" s="1" t="s">
        <v>263</v>
      </c>
      <c r="D2246" s="1"/>
      <c r="E2246" s="2" t="s">
        <v>812</v>
      </c>
      <c r="F2246" s="3">
        <v>10758.6</v>
      </c>
    </row>
    <row r="2247" spans="1:6" s="4" customFormat="1" ht="48" x14ac:dyDescent="0.3">
      <c r="A2247" s="1" t="s">
        <v>306</v>
      </c>
      <c r="B2247" s="1" t="s">
        <v>1423</v>
      </c>
      <c r="C2247" s="1" t="s">
        <v>295</v>
      </c>
      <c r="D2247" s="1"/>
      <c r="E2247" s="2" t="s">
        <v>3</v>
      </c>
      <c r="F2247" s="3">
        <v>10758.6</v>
      </c>
    </row>
    <row r="2248" spans="1:6" s="4" customFormat="1" ht="72" x14ac:dyDescent="0.3">
      <c r="A2248" s="1" t="s">
        <v>306</v>
      </c>
      <c r="B2248" s="1" t="s">
        <v>1423</v>
      </c>
      <c r="C2248" s="1" t="s">
        <v>296</v>
      </c>
      <c r="D2248" s="1"/>
      <c r="E2248" s="2" t="s">
        <v>4</v>
      </c>
      <c r="F2248" s="3">
        <v>10758.6</v>
      </c>
    </row>
    <row r="2249" spans="1:6" s="4" customFormat="1" ht="84" x14ac:dyDescent="0.3">
      <c r="A2249" s="1" t="s">
        <v>306</v>
      </c>
      <c r="B2249" s="1" t="s">
        <v>1423</v>
      </c>
      <c r="C2249" s="1" t="s">
        <v>294</v>
      </c>
      <c r="D2249" s="1"/>
      <c r="E2249" s="2" t="s">
        <v>710</v>
      </c>
      <c r="F2249" s="3">
        <v>10758.6</v>
      </c>
    </row>
    <row r="2250" spans="1:6" s="4" customFormat="1" ht="144" hidden="1" x14ac:dyDescent="0.3">
      <c r="A2250" s="1" t="s">
        <v>306</v>
      </c>
      <c r="B2250" s="1" t="s">
        <v>1423</v>
      </c>
      <c r="C2250" s="1" t="s">
        <v>294</v>
      </c>
      <c r="D2250" s="1" t="s">
        <v>58</v>
      </c>
      <c r="E2250" s="2" t="s">
        <v>660</v>
      </c>
      <c r="F2250" s="3">
        <v>8038.1172100000003</v>
      </c>
    </row>
    <row r="2251" spans="1:6" s="4" customFormat="1" ht="36" hidden="1" x14ac:dyDescent="0.3">
      <c r="A2251" s="1" t="s">
        <v>306</v>
      </c>
      <c r="B2251" s="1" t="s">
        <v>1423</v>
      </c>
      <c r="C2251" s="1" t="s">
        <v>294</v>
      </c>
      <c r="D2251" s="1" t="s">
        <v>59</v>
      </c>
      <c r="E2251" s="2" t="s">
        <v>661</v>
      </c>
      <c r="F2251" s="3">
        <v>8038.1172100000003</v>
      </c>
    </row>
    <row r="2252" spans="1:6" s="4" customFormat="1" ht="72" hidden="1" x14ac:dyDescent="0.3">
      <c r="A2252" s="1" t="s">
        <v>306</v>
      </c>
      <c r="B2252" s="1" t="s">
        <v>1423</v>
      </c>
      <c r="C2252" s="1" t="s">
        <v>294</v>
      </c>
      <c r="D2252" s="1" t="s">
        <v>51</v>
      </c>
      <c r="E2252" s="2" t="s">
        <v>663</v>
      </c>
      <c r="F2252" s="3">
        <v>2713.17139</v>
      </c>
    </row>
    <row r="2253" spans="1:6" s="4" customFormat="1" ht="84" hidden="1" x14ac:dyDescent="0.3">
      <c r="A2253" s="1" t="s">
        <v>306</v>
      </c>
      <c r="B2253" s="1" t="s">
        <v>1423</v>
      </c>
      <c r="C2253" s="1" t="s">
        <v>294</v>
      </c>
      <c r="D2253" s="1" t="s">
        <v>52</v>
      </c>
      <c r="E2253" s="2" t="s">
        <v>664</v>
      </c>
      <c r="F2253" s="3">
        <v>2713.17139</v>
      </c>
    </row>
    <row r="2254" spans="1:6" s="4" customFormat="1" ht="24" hidden="1" x14ac:dyDescent="0.3">
      <c r="A2254" s="1" t="s">
        <v>306</v>
      </c>
      <c r="B2254" s="1" t="s">
        <v>1423</v>
      </c>
      <c r="C2254" s="1" t="s">
        <v>294</v>
      </c>
      <c r="D2254" s="1" t="s">
        <v>53</v>
      </c>
      <c r="E2254" s="2" t="s">
        <v>679</v>
      </c>
      <c r="F2254" s="3">
        <v>7.3113999999999999</v>
      </c>
    </row>
    <row r="2255" spans="1:6" s="4" customFormat="1" ht="36" hidden="1" x14ac:dyDescent="0.3">
      <c r="A2255" s="1" t="s">
        <v>306</v>
      </c>
      <c r="B2255" s="1" t="s">
        <v>1423</v>
      </c>
      <c r="C2255" s="1" t="s">
        <v>294</v>
      </c>
      <c r="D2255" s="1" t="s">
        <v>60</v>
      </c>
      <c r="E2255" s="2" t="s">
        <v>682</v>
      </c>
      <c r="F2255" s="3">
        <v>7.3113999999999999</v>
      </c>
    </row>
    <row r="2256" spans="1:6" s="4" customFormat="1" ht="60" x14ac:dyDescent="0.3">
      <c r="A2256" s="1" t="s">
        <v>306</v>
      </c>
      <c r="B2256" s="1" t="s">
        <v>1423</v>
      </c>
      <c r="C2256" s="1" t="s">
        <v>62</v>
      </c>
      <c r="D2256" s="1"/>
      <c r="E2256" s="2" t="s">
        <v>1196</v>
      </c>
      <c r="F2256" s="3">
        <v>32</v>
      </c>
    </row>
    <row r="2257" spans="1:6" s="4" customFormat="1" ht="36" x14ac:dyDescent="0.3">
      <c r="A2257" s="1" t="s">
        <v>306</v>
      </c>
      <c r="B2257" s="1" t="s">
        <v>1423</v>
      </c>
      <c r="C2257" s="1" t="s">
        <v>83</v>
      </c>
      <c r="D2257" s="1"/>
      <c r="E2257" s="2" t="s">
        <v>1288</v>
      </c>
      <c r="F2257" s="3">
        <v>32</v>
      </c>
    </row>
    <row r="2258" spans="1:6" s="4" customFormat="1" ht="36" x14ac:dyDescent="0.3">
      <c r="A2258" s="1" t="s">
        <v>306</v>
      </c>
      <c r="B2258" s="1" t="s">
        <v>1423</v>
      </c>
      <c r="C2258" s="1" t="s">
        <v>1358</v>
      </c>
      <c r="D2258" s="1"/>
      <c r="E2258" s="2" t="s">
        <v>1359</v>
      </c>
      <c r="F2258" s="3">
        <v>32</v>
      </c>
    </row>
    <row r="2259" spans="1:6" s="4" customFormat="1" ht="72" hidden="1" x14ac:dyDescent="0.3">
      <c r="A2259" s="1" t="s">
        <v>306</v>
      </c>
      <c r="B2259" s="1" t="s">
        <v>1423</v>
      </c>
      <c r="C2259" s="1" t="s">
        <v>1358</v>
      </c>
      <c r="D2259" s="1" t="s">
        <v>51</v>
      </c>
      <c r="E2259" s="2" t="s">
        <v>663</v>
      </c>
      <c r="F2259" s="3">
        <v>32</v>
      </c>
    </row>
    <row r="2260" spans="1:6" s="4" customFormat="1" ht="84" hidden="1" x14ac:dyDescent="0.3">
      <c r="A2260" s="1" t="s">
        <v>306</v>
      </c>
      <c r="B2260" s="1" t="s">
        <v>1423</v>
      </c>
      <c r="C2260" s="1" t="s">
        <v>1358</v>
      </c>
      <c r="D2260" s="1" t="s">
        <v>52</v>
      </c>
      <c r="E2260" s="2" t="s">
        <v>664</v>
      </c>
      <c r="F2260" s="3">
        <v>32</v>
      </c>
    </row>
    <row r="2261" spans="1:6" s="4" customFormat="1" ht="24" hidden="1" x14ac:dyDescent="0.3">
      <c r="A2261" s="1" t="s">
        <v>306</v>
      </c>
      <c r="B2261" s="1" t="s">
        <v>77</v>
      </c>
      <c r="C2261" s="1"/>
      <c r="D2261" s="1"/>
      <c r="E2261" s="2" t="s">
        <v>623</v>
      </c>
      <c r="F2261" s="3">
        <v>1067.5</v>
      </c>
    </row>
    <row r="2262" spans="1:6" s="4" customFormat="1" ht="48" hidden="1" x14ac:dyDescent="0.3">
      <c r="A2262" s="1" t="s">
        <v>306</v>
      </c>
      <c r="B2262" s="1" t="s">
        <v>1402</v>
      </c>
      <c r="C2262" s="1"/>
      <c r="D2262" s="1"/>
      <c r="E2262" s="2" t="s">
        <v>647</v>
      </c>
      <c r="F2262" s="3">
        <v>1067.5</v>
      </c>
    </row>
    <row r="2263" spans="1:6" s="4" customFormat="1" ht="60" x14ac:dyDescent="0.3">
      <c r="A2263" s="1" t="s">
        <v>306</v>
      </c>
      <c r="B2263" s="1" t="s">
        <v>1402</v>
      </c>
      <c r="C2263" s="1" t="s">
        <v>112</v>
      </c>
      <c r="D2263" s="1"/>
      <c r="E2263" s="2" t="s">
        <v>882</v>
      </c>
      <c r="F2263" s="3">
        <v>1067.5</v>
      </c>
    </row>
    <row r="2264" spans="1:6" s="4" customFormat="1" ht="48" x14ac:dyDescent="0.3">
      <c r="A2264" s="1" t="s">
        <v>306</v>
      </c>
      <c r="B2264" s="1" t="s">
        <v>1402</v>
      </c>
      <c r="C2264" s="1" t="s">
        <v>131</v>
      </c>
      <c r="D2264" s="1"/>
      <c r="E2264" s="2" t="s">
        <v>883</v>
      </c>
      <c r="F2264" s="3">
        <v>1067.5</v>
      </c>
    </row>
    <row r="2265" spans="1:6" s="4" customFormat="1" ht="60" x14ac:dyDescent="0.3">
      <c r="A2265" s="1" t="s">
        <v>306</v>
      </c>
      <c r="B2265" s="1" t="s">
        <v>1402</v>
      </c>
      <c r="C2265" s="1" t="s">
        <v>298</v>
      </c>
      <c r="D2265" s="1"/>
      <c r="E2265" s="2" t="s">
        <v>893</v>
      </c>
      <c r="F2265" s="3">
        <v>1067.5</v>
      </c>
    </row>
    <row r="2266" spans="1:6" s="4" customFormat="1" ht="36" x14ac:dyDescent="0.3">
      <c r="A2266" s="1" t="s">
        <v>306</v>
      </c>
      <c r="B2266" s="1" t="s">
        <v>1402</v>
      </c>
      <c r="C2266" s="1" t="s">
        <v>297</v>
      </c>
      <c r="D2266" s="1"/>
      <c r="E2266" s="2" t="s">
        <v>894</v>
      </c>
      <c r="F2266" s="3">
        <v>1067.5</v>
      </c>
    </row>
    <row r="2267" spans="1:6" s="4" customFormat="1" ht="72" hidden="1" x14ac:dyDescent="0.3">
      <c r="A2267" s="1" t="s">
        <v>306</v>
      </c>
      <c r="B2267" s="1" t="s">
        <v>1402</v>
      </c>
      <c r="C2267" s="1" t="s">
        <v>297</v>
      </c>
      <c r="D2267" s="1" t="s">
        <v>51</v>
      </c>
      <c r="E2267" s="2" t="s">
        <v>663</v>
      </c>
      <c r="F2267" s="3">
        <v>1067.5</v>
      </c>
    </row>
    <row r="2268" spans="1:6" s="4" customFormat="1" ht="84" hidden="1" x14ac:dyDescent="0.3">
      <c r="A2268" s="1" t="s">
        <v>306</v>
      </c>
      <c r="B2268" s="1" t="s">
        <v>1402</v>
      </c>
      <c r="C2268" s="1" t="s">
        <v>297</v>
      </c>
      <c r="D2268" s="1" t="s">
        <v>52</v>
      </c>
      <c r="E2268" s="2" t="s">
        <v>664</v>
      </c>
      <c r="F2268" s="3">
        <v>1067.5</v>
      </c>
    </row>
    <row r="2269" spans="1:6" s="4" customFormat="1" hidden="1" x14ac:dyDescent="0.3">
      <c r="A2269" s="1" t="s">
        <v>306</v>
      </c>
      <c r="B2269" s="1" t="s">
        <v>111</v>
      </c>
      <c r="C2269" s="1"/>
      <c r="D2269" s="1"/>
      <c r="E2269" s="2" t="s">
        <v>624</v>
      </c>
      <c r="F2269" s="3">
        <v>3469.3</v>
      </c>
    </row>
    <row r="2270" spans="1:6" s="4" customFormat="1" ht="24" hidden="1" x14ac:dyDescent="0.3">
      <c r="A2270" s="1" t="s">
        <v>306</v>
      </c>
      <c r="B2270" s="1" t="s">
        <v>1406</v>
      </c>
      <c r="C2270" s="1"/>
      <c r="D2270" s="1"/>
      <c r="E2270" s="2" t="s">
        <v>650</v>
      </c>
      <c r="F2270" s="3">
        <v>3469.3</v>
      </c>
    </row>
    <row r="2271" spans="1:6" s="4" customFormat="1" ht="48" x14ac:dyDescent="0.3">
      <c r="A2271" s="1" t="s">
        <v>306</v>
      </c>
      <c r="B2271" s="1" t="s">
        <v>1406</v>
      </c>
      <c r="C2271" s="1" t="s">
        <v>187</v>
      </c>
      <c r="D2271" s="1"/>
      <c r="E2271" s="2" t="s">
        <v>757</v>
      </c>
      <c r="F2271" s="3">
        <v>3221.3</v>
      </c>
    </row>
    <row r="2272" spans="1:6" s="4" customFormat="1" ht="84" x14ac:dyDescent="0.3">
      <c r="A2272" s="1" t="s">
        <v>306</v>
      </c>
      <c r="B2272" s="1" t="s">
        <v>1406</v>
      </c>
      <c r="C2272" s="1" t="s">
        <v>191</v>
      </c>
      <c r="D2272" s="1"/>
      <c r="E2272" s="2" t="s">
        <v>764</v>
      </c>
      <c r="F2272" s="3">
        <v>3221.3</v>
      </c>
    </row>
    <row r="2273" spans="1:6" s="4" customFormat="1" ht="72" x14ac:dyDescent="0.3">
      <c r="A2273" s="1" t="s">
        <v>306</v>
      </c>
      <c r="B2273" s="1" t="s">
        <v>1406</v>
      </c>
      <c r="C2273" s="1" t="s">
        <v>192</v>
      </c>
      <c r="D2273" s="1"/>
      <c r="E2273" s="2" t="s">
        <v>765</v>
      </c>
      <c r="F2273" s="3">
        <v>3221.3</v>
      </c>
    </row>
    <row r="2274" spans="1:6" s="4" customFormat="1" ht="132" x14ac:dyDescent="0.3">
      <c r="A2274" s="1" t="s">
        <v>306</v>
      </c>
      <c r="B2274" s="1" t="s">
        <v>1406</v>
      </c>
      <c r="C2274" s="1" t="s">
        <v>299</v>
      </c>
      <c r="D2274" s="1"/>
      <c r="E2274" s="2" t="s">
        <v>767</v>
      </c>
      <c r="F2274" s="3">
        <v>3221.3</v>
      </c>
    </row>
    <row r="2275" spans="1:6" s="4" customFormat="1" ht="84" hidden="1" x14ac:dyDescent="0.3">
      <c r="A2275" s="1" t="s">
        <v>306</v>
      </c>
      <c r="B2275" s="1" t="s">
        <v>1406</v>
      </c>
      <c r="C2275" s="1" t="s">
        <v>299</v>
      </c>
      <c r="D2275" s="1" t="s">
        <v>143</v>
      </c>
      <c r="E2275" s="2" t="s">
        <v>673</v>
      </c>
      <c r="F2275" s="3">
        <v>3221.3</v>
      </c>
    </row>
    <row r="2276" spans="1:6" s="4" customFormat="1" ht="84" hidden="1" x14ac:dyDescent="0.3">
      <c r="A2276" s="1" t="s">
        <v>306</v>
      </c>
      <c r="B2276" s="1" t="s">
        <v>1406</v>
      </c>
      <c r="C2276" s="1" t="s">
        <v>299</v>
      </c>
      <c r="D2276" s="1" t="s">
        <v>139</v>
      </c>
      <c r="E2276" s="2" t="s">
        <v>676</v>
      </c>
      <c r="F2276" s="3">
        <v>3221.3</v>
      </c>
    </row>
    <row r="2277" spans="1:6" s="4" customFormat="1" ht="108" x14ac:dyDescent="0.3">
      <c r="A2277" s="1" t="s">
        <v>306</v>
      </c>
      <c r="B2277" s="1" t="s">
        <v>1406</v>
      </c>
      <c r="C2277" s="1" t="s">
        <v>167</v>
      </c>
      <c r="D2277" s="1"/>
      <c r="E2277" s="2" t="s">
        <v>768</v>
      </c>
      <c r="F2277" s="3">
        <v>248</v>
      </c>
    </row>
    <row r="2278" spans="1:6" s="4" customFormat="1" ht="60" x14ac:dyDescent="0.3">
      <c r="A2278" s="1" t="s">
        <v>306</v>
      </c>
      <c r="B2278" s="1" t="s">
        <v>1406</v>
      </c>
      <c r="C2278" s="1" t="s">
        <v>193</v>
      </c>
      <c r="D2278" s="1"/>
      <c r="E2278" s="2" t="s">
        <v>786</v>
      </c>
      <c r="F2278" s="3">
        <v>248</v>
      </c>
    </row>
    <row r="2279" spans="1:6" s="4" customFormat="1" ht="96" x14ac:dyDescent="0.3">
      <c r="A2279" s="1" t="s">
        <v>306</v>
      </c>
      <c r="B2279" s="1" t="s">
        <v>1406</v>
      </c>
      <c r="C2279" s="1" t="s">
        <v>301</v>
      </c>
      <c r="D2279" s="1"/>
      <c r="E2279" s="2" t="s">
        <v>1251</v>
      </c>
      <c r="F2279" s="3">
        <v>248</v>
      </c>
    </row>
    <row r="2280" spans="1:6" s="4" customFormat="1" ht="60" x14ac:dyDescent="0.3">
      <c r="A2280" s="1" t="s">
        <v>306</v>
      </c>
      <c r="B2280" s="1" t="s">
        <v>1406</v>
      </c>
      <c r="C2280" s="1" t="s">
        <v>300</v>
      </c>
      <c r="D2280" s="1"/>
      <c r="E2280" s="2" t="s">
        <v>792</v>
      </c>
      <c r="F2280" s="3">
        <v>248</v>
      </c>
    </row>
    <row r="2281" spans="1:6" s="4" customFormat="1" ht="72" hidden="1" x14ac:dyDescent="0.3">
      <c r="A2281" s="1" t="s">
        <v>306</v>
      </c>
      <c r="B2281" s="1" t="s">
        <v>1406</v>
      </c>
      <c r="C2281" s="1" t="s">
        <v>300</v>
      </c>
      <c r="D2281" s="1" t="s">
        <v>51</v>
      </c>
      <c r="E2281" s="2" t="s">
        <v>663</v>
      </c>
      <c r="F2281" s="3">
        <v>248</v>
      </c>
    </row>
    <row r="2282" spans="1:6" s="4" customFormat="1" ht="84" hidden="1" x14ac:dyDescent="0.3">
      <c r="A2282" s="1" t="s">
        <v>306</v>
      </c>
      <c r="B2282" s="1" t="s">
        <v>1406</v>
      </c>
      <c r="C2282" s="1" t="s">
        <v>300</v>
      </c>
      <c r="D2282" s="1" t="s">
        <v>52</v>
      </c>
      <c r="E2282" s="2" t="s">
        <v>664</v>
      </c>
      <c r="F2282" s="3">
        <v>248</v>
      </c>
    </row>
    <row r="2283" spans="1:6" s="4" customFormat="1" ht="24" hidden="1" x14ac:dyDescent="0.3">
      <c r="A2283" s="1" t="s">
        <v>306</v>
      </c>
      <c r="B2283" s="1" t="s">
        <v>71</v>
      </c>
      <c r="C2283" s="1"/>
      <c r="D2283" s="1"/>
      <c r="E2283" s="2" t="s">
        <v>625</v>
      </c>
      <c r="F2283" s="3">
        <v>2737.6927599999999</v>
      </c>
    </row>
    <row r="2284" spans="1:6" s="4" customFormat="1" hidden="1" x14ac:dyDescent="0.3">
      <c r="A2284" s="1" t="s">
        <v>306</v>
      </c>
      <c r="B2284" s="1" t="s">
        <v>1408</v>
      </c>
      <c r="C2284" s="1"/>
      <c r="D2284" s="1"/>
      <c r="E2284" s="2" t="s">
        <v>652</v>
      </c>
      <c r="F2284" s="3">
        <v>2737.6927599999999</v>
      </c>
    </row>
    <row r="2285" spans="1:6" s="4" customFormat="1" ht="48" x14ac:dyDescent="0.3">
      <c r="A2285" s="1" t="s">
        <v>306</v>
      </c>
      <c r="B2285" s="1" t="s">
        <v>1408</v>
      </c>
      <c r="C2285" s="1" t="s">
        <v>162</v>
      </c>
      <c r="D2285" s="1"/>
      <c r="E2285" s="2" t="s">
        <v>730</v>
      </c>
      <c r="F2285" s="3">
        <v>560.9</v>
      </c>
    </row>
    <row r="2286" spans="1:6" s="4" customFormat="1" ht="60" x14ac:dyDescent="0.3">
      <c r="A2286" s="1" t="s">
        <v>306</v>
      </c>
      <c r="B2286" s="1" t="s">
        <v>1408</v>
      </c>
      <c r="C2286" s="1" t="s">
        <v>214</v>
      </c>
      <c r="D2286" s="1"/>
      <c r="E2286" s="2" t="s">
        <v>731</v>
      </c>
      <c r="F2286" s="3">
        <v>560.9</v>
      </c>
    </row>
    <row r="2287" spans="1:6" s="4" customFormat="1" ht="60" x14ac:dyDescent="0.3">
      <c r="A2287" s="1" t="s">
        <v>306</v>
      </c>
      <c r="B2287" s="1" t="s">
        <v>1408</v>
      </c>
      <c r="C2287" s="1" t="s">
        <v>215</v>
      </c>
      <c r="D2287" s="1"/>
      <c r="E2287" s="2" t="s">
        <v>732</v>
      </c>
      <c r="F2287" s="3">
        <v>560.9</v>
      </c>
    </row>
    <row r="2288" spans="1:6" s="4" customFormat="1" ht="84" x14ac:dyDescent="0.3">
      <c r="A2288" s="1" t="s">
        <v>306</v>
      </c>
      <c r="B2288" s="1" t="s">
        <v>1408</v>
      </c>
      <c r="C2288" s="1" t="s">
        <v>202</v>
      </c>
      <c r="D2288" s="1"/>
      <c r="E2288" s="2" t="s">
        <v>735</v>
      </c>
      <c r="F2288" s="3">
        <v>560.9</v>
      </c>
    </row>
    <row r="2289" spans="1:6" s="4" customFormat="1" ht="72" hidden="1" x14ac:dyDescent="0.3">
      <c r="A2289" s="1" t="s">
        <v>306</v>
      </c>
      <c r="B2289" s="1" t="s">
        <v>1408</v>
      </c>
      <c r="C2289" s="1" t="s">
        <v>202</v>
      </c>
      <c r="D2289" s="1" t="s">
        <v>51</v>
      </c>
      <c r="E2289" s="2" t="s">
        <v>663</v>
      </c>
      <c r="F2289" s="3">
        <v>560.9</v>
      </c>
    </row>
    <row r="2290" spans="1:6" s="4" customFormat="1" ht="84" hidden="1" x14ac:dyDescent="0.3">
      <c r="A2290" s="1" t="s">
        <v>306</v>
      </c>
      <c r="B2290" s="1" t="s">
        <v>1408</v>
      </c>
      <c r="C2290" s="1" t="s">
        <v>202</v>
      </c>
      <c r="D2290" s="1" t="s">
        <v>52</v>
      </c>
      <c r="E2290" s="2" t="s">
        <v>664</v>
      </c>
      <c r="F2290" s="3">
        <v>560.9</v>
      </c>
    </row>
    <row r="2291" spans="1:6" s="4" customFormat="1" ht="60" x14ac:dyDescent="0.3">
      <c r="A2291" s="1" t="s">
        <v>306</v>
      </c>
      <c r="B2291" s="1" t="s">
        <v>1408</v>
      </c>
      <c r="C2291" s="1" t="s">
        <v>62</v>
      </c>
      <c r="D2291" s="1"/>
      <c r="E2291" s="2" t="s">
        <v>1196</v>
      </c>
      <c r="F2291" s="3">
        <v>2176.7927599999998</v>
      </c>
    </row>
    <row r="2292" spans="1:6" s="4" customFormat="1" ht="84" x14ac:dyDescent="0.3">
      <c r="A2292" s="1" t="s">
        <v>306</v>
      </c>
      <c r="B2292" s="1" t="s">
        <v>1408</v>
      </c>
      <c r="C2292" s="1" t="s">
        <v>527</v>
      </c>
      <c r="D2292" s="1"/>
      <c r="E2292" s="2" t="s">
        <v>114</v>
      </c>
      <c r="F2292" s="3">
        <v>2176.7927599999998</v>
      </c>
    </row>
    <row r="2293" spans="1:6" s="4" customFormat="1" ht="72" hidden="1" x14ac:dyDescent="0.3">
      <c r="A2293" s="1" t="s">
        <v>306</v>
      </c>
      <c r="B2293" s="1" t="s">
        <v>1408</v>
      </c>
      <c r="C2293" s="1" t="s">
        <v>527</v>
      </c>
      <c r="D2293" s="1" t="s">
        <v>51</v>
      </c>
      <c r="E2293" s="2" t="s">
        <v>663</v>
      </c>
      <c r="F2293" s="3">
        <v>2176.7927599999998</v>
      </c>
    </row>
    <row r="2294" spans="1:6" s="4" customFormat="1" ht="84" hidden="1" x14ac:dyDescent="0.3">
      <c r="A2294" s="1" t="s">
        <v>306</v>
      </c>
      <c r="B2294" s="1" t="s">
        <v>1408</v>
      </c>
      <c r="C2294" s="1" t="s">
        <v>527</v>
      </c>
      <c r="D2294" s="1" t="s">
        <v>52</v>
      </c>
      <c r="E2294" s="2" t="s">
        <v>664</v>
      </c>
      <c r="F2294" s="3">
        <v>2176.7927599999998</v>
      </c>
    </row>
    <row r="2295" spans="1:6" s="4" customFormat="1" ht="24" hidden="1" x14ac:dyDescent="0.3">
      <c r="A2295" s="1" t="s">
        <v>306</v>
      </c>
      <c r="B2295" s="1" t="s">
        <v>78</v>
      </c>
      <c r="C2295" s="1"/>
      <c r="D2295" s="1"/>
      <c r="E2295" s="2" t="s">
        <v>1325</v>
      </c>
      <c r="F2295" s="3">
        <v>1564.1</v>
      </c>
    </row>
    <row r="2296" spans="1:6" s="4" customFormat="1" hidden="1" x14ac:dyDescent="0.3">
      <c r="A2296" s="1" t="s">
        <v>306</v>
      </c>
      <c r="B2296" s="1" t="s">
        <v>1395</v>
      </c>
      <c r="C2296" s="1"/>
      <c r="D2296" s="1"/>
      <c r="E2296" s="2" t="s">
        <v>1019</v>
      </c>
      <c r="F2296" s="3">
        <v>1564.1</v>
      </c>
    </row>
    <row r="2297" spans="1:6" s="4" customFormat="1" ht="60" x14ac:dyDescent="0.3">
      <c r="A2297" s="1" t="s">
        <v>306</v>
      </c>
      <c r="B2297" s="1" t="s">
        <v>1395</v>
      </c>
      <c r="C2297" s="1" t="s">
        <v>902</v>
      </c>
      <c r="D2297" s="1"/>
      <c r="E2297" s="2" t="s">
        <v>1248</v>
      </c>
      <c r="F2297" s="3">
        <v>1544.1</v>
      </c>
    </row>
    <row r="2298" spans="1:6" s="4" customFormat="1" ht="60" x14ac:dyDescent="0.3">
      <c r="A2298" s="1" t="s">
        <v>306</v>
      </c>
      <c r="B2298" s="1" t="s">
        <v>1395</v>
      </c>
      <c r="C2298" s="1" t="s">
        <v>906</v>
      </c>
      <c r="D2298" s="1"/>
      <c r="E2298" s="2" t="s">
        <v>1037</v>
      </c>
      <c r="F2298" s="3">
        <v>1544.1</v>
      </c>
    </row>
    <row r="2299" spans="1:6" s="4" customFormat="1" ht="132" x14ac:dyDescent="0.3">
      <c r="A2299" s="1" t="s">
        <v>306</v>
      </c>
      <c r="B2299" s="1" t="s">
        <v>1395</v>
      </c>
      <c r="C2299" s="1" t="s">
        <v>907</v>
      </c>
      <c r="D2299" s="1"/>
      <c r="E2299" s="2" t="s">
        <v>1038</v>
      </c>
      <c r="F2299" s="3">
        <v>1544.1</v>
      </c>
    </row>
    <row r="2300" spans="1:6" s="4" customFormat="1" ht="48" x14ac:dyDescent="0.3">
      <c r="A2300" s="1" t="s">
        <v>306</v>
      </c>
      <c r="B2300" s="1" t="s">
        <v>1395</v>
      </c>
      <c r="C2300" s="1" t="s">
        <v>905</v>
      </c>
      <c r="D2300" s="1"/>
      <c r="E2300" s="2" t="s">
        <v>1039</v>
      </c>
      <c r="F2300" s="3">
        <v>1544.1</v>
      </c>
    </row>
    <row r="2301" spans="1:6" s="4" customFormat="1" ht="72" hidden="1" x14ac:dyDescent="0.3">
      <c r="A2301" s="1" t="s">
        <v>306</v>
      </c>
      <c r="B2301" s="1" t="s">
        <v>1395</v>
      </c>
      <c r="C2301" s="1" t="s">
        <v>905</v>
      </c>
      <c r="D2301" s="1" t="s">
        <v>51</v>
      </c>
      <c r="E2301" s="2" t="s">
        <v>663</v>
      </c>
      <c r="F2301" s="3">
        <v>1544.1</v>
      </c>
    </row>
    <row r="2302" spans="1:6" s="4" customFormat="1" ht="84" hidden="1" x14ac:dyDescent="0.3">
      <c r="A2302" s="1" t="s">
        <v>306</v>
      </c>
      <c r="B2302" s="1" t="s">
        <v>1395</v>
      </c>
      <c r="C2302" s="1" t="s">
        <v>905</v>
      </c>
      <c r="D2302" s="1" t="s">
        <v>52</v>
      </c>
      <c r="E2302" s="2" t="s">
        <v>664</v>
      </c>
      <c r="F2302" s="3">
        <v>1544.1</v>
      </c>
    </row>
    <row r="2303" spans="1:6" s="4" customFormat="1" ht="60" x14ac:dyDescent="0.3">
      <c r="A2303" s="1" t="s">
        <v>306</v>
      </c>
      <c r="B2303" s="1" t="s">
        <v>1395</v>
      </c>
      <c r="C2303" s="1" t="s">
        <v>62</v>
      </c>
      <c r="D2303" s="1"/>
      <c r="E2303" s="2" t="s">
        <v>1196</v>
      </c>
      <c r="F2303" s="3">
        <v>20</v>
      </c>
    </row>
    <row r="2304" spans="1:6" s="4" customFormat="1" ht="84" x14ac:dyDescent="0.3">
      <c r="A2304" s="1" t="s">
        <v>306</v>
      </c>
      <c r="B2304" s="1" t="s">
        <v>1395</v>
      </c>
      <c r="C2304" s="1" t="s">
        <v>527</v>
      </c>
      <c r="D2304" s="1"/>
      <c r="E2304" s="2" t="s">
        <v>114</v>
      </c>
      <c r="F2304" s="3">
        <v>20</v>
      </c>
    </row>
    <row r="2305" spans="1:6" s="4" customFormat="1" ht="72" hidden="1" x14ac:dyDescent="0.3">
      <c r="A2305" s="1" t="s">
        <v>306</v>
      </c>
      <c r="B2305" s="1" t="s">
        <v>1395</v>
      </c>
      <c r="C2305" s="1" t="s">
        <v>527</v>
      </c>
      <c r="D2305" s="1" t="s">
        <v>51</v>
      </c>
      <c r="E2305" s="2" t="s">
        <v>663</v>
      </c>
      <c r="F2305" s="3">
        <v>20</v>
      </c>
    </row>
    <row r="2306" spans="1:6" s="4" customFormat="1" ht="84" hidden="1" x14ac:dyDescent="0.3">
      <c r="A2306" s="1" t="s">
        <v>306</v>
      </c>
      <c r="B2306" s="1" t="s">
        <v>1395</v>
      </c>
      <c r="C2306" s="1" t="s">
        <v>527</v>
      </c>
      <c r="D2306" s="1" t="s">
        <v>52</v>
      </c>
      <c r="E2306" s="2" t="s">
        <v>664</v>
      </c>
      <c r="F2306" s="3">
        <v>20</v>
      </c>
    </row>
    <row r="2307" spans="1:6" s="4" customFormat="1" ht="36" hidden="1" x14ac:dyDescent="0.3">
      <c r="A2307" s="1" t="s">
        <v>307</v>
      </c>
      <c r="B2307" s="1" t="s">
        <v>1396</v>
      </c>
      <c r="C2307" s="1"/>
      <c r="D2307" s="1"/>
      <c r="E2307" s="2" t="s">
        <v>603</v>
      </c>
      <c r="F2307" s="3">
        <v>369430.82415999996</v>
      </c>
    </row>
    <row r="2308" spans="1:6" s="4" customFormat="1" ht="24" hidden="1" x14ac:dyDescent="0.3">
      <c r="A2308" s="1" t="s">
        <v>307</v>
      </c>
      <c r="B2308" s="1" t="s">
        <v>45</v>
      </c>
      <c r="C2308" s="1"/>
      <c r="D2308" s="1"/>
      <c r="E2308" s="2" t="s">
        <v>619</v>
      </c>
      <c r="F2308" s="3">
        <v>47338.299999999996</v>
      </c>
    </row>
    <row r="2309" spans="1:6" s="4" customFormat="1" ht="132" hidden="1" x14ac:dyDescent="0.3">
      <c r="A2309" s="1" t="s">
        <v>307</v>
      </c>
      <c r="B2309" s="1" t="s">
        <v>1417</v>
      </c>
      <c r="C2309" s="1"/>
      <c r="D2309" s="1"/>
      <c r="E2309" s="2" t="s">
        <v>631</v>
      </c>
      <c r="F2309" s="3">
        <v>41440.399999999994</v>
      </c>
    </row>
    <row r="2310" spans="1:6" s="4" customFormat="1" ht="108" x14ac:dyDescent="0.3">
      <c r="A2310" s="1" t="s">
        <v>307</v>
      </c>
      <c r="B2310" s="1" t="s">
        <v>1417</v>
      </c>
      <c r="C2310" s="1" t="s">
        <v>167</v>
      </c>
      <c r="D2310" s="1"/>
      <c r="E2310" s="2" t="s">
        <v>768</v>
      </c>
      <c r="F2310" s="3">
        <v>4257.2999999999993</v>
      </c>
    </row>
    <row r="2311" spans="1:6" s="4" customFormat="1" ht="72" x14ac:dyDescent="0.3">
      <c r="A2311" s="1" t="s">
        <v>307</v>
      </c>
      <c r="B2311" s="1" t="s">
        <v>1417</v>
      </c>
      <c r="C2311" s="1" t="s">
        <v>230</v>
      </c>
      <c r="D2311" s="1"/>
      <c r="E2311" s="2" t="s">
        <v>783</v>
      </c>
      <c r="F2311" s="3">
        <v>4257.2999999999993</v>
      </c>
    </row>
    <row r="2312" spans="1:6" s="4" customFormat="1" ht="132" x14ac:dyDescent="0.3">
      <c r="A2312" s="1" t="s">
        <v>307</v>
      </c>
      <c r="B2312" s="1" t="s">
        <v>1417</v>
      </c>
      <c r="C2312" s="1" t="s">
        <v>239</v>
      </c>
      <c r="D2312" s="1"/>
      <c r="E2312" s="2" t="s">
        <v>784</v>
      </c>
      <c r="F2312" s="3">
        <v>4257.2999999999993</v>
      </c>
    </row>
    <row r="2313" spans="1:6" s="4" customFormat="1" ht="72" x14ac:dyDescent="0.3">
      <c r="A2313" s="1" t="s">
        <v>307</v>
      </c>
      <c r="B2313" s="1" t="s">
        <v>1417</v>
      </c>
      <c r="C2313" s="1" t="s">
        <v>236</v>
      </c>
      <c r="D2313" s="1"/>
      <c r="E2313" s="2" t="s">
        <v>785</v>
      </c>
      <c r="F2313" s="3">
        <v>4257.2999999999993</v>
      </c>
    </row>
    <row r="2314" spans="1:6" s="4" customFormat="1" ht="144" hidden="1" x14ac:dyDescent="0.3">
      <c r="A2314" s="1" t="s">
        <v>307</v>
      </c>
      <c r="B2314" s="1" t="s">
        <v>1417</v>
      </c>
      <c r="C2314" s="1" t="s">
        <v>236</v>
      </c>
      <c r="D2314" s="1" t="s">
        <v>58</v>
      </c>
      <c r="E2314" s="2" t="s">
        <v>660</v>
      </c>
      <c r="F2314" s="3">
        <v>4126.8999999999996</v>
      </c>
    </row>
    <row r="2315" spans="1:6" s="4" customFormat="1" ht="60" hidden="1" x14ac:dyDescent="0.3">
      <c r="A2315" s="1" t="s">
        <v>307</v>
      </c>
      <c r="B2315" s="1" t="s">
        <v>1417</v>
      </c>
      <c r="C2315" s="1" t="s">
        <v>236</v>
      </c>
      <c r="D2315" s="1" t="s">
        <v>68</v>
      </c>
      <c r="E2315" s="2" t="s">
        <v>662</v>
      </c>
      <c r="F2315" s="3">
        <v>4126.8999999999996</v>
      </c>
    </row>
    <row r="2316" spans="1:6" s="4" customFormat="1" ht="72" hidden="1" x14ac:dyDescent="0.3">
      <c r="A2316" s="1" t="s">
        <v>307</v>
      </c>
      <c r="B2316" s="1" t="s">
        <v>1417</v>
      </c>
      <c r="C2316" s="1" t="s">
        <v>236</v>
      </c>
      <c r="D2316" s="1" t="s">
        <v>51</v>
      </c>
      <c r="E2316" s="2" t="s">
        <v>663</v>
      </c>
      <c r="F2316" s="3">
        <v>130.4</v>
      </c>
    </row>
    <row r="2317" spans="1:6" s="4" customFormat="1" ht="84" hidden="1" x14ac:dyDescent="0.3">
      <c r="A2317" s="1" t="s">
        <v>307</v>
      </c>
      <c r="B2317" s="1" t="s">
        <v>1417</v>
      </c>
      <c r="C2317" s="1" t="s">
        <v>236</v>
      </c>
      <c r="D2317" s="1" t="s">
        <v>52</v>
      </c>
      <c r="E2317" s="2" t="s">
        <v>664</v>
      </c>
      <c r="F2317" s="3">
        <v>130.4</v>
      </c>
    </row>
    <row r="2318" spans="1:6" s="4" customFormat="1" ht="60" x14ac:dyDescent="0.3">
      <c r="A2318" s="1" t="s">
        <v>307</v>
      </c>
      <c r="B2318" s="1" t="s">
        <v>1417</v>
      </c>
      <c r="C2318" s="1" t="s">
        <v>62</v>
      </c>
      <c r="D2318" s="1"/>
      <c r="E2318" s="2" t="s">
        <v>1196</v>
      </c>
      <c r="F2318" s="3">
        <v>32</v>
      </c>
    </row>
    <row r="2319" spans="1:6" s="4" customFormat="1" ht="36" x14ac:dyDescent="0.3">
      <c r="A2319" s="1" t="s">
        <v>307</v>
      </c>
      <c r="B2319" s="1" t="s">
        <v>1417</v>
      </c>
      <c r="C2319" s="1" t="s">
        <v>83</v>
      </c>
      <c r="D2319" s="1"/>
      <c r="E2319" s="2" t="s">
        <v>1288</v>
      </c>
      <c r="F2319" s="3">
        <v>32</v>
      </c>
    </row>
    <row r="2320" spans="1:6" s="4" customFormat="1" ht="36" x14ac:dyDescent="0.3">
      <c r="A2320" s="1" t="s">
        <v>307</v>
      </c>
      <c r="B2320" s="1" t="s">
        <v>1417</v>
      </c>
      <c r="C2320" s="1" t="s">
        <v>1358</v>
      </c>
      <c r="D2320" s="1"/>
      <c r="E2320" s="2" t="s">
        <v>1359</v>
      </c>
      <c r="F2320" s="3">
        <v>32</v>
      </c>
    </row>
    <row r="2321" spans="1:6" s="4" customFormat="1" ht="72" hidden="1" x14ac:dyDescent="0.3">
      <c r="A2321" s="1" t="s">
        <v>307</v>
      </c>
      <c r="B2321" s="1" t="s">
        <v>1417</v>
      </c>
      <c r="C2321" s="1" t="s">
        <v>1358</v>
      </c>
      <c r="D2321" s="1" t="s">
        <v>51</v>
      </c>
      <c r="E2321" s="2" t="s">
        <v>663</v>
      </c>
      <c r="F2321" s="3">
        <v>32</v>
      </c>
    </row>
    <row r="2322" spans="1:6" s="4" customFormat="1" ht="84" hidden="1" x14ac:dyDescent="0.3">
      <c r="A2322" s="1" t="s">
        <v>307</v>
      </c>
      <c r="B2322" s="1" t="s">
        <v>1417</v>
      </c>
      <c r="C2322" s="1" t="s">
        <v>1358</v>
      </c>
      <c r="D2322" s="1" t="s">
        <v>52</v>
      </c>
      <c r="E2322" s="2" t="s">
        <v>664</v>
      </c>
      <c r="F2322" s="3">
        <v>32</v>
      </c>
    </row>
    <row r="2323" spans="1:6" s="4" customFormat="1" ht="72" x14ac:dyDescent="0.3">
      <c r="A2323" s="1" t="s">
        <v>307</v>
      </c>
      <c r="B2323" s="1" t="s">
        <v>1417</v>
      </c>
      <c r="C2323" s="1" t="s">
        <v>65</v>
      </c>
      <c r="D2323" s="1"/>
      <c r="E2323" s="2" t="s">
        <v>1228</v>
      </c>
      <c r="F2323" s="3">
        <v>37151.1</v>
      </c>
    </row>
    <row r="2324" spans="1:6" s="4" customFormat="1" ht="48" x14ac:dyDescent="0.3">
      <c r="A2324" s="1" t="s">
        <v>307</v>
      </c>
      <c r="B2324" s="1" t="s">
        <v>1417</v>
      </c>
      <c r="C2324" s="1" t="s">
        <v>240</v>
      </c>
      <c r="D2324" s="1"/>
      <c r="E2324" s="2" t="s">
        <v>1230</v>
      </c>
      <c r="F2324" s="3">
        <v>37151.1</v>
      </c>
    </row>
    <row r="2325" spans="1:6" s="4" customFormat="1" ht="60" x14ac:dyDescent="0.3">
      <c r="A2325" s="1" t="s">
        <v>307</v>
      </c>
      <c r="B2325" s="1" t="s">
        <v>1417</v>
      </c>
      <c r="C2325" s="1" t="s">
        <v>237</v>
      </c>
      <c r="D2325" s="1"/>
      <c r="E2325" s="2" t="s">
        <v>1221</v>
      </c>
      <c r="F2325" s="3">
        <v>33822.9</v>
      </c>
    </row>
    <row r="2326" spans="1:6" s="4" customFormat="1" ht="144" hidden="1" x14ac:dyDescent="0.3">
      <c r="A2326" s="1" t="s">
        <v>307</v>
      </c>
      <c r="B2326" s="1" t="s">
        <v>1417</v>
      </c>
      <c r="C2326" s="1" t="s">
        <v>237</v>
      </c>
      <c r="D2326" s="1" t="s">
        <v>58</v>
      </c>
      <c r="E2326" s="2" t="s">
        <v>660</v>
      </c>
      <c r="F2326" s="3">
        <v>33822.9</v>
      </c>
    </row>
    <row r="2327" spans="1:6" s="4" customFormat="1" ht="60" hidden="1" x14ac:dyDescent="0.3">
      <c r="A2327" s="1" t="s">
        <v>307</v>
      </c>
      <c r="B2327" s="1" t="s">
        <v>1417</v>
      </c>
      <c r="C2327" s="1" t="s">
        <v>237</v>
      </c>
      <c r="D2327" s="1" t="s">
        <v>68</v>
      </c>
      <c r="E2327" s="2" t="s">
        <v>662</v>
      </c>
      <c r="F2327" s="3">
        <v>33822.9</v>
      </c>
    </row>
    <row r="2328" spans="1:6" s="4" customFormat="1" ht="48" x14ac:dyDescent="0.3">
      <c r="A2328" s="1" t="s">
        <v>307</v>
      </c>
      <c r="B2328" s="1" t="s">
        <v>1417</v>
      </c>
      <c r="C2328" s="1" t="s">
        <v>238</v>
      </c>
      <c r="D2328" s="1"/>
      <c r="E2328" s="2" t="s">
        <v>1222</v>
      </c>
      <c r="F2328" s="3">
        <v>3328.2</v>
      </c>
    </row>
    <row r="2329" spans="1:6" s="4" customFormat="1" ht="144" hidden="1" x14ac:dyDescent="0.3">
      <c r="A2329" s="1" t="s">
        <v>307</v>
      </c>
      <c r="B2329" s="1" t="s">
        <v>1417</v>
      </c>
      <c r="C2329" s="1" t="s">
        <v>238</v>
      </c>
      <c r="D2329" s="1" t="s">
        <v>58</v>
      </c>
      <c r="E2329" s="2" t="s">
        <v>660</v>
      </c>
      <c r="F2329" s="3">
        <v>4.83</v>
      </c>
    </row>
    <row r="2330" spans="1:6" s="4" customFormat="1" ht="60" hidden="1" x14ac:dyDescent="0.3">
      <c r="A2330" s="1" t="s">
        <v>307</v>
      </c>
      <c r="B2330" s="1" t="s">
        <v>1417</v>
      </c>
      <c r="C2330" s="1" t="s">
        <v>238</v>
      </c>
      <c r="D2330" s="1" t="s">
        <v>68</v>
      </c>
      <c r="E2330" s="2" t="s">
        <v>662</v>
      </c>
      <c r="F2330" s="3">
        <v>4.83</v>
      </c>
    </row>
    <row r="2331" spans="1:6" s="4" customFormat="1" ht="72" hidden="1" x14ac:dyDescent="0.3">
      <c r="A2331" s="1" t="s">
        <v>307</v>
      </c>
      <c r="B2331" s="1" t="s">
        <v>1417</v>
      </c>
      <c r="C2331" s="1" t="s">
        <v>238</v>
      </c>
      <c r="D2331" s="1" t="s">
        <v>51</v>
      </c>
      <c r="E2331" s="2" t="s">
        <v>663</v>
      </c>
      <c r="F2331" s="3">
        <v>3322.87</v>
      </c>
    </row>
    <row r="2332" spans="1:6" s="4" customFormat="1" ht="84" hidden="1" x14ac:dyDescent="0.3">
      <c r="A2332" s="1" t="s">
        <v>307</v>
      </c>
      <c r="B2332" s="1" t="s">
        <v>1417</v>
      </c>
      <c r="C2332" s="1" t="s">
        <v>238</v>
      </c>
      <c r="D2332" s="1" t="s">
        <v>52</v>
      </c>
      <c r="E2332" s="2" t="s">
        <v>664</v>
      </c>
      <c r="F2332" s="3">
        <v>3322.87</v>
      </c>
    </row>
    <row r="2333" spans="1:6" s="4" customFormat="1" ht="24" hidden="1" x14ac:dyDescent="0.3">
      <c r="A2333" s="1" t="s">
        <v>307</v>
      </c>
      <c r="B2333" s="1" t="s">
        <v>1417</v>
      </c>
      <c r="C2333" s="1" t="s">
        <v>238</v>
      </c>
      <c r="D2333" s="1" t="s">
        <v>53</v>
      </c>
      <c r="E2333" s="2" t="s">
        <v>679</v>
      </c>
      <c r="F2333" s="3">
        <v>0.5</v>
      </c>
    </row>
    <row r="2334" spans="1:6" s="4" customFormat="1" ht="36" hidden="1" x14ac:dyDescent="0.3">
      <c r="A2334" s="1" t="s">
        <v>307</v>
      </c>
      <c r="B2334" s="1" t="s">
        <v>1417</v>
      </c>
      <c r="C2334" s="1" t="s">
        <v>238</v>
      </c>
      <c r="D2334" s="1" t="s">
        <v>60</v>
      </c>
      <c r="E2334" s="2" t="s">
        <v>682</v>
      </c>
      <c r="F2334" s="3">
        <v>0.5</v>
      </c>
    </row>
    <row r="2335" spans="1:6" s="4" customFormat="1" ht="36" hidden="1" x14ac:dyDescent="0.3">
      <c r="A2335" s="1" t="s">
        <v>307</v>
      </c>
      <c r="B2335" s="1" t="s">
        <v>1393</v>
      </c>
      <c r="C2335" s="1"/>
      <c r="D2335" s="1"/>
      <c r="E2335" s="2" t="s">
        <v>635</v>
      </c>
      <c r="F2335" s="3">
        <v>5897.9</v>
      </c>
    </row>
    <row r="2336" spans="1:6" s="4" customFormat="1" ht="48" x14ac:dyDescent="0.3">
      <c r="A2336" s="1" t="s">
        <v>307</v>
      </c>
      <c r="B2336" s="1" t="s">
        <v>1393</v>
      </c>
      <c r="C2336" s="1" t="s">
        <v>181</v>
      </c>
      <c r="D2336" s="1"/>
      <c r="E2336" s="2" t="s">
        <v>685</v>
      </c>
      <c r="F2336" s="3">
        <v>5897.9</v>
      </c>
    </row>
    <row r="2337" spans="1:6" s="4" customFormat="1" ht="48" x14ac:dyDescent="0.3">
      <c r="A2337" s="1" t="s">
        <v>307</v>
      </c>
      <c r="B2337" s="1" t="s">
        <v>1393</v>
      </c>
      <c r="C2337" s="1" t="s">
        <v>247</v>
      </c>
      <c r="D2337" s="1"/>
      <c r="E2337" s="2" t="s">
        <v>686</v>
      </c>
      <c r="F2337" s="3">
        <v>5777.9</v>
      </c>
    </row>
    <row r="2338" spans="1:6" s="4" customFormat="1" ht="144" x14ac:dyDescent="0.3">
      <c r="A2338" s="1" t="s">
        <v>307</v>
      </c>
      <c r="B2338" s="1" t="s">
        <v>1393</v>
      </c>
      <c r="C2338" s="1" t="s">
        <v>248</v>
      </c>
      <c r="D2338" s="1"/>
      <c r="E2338" s="2" t="s">
        <v>1270</v>
      </c>
      <c r="F2338" s="3">
        <v>789.2</v>
      </c>
    </row>
    <row r="2339" spans="1:6" s="4" customFormat="1" ht="132" x14ac:dyDescent="0.3">
      <c r="A2339" s="1" t="s">
        <v>307</v>
      </c>
      <c r="B2339" s="1" t="s">
        <v>1393</v>
      </c>
      <c r="C2339" s="1" t="s">
        <v>241</v>
      </c>
      <c r="D2339" s="1"/>
      <c r="E2339" s="2" t="s">
        <v>1271</v>
      </c>
      <c r="F2339" s="3">
        <v>221.5</v>
      </c>
    </row>
    <row r="2340" spans="1:6" s="4" customFormat="1" ht="72" hidden="1" x14ac:dyDescent="0.3">
      <c r="A2340" s="1" t="s">
        <v>307</v>
      </c>
      <c r="B2340" s="1" t="s">
        <v>1393</v>
      </c>
      <c r="C2340" s="1" t="s">
        <v>241</v>
      </c>
      <c r="D2340" s="1" t="s">
        <v>51</v>
      </c>
      <c r="E2340" s="2" t="s">
        <v>663</v>
      </c>
      <c r="F2340" s="3">
        <v>221.5</v>
      </c>
    </row>
    <row r="2341" spans="1:6" s="4" customFormat="1" ht="84" hidden="1" x14ac:dyDescent="0.3">
      <c r="A2341" s="1" t="s">
        <v>307</v>
      </c>
      <c r="B2341" s="1" t="s">
        <v>1393</v>
      </c>
      <c r="C2341" s="1" t="s">
        <v>241</v>
      </c>
      <c r="D2341" s="1" t="s">
        <v>52</v>
      </c>
      <c r="E2341" s="2" t="s">
        <v>664</v>
      </c>
      <c r="F2341" s="3">
        <v>221.5</v>
      </c>
    </row>
    <row r="2342" spans="1:6" s="4" customFormat="1" ht="84" x14ac:dyDescent="0.3">
      <c r="A2342" s="1" t="s">
        <v>307</v>
      </c>
      <c r="B2342" s="1" t="s">
        <v>1393</v>
      </c>
      <c r="C2342" s="1" t="s">
        <v>242</v>
      </c>
      <c r="D2342" s="1"/>
      <c r="E2342" s="2" t="s">
        <v>688</v>
      </c>
      <c r="F2342" s="3">
        <v>439.7</v>
      </c>
    </row>
    <row r="2343" spans="1:6" s="4" customFormat="1" ht="84" hidden="1" x14ac:dyDescent="0.3">
      <c r="A2343" s="1" t="s">
        <v>307</v>
      </c>
      <c r="B2343" s="1" t="s">
        <v>1393</v>
      </c>
      <c r="C2343" s="1" t="s">
        <v>242</v>
      </c>
      <c r="D2343" s="1" t="s">
        <v>143</v>
      </c>
      <c r="E2343" s="2" t="s">
        <v>673</v>
      </c>
      <c r="F2343" s="3">
        <v>439.7</v>
      </c>
    </row>
    <row r="2344" spans="1:6" s="4" customFormat="1" ht="84" hidden="1" x14ac:dyDescent="0.3">
      <c r="A2344" s="1" t="s">
        <v>307</v>
      </c>
      <c r="B2344" s="1" t="s">
        <v>1393</v>
      </c>
      <c r="C2344" s="1" t="s">
        <v>242</v>
      </c>
      <c r="D2344" s="1" t="s">
        <v>139</v>
      </c>
      <c r="E2344" s="2" t="s">
        <v>676</v>
      </c>
      <c r="F2344" s="3">
        <v>439.7</v>
      </c>
    </row>
    <row r="2345" spans="1:6" s="4" customFormat="1" ht="108" x14ac:dyDescent="0.3">
      <c r="A2345" s="1" t="s">
        <v>307</v>
      </c>
      <c r="B2345" s="1" t="s">
        <v>1393</v>
      </c>
      <c r="C2345" s="1" t="s">
        <v>243</v>
      </c>
      <c r="D2345" s="1"/>
      <c r="E2345" s="2" t="s">
        <v>689</v>
      </c>
      <c r="F2345" s="3">
        <v>128</v>
      </c>
    </row>
    <row r="2346" spans="1:6" s="4" customFormat="1" ht="84" hidden="1" x14ac:dyDescent="0.3">
      <c r="A2346" s="1" t="s">
        <v>307</v>
      </c>
      <c r="B2346" s="1" t="s">
        <v>1393</v>
      </c>
      <c r="C2346" s="1" t="s">
        <v>243</v>
      </c>
      <c r="D2346" s="1" t="s">
        <v>143</v>
      </c>
      <c r="E2346" s="2" t="s">
        <v>673</v>
      </c>
      <c r="F2346" s="3">
        <v>128</v>
      </c>
    </row>
    <row r="2347" spans="1:6" s="4" customFormat="1" ht="84" hidden="1" x14ac:dyDescent="0.3">
      <c r="A2347" s="1" t="s">
        <v>307</v>
      </c>
      <c r="B2347" s="1" t="s">
        <v>1393</v>
      </c>
      <c r="C2347" s="1" t="s">
        <v>243</v>
      </c>
      <c r="D2347" s="1" t="s">
        <v>139</v>
      </c>
      <c r="E2347" s="2" t="s">
        <v>676</v>
      </c>
      <c r="F2347" s="3">
        <v>128</v>
      </c>
    </row>
    <row r="2348" spans="1:6" s="4" customFormat="1" ht="120" x14ac:dyDescent="0.3">
      <c r="A2348" s="1" t="s">
        <v>307</v>
      </c>
      <c r="B2348" s="1" t="s">
        <v>1393</v>
      </c>
      <c r="C2348" s="1" t="s">
        <v>249</v>
      </c>
      <c r="D2348" s="1"/>
      <c r="E2348" s="2" t="s">
        <v>690</v>
      </c>
      <c r="F2348" s="3">
        <v>3448.3</v>
      </c>
    </row>
    <row r="2349" spans="1:6" s="4" customFormat="1" ht="72" x14ac:dyDescent="0.3">
      <c r="A2349" s="1" t="s">
        <v>307</v>
      </c>
      <c r="B2349" s="1" t="s">
        <v>1393</v>
      </c>
      <c r="C2349" s="1" t="s">
        <v>244</v>
      </c>
      <c r="D2349" s="1"/>
      <c r="E2349" s="2" t="s">
        <v>692</v>
      </c>
      <c r="F2349" s="3">
        <v>3286.3</v>
      </c>
    </row>
    <row r="2350" spans="1:6" s="4" customFormat="1" ht="84" hidden="1" x14ac:dyDescent="0.3">
      <c r="A2350" s="1" t="s">
        <v>307</v>
      </c>
      <c r="B2350" s="1" t="s">
        <v>1393</v>
      </c>
      <c r="C2350" s="1" t="s">
        <v>244</v>
      </c>
      <c r="D2350" s="1" t="s">
        <v>143</v>
      </c>
      <c r="E2350" s="2" t="s">
        <v>673</v>
      </c>
      <c r="F2350" s="3">
        <v>3286.3</v>
      </c>
    </row>
    <row r="2351" spans="1:6" s="4" customFormat="1" ht="84" hidden="1" x14ac:dyDescent="0.3">
      <c r="A2351" s="1" t="s">
        <v>307</v>
      </c>
      <c r="B2351" s="1" t="s">
        <v>1393</v>
      </c>
      <c r="C2351" s="1" t="s">
        <v>244</v>
      </c>
      <c r="D2351" s="1" t="s">
        <v>139</v>
      </c>
      <c r="E2351" s="2" t="s">
        <v>676</v>
      </c>
      <c r="F2351" s="3">
        <v>3286.3</v>
      </c>
    </row>
    <row r="2352" spans="1:6" s="4" customFormat="1" ht="72" x14ac:dyDescent="0.3">
      <c r="A2352" s="1" t="s">
        <v>307</v>
      </c>
      <c r="B2352" s="1" t="s">
        <v>1393</v>
      </c>
      <c r="C2352" s="1" t="s">
        <v>245</v>
      </c>
      <c r="D2352" s="1"/>
      <c r="E2352" s="2" t="s">
        <v>1387</v>
      </c>
      <c r="F2352" s="3">
        <v>162</v>
      </c>
    </row>
    <row r="2353" spans="1:6" s="4" customFormat="1" ht="84" hidden="1" x14ac:dyDescent="0.3">
      <c r="A2353" s="1" t="s">
        <v>307</v>
      </c>
      <c r="B2353" s="1" t="s">
        <v>1393</v>
      </c>
      <c r="C2353" s="1" t="s">
        <v>245</v>
      </c>
      <c r="D2353" s="1" t="s">
        <v>143</v>
      </c>
      <c r="E2353" s="2" t="s">
        <v>673</v>
      </c>
      <c r="F2353" s="3">
        <v>162</v>
      </c>
    </row>
    <row r="2354" spans="1:6" s="4" customFormat="1" ht="84" hidden="1" x14ac:dyDescent="0.3">
      <c r="A2354" s="1" t="s">
        <v>307</v>
      </c>
      <c r="B2354" s="1" t="s">
        <v>1393</v>
      </c>
      <c r="C2354" s="1" t="s">
        <v>245</v>
      </c>
      <c r="D2354" s="1" t="s">
        <v>139</v>
      </c>
      <c r="E2354" s="2" t="s">
        <v>676</v>
      </c>
      <c r="F2354" s="3">
        <v>162</v>
      </c>
    </row>
    <row r="2355" spans="1:6" s="4" customFormat="1" ht="96" x14ac:dyDescent="0.3">
      <c r="A2355" s="1" t="s">
        <v>307</v>
      </c>
      <c r="B2355" s="1" t="s">
        <v>1393</v>
      </c>
      <c r="C2355" s="1" t="s">
        <v>250</v>
      </c>
      <c r="D2355" s="1"/>
      <c r="E2355" s="2" t="s">
        <v>693</v>
      </c>
      <c r="F2355" s="3">
        <v>1540.3999999999999</v>
      </c>
    </row>
    <row r="2356" spans="1:6" s="4" customFormat="1" ht="72" x14ac:dyDescent="0.3">
      <c r="A2356" s="1" t="s">
        <v>307</v>
      </c>
      <c r="B2356" s="1" t="s">
        <v>1393</v>
      </c>
      <c r="C2356" s="1" t="s">
        <v>246</v>
      </c>
      <c r="D2356" s="1"/>
      <c r="E2356" s="2" t="s">
        <v>694</v>
      </c>
      <c r="F2356" s="3">
        <v>1540.3999999999999</v>
      </c>
    </row>
    <row r="2357" spans="1:6" s="4" customFormat="1" ht="72" hidden="1" x14ac:dyDescent="0.3">
      <c r="A2357" s="1" t="s">
        <v>307</v>
      </c>
      <c r="B2357" s="1" t="s">
        <v>1393</v>
      </c>
      <c r="C2357" s="1" t="s">
        <v>246</v>
      </c>
      <c r="D2357" s="1" t="s">
        <v>51</v>
      </c>
      <c r="E2357" s="2" t="s">
        <v>663</v>
      </c>
      <c r="F2357" s="3">
        <v>1540.1</v>
      </c>
    </row>
    <row r="2358" spans="1:6" s="4" customFormat="1" ht="84" hidden="1" x14ac:dyDescent="0.3">
      <c r="A2358" s="1" t="s">
        <v>307</v>
      </c>
      <c r="B2358" s="1" t="s">
        <v>1393</v>
      </c>
      <c r="C2358" s="1" t="s">
        <v>246</v>
      </c>
      <c r="D2358" s="1" t="s">
        <v>52</v>
      </c>
      <c r="E2358" s="2" t="s">
        <v>664</v>
      </c>
      <c r="F2358" s="3">
        <v>1540.1</v>
      </c>
    </row>
    <row r="2359" spans="1:6" s="4" customFormat="1" ht="24" hidden="1" x14ac:dyDescent="0.3">
      <c r="A2359" s="1" t="s">
        <v>307</v>
      </c>
      <c r="B2359" s="1" t="s">
        <v>1393</v>
      </c>
      <c r="C2359" s="1" t="s">
        <v>246</v>
      </c>
      <c r="D2359" s="1" t="s">
        <v>53</v>
      </c>
      <c r="E2359" s="2" t="s">
        <v>679</v>
      </c>
      <c r="F2359" s="3">
        <v>0.3</v>
      </c>
    </row>
    <row r="2360" spans="1:6" s="4" customFormat="1" ht="36" hidden="1" x14ac:dyDescent="0.3">
      <c r="A2360" s="1" t="s">
        <v>307</v>
      </c>
      <c r="B2360" s="1" t="s">
        <v>1393</v>
      </c>
      <c r="C2360" s="1" t="s">
        <v>246</v>
      </c>
      <c r="D2360" s="1" t="s">
        <v>60</v>
      </c>
      <c r="E2360" s="2" t="s">
        <v>682</v>
      </c>
      <c r="F2360" s="3">
        <v>0.3</v>
      </c>
    </row>
    <row r="2361" spans="1:6" s="4" customFormat="1" ht="60" x14ac:dyDescent="0.3">
      <c r="A2361" s="1" t="s">
        <v>307</v>
      </c>
      <c r="B2361" s="1" t="s">
        <v>1393</v>
      </c>
      <c r="C2361" s="1" t="s">
        <v>182</v>
      </c>
      <c r="D2361" s="1"/>
      <c r="E2361" s="2" t="s">
        <v>695</v>
      </c>
      <c r="F2361" s="3">
        <v>120</v>
      </c>
    </row>
    <row r="2362" spans="1:6" s="4" customFormat="1" ht="120" x14ac:dyDescent="0.3">
      <c r="A2362" s="1" t="s">
        <v>307</v>
      </c>
      <c r="B2362" s="1" t="s">
        <v>1393</v>
      </c>
      <c r="C2362" s="1" t="s">
        <v>183</v>
      </c>
      <c r="D2362" s="1"/>
      <c r="E2362" s="2" t="s">
        <v>696</v>
      </c>
      <c r="F2362" s="3">
        <v>120</v>
      </c>
    </row>
    <row r="2363" spans="1:6" s="4" customFormat="1" ht="168" x14ac:dyDescent="0.3">
      <c r="A2363" s="1" t="s">
        <v>307</v>
      </c>
      <c r="B2363" s="1" t="s">
        <v>1393</v>
      </c>
      <c r="C2363" s="1" t="s">
        <v>198</v>
      </c>
      <c r="D2363" s="1"/>
      <c r="E2363" s="2" t="s">
        <v>697</v>
      </c>
      <c r="F2363" s="3">
        <v>25</v>
      </c>
    </row>
    <row r="2364" spans="1:6" s="4" customFormat="1" ht="84" hidden="1" x14ac:dyDescent="0.3">
      <c r="A2364" s="1" t="s">
        <v>307</v>
      </c>
      <c r="B2364" s="1" t="s">
        <v>1393</v>
      </c>
      <c r="C2364" s="1" t="s">
        <v>198</v>
      </c>
      <c r="D2364" s="1" t="s">
        <v>143</v>
      </c>
      <c r="E2364" s="2" t="s">
        <v>673</v>
      </c>
      <c r="F2364" s="3">
        <v>25</v>
      </c>
    </row>
    <row r="2365" spans="1:6" s="4" customFormat="1" ht="84" hidden="1" x14ac:dyDescent="0.3">
      <c r="A2365" s="1" t="s">
        <v>307</v>
      </c>
      <c r="B2365" s="1" t="s">
        <v>1393</v>
      </c>
      <c r="C2365" s="1" t="s">
        <v>198</v>
      </c>
      <c r="D2365" s="1" t="s">
        <v>139</v>
      </c>
      <c r="E2365" s="2" t="s">
        <v>676</v>
      </c>
      <c r="F2365" s="3">
        <v>25</v>
      </c>
    </row>
    <row r="2366" spans="1:6" s="4" customFormat="1" ht="156" x14ac:dyDescent="0.3">
      <c r="A2366" s="1" t="s">
        <v>307</v>
      </c>
      <c r="B2366" s="1" t="s">
        <v>1393</v>
      </c>
      <c r="C2366" s="1" t="s">
        <v>170</v>
      </c>
      <c r="D2366" s="1"/>
      <c r="E2366" s="2" t="s">
        <v>698</v>
      </c>
      <c r="F2366" s="3">
        <v>95</v>
      </c>
    </row>
    <row r="2367" spans="1:6" s="4" customFormat="1" ht="84" hidden="1" x14ac:dyDescent="0.3">
      <c r="A2367" s="1" t="s">
        <v>307</v>
      </c>
      <c r="B2367" s="1" t="s">
        <v>1393</v>
      </c>
      <c r="C2367" s="1" t="s">
        <v>170</v>
      </c>
      <c r="D2367" s="1" t="s">
        <v>143</v>
      </c>
      <c r="E2367" s="2" t="s">
        <v>673</v>
      </c>
      <c r="F2367" s="3">
        <v>95</v>
      </c>
    </row>
    <row r="2368" spans="1:6" s="4" customFormat="1" ht="84" hidden="1" x14ac:dyDescent="0.3">
      <c r="A2368" s="1" t="s">
        <v>307</v>
      </c>
      <c r="B2368" s="1" t="s">
        <v>1393</v>
      </c>
      <c r="C2368" s="1" t="s">
        <v>170</v>
      </c>
      <c r="D2368" s="1" t="s">
        <v>139</v>
      </c>
      <c r="E2368" s="2" t="s">
        <v>676</v>
      </c>
      <c r="F2368" s="3">
        <v>95</v>
      </c>
    </row>
    <row r="2369" spans="1:6" s="4" customFormat="1" ht="48" hidden="1" x14ac:dyDescent="0.3">
      <c r="A2369" s="1" t="s">
        <v>307</v>
      </c>
      <c r="B2369" s="1" t="s">
        <v>130</v>
      </c>
      <c r="C2369" s="1"/>
      <c r="D2369" s="1"/>
      <c r="E2369" s="2" t="s">
        <v>620</v>
      </c>
      <c r="F2369" s="3">
        <v>1783.404</v>
      </c>
    </row>
    <row r="2370" spans="1:6" s="4" customFormat="1" ht="84" hidden="1" x14ac:dyDescent="0.3">
      <c r="A2370" s="1" t="s">
        <v>307</v>
      </c>
      <c r="B2370" s="1" t="s">
        <v>1418</v>
      </c>
      <c r="C2370" s="1"/>
      <c r="D2370" s="1"/>
      <c r="E2370" s="2" t="s">
        <v>636</v>
      </c>
      <c r="F2370" s="3">
        <v>180</v>
      </c>
    </row>
    <row r="2371" spans="1:6" s="4" customFormat="1" ht="36" x14ac:dyDescent="0.3">
      <c r="A2371" s="1" t="s">
        <v>307</v>
      </c>
      <c r="B2371" s="1" t="s">
        <v>1418</v>
      </c>
      <c r="C2371" s="1" t="s">
        <v>184</v>
      </c>
      <c r="D2371" s="1"/>
      <c r="E2371" s="2" t="s">
        <v>700</v>
      </c>
      <c r="F2371" s="3">
        <v>69</v>
      </c>
    </row>
    <row r="2372" spans="1:6" s="4" customFormat="1" ht="144" x14ac:dyDescent="0.3">
      <c r="A2372" s="1" t="s">
        <v>307</v>
      </c>
      <c r="B2372" s="1" t="s">
        <v>1418</v>
      </c>
      <c r="C2372" s="1" t="s">
        <v>252</v>
      </c>
      <c r="D2372" s="1"/>
      <c r="E2372" s="2" t="s">
        <v>708</v>
      </c>
      <c r="F2372" s="3">
        <v>69</v>
      </c>
    </row>
    <row r="2373" spans="1:6" s="4" customFormat="1" ht="120" x14ac:dyDescent="0.3">
      <c r="A2373" s="1" t="s">
        <v>307</v>
      </c>
      <c r="B2373" s="1" t="s">
        <v>1418</v>
      </c>
      <c r="C2373" s="1" t="s">
        <v>253</v>
      </c>
      <c r="D2373" s="1"/>
      <c r="E2373" s="2" t="s">
        <v>717</v>
      </c>
      <c r="F2373" s="3">
        <v>69</v>
      </c>
    </row>
    <row r="2374" spans="1:6" s="4" customFormat="1" ht="48" x14ac:dyDescent="0.3">
      <c r="A2374" s="1" t="s">
        <v>307</v>
      </c>
      <c r="B2374" s="1" t="s">
        <v>1418</v>
      </c>
      <c r="C2374" s="1" t="s">
        <v>251</v>
      </c>
      <c r="D2374" s="1"/>
      <c r="E2374" s="2" t="s">
        <v>718</v>
      </c>
      <c r="F2374" s="3">
        <v>69</v>
      </c>
    </row>
    <row r="2375" spans="1:6" s="4" customFormat="1" ht="72" hidden="1" x14ac:dyDescent="0.3">
      <c r="A2375" s="1" t="s">
        <v>307</v>
      </c>
      <c r="B2375" s="1" t="s">
        <v>1418</v>
      </c>
      <c r="C2375" s="1" t="s">
        <v>251</v>
      </c>
      <c r="D2375" s="1" t="s">
        <v>51</v>
      </c>
      <c r="E2375" s="2" t="s">
        <v>663</v>
      </c>
      <c r="F2375" s="3">
        <v>69</v>
      </c>
    </row>
    <row r="2376" spans="1:6" s="4" customFormat="1" ht="84" hidden="1" x14ac:dyDescent="0.3">
      <c r="A2376" s="1" t="s">
        <v>307</v>
      </c>
      <c r="B2376" s="1" t="s">
        <v>1418</v>
      </c>
      <c r="C2376" s="1" t="s">
        <v>251</v>
      </c>
      <c r="D2376" s="1" t="s">
        <v>52</v>
      </c>
      <c r="E2376" s="2" t="s">
        <v>664</v>
      </c>
      <c r="F2376" s="3">
        <v>69</v>
      </c>
    </row>
    <row r="2377" spans="1:6" s="4" customFormat="1" ht="60" x14ac:dyDescent="0.3">
      <c r="A2377" s="1" t="s">
        <v>307</v>
      </c>
      <c r="B2377" s="1" t="s">
        <v>1418</v>
      </c>
      <c r="C2377" s="1" t="s">
        <v>62</v>
      </c>
      <c r="D2377" s="1"/>
      <c r="E2377" s="2" t="s">
        <v>1196</v>
      </c>
      <c r="F2377" s="3">
        <v>111</v>
      </c>
    </row>
    <row r="2378" spans="1:6" s="4" customFormat="1" ht="36" x14ac:dyDescent="0.3">
      <c r="A2378" s="1" t="s">
        <v>307</v>
      </c>
      <c r="B2378" s="1" t="s">
        <v>1418</v>
      </c>
      <c r="C2378" s="1" t="s">
        <v>63</v>
      </c>
      <c r="D2378" s="1"/>
      <c r="E2378" s="2" t="s">
        <v>115</v>
      </c>
      <c r="F2378" s="3">
        <v>111</v>
      </c>
    </row>
    <row r="2379" spans="1:6" s="4" customFormat="1" ht="108" x14ac:dyDescent="0.3">
      <c r="A2379" s="1" t="s">
        <v>307</v>
      </c>
      <c r="B2379" s="1" t="s">
        <v>1418</v>
      </c>
      <c r="C2379" s="1" t="s">
        <v>305</v>
      </c>
      <c r="D2379" s="1"/>
      <c r="E2379" s="2" t="s">
        <v>124</v>
      </c>
      <c r="F2379" s="3">
        <v>111</v>
      </c>
    </row>
    <row r="2380" spans="1:6" s="4" customFormat="1" ht="72" hidden="1" x14ac:dyDescent="0.3">
      <c r="A2380" s="1" t="s">
        <v>307</v>
      </c>
      <c r="B2380" s="1" t="s">
        <v>1418</v>
      </c>
      <c r="C2380" s="1" t="s">
        <v>305</v>
      </c>
      <c r="D2380" s="1" t="s">
        <v>51</v>
      </c>
      <c r="E2380" s="2" t="s">
        <v>663</v>
      </c>
      <c r="F2380" s="3">
        <v>109.911</v>
      </c>
    </row>
    <row r="2381" spans="1:6" s="4" customFormat="1" ht="84" hidden="1" x14ac:dyDescent="0.3">
      <c r="A2381" s="1" t="s">
        <v>307</v>
      </c>
      <c r="B2381" s="1" t="s">
        <v>1418</v>
      </c>
      <c r="C2381" s="1" t="s">
        <v>305</v>
      </c>
      <c r="D2381" s="1" t="s">
        <v>52</v>
      </c>
      <c r="E2381" s="2" t="s">
        <v>664</v>
      </c>
      <c r="F2381" s="3">
        <v>109.911</v>
      </c>
    </row>
    <row r="2382" spans="1:6" s="4" customFormat="1" ht="24" hidden="1" x14ac:dyDescent="0.3">
      <c r="A2382" s="1" t="s">
        <v>307</v>
      </c>
      <c r="B2382" s="1" t="s">
        <v>1418</v>
      </c>
      <c r="C2382" s="1" t="s">
        <v>305</v>
      </c>
      <c r="D2382" s="1" t="s">
        <v>53</v>
      </c>
      <c r="E2382" s="2" t="s">
        <v>679</v>
      </c>
      <c r="F2382" s="3">
        <v>1.089</v>
      </c>
    </row>
    <row r="2383" spans="1:6" s="4" customFormat="1" ht="36" hidden="1" x14ac:dyDescent="0.3">
      <c r="A2383" s="1" t="s">
        <v>307</v>
      </c>
      <c r="B2383" s="1" t="s">
        <v>1418</v>
      </c>
      <c r="C2383" s="1" t="s">
        <v>305</v>
      </c>
      <c r="D2383" s="1" t="s">
        <v>60</v>
      </c>
      <c r="E2383" s="2" t="s">
        <v>682</v>
      </c>
      <c r="F2383" s="3">
        <v>1.089</v>
      </c>
    </row>
    <row r="2384" spans="1:6" s="4" customFormat="1" ht="72" hidden="1" x14ac:dyDescent="0.3">
      <c r="A2384" s="1" t="s">
        <v>307</v>
      </c>
      <c r="B2384" s="1" t="s">
        <v>1419</v>
      </c>
      <c r="C2384" s="1"/>
      <c r="D2384" s="1"/>
      <c r="E2384" s="2" t="s">
        <v>638</v>
      </c>
      <c r="F2384" s="3">
        <v>1603.404</v>
      </c>
    </row>
    <row r="2385" spans="1:6" s="4" customFormat="1" ht="36" x14ac:dyDescent="0.3">
      <c r="A2385" s="1" t="s">
        <v>307</v>
      </c>
      <c r="B2385" s="1" t="s">
        <v>1419</v>
      </c>
      <c r="C2385" s="1" t="s">
        <v>184</v>
      </c>
      <c r="D2385" s="1"/>
      <c r="E2385" s="2" t="s">
        <v>700</v>
      </c>
      <c r="F2385" s="3">
        <v>1324.3</v>
      </c>
    </row>
    <row r="2386" spans="1:6" s="4" customFormat="1" ht="84" x14ac:dyDescent="0.3">
      <c r="A2386" s="1" t="s">
        <v>307</v>
      </c>
      <c r="B2386" s="1" t="s">
        <v>1419</v>
      </c>
      <c r="C2386" s="1" t="s">
        <v>255</v>
      </c>
      <c r="D2386" s="1"/>
      <c r="E2386" s="2" t="s">
        <v>719</v>
      </c>
      <c r="F2386" s="3">
        <v>1324.3</v>
      </c>
    </row>
    <row r="2387" spans="1:6" s="4" customFormat="1" ht="72" x14ac:dyDescent="0.3">
      <c r="A2387" s="1" t="s">
        <v>307</v>
      </c>
      <c r="B2387" s="1" t="s">
        <v>1419</v>
      </c>
      <c r="C2387" s="1" t="s">
        <v>256</v>
      </c>
      <c r="D2387" s="1"/>
      <c r="E2387" s="2" t="s">
        <v>720</v>
      </c>
      <c r="F2387" s="3">
        <v>1324.3</v>
      </c>
    </row>
    <row r="2388" spans="1:6" s="4" customFormat="1" ht="84" x14ac:dyDescent="0.3">
      <c r="A2388" s="1" t="s">
        <v>307</v>
      </c>
      <c r="B2388" s="1" t="s">
        <v>1419</v>
      </c>
      <c r="C2388" s="1" t="s">
        <v>254</v>
      </c>
      <c r="D2388" s="1"/>
      <c r="E2388" s="2" t="s">
        <v>722</v>
      </c>
      <c r="F2388" s="3">
        <v>1324.3</v>
      </c>
    </row>
    <row r="2389" spans="1:6" s="4" customFormat="1" ht="72" hidden="1" x14ac:dyDescent="0.3">
      <c r="A2389" s="1" t="s">
        <v>307</v>
      </c>
      <c r="B2389" s="1" t="s">
        <v>1419</v>
      </c>
      <c r="C2389" s="1" t="s">
        <v>254</v>
      </c>
      <c r="D2389" s="1" t="s">
        <v>51</v>
      </c>
      <c r="E2389" s="2" t="s">
        <v>663</v>
      </c>
      <c r="F2389" s="3">
        <v>1324.3</v>
      </c>
    </row>
    <row r="2390" spans="1:6" s="4" customFormat="1" ht="84" hidden="1" x14ac:dyDescent="0.3">
      <c r="A2390" s="1" t="s">
        <v>307</v>
      </c>
      <c r="B2390" s="1" t="s">
        <v>1419</v>
      </c>
      <c r="C2390" s="1" t="s">
        <v>254</v>
      </c>
      <c r="D2390" s="1" t="s">
        <v>52</v>
      </c>
      <c r="E2390" s="2" t="s">
        <v>664</v>
      </c>
      <c r="F2390" s="3">
        <v>1324.3</v>
      </c>
    </row>
    <row r="2391" spans="1:6" s="4" customFormat="1" ht="60" x14ac:dyDescent="0.3">
      <c r="A2391" s="1" t="s">
        <v>307</v>
      </c>
      <c r="B2391" s="1" t="s">
        <v>1419</v>
      </c>
      <c r="C2391" s="1" t="s">
        <v>62</v>
      </c>
      <c r="D2391" s="1"/>
      <c r="E2391" s="2" t="s">
        <v>1196</v>
      </c>
      <c r="F2391" s="3">
        <v>279.10399999999998</v>
      </c>
    </row>
    <row r="2392" spans="1:6" s="4" customFormat="1" ht="36" x14ac:dyDescent="0.3">
      <c r="A2392" s="1" t="s">
        <v>307</v>
      </c>
      <c r="B2392" s="1" t="s">
        <v>1419</v>
      </c>
      <c r="C2392" s="1" t="s">
        <v>63</v>
      </c>
      <c r="D2392" s="1"/>
      <c r="E2392" s="2" t="s">
        <v>115</v>
      </c>
      <c r="F2392" s="3">
        <v>279.10399999999998</v>
      </c>
    </row>
    <row r="2393" spans="1:6" s="4" customFormat="1" ht="48" x14ac:dyDescent="0.3">
      <c r="A2393" s="1" t="s">
        <v>307</v>
      </c>
      <c r="B2393" s="1" t="s">
        <v>1419</v>
      </c>
      <c r="C2393" s="1" t="s">
        <v>375</v>
      </c>
      <c r="D2393" s="1"/>
      <c r="E2393" s="2" t="s">
        <v>1211</v>
      </c>
      <c r="F2393" s="3">
        <v>60.795000000000002</v>
      </c>
    </row>
    <row r="2394" spans="1:6" s="4" customFormat="1" ht="72" hidden="1" x14ac:dyDescent="0.3">
      <c r="A2394" s="1" t="s">
        <v>307</v>
      </c>
      <c r="B2394" s="1" t="s">
        <v>1419</v>
      </c>
      <c r="C2394" s="1" t="s">
        <v>375</v>
      </c>
      <c r="D2394" s="1" t="s">
        <v>51</v>
      </c>
      <c r="E2394" s="2" t="s">
        <v>663</v>
      </c>
      <c r="F2394" s="3">
        <v>60.795000000000002</v>
      </c>
    </row>
    <row r="2395" spans="1:6" s="4" customFormat="1" ht="84" hidden="1" x14ac:dyDescent="0.3">
      <c r="A2395" s="1" t="s">
        <v>307</v>
      </c>
      <c r="B2395" s="1" t="s">
        <v>1419</v>
      </c>
      <c r="C2395" s="1" t="s">
        <v>375</v>
      </c>
      <c r="D2395" s="1" t="s">
        <v>52</v>
      </c>
      <c r="E2395" s="2" t="s">
        <v>664</v>
      </c>
      <c r="F2395" s="3">
        <v>60.795000000000002</v>
      </c>
    </row>
    <row r="2396" spans="1:6" s="4" customFormat="1" ht="84" x14ac:dyDescent="0.3">
      <c r="A2396" s="1" t="s">
        <v>307</v>
      </c>
      <c r="B2396" s="1" t="s">
        <v>1419</v>
      </c>
      <c r="C2396" s="1" t="s">
        <v>376</v>
      </c>
      <c r="D2396" s="1"/>
      <c r="E2396" s="2" t="s">
        <v>1212</v>
      </c>
      <c r="F2396" s="3">
        <v>218.309</v>
      </c>
    </row>
    <row r="2397" spans="1:6" s="4" customFormat="1" ht="144" hidden="1" x14ac:dyDescent="0.3">
      <c r="A2397" s="1" t="s">
        <v>307</v>
      </c>
      <c r="B2397" s="1" t="s">
        <v>1419</v>
      </c>
      <c r="C2397" s="1" t="s">
        <v>376</v>
      </c>
      <c r="D2397" s="1" t="s">
        <v>58</v>
      </c>
      <c r="E2397" s="2" t="s">
        <v>660</v>
      </c>
      <c r="F2397" s="3">
        <v>111.526</v>
      </c>
    </row>
    <row r="2398" spans="1:6" s="4" customFormat="1" ht="60" hidden="1" x14ac:dyDescent="0.3">
      <c r="A2398" s="1" t="s">
        <v>307</v>
      </c>
      <c r="B2398" s="1" t="s">
        <v>1419</v>
      </c>
      <c r="C2398" s="1" t="s">
        <v>376</v>
      </c>
      <c r="D2398" s="1" t="s">
        <v>68</v>
      </c>
      <c r="E2398" s="2" t="s">
        <v>662</v>
      </c>
      <c r="F2398" s="3">
        <v>111.526</v>
      </c>
    </row>
    <row r="2399" spans="1:6" s="4" customFormat="1" ht="72" hidden="1" x14ac:dyDescent="0.3">
      <c r="A2399" s="1" t="s">
        <v>307</v>
      </c>
      <c r="B2399" s="1" t="s">
        <v>1419</v>
      </c>
      <c r="C2399" s="1" t="s">
        <v>376</v>
      </c>
      <c r="D2399" s="1" t="s">
        <v>51</v>
      </c>
      <c r="E2399" s="2" t="s">
        <v>663</v>
      </c>
      <c r="F2399" s="3">
        <v>106.783</v>
      </c>
    </row>
    <row r="2400" spans="1:6" s="4" customFormat="1" ht="84" hidden="1" x14ac:dyDescent="0.3">
      <c r="A2400" s="1" t="s">
        <v>307</v>
      </c>
      <c r="B2400" s="1" t="s">
        <v>1419</v>
      </c>
      <c r="C2400" s="1" t="s">
        <v>376</v>
      </c>
      <c r="D2400" s="1" t="s">
        <v>52</v>
      </c>
      <c r="E2400" s="2" t="s">
        <v>664</v>
      </c>
      <c r="F2400" s="3">
        <v>106.783</v>
      </c>
    </row>
    <row r="2401" spans="1:6" s="4" customFormat="1" ht="24" hidden="1" x14ac:dyDescent="0.3">
      <c r="A2401" s="1" t="s">
        <v>307</v>
      </c>
      <c r="B2401" s="1" t="s">
        <v>70</v>
      </c>
      <c r="C2401" s="1"/>
      <c r="D2401" s="1"/>
      <c r="E2401" s="2" t="s">
        <v>621</v>
      </c>
      <c r="F2401" s="3">
        <v>281209.70215999999</v>
      </c>
    </row>
    <row r="2402" spans="1:6" s="4" customFormat="1" ht="24" hidden="1" x14ac:dyDescent="0.3">
      <c r="A2402" s="1" t="s">
        <v>307</v>
      </c>
      <c r="B2402" s="1" t="s">
        <v>1420</v>
      </c>
      <c r="C2402" s="1"/>
      <c r="D2402" s="1"/>
      <c r="E2402" s="2" t="s">
        <v>641</v>
      </c>
      <c r="F2402" s="3">
        <v>279768.30215999996</v>
      </c>
    </row>
    <row r="2403" spans="1:6" s="4" customFormat="1" ht="72" x14ac:dyDescent="0.3">
      <c r="A2403" s="1" t="s">
        <v>307</v>
      </c>
      <c r="B2403" s="1" t="s">
        <v>1420</v>
      </c>
      <c r="C2403" s="1" t="s">
        <v>263</v>
      </c>
      <c r="D2403" s="1"/>
      <c r="E2403" s="2" t="s">
        <v>812</v>
      </c>
      <c r="F2403" s="3">
        <v>261162.05499999999</v>
      </c>
    </row>
    <row r="2404" spans="1:6" s="4" customFormat="1" ht="84" x14ac:dyDescent="0.3">
      <c r="A2404" s="1" t="s">
        <v>307</v>
      </c>
      <c r="B2404" s="1" t="s">
        <v>1420</v>
      </c>
      <c r="C2404" s="1" t="s">
        <v>264</v>
      </c>
      <c r="D2404" s="1"/>
      <c r="E2404" s="2" t="s">
        <v>813</v>
      </c>
      <c r="F2404" s="3">
        <v>261162.05499999999</v>
      </c>
    </row>
    <row r="2405" spans="1:6" s="4" customFormat="1" ht="120" x14ac:dyDescent="0.3">
      <c r="A2405" s="1" t="s">
        <v>307</v>
      </c>
      <c r="B2405" s="1" t="s">
        <v>1420</v>
      </c>
      <c r="C2405" s="1" t="s">
        <v>265</v>
      </c>
      <c r="D2405" s="1"/>
      <c r="E2405" s="2" t="s">
        <v>814</v>
      </c>
      <c r="F2405" s="3">
        <v>173621.9</v>
      </c>
    </row>
    <row r="2406" spans="1:6" s="4" customFormat="1" ht="48" x14ac:dyDescent="0.3">
      <c r="A2406" s="1" t="s">
        <v>307</v>
      </c>
      <c r="B2406" s="1" t="s">
        <v>1420</v>
      </c>
      <c r="C2406" s="1" t="s">
        <v>257</v>
      </c>
      <c r="D2406" s="1"/>
      <c r="E2406" s="2" t="s">
        <v>815</v>
      </c>
      <c r="F2406" s="3">
        <v>169562.5</v>
      </c>
    </row>
    <row r="2407" spans="1:6" s="4" customFormat="1" ht="72" hidden="1" x14ac:dyDescent="0.3">
      <c r="A2407" s="1" t="s">
        <v>307</v>
      </c>
      <c r="B2407" s="1" t="s">
        <v>1420</v>
      </c>
      <c r="C2407" s="1" t="s">
        <v>257</v>
      </c>
      <c r="D2407" s="1" t="s">
        <v>51</v>
      </c>
      <c r="E2407" s="2" t="s">
        <v>663</v>
      </c>
      <c r="F2407" s="3">
        <v>169562.5</v>
      </c>
    </row>
    <row r="2408" spans="1:6" s="4" customFormat="1" ht="84" hidden="1" x14ac:dyDescent="0.3">
      <c r="A2408" s="1" t="s">
        <v>307</v>
      </c>
      <c r="B2408" s="1" t="s">
        <v>1420</v>
      </c>
      <c r="C2408" s="1" t="s">
        <v>257</v>
      </c>
      <c r="D2408" s="1" t="s">
        <v>52</v>
      </c>
      <c r="E2408" s="2" t="s">
        <v>664</v>
      </c>
      <c r="F2408" s="3">
        <v>169562.5</v>
      </c>
    </row>
    <row r="2409" spans="1:6" s="4" customFormat="1" ht="60" x14ac:dyDescent="0.3">
      <c r="A2409" s="1" t="s">
        <v>307</v>
      </c>
      <c r="B2409" s="1" t="s">
        <v>1420</v>
      </c>
      <c r="C2409" s="1" t="s">
        <v>258</v>
      </c>
      <c r="D2409" s="1"/>
      <c r="E2409" s="2" t="s">
        <v>817</v>
      </c>
      <c r="F2409" s="3">
        <v>4059.4</v>
      </c>
    </row>
    <row r="2410" spans="1:6" s="4" customFormat="1" ht="72" hidden="1" x14ac:dyDescent="0.3">
      <c r="A2410" s="1" t="s">
        <v>307</v>
      </c>
      <c r="B2410" s="1" t="s">
        <v>1420</v>
      </c>
      <c r="C2410" s="1" t="s">
        <v>258</v>
      </c>
      <c r="D2410" s="1" t="s">
        <v>51</v>
      </c>
      <c r="E2410" s="2" t="s">
        <v>663</v>
      </c>
      <c r="F2410" s="3">
        <v>4059.4</v>
      </c>
    </row>
    <row r="2411" spans="1:6" s="4" customFormat="1" ht="84" hidden="1" x14ac:dyDescent="0.3">
      <c r="A2411" s="1" t="s">
        <v>307</v>
      </c>
      <c r="B2411" s="1" t="s">
        <v>1420</v>
      </c>
      <c r="C2411" s="1" t="s">
        <v>258</v>
      </c>
      <c r="D2411" s="1" t="s">
        <v>52</v>
      </c>
      <c r="E2411" s="2" t="s">
        <v>664</v>
      </c>
      <c r="F2411" s="3">
        <v>4059.4</v>
      </c>
    </row>
    <row r="2412" spans="1:6" s="4" customFormat="1" ht="156" x14ac:dyDescent="0.3">
      <c r="A2412" s="1" t="s">
        <v>307</v>
      </c>
      <c r="B2412" s="1" t="s">
        <v>1420</v>
      </c>
      <c r="C2412" s="1" t="s">
        <v>1260</v>
      </c>
      <c r="D2412" s="1"/>
      <c r="E2412" s="2" t="s">
        <v>1293</v>
      </c>
      <c r="F2412" s="3">
        <v>38745.955000000002</v>
      </c>
    </row>
    <row r="2413" spans="1:6" s="4" customFormat="1" ht="144" x14ac:dyDescent="0.3">
      <c r="A2413" s="1" t="s">
        <v>307</v>
      </c>
      <c r="B2413" s="1" t="s">
        <v>1420</v>
      </c>
      <c r="C2413" s="1" t="s">
        <v>1445</v>
      </c>
      <c r="D2413" s="1"/>
      <c r="E2413" s="2" t="s">
        <v>819</v>
      </c>
      <c r="F2413" s="3">
        <v>38745.955000000002</v>
      </c>
    </row>
    <row r="2414" spans="1:6" s="4" customFormat="1" ht="72" hidden="1" x14ac:dyDescent="0.3">
      <c r="A2414" s="1" t="s">
        <v>307</v>
      </c>
      <c r="B2414" s="1" t="s">
        <v>1420</v>
      </c>
      <c r="C2414" s="1" t="s">
        <v>1445</v>
      </c>
      <c r="D2414" s="1" t="s">
        <v>51</v>
      </c>
      <c r="E2414" s="2" t="s">
        <v>663</v>
      </c>
      <c r="F2414" s="3">
        <v>38745.955000000002</v>
      </c>
    </row>
    <row r="2415" spans="1:6" s="4" customFormat="1" ht="84" hidden="1" x14ac:dyDescent="0.3">
      <c r="A2415" s="1" t="s">
        <v>307</v>
      </c>
      <c r="B2415" s="1" t="s">
        <v>1420</v>
      </c>
      <c r="C2415" s="1" t="s">
        <v>1445</v>
      </c>
      <c r="D2415" s="1" t="s">
        <v>52</v>
      </c>
      <c r="E2415" s="2" t="s">
        <v>664</v>
      </c>
      <c r="F2415" s="3">
        <v>38745.955000000002</v>
      </c>
    </row>
    <row r="2416" spans="1:6" s="4" customFormat="1" ht="48" x14ac:dyDescent="0.3">
      <c r="A2416" s="1" t="s">
        <v>307</v>
      </c>
      <c r="B2416" s="1" t="s">
        <v>1420</v>
      </c>
      <c r="C2416" s="1" t="s">
        <v>1440</v>
      </c>
      <c r="D2416" s="1"/>
      <c r="E2416" s="2" t="s">
        <v>1441</v>
      </c>
      <c r="F2416" s="3">
        <v>48794.2</v>
      </c>
    </row>
    <row r="2417" spans="1:6" s="4" customFormat="1" ht="120" x14ac:dyDescent="0.3">
      <c r="A2417" s="1" t="s">
        <v>307</v>
      </c>
      <c r="B2417" s="1" t="s">
        <v>1420</v>
      </c>
      <c r="C2417" s="1" t="s">
        <v>1442</v>
      </c>
      <c r="D2417" s="1"/>
      <c r="E2417" s="2" t="s">
        <v>1443</v>
      </c>
      <c r="F2417" s="3">
        <v>48794.2</v>
      </c>
    </row>
    <row r="2418" spans="1:6" s="4" customFormat="1" ht="72" hidden="1" x14ac:dyDescent="0.3">
      <c r="A2418" s="1" t="s">
        <v>307</v>
      </c>
      <c r="B2418" s="1" t="s">
        <v>1420</v>
      </c>
      <c r="C2418" s="1" t="s">
        <v>1442</v>
      </c>
      <c r="D2418" s="1" t="s">
        <v>51</v>
      </c>
      <c r="E2418" s="2" t="s">
        <v>663</v>
      </c>
      <c r="F2418" s="3">
        <v>48794.2</v>
      </c>
    </row>
    <row r="2419" spans="1:6" s="4" customFormat="1" ht="84" hidden="1" x14ac:dyDescent="0.3">
      <c r="A2419" s="1" t="s">
        <v>307</v>
      </c>
      <c r="B2419" s="1" t="s">
        <v>1420</v>
      </c>
      <c r="C2419" s="1" t="s">
        <v>1442</v>
      </c>
      <c r="D2419" s="1" t="s">
        <v>52</v>
      </c>
      <c r="E2419" s="2" t="s">
        <v>664</v>
      </c>
      <c r="F2419" s="3">
        <v>48794.2</v>
      </c>
    </row>
    <row r="2420" spans="1:6" s="4" customFormat="1" ht="48" x14ac:dyDescent="0.3">
      <c r="A2420" s="1" t="s">
        <v>307</v>
      </c>
      <c r="B2420" s="1" t="s">
        <v>1420</v>
      </c>
      <c r="C2420" s="1" t="s">
        <v>266</v>
      </c>
      <c r="D2420" s="1"/>
      <c r="E2420" s="2" t="s">
        <v>5</v>
      </c>
      <c r="F2420" s="3">
        <v>1609.6</v>
      </c>
    </row>
    <row r="2421" spans="1:6" s="4" customFormat="1" ht="72" x14ac:dyDescent="0.3">
      <c r="A2421" s="1" t="s">
        <v>307</v>
      </c>
      <c r="B2421" s="1" t="s">
        <v>1420</v>
      </c>
      <c r="C2421" s="1" t="s">
        <v>267</v>
      </c>
      <c r="D2421" s="1"/>
      <c r="E2421" s="2" t="s">
        <v>6</v>
      </c>
      <c r="F2421" s="3">
        <v>1609.6</v>
      </c>
    </row>
    <row r="2422" spans="1:6" s="4" customFormat="1" ht="120" x14ac:dyDescent="0.3">
      <c r="A2422" s="1" t="s">
        <v>307</v>
      </c>
      <c r="B2422" s="1" t="s">
        <v>1420</v>
      </c>
      <c r="C2422" s="1" t="s">
        <v>259</v>
      </c>
      <c r="D2422" s="1"/>
      <c r="E2422" s="2" t="s">
        <v>19</v>
      </c>
      <c r="F2422" s="3">
        <v>1609.6</v>
      </c>
    </row>
    <row r="2423" spans="1:6" s="4" customFormat="1" ht="72" hidden="1" x14ac:dyDescent="0.3">
      <c r="A2423" s="1" t="s">
        <v>307</v>
      </c>
      <c r="B2423" s="1" t="s">
        <v>1420</v>
      </c>
      <c r="C2423" s="1" t="s">
        <v>259</v>
      </c>
      <c r="D2423" s="1" t="s">
        <v>51</v>
      </c>
      <c r="E2423" s="2" t="s">
        <v>663</v>
      </c>
      <c r="F2423" s="3">
        <v>1609.6</v>
      </c>
    </row>
    <row r="2424" spans="1:6" s="4" customFormat="1" ht="84" hidden="1" x14ac:dyDescent="0.3">
      <c r="A2424" s="1" t="s">
        <v>307</v>
      </c>
      <c r="B2424" s="1" t="s">
        <v>1420</v>
      </c>
      <c r="C2424" s="1" t="s">
        <v>259</v>
      </c>
      <c r="D2424" s="1" t="s">
        <v>52</v>
      </c>
      <c r="E2424" s="2" t="s">
        <v>664</v>
      </c>
      <c r="F2424" s="3">
        <v>1609.6</v>
      </c>
    </row>
    <row r="2425" spans="1:6" s="4" customFormat="1" ht="144" x14ac:dyDescent="0.3">
      <c r="A2425" s="1" t="s">
        <v>307</v>
      </c>
      <c r="B2425" s="1" t="s">
        <v>1420</v>
      </c>
      <c r="C2425" s="1" t="s">
        <v>72</v>
      </c>
      <c r="D2425" s="1"/>
      <c r="E2425" s="2" t="s">
        <v>842</v>
      </c>
      <c r="F2425" s="3">
        <v>2256</v>
      </c>
    </row>
    <row r="2426" spans="1:6" s="4" customFormat="1" ht="108" x14ac:dyDescent="0.3">
      <c r="A2426" s="1" t="s">
        <v>307</v>
      </c>
      <c r="B2426" s="1" t="s">
        <v>1420</v>
      </c>
      <c r="C2426" s="1" t="s">
        <v>73</v>
      </c>
      <c r="D2426" s="1"/>
      <c r="E2426" s="2" t="s">
        <v>29</v>
      </c>
      <c r="F2426" s="3">
        <v>2256</v>
      </c>
    </row>
    <row r="2427" spans="1:6" s="4" customFormat="1" ht="144" x14ac:dyDescent="0.3">
      <c r="A2427" s="1" t="s">
        <v>307</v>
      </c>
      <c r="B2427" s="1" t="s">
        <v>1420</v>
      </c>
      <c r="C2427" s="1" t="s">
        <v>268</v>
      </c>
      <c r="D2427" s="1"/>
      <c r="E2427" s="2" t="s">
        <v>864</v>
      </c>
      <c r="F2427" s="3">
        <v>2256</v>
      </c>
    </row>
    <row r="2428" spans="1:6" s="4" customFormat="1" ht="48" x14ac:dyDescent="0.3">
      <c r="A2428" s="1" t="s">
        <v>307</v>
      </c>
      <c r="B2428" s="1" t="s">
        <v>1420</v>
      </c>
      <c r="C2428" s="1" t="s">
        <v>260</v>
      </c>
      <c r="D2428" s="1"/>
      <c r="E2428" s="2" t="s">
        <v>865</v>
      </c>
      <c r="F2428" s="3">
        <v>2256</v>
      </c>
    </row>
    <row r="2429" spans="1:6" s="4" customFormat="1" ht="72" hidden="1" x14ac:dyDescent="0.3">
      <c r="A2429" s="1" t="s">
        <v>307</v>
      </c>
      <c r="B2429" s="1" t="s">
        <v>1420</v>
      </c>
      <c r="C2429" s="1" t="s">
        <v>260</v>
      </c>
      <c r="D2429" s="1" t="s">
        <v>51</v>
      </c>
      <c r="E2429" s="2" t="s">
        <v>663</v>
      </c>
      <c r="F2429" s="3">
        <v>2256</v>
      </c>
    </row>
    <row r="2430" spans="1:6" s="4" customFormat="1" ht="84" hidden="1" x14ac:dyDescent="0.3">
      <c r="A2430" s="1" t="s">
        <v>307</v>
      </c>
      <c r="B2430" s="1" t="s">
        <v>1420</v>
      </c>
      <c r="C2430" s="1" t="s">
        <v>260</v>
      </c>
      <c r="D2430" s="1" t="s">
        <v>52</v>
      </c>
      <c r="E2430" s="2" t="s">
        <v>664</v>
      </c>
      <c r="F2430" s="3">
        <v>2256</v>
      </c>
    </row>
    <row r="2431" spans="1:6" s="4" customFormat="1" ht="72" x14ac:dyDescent="0.3">
      <c r="A2431" s="1" t="s">
        <v>307</v>
      </c>
      <c r="B2431" s="1" t="s">
        <v>1420</v>
      </c>
      <c r="C2431" s="1" t="s">
        <v>269</v>
      </c>
      <c r="D2431" s="1"/>
      <c r="E2431" s="2" t="s">
        <v>1137</v>
      </c>
      <c r="F2431" s="3">
        <v>10227.299999999999</v>
      </c>
    </row>
    <row r="2432" spans="1:6" s="4" customFormat="1" ht="84" x14ac:dyDescent="0.3">
      <c r="A2432" s="1" t="s">
        <v>307</v>
      </c>
      <c r="B2432" s="1" t="s">
        <v>1420</v>
      </c>
      <c r="C2432" s="1" t="s">
        <v>270</v>
      </c>
      <c r="D2432" s="1"/>
      <c r="E2432" s="2" t="s">
        <v>1159</v>
      </c>
      <c r="F2432" s="3">
        <v>10227.299999999999</v>
      </c>
    </row>
    <row r="2433" spans="1:6" s="4" customFormat="1" ht="120" x14ac:dyDescent="0.3">
      <c r="A2433" s="1" t="s">
        <v>307</v>
      </c>
      <c r="B2433" s="1" t="s">
        <v>1420</v>
      </c>
      <c r="C2433" s="1" t="s">
        <v>271</v>
      </c>
      <c r="D2433" s="1"/>
      <c r="E2433" s="2" t="s">
        <v>1165</v>
      </c>
      <c r="F2433" s="3">
        <v>10227.299999999999</v>
      </c>
    </row>
    <row r="2434" spans="1:6" s="4" customFormat="1" ht="84" x14ac:dyDescent="0.3">
      <c r="A2434" s="1" t="s">
        <v>307</v>
      </c>
      <c r="B2434" s="1" t="s">
        <v>1420</v>
      </c>
      <c r="C2434" s="1" t="s">
        <v>261</v>
      </c>
      <c r="D2434" s="1"/>
      <c r="E2434" s="2" t="s">
        <v>1166</v>
      </c>
      <c r="F2434" s="3">
        <v>10227.299999999999</v>
      </c>
    </row>
    <row r="2435" spans="1:6" s="4" customFormat="1" ht="24" hidden="1" x14ac:dyDescent="0.3">
      <c r="A2435" s="1" t="s">
        <v>307</v>
      </c>
      <c r="B2435" s="1" t="s">
        <v>1420</v>
      </c>
      <c r="C2435" s="1" t="s">
        <v>261</v>
      </c>
      <c r="D2435" s="1" t="s">
        <v>53</v>
      </c>
      <c r="E2435" s="2" t="s">
        <v>679</v>
      </c>
      <c r="F2435" s="3">
        <v>10227.299999999999</v>
      </c>
    </row>
    <row r="2436" spans="1:6" s="4" customFormat="1" ht="120" hidden="1" x14ac:dyDescent="0.3">
      <c r="A2436" s="1" t="s">
        <v>307</v>
      </c>
      <c r="B2436" s="1" t="s">
        <v>1420</v>
      </c>
      <c r="C2436" s="1" t="s">
        <v>261</v>
      </c>
      <c r="D2436" s="1" t="s">
        <v>262</v>
      </c>
      <c r="E2436" s="2" t="s">
        <v>680</v>
      </c>
      <c r="F2436" s="3">
        <v>10227.299999999999</v>
      </c>
    </row>
    <row r="2437" spans="1:6" s="4" customFormat="1" ht="60" x14ac:dyDescent="0.3">
      <c r="A2437" s="1" t="s">
        <v>307</v>
      </c>
      <c r="B2437" s="1" t="s">
        <v>1420</v>
      </c>
      <c r="C2437" s="1" t="s">
        <v>62</v>
      </c>
      <c r="D2437" s="1"/>
      <c r="E2437" s="2" t="s">
        <v>1196</v>
      </c>
      <c r="F2437" s="3">
        <v>4513.3471600000003</v>
      </c>
    </row>
    <row r="2438" spans="1:6" s="4" customFormat="1" ht="84" x14ac:dyDescent="0.3">
      <c r="A2438" s="1" t="s">
        <v>307</v>
      </c>
      <c r="B2438" s="1" t="s">
        <v>1420</v>
      </c>
      <c r="C2438" s="1" t="s">
        <v>527</v>
      </c>
      <c r="D2438" s="1"/>
      <c r="E2438" s="2" t="s">
        <v>114</v>
      </c>
      <c r="F2438" s="3">
        <v>4513.3471600000003</v>
      </c>
    </row>
    <row r="2439" spans="1:6" s="4" customFormat="1" ht="72" hidden="1" x14ac:dyDescent="0.3">
      <c r="A2439" s="1" t="s">
        <v>307</v>
      </c>
      <c r="B2439" s="1" t="s">
        <v>1420</v>
      </c>
      <c r="C2439" s="1" t="s">
        <v>527</v>
      </c>
      <c r="D2439" s="1" t="s">
        <v>51</v>
      </c>
      <c r="E2439" s="2" t="s">
        <v>663</v>
      </c>
      <c r="F2439" s="3">
        <v>4513.3471600000003</v>
      </c>
    </row>
    <row r="2440" spans="1:6" s="4" customFormat="1" ht="84" hidden="1" x14ac:dyDescent="0.3">
      <c r="A2440" s="1" t="s">
        <v>307</v>
      </c>
      <c r="B2440" s="1" t="s">
        <v>1420</v>
      </c>
      <c r="C2440" s="1" t="s">
        <v>527</v>
      </c>
      <c r="D2440" s="1" t="s">
        <v>52</v>
      </c>
      <c r="E2440" s="2" t="s">
        <v>664</v>
      </c>
      <c r="F2440" s="3">
        <v>4513.3471600000003</v>
      </c>
    </row>
    <row r="2441" spans="1:6" s="4" customFormat="1" ht="48" hidden="1" x14ac:dyDescent="0.3">
      <c r="A2441" s="1" t="s">
        <v>307</v>
      </c>
      <c r="B2441" s="1" t="s">
        <v>1400</v>
      </c>
      <c r="C2441" s="1"/>
      <c r="D2441" s="1"/>
      <c r="E2441" s="2" t="s">
        <v>642</v>
      </c>
      <c r="F2441" s="3">
        <v>1441.4</v>
      </c>
    </row>
    <row r="2442" spans="1:6" s="4" customFormat="1" ht="60" x14ac:dyDescent="0.3">
      <c r="A2442" s="1" t="s">
        <v>307</v>
      </c>
      <c r="B2442" s="1" t="s">
        <v>1400</v>
      </c>
      <c r="C2442" s="1" t="s">
        <v>277</v>
      </c>
      <c r="D2442" s="1"/>
      <c r="E2442" s="2" t="s">
        <v>793</v>
      </c>
      <c r="F2442" s="3">
        <v>344.9</v>
      </c>
    </row>
    <row r="2443" spans="1:6" s="4" customFormat="1" ht="48" x14ac:dyDescent="0.3">
      <c r="A2443" s="1" t="s">
        <v>307</v>
      </c>
      <c r="B2443" s="1" t="s">
        <v>1400</v>
      </c>
      <c r="C2443" s="1" t="s">
        <v>279</v>
      </c>
      <c r="D2443" s="1"/>
      <c r="E2443" s="2" t="s">
        <v>802</v>
      </c>
      <c r="F2443" s="3">
        <v>344.9</v>
      </c>
    </row>
    <row r="2444" spans="1:6" s="4" customFormat="1" ht="144" x14ac:dyDescent="0.3">
      <c r="A2444" s="1" t="s">
        <v>307</v>
      </c>
      <c r="B2444" s="1" t="s">
        <v>1400</v>
      </c>
      <c r="C2444" s="1" t="s">
        <v>278</v>
      </c>
      <c r="D2444" s="1"/>
      <c r="E2444" s="2" t="s">
        <v>805</v>
      </c>
      <c r="F2444" s="3">
        <v>344.9</v>
      </c>
    </row>
    <row r="2445" spans="1:6" s="4" customFormat="1" ht="108" x14ac:dyDescent="0.3">
      <c r="A2445" s="1" t="s">
        <v>307</v>
      </c>
      <c r="B2445" s="1" t="s">
        <v>1400</v>
      </c>
      <c r="C2445" s="1" t="s">
        <v>272</v>
      </c>
      <c r="D2445" s="1"/>
      <c r="E2445" s="2" t="s">
        <v>806</v>
      </c>
      <c r="F2445" s="3">
        <v>232.7</v>
      </c>
    </row>
    <row r="2446" spans="1:6" s="4" customFormat="1" ht="72" hidden="1" x14ac:dyDescent="0.3">
      <c r="A2446" s="1" t="s">
        <v>307</v>
      </c>
      <c r="B2446" s="1" t="s">
        <v>1400</v>
      </c>
      <c r="C2446" s="1" t="s">
        <v>272</v>
      </c>
      <c r="D2446" s="1" t="s">
        <v>51</v>
      </c>
      <c r="E2446" s="2" t="s">
        <v>663</v>
      </c>
      <c r="F2446" s="3">
        <v>232.7</v>
      </c>
    </row>
    <row r="2447" spans="1:6" s="4" customFormat="1" ht="84" hidden="1" x14ac:dyDescent="0.3">
      <c r="A2447" s="1" t="s">
        <v>307</v>
      </c>
      <c r="B2447" s="1" t="s">
        <v>1400</v>
      </c>
      <c r="C2447" s="1" t="s">
        <v>272</v>
      </c>
      <c r="D2447" s="1" t="s">
        <v>52</v>
      </c>
      <c r="E2447" s="2" t="s">
        <v>664</v>
      </c>
      <c r="F2447" s="3">
        <v>232.7</v>
      </c>
    </row>
    <row r="2448" spans="1:6" s="4" customFormat="1" ht="84" x14ac:dyDescent="0.3">
      <c r="A2448" s="1" t="s">
        <v>307</v>
      </c>
      <c r="B2448" s="1" t="s">
        <v>1400</v>
      </c>
      <c r="C2448" s="1" t="s">
        <v>273</v>
      </c>
      <c r="D2448" s="1"/>
      <c r="E2448" s="2" t="s">
        <v>808</v>
      </c>
      <c r="F2448" s="3">
        <v>112.2</v>
      </c>
    </row>
    <row r="2449" spans="1:6" s="4" customFormat="1" ht="72" hidden="1" x14ac:dyDescent="0.3">
      <c r="A2449" s="1" t="s">
        <v>307</v>
      </c>
      <c r="B2449" s="1" t="s">
        <v>1400</v>
      </c>
      <c r="C2449" s="1" t="s">
        <v>273</v>
      </c>
      <c r="D2449" s="1" t="s">
        <v>51</v>
      </c>
      <c r="E2449" s="2" t="s">
        <v>663</v>
      </c>
      <c r="F2449" s="3">
        <v>112.2</v>
      </c>
    </row>
    <row r="2450" spans="1:6" s="4" customFormat="1" ht="84" hidden="1" x14ac:dyDescent="0.3">
      <c r="A2450" s="1" t="s">
        <v>307</v>
      </c>
      <c r="B2450" s="1" t="s">
        <v>1400</v>
      </c>
      <c r="C2450" s="1" t="s">
        <v>273</v>
      </c>
      <c r="D2450" s="1" t="s">
        <v>52</v>
      </c>
      <c r="E2450" s="2" t="s">
        <v>664</v>
      </c>
      <c r="F2450" s="3">
        <v>112.2</v>
      </c>
    </row>
    <row r="2451" spans="1:6" s="4" customFormat="1" ht="48" x14ac:dyDescent="0.3">
      <c r="A2451" s="1" t="s">
        <v>307</v>
      </c>
      <c r="B2451" s="1" t="s">
        <v>1400</v>
      </c>
      <c r="C2451" s="1" t="s">
        <v>266</v>
      </c>
      <c r="D2451" s="1"/>
      <c r="E2451" s="2" t="s">
        <v>5</v>
      </c>
      <c r="F2451" s="3">
        <v>155.6</v>
      </c>
    </row>
    <row r="2452" spans="1:6" s="4" customFormat="1" ht="72" x14ac:dyDescent="0.3">
      <c r="A2452" s="1" t="s">
        <v>307</v>
      </c>
      <c r="B2452" s="1" t="s">
        <v>1400</v>
      </c>
      <c r="C2452" s="1" t="s">
        <v>267</v>
      </c>
      <c r="D2452" s="1"/>
      <c r="E2452" s="2" t="s">
        <v>6</v>
      </c>
      <c r="F2452" s="3">
        <v>155.6</v>
      </c>
    </row>
    <row r="2453" spans="1:6" s="4" customFormat="1" ht="96" x14ac:dyDescent="0.3">
      <c r="A2453" s="1" t="s">
        <v>307</v>
      </c>
      <c r="B2453" s="1" t="s">
        <v>1400</v>
      </c>
      <c r="C2453" s="1" t="s">
        <v>274</v>
      </c>
      <c r="D2453" s="1"/>
      <c r="E2453" s="2" t="s">
        <v>20</v>
      </c>
      <c r="F2453" s="3">
        <v>155.6</v>
      </c>
    </row>
    <row r="2454" spans="1:6" s="4" customFormat="1" ht="72" hidden="1" x14ac:dyDescent="0.3">
      <c r="A2454" s="1" t="s">
        <v>307</v>
      </c>
      <c r="B2454" s="1" t="s">
        <v>1400</v>
      </c>
      <c r="C2454" s="1" t="s">
        <v>274</v>
      </c>
      <c r="D2454" s="1" t="s">
        <v>51</v>
      </c>
      <c r="E2454" s="2" t="s">
        <v>663</v>
      </c>
      <c r="F2454" s="3">
        <v>155.6</v>
      </c>
    </row>
    <row r="2455" spans="1:6" s="4" customFormat="1" ht="84" hidden="1" x14ac:dyDescent="0.3">
      <c r="A2455" s="1" t="s">
        <v>307</v>
      </c>
      <c r="B2455" s="1" t="s">
        <v>1400</v>
      </c>
      <c r="C2455" s="1" t="s">
        <v>274</v>
      </c>
      <c r="D2455" s="1" t="s">
        <v>52</v>
      </c>
      <c r="E2455" s="2" t="s">
        <v>664</v>
      </c>
      <c r="F2455" s="3">
        <v>155.6</v>
      </c>
    </row>
    <row r="2456" spans="1:6" s="4" customFormat="1" ht="72" x14ac:dyDescent="0.3">
      <c r="A2456" s="1" t="s">
        <v>307</v>
      </c>
      <c r="B2456" s="1" t="s">
        <v>1400</v>
      </c>
      <c r="C2456" s="1" t="s">
        <v>92</v>
      </c>
      <c r="D2456" s="1"/>
      <c r="E2456" s="2" t="s">
        <v>1179</v>
      </c>
      <c r="F2456" s="3">
        <v>940.9</v>
      </c>
    </row>
    <row r="2457" spans="1:6" s="4" customFormat="1" ht="60" x14ac:dyDescent="0.3">
      <c r="A2457" s="1" t="s">
        <v>307</v>
      </c>
      <c r="B2457" s="1" t="s">
        <v>1400</v>
      </c>
      <c r="C2457" s="1" t="s">
        <v>102</v>
      </c>
      <c r="D2457" s="1"/>
      <c r="E2457" s="2" t="s">
        <v>30</v>
      </c>
      <c r="F2457" s="3">
        <v>940.9</v>
      </c>
    </row>
    <row r="2458" spans="1:6" s="4" customFormat="1" ht="180" x14ac:dyDescent="0.3">
      <c r="A2458" s="1" t="s">
        <v>307</v>
      </c>
      <c r="B2458" s="1" t="s">
        <v>1400</v>
      </c>
      <c r="C2458" s="1" t="s">
        <v>275</v>
      </c>
      <c r="D2458" s="1"/>
      <c r="E2458" s="2" t="s">
        <v>32</v>
      </c>
      <c r="F2458" s="3">
        <v>940.9</v>
      </c>
    </row>
    <row r="2459" spans="1:6" s="4" customFormat="1" ht="72" hidden="1" x14ac:dyDescent="0.3">
      <c r="A2459" s="1" t="s">
        <v>307</v>
      </c>
      <c r="B2459" s="1" t="s">
        <v>1400</v>
      </c>
      <c r="C2459" s="1" t="s">
        <v>275</v>
      </c>
      <c r="D2459" s="1" t="s">
        <v>51</v>
      </c>
      <c r="E2459" s="2" t="s">
        <v>663</v>
      </c>
      <c r="F2459" s="3">
        <v>940.9</v>
      </c>
    </row>
    <row r="2460" spans="1:6" s="4" customFormat="1" ht="84" hidden="1" x14ac:dyDescent="0.3">
      <c r="A2460" s="1" t="s">
        <v>307</v>
      </c>
      <c r="B2460" s="1" t="s">
        <v>1400</v>
      </c>
      <c r="C2460" s="1" t="s">
        <v>275</v>
      </c>
      <c r="D2460" s="1" t="s">
        <v>52</v>
      </c>
      <c r="E2460" s="2" t="s">
        <v>664</v>
      </c>
      <c r="F2460" s="3">
        <v>940.9</v>
      </c>
    </row>
    <row r="2461" spans="1:6" s="4" customFormat="1" ht="36" hidden="1" x14ac:dyDescent="0.3">
      <c r="A2461" s="1" t="s">
        <v>307</v>
      </c>
      <c r="B2461" s="1" t="s">
        <v>147</v>
      </c>
      <c r="C2461" s="1"/>
      <c r="D2461" s="1"/>
      <c r="E2461" s="2" t="s">
        <v>622</v>
      </c>
      <c r="F2461" s="3">
        <v>29127.599999999999</v>
      </c>
    </row>
    <row r="2462" spans="1:6" s="4" customFormat="1" hidden="1" x14ac:dyDescent="0.3">
      <c r="A2462" s="1" t="s">
        <v>307</v>
      </c>
      <c r="B2462" s="1" t="s">
        <v>1422</v>
      </c>
      <c r="C2462" s="1"/>
      <c r="D2462" s="1"/>
      <c r="E2462" s="2" t="s">
        <v>645</v>
      </c>
      <c r="F2462" s="3">
        <v>18590.599999999999</v>
      </c>
    </row>
    <row r="2463" spans="1:6" s="4" customFormat="1" ht="60" x14ac:dyDescent="0.3">
      <c r="A2463" s="1" t="s">
        <v>307</v>
      </c>
      <c r="B2463" s="1" t="s">
        <v>1422</v>
      </c>
      <c r="C2463" s="1" t="s">
        <v>277</v>
      </c>
      <c r="D2463" s="1"/>
      <c r="E2463" s="2" t="s">
        <v>793</v>
      </c>
      <c r="F2463" s="3">
        <v>665.4</v>
      </c>
    </row>
    <row r="2464" spans="1:6" s="4" customFormat="1" ht="48" x14ac:dyDescent="0.3">
      <c r="A2464" s="1" t="s">
        <v>307</v>
      </c>
      <c r="B2464" s="1" t="s">
        <v>1422</v>
      </c>
      <c r="C2464" s="1" t="s">
        <v>279</v>
      </c>
      <c r="D2464" s="1"/>
      <c r="E2464" s="2" t="s">
        <v>802</v>
      </c>
      <c r="F2464" s="3">
        <v>665.4</v>
      </c>
    </row>
    <row r="2465" spans="1:6" s="4" customFormat="1" ht="72" x14ac:dyDescent="0.3">
      <c r="A2465" s="1" t="s">
        <v>307</v>
      </c>
      <c r="B2465" s="1" t="s">
        <v>1422</v>
      </c>
      <c r="C2465" s="1" t="s">
        <v>288</v>
      </c>
      <c r="D2465" s="1"/>
      <c r="E2465" s="2" t="s">
        <v>803</v>
      </c>
      <c r="F2465" s="3">
        <v>665.4</v>
      </c>
    </row>
    <row r="2466" spans="1:6" s="4" customFormat="1" ht="48" x14ac:dyDescent="0.3">
      <c r="A2466" s="1" t="s">
        <v>307</v>
      </c>
      <c r="B2466" s="1" t="s">
        <v>1422</v>
      </c>
      <c r="C2466" s="1" t="s">
        <v>283</v>
      </c>
      <c r="D2466" s="1"/>
      <c r="E2466" s="2" t="s">
        <v>804</v>
      </c>
      <c r="F2466" s="3">
        <v>665.4</v>
      </c>
    </row>
    <row r="2467" spans="1:6" s="4" customFormat="1" ht="72" hidden="1" x14ac:dyDescent="0.3">
      <c r="A2467" s="1" t="s">
        <v>307</v>
      </c>
      <c r="B2467" s="1" t="s">
        <v>1422</v>
      </c>
      <c r="C2467" s="1" t="s">
        <v>283</v>
      </c>
      <c r="D2467" s="1" t="s">
        <v>51</v>
      </c>
      <c r="E2467" s="2" t="s">
        <v>663</v>
      </c>
      <c r="F2467" s="3">
        <v>665.4</v>
      </c>
    </row>
    <row r="2468" spans="1:6" s="4" customFormat="1" ht="84" hidden="1" x14ac:dyDescent="0.3">
      <c r="A2468" s="1" t="s">
        <v>307</v>
      </c>
      <c r="B2468" s="1" t="s">
        <v>1422</v>
      </c>
      <c r="C2468" s="1" t="s">
        <v>283</v>
      </c>
      <c r="D2468" s="1" t="s">
        <v>52</v>
      </c>
      <c r="E2468" s="2" t="s">
        <v>664</v>
      </c>
      <c r="F2468" s="3">
        <v>665.4</v>
      </c>
    </row>
    <row r="2469" spans="1:6" s="4" customFormat="1" ht="48" x14ac:dyDescent="0.3">
      <c r="A2469" s="1" t="s">
        <v>307</v>
      </c>
      <c r="B2469" s="1" t="s">
        <v>1422</v>
      </c>
      <c r="C2469" s="1" t="s">
        <v>266</v>
      </c>
      <c r="D2469" s="1"/>
      <c r="E2469" s="2" t="s">
        <v>5</v>
      </c>
      <c r="F2469" s="3">
        <v>12851.1</v>
      </c>
    </row>
    <row r="2470" spans="1:6" s="4" customFormat="1" ht="72" x14ac:dyDescent="0.3">
      <c r="A2470" s="1" t="s">
        <v>307</v>
      </c>
      <c r="B2470" s="1" t="s">
        <v>1422</v>
      </c>
      <c r="C2470" s="1" t="s">
        <v>267</v>
      </c>
      <c r="D2470" s="1"/>
      <c r="E2470" s="2" t="s">
        <v>6</v>
      </c>
      <c r="F2470" s="3">
        <v>12851.1</v>
      </c>
    </row>
    <row r="2471" spans="1:6" s="4" customFormat="1" ht="72" x14ac:dyDescent="0.3">
      <c r="A2471" s="1" t="s">
        <v>307</v>
      </c>
      <c r="B2471" s="1" t="s">
        <v>1422</v>
      </c>
      <c r="C2471" s="1" t="s">
        <v>284</v>
      </c>
      <c r="D2471" s="1"/>
      <c r="E2471" s="2" t="s">
        <v>7</v>
      </c>
      <c r="F2471" s="3">
        <v>10535.1</v>
      </c>
    </row>
    <row r="2472" spans="1:6" s="4" customFormat="1" ht="72" hidden="1" x14ac:dyDescent="0.3">
      <c r="A2472" s="1" t="s">
        <v>307</v>
      </c>
      <c r="B2472" s="1" t="s">
        <v>1422</v>
      </c>
      <c r="C2472" s="1" t="s">
        <v>284</v>
      </c>
      <c r="D2472" s="1" t="s">
        <v>51</v>
      </c>
      <c r="E2472" s="2" t="s">
        <v>663</v>
      </c>
      <c r="F2472" s="3">
        <v>10535</v>
      </c>
    </row>
    <row r="2473" spans="1:6" s="4" customFormat="1" ht="84" hidden="1" x14ac:dyDescent="0.3">
      <c r="A2473" s="1" t="s">
        <v>307</v>
      </c>
      <c r="B2473" s="1" t="s">
        <v>1422</v>
      </c>
      <c r="C2473" s="1" t="s">
        <v>284</v>
      </c>
      <c r="D2473" s="1" t="s">
        <v>52</v>
      </c>
      <c r="E2473" s="2" t="s">
        <v>664</v>
      </c>
      <c r="F2473" s="3">
        <v>10535</v>
      </c>
    </row>
    <row r="2474" spans="1:6" s="4" customFormat="1" ht="24" hidden="1" x14ac:dyDescent="0.3">
      <c r="A2474" s="1" t="s">
        <v>307</v>
      </c>
      <c r="B2474" s="1" t="s">
        <v>1422</v>
      </c>
      <c r="C2474" s="1" t="s">
        <v>284</v>
      </c>
      <c r="D2474" s="1" t="s">
        <v>53</v>
      </c>
      <c r="E2474" s="2" t="s">
        <v>679</v>
      </c>
      <c r="F2474" s="3">
        <v>0.1</v>
      </c>
    </row>
    <row r="2475" spans="1:6" s="4" customFormat="1" ht="36" hidden="1" x14ac:dyDescent="0.3">
      <c r="A2475" s="1" t="s">
        <v>307</v>
      </c>
      <c r="B2475" s="1" t="s">
        <v>1422</v>
      </c>
      <c r="C2475" s="1" t="s">
        <v>284</v>
      </c>
      <c r="D2475" s="1" t="s">
        <v>60</v>
      </c>
      <c r="E2475" s="2" t="s">
        <v>682</v>
      </c>
      <c r="F2475" s="3">
        <v>0.1</v>
      </c>
    </row>
    <row r="2476" spans="1:6" s="4" customFormat="1" ht="72" x14ac:dyDescent="0.3">
      <c r="A2476" s="1" t="s">
        <v>307</v>
      </c>
      <c r="B2476" s="1" t="s">
        <v>1422</v>
      </c>
      <c r="C2476" s="1" t="s">
        <v>285</v>
      </c>
      <c r="D2476" s="1"/>
      <c r="E2476" s="2" t="s">
        <v>8</v>
      </c>
      <c r="F2476" s="3">
        <v>2316</v>
      </c>
    </row>
    <row r="2477" spans="1:6" s="4" customFormat="1" ht="72" hidden="1" x14ac:dyDescent="0.3">
      <c r="A2477" s="1" t="s">
        <v>307</v>
      </c>
      <c r="B2477" s="1" t="s">
        <v>1422</v>
      </c>
      <c r="C2477" s="1" t="s">
        <v>285</v>
      </c>
      <c r="D2477" s="1" t="s">
        <v>51</v>
      </c>
      <c r="E2477" s="2" t="s">
        <v>663</v>
      </c>
      <c r="F2477" s="3">
        <v>2316</v>
      </c>
    </row>
    <row r="2478" spans="1:6" s="4" customFormat="1" ht="84" hidden="1" x14ac:dyDescent="0.3">
      <c r="A2478" s="1" t="s">
        <v>307</v>
      </c>
      <c r="B2478" s="1" t="s">
        <v>1422</v>
      </c>
      <c r="C2478" s="1" t="s">
        <v>285</v>
      </c>
      <c r="D2478" s="1" t="s">
        <v>52</v>
      </c>
      <c r="E2478" s="2" t="s">
        <v>664</v>
      </c>
      <c r="F2478" s="3">
        <v>2316</v>
      </c>
    </row>
    <row r="2479" spans="1:6" s="4" customFormat="1" ht="60" x14ac:dyDescent="0.3">
      <c r="A2479" s="1" t="s">
        <v>307</v>
      </c>
      <c r="B2479" s="1" t="s">
        <v>1422</v>
      </c>
      <c r="C2479" s="1" t="s">
        <v>289</v>
      </c>
      <c r="D2479" s="1"/>
      <c r="E2479" s="2" t="s">
        <v>871</v>
      </c>
      <c r="F2479" s="3">
        <v>2500.4</v>
      </c>
    </row>
    <row r="2480" spans="1:6" s="4" customFormat="1" ht="108" x14ac:dyDescent="0.3">
      <c r="A2480" s="1" t="s">
        <v>307</v>
      </c>
      <c r="B2480" s="1" t="s">
        <v>1422</v>
      </c>
      <c r="C2480" s="1" t="s">
        <v>290</v>
      </c>
      <c r="D2480" s="1"/>
      <c r="E2480" s="2" t="s">
        <v>872</v>
      </c>
      <c r="F2480" s="3">
        <v>2500.4</v>
      </c>
    </row>
    <row r="2481" spans="1:6" s="4" customFormat="1" ht="84" x14ac:dyDescent="0.3">
      <c r="A2481" s="1" t="s">
        <v>307</v>
      </c>
      <c r="B2481" s="1" t="s">
        <v>1422</v>
      </c>
      <c r="C2481" s="1" t="s">
        <v>291</v>
      </c>
      <c r="D2481" s="1"/>
      <c r="E2481" s="2" t="s">
        <v>873</v>
      </c>
      <c r="F2481" s="3">
        <v>2500.4</v>
      </c>
    </row>
    <row r="2482" spans="1:6" s="4" customFormat="1" ht="72" x14ac:dyDescent="0.3">
      <c r="A2482" s="1" t="s">
        <v>307</v>
      </c>
      <c r="B2482" s="1" t="s">
        <v>1422</v>
      </c>
      <c r="C2482" s="1" t="s">
        <v>286</v>
      </c>
      <c r="D2482" s="1"/>
      <c r="E2482" s="2" t="s">
        <v>874</v>
      </c>
      <c r="F2482" s="3">
        <v>2500.4</v>
      </c>
    </row>
    <row r="2483" spans="1:6" s="4" customFormat="1" ht="24" hidden="1" x14ac:dyDescent="0.3">
      <c r="A2483" s="1" t="s">
        <v>307</v>
      </c>
      <c r="B2483" s="1" t="s">
        <v>1422</v>
      </c>
      <c r="C2483" s="1" t="s">
        <v>286</v>
      </c>
      <c r="D2483" s="1" t="s">
        <v>53</v>
      </c>
      <c r="E2483" s="2" t="s">
        <v>679</v>
      </c>
      <c r="F2483" s="3">
        <v>2500.4</v>
      </c>
    </row>
    <row r="2484" spans="1:6" s="4" customFormat="1" ht="120" hidden="1" x14ac:dyDescent="0.3">
      <c r="A2484" s="1" t="s">
        <v>307</v>
      </c>
      <c r="B2484" s="1" t="s">
        <v>1422</v>
      </c>
      <c r="C2484" s="1" t="s">
        <v>286</v>
      </c>
      <c r="D2484" s="1" t="s">
        <v>262</v>
      </c>
      <c r="E2484" s="2" t="s">
        <v>680</v>
      </c>
      <c r="F2484" s="3">
        <v>2500.4</v>
      </c>
    </row>
    <row r="2485" spans="1:6" s="4" customFormat="1" ht="72" x14ac:dyDescent="0.3">
      <c r="A2485" s="1" t="s">
        <v>307</v>
      </c>
      <c r="B2485" s="1" t="s">
        <v>1422</v>
      </c>
      <c r="C2485" s="1" t="s">
        <v>269</v>
      </c>
      <c r="D2485" s="1"/>
      <c r="E2485" s="2" t="s">
        <v>1137</v>
      </c>
      <c r="F2485" s="3">
        <v>2573.6999999999998</v>
      </c>
    </row>
    <row r="2486" spans="1:6" s="4" customFormat="1" ht="72" x14ac:dyDescent="0.3">
      <c r="A2486" s="1" t="s">
        <v>307</v>
      </c>
      <c r="B2486" s="1" t="s">
        <v>1422</v>
      </c>
      <c r="C2486" s="1" t="s">
        <v>292</v>
      </c>
      <c r="D2486" s="1"/>
      <c r="E2486" s="2" t="s">
        <v>1156</v>
      </c>
      <c r="F2486" s="3">
        <v>2573.6999999999998</v>
      </c>
    </row>
    <row r="2487" spans="1:6" s="4" customFormat="1" ht="108" x14ac:dyDescent="0.3">
      <c r="A2487" s="1" t="s">
        <v>307</v>
      </c>
      <c r="B2487" s="1" t="s">
        <v>1422</v>
      </c>
      <c r="C2487" s="1" t="s">
        <v>293</v>
      </c>
      <c r="D2487" s="1"/>
      <c r="E2487" s="2" t="s">
        <v>1157</v>
      </c>
      <c r="F2487" s="3">
        <v>2573.6999999999998</v>
      </c>
    </row>
    <row r="2488" spans="1:6" s="4" customFormat="1" ht="48" x14ac:dyDescent="0.3">
      <c r="A2488" s="1" t="s">
        <v>307</v>
      </c>
      <c r="B2488" s="1" t="s">
        <v>1422</v>
      </c>
      <c r="C2488" s="1" t="s">
        <v>287</v>
      </c>
      <c r="D2488" s="1"/>
      <c r="E2488" s="2" t="s">
        <v>1158</v>
      </c>
      <c r="F2488" s="3">
        <v>2573.6999999999998</v>
      </c>
    </row>
    <row r="2489" spans="1:6" s="4" customFormat="1" ht="72" hidden="1" x14ac:dyDescent="0.3">
      <c r="A2489" s="1" t="s">
        <v>307</v>
      </c>
      <c r="B2489" s="1" t="s">
        <v>1422</v>
      </c>
      <c r="C2489" s="1" t="s">
        <v>287</v>
      </c>
      <c r="D2489" s="1" t="s">
        <v>51</v>
      </c>
      <c r="E2489" s="2" t="s">
        <v>663</v>
      </c>
      <c r="F2489" s="3">
        <v>2573.6999999999998</v>
      </c>
    </row>
    <row r="2490" spans="1:6" s="4" customFormat="1" ht="84" hidden="1" x14ac:dyDescent="0.3">
      <c r="A2490" s="1" t="s">
        <v>307</v>
      </c>
      <c r="B2490" s="1" t="s">
        <v>1422</v>
      </c>
      <c r="C2490" s="1" t="s">
        <v>287</v>
      </c>
      <c r="D2490" s="1" t="s">
        <v>52</v>
      </c>
      <c r="E2490" s="2" t="s">
        <v>664</v>
      </c>
      <c r="F2490" s="3">
        <v>2573.6999999999998</v>
      </c>
    </row>
    <row r="2491" spans="1:6" s="4" customFormat="1" ht="48" hidden="1" x14ac:dyDescent="0.3">
      <c r="A2491" s="1" t="s">
        <v>307</v>
      </c>
      <c r="B2491" s="1" t="s">
        <v>1423</v>
      </c>
      <c r="C2491" s="1"/>
      <c r="D2491" s="1"/>
      <c r="E2491" s="2" t="s">
        <v>646</v>
      </c>
      <c r="F2491" s="3">
        <v>10537</v>
      </c>
    </row>
    <row r="2492" spans="1:6" s="4" customFormat="1" ht="72" x14ac:dyDescent="0.3">
      <c r="A2492" s="1" t="s">
        <v>307</v>
      </c>
      <c r="B2492" s="1" t="s">
        <v>1423</v>
      </c>
      <c r="C2492" s="1" t="s">
        <v>263</v>
      </c>
      <c r="D2492" s="1"/>
      <c r="E2492" s="2" t="s">
        <v>812</v>
      </c>
      <c r="F2492" s="3">
        <v>10505</v>
      </c>
    </row>
    <row r="2493" spans="1:6" s="4" customFormat="1" ht="48" x14ac:dyDescent="0.3">
      <c r="A2493" s="1" t="s">
        <v>307</v>
      </c>
      <c r="B2493" s="1" t="s">
        <v>1423</v>
      </c>
      <c r="C2493" s="1" t="s">
        <v>295</v>
      </c>
      <c r="D2493" s="1"/>
      <c r="E2493" s="2" t="s">
        <v>3</v>
      </c>
      <c r="F2493" s="3">
        <v>10505</v>
      </c>
    </row>
    <row r="2494" spans="1:6" s="4" customFormat="1" ht="72" x14ac:dyDescent="0.3">
      <c r="A2494" s="1" t="s">
        <v>307</v>
      </c>
      <c r="B2494" s="1" t="s">
        <v>1423</v>
      </c>
      <c r="C2494" s="1" t="s">
        <v>296</v>
      </c>
      <c r="D2494" s="1"/>
      <c r="E2494" s="2" t="s">
        <v>4</v>
      </c>
      <c r="F2494" s="3">
        <v>10505</v>
      </c>
    </row>
    <row r="2495" spans="1:6" s="4" customFormat="1" ht="84" x14ac:dyDescent="0.3">
      <c r="A2495" s="1" t="s">
        <v>307</v>
      </c>
      <c r="B2495" s="1" t="s">
        <v>1423</v>
      </c>
      <c r="C2495" s="1" t="s">
        <v>294</v>
      </c>
      <c r="D2495" s="1"/>
      <c r="E2495" s="2" t="s">
        <v>710</v>
      </c>
      <c r="F2495" s="3">
        <v>10505</v>
      </c>
    </row>
    <row r="2496" spans="1:6" s="4" customFormat="1" ht="144" hidden="1" x14ac:dyDescent="0.3">
      <c r="A2496" s="1" t="s">
        <v>307</v>
      </c>
      <c r="B2496" s="1" t="s">
        <v>1423</v>
      </c>
      <c r="C2496" s="1" t="s">
        <v>294</v>
      </c>
      <c r="D2496" s="1" t="s">
        <v>58</v>
      </c>
      <c r="E2496" s="2" t="s">
        <v>660</v>
      </c>
      <c r="F2496" s="3">
        <v>8148.1</v>
      </c>
    </row>
    <row r="2497" spans="1:6" s="4" customFormat="1" ht="36" hidden="1" x14ac:dyDescent="0.3">
      <c r="A2497" s="1" t="s">
        <v>307</v>
      </c>
      <c r="B2497" s="1" t="s">
        <v>1423</v>
      </c>
      <c r="C2497" s="1" t="s">
        <v>294</v>
      </c>
      <c r="D2497" s="1" t="s">
        <v>59</v>
      </c>
      <c r="E2497" s="2" t="s">
        <v>661</v>
      </c>
      <c r="F2497" s="3">
        <v>8148.1</v>
      </c>
    </row>
    <row r="2498" spans="1:6" s="4" customFormat="1" ht="72" hidden="1" x14ac:dyDescent="0.3">
      <c r="A2498" s="1" t="s">
        <v>307</v>
      </c>
      <c r="B2498" s="1" t="s">
        <v>1423</v>
      </c>
      <c r="C2498" s="1" t="s">
        <v>294</v>
      </c>
      <c r="D2498" s="1" t="s">
        <v>51</v>
      </c>
      <c r="E2498" s="2" t="s">
        <v>663</v>
      </c>
      <c r="F2498" s="3">
        <v>2350.4</v>
      </c>
    </row>
    <row r="2499" spans="1:6" s="4" customFormat="1" ht="84" hidden="1" x14ac:dyDescent="0.3">
      <c r="A2499" s="1" t="s">
        <v>307</v>
      </c>
      <c r="B2499" s="1" t="s">
        <v>1423</v>
      </c>
      <c r="C2499" s="1" t="s">
        <v>294</v>
      </c>
      <c r="D2499" s="1" t="s">
        <v>52</v>
      </c>
      <c r="E2499" s="2" t="s">
        <v>664</v>
      </c>
      <c r="F2499" s="3">
        <v>2350.4</v>
      </c>
    </row>
    <row r="2500" spans="1:6" s="4" customFormat="1" ht="24" hidden="1" x14ac:dyDescent="0.3">
      <c r="A2500" s="1" t="s">
        <v>307</v>
      </c>
      <c r="B2500" s="1" t="s">
        <v>1423</v>
      </c>
      <c r="C2500" s="1" t="s">
        <v>294</v>
      </c>
      <c r="D2500" s="1" t="s">
        <v>53</v>
      </c>
      <c r="E2500" s="2" t="s">
        <v>679</v>
      </c>
      <c r="F2500" s="3">
        <v>6.5</v>
      </c>
    </row>
    <row r="2501" spans="1:6" s="4" customFormat="1" ht="36" hidden="1" x14ac:dyDescent="0.3">
      <c r="A2501" s="1" t="s">
        <v>307</v>
      </c>
      <c r="B2501" s="1" t="s">
        <v>1423</v>
      </c>
      <c r="C2501" s="1" t="s">
        <v>294</v>
      </c>
      <c r="D2501" s="1" t="s">
        <v>60</v>
      </c>
      <c r="E2501" s="2" t="s">
        <v>682</v>
      </c>
      <c r="F2501" s="3">
        <v>6.5</v>
      </c>
    </row>
    <row r="2502" spans="1:6" s="4" customFormat="1" ht="60" x14ac:dyDescent="0.3">
      <c r="A2502" s="1" t="s">
        <v>307</v>
      </c>
      <c r="B2502" s="1" t="s">
        <v>1423</v>
      </c>
      <c r="C2502" s="1" t="s">
        <v>62</v>
      </c>
      <c r="D2502" s="1"/>
      <c r="E2502" s="2" t="s">
        <v>1196</v>
      </c>
      <c r="F2502" s="3">
        <v>32</v>
      </c>
    </row>
    <row r="2503" spans="1:6" s="4" customFormat="1" ht="36" x14ac:dyDescent="0.3">
      <c r="A2503" s="1" t="s">
        <v>307</v>
      </c>
      <c r="B2503" s="1" t="s">
        <v>1423</v>
      </c>
      <c r="C2503" s="1" t="s">
        <v>83</v>
      </c>
      <c r="D2503" s="1"/>
      <c r="E2503" s="2" t="s">
        <v>1288</v>
      </c>
      <c r="F2503" s="3">
        <v>32</v>
      </c>
    </row>
    <row r="2504" spans="1:6" s="4" customFormat="1" ht="36" x14ac:dyDescent="0.3">
      <c r="A2504" s="1" t="s">
        <v>307</v>
      </c>
      <c r="B2504" s="1" t="s">
        <v>1423</v>
      </c>
      <c r="C2504" s="1" t="s">
        <v>1358</v>
      </c>
      <c r="D2504" s="1"/>
      <c r="E2504" s="2" t="s">
        <v>1359</v>
      </c>
      <c r="F2504" s="3">
        <v>32</v>
      </c>
    </row>
    <row r="2505" spans="1:6" s="4" customFormat="1" ht="72" hidden="1" x14ac:dyDescent="0.3">
      <c r="A2505" s="1" t="s">
        <v>307</v>
      </c>
      <c r="B2505" s="1" t="s">
        <v>1423</v>
      </c>
      <c r="C2505" s="1" t="s">
        <v>1358</v>
      </c>
      <c r="D2505" s="1" t="s">
        <v>51</v>
      </c>
      <c r="E2505" s="2" t="s">
        <v>663</v>
      </c>
      <c r="F2505" s="3">
        <v>32</v>
      </c>
    </row>
    <row r="2506" spans="1:6" s="4" customFormat="1" ht="84" hidden="1" x14ac:dyDescent="0.3">
      <c r="A2506" s="1" t="s">
        <v>307</v>
      </c>
      <c r="B2506" s="1" t="s">
        <v>1423</v>
      </c>
      <c r="C2506" s="1" t="s">
        <v>1358</v>
      </c>
      <c r="D2506" s="1" t="s">
        <v>52</v>
      </c>
      <c r="E2506" s="2" t="s">
        <v>664</v>
      </c>
      <c r="F2506" s="3">
        <v>32</v>
      </c>
    </row>
    <row r="2507" spans="1:6" s="4" customFormat="1" ht="24" hidden="1" x14ac:dyDescent="0.3">
      <c r="A2507" s="1" t="s">
        <v>307</v>
      </c>
      <c r="B2507" s="1" t="s">
        <v>77</v>
      </c>
      <c r="C2507" s="1"/>
      <c r="D2507" s="1"/>
      <c r="E2507" s="2" t="s">
        <v>623</v>
      </c>
      <c r="F2507" s="3">
        <v>1421</v>
      </c>
    </row>
    <row r="2508" spans="1:6" s="4" customFormat="1" ht="48" hidden="1" x14ac:dyDescent="0.3">
      <c r="A2508" s="1" t="s">
        <v>307</v>
      </c>
      <c r="B2508" s="1" t="s">
        <v>1402</v>
      </c>
      <c r="C2508" s="1"/>
      <c r="D2508" s="1"/>
      <c r="E2508" s="2" t="s">
        <v>647</v>
      </c>
      <c r="F2508" s="3">
        <v>1421</v>
      </c>
    </row>
    <row r="2509" spans="1:6" s="4" customFormat="1" ht="60" x14ac:dyDescent="0.3">
      <c r="A2509" s="1" t="s">
        <v>307</v>
      </c>
      <c r="B2509" s="1" t="s">
        <v>1402</v>
      </c>
      <c r="C2509" s="1" t="s">
        <v>112</v>
      </c>
      <c r="D2509" s="1"/>
      <c r="E2509" s="2" t="s">
        <v>882</v>
      </c>
      <c r="F2509" s="3">
        <v>1421</v>
      </c>
    </row>
    <row r="2510" spans="1:6" s="4" customFormat="1" ht="48" x14ac:dyDescent="0.3">
      <c r="A2510" s="1" t="s">
        <v>307</v>
      </c>
      <c r="B2510" s="1" t="s">
        <v>1402</v>
      </c>
      <c r="C2510" s="1" t="s">
        <v>131</v>
      </c>
      <c r="D2510" s="1"/>
      <c r="E2510" s="2" t="s">
        <v>883</v>
      </c>
      <c r="F2510" s="3">
        <v>1421</v>
      </c>
    </row>
    <row r="2511" spans="1:6" s="4" customFormat="1" ht="60" x14ac:dyDescent="0.3">
      <c r="A2511" s="1" t="s">
        <v>307</v>
      </c>
      <c r="B2511" s="1" t="s">
        <v>1402</v>
      </c>
      <c r="C2511" s="1" t="s">
        <v>298</v>
      </c>
      <c r="D2511" s="1"/>
      <c r="E2511" s="2" t="s">
        <v>893</v>
      </c>
      <c r="F2511" s="3">
        <v>1421</v>
      </c>
    </row>
    <row r="2512" spans="1:6" s="4" customFormat="1" ht="36" x14ac:dyDescent="0.3">
      <c r="A2512" s="1" t="s">
        <v>307</v>
      </c>
      <c r="B2512" s="1" t="s">
        <v>1402</v>
      </c>
      <c r="C2512" s="1" t="s">
        <v>297</v>
      </c>
      <c r="D2512" s="1"/>
      <c r="E2512" s="2" t="s">
        <v>894</v>
      </c>
      <c r="F2512" s="3">
        <v>1421</v>
      </c>
    </row>
    <row r="2513" spans="1:6" s="4" customFormat="1" ht="72" hidden="1" x14ac:dyDescent="0.3">
      <c r="A2513" s="1" t="s">
        <v>307</v>
      </c>
      <c r="B2513" s="1" t="s">
        <v>1402</v>
      </c>
      <c r="C2513" s="1" t="s">
        <v>297</v>
      </c>
      <c r="D2513" s="1" t="s">
        <v>51</v>
      </c>
      <c r="E2513" s="2" t="s">
        <v>663</v>
      </c>
      <c r="F2513" s="3">
        <v>1421</v>
      </c>
    </row>
    <row r="2514" spans="1:6" s="4" customFormat="1" ht="84" hidden="1" x14ac:dyDescent="0.3">
      <c r="A2514" s="1" t="s">
        <v>307</v>
      </c>
      <c r="B2514" s="1" t="s">
        <v>1402</v>
      </c>
      <c r="C2514" s="1" t="s">
        <v>297</v>
      </c>
      <c r="D2514" s="1" t="s">
        <v>52</v>
      </c>
      <c r="E2514" s="2" t="s">
        <v>664</v>
      </c>
      <c r="F2514" s="3">
        <v>1421</v>
      </c>
    </row>
    <row r="2515" spans="1:6" s="4" customFormat="1" hidden="1" x14ac:dyDescent="0.3">
      <c r="A2515" s="1" t="s">
        <v>307</v>
      </c>
      <c r="B2515" s="1" t="s">
        <v>111</v>
      </c>
      <c r="C2515" s="1"/>
      <c r="D2515" s="1"/>
      <c r="E2515" s="2" t="s">
        <v>624</v>
      </c>
      <c r="F2515" s="3">
        <v>2459.1</v>
      </c>
    </row>
    <row r="2516" spans="1:6" s="4" customFormat="1" ht="24" hidden="1" x14ac:dyDescent="0.3">
      <c r="A2516" s="1" t="s">
        <v>307</v>
      </c>
      <c r="B2516" s="1" t="s">
        <v>1406</v>
      </c>
      <c r="C2516" s="1"/>
      <c r="D2516" s="1"/>
      <c r="E2516" s="2" t="s">
        <v>650</v>
      </c>
      <c r="F2516" s="3">
        <v>2459.1</v>
      </c>
    </row>
    <row r="2517" spans="1:6" s="4" customFormat="1" ht="48" x14ac:dyDescent="0.3">
      <c r="A2517" s="1" t="s">
        <v>307</v>
      </c>
      <c r="B2517" s="1" t="s">
        <v>1406</v>
      </c>
      <c r="C2517" s="1" t="s">
        <v>187</v>
      </c>
      <c r="D2517" s="1"/>
      <c r="E2517" s="2" t="s">
        <v>757</v>
      </c>
      <c r="F2517" s="3">
        <v>2259.1</v>
      </c>
    </row>
    <row r="2518" spans="1:6" s="4" customFormat="1" ht="84" x14ac:dyDescent="0.3">
      <c r="A2518" s="1" t="s">
        <v>307</v>
      </c>
      <c r="B2518" s="1" t="s">
        <v>1406</v>
      </c>
      <c r="C2518" s="1" t="s">
        <v>191</v>
      </c>
      <c r="D2518" s="1"/>
      <c r="E2518" s="2" t="s">
        <v>764</v>
      </c>
      <c r="F2518" s="3">
        <v>2259.1</v>
      </c>
    </row>
    <row r="2519" spans="1:6" s="4" customFormat="1" ht="72" x14ac:dyDescent="0.3">
      <c r="A2519" s="1" t="s">
        <v>307</v>
      </c>
      <c r="B2519" s="1" t="s">
        <v>1406</v>
      </c>
      <c r="C2519" s="1" t="s">
        <v>192</v>
      </c>
      <c r="D2519" s="1"/>
      <c r="E2519" s="2" t="s">
        <v>765</v>
      </c>
      <c r="F2519" s="3">
        <v>2259.1</v>
      </c>
    </row>
    <row r="2520" spans="1:6" s="4" customFormat="1" ht="132" x14ac:dyDescent="0.3">
      <c r="A2520" s="1" t="s">
        <v>307</v>
      </c>
      <c r="B2520" s="1" t="s">
        <v>1406</v>
      </c>
      <c r="C2520" s="1" t="s">
        <v>299</v>
      </c>
      <c r="D2520" s="1"/>
      <c r="E2520" s="2" t="s">
        <v>767</v>
      </c>
      <c r="F2520" s="3">
        <v>2259.1</v>
      </c>
    </row>
    <row r="2521" spans="1:6" s="4" customFormat="1" ht="84" hidden="1" x14ac:dyDescent="0.3">
      <c r="A2521" s="1" t="s">
        <v>307</v>
      </c>
      <c r="B2521" s="1" t="s">
        <v>1406</v>
      </c>
      <c r="C2521" s="1" t="s">
        <v>299</v>
      </c>
      <c r="D2521" s="1" t="s">
        <v>143</v>
      </c>
      <c r="E2521" s="2" t="s">
        <v>673</v>
      </c>
      <c r="F2521" s="3">
        <v>2259.1</v>
      </c>
    </row>
    <row r="2522" spans="1:6" s="4" customFormat="1" ht="84" hidden="1" x14ac:dyDescent="0.3">
      <c r="A2522" s="1" t="s">
        <v>307</v>
      </c>
      <c r="B2522" s="1" t="s">
        <v>1406</v>
      </c>
      <c r="C2522" s="1" t="s">
        <v>299</v>
      </c>
      <c r="D2522" s="1" t="s">
        <v>139</v>
      </c>
      <c r="E2522" s="2" t="s">
        <v>676</v>
      </c>
      <c r="F2522" s="3">
        <v>2259.1</v>
      </c>
    </row>
    <row r="2523" spans="1:6" s="4" customFormat="1" ht="108" x14ac:dyDescent="0.3">
      <c r="A2523" s="1" t="s">
        <v>307</v>
      </c>
      <c r="B2523" s="1" t="s">
        <v>1406</v>
      </c>
      <c r="C2523" s="1" t="s">
        <v>167</v>
      </c>
      <c r="D2523" s="1"/>
      <c r="E2523" s="2" t="s">
        <v>768</v>
      </c>
      <c r="F2523" s="3">
        <v>200</v>
      </c>
    </row>
    <row r="2524" spans="1:6" s="4" customFormat="1" ht="60" x14ac:dyDescent="0.3">
      <c r="A2524" s="1" t="s">
        <v>307</v>
      </c>
      <c r="B2524" s="1" t="s">
        <v>1406</v>
      </c>
      <c r="C2524" s="1" t="s">
        <v>193</v>
      </c>
      <c r="D2524" s="1"/>
      <c r="E2524" s="2" t="s">
        <v>786</v>
      </c>
      <c r="F2524" s="3">
        <v>200</v>
      </c>
    </row>
    <row r="2525" spans="1:6" s="4" customFormat="1" ht="96" x14ac:dyDescent="0.3">
      <c r="A2525" s="1" t="s">
        <v>307</v>
      </c>
      <c r="B2525" s="1" t="s">
        <v>1406</v>
      </c>
      <c r="C2525" s="1" t="s">
        <v>301</v>
      </c>
      <c r="D2525" s="1"/>
      <c r="E2525" s="2" t="s">
        <v>1251</v>
      </c>
      <c r="F2525" s="3">
        <v>200</v>
      </c>
    </row>
    <row r="2526" spans="1:6" s="4" customFormat="1" ht="60" x14ac:dyDescent="0.3">
      <c r="A2526" s="1" t="s">
        <v>307</v>
      </c>
      <c r="B2526" s="1" t="s">
        <v>1406</v>
      </c>
      <c r="C2526" s="1" t="s">
        <v>300</v>
      </c>
      <c r="D2526" s="1"/>
      <c r="E2526" s="2" t="s">
        <v>792</v>
      </c>
      <c r="F2526" s="3">
        <v>200</v>
      </c>
    </row>
    <row r="2527" spans="1:6" s="4" customFormat="1" ht="72" hidden="1" x14ac:dyDescent="0.3">
      <c r="A2527" s="1" t="s">
        <v>307</v>
      </c>
      <c r="B2527" s="1" t="s">
        <v>1406</v>
      </c>
      <c r="C2527" s="1" t="s">
        <v>300</v>
      </c>
      <c r="D2527" s="1" t="s">
        <v>51</v>
      </c>
      <c r="E2527" s="2" t="s">
        <v>663</v>
      </c>
      <c r="F2527" s="3">
        <v>200</v>
      </c>
    </row>
    <row r="2528" spans="1:6" s="4" customFormat="1" ht="84" hidden="1" x14ac:dyDescent="0.3">
      <c r="A2528" s="1" t="s">
        <v>307</v>
      </c>
      <c r="B2528" s="1" t="s">
        <v>1406</v>
      </c>
      <c r="C2528" s="1" t="s">
        <v>300</v>
      </c>
      <c r="D2528" s="1" t="s">
        <v>52</v>
      </c>
      <c r="E2528" s="2" t="s">
        <v>664</v>
      </c>
      <c r="F2528" s="3">
        <v>200</v>
      </c>
    </row>
    <row r="2529" spans="1:6" s="4" customFormat="1" ht="24" hidden="1" x14ac:dyDescent="0.3">
      <c r="A2529" s="1" t="s">
        <v>307</v>
      </c>
      <c r="B2529" s="1" t="s">
        <v>71</v>
      </c>
      <c r="C2529" s="1"/>
      <c r="D2529" s="1"/>
      <c r="E2529" s="2" t="s">
        <v>625</v>
      </c>
      <c r="F2529" s="3">
        <v>4865.7179999999998</v>
      </c>
    </row>
    <row r="2530" spans="1:6" s="4" customFormat="1" hidden="1" x14ac:dyDescent="0.3">
      <c r="A2530" s="1" t="s">
        <v>307</v>
      </c>
      <c r="B2530" s="1" t="s">
        <v>1408</v>
      </c>
      <c r="C2530" s="1"/>
      <c r="D2530" s="1"/>
      <c r="E2530" s="2" t="s">
        <v>652</v>
      </c>
      <c r="F2530" s="3">
        <v>4865.7179999999998</v>
      </c>
    </row>
    <row r="2531" spans="1:6" s="4" customFormat="1" ht="48" x14ac:dyDescent="0.3">
      <c r="A2531" s="1" t="s">
        <v>307</v>
      </c>
      <c r="B2531" s="1" t="s">
        <v>1408</v>
      </c>
      <c r="C2531" s="1" t="s">
        <v>162</v>
      </c>
      <c r="D2531" s="1"/>
      <c r="E2531" s="2" t="s">
        <v>730</v>
      </c>
      <c r="F2531" s="3">
        <v>838.5</v>
      </c>
    </row>
    <row r="2532" spans="1:6" s="4" customFormat="1" ht="60" x14ac:dyDescent="0.3">
      <c r="A2532" s="1" t="s">
        <v>307</v>
      </c>
      <c r="B2532" s="1" t="s">
        <v>1408</v>
      </c>
      <c r="C2532" s="1" t="s">
        <v>214</v>
      </c>
      <c r="D2532" s="1"/>
      <c r="E2532" s="2" t="s">
        <v>731</v>
      </c>
      <c r="F2532" s="3">
        <v>838.5</v>
      </c>
    </row>
    <row r="2533" spans="1:6" s="4" customFormat="1" ht="60" x14ac:dyDescent="0.3">
      <c r="A2533" s="1" t="s">
        <v>307</v>
      </c>
      <c r="B2533" s="1" t="s">
        <v>1408</v>
      </c>
      <c r="C2533" s="1" t="s">
        <v>215</v>
      </c>
      <c r="D2533" s="1"/>
      <c r="E2533" s="2" t="s">
        <v>732</v>
      </c>
      <c r="F2533" s="3">
        <v>838.5</v>
      </c>
    </row>
    <row r="2534" spans="1:6" s="4" customFormat="1" ht="84" x14ac:dyDescent="0.3">
      <c r="A2534" s="1" t="s">
        <v>307</v>
      </c>
      <c r="B2534" s="1" t="s">
        <v>1408</v>
      </c>
      <c r="C2534" s="1" t="s">
        <v>202</v>
      </c>
      <c r="D2534" s="1"/>
      <c r="E2534" s="2" t="s">
        <v>735</v>
      </c>
      <c r="F2534" s="3">
        <v>838.5</v>
      </c>
    </row>
    <row r="2535" spans="1:6" s="4" customFormat="1" ht="72" hidden="1" x14ac:dyDescent="0.3">
      <c r="A2535" s="1" t="s">
        <v>307</v>
      </c>
      <c r="B2535" s="1" t="s">
        <v>1408</v>
      </c>
      <c r="C2535" s="1" t="s">
        <v>202</v>
      </c>
      <c r="D2535" s="1" t="s">
        <v>51</v>
      </c>
      <c r="E2535" s="2" t="s">
        <v>663</v>
      </c>
      <c r="F2535" s="3">
        <v>838.5</v>
      </c>
    </row>
    <row r="2536" spans="1:6" s="4" customFormat="1" ht="84" hidden="1" x14ac:dyDescent="0.3">
      <c r="A2536" s="1" t="s">
        <v>307</v>
      </c>
      <c r="B2536" s="1" t="s">
        <v>1408</v>
      </c>
      <c r="C2536" s="1" t="s">
        <v>202</v>
      </c>
      <c r="D2536" s="1" t="s">
        <v>52</v>
      </c>
      <c r="E2536" s="2" t="s">
        <v>664</v>
      </c>
      <c r="F2536" s="3">
        <v>838.5</v>
      </c>
    </row>
    <row r="2537" spans="1:6" s="4" customFormat="1" ht="60" x14ac:dyDescent="0.3">
      <c r="A2537" s="1" t="s">
        <v>307</v>
      </c>
      <c r="B2537" s="1" t="s">
        <v>1408</v>
      </c>
      <c r="C2537" s="1" t="s">
        <v>62</v>
      </c>
      <c r="D2537" s="1"/>
      <c r="E2537" s="2" t="s">
        <v>1196</v>
      </c>
      <c r="F2537" s="3">
        <v>4027.2179999999998</v>
      </c>
    </row>
    <row r="2538" spans="1:6" s="4" customFormat="1" ht="84" x14ac:dyDescent="0.3">
      <c r="A2538" s="1" t="s">
        <v>307</v>
      </c>
      <c r="B2538" s="1" t="s">
        <v>1408</v>
      </c>
      <c r="C2538" s="1" t="s">
        <v>527</v>
      </c>
      <c r="D2538" s="1"/>
      <c r="E2538" s="2" t="s">
        <v>114</v>
      </c>
      <c r="F2538" s="3">
        <v>4027.2179999999998</v>
      </c>
    </row>
    <row r="2539" spans="1:6" s="4" customFormat="1" ht="72" hidden="1" x14ac:dyDescent="0.3">
      <c r="A2539" s="1" t="s">
        <v>307</v>
      </c>
      <c r="B2539" s="1" t="s">
        <v>1408</v>
      </c>
      <c r="C2539" s="1" t="s">
        <v>527</v>
      </c>
      <c r="D2539" s="1" t="s">
        <v>51</v>
      </c>
      <c r="E2539" s="2" t="s">
        <v>663</v>
      </c>
      <c r="F2539" s="3">
        <v>4027.2179999999998</v>
      </c>
    </row>
    <row r="2540" spans="1:6" s="4" customFormat="1" ht="84" hidden="1" x14ac:dyDescent="0.3">
      <c r="A2540" s="1" t="s">
        <v>307</v>
      </c>
      <c r="B2540" s="1" t="s">
        <v>1408</v>
      </c>
      <c r="C2540" s="1" t="s">
        <v>527</v>
      </c>
      <c r="D2540" s="1" t="s">
        <v>52</v>
      </c>
      <c r="E2540" s="2" t="s">
        <v>664</v>
      </c>
      <c r="F2540" s="3">
        <v>4027.2179999999998</v>
      </c>
    </row>
    <row r="2541" spans="1:6" s="4" customFormat="1" ht="24" hidden="1" x14ac:dyDescent="0.3">
      <c r="A2541" s="1" t="s">
        <v>307</v>
      </c>
      <c r="B2541" s="1" t="s">
        <v>78</v>
      </c>
      <c r="C2541" s="1"/>
      <c r="D2541" s="1"/>
      <c r="E2541" s="2" t="s">
        <v>1325</v>
      </c>
      <c r="F2541" s="3">
        <v>1226</v>
      </c>
    </row>
    <row r="2542" spans="1:6" s="4" customFormat="1" hidden="1" x14ac:dyDescent="0.3">
      <c r="A2542" s="1" t="s">
        <v>307</v>
      </c>
      <c r="B2542" s="1" t="s">
        <v>1395</v>
      </c>
      <c r="C2542" s="1"/>
      <c r="D2542" s="1"/>
      <c r="E2542" s="2" t="s">
        <v>1019</v>
      </c>
      <c r="F2542" s="3">
        <v>1226</v>
      </c>
    </row>
    <row r="2543" spans="1:6" s="4" customFormat="1" ht="60" x14ac:dyDescent="0.3">
      <c r="A2543" s="1" t="s">
        <v>307</v>
      </c>
      <c r="B2543" s="1" t="s">
        <v>1395</v>
      </c>
      <c r="C2543" s="1" t="s">
        <v>902</v>
      </c>
      <c r="D2543" s="1"/>
      <c r="E2543" s="2" t="s">
        <v>1248</v>
      </c>
      <c r="F2543" s="3">
        <v>1151</v>
      </c>
    </row>
    <row r="2544" spans="1:6" s="4" customFormat="1" ht="60" x14ac:dyDescent="0.3">
      <c r="A2544" s="1" t="s">
        <v>307</v>
      </c>
      <c r="B2544" s="1" t="s">
        <v>1395</v>
      </c>
      <c r="C2544" s="1" t="s">
        <v>906</v>
      </c>
      <c r="D2544" s="1"/>
      <c r="E2544" s="2" t="s">
        <v>1037</v>
      </c>
      <c r="F2544" s="3">
        <v>1151</v>
      </c>
    </row>
    <row r="2545" spans="1:6" s="4" customFormat="1" ht="132" x14ac:dyDescent="0.3">
      <c r="A2545" s="1" t="s">
        <v>307</v>
      </c>
      <c r="B2545" s="1" t="s">
        <v>1395</v>
      </c>
      <c r="C2545" s="1" t="s">
        <v>907</v>
      </c>
      <c r="D2545" s="1"/>
      <c r="E2545" s="2" t="s">
        <v>1038</v>
      </c>
      <c r="F2545" s="3">
        <v>1151</v>
      </c>
    </row>
    <row r="2546" spans="1:6" s="4" customFormat="1" ht="48" x14ac:dyDescent="0.3">
      <c r="A2546" s="1" t="s">
        <v>307</v>
      </c>
      <c r="B2546" s="1" t="s">
        <v>1395</v>
      </c>
      <c r="C2546" s="1" t="s">
        <v>905</v>
      </c>
      <c r="D2546" s="1"/>
      <c r="E2546" s="2" t="s">
        <v>1039</v>
      </c>
      <c r="F2546" s="3">
        <v>1151</v>
      </c>
    </row>
    <row r="2547" spans="1:6" s="4" customFormat="1" ht="72" hidden="1" x14ac:dyDescent="0.3">
      <c r="A2547" s="1" t="s">
        <v>307</v>
      </c>
      <c r="B2547" s="1" t="s">
        <v>1395</v>
      </c>
      <c r="C2547" s="1" t="s">
        <v>905</v>
      </c>
      <c r="D2547" s="1" t="s">
        <v>51</v>
      </c>
      <c r="E2547" s="2" t="s">
        <v>663</v>
      </c>
      <c r="F2547" s="3">
        <v>1151</v>
      </c>
    </row>
    <row r="2548" spans="1:6" s="4" customFormat="1" ht="84" hidden="1" x14ac:dyDescent="0.3">
      <c r="A2548" s="1" t="s">
        <v>307</v>
      </c>
      <c r="B2548" s="1" t="s">
        <v>1395</v>
      </c>
      <c r="C2548" s="1" t="s">
        <v>905</v>
      </c>
      <c r="D2548" s="1" t="s">
        <v>52</v>
      </c>
      <c r="E2548" s="2" t="s">
        <v>664</v>
      </c>
      <c r="F2548" s="3">
        <v>1151</v>
      </c>
    </row>
    <row r="2549" spans="1:6" s="4" customFormat="1" ht="60" x14ac:dyDescent="0.3">
      <c r="A2549" s="1" t="s">
        <v>307</v>
      </c>
      <c r="B2549" s="1" t="s">
        <v>1395</v>
      </c>
      <c r="C2549" s="1" t="s">
        <v>62</v>
      </c>
      <c r="D2549" s="1"/>
      <c r="E2549" s="2" t="s">
        <v>1196</v>
      </c>
      <c r="F2549" s="3">
        <v>75</v>
      </c>
    </row>
    <row r="2550" spans="1:6" s="4" customFormat="1" ht="84" x14ac:dyDescent="0.3">
      <c r="A2550" s="1" t="s">
        <v>307</v>
      </c>
      <c r="B2550" s="1" t="s">
        <v>1395</v>
      </c>
      <c r="C2550" s="1" t="s">
        <v>527</v>
      </c>
      <c r="D2550" s="1"/>
      <c r="E2550" s="2" t="s">
        <v>114</v>
      </c>
      <c r="F2550" s="3">
        <v>75</v>
      </c>
    </row>
    <row r="2551" spans="1:6" s="4" customFormat="1" ht="72" hidden="1" x14ac:dyDescent="0.3">
      <c r="A2551" s="1" t="s">
        <v>307</v>
      </c>
      <c r="B2551" s="1" t="s">
        <v>1395</v>
      </c>
      <c r="C2551" s="1" t="s">
        <v>527</v>
      </c>
      <c r="D2551" s="1" t="s">
        <v>51</v>
      </c>
      <c r="E2551" s="2" t="s">
        <v>663</v>
      </c>
      <c r="F2551" s="3">
        <v>75</v>
      </c>
    </row>
    <row r="2552" spans="1:6" s="4" customFormat="1" ht="84" hidden="1" x14ac:dyDescent="0.3">
      <c r="A2552" s="1" t="s">
        <v>307</v>
      </c>
      <c r="B2552" s="1" t="s">
        <v>1395</v>
      </c>
      <c r="C2552" s="1" t="s">
        <v>527</v>
      </c>
      <c r="D2552" s="1" t="s">
        <v>52</v>
      </c>
      <c r="E2552" s="2" t="s">
        <v>664</v>
      </c>
      <c r="F2552" s="3">
        <v>75</v>
      </c>
    </row>
    <row r="2553" spans="1:6" s="4" customFormat="1" ht="36" hidden="1" x14ac:dyDescent="0.3">
      <c r="A2553" s="1" t="s">
        <v>308</v>
      </c>
      <c r="B2553" s="1" t="s">
        <v>1396</v>
      </c>
      <c r="C2553" s="1"/>
      <c r="D2553" s="1"/>
      <c r="E2553" s="2" t="s">
        <v>604</v>
      </c>
      <c r="F2553" s="3">
        <v>409993.14439999999</v>
      </c>
    </row>
    <row r="2554" spans="1:6" s="4" customFormat="1" ht="24" hidden="1" x14ac:dyDescent="0.3">
      <c r="A2554" s="1" t="s">
        <v>308</v>
      </c>
      <c r="B2554" s="1" t="s">
        <v>45</v>
      </c>
      <c r="C2554" s="1"/>
      <c r="D2554" s="1"/>
      <c r="E2554" s="2" t="s">
        <v>619</v>
      </c>
      <c r="F2554" s="3">
        <v>56423.8</v>
      </c>
    </row>
    <row r="2555" spans="1:6" s="4" customFormat="1" ht="132" hidden="1" x14ac:dyDescent="0.3">
      <c r="A2555" s="1" t="s">
        <v>308</v>
      </c>
      <c r="B2555" s="1" t="s">
        <v>1417</v>
      </c>
      <c r="C2555" s="1"/>
      <c r="D2555" s="1"/>
      <c r="E2555" s="2" t="s">
        <v>631</v>
      </c>
      <c r="F2555" s="3">
        <v>41797.300000000003</v>
      </c>
    </row>
    <row r="2556" spans="1:6" s="4" customFormat="1" ht="108" x14ac:dyDescent="0.3">
      <c r="A2556" s="1" t="s">
        <v>308</v>
      </c>
      <c r="B2556" s="1" t="s">
        <v>1417</v>
      </c>
      <c r="C2556" s="1" t="s">
        <v>167</v>
      </c>
      <c r="D2556" s="1"/>
      <c r="E2556" s="2" t="s">
        <v>768</v>
      </c>
      <c r="F2556" s="3">
        <v>3487.4</v>
      </c>
    </row>
    <row r="2557" spans="1:6" s="4" customFormat="1" ht="72" x14ac:dyDescent="0.3">
      <c r="A2557" s="1" t="s">
        <v>308</v>
      </c>
      <c r="B2557" s="1" t="s">
        <v>1417</v>
      </c>
      <c r="C2557" s="1" t="s">
        <v>230</v>
      </c>
      <c r="D2557" s="1"/>
      <c r="E2557" s="2" t="s">
        <v>783</v>
      </c>
      <c r="F2557" s="3">
        <v>3487.4</v>
      </c>
    </row>
    <row r="2558" spans="1:6" s="4" customFormat="1" ht="132" x14ac:dyDescent="0.3">
      <c r="A2558" s="1" t="s">
        <v>308</v>
      </c>
      <c r="B2558" s="1" t="s">
        <v>1417</v>
      </c>
      <c r="C2558" s="1" t="s">
        <v>239</v>
      </c>
      <c r="D2558" s="1"/>
      <c r="E2558" s="2" t="s">
        <v>784</v>
      </c>
      <c r="F2558" s="3">
        <v>3487.4</v>
      </c>
    </row>
    <row r="2559" spans="1:6" s="4" customFormat="1" ht="72" x14ac:dyDescent="0.3">
      <c r="A2559" s="1" t="s">
        <v>308</v>
      </c>
      <c r="B2559" s="1" t="s">
        <v>1417</v>
      </c>
      <c r="C2559" s="1" t="s">
        <v>236</v>
      </c>
      <c r="D2559" s="1"/>
      <c r="E2559" s="2" t="s">
        <v>785</v>
      </c>
      <c r="F2559" s="3">
        <v>3487.4</v>
      </c>
    </row>
    <row r="2560" spans="1:6" s="4" customFormat="1" ht="144" hidden="1" x14ac:dyDescent="0.3">
      <c r="A2560" s="1" t="s">
        <v>308</v>
      </c>
      <c r="B2560" s="1" t="s">
        <v>1417</v>
      </c>
      <c r="C2560" s="1" t="s">
        <v>236</v>
      </c>
      <c r="D2560" s="1" t="s">
        <v>58</v>
      </c>
      <c r="E2560" s="2" t="s">
        <v>660</v>
      </c>
      <c r="F2560" s="3">
        <v>3302.09</v>
      </c>
    </row>
    <row r="2561" spans="1:6" s="4" customFormat="1" ht="60" hidden="1" x14ac:dyDescent="0.3">
      <c r="A2561" s="1" t="s">
        <v>308</v>
      </c>
      <c r="B2561" s="1" t="s">
        <v>1417</v>
      </c>
      <c r="C2561" s="1" t="s">
        <v>236</v>
      </c>
      <c r="D2561" s="1" t="s">
        <v>68</v>
      </c>
      <c r="E2561" s="2" t="s">
        <v>662</v>
      </c>
      <c r="F2561" s="3">
        <v>3302.09</v>
      </c>
    </row>
    <row r="2562" spans="1:6" s="4" customFormat="1" ht="72" hidden="1" x14ac:dyDescent="0.3">
      <c r="A2562" s="1" t="s">
        <v>308</v>
      </c>
      <c r="B2562" s="1" t="s">
        <v>1417</v>
      </c>
      <c r="C2562" s="1" t="s">
        <v>236</v>
      </c>
      <c r="D2562" s="1" t="s">
        <v>51</v>
      </c>
      <c r="E2562" s="2" t="s">
        <v>663</v>
      </c>
      <c r="F2562" s="3">
        <v>185.31</v>
      </c>
    </row>
    <row r="2563" spans="1:6" s="4" customFormat="1" ht="84" hidden="1" x14ac:dyDescent="0.3">
      <c r="A2563" s="1" t="s">
        <v>308</v>
      </c>
      <c r="B2563" s="1" t="s">
        <v>1417</v>
      </c>
      <c r="C2563" s="1" t="s">
        <v>236</v>
      </c>
      <c r="D2563" s="1" t="s">
        <v>52</v>
      </c>
      <c r="E2563" s="2" t="s">
        <v>664</v>
      </c>
      <c r="F2563" s="3">
        <v>185.31</v>
      </c>
    </row>
    <row r="2564" spans="1:6" s="4" customFormat="1" ht="60" x14ac:dyDescent="0.3">
      <c r="A2564" s="1" t="s">
        <v>308</v>
      </c>
      <c r="B2564" s="1" t="s">
        <v>1417</v>
      </c>
      <c r="C2564" s="1" t="s">
        <v>62</v>
      </c>
      <c r="D2564" s="1"/>
      <c r="E2564" s="2" t="s">
        <v>1196</v>
      </c>
      <c r="F2564" s="3">
        <v>32</v>
      </c>
    </row>
    <row r="2565" spans="1:6" s="4" customFormat="1" ht="36" x14ac:dyDescent="0.3">
      <c r="A2565" s="1" t="s">
        <v>308</v>
      </c>
      <c r="B2565" s="1" t="s">
        <v>1417</v>
      </c>
      <c r="C2565" s="1" t="s">
        <v>83</v>
      </c>
      <c r="D2565" s="1"/>
      <c r="E2565" s="2" t="s">
        <v>1288</v>
      </c>
      <c r="F2565" s="3">
        <v>32</v>
      </c>
    </row>
    <row r="2566" spans="1:6" s="4" customFormat="1" ht="36" x14ac:dyDescent="0.3">
      <c r="A2566" s="1" t="s">
        <v>308</v>
      </c>
      <c r="B2566" s="1" t="s">
        <v>1417</v>
      </c>
      <c r="C2566" s="1" t="s">
        <v>1358</v>
      </c>
      <c r="D2566" s="1"/>
      <c r="E2566" s="2" t="s">
        <v>1359</v>
      </c>
      <c r="F2566" s="3">
        <v>32</v>
      </c>
    </row>
    <row r="2567" spans="1:6" s="4" customFormat="1" ht="72" hidden="1" x14ac:dyDescent="0.3">
      <c r="A2567" s="1" t="s">
        <v>308</v>
      </c>
      <c r="B2567" s="1" t="s">
        <v>1417</v>
      </c>
      <c r="C2567" s="1" t="s">
        <v>1358</v>
      </c>
      <c r="D2567" s="1" t="s">
        <v>51</v>
      </c>
      <c r="E2567" s="2" t="s">
        <v>663</v>
      </c>
      <c r="F2567" s="3">
        <v>32</v>
      </c>
    </row>
    <row r="2568" spans="1:6" s="4" customFormat="1" ht="84" hidden="1" x14ac:dyDescent="0.3">
      <c r="A2568" s="1" t="s">
        <v>308</v>
      </c>
      <c r="B2568" s="1" t="s">
        <v>1417</v>
      </c>
      <c r="C2568" s="1" t="s">
        <v>1358</v>
      </c>
      <c r="D2568" s="1" t="s">
        <v>52</v>
      </c>
      <c r="E2568" s="2" t="s">
        <v>664</v>
      </c>
      <c r="F2568" s="3">
        <v>32</v>
      </c>
    </row>
    <row r="2569" spans="1:6" s="4" customFormat="1" ht="72" x14ac:dyDescent="0.3">
      <c r="A2569" s="1" t="s">
        <v>308</v>
      </c>
      <c r="B2569" s="1" t="s">
        <v>1417</v>
      </c>
      <c r="C2569" s="1" t="s">
        <v>65</v>
      </c>
      <c r="D2569" s="1"/>
      <c r="E2569" s="2" t="s">
        <v>1228</v>
      </c>
      <c r="F2569" s="3">
        <v>38277.9</v>
      </c>
    </row>
    <row r="2570" spans="1:6" s="4" customFormat="1" ht="48" x14ac:dyDescent="0.3">
      <c r="A2570" s="1" t="s">
        <v>308</v>
      </c>
      <c r="B2570" s="1" t="s">
        <v>1417</v>
      </c>
      <c r="C2570" s="1" t="s">
        <v>240</v>
      </c>
      <c r="D2570" s="1"/>
      <c r="E2570" s="2" t="s">
        <v>1230</v>
      </c>
      <c r="F2570" s="3">
        <v>38277.9</v>
      </c>
    </row>
    <row r="2571" spans="1:6" s="4" customFormat="1" ht="60" x14ac:dyDescent="0.3">
      <c r="A2571" s="1" t="s">
        <v>308</v>
      </c>
      <c r="B2571" s="1" t="s">
        <v>1417</v>
      </c>
      <c r="C2571" s="1" t="s">
        <v>237</v>
      </c>
      <c r="D2571" s="1"/>
      <c r="E2571" s="2" t="s">
        <v>1221</v>
      </c>
      <c r="F2571" s="3">
        <v>34938.1</v>
      </c>
    </row>
    <row r="2572" spans="1:6" s="4" customFormat="1" ht="144" hidden="1" x14ac:dyDescent="0.3">
      <c r="A2572" s="1" t="s">
        <v>308</v>
      </c>
      <c r="B2572" s="1" t="s">
        <v>1417</v>
      </c>
      <c r="C2572" s="1" t="s">
        <v>237</v>
      </c>
      <c r="D2572" s="1" t="s">
        <v>58</v>
      </c>
      <c r="E2572" s="2" t="s">
        <v>660</v>
      </c>
      <c r="F2572" s="3">
        <v>34938.1</v>
      </c>
    </row>
    <row r="2573" spans="1:6" s="4" customFormat="1" ht="60" hidden="1" x14ac:dyDescent="0.3">
      <c r="A2573" s="1" t="s">
        <v>308</v>
      </c>
      <c r="B2573" s="1" t="s">
        <v>1417</v>
      </c>
      <c r="C2573" s="1" t="s">
        <v>237</v>
      </c>
      <c r="D2573" s="1" t="s">
        <v>68</v>
      </c>
      <c r="E2573" s="2" t="s">
        <v>662</v>
      </c>
      <c r="F2573" s="3">
        <v>34938.1</v>
      </c>
    </row>
    <row r="2574" spans="1:6" s="4" customFormat="1" ht="48" x14ac:dyDescent="0.3">
      <c r="A2574" s="1" t="s">
        <v>308</v>
      </c>
      <c r="B2574" s="1" t="s">
        <v>1417</v>
      </c>
      <c r="C2574" s="1" t="s">
        <v>238</v>
      </c>
      <c r="D2574" s="1"/>
      <c r="E2574" s="2" t="s">
        <v>1222</v>
      </c>
      <c r="F2574" s="3">
        <v>3339.8</v>
      </c>
    </row>
    <row r="2575" spans="1:6" s="4" customFormat="1" ht="144" hidden="1" x14ac:dyDescent="0.3">
      <c r="A2575" s="1" t="s">
        <v>308</v>
      </c>
      <c r="B2575" s="1" t="s">
        <v>1417</v>
      </c>
      <c r="C2575" s="1" t="s">
        <v>238</v>
      </c>
      <c r="D2575" s="1" t="s">
        <v>58</v>
      </c>
      <c r="E2575" s="2" t="s">
        <v>660</v>
      </c>
      <c r="F2575" s="3">
        <v>5.3</v>
      </c>
    </row>
    <row r="2576" spans="1:6" s="4" customFormat="1" ht="60" hidden="1" x14ac:dyDescent="0.3">
      <c r="A2576" s="1" t="s">
        <v>308</v>
      </c>
      <c r="B2576" s="1" t="s">
        <v>1417</v>
      </c>
      <c r="C2576" s="1" t="s">
        <v>238</v>
      </c>
      <c r="D2576" s="1" t="s">
        <v>68</v>
      </c>
      <c r="E2576" s="2" t="s">
        <v>662</v>
      </c>
      <c r="F2576" s="3">
        <v>5.3</v>
      </c>
    </row>
    <row r="2577" spans="1:6" s="4" customFormat="1" ht="72" hidden="1" x14ac:dyDescent="0.3">
      <c r="A2577" s="1" t="s">
        <v>308</v>
      </c>
      <c r="B2577" s="1" t="s">
        <v>1417</v>
      </c>
      <c r="C2577" s="1" t="s">
        <v>238</v>
      </c>
      <c r="D2577" s="1" t="s">
        <v>51</v>
      </c>
      <c r="E2577" s="2" t="s">
        <v>663</v>
      </c>
      <c r="F2577" s="3">
        <v>3322.4</v>
      </c>
    </row>
    <row r="2578" spans="1:6" s="4" customFormat="1" ht="84" hidden="1" x14ac:dyDescent="0.3">
      <c r="A2578" s="1" t="s">
        <v>308</v>
      </c>
      <c r="B2578" s="1" t="s">
        <v>1417</v>
      </c>
      <c r="C2578" s="1" t="s">
        <v>238</v>
      </c>
      <c r="D2578" s="1" t="s">
        <v>52</v>
      </c>
      <c r="E2578" s="2" t="s">
        <v>664</v>
      </c>
      <c r="F2578" s="3">
        <v>3322.4</v>
      </c>
    </row>
    <row r="2579" spans="1:6" s="4" customFormat="1" ht="24" hidden="1" x14ac:dyDescent="0.3">
      <c r="A2579" s="1" t="s">
        <v>308</v>
      </c>
      <c r="B2579" s="1" t="s">
        <v>1417</v>
      </c>
      <c r="C2579" s="1" t="s">
        <v>238</v>
      </c>
      <c r="D2579" s="1" t="s">
        <v>53</v>
      </c>
      <c r="E2579" s="2" t="s">
        <v>679</v>
      </c>
      <c r="F2579" s="3">
        <v>12.1</v>
      </c>
    </row>
    <row r="2580" spans="1:6" s="4" customFormat="1" ht="36" hidden="1" x14ac:dyDescent="0.3">
      <c r="A2580" s="1" t="s">
        <v>308</v>
      </c>
      <c r="B2580" s="1" t="s">
        <v>1417</v>
      </c>
      <c r="C2580" s="1" t="s">
        <v>238</v>
      </c>
      <c r="D2580" s="1" t="s">
        <v>60</v>
      </c>
      <c r="E2580" s="2" t="s">
        <v>682</v>
      </c>
      <c r="F2580" s="3">
        <v>12.1</v>
      </c>
    </row>
    <row r="2581" spans="1:6" s="4" customFormat="1" ht="36" hidden="1" x14ac:dyDescent="0.3">
      <c r="A2581" s="1" t="s">
        <v>308</v>
      </c>
      <c r="B2581" s="1" t="s">
        <v>1393</v>
      </c>
      <c r="C2581" s="1"/>
      <c r="D2581" s="1"/>
      <c r="E2581" s="2" t="s">
        <v>635</v>
      </c>
      <c r="F2581" s="3">
        <v>14626.499999999998</v>
      </c>
    </row>
    <row r="2582" spans="1:6" s="4" customFormat="1" ht="48" x14ac:dyDescent="0.3">
      <c r="A2582" s="1" t="s">
        <v>308</v>
      </c>
      <c r="B2582" s="1" t="s">
        <v>1393</v>
      </c>
      <c r="C2582" s="1" t="s">
        <v>181</v>
      </c>
      <c r="D2582" s="1"/>
      <c r="E2582" s="2" t="s">
        <v>685</v>
      </c>
      <c r="F2582" s="3">
        <v>14626.499999999998</v>
      </c>
    </row>
    <row r="2583" spans="1:6" s="4" customFormat="1" ht="48" x14ac:dyDescent="0.3">
      <c r="A2583" s="1" t="s">
        <v>308</v>
      </c>
      <c r="B2583" s="1" t="s">
        <v>1393</v>
      </c>
      <c r="C2583" s="1" t="s">
        <v>247</v>
      </c>
      <c r="D2583" s="1"/>
      <c r="E2583" s="2" t="s">
        <v>686</v>
      </c>
      <c r="F2583" s="3">
        <v>14506.499999999998</v>
      </c>
    </row>
    <row r="2584" spans="1:6" s="4" customFormat="1" ht="144" x14ac:dyDescent="0.3">
      <c r="A2584" s="1" t="s">
        <v>308</v>
      </c>
      <c r="B2584" s="1" t="s">
        <v>1393</v>
      </c>
      <c r="C2584" s="1" t="s">
        <v>248</v>
      </c>
      <c r="D2584" s="1"/>
      <c r="E2584" s="2" t="s">
        <v>1270</v>
      </c>
      <c r="F2584" s="3">
        <v>729.9</v>
      </c>
    </row>
    <row r="2585" spans="1:6" s="4" customFormat="1" ht="132" x14ac:dyDescent="0.3">
      <c r="A2585" s="1" t="s">
        <v>308</v>
      </c>
      <c r="B2585" s="1" t="s">
        <v>1393</v>
      </c>
      <c r="C2585" s="1" t="s">
        <v>241</v>
      </c>
      <c r="D2585" s="1"/>
      <c r="E2585" s="2" t="s">
        <v>1271</v>
      </c>
      <c r="F2585" s="3">
        <v>221.5</v>
      </c>
    </row>
    <row r="2586" spans="1:6" s="4" customFormat="1" ht="72" hidden="1" x14ac:dyDescent="0.3">
      <c r="A2586" s="1" t="s">
        <v>308</v>
      </c>
      <c r="B2586" s="1" t="s">
        <v>1393</v>
      </c>
      <c r="C2586" s="1" t="s">
        <v>241</v>
      </c>
      <c r="D2586" s="1" t="s">
        <v>51</v>
      </c>
      <c r="E2586" s="2" t="s">
        <v>663</v>
      </c>
      <c r="F2586" s="3">
        <v>221.5</v>
      </c>
    </row>
    <row r="2587" spans="1:6" s="4" customFormat="1" ht="84" hidden="1" x14ac:dyDescent="0.3">
      <c r="A2587" s="1" t="s">
        <v>308</v>
      </c>
      <c r="B2587" s="1" t="s">
        <v>1393</v>
      </c>
      <c r="C2587" s="1" t="s">
        <v>241</v>
      </c>
      <c r="D2587" s="1" t="s">
        <v>52</v>
      </c>
      <c r="E2587" s="2" t="s">
        <v>664</v>
      </c>
      <c r="F2587" s="3">
        <v>221.5</v>
      </c>
    </row>
    <row r="2588" spans="1:6" s="4" customFormat="1" ht="84" x14ac:dyDescent="0.3">
      <c r="A2588" s="1" t="s">
        <v>308</v>
      </c>
      <c r="B2588" s="1" t="s">
        <v>1393</v>
      </c>
      <c r="C2588" s="1" t="s">
        <v>242</v>
      </c>
      <c r="D2588" s="1"/>
      <c r="E2588" s="2" t="s">
        <v>688</v>
      </c>
      <c r="F2588" s="3">
        <v>380.4</v>
      </c>
    </row>
    <row r="2589" spans="1:6" s="4" customFormat="1" ht="84" hidden="1" x14ac:dyDescent="0.3">
      <c r="A2589" s="1" t="s">
        <v>308</v>
      </c>
      <c r="B2589" s="1" t="s">
        <v>1393</v>
      </c>
      <c r="C2589" s="1" t="s">
        <v>242</v>
      </c>
      <c r="D2589" s="1" t="s">
        <v>143</v>
      </c>
      <c r="E2589" s="2" t="s">
        <v>673</v>
      </c>
      <c r="F2589" s="3">
        <v>380.4</v>
      </c>
    </row>
    <row r="2590" spans="1:6" s="4" customFormat="1" ht="84" hidden="1" x14ac:dyDescent="0.3">
      <c r="A2590" s="1" t="s">
        <v>308</v>
      </c>
      <c r="B2590" s="1" t="s">
        <v>1393</v>
      </c>
      <c r="C2590" s="1" t="s">
        <v>242</v>
      </c>
      <c r="D2590" s="1" t="s">
        <v>139</v>
      </c>
      <c r="E2590" s="2" t="s">
        <v>676</v>
      </c>
      <c r="F2590" s="3">
        <v>380.4</v>
      </c>
    </row>
    <row r="2591" spans="1:6" s="4" customFormat="1" ht="108" x14ac:dyDescent="0.3">
      <c r="A2591" s="1" t="s">
        <v>308</v>
      </c>
      <c r="B2591" s="1" t="s">
        <v>1393</v>
      </c>
      <c r="C2591" s="1" t="s">
        <v>243</v>
      </c>
      <c r="D2591" s="1"/>
      <c r="E2591" s="2" t="s">
        <v>689</v>
      </c>
      <c r="F2591" s="3">
        <v>128</v>
      </c>
    </row>
    <row r="2592" spans="1:6" s="4" customFormat="1" ht="84" hidden="1" x14ac:dyDescent="0.3">
      <c r="A2592" s="1" t="s">
        <v>308</v>
      </c>
      <c r="B2592" s="1" t="s">
        <v>1393</v>
      </c>
      <c r="C2592" s="1" t="s">
        <v>243</v>
      </c>
      <c r="D2592" s="1" t="s">
        <v>143</v>
      </c>
      <c r="E2592" s="2" t="s">
        <v>673</v>
      </c>
      <c r="F2592" s="3">
        <v>128</v>
      </c>
    </row>
    <row r="2593" spans="1:6" s="4" customFormat="1" ht="84" hidden="1" x14ac:dyDescent="0.3">
      <c r="A2593" s="1" t="s">
        <v>308</v>
      </c>
      <c r="B2593" s="1" t="s">
        <v>1393</v>
      </c>
      <c r="C2593" s="1" t="s">
        <v>243</v>
      </c>
      <c r="D2593" s="1" t="s">
        <v>139</v>
      </c>
      <c r="E2593" s="2" t="s">
        <v>676</v>
      </c>
      <c r="F2593" s="3">
        <v>128</v>
      </c>
    </row>
    <row r="2594" spans="1:6" s="4" customFormat="1" ht="120" x14ac:dyDescent="0.3">
      <c r="A2594" s="1" t="s">
        <v>308</v>
      </c>
      <c r="B2594" s="1" t="s">
        <v>1393</v>
      </c>
      <c r="C2594" s="1" t="s">
        <v>249</v>
      </c>
      <c r="D2594" s="1"/>
      <c r="E2594" s="2" t="s">
        <v>690</v>
      </c>
      <c r="F2594" s="3">
        <v>4250.8999999999996</v>
      </c>
    </row>
    <row r="2595" spans="1:6" s="4" customFormat="1" ht="72" x14ac:dyDescent="0.3">
      <c r="A2595" s="1" t="s">
        <v>308</v>
      </c>
      <c r="B2595" s="1" t="s">
        <v>1393</v>
      </c>
      <c r="C2595" s="1" t="s">
        <v>244</v>
      </c>
      <c r="D2595" s="1"/>
      <c r="E2595" s="2" t="s">
        <v>692</v>
      </c>
      <c r="F2595" s="3">
        <v>4028.9</v>
      </c>
    </row>
    <row r="2596" spans="1:6" s="4" customFormat="1" ht="84" hidden="1" x14ac:dyDescent="0.3">
      <c r="A2596" s="1" t="s">
        <v>308</v>
      </c>
      <c r="B2596" s="1" t="s">
        <v>1393</v>
      </c>
      <c r="C2596" s="1" t="s">
        <v>244</v>
      </c>
      <c r="D2596" s="1" t="s">
        <v>143</v>
      </c>
      <c r="E2596" s="2" t="s">
        <v>673</v>
      </c>
      <c r="F2596" s="3">
        <v>4028.9</v>
      </c>
    </row>
    <row r="2597" spans="1:6" s="4" customFormat="1" ht="84" hidden="1" x14ac:dyDescent="0.3">
      <c r="A2597" s="1" t="s">
        <v>308</v>
      </c>
      <c r="B2597" s="1" t="s">
        <v>1393</v>
      </c>
      <c r="C2597" s="1" t="s">
        <v>244</v>
      </c>
      <c r="D2597" s="1" t="s">
        <v>139</v>
      </c>
      <c r="E2597" s="2" t="s">
        <v>676</v>
      </c>
      <c r="F2597" s="3">
        <v>4028.9</v>
      </c>
    </row>
    <row r="2598" spans="1:6" s="4" customFormat="1" ht="72" x14ac:dyDescent="0.3">
      <c r="A2598" s="1" t="s">
        <v>308</v>
      </c>
      <c r="B2598" s="1" t="s">
        <v>1393</v>
      </c>
      <c r="C2598" s="1" t="s">
        <v>245</v>
      </c>
      <c r="D2598" s="1"/>
      <c r="E2598" s="2" t="s">
        <v>1387</v>
      </c>
      <c r="F2598" s="3">
        <v>222</v>
      </c>
    </row>
    <row r="2599" spans="1:6" s="4" customFormat="1" ht="84" hidden="1" x14ac:dyDescent="0.3">
      <c r="A2599" s="1" t="s">
        <v>308</v>
      </c>
      <c r="B2599" s="1" t="s">
        <v>1393</v>
      </c>
      <c r="C2599" s="1" t="s">
        <v>245</v>
      </c>
      <c r="D2599" s="1" t="s">
        <v>143</v>
      </c>
      <c r="E2599" s="2" t="s">
        <v>673</v>
      </c>
      <c r="F2599" s="3">
        <v>222</v>
      </c>
    </row>
    <row r="2600" spans="1:6" s="4" customFormat="1" ht="84" hidden="1" x14ac:dyDescent="0.3">
      <c r="A2600" s="1" t="s">
        <v>308</v>
      </c>
      <c r="B2600" s="1" t="s">
        <v>1393</v>
      </c>
      <c r="C2600" s="1" t="s">
        <v>245</v>
      </c>
      <c r="D2600" s="1" t="s">
        <v>139</v>
      </c>
      <c r="E2600" s="2" t="s">
        <v>676</v>
      </c>
      <c r="F2600" s="3">
        <v>222</v>
      </c>
    </row>
    <row r="2601" spans="1:6" s="4" customFormat="1" ht="96" x14ac:dyDescent="0.3">
      <c r="A2601" s="1" t="s">
        <v>308</v>
      </c>
      <c r="B2601" s="1" t="s">
        <v>1393</v>
      </c>
      <c r="C2601" s="1" t="s">
        <v>250</v>
      </c>
      <c r="D2601" s="1"/>
      <c r="E2601" s="2" t="s">
        <v>693</v>
      </c>
      <c r="F2601" s="3">
        <v>9525.6999999999989</v>
      </c>
    </row>
    <row r="2602" spans="1:6" s="4" customFormat="1" ht="72" x14ac:dyDescent="0.3">
      <c r="A2602" s="1" t="s">
        <v>308</v>
      </c>
      <c r="B2602" s="1" t="s">
        <v>1393</v>
      </c>
      <c r="C2602" s="1" t="s">
        <v>246</v>
      </c>
      <c r="D2602" s="1"/>
      <c r="E2602" s="2" t="s">
        <v>694</v>
      </c>
      <c r="F2602" s="3">
        <v>9525.6999999999989</v>
      </c>
    </row>
    <row r="2603" spans="1:6" s="4" customFormat="1" ht="72" hidden="1" x14ac:dyDescent="0.3">
      <c r="A2603" s="1" t="s">
        <v>308</v>
      </c>
      <c r="B2603" s="1" t="s">
        <v>1393</v>
      </c>
      <c r="C2603" s="1" t="s">
        <v>246</v>
      </c>
      <c r="D2603" s="1" t="s">
        <v>51</v>
      </c>
      <c r="E2603" s="2" t="s">
        <v>663</v>
      </c>
      <c r="F2603" s="3">
        <v>9439.2999999999993</v>
      </c>
    </row>
    <row r="2604" spans="1:6" s="4" customFormat="1" ht="84" hidden="1" x14ac:dyDescent="0.3">
      <c r="A2604" s="1" t="s">
        <v>308</v>
      </c>
      <c r="B2604" s="1" t="s">
        <v>1393</v>
      </c>
      <c r="C2604" s="1" t="s">
        <v>246</v>
      </c>
      <c r="D2604" s="1" t="s">
        <v>52</v>
      </c>
      <c r="E2604" s="2" t="s">
        <v>664</v>
      </c>
      <c r="F2604" s="3">
        <v>9439.2999999999993</v>
      </c>
    </row>
    <row r="2605" spans="1:6" s="4" customFormat="1" ht="24" hidden="1" x14ac:dyDescent="0.3">
      <c r="A2605" s="1" t="s">
        <v>308</v>
      </c>
      <c r="B2605" s="1" t="s">
        <v>1393</v>
      </c>
      <c r="C2605" s="1" t="s">
        <v>246</v>
      </c>
      <c r="D2605" s="1" t="s">
        <v>53</v>
      </c>
      <c r="E2605" s="2" t="s">
        <v>679</v>
      </c>
      <c r="F2605" s="3">
        <v>86.4</v>
      </c>
    </row>
    <row r="2606" spans="1:6" s="4" customFormat="1" ht="36" hidden="1" x14ac:dyDescent="0.3">
      <c r="A2606" s="1" t="s">
        <v>308</v>
      </c>
      <c r="B2606" s="1" t="s">
        <v>1393</v>
      </c>
      <c r="C2606" s="1" t="s">
        <v>246</v>
      </c>
      <c r="D2606" s="1" t="s">
        <v>60</v>
      </c>
      <c r="E2606" s="2" t="s">
        <v>682</v>
      </c>
      <c r="F2606" s="3">
        <v>86.4</v>
      </c>
    </row>
    <row r="2607" spans="1:6" s="4" customFormat="1" ht="60" x14ac:dyDescent="0.3">
      <c r="A2607" s="1" t="s">
        <v>308</v>
      </c>
      <c r="B2607" s="1" t="s">
        <v>1393</v>
      </c>
      <c r="C2607" s="1" t="s">
        <v>182</v>
      </c>
      <c r="D2607" s="1"/>
      <c r="E2607" s="2" t="s">
        <v>695</v>
      </c>
      <c r="F2607" s="3">
        <v>120</v>
      </c>
    </row>
    <row r="2608" spans="1:6" s="4" customFormat="1" ht="120" x14ac:dyDescent="0.3">
      <c r="A2608" s="1" t="s">
        <v>308</v>
      </c>
      <c r="B2608" s="1" t="s">
        <v>1393</v>
      </c>
      <c r="C2608" s="1" t="s">
        <v>183</v>
      </c>
      <c r="D2608" s="1"/>
      <c r="E2608" s="2" t="s">
        <v>696</v>
      </c>
      <c r="F2608" s="3">
        <v>120</v>
      </c>
    </row>
    <row r="2609" spans="1:6" s="4" customFormat="1" ht="168" x14ac:dyDescent="0.3">
      <c r="A2609" s="1" t="s">
        <v>308</v>
      </c>
      <c r="B2609" s="1" t="s">
        <v>1393</v>
      </c>
      <c r="C2609" s="1" t="s">
        <v>198</v>
      </c>
      <c r="D2609" s="1"/>
      <c r="E2609" s="2" t="s">
        <v>697</v>
      </c>
      <c r="F2609" s="3">
        <v>25</v>
      </c>
    </row>
    <row r="2610" spans="1:6" s="4" customFormat="1" ht="84" hidden="1" x14ac:dyDescent="0.3">
      <c r="A2610" s="1" t="s">
        <v>308</v>
      </c>
      <c r="B2610" s="1" t="s">
        <v>1393</v>
      </c>
      <c r="C2610" s="1" t="s">
        <v>198</v>
      </c>
      <c r="D2610" s="1" t="s">
        <v>143</v>
      </c>
      <c r="E2610" s="2" t="s">
        <v>673</v>
      </c>
      <c r="F2610" s="3">
        <v>25</v>
      </c>
    </row>
    <row r="2611" spans="1:6" s="4" customFormat="1" ht="84" hidden="1" x14ac:dyDescent="0.3">
      <c r="A2611" s="1" t="s">
        <v>308</v>
      </c>
      <c r="B2611" s="1" t="s">
        <v>1393</v>
      </c>
      <c r="C2611" s="1" t="s">
        <v>198</v>
      </c>
      <c r="D2611" s="1" t="s">
        <v>139</v>
      </c>
      <c r="E2611" s="2" t="s">
        <v>676</v>
      </c>
      <c r="F2611" s="3">
        <v>25</v>
      </c>
    </row>
    <row r="2612" spans="1:6" s="4" customFormat="1" ht="156" x14ac:dyDescent="0.3">
      <c r="A2612" s="1" t="s">
        <v>308</v>
      </c>
      <c r="B2612" s="1" t="s">
        <v>1393</v>
      </c>
      <c r="C2612" s="1" t="s">
        <v>170</v>
      </c>
      <c r="D2612" s="1"/>
      <c r="E2612" s="2" t="s">
        <v>698</v>
      </c>
      <c r="F2612" s="3">
        <v>95</v>
      </c>
    </row>
    <row r="2613" spans="1:6" s="4" customFormat="1" ht="84" hidden="1" x14ac:dyDescent="0.3">
      <c r="A2613" s="1" t="s">
        <v>308</v>
      </c>
      <c r="B2613" s="1" t="s">
        <v>1393</v>
      </c>
      <c r="C2613" s="1" t="s">
        <v>170</v>
      </c>
      <c r="D2613" s="1" t="s">
        <v>143</v>
      </c>
      <c r="E2613" s="2" t="s">
        <v>673</v>
      </c>
      <c r="F2613" s="3">
        <v>95</v>
      </c>
    </row>
    <row r="2614" spans="1:6" s="4" customFormat="1" ht="84" hidden="1" x14ac:dyDescent="0.3">
      <c r="A2614" s="1" t="s">
        <v>308</v>
      </c>
      <c r="B2614" s="1" t="s">
        <v>1393</v>
      </c>
      <c r="C2614" s="1" t="s">
        <v>170</v>
      </c>
      <c r="D2614" s="1" t="s">
        <v>139</v>
      </c>
      <c r="E2614" s="2" t="s">
        <v>676</v>
      </c>
      <c r="F2614" s="3">
        <v>95</v>
      </c>
    </row>
    <row r="2615" spans="1:6" s="4" customFormat="1" ht="48" hidden="1" x14ac:dyDescent="0.3">
      <c r="A2615" s="1" t="s">
        <v>308</v>
      </c>
      <c r="B2615" s="1" t="s">
        <v>130</v>
      </c>
      <c r="C2615" s="1"/>
      <c r="D2615" s="1"/>
      <c r="E2615" s="2" t="s">
        <v>620</v>
      </c>
      <c r="F2615" s="3">
        <v>1045.6970000000001</v>
      </c>
    </row>
    <row r="2616" spans="1:6" s="4" customFormat="1" ht="84" hidden="1" x14ac:dyDescent="0.3">
      <c r="A2616" s="1" t="s">
        <v>308</v>
      </c>
      <c r="B2616" s="1" t="s">
        <v>1418</v>
      </c>
      <c r="C2616" s="1"/>
      <c r="D2616" s="1"/>
      <c r="E2616" s="2" t="s">
        <v>636</v>
      </c>
      <c r="F2616" s="3">
        <v>32.200000000000003</v>
      </c>
    </row>
    <row r="2617" spans="1:6" s="4" customFormat="1" ht="36" x14ac:dyDescent="0.3">
      <c r="A2617" s="1" t="s">
        <v>308</v>
      </c>
      <c r="B2617" s="1" t="s">
        <v>1418</v>
      </c>
      <c r="C2617" s="1" t="s">
        <v>184</v>
      </c>
      <c r="D2617" s="1"/>
      <c r="E2617" s="2" t="s">
        <v>700</v>
      </c>
      <c r="F2617" s="3">
        <v>32.200000000000003</v>
      </c>
    </row>
    <row r="2618" spans="1:6" s="4" customFormat="1" ht="144" x14ac:dyDescent="0.3">
      <c r="A2618" s="1" t="s">
        <v>308</v>
      </c>
      <c r="B2618" s="1" t="s">
        <v>1418</v>
      </c>
      <c r="C2618" s="1" t="s">
        <v>252</v>
      </c>
      <c r="D2618" s="1"/>
      <c r="E2618" s="2" t="s">
        <v>708</v>
      </c>
      <c r="F2618" s="3">
        <v>32.200000000000003</v>
      </c>
    </row>
    <row r="2619" spans="1:6" s="4" customFormat="1" ht="120" x14ac:dyDescent="0.3">
      <c r="A2619" s="1" t="s">
        <v>308</v>
      </c>
      <c r="B2619" s="1" t="s">
        <v>1418</v>
      </c>
      <c r="C2619" s="1" t="s">
        <v>253</v>
      </c>
      <c r="D2619" s="1"/>
      <c r="E2619" s="2" t="s">
        <v>717</v>
      </c>
      <c r="F2619" s="3">
        <v>32.200000000000003</v>
      </c>
    </row>
    <row r="2620" spans="1:6" s="4" customFormat="1" ht="48" x14ac:dyDescent="0.3">
      <c r="A2620" s="1" t="s">
        <v>308</v>
      </c>
      <c r="B2620" s="1" t="s">
        <v>1418</v>
      </c>
      <c r="C2620" s="1" t="s">
        <v>251</v>
      </c>
      <c r="D2620" s="1"/>
      <c r="E2620" s="2" t="s">
        <v>718</v>
      </c>
      <c r="F2620" s="3">
        <v>32.200000000000003</v>
      </c>
    </row>
    <row r="2621" spans="1:6" s="4" customFormat="1" ht="72" hidden="1" x14ac:dyDescent="0.3">
      <c r="A2621" s="1" t="s">
        <v>308</v>
      </c>
      <c r="B2621" s="1" t="s">
        <v>1418</v>
      </c>
      <c r="C2621" s="1" t="s">
        <v>251</v>
      </c>
      <c r="D2621" s="1" t="s">
        <v>51</v>
      </c>
      <c r="E2621" s="2" t="s">
        <v>663</v>
      </c>
      <c r="F2621" s="3">
        <v>32.200000000000003</v>
      </c>
    </row>
    <row r="2622" spans="1:6" s="4" customFormat="1" ht="84" hidden="1" x14ac:dyDescent="0.3">
      <c r="A2622" s="1" t="s">
        <v>308</v>
      </c>
      <c r="B2622" s="1" t="s">
        <v>1418</v>
      </c>
      <c r="C2622" s="1" t="s">
        <v>251</v>
      </c>
      <c r="D2622" s="1" t="s">
        <v>52</v>
      </c>
      <c r="E2622" s="2" t="s">
        <v>664</v>
      </c>
      <c r="F2622" s="3">
        <v>32.200000000000003</v>
      </c>
    </row>
    <row r="2623" spans="1:6" s="4" customFormat="1" ht="72" hidden="1" x14ac:dyDescent="0.3">
      <c r="A2623" s="1" t="s">
        <v>308</v>
      </c>
      <c r="B2623" s="1" t="s">
        <v>1419</v>
      </c>
      <c r="C2623" s="1"/>
      <c r="D2623" s="1"/>
      <c r="E2623" s="2" t="s">
        <v>638</v>
      </c>
      <c r="F2623" s="3">
        <v>1013.4970000000001</v>
      </c>
    </row>
    <row r="2624" spans="1:6" s="4" customFormat="1" ht="36" x14ac:dyDescent="0.3">
      <c r="A2624" s="1" t="s">
        <v>308</v>
      </c>
      <c r="B2624" s="1" t="s">
        <v>1419</v>
      </c>
      <c r="C2624" s="1" t="s">
        <v>184</v>
      </c>
      <c r="D2624" s="1"/>
      <c r="E2624" s="2" t="s">
        <v>700</v>
      </c>
      <c r="F2624" s="3">
        <v>716.30000000000007</v>
      </c>
    </row>
    <row r="2625" spans="1:6" s="4" customFormat="1" ht="84" x14ac:dyDescent="0.3">
      <c r="A2625" s="1" t="s">
        <v>308</v>
      </c>
      <c r="B2625" s="1" t="s">
        <v>1419</v>
      </c>
      <c r="C2625" s="1" t="s">
        <v>255</v>
      </c>
      <c r="D2625" s="1"/>
      <c r="E2625" s="2" t="s">
        <v>719</v>
      </c>
      <c r="F2625" s="3">
        <v>716.30000000000007</v>
      </c>
    </row>
    <row r="2626" spans="1:6" s="4" customFormat="1" ht="72" x14ac:dyDescent="0.3">
      <c r="A2626" s="1" t="s">
        <v>308</v>
      </c>
      <c r="B2626" s="1" t="s">
        <v>1419</v>
      </c>
      <c r="C2626" s="1" t="s">
        <v>256</v>
      </c>
      <c r="D2626" s="1"/>
      <c r="E2626" s="2" t="s">
        <v>720</v>
      </c>
      <c r="F2626" s="3">
        <v>716.30000000000007</v>
      </c>
    </row>
    <row r="2627" spans="1:6" s="4" customFormat="1" ht="84" x14ac:dyDescent="0.3">
      <c r="A2627" s="1" t="s">
        <v>308</v>
      </c>
      <c r="B2627" s="1" t="s">
        <v>1419</v>
      </c>
      <c r="C2627" s="1" t="s">
        <v>254</v>
      </c>
      <c r="D2627" s="1"/>
      <c r="E2627" s="2" t="s">
        <v>722</v>
      </c>
      <c r="F2627" s="3">
        <v>716.30000000000007</v>
      </c>
    </row>
    <row r="2628" spans="1:6" s="4" customFormat="1" ht="72" hidden="1" x14ac:dyDescent="0.3">
      <c r="A2628" s="1" t="s">
        <v>308</v>
      </c>
      <c r="B2628" s="1" t="s">
        <v>1419</v>
      </c>
      <c r="C2628" s="1" t="s">
        <v>254</v>
      </c>
      <c r="D2628" s="1" t="s">
        <v>51</v>
      </c>
      <c r="E2628" s="2" t="s">
        <v>663</v>
      </c>
      <c r="F2628" s="3">
        <v>672.6</v>
      </c>
    </row>
    <row r="2629" spans="1:6" s="4" customFormat="1" ht="84" hidden="1" x14ac:dyDescent="0.3">
      <c r="A2629" s="1" t="s">
        <v>308</v>
      </c>
      <c r="B2629" s="1" t="s">
        <v>1419</v>
      </c>
      <c r="C2629" s="1" t="s">
        <v>254</v>
      </c>
      <c r="D2629" s="1" t="s">
        <v>52</v>
      </c>
      <c r="E2629" s="2" t="s">
        <v>664</v>
      </c>
      <c r="F2629" s="3">
        <v>672.6</v>
      </c>
    </row>
    <row r="2630" spans="1:6" s="4" customFormat="1" ht="24" hidden="1" x14ac:dyDescent="0.3">
      <c r="A2630" s="1" t="s">
        <v>308</v>
      </c>
      <c r="B2630" s="1" t="s">
        <v>1419</v>
      </c>
      <c r="C2630" s="1" t="s">
        <v>254</v>
      </c>
      <c r="D2630" s="1" t="s">
        <v>53</v>
      </c>
      <c r="E2630" s="2" t="s">
        <v>679</v>
      </c>
      <c r="F2630" s="3">
        <v>43.7</v>
      </c>
    </row>
    <row r="2631" spans="1:6" s="4" customFormat="1" ht="36" hidden="1" x14ac:dyDescent="0.3">
      <c r="A2631" s="1" t="s">
        <v>308</v>
      </c>
      <c r="B2631" s="1" t="s">
        <v>1419</v>
      </c>
      <c r="C2631" s="1" t="s">
        <v>254</v>
      </c>
      <c r="D2631" s="1" t="s">
        <v>60</v>
      </c>
      <c r="E2631" s="2" t="s">
        <v>682</v>
      </c>
      <c r="F2631" s="3">
        <v>43.7</v>
      </c>
    </row>
    <row r="2632" spans="1:6" s="4" customFormat="1" ht="60" x14ac:dyDescent="0.3">
      <c r="A2632" s="1" t="s">
        <v>308</v>
      </c>
      <c r="B2632" s="1" t="s">
        <v>1419</v>
      </c>
      <c r="C2632" s="1" t="s">
        <v>62</v>
      </c>
      <c r="D2632" s="1"/>
      <c r="E2632" s="2" t="s">
        <v>1196</v>
      </c>
      <c r="F2632" s="3">
        <v>297.197</v>
      </c>
    </row>
    <row r="2633" spans="1:6" s="4" customFormat="1" ht="36" x14ac:dyDescent="0.3">
      <c r="A2633" s="1" t="s">
        <v>308</v>
      </c>
      <c r="B2633" s="1" t="s">
        <v>1419</v>
      </c>
      <c r="C2633" s="1" t="s">
        <v>63</v>
      </c>
      <c r="D2633" s="1"/>
      <c r="E2633" s="2" t="s">
        <v>115</v>
      </c>
      <c r="F2633" s="3">
        <v>297.197</v>
      </c>
    </row>
    <row r="2634" spans="1:6" s="4" customFormat="1" ht="48" x14ac:dyDescent="0.3">
      <c r="A2634" s="1" t="s">
        <v>308</v>
      </c>
      <c r="B2634" s="1" t="s">
        <v>1419</v>
      </c>
      <c r="C2634" s="1" t="s">
        <v>375</v>
      </c>
      <c r="D2634" s="1"/>
      <c r="E2634" s="2" t="s">
        <v>1211</v>
      </c>
      <c r="F2634" s="3">
        <v>76.534999999999997</v>
      </c>
    </row>
    <row r="2635" spans="1:6" s="4" customFormat="1" ht="72" hidden="1" x14ac:dyDescent="0.3">
      <c r="A2635" s="1" t="s">
        <v>308</v>
      </c>
      <c r="B2635" s="1" t="s">
        <v>1419</v>
      </c>
      <c r="C2635" s="1" t="s">
        <v>375</v>
      </c>
      <c r="D2635" s="1" t="s">
        <v>51</v>
      </c>
      <c r="E2635" s="2" t="s">
        <v>663</v>
      </c>
      <c r="F2635" s="3">
        <v>76.534999999999997</v>
      </c>
    </row>
    <row r="2636" spans="1:6" s="4" customFormat="1" ht="84" hidden="1" x14ac:dyDescent="0.3">
      <c r="A2636" s="1" t="s">
        <v>308</v>
      </c>
      <c r="B2636" s="1" t="s">
        <v>1419</v>
      </c>
      <c r="C2636" s="1" t="s">
        <v>375</v>
      </c>
      <c r="D2636" s="1" t="s">
        <v>52</v>
      </c>
      <c r="E2636" s="2" t="s">
        <v>664</v>
      </c>
      <c r="F2636" s="3">
        <v>76.534999999999997</v>
      </c>
    </row>
    <row r="2637" spans="1:6" s="4" customFormat="1" ht="84" x14ac:dyDescent="0.3">
      <c r="A2637" s="1" t="s">
        <v>308</v>
      </c>
      <c r="B2637" s="1" t="s">
        <v>1419</v>
      </c>
      <c r="C2637" s="1" t="s">
        <v>376</v>
      </c>
      <c r="D2637" s="1"/>
      <c r="E2637" s="2" t="s">
        <v>1212</v>
      </c>
      <c r="F2637" s="3">
        <v>220.66200000000001</v>
      </c>
    </row>
    <row r="2638" spans="1:6" s="4" customFormat="1" ht="144" hidden="1" x14ac:dyDescent="0.3">
      <c r="A2638" s="1" t="s">
        <v>308</v>
      </c>
      <c r="B2638" s="1" t="s">
        <v>1419</v>
      </c>
      <c r="C2638" s="1" t="s">
        <v>376</v>
      </c>
      <c r="D2638" s="1" t="s">
        <v>58</v>
      </c>
      <c r="E2638" s="2" t="s">
        <v>660</v>
      </c>
      <c r="F2638" s="3">
        <v>139.15098</v>
      </c>
    </row>
    <row r="2639" spans="1:6" s="4" customFormat="1" ht="60" hidden="1" x14ac:dyDescent="0.3">
      <c r="A2639" s="1" t="s">
        <v>308</v>
      </c>
      <c r="B2639" s="1" t="s">
        <v>1419</v>
      </c>
      <c r="C2639" s="1" t="s">
        <v>376</v>
      </c>
      <c r="D2639" s="1" t="s">
        <v>68</v>
      </c>
      <c r="E2639" s="2" t="s">
        <v>662</v>
      </c>
      <c r="F2639" s="3">
        <v>139.15098</v>
      </c>
    </row>
    <row r="2640" spans="1:6" s="4" customFormat="1" ht="72" hidden="1" x14ac:dyDescent="0.3">
      <c r="A2640" s="1" t="s">
        <v>308</v>
      </c>
      <c r="B2640" s="1" t="s">
        <v>1419</v>
      </c>
      <c r="C2640" s="1" t="s">
        <v>376</v>
      </c>
      <c r="D2640" s="1" t="s">
        <v>51</v>
      </c>
      <c r="E2640" s="2" t="s">
        <v>663</v>
      </c>
      <c r="F2640" s="3">
        <v>81.511020000000002</v>
      </c>
    </row>
    <row r="2641" spans="1:6" s="4" customFormat="1" ht="84" hidden="1" x14ac:dyDescent="0.3">
      <c r="A2641" s="1" t="s">
        <v>308</v>
      </c>
      <c r="B2641" s="1" t="s">
        <v>1419</v>
      </c>
      <c r="C2641" s="1" t="s">
        <v>376</v>
      </c>
      <c r="D2641" s="1" t="s">
        <v>52</v>
      </c>
      <c r="E2641" s="2" t="s">
        <v>664</v>
      </c>
      <c r="F2641" s="3">
        <v>81.511020000000002</v>
      </c>
    </row>
    <row r="2642" spans="1:6" s="4" customFormat="1" ht="24" hidden="1" x14ac:dyDescent="0.3">
      <c r="A2642" s="1" t="s">
        <v>308</v>
      </c>
      <c r="B2642" s="1" t="s">
        <v>70</v>
      </c>
      <c r="C2642" s="1"/>
      <c r="D2642" s="1"/>
      <c r="E2642" s="2" t="s">
        <v>621</v>
      </c>
      <c r="F2642" s="3">
        <v>315576.99291000003</v>
      </c>
    </row>
    <row r="2643" spans="1:6" s="4" customFormat="1" ht="24" hidden="1" x14ac:dyDescent="0.3">
      <c r="A2643" s="1" t="s">
        <v>308</v>
      </c>
      <c r="B2643" s="1" t="s">
        <v>1420</v>
      </c>
      <c r="C2643" s="1"/>
      <c r="D2643" s="1"/>
      <c r="E2643" s="2" t="s">
        <v>641</v>
      </c>
      <c r="F2643" s="3">
        <v>313913.39291000005</v>
      </c>
    </row>
    <row r="2644" spans="1:6" s="4" customFormat="1" ht="72" x14ac:dyDescent="0.3">
      <c r="A2644" s="1" t="s">
        <v>308</v>
      </c>
      <c r="B2644" s="1" t="s">
        <v>1420</v>
      </c>
      <c r="C2644" s="1" t="s">
        <v>263</v>
      </c>
      <c r="D2644" s="1"/>
      <c r="E2644" s="2" t="s">
        <v>812</v>
      </c>
      <c r="F2644" s="3">
        <v>292823.20400000003</v>
      </c>
    </row>
    <row r="2645" spans="1:6" s="4" customFormat="1" ht="84" x14ac:dyDescent="0.3">
      <c r="A2645" s="1" t="s">
        <v>308</v>
      </c>
      <c r="B2645" s="1" t="s">
        <v>1420</v>
      </c>
      <c r="C2645" s="1" t="s">
        <v>264</v>
      </c>
      <c r="D2645" s="1"/>
      <c r="E2645" s="2" t="s">
        <v>813</v>
      </c>
      <c r="F2645" s="3">
        <v>292823.20400000003</v>
      </c>
    </row>
    <row r="2646" spans="1:6" s="4" customFormat="1" ht="120" x14ac:dyDescent="0.3">
      <c r="A2646" s="1" t="s">
        <v>308</v>
      </c>
      <c r="B2646" s="1" t="s">
        <v>1420</v>
      </c>
      <c r="C2646" s="1" t="s">
        <v>265</v>
      </c>
      <c r="D2646" s="1"/>
      <c r="E2646" s="2" t="s">
        <v>814</v>
      </c>
      <c r="F2646" s="3">
        <v>186091.6</v>
      </c>
    </row>
    <row r="2647" spans="1:6" s="4" customFormat="1" ht="48" x14ac:dyDescent="0.3">
      <c r="A2647" s="1" t="s">
        <v>308</v>
      </c>
      <c r="B2647" s="1" t="s">
        <v>1420</v>
      </c>
      <c r="C2647" s="1" t="s">
        <v>257</v>
      </c>
      <c r="D2647" s="1"/>
      <c r="E2647" s="2" t="s">
        <v>815</v>
      </c>
      <c r="F2647" s="3">
        <v>182554.2</v>
      </c>
    </row>
    <row r="2648" spans="1:6" s="4" customFormat="1" ht="72" hidden="1" x14ac:dyDescent="0.3">
      <c r="A2648" s="1" t="s">
        <v>308</v>
      </c>
      <c r="B2648" s="1" t="s">
        <v>1420</v>
      </c>
      <c r="C2648" s="1" t="s">
        <v>257</v>
      </c>
      <c r="D2648" s="1" t="s">
        <v>51</v>
      </c>
      <c r="E2648" s="2" t="s">
        <v>663</v>
      </c>
      <c r="F2648" s="3">
        <v>182554.2</v>
      </c>
    </row>
    <row r="2649" spans="1:6" s="4" customFormat="1" ht="84" hidden="1" x14ac:dyDescent="0.3">
      <c r="A2649" s="1" t="s">
        <v>308</v>
      </c>
      <c r="B2649" s="1" t="s">
        <v>1420</v>
      </c>
      <c r="C2649" s="1" t="s">
        <v>257</v>
      </c>
      <c r="D2649" s="1" t="s">
        <v>52</v>
      </c>
      <c r="E2649" s="2" t="s">
        <v>664</v>
      </c>
      <c r="F2649" s="3">
        <v>182554.2</v>
      </c>
    </row>
    <row r="2650" spans="1:6" s="4" customFormat="1" ht="60" x14ac:dyDescent="0.3">
      <c r="A2650" s="1" t="s">
        <v>308</v>
      </c>
      <c r="B2650" s="1" t="s">
        <v>1420</v>
      </c>
      <c r="C2650" s="1" t="s">
        <v>258</v>
      </c>
      <c r="D2650" s="1"/>
      <c r="E2650" s="2" t="s">
        <v>817</v>
      </c>
      <c r="F2650" s="3">
        <v>3537.4</v>
      </c>
    </row>
    <row r="2651" spans="1:6" s="4" customFormat="1" ht="72" hidden="1" x14ac:dyDescent="0.3">
      <c r="A2651" s="1" t="s">
        <v>308</v>
      </c>
      <c r="B2651" s="1" t="s">
        <v>1420</v>
      </c>
      <c r="C2651" s="1" t="s">
        <v>258</v>
      </c>
      <c r="D2651" s="1" t="s">
        <v>51</v>
      </c>
      <c r="E2651" s="2" t="s">
        <v>663</v>
      </c>
      <c r="F2651" s="3">
        <v>3537.4</v>
      </c>
    </row>
    <row r="2652" spans="1:6" s="4" customFormat="1" ht="84" hidden="1" x14ac:dyDescent="0.3">
      <c r="A2652" s="1" t="s">
        <v>308</v>
      </c>
      <c r="B2652" s="1" t="s">
        <v>1420</v>
      </c>
      <c r="C2652" s="1" t="s">
        <v>258</v>
      </c>
      <c r="D2652" s="1" t="s">
        <v>52</v>
      </c>
      <c r="E2652" s="2" t="s">
        <v>664</v>
      </c>
      <c r="F2652" s="3">
        <v>3537.4</v>
      </c>
    </row>
    <row r="2653" spans="1:6" s="4" customFormat="1" ht="156" x14ac:dyDescent="0.3">
      <c r="A2653" s="1" t="s">
        <v>308</v>
      </c>
      <c r="B2653" s="1" t="s">
        <v>1420</v>
      </c>
      <c r="C2653" s="1" t="s">
        <v>1260</v>
      </c>
      <c r="D2653" s="1"/>
      <c r="E2653" s="2" t="s">
        <v>1293</v>
      </c>
      <c r="F2653" s="3">
        <v>36553.815999999999</v>
      </c>
    </row>
    <row r="2654" spans="1:6" s="4" customFormat="1" ht="144" x14ac:dyDescent="0.3">
      <c r="A2654" s="1" t="s">
        <v>308</v>
      </c>
      <c r="B2654" s="1" t="s">
        <v>1420</v>
      </c>
      <c r="C2654" s="1" t="s">
        <v>1445</v>
      </c>
      <c r="D2654" s="1"/>
      <c r="E2654" s="2" t="s">
        <v>819</v>
      </c>
      <c r="F2654" s="3">
        <v>36553.815999999999</v>
      </c>
    </row>
    <row r="2655" spans="1:6" s="4" customFormat="1" ht="72" hidden="1" x14ac:dyDescent="0.3">
      <c r="A2655" s="1" t="s">
        <v>308</v>
      </c>
      <c r="B2655" s="1" t="s">
        <v>1420</v>
      </c>
      <c r="C2655" s="1" t="s">
        <v>1445</v>
      </c>
      <c r="D2655" s="1" t="s">
        <v>51</v>
      </c>
      <c r="E2655" s="2" t="s">
        <v>663</v>
      </c>
      <c r="F2655" s="3">
        <v>36553.815999999999</v>
      </c>
    </row>
    <row r="2656" spans="1:6" s="4" customFormat="1" ht="84" hidden="1" x14ac:dyDescent="0.3">
      <c r="A2656" s="1" t="s">
        <v>308</v>
      </c>
      <c r="B2656" s="1" t="s">
        <v>1420</v>
      </c>
      <c r="C2656" s="1" t="s">
        <v>1445</v>
      </c>
      <c r="D2656" s="1" t="s">
        <v>52</v>
      </c>
      <c r="E2656" s="2" t="s">
        <v>664</v>
      </c>
      <c r="F2656" s="3">
        <v>36553.815999999999</v>
      </c>
    </row>
    <row r="2657" spans="1:6" s="4" customFormat="1" ht="48" x14ac:dyDescent="0.3">
      <c r="A2657" s="1" t="s">
        <v>308</v>
      </c>
      <c r="B2657" s="1" t="s">
        <v>1420</v>
      </c>
      <c r="C2657" s="1" t="s">
        <v>1440</v>
      </c>
      <c r="D2657" s="1"/>
      <c r="E2657" s="2" t="s">
        <v>1441</v>
      </c>
      <c r="F2657" s="3">
        <v>70177.788</v>
      </c>
    </row>
    <row r="2658" spans="1:6" s="4" customFormat="1" ht="120" x14ac:dyDescent="0.3">
      <c r="A2658" s="1" t="s">
        <v>308</v>
      </c>
      <c r="B2658" s="1" t="s">
        <v>1420</v>
      </c>
      <c r="C2658" s="1" t="s">
        <v>1442</v>
      </c>
      <c r="D2658" s="1"/>
      <c r="E2658" s="2" t="s">
        <v>1443</v>
      </c>
      <c r="F2658" s="3">
        <v>70177.788</v>
      </c>
    </row>
    <row r="2659" spans="1:6" s="4" customFormat="1" ht="72" hidden="1" x14ac:dyDescent="0.3">
      <c r="A2659" s="1" t="s">
        <v>308</v>
      </c>
      <c r="B2659" s="1" t="s">
        <v>1420</v>
      </c>
      <c r="C2659" s="1" t="s">
        <v>1442</v>
      </c>
      <c r="D2659" s="1" t="s">
        <v>51</v>
      </c>
      <c r="E2659" s="2" t="s">
        <v>663</v>
      </c>
      <c r="F2659" s="3">
        <v>70177.788</v>
      </c>
    </row>
    <row r="2660" spans="1:6" s="4" customFormat="1" ht="84" hidden="1" x14ac:dyDescent="0.3">
      <c r="A2660" s="1" t="s">
        <v>308</v>
      </c>
      <c r="B2660" s="1" t="s">
        <v>1420</v>
      </c>
      <c r="C2660" s="1" t="s">
        <v>1442</v>
      </c>
      <c r="D2660" s="1" t="s">
        <v>52</v>
      </c>
      <c r="E2660" s="2" t="s">
        <v>664</v>
      </c>
      <c r="F2660" s="3">
        <v>70177.788</v>
      </c>
    </row>
    <row r="2661" spans="1:6" s="4" customFormat="1" ht="48" x14ac:dyDescent="0.3">
      <c r="A2661" s="1" t="s">
        <v>308</v>
      </c>
      <c r="B2661" s="1" t="s">
        <v>1420</v>
      </c>
      <c r="C2661" s="1" t="s">
        <v>266</v>
      </c>
      <c r="D2661" s="1"/>
      <c r="E2661" s="2" t="s">
        <v>5</v>
      </c>
      <c r="F2661" s="3">
        <v>1618.2</v>
      </c>
    </row>
    <row r="2662" spans="1:6" s="4" customFormat="1" ht="72" x14ac:dyDescent="0.3">
      <c r="A2662" s="1" t="s">
        <v>308</v>
      </c>
      <c r="B2662" s="1" t="s">
        <v>1420</v>
      </c>
      <c r="C2662" s="1" t="s">
        <v>267</v>
      </c>
      <c r="D2662" s="1"/>
      <c r="E2662" s="2" t="s">
        <v>6</v>
      </c>
      <c r="F2662" s="3">
        <v>1618.2</v>
      </c>
    </row>
    <row r="2663" spans="1:6" s="4" customFormat="1" ht="120" x14ac:dyDescent="0.3">
      <c r="A2663" s="1" t="s">
        <v>308</v>
      </c>
      <c r="B2663" s="1" t="s">
        <v>1420</v>
      </c>
      <c r="C2663" s="1" t="s">
        <v>259</v>
      </c>
      <c r="D2663" s="1"/>
      <c r="E2663" s="2" t="s">
        <v>19</v>
      </c>
      <c r="F2663" s="3">
        <v>1618.2</v>
      </c>
    </row>
    <row r="2664" spans="1:6" s="4" customFormat="1" ht="72" hidden="1" x14ac:dyDescent="0.3">
      <c r="A2664" s="1" t="s">
        <v>308</v>
      </c>
      <c r="B2664" s="1" t="s">
        <v>1420</v>
      </c>
      <c r="C2664" s="1" t="s">
        <v>259</v>
      </c>
      <c r="D2664" s="1" t="s">
        <v>51</v>
      </c>
      <c r="E2664" s="2" t="s">
        <v>663</v>
      </c>
      <c r="F2664" s="3">
        <v>1618.2</v>
      </c>
    </row>
    <row r="2665" spans="1:6" s="4" customFormat="1" ht="84" hidden="1" x14ac:dyDescent="0.3">
      <c r="A2665" s="1" t="s">
        <v>308</v>
      </c>
      <c r="B2665" s="1" t="s">
        <v>1420</v>
      </c>
      <c r="C2665" s="1" t="s">
        <v>259</v>
      </c>
      <c r="D2665" s="1" t="s">
        <v>52</v>
      </c>
      <c r="E2665" s="2" t="s">
        <v>664</v>
      </c>
      <c r="F2665" s="3">
        <v>1618.2</v>
      </c>
    </row>
    <row r="2666" spans="1:6" s="4" customFormat="1" ht="144" x14ac:dyDescent="0.3">
      <c r="A2666" s="1" t="s">
        <v>308</v>
      </c>
      <c r="B2666" s="1" t="s">
        <v>1420</v>
      </c>
      <c r="C2666" s="1" t="s">
        <v>72</v>
      </c>
      <c r="D2666" s="1"/>
      <c r="E2666" s="2" t="s">
        <v>842</v>
      </c>
      <c r="F2666" s="3">
        <v>3559.6</v>
      </c>
    </row>
    <row r="2667" spans="1:6" s="4" customFormat="1" ht="108" x14ac:dyDescent="0.3">
      <c r="A2667" s="1" t="s">
        <v>308</v>
      </c>
      <c r="B2667" s="1" t="s">
        <v>1420</v>
      </c>
      <c r="C2667" s="1" t="s">
        <v>73</v>
      </c>
      <c r="D2667" s="1"/>
      <c r="E2667" s="2" t="s">
        <v>29</v>
      </c>
      <c r="F2667" s="3">
        <v>3559.6</v>
      </c>
    </row>
    <row r="2668" spans="1:6" s="4" customFormat="1" ht="144" x14ac:dyDescent="0.3">
      <c r="A2668" s="1" t="s">
        <v>308</v>
      </c>
      <c r="B2668" s="1" t="s">
        <v>1420</v>
      </c>
      <c r="C2668" s="1" t="s">
        <v>268</v>
      </c>
      <c r="D2668" s="1"/>
      <c r="E2668" s="2" t="s">
        <v>864</v>
      </c>
      <c r="F2668" s="3">
        <v>3559.6</v>
      </c>
    </row>
    <row r="2669" spans="1:6" s="4" customFormat="1" ht="48" x14ac:dyDescent="0.3">
      <c r="A2669" s="1" t="s">
        <v>308</v>
      </c>
      <c r="B2669" s="1" t="s">
        <v>1420</v>
      </c>
      <c r="C2669" s="1" t="s">
        <v>260</v>
      </c>
      <c r="D2669" s="1"/>
      <c r="E2669" s="2" t="s">
        <v>865</v>
      </c>
      <c r="F2669" s="3">
        <v>3559.6</v>
      </c>
    </row>
    <row r="2670" spans="1:6" s="4" customFormat="1" ht="72" hidden="1" x14ac:dyDescent="0.3">
      <c r="A2670" s="1" t="s">
        <v>308</v>
      </c>
      <c r="B2670" s="1" t="s">
        <v>1420</v>
      </c>
      <c r="C2670" s="1" t="s">
        <v>260</v>
      </c>
      <c r="D2670" s="1" t="s">
        <v>51</v>
      </c>
      <c r="E2670" s="2" t="s">
        <v>663</v>
      </c>
      <c r="F2670" s="3">
        <v>3559.6</v>
      </c>
    </row>
    <row r="2671" spans="1:6" s="4" customFormat="1" ht="84" hidden="1" x14ac:dyDescent="0.3">
      <c r="A2671" s="1" t="s">
        <v>308</v>
      </c>
      <c r="B2671" s="1" t="s">
        <v>1420</v>
      </c>
      <c r="C2671" s="1" t="s">
        <v>260</v>
      </c>
      <c r="D2671" s="1" t="s">
        <v>52</v>
      </c>
      <c r="E2671" s="2" t="s">
        <v>664</v>
      </c>
      <c r="F2671" s="3">
        <v>3559.6</v>
      </c>
    </row>
    <row r="2672" spans="1:6" s="4" customFormat="1" ht="72" x14ac:dyDescent="0.3">
      <c r="A2672" s="1" t="s">
        <v>308</v>
      </c>
      <c r="B2672" s="1" t="s">
        <v>1420</v>
      </c>
      <c r="C2672" s="1" t="s">
        <v>269</v>
      </c>
      <c r="D2672" s="1"/>
      <c r="E2672" s="2" t="s">
        <v>1137</v>
      </c>
      <c r="F2672" s="3">
        <v>9236.9</v>
      </c>
    </row>
    <row r="2673" spans="1:6" s="4" customFormat="1" ht="84" x14ac:dyDescent="0.3">
      <c r="A2673" s="1" t="s">
        <v>308</v>
      </c>
      <c r="B2673" s="1" t="s">
        <v>1420</v>
      </c>
      <c r="C2673" s="1" t="s">
        <v>270</v>
      </c>
      <c r="D2673" s="1"/>
      <c r="E2673" s="2" t="s">
        <v>1159</v>
      </c>
      <c r="F2673" s="3">
        <v>9236.9</v>
      </c>
    </row>
    <row r="2674" spans="1:6" s="4" customFormat="1" ht="120" x14ac:dyDescent="0.3">
      <c r="A2674" s="1" t="s">
        <v>308</v>
      </c>
      <c r="B2674" s="1" t="s">
        <v>1420</v>
      </c>
      <c r="C2674" s="1" t="s">
        <v>271</v>
      </c>
      <c r="D2674" s="1"/>
      <c r="E2674" s="2" t="s">
        <v>1165</v>
      </c>
      <c r="F2674" s="3">
        <v>9236.9</v>
      </c>
    </row>
    <row r="2675" spans="1:6" s="4" customFormat="1" ht="84" x14ac:dyDescent="0.3">
      <c r="A2675" s="1" t="s">
        <v>308</v>
      </c>
      <c r="B2675" s="1" t="s">
        <v>1420</v>
      </c>
      <c r="C2675" s="1" t="s">
        <v>261</v>
      </c>
      <c r="D2675" s="1"/>
      <c r="E2675" s="2" t="s">
        <v>1166</v>
      </c>
      <c r="F2675" s="3">
        <v>9236.9</v>
      </c>
    </row>
    <row r="2676" spans="1:6" s="4" customFormat="1" ht="24" hidden="1" x14ac:dyDescent="0.3">
      <c r="A2676" s="1" t="s">
        <v>308</v>
      </c>
      <c r="B2676" s="1" t="s">
        <v>1420</v>
      </c>
      <c r="C2676" s="1" t="s">
        <v>261</v>
      </c>
      <c r="D2676" s="1" t="s">
        <v>53</v>
      </c>
      <c r="E2676" s="2" t="s">
        <v>679</v>
      </c>
      <c r="F2676" s="3">
        <v>9236.9</v>
      </c>
    </row>
    <row r="2677" spans="1:6" s="4" customFormat="1" ht="120" hidden="1" x14ac:dyDescent="0.3">
      <c r="A2677" s="1" t="s">
        <v>308</v>
      </c>
      <c r="B2677" s="1" t="s">
        <v>1420</v>
      </c>
      <c r="C2677" s="1" t="s">
        <v>261</v>
      </c>
      <c r="D2677" s="1" t="s">
        <v>262</v>
      </c>
      <c r="E2677" s="2" t="s">
        <v>680</v>
      </c>
      <c r="F2677" s="3">
        <v>9236.9</v>
      </c>
    </row>
    <row r="2678" spans="1:6" s="4" customFormat="1" ht="60" x14ac:dyDescent="0.3">
      <c r="A2678" s="1" t="s">
        <v>308</v>
      </c>
      <c r="B2678" s="1" t="s">
        <v>1420</v>
      </c>
      <c r="C2678" s="1" t="s">
        <v>62</v>
      </c>
      <c r="D2678" s="1"/>
      <c r="E2678" s="2" t="s">
        <v>1196</v>
      </c>
      <c r="F2678" s="3">
        <v>6675.48891</v>
      </c>
    </row>
    <row r="2679" spans="1:6" s="4" customFormat="1" ht="84" x14ac:dyDescent="0.3">
      <c r="A2679" s="1" t="s">
        <v>308</v>
      </c>
      <c r="B2679" s="1" t="s">
        <v>1420</v>
      </c>
      <c r="C2679" s="1" t="s">
        <v>527</v>
      </c>
      <c r="D2679" s="1"/>
      <c r="E2679" s="2" t="s">
        <v>114</v>
      </c>
      <c r="F2679" s="3">
        <v>6675.48891</v>
      </c>
    </row>
    <row r="2680" spans="1:6" s="4" customFormat="1" ht="72" hidden="1" x14ac:dyDescent="0.3">
      <c r="A2680" s="1" t="s">
        <v>308</v>
      </c>
      <c r="B2680" s="1" t="s">
        <v>1420</v>
      </c>
      <c r="C2680" s="1" t="s">
        <v>527</v>
      </c>
      <c r="D2680" s="1" t="s">
        <v>51</v>
      </c>
      <c r="E2680" s="2" t="s">
        <v>663</v>
      </c>
      <c r="F2680" s="3">
        <v>4517.3089099999997</v>
      </c>
    </row>
    <row r="2681" spans="1:6" s="4" customFormat="1" ht="84" hidden="1" x14ac:dyDescent="0.3">
      <c r="A2681" s="1" t="s">
        <v>308</v>
      </c>
      <c r="B2681" s="1" t="s">
        <v>1420</v>
      </c>
      <c r="C2681" s="1" t="s">
        <v>527</v>
      </c>
      <c r="D2681" s="1" t="s">
        <v>52</v>
      </c>
      <c r="E2681" s="2" t="s">
        <v>664</v>
      </c>
      <c r="F2681" s="3">
        <v>4517.3089099999997</v>
      </c>
    </row>
    <row r="2682" spans="1:6" s="4" customFormat="1" ht="24" hidden="1" x14ac:dyDescent="0.3">
      <c r="A2682" s="1" t="s">
        <v>308</v>
      </c>
      <c r="B2682" s="1" t="s">
        <v>1420</v>
      </c>
      <c r="C2682" s="1" t="s">
        <v>527</v>
      </c>
      <c r="D2682" s="1" t="s">
        <v>53</v>
      </c>
      <c r="E2682" s="2" t="s">
        <v>679</v>
      </c>
      <c r="F2682" s="3">
        <v>2158.1799999999998</v>
      </c>
    </row>
    <row r="2683" spans="1:6" s="4" customFormat="1" ht="120" hidden="1" x14ac:dyDescent="0.3">
      <c r="A2683" s="1" t="s">
        <v>308</v>
      </c>
      <c r="B2683" s="1" t="s">
        <v>1420</v>
      </c>
      <c r="C2683" s="1" t="s">
        <v>527</v>
      </c>
      <c r="D2683" s="1" t="s">
        <v>262</v>
      </c>
      <c r="E2683" s="2" t="s">
        <v>680</v>
      </c>
      <c r="F2683" s="3">
        <v>2158.1799999999998</v>
      </c>
    </row>
    <row r="2684" spans="1:6" s="4" customFormat="1" ht="48" hidden="1" x14ac:dyDescent="0.3">
      <c r="A2684" s="1" t="s">
        <v>308</v>
      </c>
      <c r="B2684" s="1" t="s">
        <v>1400</v>
      </c>
      <c r="C2684" s="1"/>
      <c r="D2684" s="1"/>
      <c r="E2684" s="2" t="s">
        <v>642</v>
      </c>
      <c r="F2684" s="3">
        <v>1663.6000000000001</v>
      </c>
    </row>
    <row r="2685" spans="1:6" s="4" customFormat="1" ht="60" x14ac:dyDescent="0.3">
      <c r="A2685" s="1" t="s">
        <v>308</v>
      </c>
      <c r="B2685" s="1" t="s">
        <v>1400</v>
      </c>
      <c r="C2685" s="1" t="s">
        <v>277</v>
      </c>
      <c r="D2685" s="1"/>
      <c r="E2685" s="2" t="s">
        <v>793</v>
      </c>
      <c r="F2685" s="3">
        <v>272.39999999999998</v>
      </c>
    </row>
    <row r="2686" spans="1:6" s="4" customFormat="1" ht="48" x14ac:dyDescent="0.3">
      <c r="A2686" s="1" t="s">
        <v>308</v>
      </c>
      <c r="B2686" s="1" t="s">
        <v>1400</v>
      </c>
      <c r="C2686" s="1" t="s">
        <v>279</v>
      </c>
      <c r="D2686" s="1"/>
      <c r="E2686" s="2" t="s">
        <v>802</v>
      </c>
      <c r="F2686" s="3">
        <v>272.39999999999998</v>
      </c>
    </row>
    <row r="2687" spans="1:6" s="4" customFormat="1" ht="144" x14ac:dyDescent="0.3">
      <c r="A2687" s="1" t="s">
        <v>308</v>
      </c>
      <c r="B2687" s="1" t="s">
        <v>1400</v>
      </c>
      <c r="C2687" s="1" t="s">
        <v>278</v>
      </c>
      <c r="D2687" s="1"/>
      <c r="E2687" s="2" t="s">
        <v>805</v>
      </c>
      <c r="F2687" s="3">
        <v>272.39999999999998</v>
      </c>
    </row>
    <row r="2688" spans="1:6" s="4" customFormat="1" ht="108" x14ac:dyDescent="0.3">
      <c r="A2688" s="1" t="s">
        <v>308</v>
      </c>
      <c r="B2688" s="1" t="s">
        <v>1400</v>
      </c>
      <c r="C2688" s="1" t="s">
        <v>272</v>
      </c>
      <c r="D2688" s="1"/>
      <c r="E2688" s="2" t="s">
        <v>806</v>
      </c>
      <c r="F2688" s="3">
        <v>225.2</v>
      </c>
    </row>
    <row r="2689" spans="1:6" s="4" customFormat="1" ht="72" hidden="1" x14ac:dyDescent="0.3">
      <c r="A2689" s="1" t="s">
        <v>308</v>
      </c>
      <c r="B2689" s="1" t="s">
        <v>1400</v>
      </c>
      <c r="C2689" s="1" t="s">
        <v>272</v>
      </c>
      <c r="D2689" s="1" t="s">
        <v>51</v>
      </c>
      <c r="E2689" s="2" t="s">
        <v>663</v>
      </c>
      <c r="F2689" s="3">
        <v>225.2</v>
      </c>
    </row>
    <row r="2690" spans="1:6" s="4" customFormat="1" ht="84" hidden="1" x14ac:dyDescent="0.3">
      <c r="A2690" s="1" t="s">
        <v>308</v>
      </c>
      <c r="B2690" s="1" t="s">
        <v>1400</v>
      </c>
      <c r="C2690" s="1" t="s">
        <v>272</v>
      </c>
      <c r="D2690" s="1" t="s">
        <v>52</v>
      </c>
      <c r="E2690" s="2" t="s">
        <v>664</v>
      </c>
      <c r="F2690" s="3">
        <v>225.2</v>
      </c>
    </row>
    <row r="2691" spans="1:6" s="4" customFormat="1" ht="84" x14ac:dyDescent="0.3">
      <c r="A2691" s="1" t="s">
        <v>308</v>
      </c>
      <c r="B2691" s="1" t="s">
        <v>1400</v>
      </c>
      <c r="C2691" s="1" t="s">
        <v>273</v>
      </c>
      <c r="D2691" s="1"/>
      <c r="E2691" s="2" t="s">
        <v>808</v>
      </c>
      <c r="F2691" s="3">
        <v>47.2</v>
      </c>
    </row>
    <row r="2692" spans="1:6" s="4" customFormat="1" ht="72" hidden="1" x14ac:dyDescent="0.3">
      <c r="A2692" s="1" t="s">
        <v>308</v>
      </c>
      <c r="B2692" s="1" t="s">
        <v>1400</v>
      </c>
      <c r="C2692" s="1" t="s">
        <v>273</v>
      </c>
      <c r="D2692" s="1" t="s">
        <v>51</v>
      </c>
      <c r="E2692" s="2" t="s">
        <v>663</v>
      </c>
      <c r="F2692" s="3">
        <v>47.2</v>
      </c>
    </row>
    <row r="2693" spans="1:6" s="4" customFormat="1" ht="84" hidden="1" x14ac:dyDescent="0.3">
      <c r="A2693" s="1" t="s">
        <v>308</v>
      </c>
      <c r="B2693" s="1" t="s">
        <v>1400</v>
      </c>
      <c r="C2693" s="1" t="s">
        <v>273</v>
      </c>
      <c r="D2693" s="1" t="s">
        <v>52</v>
      </c>
      <c r="E2693" s="2" t="s">
        <v>664</v>
      </c>
      <c r="F2693" s="3">
        <v>47.2</v>
      </c>
    </row>
    <row r="2694" spans="1:6" s="4" customFormat="1" ht="48" x14ac:dyDescent="0.3">
      <c r="A2694" s="1" t="s">
        <v>308</v>
      </c>
      <c r="B2694" s="1" t="s">
        <v>1400</v>
      </c>
      <c r="C2694" s="1" t="s">
        <v>266</v>
      </c>
      <c r="D2694" s="1"/>
      <c r="E2694" s="2" t="s">
        <v>5</v>
      </c>
      <c r="F2694" s="3">
        <v>272.3</v>
      </c>
    </row>
    <row r="2695" spans="1:6" s="4" customFormat="1" ht="72" x14ac:dyDescent="0.3">
      <c r="A2695" s="1" t="s">
        <v>308</v>
      </c>
      <c r="B2695" s="1" t="s">
        <v>1400</v>
      </c>
      <c r="C2695" s="1" t="s">
        <v>267</v>
      </c>
      <c r="D2695" s="1"/>
      <c r="E2695" s="2" t="s">
        <v>6</v>
      </c>
      <c r="F2695" s="3">
        <v>272.3</v>
      </c>
    </row>
    <row r="2696" spans="1:6" s="4" customFormat="1" ht="96" x14ac:dyDescent="0.3">
      <c r="A2696" s="1" t="s">
        <v>308</v>
      </c>
      <c r="B2696" s="1" t="s">
        <v>1400</v>
      </c>
      <c r="C2696" s="1" t="s">
        <v>274</v>
      </c>
      <c r="D2696" s="1"/>
      <c r="E2696" s="2" t="s">
        <v>20</v>
      </c>
      <c r="F2696" s="3">
        <v>272.3</v>
      </c>
    </row>
    <row r="2697" spans="1:6" s="4" customFormat="1" ht="72" hidden="1" x14ac:dyDescent="0.3">
      <c r="A2697" s="1" t="s">
        <v>308</v>
      </c>
      <c r="B2697" s="1" t="s">
        <v>1400</v>
      </c>
      <c r="C2697" s="1" t="s">
        <v>274</v>
      </c>
      <c r="D2697" s="1" t="s">
        <v>51</v>
      </c>
      <c r="E2697" s="2" t="s">
        <v>663</v>
      </c>
      <c r="F2697" s="3">
        <v>272.3</v>
      </c>
    </row>
    <row r="2698" spans="1:6" s="4" customFormat="1" ht="84" hidden="1" x14ac:dyDescent="0.3">
      <c r="A2698" s="1" t="s">
        <v>308</v>
      </c>
      <c r="B2698" s="1" t="s">
        <v>1400</v>
      </c>
      <c r="C2698" s="1" t="s">
        <v>274</v>
      </c>
      <c r="D2698" s="1" t="s">
        <v>52</v>
      </c>
      <c r="E2698" s="2" t="s">
        <v>664</v>
      </c>
      <c r="F2698" s="3">
        <v>272.3</v>
      </c>
    </row>
    <row r="2699" spans="1:6" s="4" customFormat="1" ht="72" x14ac:dyDescent="0.3">
      <c r="A2699" s="1" t="s">
        <v>308</v>
      </c>
      <c r="B2699" s="1" t="s">
        <v>1400</v>
      </c>
      <c r="C2699" s="1" t="s">
        <v>92</v>
      </c>
      <c r="D2699" s="1"/>
      <c r="E2699" s="2" t="s">
        <v>1179</v>
      </c>
      <c r="F2699" s="3">
        <v>1118.9000000000001</v>
      </c>
    </row>
    <row r="2700" spans="1:6" s="4" customFormat="1" ht="60" x14ac:dyDescent="0.3">
      <c r="A2700" s="1" t="s">
        <v>308</v>
      </c>
      <c r="B2700" s="1" t="s">
        <v>1400</v>
      </c>
      <c r="C2700" s="1" t="s">
        <v>102</v>
      </c>
      <c r="D2700" s="1"/>
      <c r="E2700" s="2" t="s">
        <v>30</v>
      </c>
      <c r="F2700" s="3">
        <v>1118.9000000000001</v>
      </c>
    </row>
    <row r="2701" spans="1:6" s="4" customFormat="1" ht="180" x14ac:dyDescent="0.3">
      <c r="A2701" s="1" t="s">
        <v>308</v>
      </c>
      <c r="B2701" s="1" t="s">
        <v>1400</v>
      </c>
      <c r="C2701" s="1" t="s">
        <v>275</v>
      </c>
      <c r="D2701" s="1"/>
      <c r="E2701" s="2" t="s">
        <v>32</v>
      </c>
      <c r="F2701" s="3">
        <v>1118.9000000000001</v>
      </c>
    </row>
    <row r="2702" spans="1:6" s="4" customFormat="1" ht="72" hidden="1" x14ac:dyDescent="0.3">
      <c r="A2702" s="1" t="s">
        <v>308</v>
      </c>
      <c r="B2702" s="1" t="s">
        <v>1400</v>
      </c>
      <c r="C2702" s="1" t="s">
        <v>275</v>
      </c>
      <c r="D2702" s="1" t="s">
        <v>51</v>
      </c>
      <c r="E2702" s="2" t="s">
        <v>663</v>
      </c>
      <c r="F2702" s="3">
        <v>1118.9000000000001</v>
      </c>
    </row>
    <row r="2703" spans="1:6" s="4" customFormat="1" ht="84" hidden="1" x14ac:dyDescent="0.3">
      <c r="A2703" s="1" t="s">
        <v>308</v>
      </c>
      <c r="B2703" s="1" t="s">
        <v>1400</v>
      </c>
      <c r="C2703" s="1" t="s">
        <v>275</v>
      </c>
      <c r="D2703" s="1" t="s">
        <v>52</v>
      </c>
      <c r="E2703" s="2" t="s">
        <v>664</v>
      </c>
      <c r="F2703" s="3">
        <v>1118.9000000000001</v>
      </c>
    </row>
    <row r="2704" spans="1:6" s="4" customFormat="1" ht="36" hidden="1" x14ac:dyDescent="0.3">
      <c r="A2704" s="1" t="s">
        <v>308</v>
      </c>
      <c r="B2704" s="1" t="s">
        <v>147</v>
      </c>
      <c r="C2704" s="1"/>
      <c r="D2704" s="1"/>
      <c r="E2704" s="2" t="s">
        <v>622</v>
      </c>
      <c r="F2704" s="3">
        <v>28721.694489999994</v>
      </c>
    </row>
    <row r="2705" spans="1:6" s="4" customFormat="1" hidden="1" x14ac:dyDescent="0.3">
      <c r="A2705" s="1" t="s">
        <v>308</v>
      </c>
      <c r="B2705" s="1" t="s">
        <v>1422</v>
      </c>
      <c r="C2705" s="1"/>
      <c r="D2705" s="1"/>
      <c r="E2705" s="2" t="s">
        <v>645</v>
      </c>
      <c r="F2705" s="3">
        <v>18724.294489999997</v>
      </c>
    </row>
    <row r="2706" spans="1:6" s="4" customFormat="1" ht="60" x14ac:dyDescent="0.3">
      <c r="A2706" s="1" t="s">
        <v>308</v>
      </c>
      <c r="B2706" s="1" t="s">
        <v>1422</v>
      </c>
      <c r="C2706" s="1" t="s">
        <v>277</v>
      </c>
      <c r="D2706" s="1"/>
      <c r="E2706" s="2" t="s">
        <v>793</v>
      </c>
      <c r="F2706" s="3">
        <v>1305.5999999999999</v>
      </c>
    </row>
    <row r="2707" spans="1:6" s="4" customFormat="1" ht="48" x14ac:dyDescent="0.3">
      <c r="A2707" s="1" t="s">
        <v>308</v>
      </c>
      <c r="B2707" s="1" t="s">
        <v>1422</v>
      </c>
      <c r="C2707" s="1" t="s">
        <v>279</v>
      </c>
      <c r="D2707" s="1"/>
      <c r="E2707" s="2" t="s">
        <v>802</v>
      </c>
      <c r="F2707" s="3">
        <v>1305.5999999999999</v>
      </c>
    </row>
    <row r="2708" spans="1:6" s="4" customFormat="1" ht="72" x14ac:dyDescent="0.3">
      <c r="A2708" s="1" t="s">
        <v>308</v>
      </c>
      <c r="B2708" s="1" t="s">
        <v>1422</v>
      </c>
      <c r="C2708" s="1" t="s">
        <v>288</v>
      </c>
      <c r="D2708" s="1"/>
      <c r="E2708" s="2" t="s">
        <v>803</v>
      </c>
      <c r="F2708" s="3">
        <v>1305.5999999999999</v>
      </c>
    </row>
    <row r="2709" spans="1:6" s="4" customFormat="1" ht="48" x14ac:dyDescent="0.3">
      <c r="A2709" s="1" t="s">
        <v>308</v>
      </c>
      <c r="B2709" s="1" t="s">
        <v>1422</v>
      </c>
      <c r="C2709" s="1" t="s">
        <v>283</v>
      </c>
      <c r="D2709" s="1"/>
      <c r="E2709" s="2" t="s">
        <v>804</v>
      </c>
      <c r="F2709" s="3">
        <v>1305.5999999999999</v>
      </c>
    </row>
    <row r="2710" spans="1:6" s="4" customFormat="1" ht="72" hidden="1" x14ac:dyDescent="0.3">
      <c r="A2710" s="1" t="s">
        <v>308</v>
      </c>
      <c r="B2710" s="1" t="s">
        <v>1422</v>
      </c>
      <c r="C2710" s="1" t="s">
        <v>283</v>
      </c>
      <c r="D2710" s="1" t="s">
        <v>51</v>
      </c>
      <c r="E2710" s="2" t="s">
        <v>663</v>
      </c>
      <c r="F2710" s="3">
        <v>1305.5999999999999</v>
      </c>
    </row>
    <row r="2711" spans="1:6" s="4" customFormat="1" ht="84" hidden="1" x14ac:dyDescent="0.3">
      <c r="A2711" s="1" t="s">
        <v>308</v>
      </c>
      <c r="B2711" s="1" t="s">
        <v>1422</v>
      </c>
      <c r="C2711" s="1" t="s">
        <v>283</v>
      </c>
      <c r="D2711" s="1" t="s">
        <v>52</v>
      </c>
      <c r="E2711" s="2" t="s">
        <v>664</v>
      </c>
      <c r="F2711" s="3">
        <v>1305.5999999999999</v>
      </c>
    </row>
    <row r="2712" spans="1:6" s="4" customFormat="1" ht="48" x14ac:dyDescent="0.3">
      <c r="A2712" s="1" t="s">
        <v>308</v>
      </c>
      <c r="B2712" s="1" t="s">
        <v>1422</v>
      </c>
      <c r="C2712" s="1" t="s">
        <v>266</v>
      </c>
      <c r="D2712" s="1"/>
      <c r="E2712" s="2" t="s">
        <v>5</v>
      </c>
      <c r="F2712" s="3">
        <v>9964.2999999999993</v>
      </c>
    </row>
    <row r="2713" spans="1:6" s="4" customFormat="1" ht="72" x14ac:dyDescent="0.3">
      <c r="A2713" s="1" t="s">
        <v>308</v>
      </c>
      <c r="B2713" s="1" t="s">
        <v>1422</v>
      </c>
      <c r="C2713" s="1" t="s">
        <v>267</v>
      </c>
      <c r="D2713" s="1"/>
      <c r="E2713" s="2" t="s">
        <v>6</v>
      </c>
      <c r="F2713" s="3">
        <v>9964.2999999999993</v>
      </c>
    </row>
    <row r="2714" spans="1:6" s="4" customFormat="1" ht="72" x14ac:dyDescent="0.3">
      <c r="A2714" s="1" t="s">
        <v>308</v>
      </c>
      <c r="B2714" s="1" t="s">
        <v>1422</v>
      </c>
      <c r="C2714" s="1" t="s">
        <v>284</v>
      </c>
      <c r="D2714" s="1"/>
      <c r="E2714" s="2" t="s">
        <v>7</v>
      </c>
      <c r="F2714" s="3">
        <v>5952.7</v>
      </c>
    </row>
    <row r="2715" spans="1:6" s="4" customFormat="1" ht="72" hidden="1" x14ac:dyDescent="0.3">
      <c r="A2715" s="1" t="s">
        <v>308</v>
      </c>
      <c r="B2715" s="1" t="s">
        <v>1422</v>
      </c>
      <c r="C2715" s="1" t="s">
        <v>284</v>
      </c>
      <c r="D2715" s="1" t="s">
        <v>51</v>
      </c>
      <c r="E2715" s="2" t="s">
        <v>663</v>
      </c>
      <c r="F2715" s="3">
        <v>5952.7</v>
      </c>
    </row>
    <row r="2716" spans="1:6" s="4" customFormat="1" ht="84" hidden="1" x14ac:dyDescent="0.3">
      <c r="A2716" s="1" t="s">
        <v>308</v>
      </c>
      <c r="B2716" s="1" t="s">
        <v>1422</v>
      </c>
      <c r="C2716" s="1" t="s">
        <v>284</v>
      </c>
      <c r="D2716" s="1" t="s">
        <v>52</v>
      </c>
      <c r="E2716" s="2" t="s">
        <v>664</v>
      </c>
      <c r="F2716" s="3">
        <v>5952.7</v>
      </c>
    </row>
    <row r="2717" spans="1:6" s="4" customFormat="1" ht="72" x14ac:dyDescent="0.3">
      <c r="A2717" s="1" t="s">
        <v>308</v>
      </c>
      <c r="B2717" s="1" t="s">
        <v>1422</v>
      </c>
      <c r="C2717" s="1" t="s">
        <v>285</v>
      </c>
      <c r="D2717" s="1"/>
      <c r="E2717" s="2" t="s">
        <v>8</v>
      </c>
      <c r="F2717" s="3">
        <v>4011.6</v>
      </c>
    </row>
    <row r="2718" spans="1:6" s="4" customFormat="1" ht="72" hidden="1" x14ac:dyDescent="0.3">
      <c r="A2718" s="1" t="s">
        <v>308</v>
      </c>
      <c r="B2718" s="1" t="s">
        <v>1422</v>
      </c>
      <c r="C2718" s="1" t="s">
        <v>285</v>
      </c>
      <c r="D2718" s="1" t="s">
        <v>51</v>
      </c>
      <c r="E2718" s="2" t="s">
        <v>663</v>
      </c>
      <c r="F2718" s="3">
        <v>4011.6</v>
      </c>
    </row>
    <row r="2719" spans="1:6" s="4" customFormat="1" ht="84" hidden="1" x14ac:dyDescent="0.3">
      <c r="A2719" s="1" t="s">
        <v>308</v>
      </c>
      <c r="B2719" s="1" t="s">
        <v>1422</v>
      </c>
      <c r="C2719" s="1" t="s">
        <v>285</v>
      </c>
      <c r="D2719" s="1" t="s">
        <v>52</v>
      </c>
      <c r="E2719" s="2" t="s">
        <v>664</v>
      </c>
      <c r="F2719" s="3">
        <v>4011.6</v>
      </c>
    </row>
    <row r="2720" spans="1:6" s="4" customFormat="1" ht="60" x14ac:dyDescent="0.3">
      <c r="A2720" s="1" t="s">
        <v>308</v>
      </c>
      <c r="B2720" s="1" t="s">
        <v>1422</v>
      </c>
      <c r="C2720" s="1" t="s">
        <v>289</v>
      </c>
      <c r="D2720" s="1"/>
      <c r="E2720" s="2" t="s">
        <v>871</v>
      </c>
      <c r="F2720" s="3">
        <v>2200.1999999999998</v>
      </c>
    </row>
    <row r="2721" spans="1:6" s="4" customFormat="1" ht="108" x14ac:dyDescent="0.3">
      <c r="A2721" s="1" t="s">
        <v>308</v>
      </c>
      <c r="B2721" s="1" t="s">
        <v>1422</v>
      </c>
      <c r="C2721" s="1" t="s">
        <v>290</v>
      </c>
      <c r="D2721" s="1"/>
      <c r="E2721" s="2" t="s">
        <v>872</v>
      </c>
      <c r="F2721" s="3">
        <v>2200.1999999999998</v>
      </c>
    </row>
    <row r="2722" spans="1:6" s="4" customFormat="1" ht="84" x14ac:dyDescent="0.3">
      <c r="A2722" s="1" t="s">
        <v>308</v>
      </c>
      <c r="B2722" s="1" t="s">
        <v>1422</v>
      </c>
      <c r="C2722" s="1" t="s">
        <v>291</v>
      </c>
      <c r="D2722" s="1"/>
      <c r="E2722" s="2" t="s">
        <v>873</v>
      </c>
      <c r="F2722" s="3">
        <v>2200.1999999999998</v>
      </c>
    </row>
    <row r="2723" spans="1:6" s="4" customFormat="1" ht="72" x14ac:dyDescent="0.3">
      <c r="A2723" s="1" t="s">
        <v>308</v>
      </c>
      <c r="B2723" s="1" t="s">
        <v>1422</v>
      </c>
      <c r="C2723" s="1" t="s">
        <v>286</v>
      </c>
      <c r="D2723" s="1"/>
      <c r="E2723" s="2" t="s">
        <v>874</v>
      </c>
      <c r="F2723" s="3">
        <v>2200.1999999999998</v>
      </c>
    </row>
    <row r="2724" spans="1:6" s="4" customFormat="1" ht="24" hidden="1" x14ac:dyDescent="0.3">
      <c r="A2724" s="1" t="s">
        <v>308</v>
      </c>
      <c r="B2724" s="1" t="s">
        <v>1422</v>
      </c>
      <c r="C2724" s="1" t="s">
        <v>286</v>
      </c>
      <c r="D2724" s="1" t="s">
        <v>53</v>
      </c>
      <c r="E2724" s="2" t="s">
        <v>679</v>
      </c>
      <c r="F2724" s="3">
        <v>2200.1999999999998</v>
      </c>
    </row>
    <row r="2725" spans="1:6" s="4" customFormat="1" ht="120" hidden="1" x14ac:dyDescent="0.3">
      <c r="A2725" s="1" t="s">
        <v>308</v>
      </c>
      <c r="B2725" s="1" t="s">
        <v>1422</v>
      </c>
      <c r="C2725" s="1" t="s">
        <v>286</v>
      </c>
      <c r="D2725" s="1" t="s">
        <v>262</v>
      </c>
      <c r="E2725" s="2" t="s">
        <v>680</v>
      </c>
      <c r="F2725" s="3">
        <v>2200.1999999999998</v>
      </c>
    </row>
    <row r="2726" spans="1:6" s="4" customFormat="1" ht="72" x14ac:dyDescent="0.3">
      <c r="A2726" s="1" t="s">
        <v>308</v>
      </c>
      <c r="B2726" s="1" t="s">
        <v>1422</v>
      </c>
      <c r="C2726" s="1" t="s">
        <v>269</v>
      </c>
      <c r="D2726" s="1"/>
      <c r="E2726" s="2" t="s">
        <v>1137</v>
      </c>
      <c r="F2726" s="3">
        <v>2971.8</v>
      </c>
    </row>
    <row r="2727" spans="1:6" s="4" customFormat="1" ht="72" x14ac:dyDescent="0.3">
      <c r="A2727" s="1" t="s">
        <v>308</v>
      </c>
      <c r="B2727" s="1" t="s">
        <v>1422</v>
      </c>
      <c r="C2727" s="1" t="s">
        <v>292</v>
      </c>
      <c r="D2727" s="1"/>
      <c r="E2727" s="2" t="s">
        <v>1156</v>
      </c>
      <c r="F2727" s="3">
        <v>2971.8</v>
      </c>
    </row>
    <row r="2728" spans="1:6" s="4" customFormat="1" ht="108" x14ac:dyDescent="0.3">
      <c r="A2728" s="1" t="s">
        <v>308</v>
      </c>
      <c r="B2728" s="1" t="s">
        <v>1422</v>
      </c>
      <c r="C2728" s="1" t="s">
        <v>293</v>
      </c>
      <c r="D2728" s="1"/>
      <c r="E2728" s="2" t="s">
        <v>1157</v>
      </c>
      <c r="F2728" s="3">
        <v>2971.8</v>
      </c>
    </row>
    <row r="2729" spans="1:6" s="4" customFormat="1" ht="48" x14ac:dyDescent="0.3">
      <c r="A2729" s="1" t="s">
        <v>308</v>
      </c>
      <c r="B2729" s="1" t="s">
        <v>1422</v>
      </c>
      <c r="C2729" s="1" t="s">
        <v>287</v>
      </c>
      <c r="D2729" s="1"/>
      <c r="E2729" s="2" t="s">
        <v>1158</v>
      </c>
      <c r="F2729" s="3">
        <v>2971.8</v>
      </c>
    </row>
    <row r="2730" spans="1:6" s="4" customFormat="1" ht="72" hidden="1" x14ac:dyDescent="0.3">
      <c r="A2730" s="1" t="s">
        <v>308</v>
      </c>
      <c r="B2730" s="1" t="s">
        <v>1422</v>
      </c>
      <c r="C2730" s="1" t="s">
        <v>287</v>
      </c>
      <c r="D2730" s="1" t="s">
        <v>51</v>
      </c>
      <c r="E2730" s="2" t="s">
        <v>663</v>
      </c>
      <c r="F2730" s="3">
        <v>2971.8</v>
      </c>
    </row>
    <row r="2731" spans="1:6" s="4" customFormat="1" ht="84" hidden="1" x14ac:dyDescent="0.3">
      <c r="A2731" s="1" t="s">
        <v>308</v>
      </c>
      <c r="B2731" s="1" t="s">
        <v>1422</v>
      </c>
      <c r="C2731" s="1" t="s">
        <v>287</v>
      </c>
      <c r="D2731" s="1" t="s">
        <v>52</v>
      </c>
      <c r="E2731" s="2" t="s">
        <v>664</v>
      </c>
      <c r="F2731" s="3">
        <v>2971.8</v>
      </c>
    </row>
    <row r="2732" spans="1:6" s="4" customFormat="1" ht="60" x14ac:dyDescent="0.3">
      <c r="A2732" s="1" t="s">
        <v>308</v>
      </c>
      <c r="B2732" s="1" t="s">
        <v>1422</v>
      </c>
      <c r="C2732" s="1" t="s">
        <v>62</v>
      </c>
      <c r="D2732" s="1"/>
      <c r="E2732" s="2" t="s">
        <v>1196</v>
      </c>
      <c r="F2732" s="3">
        <v>2282.3944900000001</v>
      </c>
    </row>
    <row r="2733" spans="1:6" s="4" customFormat="1" ht="84" x14ac:dyDescent="0.3">
      <c r="A2733" s="1" t="s">
        <v>308</v>
      </c>
      <c r="B2733" s="1" t="s">
        <v>1422</v>
      </c>
      <c r="C2733" s="1" t="s">
        <v>527</v>
      </c>
      <c r="D2733" s="1"/>
      <c r="E2733" s="2" t="s">
        <v>114</v>
      </c>
      <c r="F2733" s="3">
        <v>2282.3944900000001</v>
      </c>
    </row>
    <row r="2734" spans="1:6" s="4" customFormat="1" ht="72" hidden="1" x14ac:dyDescent="0.3">
      <c r="A2734" s="1" t="s">
        <v>308</v>
      </c>
      <c r="B2734" s="1" t="s">
        <v>1422</v>
      </c>
      <c r="C2734" s="1" t="s">
        <v>527</v>
      </c>
      <c r="D2734" s="1" t="s">
        <v>51</v>
      </c>
      <c r="E2734" s="2" t="s">
        <v>663</v>
      </c>
      <c r="F2734" s="3">
        <v>2282.3944900000001</v>
      </c>
    </row>
    <row r="2735" spans="1:6" s="4" customFormat="1" ht="84" hidden="1" x14ac:dyDescent="0.3">
      <c r="A2735" s="1" t="s">
        <v>308</v>
      </c>
      <c r="B2735" s="1" t="s">
        <v>1422</v>
      </c>
      <c r="C2735" s="1" t="s">
        <v>527</v>
      </c>
      <c r="D2735" s="1" t="s">
        <v>52</v>
      </c>
      <c r="E2735" s="2" t="s">
        <v>664</v>
      </c>
      <c r="F2735" s="3">
        <v>2282.3944900000001</v>
      </c>
    </row>
    <row r="2736" spans="1:6" s="4" customFormat="1" ht="48" hidden="1" x14ac:dyDescent="0.3">
      <c r="A2736" s="1" t="s">
        <v>308</v>
      </c>
      <c r="B2736" s="1" t="s">
        <v>1423</v>
      </c>
      <c r="C2736" s="1"/>
      <c r="D2736" s="1"/>
      <c r="E2736" s="2" t="s">
        <v>646</v>
      </c>
      <c r="F2736" s="3">
        <v>9997.4</v>
      </c>
    </row>
    <row r="2737" spans="1:6" s="4" customFormat="1" ht="72" x14ac:dyDescent="0.3">
      <c r="A2737" s="1" t="s">
        <v>308</v>
      </c>
      <c r="B2737" s="1" t="s">
        <v>1423</v>
      </c>
      <c r="C2737" s="1" t="s">
        <v>263</v>
      </c>
      <c r="D2737" s="1"/>
      <c r="E2737" s="2" t="s">
        <v>812</v>
      </c>
      <c r="F2737" s="3">
        <v>9965.4</v>
      </c>
    </row>
    <row r="2738" spans="1:6" s="4" customFormat="1" ht="48" x14ac:dyDescent="0.3">
      <c r="A2738" s="1" t="s">
        <v>308</v>
      </c>
      <c r="B2738" s="1" t="s">
        <v>1423</v>
      </c>
      <c r="C2738" s="1" t="s">
        <v>295</v>
      </c>
      <c r="D2738" s="1"/>
      <c r="E2738" s="2" t="s">
        <v>3</v>
      </c>
      <c r="F2738" s="3">
        <v>9965.4</v>
      </c>
    </row>
    <row r="2739" spans="1:6" s="4" customFormat="1" ht="72" x14ac:dyDescent="0.3">
      <c r="A2739" s="1" t="s">
        <v>308</v>
      </c>
      <c r="B2739" s="1" t="s">
        <v>1423</v>
      </c>
      <c r="C2739" s="1" t="s">
        <v>296</v>
      </c>
      <c r="D2739" s="1"/>
      <c r="E2739" s="2" t="s">
        <v>4</v>
      </c>
      <c r="F2739" s="3">
        <v>9965.4</v>
      </c>
    </row>
    <row r="2740" spans="1:6" s="4" customFormat="1" ht="84" x14ac:dyDescent="0.3">
      <c r="A2740" s="1" t="s">
        <v>308</v>
      </c>
      <c r="B2740" s="1" t="s">
        <v>1423</v>
      </c>
      <c r="C2740" s="1" t="s">
        <v>294</v>
      </c>
      <c r="D2740" s="1"/>
      <c r="E2740" s="2" t="s">
        <v>710</v>
      </c>
      <c r="F2740" s="3">
        <v>9965.4</v>
      </c>
    </row>
    <row r="2741" spans="1:6" s="4" customFormat="1" ht="144" hidden="1" x14ac:dyDescent="0.3">
      <c r="A2741" s="1" t="s">
        <v>308</v>
      </c>
      <c r="B2741" s="1" t="s">
        <v>1423</v>
      </c>
      <c r="C2741" s="1" t="s">
        <v>294</v>
      </c>
      <c r="D2741" s="1" t="s">
        <v>58</v>
      </c>
      <c r="E2741" s="2" t="s">
        <v>660</v>
      </c>
      <c r="F2741" s="3">
        <v>8177.2</v>
      </c>
    </row>
    <row r="2742" spans="1:6" s="4" customFormat="1" ht="36" hidden="1" x14ac:dyDescent="0.3">
      <c r="A2742" s="1" t="s">
        <v>308</v>
      </c>
      <c r="B2742" s="1" t="s">
        <v>1423</v>
      </c>
      <c r="C2742" s="1" t="s">
        <v>294</v>
      </c>
      <c r="D2742" s="1" t="s">
        <v>59</v>
      </c>
      <c r="E2742" s="2" t="s">
        <v>661</v>
      </c>
      <c r="F2742" s="3">
        <v>8177.2</v>
      </c>
    </row>
    <row r="2743" spans="1:6" s="4" customFormat="1" ht="72" hidden="1" x14ac:dyDescent="0.3">
      <c r="A2743" s="1" t="s">
        <v>308</v>
      </c>
      <c r="B2743" s="1" t="s">
        <v>1423</v>
      </c>
      <c r="C2743" s="1" t="s">
        <v>294</v>
      </c>
      <c r="D2743" s="1" t="s">
        <v>51</v>
      </c>
      <c r="E2743" s="2" t="s">
        <v>663</v>
      </c>
      <c r="F2743" s="3">
        <v>1788.2</v>
      </c>
    </row>
    <row r="2744" spans="1:6" s="4" customFormat="1" ht="84" hidden="1" x14ac:dyDescent="0.3">
      <c r="A2744" s="1" t="s">
        <v>308</v>
      </c>
      <c r="B2744" s="1" t="s">
        <v>1423</v>
      </c>
      <c r="C2744" s="1" t="s">
        <v>294</v>
      </c>
      <c r="D2744" s="1" t="s">
        <v>52</v>
      </c>
      <c r="E2744" s="2" t="s">
        <v>664</v>
      </c>
      <c r="F2744" s="3">
        <v>1788.2</v>
      </c>
    </row>
    <row r="2745" spans="1:6" s="4" customFormat="1" ht="60" x14ac:dyDescent="0.3">
      <c r="A2745" s="1" t="s">
        <v>308</v>
      </c>
      <c r="B2745" s="1" t="s">
        <v>1423</v>
      </c>
      <c r="C2745" s="1" t="s">
        <v>62</v>
      </c>
      <c r="D2745" s="1"/>
      <c r="E2745" s="2" t="s">
        <v>1196</v>
      </c>
      <c r="F2745" s="3">
        <v>32</v>
      </c>
    </row>
    <row r="2746" spans="1:6" s="4" customFormat="1" ht="36" x14ac:dyDescent="0.3">
      <c r="A2746" s="1" t="s">
        <v>308</v>
      </c>
      <c r="B2746" s="1" t="s">
        <v>1423</v>
      </c>
      <c r="C2746" s="1" t="s">
        <v>83</v>
      </c>
      <c r="D2746" s="1"/>
      <c r="E2746" s="2" t="s">
        <v>1288</v>
      </c>
      <c r="F2746" s="3">
        <v>32</v>
      </c>
    </row>
    <row r="2747" spans="1:6" s="4" customFormat="1" ht="36" x14ac:dyDescent="0.3">
      <c r="A2747" s="1" t="s">
        <v>308</v>
      </c>
      <c r="B2747" s="1" t="s">
        <v>1423</v>
      </c>
      <c r="C2747" s="1" t="s">
        <v>1358</v>
      </c>
      <c r="D2747" s="1"/>
      <c r="E2747" s="2" t="s">
        <v>1359</v>
      </c>
      <c r="F2747" s="3">
        <v>32</v>
      </c>
    </row>
    <row r="2748" spans="1:6" s="4" customFormat="1" ht="72" hidden="1" x14ac:dyDescent="0.3">
      <c r="A2748" s="1" t="s">
        <v>308</v>
      </c>
      <c r="B2748" s="1" t="s">
        <v>1423</v>
      </c>
      <c r="C2748" s="1" t="s">
        <v>1358</v>
      </c>
      <c r="D2748" s="1" t="s">
        <v>51</v>
      </c>
      <c r="E2748" s="2" t="s">
        <v>663</v>
      </c>
      <c r="F2748" s="3">
        <v>32</v>
      </c>
    </row>
    <row r="2749" spans="1:6" s="4" customFormat="1" ht="84" hidden="1" x14ac:dyDescent="0.3">
      <c r="A2749" s="1" t="s">
        <v>308</v>
      </c>
      <c r="B2749" s="1" t="s">
        <v>1423</v>
      </c>
      <c r="C2749" s="1" t="s">
        <v>1358</v>
      </c>
      <c r="D2749" s="1" t="s">
        <v>52</v>
      </c>
      <c r="E2749" s="2" t="s">
        <v>664</v>
      </c>
      <c r="F2749" s="3">
        <v>32</v>
      </c>
    </row>
    <row r="2750" spans="1:6" s="4" customFormat="1" ht="24" hidden="1" x14ac:dyDescent="0.3">
      <c r="A2750" s="1" t="s">
        <v>308</v>
      </c>
      <c r="B2750" s="1" t="s">
        <v>77</v>
      </c>
      <c r="C2750" s="1"/>
      <c r="D2750" s="1"/>
      <c r="E2750" s="2" t="s">
        <v>623</v>
      </c>
      <c r="F2750" s="3">
        <v>2638</v>
      </c>
    </row>
    <row r="2751" spans="1:6" s="4" customFormat="1" ht="48" hidden="1" x14ac:dyDescent="0.3">
      <c r="A2751" s="1" t="s">
        <v>308</v>
      </c>
      <c r="B2751" s="1" t="s">
        <v>1402</v>
      </c>
      <c r="C2751" s="1"/>
      <c r="D2751" s="1"/>
      <c r="E2751" s="2" t="s">
        <v>647</v>
      </c>
      <c r="F2751" s="3">
        <v>2638</v>
      </c>
    </row>
    <row r="2752" spans="1:6" s="4" customFormat="1" ht="60" x14ac:dyDescent="0.3">
      <c r="A2752" s="1" t="s">
        <v>308</v>
      </c>
      <c r="B2752" s="1" t="s">
        <v>1402</v>
      </c>
      <c r="C2752" s="1" t="s">
        <v>112</v>
      </c>
      <c r="D2752" s="1"/>
      <c r="E2752" s="2" t="s">
        <v>882</v>
      </c>
      <c r="F2752" s="3">
        <v>2638</v>
      </c>
    </row>
    <row r="2753" spans="1:6" s="4" customFormat="1" ht="48" x14ac:dyDescent="0.3">
      <c r="A2753" s="1" t="s">
        <v>308</v>
      </c>
      <c r="B2753" s="1" t="s">
        <v>1402</v>
      </c>
      <c r="C2753" s="1" t="s">
        <v>131</v>
      </c>
      <c r="D2753" s="1"/>
      <c r="E2753" s="2" t="s">
        <v>883</v>
      </c>
      <c r="F2753" s="3">
        <v>2638</v>
      </c>
    </row>
    <row r="2754" spans="1:6" s="4" customFormat="1" ht="84" x14ac:dyDescent="0.3">
      <c r="A2754" s="1" t="s">
        <v>308</v>
      </c>
      <c r="B2754" s="1" t="s">
        <v>1402</v>
      </c>
      <c r="C2754" s="1" t="s">
        <v>132</v>
      </c>
      <c r="D2754" s="1"/>
      <c r="E2754" s="2" t="s">
        <v>884</v>
      </c>
      <c r="F2754" s="3">
        <v>1770</v>
      </c>
    </row>
    <row r="2755" spans="1:6" s="4" customFormat="1" ht="48" x14ac:dyDescent="0.3">
      <c r="A2755" s="1" t="s">
        <v>308</v>
      </c>
      <c r="B2755" s="1" t="s">
        <v>1402</v>
      </c>
      <c r="C2755" s="1" t="s">
        <v>137</v>
      </c>
      <c r="D2755" s="1"/>
      <c r="E2755" s="2" t="s">
        <v>885</v>
      </c>
      <c r="F2755" s="3">
        <v>1770</v>
      </c>
    </row>
    <row r="2756" spans="1:6" s="4" customFormat="1" ht="72" hidden="1" x14ac:dyDescent="0.3">
      <c r="A2756" s="1" t="s">
        <v>308</v>
      </c>
      <c r="B2756" s="1" t="s">
        <v>1402</v>
      </c>
      <c r="C2756" s="1" t="s">
        <v>137</v>
      </c>
      <c r="D2756" s="1" t="s">
        <v>51</v>
      </c>
      <c r="E2756" s="2" t="s">
        <v>663</v>
      </c>
      <c r="F2756" s="3">
        <v>1770</v>
      </c>
    </row>
    <row r="2757" spans="1:6" s="4" customFormat="1" ht="84" hidden="1" x14ac:dyDescent="0.3">
      <c r="A2757" s="1" t="s">
        <v>308</v>
      </c>
      <c r="B2757" s="1" t="s">
        <v>1402</v>
      </c>
      <c r="C2757" s="1" t="s">
        <v>137</v>
      </c>
      <c r="D2757" s="1" t="s">
        <v>52</v>
      </c>
      <c r="E2757" s="2" t="s">
        <v>664</v>
      </c>
      <c r="F2757" s="3">
        <v>1770</v>
      </c>
    </row>
    <row r="2758" spans="1:6" s="4" customFormat="1" ht="60" x14ac:dyDescent="0.3">
      <c r="A2758" s="1" t="s">
        <v>308</v>
      </c>
      <c r="B2758" s="1" t="s">
        <v>1402</v>
      </c>
      <c r="C2758" s="1" t="s">
        <v>298</v>
      </c>
      <c r="D2758" s="1"/>
      <c r="E2758" s="2" t="s">
        <v>893</v>
      </c>
      <c r="F2758" s="3">
        <v>868</v>
      </c>
    </row>
    <row r="2759" spans="1:6" s="4" customFormat="1" ht="36" x14ac:dyDescent="0.3">
      <c r="A2759" s="1" t="s">
        <v>308</v>
      </c>
      <c r="B2759" s="1" t="s">
        <v>1402</v>
      </c>
      <c r="C2759" s="1" t="s">
        <v>297</v>
      </c>
      <c r="D2759" s="1"/>
      <c r="E2759" s="2" t="s">
        <v>894</v>
      </c>
      <c r="F2759" s="3">
        <v>868</v>
      </c>
    </row>
    <row r="2760" spans="1:6" s="4" customFormat="1" ht="72" hidden="1" x14ac:dyDescent="0.3">
      <c r="A2760" s="1" t="s">
        <v>308</v>
      </c>
      <c r="B2760" s="1" t="s">
        <v>1402</v>
      </c>
      <c r="C2760" s="1" t="s">
        <v>297</v>
      </c>
      <c r="D2760" s="1" t="s">
        <v>51</v>
      </c>
      <c r="E2760" s="2" t="s">
        <v>663</v>
      </c>
      <c r="F2760" s="3">
        <v>868</v>
      </c>
    </row>
    <row r="2761" spans="1:6" s="4" customFormat="1" ht="84" hidden="1" x14ac:dyDescent="0.3">
      <c r="A2761" s="1" t="s">
        <v>308</v>
      </c>
      <c r="B2761" s="1" t="s">
        <v>1402</v>
      </c>
      <c r="C2761" s="1" t="s">
        <v>297</v>
      </c>
      <c r="D2761" s="1" t="s">
        <v>52</v>
      </c>
      <c r="E2761" s="2" t="s">
        <v>664</v>
      </c>
      <c r="F2761" s="3">
        <v>868</v>
      </c>
    </row>
    <row r="2762" spans="1:6" s="4" customFormat="1" hidden="1" x14ac:dyDescent="0.3">
      <c r="A2762" s="1" t="s">
        <v>308</v>
      </c>
      <c r="B2762" s="1" t="s">
        <v>111</v>
      </c>
      <c r="C2762" s="1"/>
      <c r="D2762" s="1"/>
      <c r="E2762" s="2" t="s">
        <v>624</v>
      </c>
      <c r="F2762" s="3">
        <v>2459.1</v>
      </c>
    </row>
    <row r="2763" spans="1:6" s="4" customFormat="1" ht="24" hidden="1" x14ac:dyDescent="0.3">
      <c r="A2763" s="1" t="s">
        <v>308</v>
      </c>
      <c r="B2763" s="1" t="s">
        <v>1406</v>
      </c>
      <c r="C2763" s="1"/>
      <c r="D2763" s="1"/>
      <c r="E2763" s="2" t="s">
        <v>650</v>
      </c>
      <c r="F2763" s="3">
        <v>2459.1</v>
      </c>
    </row>
    <row r="2764" spans="1:6" s="4" customFormat="1" ht="48" x14ac:dyDescent="0.3">
      <c r="A2764" s="1" t="s">
        <v>308</v>
      </c>
      <c r="B2764" s="1" t="s">
        <v>1406</v>
      </c>
      <c r="C2764" s="1" t="s">
        <v>187</v>
      </c>
      <c r="D2764" s="1"/>
      <c r="E2764" s="2" t="s">
        <v>757</v>
      </c>
      <c r="F2764" s="3">
        <v>2259.1</v>
      </c>
    </row>
    <row r="2765" spans="1:6" s="4" customFormat="1" ht="84" x14ac:dyDescent="0.3">
      <c r="A2765" s="1" t="s">
        <v>308</v>
      </c>
      <c r="B2765" s="1" t="s">
        <v>1406</v>
      </c>
      <c r="C2765" s="1" t="s">
        <v>191</v>
      </c>
      <c r="D2765" s="1"/>
      <c r="E2765" s="2" t="s">
        <v>764</v>
      </c>
      <c r="F2765" s="3">
        <v>2259.1</v>
      </c>
    </row>
    <row r="2766" spans="1:6" s="4" customFormat="1" ht="72" x14ac:dyDescent="0.3">
      <c r="A2766" s="1" t="s">
        <v>308</v>
      </c>
      <c r="B2766" s="1" t="s">
        <v>1406</v>
      </c>
      <c r="C2766" s="1" t="s">
        <v>192</v>
      </c>
      <c r="D2766" s="1"/>
      <c r="E2766" s="2" t="s">
        <v>765</v>
      </c>
      <c r="F2766" s="3">
        <v>2259.1</v>
      </c>
    </row>
    <row r="2767" spans="1:6" s="4" customFormat="1" ht="132" x14ac:dyDescent="0.3">
      <c r="A2767" s="1" t="s">
        <v>308</v>
      </c>
      <c r="B2767" s="1" t="s">
        <v>1406</v>
      </c>
      <c r="C2767" s="1" t="s">
        <v>299</v>
      </c>
      <c r="D2767" s="1"/>
      <c r="E2767" s="2" t="s">
        <v>767</v>
      </c>
      <c r="F2767" s="3">
        <v>2259.1</v>
      </c>
    </row>
    <row r="2768" spans="1:6" s="4" customFormat="1" ht="84" hidden="1" x14ac:dyDescent="0.3">
      <c r="A2768" s="1" t="s">
        <v>308</v>
      </c>
      <c r="B2768" s="1" t="s">
        <v>1406</v>
      </c>
      <c r="C2768" s="1" t="s">
        <v>299</v>
      </c>
      <c r="D2768" s="1" t="s">
        <v>143</v>
      </c>
      <c r="E2768" s="2" t="s">
        <v>673</v>
      </c>
      <c r="F2768" s="3">
        <v>2259.1</v>
      </c>
    </row>
    <row r="2769" spans="1:6" s="4" customFormat="1" ht="84" hidden="1" x14ac:dyDescent="0.3">
      <c r="A2769" s="1" t="s">
        <v>308</v>
      </c>
      <c r="B2769" s="1" t="s">
        <v>1406</v>
      </c>
      <c r="C2769" s="1" t="s">
        <v>299</v>
      </c>
      <c r="D2769" s="1" t="s">
        <v>139</v>
      </c>
      <c r="E2769" s="2" t="s">
        <v>676</v>
      </c>
      <c r="F2769" s="3">
        <v>2259.1</v>
      </c>
    </row>
    <row r="2770" spans="1:6" s="4" customFormat="1" ht="108" x14ac:dyDescent="0.3">
      <c r="A2770" s="1" t="s">
        <v>308</v>
      </c>
      <c r="B2770" s="1" t="s">
        <v>1406</v>
      </c>
      <c r="C2770" s="1" t="s">
        <v>167</v>
      </c>
      <c r="D2770" s="1"/>
      <c r="E2770" s="2" t="s">
        <v>768</v>
      </c>
      <c r="F2770" s="3">
        <v>200</v>
      </c>
    </row>
    <row r="2771" spans="1:6" s="4" customFormat="1" ht="60" x14ac:dyDescent="0.3">
      <c r="A2771" s="1" t="s">
        <v>308</v>
      </c>
      <c r="B2771" s="1" t="s">
        <v>1406</v>
      </c>
      <c r="C2771" s="1" t="s">
        <v>193</v>
      </c>
      <c r="D2771" s="1"/>
      <c r="E2771" s="2" t="s">
        <v>786</v>
      </c>
      <c r="F2771" s="3">
        <v>200</v>
      </c>
    </row>
    <row r="2772" spans="1:6" s="4" customFormat="1" ht="96" x14ac:dyDescent="0.3">
      <c r="A2772" s="1" t="s">
        <v>308</v>
      </c>
      <c r="B2772" s="1" t="s">
        <v>1406</v>
      </c>
      <c r="C2772" s="1" t="s">
        <v>301</v>
      </c>
      <c r="D2772" s="1"/>
      <c r="E2772" s="2" t="s">
        <v>1251</v>
      </c>
      <c r="F2772" s="3">
        <v>200</v>
      </c>
    </row>
    <row r="2773" spans="1:6" s="4" customFormat="1" ht="60" x14ac:dyDescent="0.3">
      <c r="A2773" s="1" t="s">
        <v>308</v>
      </c>
      <c r="B2773" s="1" t="s">
        <v>1406</v>
      </c>
      <c r="C2773" s="1" t="s">
        <v>300</v>
      </c>
      <c r="D2773" s="1"/>
      <c r="E2773" s="2" t="s">
        <v>792</v>
      </c>
      <c r="F2773" s="3">
        <v>200</v>
      </c>
    </row>
    <row r="2774" spans="1:6" s="4" customFormat="1" ht="72" hidden="1" x14ac:dyDescent="0.3">
      <c r="A2774" s="1" t="s">
        <v>308</v>
      </c>
      <c r="B2774" s="1" t="s">
        <v>1406</v>
      </c>
      <c r="C2774" s="1" t="s">
        <v>300</v>
      </c>
      <c r="D2774" s="1" t="s">
        <v>51</v>
      </c>
      <c r="E2774" s="2" t="s">
        <v>663</v>
      </c>
      <c r="F2774" s="3">
        <v>200</v>
      </c>
    </row>
    <row r="2775" spans="1:6" s="4" customFormat="1" ht="84" hidden="1" x14ac:dyDescent="0.3">
      <c r="A2775" s="1" t="s">
        <v>308</v>
      </c>
      <c r="B2775" s="1" t="s">
        <v>1406</v>
      </c>
      <c r="C2775" s="1" t="s">
        <v>300</v>
      </c>
      <c r="D2775" s="1" t="s">
        <v>52</v>
      </c>
      <c r="E2775" s="2" t="s">
        <v>664</v>
      </c>
      <c r="F2775" s="3">
        <v>200</v>
      </c>
    </row>
    <row r="2776" spans="1:6" s="4" customFormat="1" ht="24" hidden="1" x14ac:dyDescent="0.3">
      <c r="A2776" s="1" t="s">
        <v>308</v>
      </c>
      <c r="B2776" s="1" t="s">
        <v>71</v>
      </c>
      <c r="C2776" s="1"/>
      <c r="D2776" s="1"/>
      <c r="E2776" s="2" t="s">
        <v>625</v>
      </c>
      <c r="F2776" s="3">
        <v>1354.6</v>
      </c>
    </row>
    <row r="2777" spans="1:6" s="4" customFormat="1" hidden="1" x14ac:dyDescent="0.3">
      <c r="A2777" s="1" t="s">
        <v>308</v>
      </c>
      <c r="B2777" s="1" t="s">
        <v>1408</v>
      </c>
      <c r="C2777" s="1"/>
      <c r="D2777" s="1"/>
      <c r="E2777" s="2" t="s">
        <v>652</v>
      </c>
      <c r="F2777" s="3">
        <v>1354.6</v>
      </c>
    </row>
    <row r="2778" spans="1:6" s="4" customFormat="1" ht="48" x14ac:dyDescent="0.3">
      <c r="A2778" s="1" t="s">
        <v>308</v>
      </c>
      <c r="B2778" s="1" t="s">
        <v>1408</v>
      </c>
      <c r="C2778" s="1" t="s">
        <v>162</v>
      </c>
      <c r="D2778" s="1"/>
      <c r="E2778" s="2" t="s">
        <v>730</v>
      </c>
      <c r="F2778" s="3">
        <v>713.8</v>
      </c>
    </row>
    <row r="2779" spans="1:6" s="4" customFormat="1" ht="60" x14ac:dyDescent="0.3">
      <c r="A2779" s="1" t="s">
        <v>308</v>
      </c>
      <c r="B2779" s="1" t="s">
        <v>1408</v>
      </c>
      <c r="C2779" s="1" t="s">
        <v>214</v>
      </c>
      <c r="D2779" s="1"/>
      <c r="E2779" s="2" t="s">
        <v>731</v>
      </c>
      <c r="F2779" s="3">
        <v>713.8</v>
      </c>
    </row>
    <row r="2780" spans="1:6" s="4" customFormat="1" ht="60" x14ac:dyDescent="0.3">
      <c r="A2780" s="1" t="s">
        <v>308</v>
      </c>
      <c r="B2780" s="1" t="s">
        <v>1408</v>
      </c>
      <c r="C2780" s="1" t="s">
        <v>215</v>
      </c>
      <c r="D2780" s="1"/>
      <c r="E2780" s="2" t="s">
        <v>732</v>
      </c>
      <c r="F2780" s="3">
        <v>713.8</v>
      </c>
    </row>
    <row r="2781" spans="1:6" s="4" customFormat="1" ht="84" x14ac:dyDescent="0.3">
      <c r="A2781" s="1" t="s">
        <v>308</v>
      </c>
      <c r="B2781" s="1" t="s">
        <v>1408</v>
      </c>
      <c r="C2781" s="1" t="s">
        <v>202</v>
      </c>
      <c r="D2781" s="1"/>
      <c r="E2781" s="2" t="s">
        <v>735</v>
      </c>
      <c r="F2781" s="3">
        <v>713.8</v>
      </c>
    </row>
    <row r="2782" spans="1:6" s="4" customFormat="1" ht="72" hidden="1" x14ac:dyDescent="0.3">
      <c r="A2782" s="1" t="s">
        <v>308</v>
      </c>
      <c r="B2782" s="1" t="s">
        <v>1408</v>
      </c>
      <c r="C2782" s="1" t="s">
        <v>202</v>
      </c>
      <c r="D2782" s="1" t="s">
        <v>51</v>
      </c>
      <c r="E2782" s="2" t="s">
        <v>663</v>
      </c>
      <c r="F2782" s="3">
        <v>713.8</v>
      </c>
    </row>
    <row r="2783" spans="1:6" s="4" customFormat="1" ht="84" hidden="1" x14ac:dyDescent="0.3">
      <c r="A2783" s="1" t="s">
        <v>308</v>
      </c>
      <c r="B2783" s="1" t="s">
        <v>1408</v>
      </c>
      <c r="C2783" s="1" t="s">
        <v>202</v>
      </c>
      <c r="D2783" s="1" t="s">
        <v>52</v>
      </c>
      <c r="E2783" s="2" t="s">
        <v>664</v>
      </c>
      <c r="F2783" s="3">
        <v>713.8</v>
      </c>
    </row>
    <row r="2784" spans="1:6" s="4" customFormat="1" ht="60" x14ac:dyDescent="0.3">
      <c r="A2784" s="1" t="s">
        <v>308</v>
      </c>
      <c r="B2784" s="1" t="s">
        <v>1408</v>
      </c>
      <c r="C2784" s="1" t="s">
        <v>62</v>
      </c>
      <c r="D2784" s="1"/>
      <c r="E2784" s="2" t="s">
        <v>1196</v>
      </c>
      <c r="F2784" s="3">
        <v>640.79999999999995</v>
      </c>
    </row>
    <row r="2785" spans="1:6" s="4" customFormat="1" ht="84" x14ac:dyDescent="0.3">
      <c r="A2785" s="1" t="s">
        <v>308</v>
      </c>
      <c r="B2785" s="1" t="s">
        <v>1408</v>
      </c>
      <c r="C2785" s="1" t="s">
        <v>527</v>
      </c>
      <c r="D2785" s="1"/>
      <c r="E2785" s="2" t="s">
        <v>114</v>
      </c>
      <c r="F2785" s="3">
        <v>640.79999999999995</v>
      </c>
    </row>
    <row r="2786" spans="1:6" s="4" customFormat="1" ht="72" hidden="1" x14ac:dyDescent="0.3">
      <c r="A2786" s="1" t="s">
        <v>308</v>
      </c>
      <c r="B2786" s="1" t="s">
        <v>1408</v>
      </c>
      <c r="C2786" s="1" t="s">
        <v>527</v>
      </c>
      <c r="D2786" s="1" t="s">
        <v>51</v>
      </c>
      <c r="E2786" s="2" t="s">
        <v>663</v>
      </c>
      <c r="F2786" s="3">
        <v>0.3</v>
      </c>
    </row>
    <row r="2787" spans="1:6" s="4" customFormat="1" ht="84" hidden="1" x14ac:dyDescent="0.3">
      <c r="A2787" s="1" t="s">
        <v>308</v>
      </c>
      <c r="B2787" s="1" t="s">
        <v>1408</v>
      </c>
      <c r="C2787" s="1" t="s">
        <v>527</v>
      </c>
      <c r="D2787" s="1" t="s">
        <v>52</v>
      </c>
      <c r="E2787" s="2" t="s">
        <v>664</v>
      </c>
      <c r="F2787" s="3">
        <v>0.3</v>
      </c>
    </row>
    <row r="2788" spans="1:6" s="4" customFormat="1" ht="84" hidden="1" x14ac:dyDescent="0.3">
      <c r="A2788" s="1" t="s">
        <v>308</v>
      </c>
      <c r="B2788" s="1" t="s">
        <v>1408</v>
      </c>
      <c r="C2788" s="1" t="s">
        <v>527</v>
      </c>
      <c r="D2788" s="1" t="s">
        <v>143</v>
      </c>
      <c r="E2788" s="2" t="s">
        <v>673</v>
      </c>
      <c r="F2788" s="3">
        <v>640.5</v>
      </c>
    </row>
    <row r="2789" spans="1:6" s="4" customFormat="1" ht="84" hidden="1" x14ac:dyDescent="0.3">
      <c r="A2789" s="1" t="s">
        <v>308</v>
      </c>
      <c r="B2789" s="1" t="s">
        <v>1408</v>
      </c>
      <c r="C2789" s="1" t="s">
        <v>527</v>
      </c>
      <c r="D2789" s="1" t="s">
        <v>139</v>
      </c>
      <c r="E2789" s="2" t="s">
        <v>676</v>
      </c>
      <c r="F2789" s="3">
        <v>640.5</v>
      </c>
    </row>
    <row r="2790" spans="1:6" s="4" customFormat="1" hidden="1" x14ac:dyDescent="0.3">
      <c r="A2790" s="1" t="s">
        <v>308</v>
      </c>
      <c r="B2790" s="1" t="s">
        <v>148</v>
      </c>
      <c r="C2790" s="1"/>
      <c r="D2790" s="1"/>
      <c r="E2790" s="2" t="s">
        <v>626</v>
      </c>
      <c r="F2790" s="3">
        <v>750.56</v>
      </c>
    </row>
    <row r="2791" spans="1:6" s="4" customFormat="1" ht="36" hidden="1" x14ac:dyDescent="0.3">
      <c r="A2791" s="1" t="s">
        <v>308</v>
      </c>
      <c r="B2791" s="1" t="s">
        <v>1404</v>
      </c>
      <c r="C2791" s="1"/>
      <c r="D2791" s="1"/>
      <c r="E2791" s="2" t="s">
        <v>654</v>
      </c>
      <c r="F2791" s="3">
        <v>750.56</v>
      </c>
    </row>
    <row r="2792" spans="1:6" s="4" customFormat="1" ht="60" x14ac:dyDescent="0.3">
      <c r="A2792" s="1" t="s">
        <v>308</v>
      </c>
      <c r="B2792" s="1" t="s">
        <v>1404</v>
      </c>
      <c r="C2792" s="1" t="s">
        <v>62</v>
      </c>
      <c r="D2792" s="1"/>
      <c r="E2792" s="2" t="s">
        <v>1196</v>
      </c>
      <c r="F2792" s="3">
        <v>750.56</v>
      </c>
    </row>
    <row r="2793" spans="1:6" s="4" customFormat="1" ht="108" x14ac:dyDescent="0.3">
      <c r="A2793" s="1" t="s">
        <v>308</v>
      </c>
      <c r="B2793" s="1" t="s">
        <v>1404</v>
      </c>
      <c r="C2793" s="1" t="s">
        <v>152</v>
      </c>
      <c r="D2793" s="1"/>
      <c r="E2793" s="2" t="s">
        <v>1202</v>
      </c>
      <c r="F2793" s="3">
        <v>750.56</v>
      </c>
    </row>
    <row r="2794" spans="1:6" s="4" customFormat="1" ht="84" x14ac:dyDescent="0.3">
      <c r="A2794" s="1" t="s">
        <v>308</v>
      </c>
      <c r="B2794" s="1" t="s">
        <v>1404</v>
      </c>
      <c r="C2794" s="1" t="s">
        <v>149</v>
      </c>
      <c r="D2794" s="1"/>
      <c r="E2794" s="2" t="s">
        <v>710</v>
      </c>
      <c r="F2794" s="3">
        <v>750.56</v>
      </c>
    </row>
    <row r="2795" spans="1:6" s="4" customFormat="1" ht="72" hidden="1" x14ac:dyDescent="0.3">
      <c r="A2795" s="1" t="s">
        <v>308</v>
      </c>
      <c r="B2795" s="1" t="s">
        <v>1404</v>
      </c>
      <c r="C2795" s="1" t="s">
        <v>149</v>
      </c>
      <c r="D2795" s="1" t="s">
        <v>51</v>
      </c>
      <c r="E2795" s="2" t="s">
        <v>663</v>
      </c>
      <c r="F2795" s="3">
        <v>750.56</v>
      </c>
    </row>
    <row r="2796" spans="1:6" s="4" customFormat="1" ht="84" hidden="1" x14ac:dyDescent="0.3">
      <c r="A2796" s="1" t="s">
        <v>308</v>
      </c>
      <c r="B2796" s="1" t="s">
        <v>1404</v>
      </c>
      <c r="C2796" s="1" t="s">
        <v>149</v>
      </c>
      <c r="D2796" s="1" t="s">
        <v>52</v>
      </c>
      <c r="E2796" s="2" t="s">
        <v>664</v>
      </c>
      <c r="F2796" s="3">
        <v>750.56</v>
      </c>
    </row>
    <row r="2797" spans="1:6" s="4" customFormat="1" ht="24" hidden="1" x14ac:dyDescent="0.3">
      <c r="A2797" s="1" t="s">
        <v>308</v>
      </c>
      <c r="B2797" s="1" t="s">
        <v>78</v>
      </c>
      <c r="C2797" s="1"/>
      <c r="D2797" s="1"/>
      <c r="E2797" s="2" t="s">
        <v>1325</v>
      </c>
      <c r="F2797" s="3">
        <v>1022.7</v>
      </c>
    </row>
    <row r="2798" spans="1:6" s="4" customFormat="1" hidden="1" x14ac:dyDescent="0.3">
      <c r="A2798" s="1" t="s">
        <v>308</v>
      </c>
      <c r="B2798" s="1" t="s">
        <v>1395</v>
      </c>
      <c r="C2798" s="1"/>
      <c r="D2798" s="1"/>
      <c r="E2798" s="2" t="s">
        <v>1019</v>
      </c>
      <c r="F2798" s="3">
        <v>1022.7</v>
      </c>
    </row>
    <row r="2799" spans="1:6" s="4" customFormat="1" ht="60" x14ac:dyDescent="0.3">
      <c r="A2799" s="1" t="s">
        <v>308</v>
      </c>
      <c r="B2799" s="1" t="s">
        <v>1395</v>
      </c>
      <c r="C2799" s="1" t="s">
        <v>902</v>
      </c>
      <c r="D2799" s="1"/>
      <c r="E2799" s="2" t="s">
        <v>1248</v>
      </c>
      <c r="F2799" s="3">
        <v>1017.7</v>
      </c>
    </row>
    <row r="2800" spans="1:6" s="4" customFormat="1" ht="60" x14ac:dyDescent="0.3">
      <c r="A2800" s="1" t="s">
        <v>308</v>
      </c>
      <c r="B2800" s="1" t="s">
        <v>1395</v>
      </c>
      <c r="C2800" s="1" t="s">
        <v>906</v>
      </c>
      <c r="D2800" s="1"/>
      <c r="E2800" s="2" t="s">
        <v>1037</v>
      </c>
      <c r="F2800" s="3">
        <v>1017.7</v>
      </c>
    </row>
    <row r="2801" spans="1:6" s="4" customFormat="1" ht="132" x14ac:dyDescent="0.3">
      <c r="A2801" s="1" t="s">
        <v>308</v>
      </c>
      <c r="B2801" s="1" t="s">
        <v>1395</v>
      </c>
      <c r="C2801" s="1" t="s">
        <v>907</v>
      </c>
      <c r="D2801" s="1"/>
      <c r="E2801" s="2" t="s">
        <v>1038</v>
      </c>
      <c r="F2801" s="3">
        <v>1017.7</v>
      </c>
    </row>
    <row r="2802" spans="1:6" s="4" customFormat="1" ht="48" x14ac:dyDescent="0.3">
      <c r="A2802" s="1" t="s">
        <v>308</v>
      </c>
      <c r="B2802" s="1" t="s">
        <v>1395</v>
      </c>
      <c r="C2802" s="1" t="s">
        <v>905</v>
      </c>
      <c r="D2802" s="1"/>
      <c r="E2802" s="2" t="s">
        <v>1039</v>
      </c>
      <c r="F2802" s="3">
        <v>1017.7</v>
      </c>
    </row>
    <row r="2803" spans="1:6" s="4" customFormat="1" ht="72" hidden="1" x14ac:dyDescent="0.3">
      <c r="A2803" s="1" t="s">
        <v>308</v>
      </c>
      <c r="B2803" s="1" t="s">
        <v>1395</v>
      </c>
      <c r="C2803" s="1" t="s">
        <v>905</v>
      </c>
      <c r="D2803" s="1" t="s">
        <v>51</v>
      </c>
      <c r="E2803" s="2" t="s">
        <v>663</v>
      </c>
      <c r="F2803" s="3">
        <v>1017.7</v>
      </c>
    </row>
    <row r="2804" spans="1:6" s="4" customFormat="1" ht="84" hidden="1" x14ac:dyDescent="0.3">
      <c r="A2804" s="1" t="s">
        <v>308</v>
      </c>
      <c r="B2804" s="1" t="s">
        <v>1395</v>
      </c>
      <c r="C2804" s="1" t="s">
        <v>905</v>
      </c>
      <c r="D2804" s="1" t="s">
        <v>52</v>
      </c>
      <c r="E2804" s="2" t="s">
        <v>664</v>
      </c>
      <c r="F2804" s="3">
        <v>1017.7</v>
      </c>
    </row>
    <row r="2805" spans="1:6" s="4" customFormat="1" ht="60" x14ac:dyDescent="0.3">
      <c r="A2805" s="1" t="s">
        <v>308</v>
      </c>
      <c r="B2805" s="1" t="s">
        <v>1395</v>
      </c>
      <c r="C2805" s="1" t="s">
        <v>62</v>
      </c>
      <c r="D2805" s="1"/>
      <c r="E2805" s="2" t="s">
        <v>1196</v>
      </c>
      <c r="F2805" s="3">
        <v>5</v>
      </c>
    </row>
    <row r="2806" spans="1:6" s="4" customFormat="1" ht="84" x14ac:dyDescent="0.3">
      <c r="A2806" s="1" t="s">
        <v>308</v>
      </c>
      <c r="B2806" s="1" t="s">
        <v>1395</v>
      </c>
      <c r="C2806" s="1" t="s">
        <v>527</v>
      </c>
      <c r="D2806" s="1"/>
      <c r="E2806" s="2" t="s">
        <v>114</v>
      </c>
      <c r="F2806" s="3">
        <v>5</v>
      </c>
    </row>
    <row r="2807" spans="1:6" s="4" customFormat="1" ht="84" hidden="1" x14ac:dyDescent="0.3">
      <c r="A2807" s="1" t="s">
        <v>308</v>
      </c>
      <c r="B2807" s="1" t="s">
        <v>1395</v>
      </c>
      <c r="C2807" s="1" t="s">
        <v>527</v>
      </c>
      <c r="D2807" s="1" t="s">
        <v>143</v>
      </c>
      <c r="E2807" s="2" t="s">
        <v>673</v>
      </c>
      <c r="F2807" s="3">
        <v>5</v>
      </c>
    </row>
    <row r="2808" spans="1:6" s="4" customFormat="1" ht="84" hidden="1" x14ac:dyDescent="0.3">
      <c r="A2808" s="1" t="s">
        <v>308</v>
      </c>
      <c r="B2808" s="1" t="s">
        <v>1395</v>
      </c>
      <c r="C2808" s="1" t="s">
        <v>527</v>
      </c>
      <c r="D2808" s="1" t="s">
        <v>139</v>
      </c>
      <c r="E2808" s="2" t="s">
        <v>676</v>
      </c>
      <c r="F2808" s="3">
        <v>5</v>
      </c>
    </row>
    <row r="2809" spans="1:6" s="4" customFormat="1" ht="36" hidden="1" x14ac:dyDescent="0.3">
      <c r="A2809" s="1" t="s">
        <v>309</v>
      </c>
      <c r="B2809" s="1" t="s">
        <v>1396</v>
      </c>
      <c r="C2809" s="1"/>
      <c r="D2809" s="1"/>
      <c r="E2809" s="2" t="s">
        <v>605</v>
      </c>
      <c r="F2809" s="3">
        <v>85022.558999999994</v>
      </c>
    </row>
    <row r="2810" spans="1:6" s="4" customFormat="1" ht="24" hidden="1" x14ac:dyDescent="0.3">
      <c r="A2810" s="1" t="s">
        <v>309</v>
      </c>
      <c r="B2810" s="1" t="s">
        <v>45</v>
      </c>
      <c r="C2810" s="1"/>
      <c r="D2810" s="1"/>
      <c r="E2810" s="2" t="s">
        <v>619</v>
      </c>
      <c r="F2810" s="3">
        <v>14920.700000000003</v>
      </c>
    </row>
    <row r="2811" spans="1:6" s="4" customFormat="1" ht="132" hidden="1" x14ac:dyDescent="0.3">
      <c r="A2811" s="1" t="s">
        <v>309</v>
      </c>
      <c r="B2811" s="1" t="s">
        <v>1417</v>
      </c>
      <c r="C2811" s="1"/>
      <c r="D2811" s="1"/>
      <c r="E2811" s="2" t="s">
        <v>631</v>
      </c>
      <c r="F2811" s="3">
        <v>13070.500000000002</v>
      </c>
    </row>
    <row r="2812" spans="1:6" s="4" customFormat="1" ht="108" x14ac:dyDescent="0.3">
      <c r="A2812" s="1" t="s">
        <v>309</v>
      </c>
      <c r="B2812" s="1" t="s">
        <v>1417</v>
      </c>
      <c r="C2812" s="1" t="s">
        <v>167</v>
      </c>
      <c r="D2812" s="1"/>
      <c r="E2812" s="2" t="s">
        <v>768</v>
      </c>
      <c r="F2812" s="3">
        <v>321.09999999999997</v>
      </c>
    </row>
    <row r="2813" spans="1:6" s="4" customFormat="1" ht="72" x14ac:dyDescent="0.3">
      <c r="A2813" s="1" t="s">
        <v>309</v>
      </c>
      <c r="B2813" s="1" t="s">
        <v>1417</v>
      </c>
      <c r="C2813" s="1" t="s">
        <v>230</v>
      </c>
      <c r="D2813" s="1"/>
      <c r="E2813" s="2" t="s">
        <v>783</v>
      </c>
      <c r="F2813" s="3">
        <v>321.09999999999997</v>
      </c>
    </row>
    <row r="2814" spans="1:6" s="4" customFormat="1" ht="132" x14ac:dyDescent="0.3">
      <c r="A2814" s="1" t="s">
        <v>309</v>
      </c>
      <c r="B2814" s="1" t="s">
        <v>1417</v>
      </c>
      <c r="C2814" s="1" t="s">
        <v>239</v>
      </c>
      <c r="D2814" s="1"/>
      <c r="E2814" s="2" t="s">
        <v>784</v>
      </c>
      <c r="F2814" s="3">
        <v>321.09999999999997</v>
      </c>
    </row>
    <row r="2815" spans="1:6" s="4" customFormat="1" ht="72" x14ac:dyDescent="0.3">
      <c r="A2815" s="1" t="s">
        <v>309</v>
      </c>
      <c r="B2815" s="1" t="s">
        <v>1417</v>
      </c>
      <c r="C2815" s="1" t="s">
        <v>236</v>
      </c>
      <c r="D2815" s="1"/>
      <c r="E2815" s="2" t="s">
        <v>785</v>
      </c>
      <c r="F2815" s="3">
        <v>321.09999999999997</v>
      </c>
    </row>
    <row r="2816" spans="1:6" s="4" customFormat="1" ht="144" hidden="1" x14ac:dyDescent="0.3">
      <c r="A2816" s="1" t="s">
        <v>309</v>
      </c>
      <c r="B2816" s="1" t="s">
        <v>1417</v>
      </c>
      <c r="C2816" s="1" t="s">
        <v>236</v>
      </c>
      <c r="D2816" s="1" t="s">
        <v>58</v>
      </c>
      <c r="E2816" s="2" t="s">
        <v>660</v>
      </c>
      <c r="F2816" s="3">
        <v>297.89</v>
      </c>
    </row>
    <row r="2817" spans="1:6" s="4" customFormat="1" ht="60" hidden="1" x14ac:dyDescent="0.3">
      <c r="A2817" s="1" t="s">
        <v>309</v>
      </c>
      <c r="B2817" s="1" t="s">
        <v>1417</v>
      </c>
      <c r="C2817" s="1" t="s">
        <v>236</v>
      </c>
      <c r="D2817" s="1" t="s">
        <v>68</v>
      </c>
      <c r="E2817" s="2" t="s">
        <v>662</v>
      </c>
      <c r="F2817" s="3">
        <v>297.89</v>
      </c>
    </row>
    <row r="2818" spans="1:6" s="4" customFormat="1" ht="72" hidden="1" x14ac:dyDescent="0.3">
      <c r="A2818" s="1" t="s">
        <v>309</v>
      </c>
      <c r="B2818" s="1" t="s">
        <v>1417</v>
      </c>
      <c r="C2818" s="1" t="s">
        <v>236</v>
      </c>
      <c r="D2818" s="1" t="s">
        <v>51</v>
      </c>
      <c r="E2818" s="2" t="s">
        <v>663</v>
      </c>
      <c r="F2818" s="3">
        <v>23.21</v>
      </c>
    </row>
    <row r="2819" spans="1:6" s="4" customFormat="1" ht="84" hidden="1" x14ac:dyDescent="0.3">
      <c r="A2819" s="1" t="s">
        <v>309</v>
      </c>
      <c r="B2819" s="1" t="s">
        <v>1417</v>
      </c>
      <c r="C2819" s="1" t="s">
        <v>236</v>
      </c>
      <c r="D2819" s="1" t="s">
        <v>52</v>
      </c>
      <c r="E2819" s="2" t="s">
        <v>664</v>
      </c>
      <c r="F2819" s="3">
        <v>23.21</v>
      </c>
    </row>
    <row r="2820" spans="1:6" s="4" customFormat="1" ht="60" x14ac:dyDescent="0.3">
      <c r="A2820" s="1" t="s">
        <v>309</v>
      </c>
      <c r="B2820" s="1" t="s">
        <v>1417</v>
      </c>
      <c r="C2820" s="1" t="s">
        <v>62</v>
      </c>
      <c r="D2820" s="1"/>
      <c r="E2820" s="2" t="s">
        <v>1196</v>
      </c>
      <c r="F2820" s="3">
        <v>32</v>
      </c>
    </row>
    <row r="2821" spans="1:6" s="4" customFormat="1" ht="36" x14ac:dyDescent="0.3">
      <c r="A2821" s="1" t="s">
        <v>309</v>
      </c>
      <c r="B2821" s="1" t="s">
        <v>1417</v>
      </c>
      <c r="C2821" s="1" t="s">
        <v>83</v>
      </c>
      <c r="D2821" s="1"/>
      <c r="E2821" s="2" t="s">
        <v>1288</v>
      </c>
      <c r="F2821" s="3">
        <v>32</v>
      </c>
    </row>
    <row r="2822" spans="1:6" s="4" customFormat="1" ht="36" x14ac:dyDescent="0.3">
      <c r="A2822" s="1" t="s">
        <v>309</v>
      </c>
      <c r="B2822" s="1" t="s">
        <v>1417</v>
      </c>
      <c r="C2822" s="1" t="s">
        <v>1358</v>
      </c>
      <c r="D2822" s="1"/>
      <c r="E2822" s="2" t="s">
        <v>1359</v>
      </c>
      <c r="F2822" s="3">
        <v>32</v>
      </c>
    </row>
    <row r="2823" spans="1:6" s="4" customFormat="1" ht="72" hidden="1" x14ac:dyDescent="0.3">
      <c r="A2823" s="1" t="s">
        <v>309</v>
      </c>
      <c r="B2823" s="1" t="s">
        <v>1417</v>
      </c>
      <c r="C2823" s="1" t="s">
        <v>1358</v>
      </c>
      <c r="D2823" s="1" t="s">
        <v>51</v>
      </c>
      <c r="E2823" s="2" t="s">
        <v>663</v>
      </c>
      <c r="F2823" s="3">
        <v>32</v>
      </c>
    </row>
    <row r="2824" spans="1:6" s="4" customFormat="1" ht="84" hidden="1" x14ac:dyDescent="0.3">
      <c r="A2824" s="1" t="s">
        <v>309</v>
      </c>
      <c r="B2824" s="1" t="s">
        <v>1417</v>
      </c>
      <c r="C2824" s="1" t="s">
        <v>1358</v>
      </c>
      <c r="D2824" s="1" t="s">
        <v>52</v>
      </c>
      <c r="E2824" s="2" t="s">
        <v>664</v>
      </c>
      <c r="F2824" s="3">
        <v>32</v>
      </c>
    </row>
    <row r="2825" spans="1:6" s="4" customFormat="1" ht="72" x14ac:dyDescent="0.3">
      <c r="A2825" s="1" t="s">
        <v>309</v>
      </c>
      <c r="B2825" s="1" t="s">
        <v>1417</v>
      </c>
      <c r="C2825" s="1" t="s">
        <v>65</v>
      </c>
      <c r="D2825" s="1"/>
      <c r="E2825" s="2" t="s">
        <v>1228</v>
      </c>
      <c r="F2825" s="3">
        <v>12717.400000000001</v>
      </c>
    </row>
    <row r="2826" spans="1:6" s="4" customFormat="1" ht="48" x14ac:dyDescent="0.3">
      <c r="A2826" s="1" t="s">
        <v>309</v>
      </c>
      <c r="B2826" s="1" t="s">
        <v>1417</v>
      </c>
      <c r="C2826" s="1" t="s">
        <v>240</v>
      </c>
      <c r="D2826" s="1"/>
      <c r="E2826" s="2" t="s">
        <v>1230</v>
      </c>
      <c r="F2826" s="3">
        <v>12717.400000000001</v>
      </c>
    </row>
    <row r="2827" spans="1:6" s="4" customFormat="1" ht="60" x14ac:dyDescent="0.3">
      <c r="A2827" s="1" t="s">
        <v>309</v>
      </c>
      <c r="B2827" s="1" t="s">
        <v>1417</v>
      </c>
      <c r="C2827" s="1" t="s">
        <v>237</v>
      </c>
      <c r="D2827" s="1"/>
      <c r="E2827" s="2" t="s">
        <v>1221</v>
      </c>
      <c r="F2827" s="3">
        <v>10851.800000000001</v>
      </c>
    </row>
    <row r="2828" spans="1:6" s="4" customFormat="1" ht="144" hidden="1" x14ac:dyDescent="0.3">
      <c r="A2828" s="1" t="s">
        <v>309</v>
      </c>
      <c r="B2828" s="1" t="s">
        <v>1417</v>
      </c>
      <c r="C2828" s="1" t="s">
        <v>237</v>
      </c>
      <c r="D2828" s="1" t="s">
        <v>58</v>
      </c>
      <c r="E2828" s="2" t="s">
        <v>660</v>
      </c>
      <c r="F2828" s="3">
        <v>10851.800000000001</v>
      </c>
    </row>
    <row r="2829" spans="1:6" s="4" customFormat="1" ht="60" hidden="1" x14ac:dyDescent="0.3">
      <c r="A2829" s="1" t="s">
        <v>309</v>
      </c>
      <c r="B2829" s="1" t="s">
        <v>1417</v>
      </c>
      <c r="C2829" s="1" t="s">
        <v>237</v>
      </c>
      <c r="D2829" s="1" t="s">
        <v>68</v>
      </c>
      <c r="E2829" s="2" t="s">
        <v>662</v>
      </c>
      <c r="F2829" s="3">
        <v>10851.800000000001</v>
      </c>
    </row>
    <row r="2830" spans="1:6" s="4" customFormat="1" ht="48" x14ac:dyDescent="0.3">
      <c r="A2830" s="1" t="s">
        <v>309</v>
      </c>
      <c r="B2830" s="1" t="s">
        <v>1417</v>
      </c>
      <c r="C2830" s="1" t="s">
        <v>238</v>
      </c>
      <c r="D2830" s="1"/>
      <c r="E2830" s="2" t="s">
        <v>1222</v>
      </c>
      <c r="F2830" s="3">
        <v>1865.6000000000001</v>
      </c>
    </row>
    <row r="2831" spans="1:6" s="4" customFormat="1" ht="144" hidden="1" x14ac:dyDescent="0.3">
      <c r="A2831" s="1" t="s">
        <v>309</v>
      </c>
      <c r="B2831" s="1" t="s">
        <v>1417</v>
      </c>
      <c r="C2831" s="1" t="s">
        <v>238</v>
      </c>
      <c r="D2831" s="1" t="s">
        <v>58</v>
      </c>
      <c r="E2831" s="2" t="s">
        <v>660</v>
      </c>
      <c r="F2831" s="3">
        <v>1.4</v>
      </c>
    </row>
    <row r="2832" spans="1:6" s="4" customFormat="1" ht="60" hidden="1" x14ac:dyDescent="0.3">
      <c r="A2832" s="1" t="s">
        <v>309</v>
      </c>
      <c r="B2832" s="1" t="s">
        <v>1417</v>
      </c>
      <c r="C2832" s="1" t="s">
        <v>238</v>
      </c>
      <c r="D2832" s="1" t="s">
        <v>68</v>
      </c>
      <c r="E2832" s="2" t="s">
        <v>662</v>
      </c>
      <c r="F2832" s="3">
        <v>1.4</v>
      </c>
    </row>
    <row r="2833" spans="1:6" s="4" customFormat="1" ht="72" hidden="1" x14ac:dyDescent="0.3">
      <c r="A2833" s="1" t="s">
        <v>309</v>
      </c>
      <c r="B2833" s="1" t="s">
        <v>1417</v>
      </c>
      <c r="C2833" s="1" t="s">
        <v>238</v>
      </c>
      <c r="D2833" s="1" t="s">
        <v>51</v>
      </c>
      <c r="E2833" s="2" t="s">
        <v>663</v>
      </c>
      <c r="F2833" s="3">
        <v>1863.9</v>
      </c>
    </row>
    <row r="2834" spans="1:6" s="4" customFormat="1" ht="84" hidden="1" x14ac:dyDescent="0.3">
      <c r="A2834" s="1" t="s">
        <v>309</v>
      </c>
      <c r="B2834" s="1" t="s">
        <v>1417</v>
      </c>
      <c r="C2834" s="1" t="s">
        <v>238</v>
      </c>
      <c r="D2834" s="1" t="s">
        <v>52</v>
      </c>
      <c r="E2834" s="2" t="s">
        <v>664</v>
      </c>
      <c r="F2834" s="3">
        <v>1863.9</v>
      </c>
    </row>
    <row r="2835" spans="1:6" s="4" customFormat="1" ht="24" hidden="1" x14ac:dyDescent="0.3">
      <c r="A2835" s="1" t="s">
        <v>309</v>
      </c>
      <c r="B2835" s="1" t="s">
        <v>1417</v>
      </c>
      <c r="C2835" s="1" t="s">
        <v>238</v>
      </c>
      <c r="D2835" s="1" t="s">
        <v>53</v>
      </c>
      <c r="E2835" s="2" t="s">
        <v>679</v>
      </c>
      <c r="F2835" s="3">
        <v>0.3</v>
      </c>
    </row>
    <row r="2836" spans="1:6" s="4" customFormat="1" ht="36" hidden="1" x14ac:dyDescent="0.3">
      <c r="A2836" s="1" t="s">
        <v>309</v>
      </c>
      <c r="B2836" s="1" t="s">
        <v>1417</v>
      </c>
      <c r="C2836" s="1" t="s">
        <v>238</v>
      </c>
      <c r="D2836" s="1" t="s">
        <v>60</v>
      </c>
      <c r="E2836" s="2" t="s">
        <v>682</v>
      </c>
      <c r="F2836" s="3">
        <v>0.3</v>
      </c>
    </row>
    <row r="2837" spans="1:6" s="4" customFormat="1" ht="36" hidden="1" x14ac:dyDescent="0.3">
      <c r="A2837" s="1" t="s">
        <v>309</v>
      </c>
      <c r="B2837" s="1" t="s">
        <v>1393</v>
      </c>
      <c r="C2837" s="1"/>
      <c r="D2837" s="1"/>
      <c r="E2837" s="2" t="s">
        <v>635</v>
      </c>
      <c r="F2837" s="3">
        <v>1850.2</v>
      </c>
    </row>
    <row r="2838" spans="1:6" s="4" customFormat="1" ht="48" x14ac:dyDescent="0.3">
      <c r="A2838" s="1" t="s">
        <v>309</v>
      </c>
      <c r="B2838" s="1" t="s">
        <v>1393</v>
      </c>
      <c r="C2838" s="1" t="s">
        <v>181</v>
      </c>
      <c r="D2838" s="1"/>
      <c r="E2838" s="2" t="s">
        <v>685</v>
      </c>
      <c r="F2838" s="3">
        <v>1850.2</v>
      </c>
    </row>
    <row r="2839" spans="1:6" s="4" customFormat="1" ht="48" x14ac:dyDescent="0.3">
      <c r="A2839" s="1" t="s">
        <v>309</v>
      </c>
      <c r="B2839" s="1" t="s">
        <v>1393</v>
      </c>
      <c r="C2839" s="1" t="s">
        <v>247</v>
      </c>
      <c r="D2839" s="1"/>
      <c r="E2839" s="2" t="s">
        <v>686</v>
      </c>
      <c r="F2839" s="3">
        <v>1730.2</v>
      </c>
    </row>
    <row r="2840" spans="1:6" s="4" customFormat="1" ht="144" x14ac:dyDescent="0.3">
      <c r="A2840" s="1" t="s">
        <v>309</v>
      </c>
      <c r="B2840" s="1" t="s">
        <v>1393</v>
      </c>
      <c r="C2840" s="1" t="s">
        <v>248</v>
      </c>
      <c r="D2840" s="1"/>
      <c r="E2840" s="2" t="s">
        <v>1270</v>
      </c>
      <c r="F2840" s="3">
        <v>161.19999999999999</v>
      </c>
    </row>
    <row r="2841" spans="1:6" s="4" customFormat="1" ht="84" x14ac:dyDescent="0.3">
      <c r="A2841" s="1" t="s">
        <v>309</v>
      </c>
      <c r="B2841" s="1" t="s">
        <v>1393</v>
      </c>
      <c r="C2841" s="1" t="s">
        <v>242</v>
      </c>
      <c r="D2841" s="1"/>
      <c r="E2841" s="2" t="s">
        <v>688</v>
      </c>
      <c r="F2841" s="3">
        <v>129.19999999999999</v>
      </c>
    </row>
    <row r="2842" spans="1:6" s="4" customFormat="1" ht="84" hidden="1" x14ac:dyDescent="0.3">
      <c r="A2842" s="1" t="s">
        <v>309</v>
      </c>
      <c r="B2842" s="1" t="s">
        <v>1393</v>
      </c>
      <c r="C2842" s="1" t="s">
        <v>242</v>
      </c>
      <c r="D2842" s="1" t="s">
        <v>143</v>
      </c>
      <c r="E2842" s="2" t="s">
        <v>673</v>
      </c>
      <c r="F2842" s="3">
        <v>129.19999999999999</v>
      </c>
    </row>
    <row r="2843" spans="1:6" s="4" customFormat="1" ht="84" hidden="1" x14ac:dyDescent="0.3">
      <c r="A2843" s="1" t="s">
        <v>309</v>
      </c>
      <c r="B2843" s="1" t="s">
        <v>1393</v>
      </c>
      <c r="C2843" s="1" t="s">
        <v>242</v>
      </c>
      <c r="D2843" s="1" t="s">
        <v>139</v>
      </c>
      <c r="E2843" s="2" t="s">
        <v>676</v>
      </c>
      <c r="F2843" s="3">
        <v>129.19999999999999</v>
      </c>
    </row>
    <row r="2844" spans="1:6" s="4" customFormat="1" ht="108" x14ac:dyDescent="0.3">
      <c r="A2844" s="1" t="s">
        <v>309</v>
      </c>
      <c r="B2844" s="1" t="s">
        <v>1393</v>
      </c>
      <c r="C2844" s="1" t="s">
        <v>243</v>
      </c>
      <c r="D2844" s="1"/>
      <c r="E2844" s="2" t="s">
        <v>689</v>
      </c>
      <c r="F2844" s="3">
        <v>32</v>
      </c>
    </row>
    <row r="2845" spans="1:6" s="4" customFormat="1" ht="84" hidden="1" x14ac:dyDescent="0.3">
      <c r="A2845" s="1" t="s">
        <v>309</v>
      </c>
      <c r="B2845" s="1" t="s">
        <v>1393</v>
      </c>
      <c r="C2845" s="1" t="s">
        <v>243</v>
      </c>
      <c r="D2845" s="1" t="s">
        <v>143</v>
      </c>
      <c r="E2845" s="2" t="s">
        <v>673</v>
      </c>
      <c r="F2845" s="3">
        <v>32</v>
      </c>
    </row>
    <row r="2846" spans="1:6" s="4" customFormat="1" ht="84" hidden="1" x14ac:dyDescent="0.3">
      <c r="A2846" s="1" t="s">
        <v>309</v>
      </c>
      <c r="B2846" s="1" t="s">
        <v>1393</v>
      </c>
      <c r="C2846" s="1" t="s">
        <v>243</v>
      </c>
      <c r="D2846" s="1" t="s">
        <v>139</v>
      </c>
      <c r="E2846" s="2" t="s">
        <v>676</v>
      </c>
      <c r="F2846" s="3">
        <v>32</v>
      </c>
    </row>
    <row r="2847" spans="1:6" s="4" customFormat="1" ht="120" x14ac:dyDescent="0.3">
      <c r="A2847" s="1" t="s">
        <v>309</v>
      </c>
      <c r="B2847" s="1" t="s">
        <v>1393</v>
      </c>
      <c r="C2847" s="1" t="s">
        <v>249</v>
      </c>
      <c r="D2847" s="1"/>
      <c r="E2847" s="2" t="s">
        <v>690</v>
      </c>
      <c r="F2847" s="3">
        <v>540.1</v>
      </c>
    </row>
    <row r="2848" spans="1:6" s="4" customFormat="1" ht="72" x14ac:dyDescent="0.3">
      <c r="A2848" s="1" t="s">
        <v>309</v>
      </c>
      <c r="B2848" s="1" t="s">
        <v>1393</v>
      </c>
      <c r="C2848" s="1" t="s">
        <v>244</v>
      </c>
      <c r="D2848" s="1"/>
      <c r="E2848" s="2" t="s">
        <v>692</v>
      </c>
      <c r="F2848" s="3">
        <v>510.1</v>
      </c>
    </row>
    <row r="2849" spans="1:6" s="4" customFormat="1" ht="84" hidden="1" x14ac:dyDescent="0.3">
      <c r="A2849" s="1" t="s">
        <v>309</v>
      </c>
      <c r="B2849" s="1" t="s">
        <v>1393</v>
      </c>
      <c r="C2849" s="1" t="s">
        <v>244</v>
      </c>
      <c r="D2849" s="1" t="s">
        <v>143</v>
      </c>
      <c r="E2849" s="2" t="s">
        <v>673</v>
      </c>
      <c r="F2849" s="3">
        <v>510.1</v>
      </c>
    </row>
    <row r="2850" spans="1:6" s="4" customFormat="1" ht="84" hidden="1" x14ac:dyDescent="0.3">
      <c r="A2850" s="1" t="s">
        <v>309</v>
      </c>
      <c r="B2850" s="1" t="s">
        <v>1393</v>
      </c>
      <c r="C2850" s="1" t="s">
        <v>244</v>
      </c>
      <c r="D2850" s="1" t="s">
        <v>139</v>
      </c>
      <c r="E2850" s="2" t="s">
        <v>676</v>
      </c>
      <c r="F2850" s="3">
        <v>510.1</v>
      </c>
    </row>
    <row r="2851" spans="1:6" s="4" customFormat="1" ht="72" x14ac:dyDescent="0.3">
      <c r="A2851" s="1" t="s">
        <v>309</v>
      </c>
      <c r="B2851" s="1" t="s">
        <v>1393</v>
      </c>
      <c r="C2851" s="1" t="s">
        <v>245</v>
      </c>
      <c r="D2851" s="1"/>
      <c r="E2851" s="2" t="s">
        <v>1387</v>
      </c>
      <c r="F2851" s="3">
        <v>30</v>
      </c>
    </row>
    <row r="2852" spans="1:6" s="4" customFormat="1" ht="84" hidden="1" x14ac:dyDescent="0.3">
      <c r="A2852" s="1" t="s">
        <v>309</v>
      </c>
      <c r="B2852" s="1" t="s">
        <v>1393</v>
      </c>
      <c r="C2852" s="1" t="s">
        <v>245</v>
      </c>
      <c r="D2852" s="1" t="s">
        <v>143</v>
      </c>
      <c r="E2852" s="2" t="s">
        <v>673</v>
      </c>
      <c r="F2852" s="3">
        <v>30</v>
      </c>
    </row>
    <row r="2853" spans="1:6" s="4" customFormat="1" ht="84" hidden="1" x14ac:dyDescent="0.3">
      <c r="A2853" s="1" t="s">
        <v>309</v>
      </c>
      <c r="B2853" s="1" t="s">
        <v>1393</v>
      </c>
      <c r="C2853" s="1" t="s">
        <v>245</v>
      </c>
      <c r="D2853" s="1" t="s">
        <v>139</v>
      </c>
      <c r="E2853" s="2" t="s">
        <v>676</v>
      </c>
      <c r="F2853" s="3">
        <v>30</v>
      </c>
    </row>
    <row r="2854" spans="1:6" s="4" customFormat="1" ht="96" x14ac:dyDescent="0.3">
      <c r="A2854" s="1" t="s">
        <v>309</v>
      </c>
      <c r="B2854" s="1" t="s">
        <v>1393</v>
      </c>
      <c r="C2854" s="1" t="s">
        <v>250</v>
      </c>
      <c r="D2854" s="1"/>
      <c r="E2854" s="2" t="s">
        <v>693</v>
      </c>
      <c r="F2854" s="3">
        <v>1028.9000000000001</v>
      </c>
    </row>
    <row r="2855" spans="1:6" s="4" customFormat="1" ht="72" x14ac:dyDescent="0.3">
      <c r="A2855" s="1" t="s">
        <v>309</v>
      </c>
      <c r="B2855" s="1" t="s">
        <v>1393</v>
      </c>
      <c r="C2855" s="1" t="s">
        <v>246</v>
      </c>
      <c r="D2855" s="1"/>
      <c r="E2855" s="2" t="s">
        <v>694</v>
      </c>
      <c r="F2855" s="3">
        <v>1028.9000000000001</v>
      </c>
    </row>
    <row r="2856" spans="1:6" s="4" customFormat="1" ht="72" hidden="1" x14ac:dyDescent="0.3">
      <c r="A2856" s="1" t="s">
        <v>309</v>
      </c>
      <c r="B2856" s="1" t="s">
        <v>1393</v>
      </c>
      <c r="C2856" s="1" t="s">
        <v>246</v>
      </c>
      <c r="D2856" s="1" t="s">
        <v>51</v>
      </c>
      <c r="E2856" s="2" t="s">
        <v>663</v>
      </c>
      <c r="F2856" s="3">
        <v>1028.489</v>
      </c>
    </row>
    <row r="2857" spans="1:6" s="4" customFormat="1" ht="84" hidden="1" x14ac:dyDescent="0.3">
      <c r="A2857" s="1" t="s">
        <v>309</v>
      </c>
      <c r="B2857" s="1" t="s">
        <v>1393</v>
      </c>
      <c r="C2857" s="1" t="s">
        <v>246</v>
      </c>
      <c r="D2857" s="1" t="s">
        <v>52</v>
      </c>
      <c r="E2857" s="2" t="s">
        <v>664</v>
      </c>
      <c r="F2857" s="3">
        <v>1028.489</v>
      </c>
    </row>
    <row r="2858" spans="1:6" s="4" customFormat="1" ht="24" hidden="1" x14ac:dyDescent="0.3">
      <c r="A2858" s="1" t="s">
        <v>309</v>
      </c>
      <c r="B2858" s="1" t="s">
        <v>1393</v>
      </c>
      <c r="C2858" s="1" t="s">
        <v>246</v>
      </c>
      <c r="D2858" s="1" t="s">
        <v>53</v>
      </c>
      <c r="E2858" s="2" t="s">
        <v>679</v>
      </c>
      <c r="F2858" s="3">
        <v>0.41099999999999998</v>
      </c>
    </row>
    <row r="2859" spans="1:6" s="4" customFormat="1" ht="36" hidden="1" x14ac:dyDescent="0.3">
      <c r="A2859" s="1" t="s">
        <v>309</v>
      </c>
      <c r="B2859" s="1" t="s">
        <v>1393</v>
      </c>
      <c r="C2859" s="1" t="s">
        <v>246</v>
      </c>
      <c r="D2859" s="1" t="s">
        <v>60</v>
      </c>
      <c r="E2859" s="2" t="s">
        <v>682</v>
      </c>
      <c r="F2859" s="3">
        <v>0.41099999999999998</v>
      </c>
    </row>
    <row r="2860" spans="1:6" s="4" customFormat="1" ht="60" x14ac:dyDescent="0.3">
      <c r="A2860" s="1" t="s">
        <v>309</v>
      </c>
      <c r="B2860" s="1" t="s">
        <v>1393</v>
      </c>
      <c r="C2860" s="1" t="s">
        <v>182</v>
      </c>
      <c r="D2860" s="1"/>
      <c r="E2860" s="2" t="s">
        <v>695</v>
      </c>
      <c r="F2860" s="3">
        <v>120</v>
      </c>
    </row>
    <row r="2861" spans="1:6" s="4" customFormat="1" ht="120" x14ac:dyDescent="0.3">
      <c r="A2861" s="1" t="s">
        <v>309</v>
      </c>
      <c r="B2861" s="1" t="s">
        <v>1393</v>
      </c>
      <c r="C2861" s="1" t="s">
        <v>183</v>
      </c>
      <c r="D2861" s="1"/>
      <c r="E2861" s="2" t="s">
        <v>696</v>
      </c>
      <c r="F2861" s="3">
        <v>120</v>
      </c>
    </row>
    <row r="2862" spans="1:6" s="4" customFormat="1" ht="168" x14ac:dyDescent="0.3">
      <c r="A2862" s="1" t="s">
        <v>309</v>
      </c>
      <c r="B2862" s="1" t="s">
        <v>1393</v>
      </c>
      <c r="C2862" s="1" t="s">
        <v>198</v>
      </c>
      <c r="D2862" s="1"/>
      <c r="E2862" s="2" t="s">
        <v>697</v>
      </c>
      <c r="F2862" s="3">
        <v>25</v>
      </c>
    </row>
    <row r="2863" spans="1:6" s="4" customFormat="1" ht="84" hidden="1" x14ac:dyDescent="0.3">
      <c r="A2863" s="1" t="s">
        <v>309</v>
      </c>
      <c r="B2863" s="1" t="s">
        <v>1393</v>
      </c>
      <c r="C2863" s="1" t="s">
        <v>198</v>
      </c>
      <c r="D2863" s="1" t="s">
        <v>143</v>
      </c>
      <c r="E2863" s="2" t="s">
        <v>673</v>
      </c>
      <c r="F2863" s="3">
        <v>25</v>
      </c>
    </row>
    <row r="2864" spans="1:6" s="4" customFormat="1" ht="84" hidden="1" x14ac:dyDescent="0.3">
      <c r="A2864" s="1" t="s">
        <v>309</v>
      </c>
      <c r="B2864" s="1" t="s">
        <v>1393</v>
      </c>
      <c r="C2864" s="1" t="s">
        <v>198</v>
      </c>
      <c r="D2864" s="1" t="s">
        <v>139</v>
      </c>
      <c r="E2864" s="2" t="s">
        <v>676</v>
      </c>
      <c r="F2864" s="3">
        <v>25</v>
      </c>
    </row>
    <row r="2865" spans="1:6" s="4" customFormat="1" ht="156" x14ac:dyDescent="0.3">
      <c r="A2865" s="1" t="s">
        <v>309</v>
      </c>
      <c r="B2865" s="1" t="s">
        <v>1393</v>
      </c>
      <c r="C2865" s="1" t="s">
        <v>170</v>
      </c>
      <c r="D2865" s="1"/>
      <c r="E2865" s="2" t="s">
        <v>698</v>
      </c>
      <c r="F2865" s="3">
        <v>95</v>
      </c>
    </row>
    <row r="2866" spans="1:6" s="4" customFormat="1" ht="84" hidden="1" x14ac:dyDescent="0.3">
      <c r="A2866" s="1" t="s">
        <v>309</v>
      </c>
      <c r="B2866" s="1" t="s">
        <v>1393</v>
      </c>
      <c r="C2866" s="1" t="s">
        <v>170</v>
      </c>
      <c r="D2866" s="1" t="s">
        <v>143</v>
      </c>
      <c r="E2866" s="2" t="s">
        <v>673</v>
      </c>
      <c r="F2866" s="3">
        <v>95</v>
      </c>
    </row>
    <row r="2867" spans="1:6" s="4" customFormat="1" ht="84" hidden="1" x14ac:dyDescent="0.3">
      <c r="A2867" s="1" t="s">
        <v>309</v>
      </c>
      <c r="B2867" s="1" t="s">
        <v>1393</v>
      </c>
      <c r="C2867" s="1" t="s">
        <v>170</v>
      </c>
      <c r="D2867" s="1" t="s">
        <v>139</v>
      </c>
      <c r="E2867" s="2" t="s">
        <v>676</v>
      </c>
      <c r="F2867" s="3">
        <v>95</v>
      </c>
    </row>
    <row r="2868" spans="1:6" s="4" customFormat="1" ht="48" hidden="1" x14ac:dyDescent="0.3">
      <c r="A2868" s="1" t="s">
        <v>309</v>
      </c>
      <c r="B2868" s="1" t="s">
        <v>130</v>
      </c>
      <c r="C2868" s="1"/>
      <c r="D2868" s="1"/>
      <c r="E2868" s="2" t="s">
        <v>620</v>
      </c>
      <c r="F2868" s="3">
        <v>99.368999999999986</v>
      </c>
    </row>
    <row r="2869" spans="1:6" s="4" customFormat="1" ht="84" hidden="1" x14ac:dyDescent="0.3">
      <c r="A2869" s="1" t="s">
        <v>309</v>
      </c>
      <c r="B2869" s="1" t="s">
        <v>1418</v>
      </c>
      <c r="C2869" s="1"/>
      <c r="D2869" s="1"/>
      <c r="E2869" s="2" t="s">
        <v>636</v>
      </c>
      <c r="F2869" s="3">
        <v>4.5999999999999996</v>
      </c>
    </row>
    <row r="2870" spans="1:6" s="4" customFormat="1" ht="36" x14ac:dyDescent="0.3">
      <c r="A2870" s="1" t="s">
        <v>309</v>
      </c>
      <c r="B2870" s="1" t="s">
        <v>1418</v>
      </c>
      <c r="C2870" s="1" t="s">
        <v>184</v>
      </c>
      <c r="D2870" s="1"/>
      <c r="E2870" s="2" t="s">
        <v>700</v>
      </c>
      <c r="F2870" s="3">
        <v>4.5999999999999996</v>
      </c>
    </row>
    <row r="2871" spans="1:6" s="4" customFormat="1" ht="144" x14ac:dyDescent="0.3">
      <c r="A2871" s="1" t="s">
        <v>309</v>
      </c>
      <c r="B2871" s="1" t="s">
        <v>1418</v>
      </c>
      <c r="C2871" s="1" t="s">
        <v>252</v>
      </c>
      <c r="D2871" s="1"/>
      <c r="E2871" s="2" t="s">
        <v>708</v>
      </c>
      <c r="F2871" s="3">
        <v>4.5999999999999996</v>
      </c>
    </row>
    <row r="2872" spans="1:6" s="4" customFormat="1" ht="120" x14ac:dyDescent="0.3">
      <c r="A2872" s="1" t="s">
        <v>309</v>
      </c>
      <c r="B2872" s="1" t="s">
        <v>1418</v>
      </c>
      <c r="C2872" s="1" t="s">
        <v>253</v>
      </c>
      <c r="D2872" s="1"/>
      <c r="E2872" s="2" t="s">
        <v>717</v>
      </c>
      <c r="F2872" s="3">
        <v>4.5999999999999996</v>
      </c>
    </row>
    <row r="2873" spans="1:6" s="4" customFormat="1" ht="48" x14ac:dyDescent="0.3">
      <c r="A2873" s="1" t="s">
        <v>309</v>
      </c>
      <c r="B2873" s="1" t="s">
        <v>1418</v>
      </c>
      <c r="C2873" s="1" t="s">
        <v>251</v>
      </c>
      <c r="D2873" s="1"/>
      <c r="E2873" s="2" t="s">
        <v>718</v>
      </c>
      <c r="F2873" s="3">
        <v>4.5999999999999996</v>
      </c>
    </row>
    <row r="2874" spans="1:6" s="4" customFormat="1" ht="72" hidden="1" x14ac:dyDescent="0.3">
      <c r="A2874" s="1" t="s">
        <v>309</v>
      </c>
      <c r="B2874" s="1" t="s">
        <v>1418</v>
      </c>
      <c r="C2874" s="1" t="s">
        <v>251</v>
      </c>
      <c r="D2874" s="1" t="s">
        <v>51</v>
      </c>
      <c r="E2874" s="2" t="s">
        <v>663</v>
      </c>
      <c r="F2874" s="3">
        <v>4.5999999999999996</v>
      </c>
    </row>
    <row r="2875" spans="1:6" s="4" customFormat="1" ht="84" hidden="1" x14ac:dyDescent="0.3">
      <c r="A2875" s="1" t="s">
        <v>309</v>
      </c>
      <c r="B2875" s="1" t="s">
        <v>1418</v>
      </c>
      <c r="C2875" s="1" t="s">
        <v>251</v>
      </c>
      <c r="D2875" s="1" t="s">
        <v>52</v>
      </c>
      <c r="E2875" s="2" t="s">
        <v>664</v>
      </c>
      <c r="F2875" s="3">
        <v>4.5999999999999996</v>
      </c>
    </row>
    <row r="2876" spans="1:6" s="4" customFormat="1" ht="72" hidden="1" x14ac:dyDescent="0.3">
      <c r="A2876" s="1" t="s">
        <v>309</v>
      </c>
      <c r="B2876" s="1" t="s">
        <v>1419</v>
      </c>
      <c r="C2876" s="1"/>
      <c r="D2876" s="1"/>
      <c r="E2876" s="2" t="s">
        <v>638</v>
      </c>
      <c r="F2876" s="3">
        <v>94.768999999999991</v>
      </c>
    </row>
    <row r="2877" spans="1:6" s="4" customFormat="1" ht="36" x14ac:dyDescent="0.3">
      <c r="A2877" s="1" t="s">
        <v>309</v>
      </c>
      <c r="B2877" s="1" t="s">
        <v>1419</v>
      </c>
      <c r="C2877" s="1" t="s">
        <v>184</v>
      </c>
      <c r="D2877" s="1"/>
      <c r="E2877" s="2" t="s">
        <v>700</v>
      </c>
      <c r="F2877" s="3">
        <v>87.699999999999989</v>
      </c>
    </row>
    <row r="2878" spans="1:6" s="4" customFormat="1" ht="84" x14ac:dyDescent="0.3">
      <c r="A2878" s="1" t="s">
        <v>309</v>
      </c>
      <c r="B2878" s="1" t="s">
        <v>1419</v>
      </c>
      <c r="C2878" s="1" t="s">
        <v>255</v>
      </c>
      <c r="D2878" s="1"/>
      <c r="E2878" s="2" t="s">
        <v>719</v>
      </c>
      <c r="F2878" s="3">
        <v>87.699999999999989</v>
      </c>
    </row>
    <row r="2879" spans="1:6" s="4" customFormat="1" ht="72" x14ac:dyDescent="0.3">
      <c r="A2879" s="1" t="s">
        <v>309</v>
      </c>
      <c r="B2879" s="1" t="s">
        <v>1419</v>
      </c>
      <c r="C2879" s="1" t="s">
        <v>256</v>
      </c>
      <c r="D2879" s="1"/>
      <c r="E2879" s="2" t="s">
        <v>720</v>
      </c>
      <c r="F2879" s="3">
        <v>87.699999999999989</v>
      </c>
    </row>
    <row r="2880" spans="1:6" s="4" customFormat="1" ht="84" x14ac:dyDescent="0.3">
      <c r="A2880" s="1" t="s">
        <v>309</v>
      </c>
      <c r="B2880" s="1" t="s">
        <v>1419</v>
      </c>
      <c r="C2880" s="1" t="s">
        <v>254</v>
      </c>
      <c r="D2880" s="1"/>
      <c r="E2880" s="2" t="s">
        <v>722</v>
      </c>
      <c r="F2880" s="3">
        <v>87.699999999999989</v>
      </c>
    </row>
    <row r="2881" spans="1:6" s="4" customFormat="1" ht="72" hidden="1" x14ac:dyDescent="0.3">
      <c r="A2881" s="1" t="s">
        <v>309</v>
      </c>
      <c r="B2881" s="1" t="s">
        <v>1419</v>
      </c>
      <c r="C2881" s="1" t="s">
        <v>254</v>
      </c>
      <c r="D2881" s="1" t="s">
        <v>51</v>
      </c>
      <c r="E2881" s="2" t="s">
        <v>663</v>
      </c>
      <c r="F2881" s="3">
        <v>58.8</v>
      </c>
    </row>
    <row r="2882" spans="1:6" s="4" customFormat="1" ht="84" hidden="1" x14ac:dyDescent="0.3">
      <c r="A2882" s="1" t="s">
        <v>309</v>
      </c>
      <c r="B2882" s="1" t="s">
        <v>1419</v>
      </c>
      <c r="C2882" s="1" t="s">
        <v>254</v>
      </c>
      <c r="D2882" s="1" t="s">
        <v>52</v>
      </c>
      <c r="E2882" s="2" t="s">
        <v>664</v>
      </c>
      <c r="F2882" s="3">
        <v>58.8</v>
      </c>
    </row>
    <row r="2883" spans="1:6" s="4" customFormat="1" ht="24" hidden="1" x14ac:dyDescent="0.3">
      <c r="A2883" s="1" t="s">
        <v>309</v>
      </c>
      <c r="B2883" s="1" t="s">
        <v>1419</v>
      </c>
      <c r="C2883" s="1" t="s">
        <v>254</v>
      </c>
      <c r="D2883" s="1" t="s">
        <v>53</v>
      </c>
      <c r="E2883" s="2" t="s">
        <v>679</v>
      </c>
      <c r="F2883" s="3">
        <v>28.9</v>
      </c>
    </row>
    <row r="2884" spans="1:6" s="4" customFormat="1" ht="36" hidden="1" x14ac:dyDescent="0.3">
      <c r="A2884" s="1" t="s">
        <v>309</v>
      </c>
      <c r="B2884" s="1" t="s">
        <v>1419</v>
      </c>
      <c r="C2884" s="1" t="s">
        <v>254</v>
      </c>
      <c r="D2884" s="1" t="s">
        <v>60</v>
      </c>
      <c r="E2884" s="2" t="s">
        <v>682</v>
      </c>
      <c r="F2884" s="3">
        <v>28.9</v>
      </c>
    </row>
    <row r="2885" spans="1:6" s="4" customFormat="1" ht="60" x14ac:dyDescent="0.3">
      <c r="A2885" s="1" t="s">
        <v>309</v>
      </c>
      <c r="B2885" s="1" t="s">
        <v>1419</v>
      </c>
      <c r="C2885" s="1" t="s">
        <v>62</v>
      </c>
      <c r="D2885" s="1"/>
      <c r="E2885" s="2" t="s">
        <v>1196</v>
      </c>
      <c r="F2885" s="3">
        <v>7.069</v>
      </c>
    </row>
    <row r="2886" spans="1:6" s="4" customFormat="1" ht="36" x14ac:dyDescent="0.3">
      <c r="A2886" s="1" t="s">
        <v>309</v>
      </c>
      <c r="B2886" s="1" t="s">
        <v>1419</v>
      </c>
      <c r="C2886" s="1" t="s">
        <v>63</v>
      </c>
      <c r="D2886" s="1"/>
      <c r="E2886" s="2" t="s">
        <v>115</v>
      </c>
      <c r="F2886" s="3">
        <v>7.069</v>
      </c>
    </row>
    <row r="2887" spans="1:6" s="4" customFormat="1" ht="48" x14ac:dyDescent="0.3">
      <c r="A2887" s="1" t="s">
        <v>309</v>
      </c>
      <c r="B2887" s="1" t="s">
        <v>1419</v>
      </c>
      <c r="C2887" s="1" t="s">
        <v>375</v>
      </c>
      <c r="D2887" s="1"/>
      <c r="E2887" s="2" t="s">
        <v>1211</v>
      </c>
      <c r="F2887" s="3">
        <v>7.069</v>
      </c>
    </row>
    <row r="2888" spans="1:6" s="4" customFormat="1" ht="72" hidden="1" x14ac:dyDescent="0.3">
      <c r="A2888" s="1" t="s">
        <v>309</v>
      </c>
      <c r="B2888" s="1" t="s">
        <v>1419</v>
      </c>
      <c r="C2888" s="1" t="s">
        <v>375</v>
      </c>
      <c r="D2888" s="1" t="s">
        <v>51</v>
      </c>
      <c r="E2888" s="2" t="s">
        <v>663</v>
      </c>
      <c r="F2888" s="3">
        <v>7.069</v>
      </c>
    </row>
    <row r="2889" spans="1:6" s="4" customFormat="1" ht="84" hidden="1" x14ac:dyDescent="0.3">
      <c r="A2889" s="1" t="s">
        <v>309</v>
      </c>
      <c r="B2889" s="1" t="s">
        <v>1419</v>
      </c>
      <c r="C2889" s="1" t="s">
        <v>375</v>
      </c>
      <c r="D2889" s="1" t="s">
        <v>52</v>
      </c>
      <c r="E2889" s="2" t="s">
        <v>664</v>
      </c>
      <c r="F2889" s="3">
        <v>7.069</v>
      </c>
    </row>
    <row r="2890" spans="1:6" s="4" customFormat="1" ht="24" hidden="1" x14ac:dyDescent="0.3">
      <c r="A2890" s="1" t="s">
        <v>309</v>
      </c>
      <c r="B2890" s="1" t="s">
        <v>70</v>
      </c>
      <c r="C2890" s="1"/>
      <c r="D2890" s="1"/>
      <c r="E2890" s="2" t="s">
        <v>621</v>
      </c>
      <c r="F2890" s="3">
        <v>57891.69</v>
      </c>
    </row>
    <row r="2891" spans="1:6" s="4" customFormat="1" ht="24" hidden="1" x14ac:dyDescent="0.3">
      <c r="A2891" s="1" t="s">
        <v>309</v>
      </c>
      <c r="B2891" s="1" t="s">
        <v>1420</v>
      </c>
      <c r="C2891" s="1"/>
      <c r="D2891" s="1"/>
      <c r="E2891" s="2" t="s">
        <v>641</v>
      </c>
      <c r="F2891" s="3">
        <v>57681.090000000004</v>
      </c>
    </row>
    <row r="2892" spans="1:6" s="4" customFormat="1" ht="72" x14ac:dyDescent="0.3">
      <c r="A2892" s="1" t="s">
        <v>309</v>
      </c>
      <c r="B2892" s="1" t="s">
        <v>1420</v>
      </c>
      <c r="C2892" s="1" t="s">
        <v>263</v>
      </c>
      <c r="D2892" s="1"/>
      <c r="E2892" s="2" t="s">
        <v>812</v>
      </c>
      <c r="F2892" s="3">
        <v>56905.69</v>
      </c>
    </row>
    <row r="2893" spans="1:6" s="4" customFormat="1" ht="84" x14ac:dyDescent="0.3">
      <c r="A2893" s="1" t="s">
        <v>309</v>
      </c>
      <c r="B2893" s="1" t="s">
        <v>1420</v>
      </c>
      <c r="C2893" s="1" t="s">
        <v>264</v>
      </c>
      <c r="D2893" s="1"/>
      <c r="E2893" s="2" t="s">
        <v>813</v>
      </c>
      <c r="F2893" s="3">
        <v>56905.69</v>
      </c>
    </row>
    <row r="2894" spans="1:6" s="4" customFormat="1" ht="120" x14ac:dyDescent="0.3">
      <c r="A2894" s="1" t="s">
        <v>309</v>
      </c>
      <c r="B2894" s="1" t="s">
        <v>1420</v>
      </c>
      <c r="C2894" s="1" t="s">
        <v>265</v>
      </c>
      <c r="D2894" s="1"/>
      <c r="E2894" s="2" t="s">
        <v>814</v>
      </c>
      <c r="F2894" s="3">
        <v>32935.599999999999</v>
      </c>
    </row>
    <row r="2895" spans="1:6" s="4" customFormat="1" ht="48" x14ac:dyDescent="0.3">
      <c r="A2895" s="1" t="s">
        <v>309</v>
      </c>
      <c r="B2895" s="1" t="s">
        <v>1420</v>
      </c>
      <c r="C2895" s="1" t="s">
        <v>257</v>
      </c>
      <c r="D2895" s="1"/>
      <c r="E2895" s="2" t="s">
        <v>815</v>
      </c>
      <c r="F2895" s="3">
        <v>31904</v>
      </c>
    </row>
    <row r="2896" spans="1:6" s="4" customFormat="1" ht="72" hidden="1" x14ac:dyDescent="0.3">
      <c r="A2896" s="1" t="s">
        <v>309</v>
      </c>
      <c r="B2896" s="1" t="s">
        <v>1420</v>
      </c>
      <c r="C2896" s="1" t="s">
        <v>257</v>
      </c>
      <c r="D2896" s="1" t="s">
        <v>51</v>
      </c>
      <c r="E2896" s="2" t="s">
        <v>663</v>
      </c>
      <c r="F2896" s="3">
        <v>31904</v>
      </c>
    </row>
    <row r="2897" spans="1:6" s="4" customFormat="1" ht="84" hidden="1" x14ac:dyDescent="0.3">
      <c r="A2897" s="1" t="s">
        <v>309</v>
      </c>
      <c r="B2897" s="1" t="s">
        <v>1420</v>
      </c>
      <c r="C2897" s="1" t="s">
        <v>257</v>
      </c>
      <c r="D2897" s="1" t="s">
        <v>52</v>
      </c>
      <c r="E2897" s="2" t="s">
        <v>664</v>
      </c>
      <c r="F2897" s="3">
        <v>31904</v>
      </c>
    </row>
    <row r="2898" spans="1:6" s="4" customFormat="1" ht="60" x14ac:dyDescent="0.3">
      <c r="A2898" s="1" t="s">
        <v>309</v>
      </c>
      <c r="B2898" s="1" t="s">
        <v>1420</v>
      </c>
      <c r="C2898" s="1" t="s">
        <v>258</v>
      </c>
      <c r="D2898" s="1"/>
      <c r="E2898" s="2" t="s">
        <v>817</v>
      </c>
      <c r="F2898" s="3">
        <v>1031.5999999999999</v>
      </c>
    </row>
    <row r="2899" spans="1:6" s="4" customFormat="1" ht="72" hidden="1" x14ac:dyDescent="0.3">
      <c r="A2899" s="1" t="s">
        <v>309</v>
      </c>
      <c r="B2899" s="1" t="s">
        <v>1420</v>
      </c>
      <c r="C2899" s="1" t="s">
        <v>258</v>
      </c>
      <c r="D2899" s="1" t="s">
        <v>51</v>
      </c>
      <c r="E2899" s="2" t="s">
        <v>663</v>
      </c>
      <c r="F2899" s="3">
        <v>1031.5999999999999</v>
      </c>
    </row>
    <row r="2900" spans="1:6" s="4" customFormat="1" ht="84" hidden="1" x14ac:dyDescent="0.3">
      <c r="A2900" s="1" t="s">
        <v>309</v>
      </c>
      <c r="B2900" s="1" t="s">
        <v>1420</v>
      </c>
      <c r="C2900" s="1" t="s">
        <v>258</v>
      </c>
      <c r="D2900" s="1" t="s">
        <v>52</v>
      </c>
      <c r="E2900" s="2" t="s">
        <v>664</v>
      </c>
      <c r="F2900" s="3">
        <v>1031.5999999999999</v>
      </c>
    </row>
    <row r="2901" spans="1:6" s="4" customFormat="1" ht="48" x14ac:dyDescent="0.3">
      <c r="A2901" s="1" t="s">
        <v>309</v>
      </c>
      <c r="B2901" s="1" t="s">
        <v>1420</v>
      </c>
      <c r="C2901" s="1" t="s">
        <v>1440</v>
      </c>
      <c r="D2901" s="1"/>
      <c r="E2901" s="2" t="s">
        <v>1441</v>
      </c>
      <c r="F2901" s="3">
        <v>23970.09</v>
      </c>
    </row>
    <row r="2902" spans="1:6" s="4" customFormat="1" ht="120" x14ac:dyDescent="0.3">
      <c r="A2902" s="1" t="s">
        <v>309</v>
      </c>
      <c r="B2902" s="1" t="s">
        <v>1420</v>
      </c>
      <c r="C2902" s="1" t="s">
        <v>1442</v>
      </c>
      <c r="D2902" s="1"/>
      <c r="E2902" s="2" t="s">
        <v>1443</v>
      </c>
      <c r="F2902" s="3">
        <v>23970.09</v>
      </c>
    </row>
    <row r="2903" spans="1:6" s="4" customFormat="1" ht="72" hidden="1" x14ac:dyDescent="0.3">
      <c r="A2903" s="1" t="s">
        <v>309</v>
      </c>
      <c r="B2903" s="1" t="s">
        <v>1420</v>
      </c>
      <c r="C2903" s="1" t="s">
        <v>1442</v>
      </c>
      <c r="D2903" s="1" t="s">
        <v>51</v>
      </c>
      <c r="E2903" s="2" t="s">
        <v>663</v>
      </c>
      <c r="F2903" s="3">
        <v>23970.09</v>
      </c>
    </row>
    <row r="2904" spans="1:6" s="4" customFormat="1" ht="84" hidden="1" x14ac:dyDescent="0.3">
      <c r="A2904" s="1" t="s">
        <v>309</v>
      </c>
      <c r="B2904" s="1" t="s">
        <v>1420</v>
      </c>
      <c r="C2904" s="1" t="s">
        <v>1442</v>
      </c>
      <c r="D2904" s="1" t="s">
        <v>52</v>
      </c>
      <c r="E2904" s="2" t="s">
        <v>664</v>
      </c>
      <c r="F2904" s="3">
        <v>23970.09</v>
      </c>
    </row>
    <row r="2905" spans="1:6" s="4" customFormat="1" ht="48" x14ac:dyDescent="0.3">
      <c r="A2905" s="1" t="s">
        <v>309</v>
      </c>
      <c r="B2905" s="1" t="s">
        <v>1420</v>
      </c>
      <c r="C2905" s="1" t="s">
        <v>266</v>
      </c>
      <c r="D2905" s="1"/>
      <c r="E2905" s="2" t="s">
        <v>5</v>
      </c>
      <c r="F2905" s="3">
        <v>647.5</v>
      </c>
    </row>
    <row r="2906" spans="1:6" s="4" customFormat="1" ht="72" x14ac:dyDescent="0.3">
      <c r="A2906" s="1" t="s">
        <v>309</v>
      </c>
      <c r="B2906" s="1" t="s">
        <v>1420</v>
      </c>
      <c r="C2906" s="1" t="s">
        <v>267</v>
      </c>
      <c r="D2906" s="1"/>
      <c r="E2906" s="2" t="s">
        <v>6</v>
      </c>
      <c r="F2906" s="3">
        <v>647.5</v>
      </c>
    </row>
    <row r="2907" spans="1:6" s="4" customFormat="1" ht="120" x14ac:dyDescent="0.3">
      <c r="A2907" s="1" t="s">
        <v>309</v>
      </c>
      <c r="B2907" s="1" t="s">
        <v>1420</v>
      </c>
      <c r="C2907" s="1" t="s">
        <v>259</v>
      </c>
      <c r="D2907" s="1"/>
      <c r="E2907" s="2" t="s">
        <v>19</v>
      </c>
      <c r="F2907" s="3">
        <v>647.5</v>
      </c>
    </row>
    <row r="2908" spans="1:6" s="4" customFormat="1" ht="72" hidden="1" x14ac:dyDescent="0.3">
      <c r="A2908" s="1" t="s">
        <v>309</v>
      </c>
      <c r="B2908" s="1" t="s">
        <v>1420</v>
      </c>
      <c r="C2908" s="1" t="s">
        <v>259</v>
      </c>
      <c r="D2908" s="1" t="s">
        <v>51</v>
      </c>
      <c r="E2908" s="2" t="s">
        <v>663</v>
      </c>
      <c r="F2908" s="3">
        <v>647.5</v>
      </c>
    </row>
    <row r="2909" spans="1:6" s="4" customFormat="1" ht="84" hidden="1" x14ac:dyDescent="0.3">
      <c r="A2909" s="1" t="s">
        <v>309</v>
      </c>
      <c r="B2909" s="1" t="s">
        <v>1420</v>
      </c>
      <c r="C2909" s="1" t="s">
        <v>259</v>
      </c>
      <c r="D2909" s="1" t="s">
        <v>52</v>
      </c>
      <c r="E2909" s="2" t="s">
        <v>664</v>
      </c>
      <c r="F2909" s="3">
        <v>647.5</v>
      </c>
    </row>
    <row r="2910" spans="1:6" s="4" customFormat="1" ht="144" x14ac:dyDescent="0.3">
      <c r="A2910" s="1" t="s">
        <v>309</v>
      </c>
      <c r="B2910" s="1" t="s">
        <v>1420</v>
      </c>
      <c r="C2910" s="1" t="s">
        <v>72</v>
      </c>
      <c r="D2910" s="1"/>
      <c r="E2910" s="2" t="s">
        <v>842</v>
      </c>
      <c r="F2910" s="3">
        <v>127.9</v>
      </c>
    </row>
    <row r="2911" spans="1:6" s="4" customFormat="1" ht="108" x14ac:dyDescent="0.3">
      <c r="A2911" s="1" t="s">
        <v>309</v>
      </c>
      <c r="B2911" s="1" t="s">
        <v>1420</v>
      </c>
      <c r="C2911" s="1" t="s">
        <v>73</v>
      </c>
      <c r="D2911" s="1"/>
      <c r="E2911" s="2" t="s">
        <v>29</v>
      </c>
      <c r="F2911" s="3">
        <v>127.9</v>
      </c>
    </row>
    <row r="2912" spans="1:6" s="4" customFormat="1" ht="144" x14ac:dyDescent="0.3">
      <c r="A2912" s="1" t="s">
        <v>309</v>
      </c>
      <c r="B2912" s="1" t="s">
        <v>1420</v>
      </c>
      <c r="C2912" s="1" t="s">
        <v>268</v>
      </c>
      <c r="D2912" s="1"/>
      <c r="E2912" s="2" t="s">
        <v>864</v>
      </c>
      <c r="F2912" s="3">
        <v>127.9</v>
      </c>
    </row>
    <row r="2913" spans="1:6" s="4" customFormat="1" ht="48" x14ac:dyDescent="0.3">
      <c r="A2913" s="1" t="s">
        <v>309</v>
      </c>
      <c r="B2913" s="1" t="s">
        <v>1420</v>
      </c>
      <c r="C2913" s="1" t="s">
        <v>260</v>
      </c>
      <c r="D2913" s="1"/>
      <c r="E2913" s="2" t="s">
        <v>865</v>
      </c>
      <c r="F2913" s="3">
        <v>127.9</v>
      </c>
    </row>
    <row r="2914" spans="1:6" s="4" customFormat="1" ht="72" hidden="1" x14ac:dyDescent="0.3">
      <c r="A2914" s="1" t="s">
        <v>309</v>
      </c>
      <c r="B2914" s="1" t="s">
        <v>1420</v>
      </c>
      <c r="C2914" s="1" t="s">
        <v>260</v>
      </c>
      <c r="D2914" s="1" t="s">
        <v>51</v>
      </c>
      <c r="E2914" s="2" t="s">
        <v>663</v>
      </c>
      <c r="F2914" s="3">
        <v>127.9</v>
      </c>
    </row>
    <row r="2915" spans="1:6" s="4" customFormat="1" ht="84" hidden="1" x14ac:dyDescent="0.3">
      <c r="A2915" s="1" t="s">
        <v>309</v>
      </c>
      <c r="B2915" s="1" t="s">
        <v>1420</v>
      </c>
      <c r="C2915" s="1" t="s">
        <v>260</v>
      </c>
      <c r="D2915" s="1" t="s">
        <v>52</v>
      </c>
      <c r="E2915" s="2" t="s">
        <v>664</v>
      </c>
      <c r="F2915" s="3">
        <v>127.9</v>
      </c>
    </row>
    <row r="2916" spans="1:6" s="4" customFormat="1" ht="48" hidden="1" x14ac:dyDescent="0.3">
      <c r="A2916" s="1" t="s">
        <v>309</v>
      </c>
      <c r="B2916" s="1" t="s">
        <v>1400</v>
      </c>
      <c r="C2916" s="1"/>
      <c r="D2916" s="1"/>
      <c r="E2916" s="2" t="s">
        <v>642</v>
      </c>
      <c r="F2916" s="3">
        <v>210.6</v>
      </c>
    </row>
    <row r="2917" spans="1:6" s="4" customFormat="1" ht="60" x14ac:dyDescent="0.3">
      <c r="A2917" s="1" t="s">
        <v>309</v>
      </c>
      <c r="B2917" s="1" t="s">
        <v>1400</v>
      </c>
      <c r="C2917" s="1" t="s">
        <v>277</v>
      </c>
      <c r="D2917" s="1"/>
      <c r="E2917" s="2" t="s">
        <v>793</v>
      </c>
      <c r="F2917" s="3">
        <v>27</v>
      </c>
    </row>
    <row r="2918" spans="1:6" s="4" customFormat="1" ht="48" x14ac:dyDescent="0.3">
      <c r="A2918" s="1" t="s">
        <v>309</v>
      </c>
      <c r="B2918" s="1" t="s">
        <v>1400</v>
      </c>
      <c r="C2918" s="1" t="s">
        <v>279</v>
      </c>
      <c r="D2918" s="1"/>
      <c r="E2918" s="2" t="s">
        <v>802</v>
      </c>
      <c r="F2918" s="3">
        <v>27</v>
      </c>
    </row>
    <row r="2919" spans="1:6" s="4" customFormat="1" ht="144" x14ac:dyDescent="0.3">
      <c r="A2919" s="1" t="s">
        <v>309</v>
      </c>
      <c r="B2919" s="1" t="s">
        <v>1400</v>
      </c>
      <c r="C2919" s="1" t="s">
        <v>278</v>
      </c>
      <c r="D2919" s="1"/>
      <c r="E2919" s="2" t="s">
        <v>805</v>
      </c>
      <c r="F2919" s="3">
        <v>27</v>
      </c>
    </row>
    <row r="2920" spans="1:6" s="4" customFormat="1" ht="108" x14ac:dyDescent="0.3">
      <c r="A2920" s="1" t="s">
        <v>309</v>
      </c>
      <c r="B2920" s="1" t="s">
        <v>1400</v>
      </c>
      <c r="C2920" s="1" t="s">
        <v>272</v>
      </c>
      <c r="D2920" s="1"/>
      <c r="E2920" s="2" t="s">
        <v>806</v>
      </c>
      <c r="F2920" s="3">
        <v>23</v>
      </c>
    </row>
    <row r="2921" spans="1:6" s="4" customFormat="1" ht="72" hidden="1" x14ac:dyDescent="0.3">
      <c r="A2921" s="1" t="s">
        <v>309</v>
      </c>
      <c r="B2921" s="1" t="s">
        <v>1400</v>
      </c>
      <c r="C2921" s="1" t="s">
        <v>272</v>
      </c>
      <c r="D2921" s="1" t="s">
        <v>51</v>
      </c>
      <c r="E2921" s="2" t="s">
        <v>663</v>
      </c>
      <c r="F2921" s="3">
        <v>23</v>
      </c>
    </row>
    <row r="2922" spans="1:6" s="4" customFormat="1" ht="84" hidden="1" x14ac:dyDescent="0.3">
      <c r="A2922" s="1" t="s">
        <v>309</v>
      </c>
      <c r="B2922" s="1" t="s">
        <v>1400</v>
      </c>
      <c r="C2922" s="1" t="s">
        <v>272</v>
      </c>
      <c r="D2922" s="1" t="s">
        <v>52</v>
      </c>
      <c r="E2922" s="2" t="s">
        <v>664</v>
      </c>
      <c r="F2922" s="3">
        <v>23</v>
      </c>
    </row>
    <row r="2923" spans="1:6" s="4" customFormat="1" ht="84" x14ac:dyDescent="0.3">
      <c r="A2923" s="1" t="s">
        <v>309</v>
      </c>
      <c r="B2923" s="1" t="s">
        <v>1400</v>
      </c>
      <c r="C2923" s="1" t="s">
        <v>273</v>
      </c>
      <c r="D2923" s="1"/>
      <c r="E2923" s="2" t="s">
        <v>808</v>
      </c>
      <c r="F2923" s="3">
        <v>4</v>
      </c>
    </row>
    <row r="2924" spans="1:6" s="4" customFormat="1" ht="72" hidden="1" x14ac:dyDescent="0.3">
      <c r="A2924" s="1" t="s">
        <v>309</v>
      </c>
      <c r="B2924" s="1" t="s">
        <v>1400</v>
      </c>
      <c r="C2924" s="1" t="s">
        <v>273</v>
      </c>
      <c r="D2924" s="1" t="s">
        <v>51</v>
      </c>
      <c r="E2924" s="2" t="s">
        <v>663</v>
      </c>
      <c r="F2924" s="3">
        <v>4</v>
      </c>
    </row>
    <row r="2925" spans="1:6" s="4" customFormat="1" ht="84" hidden="1" x14ac:dyDescent="0.3">
      <c r="A2925" s="1" t="s">
        <v>309</v>
      </c>
      <c r="B2925" s="1" t="s">
        <v>1400</v>
      </c>
      <c r="C2925" s="1" t="s">
        <v>273</v>
      </c>
      <c r="D2925" s="1" t="s">
        <v>52</v>
      </c>
      <c r="E2925" s="2" t="s">
        <v>664</v>
      </c>
      <c r="F2925" s="3">
        <v>4</v>
      </c>
    </row>
    <row r="2926" spans="1:6" s="4" customFormat="1" ht="48" x14ac:dyDescent="0.3">
      <c r="A2926" s="1" t="s">
        <v>309</v>
      </c>
      <c r="B2926" s="1" t="s">
        <v>1400</v>
      </c>
      <c r="C2926" s="1" t="s">
        <v>266</v>
      </c>
      <c r="D2926" s="1"/>
      <c r="E2926" s="2" t="s">
        <v>5</v>
      </c>
      <c r="F2926" s="3">
        <v>71.099999999999994</v>
      </c>
    </row>
    <row r="2927" spans="1:6" s="4" customFormat="1" ht="72" x14ac:dyDescent="0.3">
      <c r="A2927" s="1" t="s">
        <v>309</v>
      </c>
      <c r="B2927" s="1" t="s">
        <v>1400</v>
      </c>
      <c r="C2927" s="1" t="s">
        <v>267</v>
      </c>
      <c r="D2927" s="1"/>
      <c r="E2927" s="2" t="s">
        <v>6</v>
      </c>
      <c r="F2927" s="3">
        <v>71.099999999999994</v>
      </c>
    </row>
    <row r="2928" spans="1:6" s="4" customFormat="1" ht="96" x14ac:dyDescent="0.3">
      <c r="A2928" s="1" t="s">
        <v>309</v>
      </c>
      <c r="B2928" s="1" t="s">
        <v>1400</v>
      </c>
      <c r="C2928" s="1" t="s">
        <v>274</v>
      </c>
      <c r="D2928" s="1"/>
      <c r="E2928" s="2" t="s">
        <v>20</v>
      </c>
      <c r="F2928" s="3">
        <v>71.099999999999994</v>
      </c>
    </row>
    <row r="2929" spans="1:6" s="4" customFormat="1" ht="72" hidden="1" x14ac:dyDescent="0.3">
      <c r="A2929" s="1" t="s">
        <v>309</v>
      </c>
      <c r="B2929" s="1" t="s">
        <v>1400</v>
      </c>
      <c r="C2929" s="1" t="s">
        <v>274</v>
      </c>
      <c r="D2929" s="1" t="s">
        <v>51</v>
      </c>
      <c r="E2929" s="2" t="s">
        <v>663</v>
      </c>
      <c r="F2929" s="3">
        <v>71.099999999999994</v>
      </c>
    </row>
    <row r="2930" spans="1:6" s="4" customFormat="1" ht="84" hidden="1" x14ac:dyDescent="0.3">
      <c r="A2930" s="1" t="s">
        <v>309</v>
      </c>
      <c r="B2930" s="1" t="s">
        <v>1400</v>
      </c>
      <c r="C2930" s="1" t="s">
        <v>274</v>
      </c>
      <c r="D2930" s="1" t="s">
        <v>52</v>
      </c>
      <c r="E2930" s="2" t="s">
        <v>664</v>
      </c>
      <c r="F2930" s="3">
        <v>71.099999999999994</v>
      </c>
    </row>
    <row r="2931" spans="1:6" s="4" customFormat="1" ht="72" x14ac:dyDescent="0.3">
      <c r="A2931" s="1" t="s">
        <v>309</v>
      </c>
      <c r="B2931" s="1" t="s">
        <v>1400</v>
      </c>
      <c r="C2931" s="1" t="s">
        <v>92</v>
      </c>
      <c r="D2931" s="1"/>
      <c r="E2931" s="2" t="s">
        <v>1179</v>
      </c>
      <c r="F2931" s="3">
        <v>112.5</v>
      </c>
    </row>
    <row r="2932" spans="1:6" s="4" customFormat="1" ht="60" x14ac:dyDescent="0.3">
      <c r="A2932" s="1" t="s">
        <v>309</v>
      </c>
      <c r="B2932" s="1" t="s">
        <v>1400</v>
      </c>
      <c r="C2932" s="1" t="s">
        <v>102</v>
      </c>
      <c r="D2932" s="1"/>
      <c r="E2932" s="2" t="s">
        <v>30</v>
      </c>
      <c r="F2932" s="3">
        <v>112.5</v>
      </c>
    </row>
    <row r="2933" spans="1:6" s="4" customFormat="1" ht="180" x14ac:dyDescent="0.3">
      <c r="A2933" s="1" t="s">
        <v>309</v>
      </c>
      <c r="B2933" s="1" t="s">
        <v>1400</v>
      </c>
      <c r="C2933" s="1" t="s">
        <v>275</v>
      </c>
      <c r="D2933" s="1"/>
      <c r="E2933" s="2" t="s">
        <v>32</v>
      </c>
      <c r="F2933" s="3">
        <v>112.5</v>
      </c>
    </row>
    <row r="2934" spans="1:6" s="4" customFormat="1" ht="72" hidden="1" x14ac:dyDescent="0.3">
      <c r="A2934" s="1" t="s">
        <v>309</v>
      </c>
      <c r="B2934" s="1" t="s">
        <v>1400</v>
      </c>
      <c r="C2934" s="1" t="s">
        <v>275</v>
      </c>
      <c r="D2934" s="1" t="s">
        <v>51</v>
      </c>
      <c r="E2934" s="2" t="s">
        <v>663</v>
      </c>
      <c r="F2934" s="3">
        <v>112.5</v>
      </c>
    </row>
    <row r="2935" spans="1:6" s="4" customFormat="1" ht="84" hidden="1" x14ac:dyDescent="0.3">
      <c r="A2935" s="1" t="s">
        <v>309</v>
      </c>
      <c r="B2935" s="1" t="s">
        <v>1400</v>
      </c>
      <c r="C2935" s="1" t="s">
        <v>275</v>
      </c>
      <c r="D2935" s="1" t="s">
        <v>52</v>
      </c>
      <c r="E2935" s="2" t="s">
        <v>664</v>
      </c>
      <c r="F2935" s="3">
        <v>112.5</v>
      </c>
    </row>
    <row r="2936" spans="1:6" s="4" customFormat="1" ht="36" hidden="1" x14ac:dyDescent="0.3">
      <c r="A2936" s="1" t="s">
        <v>309</v>
      </c>
      <c r="B2936" s="1" t="s">
        <v>147</v>
      </c>
      <c r="C2936" s="1"/>
      <c r="D2936" s="1"/>
      <c r="E2936" s="2" t="s">
        <v>622</v>
      </c>
      <c r="F2936" s="3">
        <v>9093.7000000000007</v>
      </c>
    </row>
    <row r="2937" spans="1:6" s="4" customFormat="1" hidden="1" x14ac:dyDescent="0.3">
      <c r="A2937" s="1" t="s">
        <v>309</v>
      </c>
      <c r="B2937" s="1" t="s">
        <v>1422</v>
      </c>
      <c r="C2937" s="1"/>
      <c r="D2937" s="1"/>
      <c r="E2937" s="2" t="s">
        <v>645</v>
      </c>
      <c r="F2937" s="3">
        <v>3953</v>
      </c>
    </row>
    <row r="2938" spans="1:6" s="4" customFormat="1" ht="60" x14ac:dyDescent="0.3">
      <c r="A2938" s="1" t="s">
        <v>309</v>
      </c>
      <c r="B2938" s="1" t="s">
        <v>1422</v>
      </c>
      <c r="C2938" s="1" t="s">
        <v>277</v>
      </c>
      <c r="D2938" s="1"/>
      <c r="E2938" s="2" t="s">
        <v>793</v>
      </c>
      <c r="F2938" s="3">
        <v>765.1</v>
      </c>
    </row>
    <row r="2939" spans="1:6" s="4" customFormat="1" ht="48" x14ac:dyDescent="0.3">
      <c r="A2939" s="1" t="s">
        <v>309</v>
      </c>
      <c r="B2939" s="1" t="s">
        <v>1422</v>
      </c>
      <c r="C2939" s="1" t="s">
        <v>279</v>
      </c>
      <c r="D2939" s="1"/>
      <c r="E2939" s="2" t="s">
        <v>802</v>
      </c>
      <c r="F2939" s="3">
        <v>765.1</v>
      </c>
    </row>
    <row r="2940" spans="1:6" s="4" customFormat="1" ht="72" x14ac:dyDescent="0.3">
      <c r="A2940" s="1" t="s">
        <v>309</v>
      </c>
      <c r="B2940" s="1" t="s">
        <v>1422</v>
      </c>
      <c r="C2940" s="1" t="s">
        <v>288</v>
      </c>
      <c r="D2940" s="1"/>
      <c r="E2940" s="2" t="s">
        <v>803</v>
      </c>
      <c r="F2940" s="3">
        <v>765.1</v>
      </c>
    </row>
    <row r="2941" spans="1:6" s="4" customFormat="1" ht="48" x14ac:dyDescent="0.3">
      <c r="A2941" s="1" t="s">
        <v>309</v>
      </c>
      <c r="B2941" s="1" t="s">
        <v>1422</v>
      </c>
      <c r="C2941" s="1" t="s">
        <v>283</v>
      </c>
      <c r="D2941" s="1"/>
      <c r="E2941" s="2" t="s">
        <v>804</v>
      </c>
      <c r="F2941" s="3">
        <v>765.1</v>
      </c>
    </row>
    <row r="2942" spans="1:6" s="4" customFormat="1" ht="72" hidden="1" x14ac:dyDescent="0.3">
      <c r="A2942" s="1" t="s">
        <v>309</v>
      </c>
      <c r="B2942" s="1" t="s">
        <v>1422</v>
      </c>
      <c r="C2942" s="1" t="s">
        <v>283</v>
      </c>
      <c r="D2942" s="1" t="s">
        <v>51</v>
      </c>
      <c r="E2942" s="2" t="s">
        <v>663</v>
      </c>
      <c r="F2942" s="3">
        <v>765.1</v>
      </c>
    </row>
    <row r="2943" spans="1:6" s="4" customFormat="1" ht="84" hidden="1" x14ac:dyDescent="0.3">
      <c r="A2943" s="1" t="s">
        <v>309</v>
      </c>
      <c r="B2943" s="1" t="s">
        <v>1422</v>
      </c>
      <c r="C2943" s="1" t="s">
        <v>283</v>
      </c>
      <c r="D2943" s="1" t="s">
        <v>52</v>
      </c>
      <c r="E2943" s="2" t="s">
        <v>664</v>
      </c>
      <c r="F2943" s="3">
        <v>765.1</v>
      </c>
    </row>
    <row r="2944" spans="1:6" s="4" customFormat="1" ht="48" x14ac:dyDescent="0.3">
      <c r="A2944" s="1" t="s">
        <v>309</v>
      </c>
      <c r="B2944" s="1" t="s">
        <v>1422</v>
      </c>
      <c r="C2944" s="1" t="s">
        <v>266</v>
      </c>
      <c r="D2944" s="1"/>
      <c r="E2944" s="2" t="s">
        <v>5</v>
      </c>
      <c r="F2944" s="3">
        <v>2511.8000000000002</v>
      </c>
    </row>
    <row r="2945" spans="1:6" s="4" customFormat="1" ht="72" x14ac:dyDescent="0.3">
      <c r="A2945" s="1" t="s">
        <v>309</v>
      </c>
      <c r="B2945" s="1" t="s">
        <v>1422</v>
      </c>
      <c r="C2945" s="1" t="s">
        <v>267</v>
      </c>
      <c r="D2945" s="1"/>
      <c r="E2945" s="2" t="s">
        <v>6</v>
      </c>
      <c r="F2945" s="3">
        <v>2511.8000000000002</v>
      </c>
    </row>
    <row r="2946" spans="1:6" s="4" customFormat="1" ht="72" x14ac:dyDescent="0.3">
      <c r="A2946" s="1" t="s">
        <v>309</v>
      </c>
      <c r="B2946" s="1" t="s">
        <v>1422</v>
      </c>
      <c r="C2946" s="1" t="s">
        <v>284</v>
      </c>
      <c r="D2946" s="1"/>
      <c r="E2946" s="2" t="s">
        <v>7</v>
      </c>
      <c r="F2946" s="3">
        <v>864</v>
      </c>
    </row>
    <row r="2947" spans="1:6" s="4" customFormat="1" ht="72" hidden="1" x14ac:dyDescent="0.3">
      <c r="A2947" s="1" t="s">
        <v>309</v>
      </c>
      <c r="B2947" s="1" t="s">
        <v>1422</v>
      </c>
      <c r="C2947" s="1" t="s">
        <v>284</v>
      </c>
      <c r="D2947" s="1" t="s">
        <v>51</v>
      </c>
      <c r="E2947" s="2" t="s">
        <v>663</v>
      </c>
      <c r="F2947" s="3">
        <v>864</v>
      </c>
    </row>
    <row r="2948" spans="1:6" s="4" customFormat="1" ht="84" hidden="1" x14ac:dyDescent="0.3">
      <c r="A2948" s="1" t="s">
        <v>309</v>
      </c>
      <c r="B2948" s="1" t="s">
        <v>1422</v>
      </c>
      <c r="C2948" s="1" t="s">
        <v>284</v>
      </c>
      <c r="D2948" s="1" t="s">
        <v>52</v>
      </c>
      <c r="E2948" s="2" t="s">
        <v>664</v>
      </c>
      <c r="F2948" s="3">
        <v>864</v>
      </c>
    </row>
    <row r="2949" spans="1:6" s="4" customFormat="1" ht="72" x14ac:dyDescent="0.3">
      <c r="A2949" s="1" t="s">
        <v>309</v>
      </c>
      <c r="B2949" s="1" t="s">
        <v>1422</v>
      </c>
      <c r="C2949" s="1" t="s">
        <v>285</v>
      </c>
      <c r="D2949" s="1"/>
      <c r="E2949" s="2" t="s">
        <v>8</v>
      </c>
      <c r="F2949" s="3">
        <v>1647.8</v>
      </c>
    </row>
    <row r="2950" spans="1:6" s="4" customFormat="1" ht="72" hidden="1" x14ac:dyDescent="0.3">
      <c r="A2950" s="1" t="s">
        <v>309</v>
      </c>
      <c r="B2950" s="1" t="s">
        <v>1422</v>
      </c>
      <c r="C2950" s="1" t="s">
        <v>285</v>
      </c>
      <c r="D2950" s="1" t="s">
        <v>51</v>
      </c>
      <c r="E2950" s="2" t="s">
        <v>663</v>
      </c>
      <c r="F2950" s="3">
        <v>1647.8</v>
      </c>
    </row>
    <row r="2951" spans="1:6" s="4" customFormat="1" ht="84" hidden="1" x14ac:dyDescent="0.3">
      <c r="A2951" s="1" t="s">
        <v>309</v>
      </c>
      <c r="B2951" s="1" t="s">
        <v>1422</v>
      </c>
      <c r="C2951" s="1" t="s">
        <v>285</v>
      </c>
      <c r="D2951" s="1" t="s">
        <v>52</v>
      </c>
      <c r="E2951" s="2" t="s">
        <v>664</v>
      </c>
      <c r="F2951" s="3">
        <v>1647.8</v>
      </c>
    </row>
    <row r="2952" spans="1:6" s="4" customFormat="1" ht="72" x14ac:dyDescent="0.3">
      <c r="A2952" s="1" t="s">
        <v>309</v>
      </c>
      <c r="B2952" s="1" t="s">
        <v>1422</v>
      </c>
      <c r="C2952" s="1" t="s">
        <v>269</v>
      </c>
      <c r="D2952" s="1"/>
      <c r="E2952" s="2" t="s">
        <v>1137</v>
      </c>
      <c r="F2952" s="3">
        <v>176.1</v>
      </c>
    </row>
    <row r="2953" spans="1:6" s="4" customFormat="1" ht="72" x14ac:dyDescent="0.3">
      <c r="A2953" s="1" t="s">
        <v>309</v>
      </c>
      <c r="B2953" s="1" t="s">
        <v>1422</v>
      </c>
      <c r="C2953" s="1" t="s">
        <v>292</v>
      </c>
      <c r="D2953" s="1"/>
      <c r="E2953" s="2" t="s">
        <v>1156</v>
      </c>
      <c r="F2953" s="3">
        <v>176.1</v>
      </c>
    </row>
    <row r="2954" spans="1:6" s="4" customFormat="1" ht="108" x14ac:dyDescent="0.3">
      <c r="A2954" s="1" t="s">
        <v>309</v>
      </c>
      <c r="B2954" s="1" t="s">
        <v>1422</v>
      </c>
      <c r="C2954" s="1" t="s">
        <v>293</v>
      </c>
      <c r="D2954" s="1"/>
      <c r="E2954" s="2" t="s">
        <v>1157</v>
      </c>
      <c r="F2954" s="3">
        <v>176.1</v>
      </c>
    </row>
    <row r="2955" spans="1:6" s="4" customFormat="1" ht="48" x14ac:dyDescent="0.3">
      <c r="A2955" s="1" t="s">
        <v>309</v>
      </c>
      <c r="B2955" s="1" t="s">
        <v>1422</v>
      </c>
      <c r="C2955" s="1" t="s">
        <v>287</v>
      </c>
      <c r="D2955" s="1"/>
      <c r="E2955" s="2" t="s">
        <v>1158</v>
      </c>
      <c r="F2955" s="3">
        <v>176.1</v>
      </c>
    </row>
    <row r="2956" spans="1:6" s="4" customFormat="1" ht="72" hidden="1" x14ac:dyDescent="0.3">
      <c r="A2956" s="1" t="s">
        <v>309</v>
      </c>
      <c r="B2956" s="1" t="s">
        <v>1422</v>
      </c>
      <c r="C2956" s="1" t="s">
        <v>287</v>
      </c>
      <c r="D2956" s="1" t="s">
        <v>51</v>
      </c>
      <c r="E2956" s="2" t="s">
        <v>663</v>
      </c>
      <c r="F2956" s="3">
        <v>176.1</v>
      </c>
    </row>
    <row r="2957" spans="1:6" s="4" customFormat="1" ht="84" hidden="1" x14ac:dyDescent="0.3">
      <c r="A2957" s="1" t="s">
        <v>309</v>
      </c>
      <c r="B2957" s="1" t="s">
        <v>1422</v>
      </c>
      <c r="C2957" s="1" t="s">
        <v>287</v>
      </c>
      <c r="D2957" s="1" t="s">
        <v>52</v>
      </c>
      <c r="E2957" s="2" t="s">
        <v>664</v>
      </c>
      <c r="F2957" s="3">
        <v>176.1</v>
      </c>
    </row>
    <row r="2958" spans="1:6" s="4" customFormat="1" ht="60" x14ac:dyDescent="0.3">
      <c r="A2958" s="1" t="s">
        <v>309</v>
      </c>
      <c r="B2958" s="1" t="s">
        <v>1422</v>
      </c>
      <c r="C2958" s="1" t="s">
        <v>62</v>
      </c>
      <c r="D2958" s="1"/>
      <c r="E2958" s="2" t="s">
        <v>1196</v>
      </c>
      <c r="F2958" s="3">
        <v>500</v>
      </c>
    </row>
    <row r="2959" spans="1:6" s="4" customFormat="1" ht="84" x14ac:dyDescent="0.3">
      <c r="A2959" s="1" t="s">
        <v>309</v>
      </c>
      <c r="B2959" s="1" t="s">
        <v>1422</v>
      </c>
      <c r="C2959" s="1" t="s">
        <v>527</v>
      </c>
      <c r="D2959" s="1"/>
      <c r="E2959" s="2" t="s">
        <v>114</v>
      </c>
      <c r="F2959" s="3">
        <v>500</v>
      </c>
    </row>
    <row r="2960" spans="1:6" s="4" customFormat="1" ht="72" hidden="1" x14ac:dyDescent="0.3">
      <c r="A2960" s="1" t="s">
        <v>309</v>
      </c>
      <c r="B2960" s="1" t="s">
        <v>1422</v>
      </c>
      <c r="C2960" s="1" t="s">
        <v>527</v>
      </c>
      <c r="D2960" s="1" t="s">
        <v>51</v>
      </c>
      <c r="E2960" s="2" t="s">
        <v>663</v>
      </c>
      <c r="F2960" s="3">
        <v>500</v>
      </c>
    </row>
    <row r="2961" spans="1:6" s="4" customFormat="1" ht="84" hidden="1" x14ac:dyDescent="0.3">
      <c r="A2961" s="1" t="s">
        <v>309</v>
      </c>
      <c r="B2961" s="1" t="s">
        <v>1422</v>
      </c>
      <c r="C2961" s="1" t="s">
        <v>527</v>
      </c>
      <c r="D2961" s="1" t="s">
        <v>52</v>
      </c>
      <c r="E2961" s="2" t="s">
        <v>664</v>
      </c>
      <c r="F2961" s="3">
        <v>500</v>
      </c>
    </row>
    <row r="2962" spans="1:6" s="4" customFormat="1" ht="48" hidden="1" x14ac:dyDescent="0.3">
      <c r="A2962" s="1" t="s">
        <v>309</v>
      </c>
      <c r="B2962" s="1" t="s">
        <v>1423</v>
      </c>
      <c r="C2962" s="1"/>
      <c r="D2962" s="1"/>
      <c r="E2962" s="2" t="s">
        <v>646</v>
      </c>
      <c r="F2962" s="3">
        <v>5140.7</v>
      </c>
    </row>
    <row r="2963" spans="1:6" s="4" customFormat="1" ht="72" x14ac:dyDescent="0.3">
      <c r="A2963" s="1" t="s">
        <v>309</v>
      </c>
      <c r="B2963" s="1" t="s">
        <v>1423</v>
      </c>
      <c r="C2963" s="1" t="s">
        <v>263</v>
      </c>
      <c r="D2963" s="1"/>
      <c r="E2963" s="2" t="s">
        <v>812</v>
      </c>
      <c r="F2963" s="3">
        <v>5108.7</v>
      </c>
    </row>
    <row r="2964" spans="1:6" s="4" customFormat="1" ht="48" x14ac:dyDescent="0.3">
      <c r="A2964" s="1" t="s">
        <v>309</v>
      </c>
      <c r="B2964" s="1" t="s">
        <v>1423</v>
      </c>
      <c r="C2964" s="1" t="s">
        <v>295</v>
      </c>
      <c r="D2964" s="1"/>
      <c r="E2964" s="2" t="s">
        <v>3</v>
      </c>
      <c r="F2964" s="3">
        <v>5108.7</v>
      </c>
    </row>
    <row r="2965" spans="1:6" s="4" customFormat="1" ht="72" x14ac:dyDescent="0.3">
      <c r="A2965" s="1" t="s">
        <v>309</v>
      </c>
      <c r="B2965" s="1" t="s">
        <v>1423</v>
      </c>
      <c r="C2965" s="1" t="s">
        <v>296</v>
      </c>
      <c r="D2965" s="1"/>
      <c r="E2965" s="2" t="s">
        <v>4</v>
      </c>
      <c r="F2965" s="3">
        <v>5108.7</v>
      </c>
    </row>
    <row r="2966" spans="1:6" s="4" customFormat="1" ht="84" x14ac:dyDescent="0.3">
      <c r="A2966" s="1" t="s">
        <v>309</v>
      </c>
      <c r="B2966" s="1" t="s">
        <v>1423</v>
      </c>
      <c r="C2966" s="1" t="s">
        <v>294</v>
      </c>
      <c r="D2966" s="1"/>
      <c r="E2966" s="2" t="s">
        <v>710</v>
      </c>
      <c r="F2966" s="3">
        <v>5108.7</v>
      </c>
    </row>
    <row r="2967" spans="1:6" s="4" customFormat="1" ht="144" hidden="1" x14ac:dyDescent="0.3">
      <c r="A2967" s="1" t="s">
        <v>309</v>
      </c>
      <c r="B2967" s="1" t="s">
        <v>1423</v>
      </c>
      <c r="C2967" s="1" t="s">
        <v>294</v>
      </c>
      <c r="D2967" s="1" t="s">
        <v>58</v>
      </c>
      <c r="E2967" s="2" t="s">
        <v>660</v>
      </c>
      <c r="F2967" s="3">
        <v>3923.9</v>
      </c>
    </row>
    <row r="2968" spans="1:6" s="4" customFormat="1" ht="36" hidden="1" x14ac:dyDescent="0.3">
      <c r="A2968" s="1" t="s">
        <v>309</v>
      </c>
      <c r="B2968" s="1" t="s">
        <v>1423</v>
      </c>
      <c r="C2968" s="1" t="s">
        <v>294</v>
      </c>
      <c r="D2968" s="1" t="s">
        <v>59</v>
      </c>
      <c r="E2968" s="2" t="s">
        <v>661</v>
      </c>
      <c r="F2968" s="3">
        <v>3923.9</v>
      </c>
    </row>
    <row r="2969" spans="1:6" s="4" customFormat="1" ht="72" hidden="1" x14ac:dyDescent="0.3">
      <c r="A2969" s="1" t="s">
        <v>309</v>
      </c>
      <c r="B2969" s="1" t="s">
        <v>1423</v>
      </c>
      <c r="C2969" s="1" t="s">
        <v>294</v>
      </c>
      <c r="D2969" s="1" t="s">
        <v>51</v>
      </c>
      <c r="E2969" s="2" t="s">
        <v>663</v>
      </c>
      <c r="F2969" s="3">
        <v>1181.5999999999999</v>
      </c>
    </row>
    <row r="2970" spans="1:6" s="4" customFormat="1" ht="84" hidden="1" x14ac:dyDescent="0.3">
      <c r="A2970" s="1" t="s">
        <v>309</v>
      </c>
      <c r="B2970" s="1" t="s">
        <v>1423</v>
      </c>
      <c r="C2970" s="1" t="s">
        <v>294</v>
      </c>
      <c r="D2970" s="1" t="s">
        <v>52</v>
      </c>
      <c r="E2970" s="2" t="s">
        <v>664</v>
      </c>
      <c r="F2970" s="3">
        <v>1181.5999999999999</v>
      </c>
    </row>
    <row r="2971" spans="1:6" s="4" customFormat="1" ht="24" hidden="1" x14ac:dyDescent="0.3">
      <c r="A2971" s="1" t="s">
        <v>309</v>
      </c>
      <c r="B2971" s="1" t="s">
        <v>1423</v>
      </c>
      <c r="C2971" s="1" t="s">
        <v>294</v>
      </c>
      <c r="D2971" s="1" t="s">
        <v>53</v>
      </c>
      <c r="E2971" s="2" t="s">
        <v>679</v>
      </c>
      <c r="F2971" s="3">
        <v>3.2</v>
      </c>
    </row>
    <row r="2972" spans="1:6" s="4" customFormat="1" ht="36" hidden="1" x14ac:dyDescent="0.3">
      <c r="A2972" s="1" t="s">
        <v>309</v>
      </c>
      <c r="B2972" s="1" t="s">
        <v>1423</v>
      </c>
      <c r="C2972" s="1" t="s">
        <v>294</v>
      </c>
      <c r="D2972" s="1" t="s">
        <v>60</v>
      </c>
      <c r="E2972" s="2" t="s">
        <v>682</v>
      </c>
      <c r="F2972" s="3">
        <v>3.2</v>
      </c>
    </row>
    <row r="2973" spans="1:6" s="4" customFormat="1" ht="60" x14ac:dyDescent="0.3">
      <c r="A2973" s="1" t="s">
        <v>309</v>
      </c>
      <c r="B2973" s="1" t="s">
        <v>1423</v>
      </c>
      <c r="C2973" s="1" t="s">
        <v>62</v>
      </c>
      <c r="D2973" s="1"/>
      <c r="E2973" s="2" t="s">
        <v>1196</v>
      </c>
      <c r="F2973" s="3">
        <v>32</v>
      </c>
    </row>
    <row r="2974" spans="1:6" s="4" customFormat="1" ht="36" x14ac:dyDescent="0.3">
      <c r="A2974" s="1" t="s">
        <v>309</v>
      </c>
      <c r="B2974" s="1" t="s">
        <v>1423</v>
      </c>
      <c r="C2974" s="1" t="s">
        <v>83</v>
      </c>
      <c r="D2974" s="1"/>
      <c r="E2974" s="2" t="s">
        <v>1288</v>
      </c>
      <c r="F2974" s="3">
        <v>32</v>
      </c>
    </row>
    <row r="2975" spans="1:6" s="4" customFormat="1" ht="36" x14ac:dyDescent="0.3">
      <c r="A2975" s="1" t="s">
        <v>309</v>
      </c>
      <c r="B2975" s="1" t="s">
        <v>1423</v>
      </c>
      <c r="C2975" s="1" t="s">
        <v>1358</v>
      </c>
      <c r="D2975" s="1"/>
      <c r="E2975" s="2" t="s">
        <v>1359</v>
      </c>
      <c r="F2975" s="3">
        <v>32</v>
      </c>
    </row>
    <row r="2976" spans="1:6" s="4" customFormat="1" ht="72" hidden="1" x14ac:dyDescent="0.3">
      <c r="A2976" s="1" t="s">
        <v>309</v>
      </c>
      <c r="B2976" s="1" t="s">
        <v>1423</v>
      </c>
      <c r="C2976" s="1" t="s">
        <v>1358</v>
      </c>
      <c r="D2976" s="1" t="s">
        <v>51</v>
      </c>
      <c r="E2976" s="2" t="s">
        <v>663</v>
      </c>
      <c r="F2976" s="3">
        <v>32</v>
      </c>
    </row>
    <row r="2977" spans="1:6" s="4" customFormat="1" ht="84" hidden="1" x14ac:dyDescent="0.3">
      <c r="A2977" s="1" t="s">
        <v>309</v>
      </c>
      <c r="B2977" s="1" t="s">
        <v>1423</v>
      </c>
      <c r="C2977" s="1" t="s">
        <v>1358</v>
      </c>
      <c r="D2977" s="1" t="s">
        <v>52</v>
      </c>
      <c r="E2977" s="2" t="s">
        <v>664</v>
      </c>
      <c r="F2977" s="3">
        <v>32</v>
      </c>
    </row>
    <row r="2978" spans="1:6" s="4" customFormat="1" ht="24" hidden="1" x14ac:dyDescent="0.3">
      <c r="A2978" s="1" t="s">
        <v>309</v>
      </c>
      <c r="B2978" s="1" t="s">
        <v>77</v>
      </c>
      <c r="C2978" s="1"/>
      <c r="D2978" s="1"/>
      <c r="E2978" s="2" t="s">
        <v>623</v>
      </c>
      <c r="F2978" s="3">
        <v>1197</v>
      </c>
    </row>
    <row r="2979" spans="1:6" s="4" customFormat="1" ht="48" hidden="1" x14ac:dyDescent="0.3">
      <c r="A2979" s="1" t="s">
        <v>309</v>
      </c>
      <c r="B2979" s="1" t="s">
        <v>1402</v>
      </c>
      <c r="C2979" s="1"/>
      <c r="D2979" s="1"/>
      <c r="E2979" s="2" t="s">
        <v>647</v>
      </c>
      <c r="F2979" s="3">
        <v>1197</v>
      </c>
    </row>
    <row r="2980" spans="1:6" s="4" customFormat="1" ht="60" x14ac:dyDescent="0.3">
      <c r="A2980" s="1" t="s">
        <v>309</v>
      </c>
      <c r="B2980" s="1" t="s">
        <v>1402</v>
      </c>
      <c r="C2980" s="1" t="s">
        <v>112</v>
      </c>
      <c r="D2980" s="1"/>
      <c r="E2980" s="2" t="s">
        <v>882</v>
      </c>
      <c r="F2980" s="3">
        <v>1197</v>
      </c>
    </row>
    <row r="2981" spans="1:6" s="4" customFormat="1" ht="48" x14ac:dyDescent="0.3">
      <c r="A2981" s="1" t="s">
        <v>309</v>
      </c>
      <c r="B2981" s="1" t="s">
        <v>1402</v>
      </c>
      <c r="C2981" s="1" t="s">
        <v>131</v>
      </c>
      <c r="D2981" s="1"/>
      <c r="E2981" s="2" t="s">
        <v>883</v>
      </c>
      <c r="F2981" s="3">
        <v>1197</v>
      </c>
    </row>
    <row r="2982" spans="1:6" s="4" customFormat="1" ht="60" x14ac:dyDescent="0.3">
      <c r="A2982" s="1" t="s">
        <v>309</v>
      </c>
      <c r="B2982" s="1" t="s">
        <v>1402</v>
      </c>
      <c r="C2982" s="1" t="s">
        <v>298</v>
      </c>
      <c r="D2982" s="1"/>
      <c r="E2982" s="2" t="s">
        <v>893</v>
      </c>
      <c r="F2982" s="3">
        <v>1197</v>
      </c>
    </row>
    <row r="2983" spans="1:6" s="4" customFormat="1" ht="36" x14ac:dyDescent="0.3">
      <c r="A2983" s="1" t="s">
        <v>309</v>
      </c>
      <c r="B2983" s="1" t="s">
        <v>1402</v>
      </c>
      <c r="C2983" s="1" t="s">
        <v>297</v>
      </c>
      <c r="D2983" s="1"/>
      <c r="E2983" s="2" t="s">
        <v>894</v>
      </c>
      <c r="F2983" s="3">
        <v>1197</v>
      </c>
    </row>
    <row r="2984" spans="1:6" s="4" customFormat="1" ht="72" hidden="1" x14ac:dyDescent="0.3">
      <c r="A2984" s="1" t="s">
        <v>309</v>
      </c>
      <c r="B2984" s="1" t="s">
        <v>1402</v>
      </c>
      <c r="C2984" s="1" t="s">
        <v>297</v>
      </c>
      <c r="D2984" s="1" t="s">
        <v>51</v>
      </c>
      <c r="E2984" s="2" t="s">
        <v>663</v>
      </c>
      <c r="F2984" s="3">
        <v>1197</v>
      </c>
    </row>
    <row r="2985" spans="1:6" s="4" customFormat="1" ht="84" hidden="1" x14ac:dyDescent="0.3">
      <c r="A2985" s="1" t="s">
        <v>309</v>
      </c>
      <c r="B2985" s="1" t="s">
        <v>1402</v>
      </c>
      <c r="C2985" s="1" t="s">
        <v>297</v>
      </c>
      <c r="D2985" s="1" t="s">
        <v>52</v>
      </c>
      <c r="E2985" s="2" t="s">
        <v>664</v>
      </c>
      <c r="F2985" s="3">
        <v>1197</v>
      </c>
    </row>
    <row r="2986" spans="1:6" s="4" customFormat="1" hidden="1" x14ac:dyDescent="0.3">
      <c r="A2986" s="1" t="s">
        <v>309</v>
      </c>
      <c r="B2986" s="1" t="s">
        <v>111</v>
      </c>
      <c r="C2986" s="1"/>
      <c r="D2986" s="1"/>
      <c r="E2986" s="2" t="s">
        <v>624</v>
      </c>
      <c r="F2986" s="3">
        <v>209.2</v>
      </c>
    </row>
    <row r="2987" spans="1:6" s="4" customFormat="1" ht="24" hidden="1" x14ac:dyDescent="0.3">
      <c r="A2987" s="1" t="s">
        <v>309</v>
      </c>
      <c r="B2987" s="1" t="s">
        <v>1406</v>
      </c>
      <c r="C2987" s="1"/>
      <c r="D2987" s="1"/>
      <c r="E2987" s="2" t="s">
        <v>650</v>
      </c>
      <c r="F2987" s="3">
        <v>209.2</v>
      </c>
    </row>
    <row r="2988" spans="1:6" s="4" customFormat="1" ht="48" x14ac:dyDescent="0.3">
      <c r="A2988" s="1" t="s">
        <v>309</v>
      </c>
      <c r="B2988" s="1" t="s">
        <v>1406</v>
      </c>
      <c r="C2988" s="1" t="s">
        <v>187</v>
      </c>
      <c r="D2988" s="1"/>
      <c r="E2988" s="2" t="s">
        <v>757</v>
      </c>
      <c r="F2988" s="3">
        <v>209.2</v>
      </c>
    </row>
    <row r="2989" spans="1:6" s="4" customFormat="1" ht="84" x14ac:dyDescent="0.3">
      <c r="A2989" s="1" t="s">
        <v>309</v>
      </c>
      <c r="B2989" s="1" t="s">
        <v>1406</v>
      </c>
      <c r="C2989" s="1" t="s">
        <v>191</v>
      </c>
      <c r="D2989" s="1"/>
      <c r="E2989" s="2" t="s">
        <v>764</v>
      </c>
      <c r="F2989" s="3">
        <v>209.2</v>
      </c>
    </row>
    <row r="2990" spans="1:6" s="4" customFormat="1" ht="72" x14ac:dyDescent="0.3">
      <c r="A2990" s="1" t="s">
        <v>309</v>
      </c>
      <c r="B2990" s="1" t="s">
        <v>1406</v>
      </c>
      <c r="C2990" s="1" t="s">
        <v>192</v>
      </c>
      <c r="D2990" s="1"/>
      <c r="E2990" s="2" t="s">
        <v>765</v>
      </c>
      <c r="F2990" s="3">
        <v>209.2</v>
      </c>
    </row>
    <row r="2991" spans="1:6" s="4" customFormat="1" ht="132" x14ac:dyDescent="0.3">
      <c r="A2991" s="1" t="s">
        <v>309</v>
      </c>
      <c r="B2991" s="1" t="s">
        <v>1406</v>
      </c>
      <c r="C2991" s="1" t="s">
        <v>299</v>
      </c>
      <c r="D2991" s="1"/>
      <c r="E2991" s="2" t="s">
        <v>767</v>
      </c>
      <c r="F2991" s="3">
        <v>209.2</v>
      </c>
    </row>
    <row r="2992" spans="1:6" s="4" customFormat="1" ht="84" hidden="1" x14ac:dyDescent="0.3">
      <c r="A2992" s="1" t="s">
        <v>309</v>
      </c>
      <c r="B2992" s="1" t="s">
        <v>1406</v>
      </c>
      <c r="C2992" s="1" t="s">
        <v>299</v>
      </c>
      <c r="D2992" s="1" t="s">
        <v>143</v>
      </c>
      <c r="E2992" s="2" t="s">
        <v>673</v>
      </c>
      <c r="F2992" s="3">
        <v>209.2</v>
      </c>
    </row>
    <row r="2993" spans="1:6" s="4" customFormat="1" ht="84" hidden="1" x14ac:dyDescent="0.3">
      <c r="A2993" s="1" t="s">
        <v>309</v>
      </c>
      <c r="B2993" s="1" t="s">
        <v>1406</v>
      </c>
      <c r="C2993" s="1" t="s">
        <v>299</v>
      </c>
      <c r="D2993" s="1" t="s">
        <v>139</v>
      </c>
      <c r="E2993" s="2" t="s">
        <v>676</v>
      </c>
      <c r="F2993" s="3">
        <v>209.2</v>
      </c>
    </row>
    <row r="2994" spans="1:6" s="4" customFormat="1" ht="24" hidden="1" x14ac:dyDescent="0.3">
      <c r="A2994" s="1" t="s">
        <v>309</v>
      </c>
      <c r="B2994" s="1" t="s">
        <v>71</v>
      </c>
      <c r="C2994" s="1"/>
      <c r="D2994" s="1"/>
      <c r="E2994" s="2" t="s">
        <v>625</v>
      </c>
      <c r="F2994" s="3">
        <v>1461.5</v>
      </c>
    </row>
    <row r="2995" spans="1:6" s="4" customFormat="1" hidden="1" x14ac:dyDescent="0.3">
      <c r="A2995" s="1" t="s">
        <v>309</v>
      </c>
      <c r="B2995" s="1" t="s">
        <v>1408</v>
      </c>
      <c r="C2995" s="1"/>
      <c r="D2995" s="1"/>
      <c r="E2995" s="2" t="s">
        <v>652</v>
      </c>
      <c r="F2995" s="3">
        <v>1461.5</v>
      </c>
    </row>
    <row r="2996" spans="1:6" s="4" customFormat="1" ht="48" x14ac:dyDescent="0.3">
      <c r="A2996" s="1" t="s">
        <v>309</v>
      </c>
      <c r="B2996" s="1" t="s">
        <v>1408</v>
      </c>
      <c r="C2996" s="1" t="s">
        <v>162</v>
      </c>
      <c r="D2996" s="1"/>
      <c r="E2996" s="2" t="s">
        <v>730</v>
      </c>
      <c r="F2996" s="3">
        <v>1071.5</v>
      </c>
    </row>
    <row r="2997" spans="1:6" s="4" customFormat="1" ht="60" x14ac:dyDescent="0.3">
      <c r="A2997" s="1" t="s">
        <v>309</v>
      </c>
      <c r="B2997" s="1" t="s">
        <v>1408</v>
      </c>
      <c r="C2997" s="1" t="s">
        <v>214</v>
      </c>
      <c r="D2997" s="1"/>
      <c r="E2997" s="2" t="s">
        <v>731</v>
      </c>
      <c r="F2997" s="3">
        <v>1071.5</v>
      </c>
    </row>
    <row r="2998" spans="1:6" s="4" customFormat="1" ht="60" x14ac:dyDescent="0.3">
      <c r="A2998" s="1" t="s">
        <v>309</v>
      </c>
      <c r="B2998" s="1" t="s">
        <v>1408</v>
      </c>
      <c r="C2998" s="1" t="s">
        <v>215</v>
      </c>
      <c r="D2998" s="1"/>
      <c r="E2998" s="2" t="s">
        <v>732</v>
      </c>
      <c r="F2998" s="3">
        <v>1071.5</v>
      </c>
    </row>
    <row r="2999" spans="1:6" s="4" customFormat="1" ht="84" x14ac:dyDescent="0.3">
      <c r="A2999" s="1" t="s">
        <v>309</v>
      </c>
      <c r="B2999" s="1" t="s">
        <v>1408</v>
      </c>
      <c r="C2999" s="1" t="s">
        <v>202</v>
      </c>
      <c r="D2999" s="1"/>
      <c r="E2999" s="2" t="s">
        <v>735</v>
      </c>
      <c r="F2999" s="3">
        <v>1071.5</v>
      </c>
    </row>
    <row r="3000" spans="1:6" s="4" customFormat="1" ht="72" hidden="1" x14ac:dyDescent="0.3">
      <c r="A3000" s="1" t="s">
        <v>309</v>
      </c>
      <c r="B3000" s="1" t="s">
        <v>1408</v>
      </c>
      <c r="C3000" s="1" t="s">
        <v>202</v>
      </c>
      <c r="D3000" s="1" t="s">
        <v>51</v>
      </c>
      <c r="E3000" s="2" t="s">
        <v>663</v>
      </c>
      <c r="F3000" s="3">
        <v>1071.5</v>
      </c>
    </row>
    <row r="3001" spans="1:6" s="4" customFormat="1" ht="84" hidden="1" x14ac:dyDescent="0.3">
      <c r="A3001" s="1" t="s">
        <v>309</v>
      </c>
      <c r="B3001" s="1" t="s">
        <v>1408</v>
      </c>
      <c r="C3001" s="1" t="s">
        <v>202</v>
      </c>
      <c r="D3001" s="1" t="s">
        <v>52</v>
      </c>
      <c r="E3001" s="2" t="s">
        <v>664</v>
      </c>
      <c r="F3001" s="3">
        <v>1071.5</v>
      </c>
    </row>
    <row r="3002" spans="1:6" s="4" customFormat="1" ht="60" x14ac:dyDescent="0.3">
      <c r="A3002" s="1" t="s">
        <v>309</v>
      </c>
      <c r="B3002" s="1" t="s">
        <v>1408</v>
      </c>
      <c r="C3002" s="1" t="s">
        <v>62</v>
      </c>
      <c r="D3002" s="1"/>
      <c r="E3002" s="2" t="s">
        <v>1196</v>
      </c>
      <c r="F3002" s="3">
        <v>390</v>
      </c>
    </row>
    <row r="3003" spans="1:6" s="4" customFormat="1" ht="84" x14ac:dyDescent="0.3">
      <c r="A3003" s="1" t="s">
        <v>309</v>
      </c>
      <c r="B3003" s="1" t="s">
        <v>1408</v>
      </c>
      <c r="C3003" s="1" t="s">
        <v>527</v>
      </c>
      <c r="D3003" s="1"/>
      <c r="E3003" s="2" t="s">
        <v>114</v>
      </c>
      <c r="F3003" s="3">
        <v>390</v>
      </c>
    </row>
    <row r="3004" spans="1:6" s="4" customFormat="1" ht="72" hidden="1" x14ac:dyDescent="0.3">
      <c r="A3004" s="1" t="s">
        <v>309</v>
      </c>
      <c r="B3004" s="1" t="s">
        <v>1408</v>
      </c>
      <c r="C3004" s="1" t="s">
        <v>527</v>
      </c>
      <c r="D3004" s="1" t="s">
        <v>51</v>
      </c>
      <c r="E3004" s="2" t="s">
        <v>663</v>
      </c>
      <c r="F3004" s="3">
        <v>390</v>
      </c>
    </row>
    <row r="3005" spans="1:6" s="4" customFormat="1" ht="84" hidden="1" x14ac:dyDescent="0.3">
      <c r="A3005" s="1" t="s">
        <v>309</v>
      </c>
      <c r="B3005" s="1" t="s">
        <v>1408</v>
      </c>
      <c r="C3005" s="1" t="s">
        <v>527</v>
      </c>
      <c r="D3005" s="1" t="s">
        <v>52</v>
      </c>
      <c r="E3005" s="2" t="s">
        <v>664</v>
      </c>
      <c r="F3005" s="3">
        <v>390</v>
      </c>
    </row>
    <row r="3006" spans="1:6" s="4" customFormat="1" ht="24" hidden="1" x14ac:dyDescent="0.3">
      <c r="A3006" s="1" t="s">
        <v>309</v>
      </c>
      <c r="B3006" s="1" t="s">
        <v>78</v>
      </c>
      <c r="C3006" s="1"/>
      <c r="D3006" s="1"/>
      <c r="E3006" s="2" t="s">
        <v>1325</v>
      </c>
      <c r="F3006" s="3">
        <v>149.4</v>
      </c>
    </row>
    <row r="3007" spans="1:6" s="4" customFormat="1" hidden="1" x14ac:dyDescent="0.3">
      <c r="A3007" s="1" t="s">
        <v>309</v>
      </c>
      <c r="B3007" s="1" t="s">
        <v>1395</v>
      </c>
      <c r="C3007" s="1"/>
      <c r="D3007" s="1"/>
      <c r="E3007" s="2" t="s">
        <v>1019</v>
      </c>
      <c r="F3007" s="3">
        <v>149.4</v>
      </c>
    </row>
    <row r="3008" spans="1:6" s="4" customFormat="1" ht="60" x14ac:dyDescent="0.3">
      <c r="A3008" s="1" t="s">
        <v>309</v>
      </c>
      <c r="B3008" s="1" t="s">
        <v>1395</v>
      </c>
      <c r="C3008" s="1" t="s">
        <v>902</v>
      </c>
      <c r="D3008" s="1"/>
      <c r="E3008" s="2" t="s">
        <v>1248</v>
      </c>
      <c r="F3008" s="3">
        <v>89.4</v>
      </c>
    </row>
    <row r="3009" spans="1:6" s="4" customFormat="1" ht="60" x14ac:dyDescent="0.3">
      <c r="A3009" s="1" t="s">
        <v>309</v>
      </c>
      <c r="B3009" s="1" t="s">
        <v>1395</v>
      </c>
      <c r="C3009" s="1" t="s">
        <v>906</v>
      </c>
      <c r="D3009" s="1"/>
      <c r="E3009" s="2" t="s">
        <v>1037</v>
      </c>
      <c r="F3009" s="3">
        <v>89.4</v>
      </c>
    </row>
    <row r="3010" spans="1:6" s="4" customFormat="1" ht="132" x14ac:dyDescent="0.3">
      <c r="A3010" s="1" t="s">
        <v>309</v>
      </c>
      <c r="B3010" s="1" t="s">
        <v>1395</v>
      </c>
      <c r="C3010" s="1" t="s">
        <v>907</v>
      </c>
      <c r="D3010" s="1"/>
      <c r="E3010" s="2" t="s">
        <v>1038</v>
      </c>
      <c r="F3010" s="3">
        <v>89.4</v>
      </c>
    </row>
    <row r="3011" spans="1:6" s="4" customFormat="1" ht="48" x14ac:dyDescent="0.3">
      <c r="A3011" s="1" t="s">
        <v>309</v>
      </c>
      <c r="B3011" s="1" t="s">
        <v>1395</v>
      </c>
      <c r="C3011" s="1" t="s">
        <v>905</v>
      </c>
      <c r="D3011" s="1"/>
      <c r="E3011" s="2" t="s">
        <v>1039</v>
      </c>
      <c r="F3011" s="3">
        <v>89.4</v>
      </c>
    </row>
    <row r="3012" spans="1:6" s="4" customFormat="1" ht="72" hidden="1" x14ac:dyDescent="0.3">
      <c r="A3012" s="1" t="s">
        <v>309</v>
      </c>
      <c r="B3012" s="1" t="s">
        <v>1395</v>
      </c>
      <c r="C3012" s="1" t="s">
        <v>905</v>
      </c>
      <c r="D3012" s="1" t="s">
        <v>51</v>
      </c>
      <c r="E3012" s="2" t="s">
        <v>663</v>
      </c>
      <c r="F3012" s="3">
        <v>89.4</v>
      </c>
    </row>
    <row r="3013" spans="1:6" s="4" customFormat="1" ht="84" hidden="1" x14ac:dyDescent="0.3">
      <c r="A3013" s="1" t="s">
        <v>309</v>
      </c>
      <c r="B3013" s="1" t="s">
        <v>1395</v>
      </c>
      <c r="C3013" s="1" t="s">
        <v>905</v>
      </c>
      <c r="D3013" s="1" t="s">
        <v>52</v>
      </c>
      <c r="E3013" s="2" t="s">
        <v>664</v>
      </c>
      <c r="F3013" s="3">
        <v>89.4</v>
      </c>
    </row>
    <row r="3014" spans="1:6" s="4" customFormat="1" ht="60" x14ac:dyDescent="0.3">
      <c r="A3014" s="1" t="s">
        <v>309</v>
      </c>
      <c r="B3014" s="1" t="s">
        <v>1395</v>
      </c>
      <c r="C3014" s="1" t="s">
        <v>62</v>
      </c>
      <c r="D3014" s="1"/>
      <c r="E3014" s="2" t="s">
        <v>1196</v>
      </c>
      <c r="F3014" s="3">
        <v>60</v>
      </c>
    </row>
    <row r="3015" spans="1:6" s="4" customFormat="1" ht="84" x14ac:dyDescent="0.3">
      <c r="A3015" s="1" t="s">
        <v>309</v>
      </c>
      <c r="B3015" s="1" t="s">
        <v>1395</v>
      </c>
      <c r="C3015" s="1" t="s">
        <v>527</v>
      </c>
      <c r="D3015" s="1"/>
      <c r="E3015" s="2" t="s">
        <v>114</v>
      </c>
      <c r="F3015" s="3">
        <v>60</v>
      </c>
    </row>
    <row r="3016" spans="1:6" s="4" customFormat="1" ht="72" hidden="1" x14ac:dyDescent="0.3">
      <c r="A3016" s="1" t="s">
        <v>309</v>
      </c>
      <c r="B3016" s="1" t="s">
        <v>1395</v>
      </c>
      <c r="C3016" s="1" t="s">
        <v>527</v>
      </c>
      <c r="D3016" s="1" t="s">
        <v>51</v>
      </c>
      <c r="E3016" s="2" t="s">
        <v>663</v>
      </c>
      <c r="F3016" s="3">
        <v>60</v>
      </c>
    </row>
    <row r="3017" spans="1:6" s="4" customFormat="1" ht="84" hidden="1" x14ac:dyDescent="0.3">
      <c r="A3017" s="1" t="s">
        <v>309</v>
      </c>
      <c r="B3017" s="1" t="s">
        <v>1395</v>
      </c>
      <c r="C3017" s="1" t="s">
        <v>527</v>
      </c>
      <c r="D3017" s="1" t="s">
        <v>52</v>
      </c>
      <c r="E3017" s="2" t="s">
        <v>664</v>
      </c>
      <c r="F3017" s="3">
        <v>60</v>
      </c>
    </row>
    <row r="3018" spans="1:6" s="4" customFormat="1" ht="72" hidden="1" x14ac:dyDescent="0.3">
      <c r="A3018" s="1" t="s">
        <v>310</v>
      </c>
      <c r="B3018" s="1" t="s">
        <v>1396</v>
      </c>
      <c r="C3018" s="1"/>
      <c r="D3018" s="1"/>
      <c r="E3018" s="2" t="s">
        <v>606</v>
      </c>
      <c r="F3018" s="3">
        <v>905627.02347999997</v>
      </c>
    </row>
    <row r="3019" spans="1:6" s="4" customFormat="1" ht="36" hidden="1" x14ac:dyDescent="0.3">
      <c r="A3019" s="1" t="s">
        <v>310</v>
      </c>
      <c r="B3019" s="1" t="s">
        <v>147</v>
      </c>
      <c r="C3019" s="1"/>
      <c r="D3019" s="1"/>
      <c r="E3019" s="2" t="s">
        <v>622</v>
      </c>
      <c r="F3019" s="3">
        <v>900946.17388000002</v>
      </c>
    </row>
    <row r="3020" spans="1:6" s="4" customFormat="1" hidden="1" x14ac:dyDescent="0.3">
      <c r="A3020" s="1" t="s">
        <v>310</v>
      </c>
      <c r="B3020" s="1" t="s">
        <v>1424</v>
      </c>
      <c r="C3020" s="1"/>
      <c r="D3020" s="1"/>
      <c r="E3020" s="2" t="s">
        <v>643</v>
      </c>
      <c r="F3020" s="3">
        <v>224869.73352000001</v>
      </c>
    </row>
    <row r="3021" spans="1:6" s="4" customFormat="1" ht="72" x14ac:dyDescent="0.3">
      <c r="A3021" s="1" t="s">
        <v>310</v>
      </c>
      <c r="B3021" s="1" t="s">
        <v>1424</v>
      </c>
      <c r="C3021" s="1" t="s">
        <v>269</v>
      </c>
      <c r="D3021" s="1"/>
      <c r="E3021" s="2" t="s">
        <v>1137</v>
      </c>
      <c r="F3021" s="3">
        <v>152355.47200000001</v>
      </c>
    </row>
    <row r="3022" spans="1:6" s="4" customFormat="1" ht="144" x14ac:dyDescent="0.3">
      <c r="A3022" s="1" t="s">
        <v>310</v>
      </c>
      <c r="B3022" s="1" t="s">
        <v>1424</v>
      </c>
      <c r="C3022" s="1" t="s">
        <v>314</v>
      </c>
      <c r="D3022" s="1"/>
      <c r="E3022" s="2" t="s">
        <v>1173</v>
      </c>
      <c r="F3022" s="3">
        <v>152355.47200000001</v>
      </c>
    </row>
    <row r="3023" spans="1:6" s="4" customFormat="1" ht="168" x14ac:dyDescent="0.3">
      <c r="A3023" s="1" t="s">
        <v>310</v>
      </c>
      <c r="B3023" s="1" t="s">
        <v>1424</v>
      </c>
      <c r="C3023" s="1" t="s">
        <v>315</v>
      </c>
      <c r="D3023" s="1"/>
      <c r="E3023" s="2" t="s">
        <v>1174</v>
      </c>
      <c r="F3023" s="3">
        <v>53316.7</v>
      </c>
    </row>
    <row r="3024" spans="1:6" s="4" customFormat="1" ht="84" x14ac:dyDescent="0.3">
      <c r="A3024" s="1" t="s">
        <v>310</v>
      </c>
      <c r="B3024" s="1" t="s">
        <v>1424</v>
      </c>
      <c r="C3024" s="1" t="s">
        <v>311</v>
      </c>
      <c r="D3024" s="1"/>
      <c r="E3024" s="2" t="s">
        <v>1175</v>
      </c>
      <c r="F3024" s="3">
        <v>53316.7</v>
      </c>
    </row>
    <row r="3025" spans="1:6" s="4" customFormat="1" ht="72" hidden="1" x14ac:dyDescent="0.3">
      <c r="A3025" s="1" t="s">
        <v>310</v>
      </c>
      <c r="B3025" s="1" t="s">
        <v>1424</v>
      </c>
      <c r="C3025" s="1" t="s">
        <v>311</v>
      </c>
      <c r="D3025" s="1" t="s">
        <v>51</v>
      </c>
      <c r="E3025" s="2" t="s">
        <v>663</v>
      </c>
      <c r="F3025" s="3">
        <v>53316.7</v>
      </c>
    </row>
    <row r="3026" spans="1:6" s="4" customFormat="1" ht="84" hidden="1" x14ac:dyDescent="0.3">
      <c r="A3026" s="1" t="s">
        <v>310</v>
      </c>
      <c r="B3026" s="1" t="s">
        <v>1424</v>
      </c>
      <c r="C3026" s="1" t="s">
        <v>311</v>
      </c>
      <c r="D3026" s="1" t="s">
        <v>52</v>
      </c>
      <c r="E3026" s="2" t="s">
        <v>664</v>
      </c>
      <c r="F3026" s="3">
        <v>53316.7</v>
      </c>
    </row>
    <row r="3027" spans="1:6" s="4" customFormat="1" ht="96" x14ac:dyDescent="0.3">
      <c r="A3027" s="1" t="s">
        <v>310</v>
      </c>
      <c r="B3027" s="1" t="s">
        <v>1424</v>
      </c>
      <c r="C3027" s="1" t="s">
        <v>316</v>
      </c>
      <c r="D3027" s="1"/>
      <c r="E3027" s="2" t="s">
        <v>1176</v>
      </c>
      <c r="F3027" s="3">
        <v>99038.771999999997</v>
      </c>
    </row>
    <row r="3028" spans="1:6" s="4" customFormat="1" ht="84" x14ac:dyDescent="0.3">
      <c r="A3028" s="1" t="s">
        <v>310</v>
      </c>
      <c r="B3028" s="1" t="s">
        <v>1424</v>
      </c>
      <c r="C3028" s="1" t="s">
        <v>312</v>
      </c>
      <c r="D3028" s="1"/>
      <c r="E3028" s="2" t="s">
        <v>1177</v>
      </c>
      <c r="F3028" s="3">
        <v>99038.771999999997</v>
      </c>
    </row>
    <row r="3029" spans="1:6" s="4" customFormat="1" ht="24" hidden="1" x14ac:dyDescent="0.3">
      <c r="A3029" s="1" t="s">
        <v>310</v>
      </c>
      <c r="B3029" s="1" t="s">
        <v>1424</v>
      </c>
      <c r="C3029" s="1" t="s">
        <v>312</v>
      </c>
      <c r="D3029" s="1" t="s">
        <v>53</v>
      </c>
      <c r="E3029" s="2" t="s">
        <v>679</v>
      </c>
      <c r="F3029" s="3">
        <v>99038.771999999997</v>
      </c>
    </row>
    <row r="3030" spans="1:6" s="4" customFormat="1" ht="120" hidden="1" x14ac:dyDescent="0.3">
      <c r="A3030" s="1" t="s">
        <v>310</v>
      </c>
      <c r="B3030" s="1" t="s">
        <v>1424</v>
      </c>
      <c r="C3030" s="1" t="s">
        <v>312</v>
      </c>
      <c r="D3030" s="1" t="s">
        <v>262</v>
      </c>
      <c r="E3030" s="2" t="s">
        <v>680</v>
      </c>
      <c r="F3030" s="3">
        <v>99038.771999999997</v>
      </c>
    </row>
    <row r="3031" spans="1:6" s="4" customFormat="1" ht="108" x14ac:dyDescent="0.3">
      <c r="A3031" s="1" t="s">
        <v>310</v>
      </c>
      <c r="B3031" s="1" t="s">
        <v>1424</v>
      </c>
      <c r="C3031" s="1" t="s">
        <v>79</v>
      </c>
      <c r="D3031" s="1"/>
      <c r="E3031" s="2" t="s">
        <v>1232</v>
      </c>
      <c r="F3031" s="3">
        <v>72514.26152</v>
      </c>
    </row>
    <row r="3032" spans="1:6" s="4" customFormat="1" x14ac:dyDescent="0.3">
      <c r="A3032" s="1" t="s">
        <v>310</v>
      </c>
      <c r="B3032" s="1" t="s">
        <v>1424</v>
      </c>
      <c r="C3032" s="1" t="s">
        <v>80</v>
      </c>
      <c r="D3032" s="1"/>
      <c r="E3032" s="2" t="s">
        <v>1235</v>
      </c>
      <c r="F3032" s="3">
        <v>5255.1099700000004</v>
      </c>
    </row>
    <row r="3033" spans="1:6" s="4" customFormat="1" ht="36" x14ac:dyDescent="0.3">
      <c r="A3033" s="1" t="s">
        <v>310</v>
      </c>
      <c r="B3033" s="1" t="s">
        <v>1424</v>
      </c>
      <c r="C3033" s="1" t="s">
        <v>81</v>
      </c>
      <c r="D3033" s="1"/>
      <c r="E3033" s="2" t="s">
        <v>1236</v>
      </c>
      <c r="F3033" s="3">
        <v>5255.1099700000004</v>
      </c>
    </row>
    <row r="3034" spans="1:6" s="4" customFormat="1" ht="72" hidden="1" x14ac:dyDescent="0.3">
      <c r="A3034" s="1" t="s">
        <v>310</v>
      </c>
      <c r="B3034" s="1" t="s">
        <v>1424</v>
      </c>
      <c r="C3034" s="1" t="s">
        <v>81</v>
      </c>
      <c r="D3034" s="1" t="s">
        <v>51</v>
      </c>
      <c r="E3034" s="2" t="s">
        <v>663</v>
      </c>
      <c r="F3034" s="3">
        <v>5255.1099700000004</v>
      </c>
    </row>
    <row r="3035" spans="1:6" s="4" customFormat="1" ht="84" hidden="1" x14ac:dyDescent="0.3">
      <c r="A3035" s="1" t="s">
        <v>310</v>
      </c>
      <c r="B3035" s="1" t="s">
        <v>1424</v>
      </c>
      <c r="C3035" s="1" t="s">
        <v>81</v>
      </c>
      <c r="D3035" s="1" t="s">
        <v>52</v>
      </c>
      <c r="E3035" s="2" t="s">
        <v>664</v>
      </c>
      <c r="F3035" s="3">
        <v>5255.1099700000004</v>
      </c>
    </row>
    <row r="3036" spans="1:6" s="4" customFormat="1" ht="36" x14ac:dyDescent="0.3">
      <c r="A3036" s="1" t="s">
        <v>310</v>
      </c>
      <c r="B3036" s="1" t="s">
        <v>1424</v>
      </c>
      <c r="C3036" s="1" t="s">
        <v>317</v>
      </c>
      <c r="D3036" s="1"/>
      <c r="E3036" s="2" t="s">
        <v>1237</v>
      </c>
      <c r="F3036" s="3">
        <v>67259.151549999995</v>
      </c>
    </row>
    <row r="3037" spans="1:6" s="4" customFormat="1" ht="48" x14ac:dyDescent="0.3">
      <c r="A3037" s="1" t="s">
        <v>310</v>
      </c>
      <c r="B3037" s="1" t="s">
        <v>1424</v>
      </c>
      <c r="C3037" s="1" t="s">
        <v>313</v>
      </c>
      <c r="D3037" s="1"/>
      <c r="E3037" s="2" t="s">
        <v>1234</v>
      </c>
      <c r="F3037" s="3">
        <v>67259.151549999995</v>
      </c>
    </row>
    <row r="3038" spans="1:6" s="4" customFormat="1" ht="72" hidden="1" x14ac:dyDescent="0.3">
      <c r="A3038" s="1" t="s">
        <v>310</v>
      </c>
      <c r="B3038" s="1" t="s">
        <v>1424</v>
      </c>
      <c r="C3038" s="1" t="s">
        <v>313</v>
      </c>
      <c r="D3038" s="1" t="s">
        <v>51</v>
      </c>
      <c r="E3038" s="2" t="s">
        <v>663</v>
      </c>
      <c r="F3038" s="3">
        <v>67259.151549999995</v>
      </c>
    </row>
    <row r="3039" spans="1:6" s="4" customFormat="1" ht="84" hidden="1" x14ac:dyDescent="0.3">
      <c r="A3039" s="1" t="s">
        <v>310</v>
      </c>
      <c r="B3039" s="1" t="s">
        <v>1424</v>
      </c>
      <c r="C3039" s="1" t="s">
        <v>313</v>
      </c>
      <c r="D3039" s="1" t="s">
        <v>52</v>
      </c>
      <c r="E3039" s="2" t="s">
        <v>664</v>
      </c>
      <c r="F3039" s="3">
        <v>67259.151549999995</v>
      </c>
    </row>
    <row r="3040" spans="1:6" s="4" customFormat="1" ht="24" hidden="1" x14ac:dyDescent="0.3">
      <c r="A3040" s="1" t="s">
        <v>310</v>
      </c>
      <c r="B3040" s="1" t="s">
        <v>1421</v>
      </c>
      <c r="C3040" s="1"/>
      <c r="D3040" s="1"/>
      <c r="E3040" s="2" t="s">
        <v>644</v>
      </c>
      <c r="F3040" s="3">
        <v>105767.46371999999</v>
      </c>
    </row>
    <row r="3041" spans="1:6" s="4" customFormat="1" ht="72" x14ac:dyDescent="0.3">
      <c r="A3041" s="1" t="s">
        <v>310</v>
      </c>
      <c r="B3041" s="1" t="s">
        <v>1421</v>
      </c>
      <c r="C3041" s="1" t="s">
        <v>269</v>
      </c>
      <c r="D3041" s="1"/>
      <c r="E3041" s="2" t="s">
        <v>1137</v>
      </c>
      <c r="F3041" s="3">
        <v>105767.46371999999</v>
      </c>
    </row>
    <row r="3042" spans="1:6" s="4" customFormat="1" ht="72" x14ac:dyDescent="0.3">
      <c r="A3042" s="1" t="s">
        <v>310</v>
      </c>
      <c r="B3042" s="1" t="s">
        <v>1421</v>
      </c>
      <c r="C3042" s="1" t="s">
        <v>323</v>
      </c>
      <c r="D3042" s="1"/>
      <c r="E3042" s="2" t="s">
        <v>1138</v>
      </c>
      <c r="F3042" s="3">
        <v>70842.263719999988</v>
      </c>
    </row>
    <row r="3043" spans="1:6" s="4" customFormat="1" ht="108" x14ac:dyDescent="0.3">
      <c r="A3043" s="1" t="s">
        <v>310</v>
      </c>
      <c r="B3043" s="1" t="s">
        <v>1421</v>
      </c>
      <c r="C3043" s="1" t="s">
        <v>364</v>
      </c>
      <c r="D3043" s="1"/>
      <c r="E3043" s="2" t="s">
        <v>1139</v>
      </c>
      <c r="F3043" s="3">
        <v>26740.418199999996</v>
      </c>
    </row>
    <row r="3044" spans="1:6" s="4" customFormat="1" ht="72" x14ac:dyDescent="0.3">
      <c r="A3044" s="1" t="s">
        <v>310</v>
      </c>
      <c r="B3044" s="1" t="s">
        <v>1421</v>
      </c>
      <c r="C3044" s="1" t="s">
        <v>349</v>
      </c>
      <c r="D3044" s="1"/>
      <c r="E3044" s="2" t="s">
        <v>1140</v>
      </c>
      <c r="F3044" s="3">
        <v>6000</v>
      </c>
    </row>
    <row r="3045" spans="1:6" s="4" customFormat="1" ht="60" hidden="1" x14ac:dyDescent="0.3">
      <c r="A3045" s="1" t="s">
        <v>310</v>
      </c>
      <c r="B3045" s="1" t="s">
        <v>1421</v>
      </c>
      <c r="C3045" s="1" t="s">
        <v>349</v>
      </c>
      <c r="D3045" s="1" t="s">
        <v>345</v>
      </c>
      <c r="E3045" s="2" t="s">
        <v>671</v>
      </c>
      <c r="F3045" s="3">
        <v>6000</v>
      </c>
    </row>
    <row r="3046" spans="1:6" s="4" customFormat="1" ht="24" hidden="1" x14ac:dyDescent="0.3">
      <c r="A3046" s="1" t="s">
        <v>310</v>
      </c>
      <c r="B3046" s="1" t="s">
        <v>1421</v>
      </c>
      <c r="C3046" s="1" t="s">
        <v>349</v>
      </c>
      <c r="D3046" s="1" t="s">
        <v>344</v>
      </c>
      <c r="E3046" s="2" t="s">
        <v>672</v>
      </c>
      <c r="F3046" s="3">
        <v>6000</v>
      </c>
    </row>
    <row r="3047" spans="1:6" s="4" customFormat="1" ht="48" x14ac:dyDescent="0.3">
      <c r="A3047" s="1" t="s">
        <v>310</v>
      </c>
      <c r="B3047" s="1" t="s">
        <v>1421</v>
      </c>
      <c r="C3047" s="1" t="s">
        <v>350</v>
      </c>
      <c r="D3047" s="1"/>
      <c r="E3047" s="2" t="s">
        <v>1141</v>
      </c>
      <c r="F3047" s="3">
        <v>7955.8174399999998</v>
      </c>
    </row>
    <row r="3048" spans="1:6" s="4" customFormat="1" ht="60" hidden="1" x14ac:dyDescent="0.3">
      <c r="A3048" s="1" t="s">
        <v>310</v>
      </c>
      <c r="B3048" s="1" t="s">
        <v>1421</v>
      </c>
      <c r="C3048" s="1" t="s">
        <v>350</v>
      </c>
      <c r="D3048" s="1" t="s">
        <v>345</v>
      </c>
      <c r="E3048" s="2" t="s">
        <v>671</v>
      </c>
      <c r="F3048" s="3">
        <v>7955.8174399999998</v>
      </c>
    </row>
    <row r="3049" spans="1:6" s="4" customFormat="1" ht="24" hidden="1" x14ac:dyDescent="0.3">
      <c r="A3049" s="1" t="s">
        <v>310</v>
      </c>
      <c r="B3049" s="1" t="s">
        <v>1421</v>
      </c>
      <c r="C3049" s="1" t="s">
        <v>350</v>
      </c>
      <c r="D3049" s="1" t="s">
        <v>344</v>
      </c>
      <c r="E3049" s="2" t="s">
        <v>672</v>
      </c>
      <c r="F3049" s="3">
        <v>7955.8174399999998</v>
      </c>
    </row>
    <row r="3050" spans="1:6" s="4" customFormat="1" ht="96" x14ac:dyDescent="0.3">
      <c r="A3050" s="1" t="s">
        <v>310</v>
      </c>
      <c r="B3050" s="1" t="s">
        <v>1421</v>
      </c>
      <c r="C3050" s="1" t="s">
        <v>1346</v>
      </c>
      <c r="D3050" s="1"/>
      <c r="E3050" s="2" t="s">
        <v>1375</v>
      </c>
      <c r="F3050" s="3">
        <v>110.80076</v>
      </c>
    </row>
    <row r="3051" spans="1:6" s="4" customFormat="1" ht="60" hidden="1" x14ac:dyDescent="0.3">
      <c r="A3051" s="1" t="s">
        <v>310</v>
      </c>
      <c r="B3051" s="1" t="s">
        <v>1421</v>
      </c>
      <c r="C3051" s="1" t="s">
        <v>1346</v>
      </c>
      <c r="D3051" s="1" t="s">
        <v>345</v>
      </c>
      <c r="E3051" s="2" t="s">
        <v>671</v>
      </c>
      <c r="F3051" s="3">
        <v>110.80076</v>
      </c>
    </row>
    <row r="3052" spans="1:6" s="4" customFormat="1" ht="24" hidden="1" x14ac:dyDescent="0.3">
      <c r="A3052" s="1" t="s">
        <v>310</v>
      </c>
      <c r="B3052" s="1" t="s">
        <v>1421</v>
      </c>
      <c r="C3052" s="1" t="s">
        <v>1346</v>
      </c>
      <c r="D3052" s="1" t="s">
        <v>344</v>
      </c>
      <c r="E3052" s="2" t="s">
        <v>672</v>
      </c>
      <c r="F3052" s="3">
        <v>110.80076</v>
      </c>
    </row>
    <row r="3053" spans="1:6" s="4" customFormat="1" ht="72" x14ac:dyDescent="0.3">
      <c r="A3053" s="1" t="s">
        <v>310</v>
      </c>
      <c r="B3053" s="1" t="s">
        <v>1421</v>
      </c>
      <c r="C3053" s="1" t="s">
        <v>351</v>
      </c>
      <c r="D3053" s="1"/>
      <c r="E3053" s="2" t="s">
        <v>1142</v>
      </c>
      <c r="F3053" s="3">
        <v>2284.5</v>
      </c>
    </row>
    <row r="3054" spans="1:6" s="4" customFormat="1" ht="60" hidden="1" x14ac:dyDescent="0.3">
      <c r="A3054" s="1" t="s">
        <v>310</v>
      </c>
      <c r="B3054" s="1" t="s">
        <v>1421</v>
      </c>
      <c r="C3054" s="1" t="s">
        <v>351</v>
      </c>
      <c r="D3054" s="1" t="s">
        <v>345</v>
      </c>
      <c r="E3054" s="2" t="s">
        <v>671</v>
      </c>
      <c r="F3054" s="3">
        <v>2284.5</v>
      </c>
    </row>
    <row r="3055" spans="1:6" s="4" customFormat="1" ht="24" hidden="1" x14ac:dyDescent="0.3">
      <c r="A3055" s="1" t="s">
        <v>310</v>
      </c>
      <c r="B3055" s="1" t="s">
        <v>1421</v>
      </c>
      <c r="C3055" s="1" t="s">
        <v>351</v>
      </c>
      <c r="D3055" s="1" t="s">
        <v>344</v>
      </c>
      <c r="E3055" s="2" t="s">
        <v>672</v>
      </c>
      <c r="F3055" s="3">
        <v>2284.5</v>
      </c>
    </row>
    <row r="3056" spans="1:6" s="4" customFormat="1" ht="108" x14ac:dyDescent="0.3">
      <c r="A3056" s="1" t="s">
        <v>310</v>
      </c>
      <c r="B3056" s="1" t="s">
        <v>1421</v>
      </c>
      <c r="C3056" s="1" t="s">
        <v>353</v>
      </c>
      <c r="D3056" s="1"/>
      <c r="E3056" s="2" t="s">
        <v>1143</v>
      </c>
      <c r="F3056" s="3">
        <v>1039.3</v>
      </c>
    </row>
    <row r="3057" spans="1:6" s="4" customFormat="1" ht="60" hidden="1" x14ac:dyDescent="0.3">
      <c r="A3057" s="1" t="s">
        <v>310</v>
      </c>
      <c r="B3057" s="1" t="s">
        <v>1421</v>
      </c>
      <c r="C3057" s="1" t="s">
        <v>353</v>
      </c>
      <c r="D3057" s="1" t="s">
        <v>345</v>
      </c>
      <c r="E3057" s="2" t="s">
        <v>671</v>
      </c>
      <c r="F3057" s="3">
        <v>1039.3</v>
      </c>
    </row>
    <row r="3058" spans="1:6" s="4" customFormat="1" ht="24" hidden="1" x14ac:dyDescent="0.3">
      <c r="A3058" s="1" t="s">
        <v>310</v>
      </c>
      <c r="B3058" s="1" t="s">
        <v>1421</v>
      </c>
      <c r="C3058" s="1" t="s">
        <v>353</v>
      </c>
      <c r="D3058" s="1" t="s">
        <v>344</v>
      </c>
      <c r="E3058" s="2" t="s">
        <v>672</v>
      </c>
      <c r="F3058" s="3">
        <v>1039.3</v>
      </c>
    </row>
    <row r="3059" spans="1:6" s="4" customFormat="1" ht="48" x14ac:dyDescent="0.3">
      <c r="A3059" s="1" t="s">
        <v>310</v>
      </c>
      <c r="B3059" s="1" t="s">
        <v>1421</v>
      </c>
      <c r="C3059" s="1" t="s">
        <v>355</v>
      </c>
      <c r="D3059" s="1"/>
      <c r="E3059" s="2" t="s">
        <v>1145</v>
      </c>
      <c r="F3059" s="3">
        <v>9350</v>
      </c>
    </row>
    <row r="3060" spans="1:6" s="4" customFormat="1" ht="60" hidden="1" x14ac:dyDescent="0.3">
      <c r="A3060" s="1" t="s">
        <v>310</v>
      </c>
      <c r="B3060" s="1" t="s">
        <v>1421</v>
      </c>
      <c r="C3060" s="1" t="s">
        <v>355</v>
      </c>
      <c r="D3060" s="1" t="s">
        <v>345</v>
      </c>
      <c r="E3060" s="2" t="s">
        <v>671</v>
      </c>
      <c r="F3060" s="3">
        <v>9350</v>
      </c>
    </row>
    <row r="3061" spans="1:6" s="4" customFormat="1" ht="24" hidden="1" x14ac:dyDescent="0.3">
      <c r="A3061" s="1" t="s">
        <v>310</v>
      </c>
      <c r="B3061" s="1" t="s">
        <v>1421</v>
      </c>
      <c r="C3061" s="1" t="s">
        <v>355</v>
      </c>
      <c r="D3061" s="1" t="s">
        <v>344</v>
      </c>
      <c r="E3061" s="2" t="s">
        <v>672</v>
      </c>
      <c r="F3061" s="3">
        <v>9350</v>
      </c>
    </row>
    <row r="3062" spans="1:6" s="4" customFormat="1" ht="96" x14ac:dyDescent="0.3">
      <c r="A3062" s="1" t="s">
        <v>310</v>
      </c>
      <c r="B3062" s="1" t="s">
        <v>1421</v>
      </c>
      <c r="C3062" s="1" t="s">
        <v>365</v>
      </c>
      <c r="D3062" s="1"/>
      <c r="E3062" s="2" t="s">
        <v>1147</v>
      </c>
      <c r="F3062" s="3">
        <v>19592.186669999999</v>
      </c>
    </row>
    <row r="3063" spans="1:6" s="4" customFormat="1" ht="72" x14ac:dyDescent="0.3">
      <c r="A3063" s="1" t="s">
        <v>310</v>
      </c>
      <c r="B3063" s="1" t="s">
        <v>1421</v>
      </c>
      <c r="C3063" s="1" t="s">
        <v>361</v>
      </c>
      <c r="D3063" s="1"/>
      <c r="E3063" s="2" t="s">
        <v>1148</v>
      </c>
      <c r="F3063" s="3">
        <v>19592.186669999999</v>
      </c>
    </row>
    <row r="3064" spans="1:6" s="4" customFormat="1" ht="60" hidden="1" x14ac:dyDescent="0.3">
      <c r="A3064" s="1" t="s">
        <v>310</v>
      </c>
      <c r="B3064" s="1" t="s">
        <v>1421</v>
      </c>
      <c r="C3064" s="1" t="s">
        <v>361</v>
      </c>
      <c r="D3064" s="1" t="s">
        <v>345</v>
      </c>
      <c r="E3064" s="2" t="s">
        <v>671</v>
      </c>
      <c r="F3064" s="3">
        <v>19592.186669999999</v>
      </c>
    </row>
    <row r="3065" spans="1:6" s="4" customFormat="1" ht="24" hidden="1" x14ac:dyDescent="0.3">
      <c r="A3065" s="1" t="s">
        <v>310</v>
      </c>
      <c r="B3065" s="1" t="s">
        <v>1421</v>
      </c>
      <c r="C3065" s="1" t="s">
        <v>361</v>
      </c>
      <c r="D3065" s="1" t="s">
        <v>344</v>
      </c>
      <c r="E3065" s="2" t="s">
        <v>672</v>
      </c>
      <c r="F3065" s="3">
        <v>19592.186669999999</v>
      </c>
    </row>
    <row r="3066" spans="1:6" s="4" customFormat="1" ht="192" x14ac:dyDescent="0.3">
      <c r="A3066" s="1" t="s">
        <v>310</v>
      </c>
      <c r="B3066" s="1" t="s">
        <v>1421</v>
      </c>
      <c r="C3066" s="1" t="s">
        <v>324</v>
      </c>
      <c r="D3066" s="1"/>
      <c r="E3066" s="2" t="s">
        <v>1149</v>
      </c>
      <c r="F3066" s="3">
        <v>11910.176960000001</v>
      </c>
    </row>
    <row r="3067" spans="1:6" s="4" customFormat="1" ht="132" x14ac:dyDescent="0.3">
      <c r="A3067" s="1" t="s">
        <v>310</v>
      </c>
      <c r="B3067" s="1" t="s">
        <v>1421</v>
      </c>
      <c r="C3067" s="1" t="s">
        <v>318</v>
      </c>
      <c r="D3067" s="1"/>
      <c r="E3067" s="2" t="s">
        <v>1150</v>
      </c>
      <c r="F3067" s="3">
        <v>3313.5769599999999</v>
      </c>
    </row>
    <row r="3068" spans="1:6" s="4" customFormat="1" ht="72" hidden="1" x14ac:dyDescent="0.3">
      <c r="A3068" s="1" t="s">
        <v>310</v>
      </c>
      <c r="B3068" s="1" t="s">
        <v>1421</v>
      </c>
      <c r="C3068" s="1" t="s">
        <v>318</v>
      </c>
      <c r="D3068" s="1" t="s">
        <v>51</v>
      </c>
      <c r="E3068" s="2" t="s">
        <v>663</v>
      </c>
      <c r="F3068" s="3">
        <v>3313.5769599999999</v>
      </c>
    </row>
    <row r="3069" spans="1:6" s="4" customFormat="1" ht="84" hidden="1" x14ac:dyDescent="0.3">
      <c r="A3069" s="1" t="s">
        <v>310</v>
      </c>
      <c r="B3069" s="1" t="s">
        <v>1421</v>
      </c>
      <c r="C3069" s="1" t="s">
        <v>318</v>
      </c>
      <c r="D3069" s="1" t="s">
        <v>52</v>
      </c>
      <c r="E3069" s="2" t="s">
        <v>664</v>
      </c>
      <c r="F3069" s="3">
        <v>3313.5769599999999</v>
      </c>
    </row>
    <row r="3070" spans="1:6" s="4" customFormat="1" ht="96" x14ac:dyDescent="0.3">
      <c r="A3070" s="1" t="s">
        <v>310</v>
      </c>
      <c r="B3070" s="1" t="s">
        <v>1421</v>
      </c>
      <c r="C3070" s="1" t="s">
        <v>319</v>
      </c>
      <c r="D3070" s="1"/>
      <c r="E3070" s="2" t="s">
        <v>1151</v>
      </c>
      <c r="F3070" s="3">
        <v>8596.6</v>
      </c>
    </row>
    <row r="3071" spans="1:6" s="4" customFormat="1" ht="24" hidden="1" x14ac:dyDescent="0.3">
      <c r="A3071" s="1" t="s">
        <v>310</v>
      </c>
      <c r="B3071" s="1" t="s">
        <v>1421</v>
      </c>
      <c r="C3071" s="1" t="s">
        <v>319</v>
      </c>
      <c r="D3071" s="1" t="s">
        <v>53</v>
      </c>
      <c r="E3071" s="2" t="s">
        <v>679</v>
      </c>
      <c r="F3071" s="3">
        <v>8596.6</v>
      </c>
    </row>
    <row r="3072" spans="1:6" s="4" customFormat="1" ht="36" hidden="1" x14ac:dyDescent="0.3">
      <c r="A3072" s="1" t="s">
        <v>310</v>
      </c>
      <c r="B3072" s="1" t="s">
        <v>1421</v>
      </c>
      <c r="C3072" s="1" t="s">
        <v>319</v>
      </c>
      <c r="D3072" s="1" t="s">
        <v>60</v>
      </c>
      <c r="E3072" s="2" t="s">
        <v>682</v>
      </c>
      <c r="F3072" s="3">
        <v>8596.6</v>
      </c>
    </row>
    <row r="3073" spans="1:6" s="4" customFormat="1" ht="96" x14ac:dyDescent="0.3">
      <c r="A3073" s="1" t="s">
        <v>310</v>
      </c>
      <c r="B3073" s="1" t="s">
        <v>1421</v>
      </c>
      <c r="C3073" s="1" t="s">
        <v>366</v>
      </c>
      <c r="D3073" s="1"/>
      <c r="E3073" s="2" t="s">
        <v>1152</v>
      </c>
      <c r="F3073" s="3">
        <v>2165.6985</v>
      </c>
    </row>
    <row r="3074" spans="1:6" s="4" customFormat="1" ht="60" x14ac:dyDescent="0.3">
      <c r="A3074" s="1" t="s">
        <v>310</v>
      </c>
      <c r="B3074" s="1" t="s">
        <v>1421</v>
      </c>
      <c r="C3074" s="1" t="s">
        <v>362</v>
      </c>
      <c r="D3074" s="1"/>
      <c r="E3074" s="2" t="s">
        <v>1153</v>
      </c>
      <c r="F3074" s="3">
        <v>702.95727999999997</v>
      </c>
    </row>
    <row r="3075" spans="1:6" s="4" customFormat="1" ht="60" hidden="1" x14ac:dyDescent="0.3">
      <c r="A3075" s="1" t="s">
        <v>310</v>
      </c>
      <c r="B3075" s="1" t="s">
        <v>1421</v>
      </c>
      <c r="C3075" s="1" t="s">
        <v>362</v>
      </c>
      <c r="D3075" s="1" t="s">
        <v>345</v>
      </c>
      <c r="E3075" s="2" t="s">
        <v>671</v>
      </c>
      <c r="F3075" s="3">
        <v>702.95727999999997</v>
      </c>
    </row>
    <row r="3076" spans="1:6" s="4" customFormat="1" ht="24" hidden="1" x14ac:dyDescent="0.3">
      <c r="A3076" s="1" t="s">
        <v>310</v>
      </c>
      <c r="B3076" s="1" t="s">
        <v>1421</v>
      </c>
      <c r="C3076" s="1" t="s">
        <v>362</v>
      </c>
      <c r="D3076" s="1" t="s">
        <v>344</v>
      </c>
      <c r="E3076" s="2" t="s">
        <v>672</v>
      </c>
      <c r="F3076" s="3">
        <v>702.95727999999997</v>
      </c>
    </row>
    <row r="3077" spans="1:6" s="4" customFormat="1" ht="144" x14ac:dyDescent="0.3">
      <c r="A3077" s="1" t="s">
        <v>310</v>
      </c>
      <c r="B3077" s="1" t="s">
        <v>1421</v>
      </c>
      <c r="C3077" s="1" t="s">
        <v>363</v>
      </c>
      <c r="D3077" s="1"/>
      <c r="E3077" s="2" t="s">
        <v>1272</v>
      </c>
      <c r="F3077" s="3">
        <v>1462.7412200000001</v>
      </c>
    </row>
    <row r="3078" spans="1:6" s="4" customFormat="1" ht="60" hidden="1" x14ac:dyDescent="0.3">
      <c r="A3078" s="1" t="s">
        <v>310</v>
      </c>
      <c r="B3078" s="1" t="s">
        <v>1421</v>
      </c>
      <c r="C3078" s="1" t="s">
        <v>363</v>
      </c>
      <c r="D3078" s="1" t="s">
        <v>345</v>
      </c>
      <c r="E3078" s="2" t="s">
        <v>671</v>
      </c>
      <c r="F3078" s="3">
        <v>1462.7412200000001</v>
      </c>
    </row>
    <row r="3079" spans="1:6" s="4" customFormat="1" ht="24" hidden="1" x14ac:dyDescent="0.3">
      <c r="A3079" s="1" t="s">
        <v>310</v>
      </c>
      <c r="B3079" s="1" t="s">
        <v>1421</v>
      </c>
      <c r="C3079" s="1" t="s">
        <v>363</v>
      </c>
      <c r="D3079" s="1" t="s">
        <v>344</v>
      </c>
      <c r="E3079" s="2" t="s">
        <v>672</v>
      </c>
      <c r="F3079" s="3">
        <v>1462.7412200000001</v>
      </c>
    </row>
    <row r="3080" spans="1:6" s="4" customFormat="1" ht="96" x14ac:dyDescent="0.3">
      <c r="A3080" s="1" t="s">
        <v>310</v>
      </c>
      <c r="B3080" s="1" t="s">
        <v>1421</v>
      </c>
      <c r="C3080" s="1" t="s">
        <v>325</v>
      </c>
      <c r="D3080" s="1"/>
      <c r="E3080" s="2" t="s">
        <v>1154</v>
      </c>
      <c r="F3080" s="3">
        <v>10433.783390000001</v>
      </c>
    </row>
    <row r="3081" spans="1:6" s="4" customFormat="1" ht="72" x14ac:dyDescent="0.3">
      <c r="A3081" s="1" t="s">
        <v>310</v>
      </c>
      <c r="B3081" s="1" t="s">
        <v>1421</v>
      </c>
      <c r="C3081" s="1" t="s">
        <v>320</v>
      </c>
      <c r="D3081" s="1"/>
      <c r="E3081" s="2" t="s">
        <v>1155</v>
      </c>
      <c r="F3081" s="3">
        <v>10433.783390000001</v>
      </c>
    </row>
    <row r="3082" spans="1:6" s="4" customFormat="1" ht="72" hidden="1" x14ac:dyDescent="0.3">
      <c r="A3082" s="1" t="s">
        <v>310</v>
      </c>
      <c r="B3082" s="1" t="s">
        <v>1421</v>
      </c>
      <c r="C3082" s="1" t="s">
        <v>320</v>
      </c>
      <c r="D3082" s="1" t="s">
        <v>51</v>
      </c>
      <c r="E3082" s="2" t="s">
        <v>663</v>
      </c>
      <c r="F3082" s="3">
        <v>10433.783390000001</v>
      </c>
    </row>
    <row r="3083" spans="1:6" s="4" customFormat="1" ht="84" hidden="1" x14ac:dyDescent="0.3">
      <c r="A3083" s="1" t="s">
        <v>310</v>
      </c>
      <c r="B3083" s="1" t="s">
        <v>1421</v>
      </c>
      <c r="C3083" s="1" t="s">
        <v>320</v>
      </c>
      <c r="D3083" s="1" t="s">
        <v>52</v>
      </c>
      <c r="E3083" s="2" t="s">
        <v>664</v>
      </c>
      <c r="F3083" s="3">
        <v>10433.783390000001</v>
      </c>
    </row>
    <row r="3084" spans="1:6" s="4" customFormat="1" ht="48" x14ac:dyDescent="0.3">
      <c r="A3084" s="1" t="s">
        <v>310</v>
      </c>
      <c r="B3084" s="1" t="s">
        <v>1421</v>
      </c>
      <c r="C3084" s="1" t="s">
        <v>326</v>
      </c>
      <c r="D3084" s="1"/>
      <c r="E3084" s="2" t="s">
        <v>1169</v>
      </c>
      <c r="F3084" s="3">
        <v>34925.199999999997</v>
      </c>
    </row>
    <row r="3085" spans="1:6" s="4" customFormat="1" ht="144" x14ac:dyDescent="0.3">
      <c r="A3085" s="1" t="s">
        <v>310</v>
      </c>
      <c r="B3085" s="1" t="s">
        <v>1421</v>
      </c>
      <c r="C3085" s="1" t="s">
        <v>327</v>
      </c>
      <c r="D3085" s="1"/>
      <c r="E3085" s="2" t="s">
        <v>1170</v>
      </c>
      <c r="F3085" s="3">
        <v>34925.199999999997</v>
      </c>
    </row>
    <row r="3086" spans="1:6" s="4" customFormat="1" ht="48" x14ac:dyDescent="0.3">
      <c r="A3086" s="1" t="s">
        <v>310</v>
      </c>
      <c r="B3086" s="1" t="s">
        <v>1421</v>
      </c>
      <c r="C3086" s="1" t="s">
        <v>321</v>
      </c>
      <c r="D3086" s="1"/>
      <c r="E3086" s="2" t="s">
        <v>1171</v>
      </c>
      <c r="F3086" s="3">
        <v>31730.2</v>
      </c>
    </row>
    <row r="3087" spans="1:6" s="4" customFormat="1" ht="72" hidden="1" x14ac:dyDescent="0.3">
      <c r="A3087" s="1" t="s">
        <v>310</v>
      </c>
      <c r="B3087" s="1" t="s">
        <v>1421</v>
      </c>
      <c r="C3087" s="1" t="s">
        <v>321</v>
      </c>
      <c r="D3087" s="1" t="s">
        <v>51</v>
      </c>
      <c r="E3087" s="2" t="s">
        <v>663</v>
      </c>
      <c r="F3087" s="3">
        <v>31730.2</v>
      </c>
    </row>
    <row r="3088" spans="1:6" s="4" customFormat="1" ht="84" hidden="1" x14ac:dyDescent="0.3">
      <c r="A3088" s="1" t="s">
        <v>310</v>
      </c>
      <c r="B3088" s="1" t="s">
        <v>1421</v>
      </c>
      <c r="C3088" s="1" t="s">
        <v>321</v>
      </c>
      <c r="D3088" s="1" t="s">
        <v>52</v>
      </c>
      <c r="E3088" s="2" t="s">
        <v>664</v>
      </c>
      <c r="F3088" s="3">
        <v>31730.2</v>
      </c>
    </row>
    <row r="3089" spans="1:6" s="4" customFormat="1" ht="180" x14ac:dyDescent="0.3">
      <c r="A3089" s="1" t="s">
        <v>310</v>
      </c>
      <c r="B3089" s="1" t="s">
        <v>1421</v>
      </c>
      <c r="C3089" s="1" t="s">
        <v>322</v>
      </c>
      <c r="D3089" s="1"/>
      <c r="E3089" s="2" t="s">
        <v>1172</v>
      </c>
      <c r="F3089" s="3">
        <v>3195</v>
      </c>
    </row>
    <row r="3090" spans="1:6" s="4" customFormat="1" ht="72" hidden="1" x14ac:dyDescent="0.3">
      <c r="A3090" s="1" t="s">
        <v>310</v>
      </c>
      <c r="B3090" s="1" t="s">
        <v>1421</v>
      </c>
      <c r="C3090" s="1" t="s">
        <v>322</v>
      </c>
      <c r="D3090" s="1" t="s">
        <v>51</v>
      </c>
      <c r="E3090" s="2" t="s">
        <v>663</v>
      </c>
      <c r="F3090" s="3">
        <v>3195</v>
      </c>
    </row>
    <row r="3091" spans="1:6" s="4" customFormat="1" ht="84" hidden="1" x14ac:dyDescent="0.3">
      <c r="A3091" s="1" t="s">
        <v>310</v>
      </c>
      <c r="B3091" s="1" t="s">
        <v>1421</v>
      </c>
      <c r="C3091" s="1" t="s">
        <v>322</v>
      </c>
      <c r="D3091" s="1" t="s">
        <v>52</v>
      </c>
      <c r="E3091" s="2" t="s">
        <v>664</v>
      </c>
      <c r="F3091" s="3">
        <v>3195</v>
      </c>
    </row>
    <row r="3092" spans="1:6" s="4" customFormat="1" hidden="1" x14ac:dyDescent="0.3">
      <c r="A3092" s="1" t="s">
        <v>310</v>
      </c>
      <c r="B3092" s="1" t="s">
        <v>1422</v>
      </c>
      <c r="C3092" s="1"/>
      <c r="D3092" s="1"/>
      <c r="E3092" s="2" t="s">
        <v>645</v>
      </c>
      <c r="F3092" s="3">
        <v>490828.51639999996</v>
      </c>
    </row>
    <row r="3093" spans="1:6" s="4" customFormat="1" ht="60" x14ac:dyDescent="0.3">
      <c r="A3093" s="1" t="s">
        <v>310</v>
      </c>
      <c r="B3093" s="1" t="s">
        <v>1422</v>
      </c>
      <c r="C3093" s="1" t="s">
        <v>289</v>
      </c>
      <c r="D3093" s="1"/>
      <c r="E3093" s="2" t="s">
        <v>871</v>
      </c>
      <c r="F3093" s="3">
        <v>388778.90259999997</v>
      </c>
    </row>
    <row r="3094" spans="1:6" s="4" customFormat="1" ht="108" x14ac:dyDescent="0.3">
      <c r="A3094" s="1" t="s">
        <v>310</v>
      </c>
      <c r="B3094" s="1" t="s">
        <v>1422</v>
      </c>
      <c r="C3094" s="1" t="s">
        <v>290</v>
      </c>
      <c r="D3094" s="1"/>
      <c r="E3094" s="2" t="s">
        <v>872</v>
      </c>
      <c r="F3094" s="3">
        <v>297207.92544999998</v>
      </c>
    </row>
    <row r="3095" spans="1:6" s="4" customFormat="1" ht="84" x14ac:dyDescent="0.3">
      <c r="A3095" s="1" t="s">
        <v>310</v>
      </c>
      <c r="B3095" s="1" t="s">
        <v>1422</v>
      </c>
      <c r="C3095" s="1" t="s">
        <v>291</v>
      </c>
      <c r="D3095" s="1"/>
      <c r="E3095" s="2" t="s">
        <v>873</v>
      </c>
      <c r="F3095" s="3">
        <v>43979.925000000003</v>
      </c>
    </row>
    <row r="3096" spans="1:6" s="4" customFormat="1" ht="72" x14ac:dyDescent="0.3">
      <c r="A3096" s="1" t="s">
        <v>310</v>
      </c>
      <c r="B3096" s="1" t="s">
        <v>1422</v>
      </c>
      <c r="C3096" s="1" t="s">
        <v>286</v>
      </c>
      <c r="D3096" s="1"/>
      <c r="E3096" s="2" t="s">
        <v>874</v>
      </c>
      <c r="F3096" s="3">
        <v>43979.925000000003</v>
      </c>
    </row>
    <row r="3097" spans="1:6" s="4" customFormat="1" ht="24" hidden="1" x14ac:dyDescent="0.3">
      <c r="A3097" s="1" t="s">
        <v>310</v>
      </c>
      <c r="B3097" s="1" t="s">
        <v>1422</v>
      </c>
      <c r="C3097" s="1" t="s">
        <v>286</v>
      </c>
      <c r="D3097" s="1" t="s">
        <v>53</v>
      </c>
      <c r="E3097" s="2" t="s">
        <v>679</v>
      </c>
      <c r="F3097" s="3">
        <v>43979.925000000003</v>
      </c>
    </row>
    <row r="3098" spans="1:6" s="4" customFormat="1" ht="120" hidden="1" x14ac:dyDescent="0.3">
      <c r="A3098" s="1" t="s">
        <v>310</v>
      </c>
      <c r="B3098" s="1" t="s">
        <v>1422</v>
      </c>
      <c r="C3098" s="1" t="s">
        <v>286</v>
      </c>
      <c r="D3098" s="1" t="s">
        <v>262</v>
      </c>
      <c r="E3098" s="2" t="s">
        <v>680</v>
      </c>
      <c r="F3098" s="3">
        <v>43979.925000000003</v>
      </c>
    </row>
    <row r="3099" spans="1:6" s="4" customFormat="1" ht="72" x14ac:dyDescent="0.3">
      <c r="A3099" s="1" t="s">
        <v>310</v>
      </c>
      <c r="B3099" s="1" t="s">
        <v>1422</v>
      </c>
      <c r="C3099" s="1" t="s">
        <v>1446</v>
      </c>
      <c r="D3099" s="1"/>
      <c r="E3099" s="2" t="s">
        <v>1447</v>
      </c>
      <c r="F3099" s="3">
        <v>253228.00044999999</v>
      </c>
    </row>
    <row r="3100" spans="1:6" s="4" customFormat="1" ht="72" x14ac:dyDescent="0.3">
      <c r="A3100" s="1" t="s">
        <v>310</v>
      </c>
      <c r="B3100" s="1" t="s">
        <v>1422</v>
      </c>
      <c r="C3100" s="1" t="s">
        <v>1448</v>
      </c>
      <c r="D3100" s="1"/>
      <c r="E3100" s="2" t="s">
        <v>874</v>
      </c>
      <c r="F3100" s="3">
        <v>253228.00044999999</v>
      </c>
    </row>
    <row r="3101" spans="1:6" s="4" customFormat="1" ht="24" hidden="1" x14ac:dyDescent="0.3">
      <c r="A3101" s="1" t="s">
        <v>310</v>
      </c>
      <c r="B3101" s="1" t="s">
        <v>1422</v>
      </c>
      <c r="C3101" s="1" t="s">
        <v>1448</v>
      </c>
      <c r="D3101" s="1" t="s">
        <v>53</v>
      </c>
      <c r="E3101" s="2" t="s">
        <v>679</v>
      </c>
      <c r="F3101" s="3">
        <v>253228.00044999999</v>
      </c>
    </row>
    <row r="3102" spans="1:6" s="4" customFormat="1" ht="120" hidden="1" x14ac:dyDescent="0.3">
      <c r="A3102" s="1" t="s">
        <v>310</v>
      </c>
      <c r="B3102" s="1" t="s">
        <v>1422</v>
      </c>
      <c r="C3102" s="1" t="s">
        <v>1448</v>
      </c>
      <c r="D3102" s="1" t="s">
        <v>262</v>
      </c>
      <c r="E3102" s="2" t="s">
        <v>680</v>
      </c>
      <c r="F3102" s="3">
        <v>253228.00044999999</v>
      </c>
    </row>
    <row r="3103" spans="1:6" s="4" customFormat="1" ht="84" x14ac:dyDescent="0.3">
      <c r="A3103" s="1" t="s">
        <v>310</v>
      </c>
      <c r="B3103" s="1" t="s">
        <v>1422</v>
      </c>
      <c r="C3103" s="1" t="s">
        <v>429</v>
      </c>
      <c r="D3103" s="1"/>
      <c r="E3103" s="2" t="s">
        <v>1449</v>
      </c>
      <c r="F3103" s="3">
        <v>91570.977150000006</v>
      </c>
    </row>
    <row r="3104" spans="1:6" s="4" customFormat="1" ht="96" x14ac:dyDescent="0.3">
      <c r="A3104" s="1" t="s">
        <v>310</v>
      </c>
      <c r="B3104" s="1" t="s">
        <v>1422</v>
      </c>
      <c r="C3104" s="1" t="s">
        <v>430</v>
      </c>
      <c r="D3104" s="1"/>
      <c r="E3104" s="2" t="s">
        <v>1450</v>
      </c>
      <c r="F3104" s="3">
        <v>91570.977150000006</v>
      </c>
    </row>
    <row r="3105" spans="1:6" s="4" customFormat="1" ht="120" x14ac:dyDescent="0.3">
      <c r="A3105" s="1" t="s">
        <v>310</v>
      </c>
      <c r="B3105" s="1" t="s">
        <v>1422</v>
      </c>
      <c r="C3105" s="1" t="s">
        <v>1451</v>
      </c>
      <c r="D3105" s="1"/>
      <c r="E3105" s="2" t="s">
        <v>1452</v>
      </c>
      <c r="F3105" s="3">
        <v>91570.977150000006</v>
      </c>
    </row>
    <row r="3106" spans="1:6" s="4" customFormat="1" ht="60" hidden="1" x14ac:dyDescent="0.3">
      <c r="A3106" s="1" t="s">
        <v>310</v>
      </c>
      <c r="B3106" s="1" t="s">
        <v>1422</v>
      </c>
      <c r="C3106" s="1" t="s">
        <v>1451</v>
      </c>
      <c r="D3106" s="1" t="s">
        <v>345</v>
      </c>
      <c r="E3106" s="2" t="s">
        <v>671</v>
      </c>
      <c r="F3106" s="3">
        <v>91570.977150000006</v>
      </c>
    </row>
    <row r="3107" spans="1:6" s="4" customFormat="1" ht="24" hidden="1" x14ac:dyDescent="0.3">
      <c r="A3107" s="1" t="s">
        <v>310</v>
      </c>
      <c r="B3107" s="1" t="s">
        <v>1422</v>
      </c>
      <c r="C3107" s="1" t="s">
        <v>1451</v>
      </c>
      <c r="D3107" s="1" t="s">
        <v>344</v>
      </c>
      <c r="E3107" s="2" t="s">
        <v>672</v>
      </c>
      <c r="F3107" s="3">
        <v>91570.977150000006</v>
      </c>
    </row>
    <row r="3108" spans="1:6" s="4" customFormat="1" ht="72" x14ac:dyDescent="0.3">
      <c r="A3108" s="1" t="s">
        <v>310</v>
      </c>
      <c r="B3108" s="1" t="s">
        <v>1422</v>
      </c>
      <c r="C3108" s="1" t="s">
        <v>269</v>
      </c>
      <c r="D3108" s="1"/>
      <c r="E3108" s="2" t="s">
        <v>1137</v>
      </c>
      <c r="F3108" s="3">
        <v>66723.700570000001</v>
      </c>
    </row>
    <row r="3109" spans="1:6" s="4" customFormat="1" ht="72" x14ac:dyDescent="0.3">
      <c r="A3109" s="1" t="s">
        <v>310</v>
      </c>
      <c r="B3109" s="1" t="s">
        <v>1422</v>
      </c>
      <c r="C3109" s="1" t="s">
        <v>323</v>
      </c>
      <c r="D3109" s="1"/>
      <c r="E3109" s="2" t="s">
        <v>1138</v>
      </c>
      <c r="F3109" s="3">
        <v>146.61657</v>
      </c>
    </row>
    <row r="3110" spans="1:6" s="4" customFormat="1" ht="84" x14ac:dyDescent="0.3">
      <c r="A3110" s="1" t="s">
        <v>310</v>
      </c>
      <c r="B3110" s="1" t="s">
        <v>1422</v>
      </c>
      <c r="C3110" s="1" t="s">
        <v>1348</v>
      </c>
      <c r="D3110" s="1"/>
      <c r="E3110" s="2" t="s">
        <v>1389</v>
      </c>
      <c r="F3110" s="3">
        <v>146.61657</v>
      </c>
    </row>
    <row r="3111" spans="1:6" s="4" customFormat="1" ht="108" x14ac:dyDescent="0.3">
      <c r="A3111" s="1" t="s">
        <v>310</v>
      </c>
      <c r="B3111" s="1" t="s">
        <v>1422</v>
      </c>
      <c r="C3111" s="1" t="s">
        <v>1347</v>
      </c>
      <c r="D3111" s="1"/>
      <c r="E3111" s="2" t="s">
        <v>1350</v>
      </c>
      <c r="F3111" s="3">
        <v>146.61657</v>
      </c>
    </row>
    <row r="3112" spans="1:6" s="4" customFormat="1" ht="72" hidden="1" x14ac:dyDescent="0.3">
      <c r="A3112" s="1" t="s">
        <v>310</v>
      </c>
      <c r="B3112" s="1" t="s">
        <v>1422</v>
      </c>
      <c r="C3112" s="1" t="s">
        <v>1347</v>
      </c>
      <c r="D3112" s="1" t="s">
        <v>51</v>
      </c>
      <c r="E3112" s="2" t="s">
        <v>663</v>
      </c>
      <c r="F3112" s="3">
        <v>146.61657</v>
      </c>
    </row>
    <row r="3113" spans="1:6" s="4" customFormat="1" ht="84" hidden="1" x14ac:dyDescent="0.3">
      <c r="A3113" s="1" t="s">
        <v>310</v>
      </c>
      <c r="B3113" s="1" t="s">
        <v>1422</v>
      </c>
      <c r="C3113" s="1" t="s">
        <v>1347</v>
      </c>
      <c r="D3113" s="1" t="s">
        <v>52</v>
      </c>
      <c r="E3113" s="2" t="s">
        <v>664</v>
      </c>
      <c r="F3113" s="3">
        <v>146.61657</v>
      </c>
    </row>
    <row r="3114" spans="1:6" s="4" customFormat="1" ht="72" x14ac:dyDescent="0.3">
      <c r="A3114" s="1" t="s">
        <v>310</v>
      </c>
      <c r="B3114" s="1" t="s">
        <v>1422</v>
      </c>
      <c r="C3114" s="1" t="s">
        <v>292</v>
      </c>
      <c r="D3114" s="1"/>
      <c r="E3114" s="2" t="s">
        <v>1156</v>
      </c>
      <c r="F3114" s="3">
        <v>15577.084000000001</v>
      </c>
    </row>
    <row r="3115" spans="1:6" s="4" customFormat="1" ht="84" x14ac:dyDescent="0.3">
      <c r="A3115" s="1" t="s">
        <v>310</v>
      </c>
      <c r="B3115" s="1" t="s">
        <v>1422</v>
      </c>
      <c r="C3115" s="1" t="s">
        <v>1352</v>
      </c>
      <c r="D3115" s="1"/>
      <c r="E3115" s="2" t="s">
        <v>1364</v>
      </c>
      <c r="F3115" s="3">
        <v>15577.084000000001</v>
      </c>
    </row>
    <row r="3116" spans="1:6" s="4" customFormat="1" ht="120" x14ac:dyDescent="0.3">
      <c r="A3116" s="1" t="s">
        <v>310</v>
      </c>
      <c r="B3116" s="1" t="s">
        <v>1422</v>
      </c>
      <c r="C3116" s="1" t="s">
        <v>1353</v>
      </c>
      <c r="D3116" s="1"/>
      <c r="E3116" s="2" t="s">
        <v>1391</v>
      </c>
      <c r="F3116" s="3">
        <v>15577.084000000001</v>
      </c>
    </row>
    <row r="3117" spans="1:6" s="4" customFormat="1" ht="72" hidden="1" x14ac:dyDescent="0.3">
      <c r="A3117" s="1" t="s">
        <v>310</v>
      </c>
      <c r="B3117" s="1" t="s">
        <v>1422</v>
      </c>
      <c r="C3117" s="1" t="s">
        <v>1353</v>
      </c>
      <c r="D3117" s="1" t="s">
        <v>51</v>
      </c>
      <c r="E3117" s="2" t="s">
        <v>663</v>
      </c>
      <c r="F3117" s="3">
        <v>15577.084000000001</v>
      </c>
    </row>
    <row r="3118" spans="1:6" s="4" customFormat="1" ht="84" hidden="1" x14ac:dyDescent="0.3">
      <c r="A3118" s="1" t="s">
        <v>310</v>
      </c>
      <c r="B3118" s="1" t="s">
        <v>1422</v>
      </c>
      <c r="C3118" s="1" t="s">
        <v>1353</v>
      </c>
      <c r="D3118" s="1" t="s">
        <v>52</v>
      </c>
      <c r="E3118" s="2" t="s">
        <v>664</v>
      </c>
      <c r="F3118" s="3">
        <v>15577.084000000001</v>
      </c>
    </row>
    <row r="3119" spans="1:6" s="4" customFormat="1" ht="84" x14ac:dyDescent="0.3">
      <c r="A3119" s="1" t="s">
        <v>310</v>
      </c>
      <c r="B3119" s="1" t="s">
        <v>1422</v>
      </c>
      <c r="C3119" s="1" t="s">
        <v>270</v>
      </c>
      <c r="D3119" s="1"/>
      <c r="E3119" s="2" t="s">
        <v>1159</v>
      </c>
      <c r="F3119" s="3">
        <v>1000</v>
      </c>
    </row>
    <row r="3120" spans="1:6" s="4" customFormat="1" ht="168" x14ac:dyDescent="0.3">
      <c r="A3120" s="1" t="s">
        <v>310</v>
      </c>
      <c r="B3120" s="1" t="s">
        <v>1422</v>
      </c>
      <c r="C3120" s="1" t="s">
        <v>329</v>
      </c>
      <c r="D3120" s="1"/>
      <c r="E3120" s="2" t="s">
        <v>1167</v>
      </c>
      <c r="F3120" s="3">
        <v>1000</v>
      </c>
    </row>
    <row r="3121" spans="1:6" s="4" customFormat="1" ht="48" x14ac:dyDescent="0.3">
      <c r="A3121" s="1" t="s">
        <v>310</v>
      </c>
      <c r="B3121" s="1" t="s">
        <v>1422</v>
      </c>
      <c r="C3121" s="1" t="s">
        <v>328</v>
      </c>
      <c r="D3121" s="1"/>
      <c r="E3121" s="2" t="s">
        <v>1168</v>
      </c>
      <c r="F3121" s="3">
        <v>1000</v>
      </c>
    </row>
    <row r="3122" spans="1:6" s="4" customFormat="1" ht="72" hidden="1" x14ac:dyDescent="0.3">
      <c r="A3122" s="1" t="s">
        <v>310</v>
      </c>
      <c r="B3122" s="1" t="s">
        <v>1422</v>
      </c>
      <c r="C3122" s="1" t="s">
        <v>328</v>
      </c>
      <c r="D3122" s="1" t="s">
        <v>51</v>
      </c>
      <c r="E3122" s="2" t="s">
        <v>663</v>
      </c>
      <c r="F3122" s="3">
        <v>1000</v>
      </c>
    </row>
    <row r="3123" spans="1:6" s="4" customFormat="1" ht="84" hidden="1" x14ac:dyDescent="0.3">
      <c r="A3123" s="1" t="s">
        <v>310</v>
      </c>
      <c r="B3123" s="1" t="s">
        <v>1422</v>
      </c>
      <c r="C3123" s="1" t="s">
        <v>328</v>
      </c>
      <c r="D3123" s="1" t="s">
        <v>52</v>
      </c>
      <c r="E3123" s="2" t="s">
        <v>664</v>
      </c>
      <c r="F3123" s="3">
        <v>1000</v>
      </c>
    </row>
    <row r="3124" spans="1:6" s="4" customFormat="1" ht="108" x14ac:dyDescent="0.3">
      <c r="A3124" s="1" t="s">
        <v>310</v>
      </c>
      <c r="B3124" s="1" t="s">
        <v>1422</v>
      </c>
      <c r="C3124" s="1" t="s">
        <v>367</v>
      </c>
      <c r="D3124" s="1"/>
      <c r="E3124" s="2" t="s">
        <v>1178</v>
      </c>
      <c r="F3124" s="3">
        <v>50000</v>
      </c>
    </row>
    <row r="3125" spans="1:6" s="4" customFormat="1" ht="120" x14ac:dyDescent="0.3">
      <c r="A3125" s="1" t="s">
        <v>310</v>
      </c>
      <c r="B3125" s="1" t="s">
        <v>1422</v>
      </c>
      <c r="C3125" s="1" t="s">
        <v>1262</v>
      </c>
      <c r="D3125" s="1"/>
      <c r="E3125" s="2" t="s">
        <v>1265</v>
      </c>
      <c r="F3125" s="3">
        <v>50000</v>
      </c>
    </row>
    <row r="3126" spans="1:6" s="4" customFormat="1" ht="60" x14ac:dyDescent="0.3">
      <c r="A3126" s="1" t="s">
        <v>310</v>
      </c>
      <c r="B3126" s="1" t="s">
        <v>1422</v>
      </c>
      <c r="C3126" s="1" t="s">
        <v>1261</v>
      </c>
      <c r="D3126" s="1"/>
      <c r="E3126" s="2" t="s">
        <v>1266</v>
      </c>
      <c r="F3126" s="3">
        <v>50000</v>
      </c>
    </row>
    <row r="3127" spans="1:6" s="4" customFormat="1" ht="72" hidden="1" x14ac:dyDescent="0.3">
      <c r="A3127" s="1" t="s">
        <v>310</v>
      </c>
      <c r="B3127" s="1" t="s">
        <v>1422</v>
      </c>
      <c r="C3127" s="1" t="s">
        <v>1261</v>
      </c>
      <c r="D3127" s="1" t="s">
        <v>51</v>
      </c>
      <c r="E3127" s="2" t="s">
        <v>663</v>
      </c>
      <c r="F3127" s="3">
        <v>50000</v>
      </c>
    </row>
    <row r="3128" spans="1:6" s="4" customFormat="1" ht="84" hidden="1" x14ac:dyDescent="0.3">
      <c r="A3128" s="1" t="s">
        <v>310</v>
      </c>
      <c r="B3128" s="1" t="s">
        <v>1422</v>
      </c>
      <c r="C3128" s="1" t="s">
        <v>1261</v>
      </c>
      <c r="D3128" s="1" t="s">
        <v>52</v>
      </c>
      <c r="E3128" s="2" t="s">
        <v>664</v>
      </c>
      <c r="F3128" s="3">
        <v>50000</v>
      </c>
    </row>
    <row r="3129" spans="1:6" s="4" customFormat="1" ht="60" x14ac:dyDescent="0.3">
      <c r="A3129" s="1" t="s">
        <v>310</v>
      </c>
      <c r="B3129" s="1" t="s">
        <v>1422</v>
      </c>
      <c r="C3129" s="1" t="s">
        <v>62</v>
      </c>
      <c r="D3129" s="1"/>
      <c r="E3129" s="2" t="s">
        <v>1196</v>
      </c>
      <c r="F3129" s="3">
        <v>35325.913229999998</v>
      </c>
    </row>
    <row r="3130" spans="1:6" s="4" customFormat="1" ht="84" x14ac:dyDescent="0.3">
      <c r="A3130" s="1" t="s">
        <v>310</v>
      </c>
      <c r="B3130" s="1" t="s">
        <v>1422</v>
      </c>
      <c r="C3130" s="1" t="s">
        <v>527</v>
      </c>
      <c r="D3130" s="1"/>
      <c r="E3130" s="2" t="s">
        <v>114</v>
      </c>
      <c r="F3130" s="3">
        <v>35325.913229999998</v>
      </c>
    </row>
    <row r="3131" spans="1:6" s="4" customFormat="1" ht="84" hidden="1" x14ac:dyDescent="0.3">
      <c r="A3131" s="1" t="s">
        <v>310</v>
      </c>
      <c r="B3131" s="1" t="s">
        <v>1422</v>
      </c>
      <c r="C3131" s="1" t="s">
        <v>527</v>
      </c>
      <c r="D3131" s="1" t="s">
        <v>143</v>
      </c>
      <c r="E3131" s="2" t="s">
        <v>673</v>
      </c>
      <c r="F3131" s="3">
        <v>11282.6</v>
      </c>
    </row>
    <row r="3132" spans="1:6" s="4" customFormat="1" ht="84" hidden="1" x14ac:dyDescent="0.3">
      <c r="A3132" s="1" t="s">
        <v>310</v>
      </c>
      <c r="B3132" s="1" t="s">
        <v>1422</v>
      </c>
      <c r="C3132" s="1" t="s">
        <v>527</v>
      </c>
      <c r="D3132" s="1" t="s">
        <v>139</v>
      </c>
      <c r="E3132" s="2" t="s">
        <v>676</v>
      </c>
      <c r="F3132" s="3">
        <v>11282.6</v>
      </c>
    </row>
    <row r="3133" spans="1:6" s="4" customFormat="1" ht="24" hidden="1" x14ac:dyDescent="0.3">
      <c r="A3133" s="1" t="s">
        <v>310</v>
      </c>
      <c r="B3133" s="1" t="s">
        <v>1422</v>
      </c>
      <c r="C3133" s="1" t="s">
        <v>527</v>
      </c>
      <c r="D3133" s="1" t="s">
        <v>53</v>
      </c>
      <c r="E3133" s="2" t="s">
        <v>679</v>
      </c>
      <c r="F3133" s="3">
        <v>24043.31323</v>
      </c>
    </row>
    <row r="3134" spans="1:6" s="4" customFormat="1" ht="120" hidden="1" x14ac:dyDescent="0.3">
      <c r="A3134" s="1" t="s">
        <v>310</v>
      </c>
      <c r="B3134" s="1" t="s">
        <v>1422</v>
      </c>
      <c r="C3134" s="1" t="s">
        <v>527</v>
      </c>
      <c r="D3134" s="1" t="s">
        <v>262</v>
      </c>
      <c r="E3134" s="2" t="s">
        <v>680</v>
      </c>
      <c r="F3134" s="3">
        <v>24043.31323</v>
      </c>
    </row>
    <row r="3135" spans="1:6" s="4" customFormat="1" ht="48" hidden="1" x14ac:dyDescent="0.3">
      <c r="A3135" s="1" t="s">
        <v>310</v>
      </c>
      <c r="B3135" s="1" t="s">
        <v>1423</v>
      </c>
      <c r="C3135" s="1"/>
      <c r="D3135" s="1"/>
      <c r="E3135" s="2" t="s">
        <v>646</v>
      </c>
      <c r="F3135" s="3">
        <v>79480.46024</v>
      </c>
    </row>
    <row r="3136" spans="1:6" s="4" customFormat="1" ht="72" x14ac:dyDescent="0.3">
      <c r="A3136" s="1" t="s">
        <v>310</v>
      </c>
      <c r="B3136" s="1" t="s">
        <v>1423</v>
      </c>
      <c r="C3136" s="1" t="s">
        <v>269</v>
      </c>
      <c r="D3136" s="1"/>
      <c r="E3136" s="2" t="s">
        <v>1137</v>
      </c>
      <c r="F3136" s="3">
        <v>27360.501</v>
      </c>
    </row>
    <row r="3137" spans="1:6" s="4" customFormat="1" ht="84" x14ac:dyDescent="0.3">
      <c r="A3137" s="1" t="s">
        <v>310</v>
      </c>
      <c r="B3137" s="1" t="s">
        <v>1423</v>
      </c>
      <c r="C3137" s="1" t="s">
        <v>270</v>
      </c>
      <c r="D3137" s="1"/>
      <c r="E3137" s="2" t="s">
        <v>1159</v>
      </c>
      <c r="F3137" s="3">
        <v>2831.7</v>
      </c>
    </row>
    <row r="3138" spans="1:6" s="4" customFormat="1" ht="132" x14ac:dyDescent="0.3">
      <c r="A3138" s="1" t="s">
        <v>310</v>
      </c>
      <c r="B3138" s="1" t="s">
        <v>1423</v>
      </c>
      <c r="C3138" s="1" t="s">
        <v>333</v>
      </c>
      <c r="D3138" s="1"/>
      <c r="E3138" s="2" t="s">
        <v>1160</v>
      </c>
      <c r="F3138" s="3">
        <v>2831.7</v>
      </c>
    </row>
    <row r="3139" spans="1:6" s="4" customFormat="1" ht="108" x14ac:dyDescent="0.3">
      <c r="A3139" s="1" t="s">
        <v>310</v>
      </c>
      <c r="B3139" s="1" t="s">
        <v>1423</v>
      </c>
      <c r="C3139" s="1" t="s">
        <v>330</v>
      </c>
      <c r="D3139" s="1"/>
      <c r="E3139" s="2" t="s">
        <v>1161</v>
      </c>
      <c r="F3139" s="3">
        <v>1000</v>
      </c>
    </row>
    <row r="3140" spans="1:6" s="4" customFormat="1" ht="72" hidden="1" x14ac:dyDescent="0.3">
      <c r="A3140" s="1" t="s">
        <v>310</v>
      </c>
      <c r="B3140" s="1" t="s">
        <v>1423</v>
      </c>
      <c r="C3140" s="1" t="s">
        <v>330</v>
      </c>
      <c r="D3140" s="1" t="s">
        <v>51</v>
      </c>
      <c r="E3140" s="2" t="s">
        <v>663</v>
      </c>
      <c r="F3140" s="3">
        <v>1000</v>
      </c>
    </row>
    <row r="3141" spans="1:6" s="4" customFormat="1" ht="84" hidden="1" x14ac:dyDescent="0.3">
      <c r="A3141" s="1" t="s">
        <v>310</v>
      </c>
      <c r="B3141" s="1" t="s">
        <v>1423</v>
      </c>
      <c r="C3141" s="1" t="s">
        <v>330</v>
      </c>
      <c r="D3141" s="1" t="s">
        <v>52</v>
      </c>
      <c r="E3141" s="2" t="s">
        <v>664</v>
      </c>
      <c r="F3141" s="3">
        <v>1000</v>
      </c>
    </row>
    <row r="3142" spans="1:6" s="4" customFormat="1" ht="108" x14ac:dyDescent="0.3">
      <c r="A3142" s="1" t="s">
        <v>310</v>
      </c>
      <c r="B3142" s="1" t="s">
        <v>1423</v>
      </c>
      <c r="C3142" s="1" t="s">
        <v>331</v>
      </c>
      <c r="D3142" s="1"/>
      <c r="E3142" s="2" t="s">
        <v>1162</v>
      </c>
      <c r="F3142" s="3">
        <v>1831.7</v>
      </c>
    </row>
    <row r="3143" spans="1:6" s="4" customFormat="1" ht="72" hidden="1" x14ac:dyDescent="0.3">
      <c r="A3143" s="1" t="s">
        <v>310</v>
      </c>
      <c r="B3143" s="1" t="s">
        <v>1423</v>
      </c>
      <c r="C3143" s="1" t="s">
        <v>331</v>
      </c>
      <c r="D3143" s="1" t="s">
        <v>51</v>
      </c>
      <c r="E3143" s="2" t="s">
        <v>663</v>
      </c>
      <c r="F3143" s="3">
        <v>1831.7</v>
      </c>
    </row>
    <row r="3144" spans="1:6" s="4" customFormat="1" ht="84" hidden="1" x14ac:dyDescent="0.3">
      <c r="A3144" s="1" t="s">
        <v>310</v>
      </c>
      <c r="B3144" s="1" t="s">
        <v>1423</v>
      </c>
      <c r="C3144" s="1" t="s">
        <v>331</v>
      </c>
      <c r="D3144" s="1" t="s">
        <v>52</v>
      </c>
      <c r="E3144" s="2" t="s">
        <v>664</v>
      </c>
      <c r="F3144" s="3">
        <v>1831.7</v>
      </c>
    </row>
    <row r="3145" spans="1:6" s="4" customFormat="1" ht="48" x14ac:dyDescent="0.3">
      <c r="A3145" s="1" t="s">
        <v>310</v>
      </c>
      <c r="B3145" s="1" t="s">
        <v>1423</v>
      </c>
      <c r="C3145" s="1" t="s">
        <v>326</v>
      </c>
      <c r="D3145" s="1"/>
      <c r="E3145" s="2" t="s">
        <v>1169</v>
      </c>
      <c r="F3145" s="3">
        <v>24528.800999999999</v>
      </c>
    </row>
    <row r="3146" spans="1:6" s="4" customFormat="1" ht="144" x14ac:dyDescent="0.3">
      <c r="A3146" s="1" t="s">
        <v>310</v>
      </c>
      <c r="B3146" s="1" t="s">
        <v>1423</v>
      </c>
      <c r="C3146" s="1" t="s">
        <v>327</v>
      </c>
      <c r="D3146" s="1"/>
      <c r="E3146" s="2" t="s">
        <v>1170</v>
      </c>
      <c r="F3146" s="3">
        <v>24528.800999999999</v>
      </c>
    </row>
    <row r="3147" spans="1:6" s="4" customFormat="1" ht="84" x14ac:dyDescent="0.3">
      <c r="A3147" s="1" t="s">
        <v>310</v>
      </c>
      <c r="B3147" s="1" t="s">
        <v>1423</v>
      </c>
      <c r="C3147" s="1" t="s">
        <v>332</v>
      </c>
      <c r="D3147" s="1"/>
      <c r="E3147" s="2" t="s">
        <v>710</v>
      </c>
      <c r="F3147" s="3">
        <v>24528.800999999999</v>
      </c>
    </row>
    <row r="3148" spans="1:6" s="4" customFormat="1" ht="144" hidden="1" x14ac:dyDescent="0.3">
      <c r="A3148" s="1" t="s">
        <v>310</v>
      </c>
      <c r="B3148" s="1" t="s">
        <v>1423</v>
      </c>
      <c r="C3148" s="1" t="s">
        <v>332</v>
      </c>
      <c r="D3148" s="1" t="s">
        <v>58</v>
      </c>
      <c r="E3148" s="2" t="s">
        <v>660</v>
      </c>
      <c r="F3148" s="3">
        <v>20545.701000000001</v>
      </c>
    </row>
    <row r="3149" spans="1:6" s="4" customFormat="1" ht="36" hidden="1" x14ac:dyDescent="0.3">
      <c r="A3149" s="1" t="s">
        <v>310</v>
      </c>
      <c r="B3149" s="1" t="s">
        <v>1423</v>
      </c>
      <c r="C3149" s="1" t="s">
        <v>332</v>
      </c>
      <c r="D3149" s="1" t="s">
        <v>59</v>
      </c>
      <c r="E3149" s="2" t="s">
        <v>661</v>
      </c>
      <c r="F3149" s="3">
        <v>20545.701000000001</v>
      </c>
    </row>
    <row r="3150" spans="1:6" s="4" customFormat="1" ht="72" hidden="1" x14ac:dyDescent="0.3">
      <c r="A3150" s="1" t="s">
        <v>310</v>
      </c>
      <c r="B3150" s="1" t="s">
        <v>1423</v>
      </c>
      <c r="C3150" s="1" t="s">
        <v>332</v>
      </c>
      <c r="D3150" s="1" t="s">
        <v>51</v>
      </c>
      <c r="E3150" s="2" t="s">
        <v>663</v>
      </c>
      <c r="F3150" s="3">
        <v>3862.6000000000004</v>
      </c>
    </row>
    <row r="3151" spans="1:6" s="4" customFormat="1" ht="84" hidden="1" x14ac:dyDescent="0.3">
      <c r="A3151" s="1" t="s">
        <v>310</v>
      </c>
      <c r="B3151" s="1" t="s">
        <v>1423</v>
      </c>
      <c r="C3151" s="1" t="s">
        <v>332</v>
      </c>
      <c r="D3151" s="1" t="s">
        <v>52</v>
      </c>
      <c r="E3151" s="2" t="s">
        <v>664</v>
      </c>
      <c r="F3151" s="3">
        <v>3862.6000000000004</v>
      </c>
    </row>
    <row r="3152" spans="1:6" s="4" customFormat="1" ht="24" hidden="1" x14ac:dyDescent="0.3">
      <c r="A3152" s="1" t="s">
        <v>310</v>
      </c>
      <c r="B3152" s="1" t="s">
        <v>1423</v>
      </c>
      <c r="C3152" s="1" t="s">
        <v>332</v>
      </c>
      <c r="D3152" s="1" t="s">
        <v>53</v>
      </c>
      <c r="E3152" s="2" t="s">
        <v>679</v>
      </c>
      <c r="F3152" s="3">
        <v>120.5</v>
      </c>
    </row>
    <row r="3153" spans="1:6" s="4" customFormat="1" ht="36" hidden="1" x14ac:dyDescent="0.3">
      <c r="A3153" s="1" t="s">
        <v>310</v>
      </c>
      <c r="B3153" s="1" t="s">
        <v>1423</v>
      </c>
      <c r="C3153" s="1" t="s">
        <v>332</v>
      </c>
      <c r="D3153" s="1" t="s">
        <v>60</v>
      </c>
      <c r="E3153" s="2" t="s">
        <v>682</v>
      </c>
      <c r="F3153" s="3">
        <v>120.5</v>
      </c>
    </row>
    <row r="3154" spans="1:6" s="4" customFormat="1" ht="72" x14ac:dyDescent="0.3">
      <c r="A3154" s="1" t="s">
        <v>310</v>
      </c>
      <c r="B3154" s="1" t="s">
        <v>1423</v>
      </c>
      <c r="C3154" s="1" t="s">
        <v>65</v>
      </c>
      <c r="D3154" s="1"/>
      <c r="E3154" s="2" t="s">
        <v>1228</v>
      </c>
      <c r="F3154" s="3">
        <v>48873.5</v>
      </c>
    </row>
    <row r="3155" spans="1:6" s="4" customFormat="1" ht="48" x14ac:dyDescent="0.3">
      <c r="A3155" s="1" t="s">
        <v>310</v>
      </c>
      <c r="B3155" s="1" t="s">
        <v>1423</v>
      </c>
      <c r="C3155" s="1" t="s">
        <v>66</v>
      </c>
      <c r="D3155" s="1"/>
      <c r="E3155" s="2" t="s">
        <v>1231</v>
      </c>
      <c r="F3155" s="3">
        <v>48873.5</v>
      </c>
    </row>
    <row r="3156" spans="1:6" s="4" customFormat="1" ht="60" x14ac:dyDescent="0.3">
      <c r="A3156" s="1" t="s">
        <v>310</v>
      </c>
      <c r="B3156" s="1" t="s">
        <v>1423</v>
      </c>
      <c r="C3156" s="1" t="s">
        <v>67</v>
      </c>
      <c r="D3156" s="1"/>
      <c r="E3156" s="2" t="s">
        <v>1221</v>
      </c>
      <c r="F3156" s="3">
        <v>45660</v>
      </c>
    </row>
    <row r="3157" spans="1:6" s="4" customFormat="1" ht="144" hidden="1" x14ac:dyDescent="0.3">
      <c r="A3157" s="1" t="s">
        <v>310</v>
      </c>
      <c r="B3157" s="1" t="s">
        <v>1423</v>
      </c>
      <c r="C3157" s="1" t="s">
        <v>67</v>
      </c>
      <c r="D3157" s="1" t="s">
        <v>58</v>
      </c>
      <c r="E3157" s="2" t="s">
        <v>660</v>
      </c>
      <c r="F3157" s="3">
        <v>45660</v>
      </c>
    </row>
    <row r="3158" spans="1:6" s="4" customFormat="1" ht="60" hidden="1" x14ac:dyDescent="0.3">
      <c r="A3158" s="1" t="s">
        <v>310</v>
      </c>
      <c r="B3158" s="1" t="s">
        <v>1423</v>
      </c>
      <c r="C3158" s="1" t="s">
        <v>67</v>
      </c>
      <c r="D3158" s="1" t="s">
        <v>68</v>
      </c>
      <c r="E3158" s="2" t="s">
        <v>662</v>
      </c>
      <c r="F3158" s="3">
        <v>45660</v>
      </c>
    </row>
    <row r="3159" spans="1:6" s="4" customFormat="1" ht="48" x14ac:dyDescent="0.3">
      <c r="A3159" s="1" t="s">
        <v>310</v>
      </c>
      <c r="B3159" s="1" t="s">
        <v>1423</v>
      </c>
      <c r="C3159" s="1" t="s">
        <v>69</v>
      </c>
      <c r="D3159" s="1"/>
      <c r="E3159" s="2" t="s">
        <v>1222</v>
      </c>
      <c r="F3159" s="3">
        <v>3213.5</v>
      </c>
    </row>
    <row r="3160" spans="1:6" s="4" customFormat="1" ht="144" hidden="1" x14ac:dyDescent="0.3">
      <c r="A3160" s="1" t="s">
        <v>310</v>
      </c>
      <c r="B3160" s="1" t="s">
        <v>1423</v>
      </c>
      <c r="C3160" s="1" t="s">
        <v>69</v>
      </c>
      <c r="D3160" s="1" t="s">
        <v>58</v>
      </c>
      <c r="E3160" s="2" t="s">
        <v>660</v>
      </c>
      <c r="F3160" s="3">
        <v>179.7</v>
      </c>
    </row>
    <row r="3161" spans="1:6" s="4" customFormat="1" ht="60" hidden="1" x14ac:dyDescent="0.3">
      <c r="A3161" s="1" t="s">
        <v>310</v>
      </c>
      <c r="B3161" s="1" t="s">
        <v>1423</v>
      </c>
      <c r="C3161" s="1" t="s">
        <v>69</v>
      </c>
      <c r="D3161" s="1" t="s">
        <v>68</v>
      </c>
      <c r="E3161" s="2" t="s">
        <v>662</v>
      </c>
      <c r="F3161" s="3">
        <v>179.7</v>
      </c>
    </row>
    <row r="3162" spans="1:6" s="4" customFormat="1" ht="72" hidden="1" x14ac:dyDescent="0.3">
      <c r="A3162" s="1" t="s">
        <v>310</v>
      </c>
      <c r="B3162" s="1" t="s">
        <v>1423</v>
      </c>
      <c r="C3162" s="1" t="s">
        <v>69</v>
      </c>
      <c r="D3162" s="1" t="s">
        <v>51</v>
      </c>
      <c r="E3162" s="2" t="s">
        <v>663</v>
      </c>
      <c r="F3162" s="3">
        <v>3029.8</v>
      </c>
    </row>
    <row r="3163" spans="1:6" s="4" customFormat="1" ht="84" hidden="1" x14ac:dyDescent="0.3">
      <c r="A3163" s="1" t="s">
        <v>310</v>
      </c>
      <c r="B3163" s="1" t="s">
        <v>1423</v>
      </c>
      <c r="C3163" s="1" t="s">
        <v>69</v>
      </c>
      <c r="D3163" s="1" t="s">
        <v>52</v>
      </c>
      <c r="E3163" s="2" t="s">
        <v>664</v>
      </c>
      <c r="F3163" s="3">
        <v>3029.8</v>
      </c>
    </row>
    <row r="3164" spans="1:6" s="4" customFormat="1" ht="24" hidden="1" x14ac:dyDescent="0.3">
      <c r="A3164" s="1" t="s">
        <v>310</v>
      </c>
      <c r="B3164" s="1" t="s">
        <v>1423</v>
      </c>
      <c r="C3164" s="1" t="s">
        <v>69</v>
      </c>
      <c r="D3164" s="1" t="s">
        <v>53</v>
      </c>
      <c r="E3164" s="2" t="s">
        <v>679</v>
      </c>
      <c r="F3164" s="3">
        <v>4</v>
      </c>
    </row>
    <row r="3165" spans="1:6" s="4" customFormat="1" ht="36" hidden="1" x14ac:dyDescent="0.3">
      <c r="A3165" s="1" t="s">
        <v>310</v>
      </c>
      <c r="B3165" s="1" t="s">
        <v>1423</v>
      </c>
      <c r="C3165" s="1" t="s">
        <v>69</v>
      </c>
      <c r="D3165" s="1" t="s">
        <v>60</v>
      </c>
      <c r="E3165" s="2" t="s">
        <v>682</v>
      </c>
      <c r="F3165" s="3">
        <v>4</v>
      </c>
    </row>
    <row r="3166" spans="1:6" s="4" customFormat="1" ht="108" x14ac:dyDescent="0.3">
      <c r="A3166" s="1" t="s">
        <v>310</v>
      </c>
      <c r="B3166" s="1" t="s">
        <v>1423</v>
      </c>
      <c r="C3166" s="1" t="s">
        <v>79</v>
      </c>
      <c r="D3166" s="1"/>
      <c r="E3166" s="2" t="s">
        <v>1232</v>
      </c>
      <c r="F3166" s="3">
        <v>3246.4592400000001</v>
      </c>
    </row>
    <row r="3167" spans="1:6" s="4" customFormat="1" ht="72" x14ac:dyDescent="0.3">
      <c r="A3167" s="1" t="s">
        <v>310</v>
      </c>
      <c r="B3167" s="1" t="s">
        <v>1423</v>
      </c>
      <c r="C3167" s="1" t="s">
        <v>86</v>
      </c>
      <c r="D3167" s="1"/>
      <c r="E3167" s="2" t="s">
        <v>1233</v>
      </c>
      <c r="F3167" s="3">
        <v>3246.4592400000001</v>
      </c>
    </row>
    <row r="3168" spans="1:6" s="4" customFormat="1" ht="48" x14ac:dyDescent="0.3">
      <c r="A3168" s="1" t="s">
        <v>310</v>
      </c>
      <c r="B3168" s="1" t="s">
        <v>1423</v>
      </c>
      <c r="C3168" s="1" t="s">
        <v>87</v>
      </c>
      <c r="D3168" s="1"/>
      <c r="E3168" s="2" t="s">
        <v>1234</v>
      </c>
      <c r="F3168" s="3">
        <v>3246.4592400000001</v>
      </c>
    </row>
    <row r="3169" spans="1:6" s="4" customFormat="1" ht="24" hidden="1" x14ac:dyDescent="0.3">
      <c r="A3169" s="1" t="s">
        <v>310</v>
      </c>
      <c r="B3169" s="1" t="s">
        <v>1423</v>
      </c>
      <c r="C3169" s="1" t="s">
        <v>87</v>
      </c>
      <c r="D3169" s="1" t="s">
        <v>53</v>
      </c>
      <c r="E3169" s="2" t="s">
        <v>679</v>
      </c>
      <c r="F3169" s="3">
        <v>3246.4592400000001</v>
      </c>
    </row>
    <row r="3170" spans="1:6" s="4" customFormat="1" ht="24" hidden="1" x14ac:dyDescent="0.3">
      <c r="A3170" s="1" t="s">
        <v>310</v>
      </c>
      <c r="B3170" s="1" t="s">
        <v>1423</v>
      </c>
      <c r="C3170" s="1" t="s">
        <v>87</v>
      </c>
      <c r="D3170" s="1" t="s">
        <v>54</v>
      </c>
      <c r="E3170" s="2" t="s">
        <v>681</v>
      </c>
      <c r="F3170" s="3">
        <v>3246.4592400000001</v>
      </c>
    </row>
    <row r="3171" spans="1:6" s="4" customFormat="1" hidden="1" x14ac:dyDescent="0.3">
      <c r="A3171" s="1" t="s">
        <v>310</v>
      </c>
      <c r="B3171" s="1" t="s">
        <v>223</v>
      </c>
      <c r="C3171" s="1"/>
      <c r="D3171" s="1"/>
      <c r="E3171" s="2" t="s">
        <v>627</v>
      </c>
      <c r="F3171" s="3">
        <v>4680.8495999999996</v>
      </c>
    </row>
    <row r="3172" spans="1:6" s="4" customFormat="1" ht="36" hidden="1" x14ac:dyDescent="0.3">
      <c r="A3172" s="1" t="s">
        <v>310</v>
      </c>
      <c r="B3172" s="1" t="s">
        <v>1415</v>
      </c>
      <c r="C3172" s="1"/>
      <c r="D3172" s="1"/>
      <c r="E3172" s="2" t="s">
        <v>658</v>
      </c>
      <c r="F3172" s="3">
        <v>4680.8495999999996</v>
      </c>
    </row>
    <row r="3173" spans="1:6" s="4" customFormat="1" ht="60" x14ac:dyDescent="0.3">
      <c r="A3173" s="1" t="s">
        <v>310</v>
      </c>
      <c r="B3173" s="1" t="s">
        <v>1415</v>
      </c>
      <c r="C3173" s="1" t="s">
        <v>335</v>
      </c>
      <c r="D3173" s="1"/>
      <c r="E3173" s="2" t="s">
        <v>1109</v>
      </c>
      <c r="F3173" s="3">
        <v>4680.8495999999996</v>
      </c>
    </row>
    <row r="3174" spans="1:6" s="4" customFormat="1" ht="36" x14ac:dyDescent="0.3">
      <c r="A3174" s="1" t="s">
        <v>310</v>
      </c>
      <c r="B3174" s="1" t="s">
        <v>1415</v>
      </c>
      <c r="C3174" s="1" t="s">
        <v>336</v>
      </c>
      <c r="D3174" s="1"/>
      <c r="E3174" s="2" t="s">
        <v>1120</v>
      </c>
      <c r="F3174" s="3">
        <v>4680.8495999999996</v>
      </c>
    </row>
    <row r="3175" spans="1:6" s="4" customFormat="1" ht="156" x14ac:dyDescent="0.3">
      <c r="A3175" s="1" t="s">
        <v>310</v>
      </c>
      <c r="B3175" s="1" t="s">
        <v>1415</v>
      </c>
      <c r="C3175" s="1" t="s">
        <v>337</v>
      </c>
      <c r="D3175" s="1"/>
      <c r="E3175" s="2" t="s">
        <v>1122</v>
      </c>
      <c r="F3175" s="3">
        <v>4680.8495999999996</v>
      </c>
    </row>
    <row r="3176" spans="1:6" s="4" customFormat="1" ht="108" x14ac:dyDescent="0.3">
      <c r="A3176" s="1" t="s">
        <v>310</v>
      </c>
      <c r="B3176" s="1" t="s">
        <v>1415</v>
      </c>
      <c r="C3176" s="1" t="s">
        <v>334</v>
      </c>
      <c r="D3176" s="1"/>
      <c r="E3176" s="2" t="s">
        <v>1123</v>
      </c>
      <c r="F3176" s="3">
        <v>4680.8495999999996</v>
      </c>
    </row>
    <row r="3177" spans="1:6" s="4" customFormat="1" ht="72" hidden="1" x14ac:dyDescent="0.3">
      <c r="A3177" s="1" t="s">
        <v>310</v>
      </c>
      <c r="B3177" s="1" t="s">
        <v>1415</v>
      </c>
      <c r="C3177" s="1" t="s">
        <v>334</v>
      </c>
      <c r="D3177" s="1" t="s">
        <v>51</v>
      </c>
      <c r="E3177" s="2" t="s">
        <v>663</v>
      </c>
      <c r="F3177" s="3">
        <v>4680.8495999999996</v>
      </c>
    </row>
    <row r="3178" spans="1:6" s="4" customFormat="1" ht="84" hidden="1" x14ac:dyDescent="0.3">
      <c r="A3178" s="1" t="s">
        <v>310</v>
      </c>
      <c r="B3178" s="1" t="s">
        <v>1415</v>
      </c>
      <c r="C3178" s="1" t="s">
        <v>334</v>
      </c>
      <c r="D3178" s="1" t="s">
        <v>52</v>
      </c>
      <c r="E3178" s="2" t="s">
        <v>664</v>
      </c>
      <c r="F3178" s="3">
        <v>4680.8495999999996</v>
      </c>
    </row>
    <row r="3179" spans="1:6" s="4" customFormat="1" ht="60" hidden="1" x14ac:dyDescent="0.3">
      <c r="A3179" s="1" t="s">
        <v>338</v>
      </c>
      <c r="B3179" s="1" t="s">
        <v>1396</v>
      </c>
      <c r="C3179" s="1"/>
      <c r="D3179" s="1"/>
      <c r="E3179" s="2" t="s">
        <v>607</v>
      </c>
      <c r="F3179" s="3">
        <v>2027800.9884800001</v>
      </c>
    </row>
    <row r="3180" spans="1:6" s="4" customFormat="1" ht="24" hidden="1" x14ac:dyDescent="0.3">
      <c r="A3180" s="1" t="s">
        <v>338</v>
      </c>
      <c r="B3180" s="1" t="s">
        <v>45</v>
      </c>
      <c r="C3180" s="1"/>
      <c r="D3180" s="1"/>
      <c r="E3180" s="2" t="s">
        <v>619</v>
      </c>
      <c r="F3180" s="3">
        <v>106175.82104</v>
      </c>
    </row>
    <row r="3181" spans="1:6" s="4" customFormat="1" ht="36" hidden="1" x14ac:dyDescent="0.3">
      <c r="A3181" s="1" t="s">
        <v>338</v>
      </c>
      <c r="B3181" s="1" t="s">
        <v>1393</v>
      </c>
      <c r="C3181" s="1"/>
      <c r="D3181" s="1"/>
      <c r="E3181" s="2" t="s">
        <v>635</v>
      </c>
      <c r="F3181" s="3">
        <v>106175.82104</v>
      </c>
    </row>
    <row r="3182" spans="1:6" s="4" customFormat="1" ht="60" x14ac:dyDescent="0.3">
      <c r="A3182" s="1" t="s">
        <v>338</v>
      </c>
      <c r="B3182" s="1" t="s">
        <v>1393</v>
      </c>
      <c r="C3182" s="1" t="s">
        <v>62</v>
      </c>
      <c r="D3182" s="1"/>
      <c r="E3182" s="2" t="s">
        <v>1196</v>
      </c>
      <c r="F3182" s="3">
        <v>41696.076690000002</v>
      </c>
    </row>
    <row r="3183" spans="1:6" s="4" customFormat="1" ht="36" x14ac:dyDescent="0.3">
      <c r="A3183" s="1" t="s">
        <v>338</v>
      </c>
      <c r="B3183" s="1" t="s">
        <v>1393</v>
      </c>
      <c r="C3183" s="1" t="s">
        <v>63</v>
      </c>
      <c r="D3183" s="1"/>
      <c r="E3183" s="2" t="s">
        <v>115</v>
      </c>
      <c r="F3183" s="3">
        <v>41696.076690000002</v>
      </c>
    </row>
    <row r="3184" spans="1:6" s="4" customFormat="1" ht="60" x14ac:dyDescent="0.3">
      <c r="A3184" s="1" t="s">
        <v>338</v>
      </c>
      <c r="B3184" s="1" t="s">
        <v>1393</v>
      </c>
      <c r="C3184" s="1" t="s">
        <v>339</v>
      </c>
      <c r="D3184" s="1"/>
      <c r="E3184" s="2" t="s">
        <v>117</v>
      </c>
      <c r="F3184" s="3">
        <v>41545.476690000003</v>
      </c>
    </row>
    <row r="3185" spans="1:6" s="4" customFormat="1" ht="72" hidden="1" x14ac:dyDescent="0.3">
      <c r="A3185" s="1" t="s">
        <v>338</v>
      </c>
      <c r="B3185" s="1" t="s">
        <v>1393</v>
      </c>
      <c r="C3185" s="1" t="s">
        <v>339</v>
      </c>
      <c r="D3185" s="1" t="s">
        <v>51</v>
      </c>
      <c r="E3185" s="2" t="s">
        <v>663</v>
      </c>
      <c r="F3185" s="3">
        <v>41545.476690000003</v>
      </c>
    </row>
    <row r="3186" spans="1:6" s="4" customFormat="1" ht="84" hidden="1" x14ac:dyDescent="0.3">
      <c r="A3186" s="1" t="s">
        <v>338</v>
      </c>
      <c r="B3186" s="1" t="s">
        <v>1393</v>
      </c>
      <c r="C3186" s="1" t="s">
        <v>339</v>
      </c>
      <c r="D3186" s="1" t="s">
        <v>52</v>
      </c>
      <c r="E3186" s="2" t="s">
        <v>664</v>
      </c>
      <c r="F3186" s="3">
        <v>41545.476690000003</v>
      </c>
    </row>
    <row r="3187" spans="1:6" s="4" customFormat="1" ht="48" x14ac:dyDescent="0.3">
      <c r="A3187" s="1" t="s">
        <v>338</v>
      </c>
      <c r="B3187" s="1" t="s">
        <v>1393</v>
      </c>
      <c r="C3187" s="1" t="s">
        <v>85</v>
      </c>
      <c r="D3187" s="1"/>
      <c r="E3187" s="2" t="s">
        <v>119</v>
      </c>
      <c r="F3187" s="3">
        <v>150.6</v>
      </c>
    </row>
    <row r="3188" spans="1:6" s="4" customFormat="1" ht="72" hidden="1" x14ac:dyDescent="0.3">
      <c r="A3188" s="1" t="s">
        <v>338</v>
      </c>
      <c r="B3188" s="1" t="s">
        <v>1393</v>
      </c>
      <c r="C3188" s="1" t="s">
        <v>85</v>
      </c>
      <c r="D3188" s="1" t="s">
        <v>51</v>
      </c>
      <c r="E3188" s="2" t="s">
        <v>663</v>
      </c>
      <c r="F3188" s="3">
        <v>150.6</v>
      </c>
    </row>
    <row r="3189" spans="1:6" s="4" customFormat="1" ht="84" hidden="1" x14ac:dyDescent="0.3">
      <c r="A3189" s="1" t="s">
        <v>338</v>
      </c>
      <c r="B3189" s="1" t="s">
        <v>1393</v>
      </c>
      <c r="C3189" s="1" t="s">
        <v>85</v>
      </c>
      <c r="D3189" s="1" t="s">
        <v>52</v>
      </c>
      <c r="E3189" s="2" t="s">
        <v>664</v>
      </c>
      <c r="F3189" s="3">
        <v>150.6</v>
      </c>
    </row>
    <row r="3190" spans="1:6" s="4" customFormat="1" ht="72" x14ac:dyDescent="0.3">
      <c r="A3190" s="1" t="s">
        <v>338</v>
      </c>
      <c r="B3190" s="1" t="s">
        <v>1393</v>
      </c>
      <c r="C3190" s="1" t="s">
        <v>65</v>
      </c>
      <c r="D3190" s="1"/>
      <c r="E3190" s="2" t="s">
        <v>1228</v>
      </c>
      <c r="F3190" s="3">
        <v>19155.199999999997</v>
      </c>
    </row>
    <row r="3191" spans="1:6" s="4" customFormat="1" ht="48" x14ac:dyDescent="0.3">
      <c r="A3191" s="1" t="s">
        <v>338</v>
      </c>
      <c r="B3191" s="1" t="s">
        <v>1393</v>
      </c>
      <c r="C3191" s="1" t="s">
        <v>66</v>
      </c>
      <c r="D3191" s="1"/>
      <c r="E3191" s="2" t="s">
        <v>1231</v>
      </c>
      <c r="F3191" s="3">
        <v>19155.199999999997</v>
      </c>
    </row>
    <row r="3192" spans="1:6" s="4" customFormat="1" ht="60" x14ac:dyDescent="0.3">
      <c r="A3192" s="1" t="s">
        <v>338</v>
      </c>
      <c r="B3192" s="1" t="s">
        <v>1393</v>
      </c>
      <c r="C3192" s="1" t="s">
        <v>67</v>
      </c>
      <c r="D3192" s="1"/>
      <c r="E3192" s="2" t="s">
        <v>1221</v>
      </c>
      <c r="F3192" s="3">
        <v>17788.599999999999</v>
      </c>
    </row>
    <row r="3193" spans="1:6" s="4" customFormat="1" ht="144" hidden="1" x14ac:dyDescent="0.3">
      <c r="A3193" s="1" t="s">
        <v>338</v>
      </c>
      <c r="B3193" s="1" t="s">
        <v>1393</v>
      </c>
      <c r="C3193" s="1" t="s">
        <v>67</v>
      </c>
      <c r="D3193" s="1" t="s">
        <v>58</v>
      </c>
      <c r="E3193" s="2" t="s">
        <v>660</v>
      </c>
      <c r="F3193" s="3">
        <v>17788.599999999999</v>
      </c>
    </row>
    <row r="3194" spans="1:6" s="4" customFormat="1" ht="60" hidden="1" x14ac:dyDescent="0.3">
      <c r="A3194" s="1" t="s">
        <v>338</v>
      </c>
      <c r="B3194" s="1" t="s">
        <v>1393</v>
      </c>
      <c r="C3194" s="1" t="s">
        <v>67</v>
      </c>
      <c r="D3194" s="1" t="s">
        <v>68</v>
      </c>
      <c r="E3194" s="2" t="s">
        <v>662</v>
      </c>
      <c r="F3194" s="3">
        <v>17788.599999999999</v>
      </c>
    </row>
    <row r="3195" spans="1:6" s="4" customFormat="1" ht="48" x14ac:dyDescent="0.3">
      <c r="A3195" s="1" t="s">
        <v>338</v>
      </c>
      <c r="B3195" s="1" t="s">
        <v>1393</v>
      </c>
      <c r="C3195" s="1" t="s">
        <v>69</v>
      </c>
      <c r="D3195" s="1"/>
      <c r="E3195" s="2" t="s">
        <v>1222</v>
      </c>
      <c r="F3195" s="3">
        <v>1366.6</v>
      </c>
    </row>
    <row r="3196" spans="1:6" s="4" customFormat="1" ht="144" hidden="1" x14ac:dyDescent="0.3">
      <c r="A3196" s="1" t="s">
        <v>338</v>
      </c>
      <c r="B3196" s="1" t="s">
        <v>1393</v>
      </c>
      <c r="C3196" s="1" t="s">
        <v>69</v>
      </c>
      <c r="D3196" s="1" t="s">
        <v>58</v>
      </c>
      <c r="E3196" s="2" t="s">
        <v>660</v>
      </c>
      <c r="F3196" s="3">
        <v>0.7</v>
      </c>
    </row>
    <row r="3197" spans="1:6" s="4" customFormat="1" ht="60" hidden="1" x14ac:dyDescent="0.3">
      <c r="A3197" s="1" t="s">
        <v>338</v>
      </c>
      <c r="B3197" s="1" t="s">
        <v>1393</v>
      </c>
      <c r="C3197" s="1" t="s">
        <v>69</v>
      </c>
      <c r="D3197" s="1" t="s">
        <v>68</v>
      </c>
      <c r="E3197" s="2" t="s">
        <v>662</v>
      </c>
      <c r="F3197" s="3">
        <v>0.7</v>
      </c>
    </row>
    <row r="3198" spans="1:6" s="4" customFormat="1" ht="72" hidden="1" x14ac:dyDescent="0.3">
      <c r="A3198" s="1" t="s">
        <v>338</v>
      </c>
      <c r="B3198" s="1" t="s">
        <v>1393</v>
      </c>
      <c r="C3198" s="1" t="s">
        <v>69</v>
      </c>
      <c r="D3198" s="1" t="s">
        <v>51</v>
      </c>
      <c r="E3198" s="2" t="s">
        <v>663</v>
      </c>
      <c r="F3198" s="3">
        <v>1365.3</v>
      </c>
    </row>
    <row r="3199" spans="1:6" s="4" customFormat="1" ht="84" hidden="1" x14ac:dyDescent="0.3">
      <c r="A3199" s="1" t="s">
        <v>338</v>
      </c>
      <c r="B3199" s="1" t="s">
        <v>1393</v>
      </c>
      <c r="C3199" s="1" t="s">
        <v>69</v>
      </c>
      <c r="D3199" s="1" t="s">
        <v>52</v>
      </c>
      <c r="E3199" s="2" t="s">
        <v>664</v>
      </c>
      <c r="F3199" s="3">
        <v>1365.3</v>
      </c>
    </row>
    <row r="3200" spans="1:6" s="4" customFormat="1" ht="24" hidden="1" x14ac:dyDescent="0.3">
      <c r="A3200" s="1" t="s">
        <v>338</v>
      </c>
      <c r="B3200" s="1" t="s">
        <v>1393</v>
      </c>
      <c r="C3200" s="1" t="s">
        <v>69</v>
      </c>
      <c r="D3200" s="1" t="s">
        <v>53</v>
      </c>
      <c r="E3200" s="2" t="s">
        <v>679</v>
      </c>
      <c r="F3200" s="3">
        <v>0.6</v>
      </c>
    </row>
    <row r="3201" spans="1:6" s="4" customFormat="1" ht="36" hidden="1" x14ac:dyDescent="0.3">
      <c r="A3201" s="1" t="s">
        <v>338</v>
      </c>
      <c r="B3201" s="1" t="s">
        <v>1393</v>
      </c>
      <c r="C3201" s="1" t="s">
        <v>69</v>
      </c>
      <c r="D3201" s="1" t="s">
        <v>60</v>
      </c>
      <c r="E3201" s="2" t="s">
        <v>682</v>
      </c>
      <c r="F3201" s="3">
        <v>0.6</v>
      </c>
    </row>
    <row r="3202" spans="1:6" s="4" customFormat="1" ht="96" x14ac:dyDescent="0.3">
      <c r="A3202" s="1" t="s">
        <v>338</v>
      </c>
      <c r="B3202" s="1" t="s">
        <v>1393</v>
      </c>
      <c r="C3202" s="1" t="s">
        <v>341</v>
      </c>
      <c r="D3202" s="1"/>
      <c r="E3202" s="2" t="s">
        <v>1253</v>
      </c>
      <c r="F3202" s="3">
        <v>45324.544349999996</v>
      </c>
    </row>
    <row r="3203" spans="1:6" s="4" customFormat="1" ht="120" x14ac:dyDescent="0.3">
      <c r="A3203" s="1" t="s">
        <v>338</v>
      </c>
      <c r="B3203" s="1" t="s">
        <v>1393</v>
      </c>
      <c r="C3203" s="1" t="s">
        <v>342</v>
      </c>
      <c r="D3203" s="1"/>
      <c r="E3203" s="2" t="s">
        <v>1254</v>
      </c>
      <c r="F3203" s="3">
        <v>45324.544349999996</v>
      </c>
    </row>
    <row r="3204" spans="1:6" s="4" customFormat="1" ht="84" x14ac:dyDescent="0.3">
      <c r="A3204" s="1" t="s">
        <v>338</v>
      </c>
      <c r="B3204" s="1" t="s">
        <v>1393</v>
      </c>
      <c r="C3204" s="1" t="s">
        <v>340</v>
      </c>
      <c r="D3204" s="1"/>
      <c r="E3204" s="2" t="s">
        <v>710</v>
      </c>
      <c r="F3204" s="3">
        <v>45324.544349999996</v>
      </c>
    </row>
    <row r="3205" spans="1:6" s="4" customFormat="1" ht="144" hidden="1" x14ac:dyDescent="0.3">
      <c r="A3205" s="1" t="s">
        <v>338</v>
      </c>
      <c r="B3205" s="1" t="s">
        <v>1393</v>
      </c>
      <c r="C3205" s="1" t="s">
        <v>340</v>
      </c>
      <c r="D3205" s="1" t="s">
        <v>58</v>
      </c>
      <c r="E3205" s="2" t="s">
        <v>660</v>
      </c>
      <c r="F3205" s="3">
        <v>36269.599999999999</v>
      </c>
    </row>
    <row r="3206" spans="1:6" s="4" customFormat="1" ht="36" hidden="1" x14ac:dyDescent="0.3">
      <c r="A3206" s="1" t="s">
        <v>338</v>
      </c>
      <c r="B3206" s="1" t="s">
        <v>1393</v>
      </c>
      <c r="C3206" s="1" t="s">
        <v>340</v>
      </c>
      <c r="D3206" s="1" t="s">
        <v>59</v>
      </c>
      <c r="E3206" s="2" t="s">
        <v>661</v>
      </c>
      <c r="F3206" s="3">
        <v>36269.599999999999</v>
      </c>
    </row>
    <row r="3207" spans="1:6" s="4" customFormat="1" ht="72" hidden="1" x14ac:dyDescent="0.3">
      <c r="A3207" s="1" t="s">
        <v>338</v>
      </c>
      <c r="B3207" s="1" t="s">
        <v>1393</v>
      </c>
      <c r="C3207" s="1" t="s">
        <v>340</v>
      </c>
      <c r="D3207" s="1" t="s">
        <v>51</v>
      </c>
      <c r="E3207" s="2" t="s">
        <v>663</v>
      </c>
      <c r="F3207" s="3">
        <v>7957.8443500000003</v>
      </c>
    </row>
    <row r="3208" spans="1:6" s="4" customFormat="1" ht="84" hidden="1" x14ac:dyDescent="0.3">
      <c r="A3208" s="1" t="s">
        <v>338</v>
      </c>
      <c r="B3208" s="1" t="s">
        <v>1393</v>
      </c>
      <c r="C3208" s="1" t="s">
        <v>340</v>
      </c>
      <c r="D3208" s="1" t="s">
        <v>52</v>
      </c>
      <c r="E3208" s="2" t="s">
        <v>664</v>
      </c>
      <c r="F3208" s="3">
        <v>7957.8443500000003</v>
      </c>
    </row>
    <row r="3209" spans="1:6" s="4" customFormat="1" ht="24" hidden="1" x14ac:dyDescent="0.3">
      <c r="A3209" s="1" t="s">
        <v>338</v>
      </c>
      <c r="B3209" s="1" t="s">
        <v>1393</v>
      </c>
      <c r="C3209" s="1" t="s">
        <v>340</v>
      </c>
      <c r="D3209" s="1" t="s">
        <v>53</v>
      </c>
      <c r="E3209" s="2" t="s">
        <v>679</v>
      </c>
      <c r="F3209" s="3">
        <v>1097.0999999999999</v>
      </c>
    </row>
    <row r="3210" spans="1:6" s="4" customFormat="1" ht="24" hidden="1" x14ac:dyDescent="0.3">
      <c r="A3210" s="1" t="s">
        <v>338</v>
      </c>
      <c r="B3210" s="1" t="s">
        <v>1393</v>
      </c>
      <c r="C3210" s="1" t="s">
        <v>340</v>
      </c>
      <c r="D3210" s="1" t="s">
        <v>54</v>
      </c>
      <c r="E3210" s="2" t="s">
        <v>681</v>
      </c>
      <c r="F3210" s="3">
        <v>51.423000000000002</v>
      </c>
    </row>
    <row r="3211" spans="1:6" s="4" customFormat="1" ht="36" hidden="1" x14ac:dyDescent="0.3">
      <c r="A3211" s="1" t="s">
        <v>338</v>
      </c>
      <c r="B3211" s="1" t="s">
        <v>1393</v>
      </c>
      <c r="C3211" s="1" t="s">
        <v>340</v>
      </c>
      <c r="D3211" s="1" t="s">
        <v>60</v>
      </c>
      <c r="E3211" s="2" t="s">
        <v>682</v>
      </c>
      <c r="F3211" s="3">
        <v>1045.6769999999999</v>
      </c>
    </row>
    <row r="3212" spans="1:6" s="4" customFormat="1" ht="48" hidden="1" x14ac:dyDescent="0.3">
      <c r="A3212" s="1" t="s">
        <v>338</v>
      </c>
      <c r="B3212" s="1" t="s">
        <v>130</v>
      </c>
      <c r="C3212" s="1"/>
      <c r="D3212" s="1"/>
      <c r="E3212" s="2" t="s">
        <v>620</v>
      </c>
      <c r="F3212" s="3">
        <v>71311.39899999999</v>
      </c>
    </row>
    <row r="3213" spans="1:6" s="4" customFormat="1" ht="84" hidden="1" x14ac:dyDescent="0.3">
      <c r="A3213" s="1" t="s">
        <v>338</v>
      </c>
      <c r="B3213" s="1" t="s">
        <v>1418</v>
      </c>
      <c r="C3213" s="1"/>
      <c r="D3213" s="1"/>
      <c r="E3213" s="2" t="s">
        <v>636</v>
      </c>
      <c r="F3213" s="3">
        <v>58487.505999999994</v>
      </c>
    </row>
    <row r="3214" spans="1:6" s="4" customFormat="1" ht="36" x14ac:dyDescent="0.3">
      <c r="A3214" s="1" t="s">
        <v>338</v>
      </c>
      <c r="B3214" s="1" t="s">
        <v>1418</v>
      </c>
      <c r="C3214" s="1" t="s">
        <v>184</v>
      </c>
      <c r="D3214" s="1"/>
      <c r="E3214" s="2" t="s">
        <v>700</v>
      </c>
      <c r="F3214" s="3">
        <v>58487.505999999994</v>
      </c>
    </row>
    <row r="3215" spans="1:6" s="4" customFormat="1" ht="144" x14ac:dyDescent="0.3">
      <c r="A3215" s="1" t="s">
        <v>338</v>
      </c>
      <c r="B3215" s="1" t="s">
        <v>1418</v>
      </c>
      <c r="C3215" s="1" t="s">
        <v>252</v>
      </c>
      <c r="D3215" s="1"/>
      <c r="E3215" s="2" t="s">
        <v>708</v>
      </c>
      <c r="F3215" s="3">
        <v>58487.505999999994</v>
      </c>
    </row>
    <row r="3216" spans="1:6" s="4" customFormat="1" ht="60" x14ac:dyDescent="0.3">
      <c r="A3216" s="1" t="s">
        <v>338</v>
      </c>
      <c r="B3216" s="1" t="s">
        <v>1418</v>
      </c>
      <c r="C3216" s="1" t="s">
        <v>346</v>
      </c>
      <c r="D3216" s="1"/>
      <c r="E3216" s="2" t="s">
        <v>713</v>
      </c>
      <c r="F3216" s="3">
        <v>55416.7</v>
      </c>
    </row>
    <row r="3217" spans="1:6" s="4" customFormat="1" ht="84" x14ac:dyDescent="0.3">
      <c r="A3217" s="1" t="s">
        <v>338</v>
      </c>
      <c r="B3217" s="1" t="s">
        <v>1418</v>
      </c>
      <c r="C3217" s="1" t="s">
        <v>343</v>
      </c>
      <c r="D3217" s="1"/>
      <c r="E3217" s="2" t="s">
        <v>715</v>
      </c>
      <c r="F3217" s="3">
        <v>55416.7</v>
      </c>
    </row>
    <row r="3218" spans="1:6" s="4" customFormat="1" ht="60" hidden="1" x14ac:dyDescent="0.3">
      <c r="A3218" s="1" t="s">
        <v>338</v>
      </c>
      <c r="B3218" s="1" t="s">
        <v>1418</v>
      </c>
      <c r="C3218" s="1" t="s">
        <v>343</v>
      </c>
      <c r="D3218" s="1" t="s">
        <v>345</v>
      </c>
      <c r="E3218" s="2" t="s">
        <v>671</v>
      </c>
      <c r="F3218" s="3">
        <v>55416.7</v>
      </c>
    </row>
    <row r="3219" spans="1:6" s="4" customFormat="1" ht="24" hidden="1" x14ac:dyDescent="0.3">
      <c r="A3219" s="1" t="s">
        <v>338</v>
      </c>
      <c r="B3219" s="1" t="s">
        <v>1418</v>
      </c>
      <c r="C3219" s="1" t="s">
        <v>343</v>
      </c>
      <c r="D3219" s="1" t="s">
        <v>344</v>
      </c>
      <c r="E3219" s="2" t="s">
        <v>672</v>
      </c>
      <c r="F3219" s="3">
        <v>55416.7</v>
      </c>
    </row>
    <row r="3220" spans="1:6" s="4" customFormat="1" ht="120" x14ac:dyDescent="0.3">
      <c r="A3220" s="1" t="s">
        <v>338</v>
      </c>
      <c r="B3220" s="1" t="s">
        <v>1418</v>
      </c>
      <c r="C3220" s="1" t="s">
        <v>1354</v>
      </c>
      <c r="D3220" s="1"/>
      <c r="E3220" s="2" t="s">
        <v>1357</v>
      </c>
      <c r="F3220" s="3">
        <v>3070.806</v>
      </c>
    </row>
    <row r="3221" spans="1:6" s="4" customFormat="1" ht="36" x14ac:dyDescent="0.3">
      <c r="A3221" s="1" t="s">
        <v>338</v>
      </c>
      <c r="B3221" s="1" t="s">
        <v>1418</v>
      </c>
      <c r="C3221" s="1" t="s">
        <v>1355</v>
      </c>
      <c r="D3221" s="1"/>
      <c r="E3221" s="2" t="s">
        <v>1356</v>
      </c>
      <c r="F3221" s="3">
        <v>3070.806</v>
      </c>
    </row>
    <row r="3222" spans="1:6" s="4" customFormat="1" ht="60" hidden="1" x14ac:dyDescent="0.3">
      <c r="A3222" s="1" t="s">
        <v>338</v>
      </c>
      <c r="B3222" s="1" t="s">
        <v>1418</v>
      </c>
      <c r="C3222" s="1" t="s">
        <v>1355</v>
      </c>
      <c r="D3222" s="1" t="s">
        <v>345</v>
      </c>
      <c r="E3222" s="2" t="s">
        <v>671</v>
      </c>
      <c r="F3222" s="3">
        <v>3070.806</v>
      </c>
    </row>
    <row r="3223" spans="1:6" s="4" customFormat="1" ht="24" hidden="1" x14ac:dyDescent="0.3">
      <c r="A3223" s="1" t="s">
        <v>338</v>
      </c>
      <c r="B3223" s="1" t="s">
        <v>1418</v>
      </c>
      <c r="C3223" s="1" t="s">
        <v>1355</v>
      </c>
      <c r="D3223" s="1" t="s">
        <v>344</v>
      </c>
      <c r="E3223" s="2" t="s">
        <v>672</v>
      </c>
      <c r="F3223" s="3">
        <v>3070.806</v>
      </c>
    </row>
    <row r="3224" spans="1:6" s="4" customFormat="1" ht="72" hidden="1" x14ac:dyDescent="0.3">
      <c r="A3224" s="1" t="s">
        <v>338</v>
      </c>
      <c r="B3224" s="1" t="s">
        <v>1419</v>
      </c>
      <c r="C3224" s="1"/>
      <c r="D3224" s="1"/>
      <c r="E3224" s="2" t="s">
        <v>638</v>
      </c>
      <c r="F3224" s="3">
        <v>12823.893</v>
      </c>
    </row>
    <row r="3225" spans="1:6" s="4" customFormat="1" ht="36" x14ac:dyDescent="0.3">
      <c r="A3225" s="1" t="s">
        <v>338</v>
      </c>
      <c r="B3225" s="1" t="s">
        <v>1419</v>
      </c>
      <c r="C3225" s="1" t="s">
        <v>184</v>
      </c>
      <c r="D3225" s="1"/>
      <c r="E3225" s="2" t="s">
        <v>700</v>
      </c>
      <c r="F3225" s="3">
        <v>12823.893</v>
      </c>
    </row>
    <row r="3226" spans="1:6" s="4" customFormat="1" ht="84" x14ac:dyDescent="0.3">
      <c r="A3226" s="1" t="s">
        <v>338</v>
      </c>
      <c r="B3226" s="1" t="s">
        <v>1419</v>
      </c>
      <c r="C3226" s="1" t="s">
        <v>255</v>
      </c>
      <c r="D3226" s="1"/>
      <c r="E3226" s="2" t="s">
        <v>719</v>
      </c>
      <c r="F3226" s="3">
        <v>12823.893</v>
      </c>
    </row>
    <row r="3227" spans="1:6" s="4" customFormat="1" ht="120" x14ac:dyDescent="0.3">
      <c r="A3227" s="1" t="s">
        <v>338</v>
      </c>
      <c r="B3227" s="1" t="s">
        <v>1419</v>
      </c>
      <c r="C3227" s="1" t="s">
        <v>348</v>
      </c>
      <c r="D3227" s="1"/>
      <c r="E3227" s="2" t="s">
        <v>723</v>
      </c>
      <c r="F3227" s="3">
        <v>12823.893</v>
      </c>
    </row>
    <row r="3228" spans="1:6" s="4" customFormat="1" ht="48" x14ac:dyDescent="0.3">
      <c r="A3228" s="1" t="s">
        <v>338</v>
      </c>
      <c r="B3228" s="1" t="s">
        <v>1419</v>
      </c>
      <c r="C3228" s="1" t="s">
        <v>347</v>
      </c>
      <c r="D3228" s="1"/>
      <c r="E3228" s="2" t="s">
        <v>725</v>
      </c>
      <c r="F3228" s="3">
        <v>12823.893</v>
      </c>
    </row>
    <row r="3229" spans="1:6" s="4" customFormat="1" ht="60" hidden="1" x14ac:dyDescent="0.3">
      <c r="A3229" s="1" t="s">
        <v>338</v>
      </c>
      <c r="B3229" s="1" t="s">
        <v>1419</v>
      </c>
      <c r="C3229" s="1" t="s">
        <v>347</v>
      </c>
      <c r="D3229" s="1" t="s">
        <v>345</v>
      </c>
      <c r="E3229" s="2" t="s">
        <v>671</v>
      </c>
      <c r="F3229" s="3">
        <v>12823.893</v>
      </c>
    </row>
    <row r="3230" spans="1:6" s="4" customFormat="1" ht="24" hidden="1" x14ac:dyDescent="0.3">
      <c r="A3230" s="1" t="s">
        <v>338</v>
      </c>
      <c r="B3230" s="1" t="s">
        <v>1419</v>
      </c>
      <c r="C3230" s="1" t="s">
        <v>347</v>
      </c>
      <c r="D3230" s="1" t="s">
        <v>344</v>
      </c>
      <c r="E3230" s="2" t="s">
        <v>672</v>
      </c>
      <c r="F3230" s="3">
        <v>12823.893</v>
      </c>
    </row>
    <row r="3231" spans="1:6" s="4" customFormat="1" ht="36" hidden="1" x14ac:dyDescent="0.3">
      <c r="A3231" s="1" t="s">
        <v>338</v>
      </c>
      <c r="B3231" s="1" t="s">
        <v>147</v>
      </c>
      <c r="C3231" s="1"/>
      <c r="D3231" s="1"/>
      <c r="E3231" s="2" t="s">
        <v>622</v>
      </c>
      <c r="F3231" s="3">
        <v>99024.4</v>
      </c>
    </row>
    <row r="3232" spans="1:6" s="4" customFormat="1" ht="24" hidden="1" x14ac:dyDescent="0.3">
      <c r="A3232" s="1" t="s">
        <v>338</v>
      </c>
      <c r="B3232" s="1" t="s">
        <v>1421</v>
      </c>
      <c r="C3232" s="1"/>
      <c r="D3232" s="1"/>
      <c r="E3232" s="2" t="s">
        <v>644</v>
      </c>
      <c r="F3232" s="3">
        <v>99024.4</v>
      </c>
    </row>
    <row r="3233" spans="1:6" s="4" customFormat="1" ht="72" x14ac:dyDescent="0.3">
      <c r="A3233" s="1" t="s">
        <v>338</v>
      </c>
      <c r="B3233" s="1" t="s">
        <v>1421</v>
      </c>
      <c r="C3233" s="1" t="s">
        <v>269</v>
      </c>
      <c r="D3233" s="1"/>
      <c r="E3233" s="2" t="s">
        <v>1137</v>
      </c>
      <c r="F3233" s="3">
        <v>99024.4</v>
      </c>
    </row>
    <row r="3234" spans="1:6" s="4" customFormat="1" ht="72" x14ac:dyDescent="0.3">
      <c r="A3234" s="1" t="s">
        <v>338</v>
      </c>
      <c r="B3234" s="1" t="s">
        <v>1421</v>
      </c>
      <c r="C3234" s="1" t="s">
        <v>323</v>
      </c>
      <c r="D3234" s="1"/>
      <c r="E3234" s="2" t="s">
        <v>1138</v>
      </c>
      <c r="F3234" s="3">
        <v>99024.4</v>
      </c>
    </row>
    <row r="3235" spans="1:6" s="4" customFormat="1" ht="108" x14ac:dyDescent="0.3">
      <c r="A3235" s="1" t="s">
        <v>338</v>
      </c>
      <c r="B3235" s="1" t="s">
        <v>1421</v>
      </c>
      <c r="C3235" s="1" t="s">
        <v>364</v>
      </c>
      <c r="D3235" s="1"/>
      <c r="E3235" s="2" t="s">
        <v>1139</v>
      </c>
      <c r="F3235" s="3">
        <v>30493.5</v>
      </c>
    </row>
    <row r="3236" spans="1:6" s="4" customFormat="1" ht="48" x14ac:dyDescent="0.3">
      <c r="A3236" s="1" t="s">
        <v>338</v>
      </c>
      <c r="B3236" s="1" t="s">
        <v>1421</v>
      </c>
      <c r="C3236" s="1" t="s">
        <v>350</v>
      </c>
      <c r="D3236" s="1"/>
      <c r="E3236" s="2" t="s">
        <v>1141</v>
      </c>
      <c r="F3236" s="3">
        <v>30002.5</v>
      </c>
    </row>
    <row r="3237" spans="1:6" s="4" customFormat="1" ht="60" hidden="1" x14ac:dyDescent="0.3">
      <c r="A3237" s="1" t="s">
        <v>338</v>
      </c>
      <c r="B3237" s="1" t="s">
        <v>1421</v>
      </c>
      <c r="C3237" s="1" t="s">
        <v>350</v>
      </c>
      <c r="D3237" s="1" t="s">
        <v>345</v>
      </c>
      <c r="E3237" s="2" t="s">
        <v>671</v>
      </c>
      <c r="F3237" s="3">
        <v>30002.5</v>
      </c>
    </row>
    <row r="3238" spans="1:6" s="4" customFormat="1" ht="24" hidden="1" x14ac:dyDescent="0.3">
      <c r="A3238" s="1" t="s">
        <v>338</v>
      </c>
      <c r="B3238" s="1" t="s">
        <v>1421</v>
      </c>
      <c r="C3238" s="1" t="s">
        <v>350</v>
      </c>
      <c r="D3238" s="1" t="s">
        <v>344</v>
      </c>
      <c r="E3238" s="2" t="s">
        <v>672</v>
      </c>
      <c r="F3238" s="3">
        <v>30002.5</v>
      </c>
    </row>
    <row r="3239" spans="1:6" s="4" customFormat="1" ht="96" x14ac:dyDescent="0.3">
      <c r="A3239" s="1" t="s">
        <v>338</v>
      </c>
      <c r="B3239" s="1" t="s">
        <v>1421</v>
      </c>
      <c r="C3239" s="1" t="s">
        <v>357</v>
      </c>
      <c r="D3239" s="1"/>
      <c r="E3239" s="2" t="s">
        <v>1297</v>
      </c>
      <c r="F3239" s="3">
        <v>58</v>
      </c>
    </row>
    <row r="3240" spans="1:6" s="4" customFormat="1" ht="60" hidden="1" x14ac:dyDescent="0.3">
      <c r="A3240" s="1" t="s">
        <v>338</v>
      </c>
      <c r="B3240" s="1" t="s">
        <v>1421</v>
      </c>
      <c r="C3240" s="1" t="s">
        <v>357</v>
      </c>
      <c r="D3240" s="1" t="s">
        <v>345</v>
      </c>
      <c r="E3240" s="2" t="s">
        <v>671</v>
      </c>
      <c r="F3240" s="3">
        <v>58</v>
      </c>
    </row>
    <row r="3241" spans="1:6" s="4" customFormat="1" ht="24" hidden="1" x14ac:dyDescent="0.3">
      <c r="A3241" s="1" t="s">
        <v>338</v>
      </c>
      <c r="B3241" s="1" t="s">
        <v>1421</v>
      </c>
      <c r="C3241" s="1" t="s">
        <v>357</v>
      </c>
      <c r="D3241" s="1" t="s">
        <v>344</v>
      </c>
      <c r="E3241" s="2" t="s">
        <v>672</v>
      </c>
      <c r="F3241" s="3">
        <v>58</v>
      </c>
    </row>
    <row r="3242" spans="1:6" s="4" customFormat="1" ht="60" x14ac:dyDescent="0.3">
      <c r="A3242" s="1" t="s">
        <v>338</v>
      </c>
      <c r="B3242" s="1" t="s">
        <v>1421</v>
      </c>
      <c r="C3242" s="1" t="s">
        <v>358</v>
      </c>
      <c r="D3242" s="1"/>
      <c r="E3242" s="2" t="s">
        <v>1146</v>
      </c>
      <c r="F3242" s="3">
        <v>433</v>
      </c>
    </row>
    <row r="3243" spans="1:6" s="4" customFormat="1" ht="60" hidden="1" x14ac:dyDescent="0.3">
      <c r="A3243" s="1" t="s">
        <v>338</v>
      </c>
      <c r="B3243" s="1" t="s">
        <v>1421</v>
      </c>
      <c r="C3243" s="1" t="s">
        <v>358</v>
      </c>
      <c r="D3243" s="1" t="s">
        <v>345</v>
      </c>
      <c r="E3243" s="2" t="s">
        <v>671</v>
      </c>
      <c r="F3243" s="3">
        <v>433</v>
      </c>
    </row>
    <row r="3244" spans="1:6" s="4" customFormat="1" ht="24" hidden="1" x14ac:dyDescent="0.3">
      <c r="A3244" s="1" t="s">
        <v>338</v>
      </c>
      <c r="B3244" s="1" t="s">
        <v>1421</v>
      </c>
      <c r="C3244" s="1" t="s">
        <v>358</v>
      </c>
      <c r="D3244" s="1" t="s">
        <v>344</v>
      </c>
      <c r="E3244" s="2" t="s">
        <v>672</v>
      </c>
      <c r="F3244" s="3">
        <v>433</v>
      </c>
    </row>
    <row r="3245" spans="1:6" s="4" customFormat="1" ht="96" x14ac:dyDescent="0.3">
      <c r="A3245" s="1" t="s">
        <v>338</v>
      </c>
      <c r="B3245" s="1" t="s">
        <v>1421</v>
      </c>
      <c r="C3245" s="1" t="s">
        <v>365</v>
      </c>
      <c r="D3245" s="1"/>
      <c r="E3245" s="2" t="s">
        <v>1147</v>
      </c>
      <c r="F3245" s="3">
        <v>14238</v>
      </c>
    </row>
    <row r="3246" spans="1:6" s="4" customFormat="1" ht="72" x14ac:dyDescent="0.3">
      <c r="A3246" s="1" t="s">
        <v>338</v>
      </c>
      <c r="B3246" s="1" t="s">
        <v>1421</v>
      </c>
      <c r="C3246" s="1" t="s">
        <v>361</v>
      </c>
      <c r="D3246" s="1"/>
      <c r="E3246" s="2" t="s">
        <v>1148</v>
      </c>
      <c r="F3246" s="3">
        <v>14238</v>
      </c>
    </row>
    <row r="3247" spans="1:6" s="4" customFormat="1" ht="60" hidden="1" x14ac:dyDescent="0.3">
      <c r="A3247" s="1" t="s">
        <v>338</v>
      </c>
      <c r="B3247" s="1" t="s">
        <v>1421</v>
      </c>
      <c r="C3247" s="1" t="s">
        <v>361</v>
      </c>
      <c r="D3247" s="1" t="s">
        <v>345</v>
      </c>
      <c r="E3247" s="2" t="s">
        <v>671</v>
      </c>
      <c r="F3247" s="3">
        <v>14238</v>
      </c>
    </row>
    <row r="3248" spans="1:6" s="4" customFormat="1" ht="24" hidden="1" x14ac:dyDescent="0.3">
      <c r="A3248" s="1" t="s">
        <v>338</v>
      </c>
      <c r="B3248" s="1" t="s">
        <v>1421</v>
      </c>
      <c r="C3248" s="1" t="s">
        <v>361</v>
      </c>
      <c r="D3248" s="1" t="s">
        <v>344</v>
      </c>
      <c r="E3248" s="2" t="s">
        <v>672</v>
      </c>
      <c r="F3248" s="3">
        <v>14238</v>
      </c>
    </row>
    <row r="3249" spans="1:6" s="4" customFormat="1" ht="96" x14ac:dyDescent="0.3">
      <c r="A3249" s="1" t="s">
        <v>338</v>
      </c>
      <c r="B3249" s="1" t="s">
        <v>1421</v>
      </c>
      <c r="C3249" s="1" t="s">
        <v>366</v>
      </c>
      <c r="D3249" s="1"/>
      <c r="E3249" s="2" t="s">
        <v>1152</v>
      </c>
      <c r="F3249" s="3">
        <v>54292.9</v>
      </c>
    </row>
    <row r="3250" spans="1:6" s="4" customFormat="1" ht="60" x14ac:dyDescent="0.3">
      <c r="A3250" s="1" t="s">
        <v>338</v>
      </c>
      <c r="B3250" s="1" t="s">
        <v>1421</v>
      </c>
      <c r="C3250" s="1" t="s">
        <v>362</v>
      </c>
      <c r="D3250" s="1"/>
      <c r="E3250" s="2" t="s">
        <v>1153</v>
      </c>
      <c r="F3250" s="3">
        <v>54292.9</v>
      </c>
    </row>
    <row r="3251" spans="1:6" s="4" customFormat="1" ht="60" hidden="1" x14ac:dyDescent="0.3">
      <c r="A3251" s="1" t="s">
        <v>338</v>
      </c>
      <c r="B3251" s="1" t="s">
        <v>1421</v>
      </c>
      <c r="C3251" s="1" t="s">
        <v>362</v>
      </c>
      <c r="D3251" s="1" t="s">
        <v>345</v>
      </c>
      <c r="E3251" s="2" t="s">
        <v>671</v>
      </c>
      <c r="F3251" s="3">
        <v>54292.9</v>
      </c>
    </row>
    <row r="3252" spans="1:6" s="4" customFormat="1" ht="24" hidden="1" x14ac:dyDescent="0.3">
      <c r="A3252" s="1" t="s">
        <v>338</v>
      </c>
      <c r="B3252" s="1" t="s">
        <v>1421</v>
      </c>
      <c r="C3252" s="1" t="s">
        <v>362</v>
      </c>
      <c r="D3252" s="1" t="s">
        <v>344</v>
      </c>
      <c r="E3252" s="2" t="s">
        <v>672</v>
      </c>
      <c r="F3252" s="3">
        <v>54292.9</v>
      </c>
    </row>
    <row r="3253" spans="1:6" s="4" customFormat="1" hidden="1" x14ac:dyDescent="0.3">
      <c r="A3253" s="1" t="s">
        <v>338</v>
      </c>
      <c r="B3253" s="1" t="s">
        <v>111</v>
      </c>
      <c r="C3253" s="1"/>
      <c r="D3253" s="1"/>
      <c r="E3253" s="2" t="s">
        <v>624</v>
      </c>
      <c r="F3253" s="3">
        <v>1546016.91176</v>
      </c>
    </row>
    <row r="3254" spans="1:6" s="4" customFormat="1" ht="24" hidden="1" x14ac:dyDescent="0.3">
      <c r="A3254" s="1" t="s">
        <v>338</v>
      </c>
      <c r="B3254" s="1" t="s">
        <v>1411</v>
      </c>
      <c r="C3254" s="1"/>
      <c r="D3254" s="1"/>
      <c r="E3254" s="2" t="s">
        <v>1015</v>
      </c>
      <c r="F3254" s="3">
        <v>800730.39999999991</v>
      </c>
    </row>
    <row r="3255" spans="1:6" s="4" customFormat="1" ht="72" x14ac:dyDescent="0.3">
      <c r="A3255" s="1" t="s">
        <v>338</v>
      </c>
      <c r="B3255" s="1" t="s">
        <v>1411</v>
      </c>
      <c r="C3255" s="1" t="s">
        <v>917</v>
      </c>
      <c r="D3255" s="1"/>
      <c r="E3255" s="2" t="s">
        <v>1083</v>
      </c>
      <c r="F3255" s="3">
        <v>800730.39999999991</v>
      </c>
    </row>
    <row r="3256" spans="1:6" s="4" customFormat="1" ht="72" x14ac:dyDescent="0.3">
      <c r="A3256" s="1" t="s">
        <v>338</v>
      </c>
      <c r="B3256" s="1" t="s">
        <v>1411</v>
      </c>
      <c r="C3256" s="1" t="s">
        <v>918</v>
      </c>
      <c r="D3256" s="1"/>
      <c r="E3256" s="2" t="s">
        <v>1084</v>
      </c>
      <c r="F3256" s="3">
        <v>800730.39999999991</v>
      </c>
    </row>
    <row r="3257" spans="1:6" s="4" customFormat="1" ht="120" x14ac:dyDescent="0.3">
      <c r="A3257" s="1" t="s">
        <v>338</v>
      </c>
      <c r="B3257" s="1" t="s">
        <v>1411</v>
      </c>
      <c r="C3257" s="1" t="s">
        <v>919</v>
      </c>
      <c r="D3257" s="1"/>
      <c r="E3257" s="2" t="s">
        <v>1085</v>
      </c>
      <c r="F3257" s="3">
        <v>292629.09999999998</v>
      </c>
    </row>
    <row r="3258" spans="1:6" s="4" customFormat="1" ht="84" x14ac:dyDescent="0.3">
      <c r="A3258" s="1" t="s">
        <v>338</v>
      </c>
      <c r="B3258" s="1" t="s">
        <v>1411</v>
      </c>
      <c r="C3258" s="1" t="s">
        <v>912</v>
      </c>
      <c r="D3258" s="1"/>
      <c r="E3258" s="2" t="s">
        <v>1330</v>
      </c>
      <c r="F3258" s="3">
        <v>11540.8</v>
      </c>
    </row>
    <row r="3259" spans="1:6" s="4" customFormat="1" ht="60" hidden="1" x14ac:dyDescent="0.3">
      <c r="A3259" s="1" t="s">
        <v>338</v>
      </c>
      <c r="B3259" s="1" t="s">
        <v>1411</v>
      </c>
      <c r="C3259" s="1" t="s">
        <v>912</v>
      </c>
      <c r="D3259" s="1" t="s">
        <v>345</v>
      </c>
      <c r="E3259" s="2" t="s">
        <v>671</v>
      </c>
      <c r="F3259" s="3">
        <v>11540.8</v>
      </c>
    </row>
    <row r="3260" spans="1:6" s="4" customFormat="1" ht="24" hidden="1" x14ac:dyDescent="0.3">
      <c r="A3260" s="1" t="s">
        <v>338</v>
      </c>
      <c r="B3260" s="1" t="s">
        <v>1411</v>
      </c>
      <c r="C3260" s="1" t="s">
        <v>912</v>
      </c>
      <c r="D3260" s="1" t="s">
        <v>344</v>
      </c>
      <c r="E3260" s="2" t="s">
        <v>672</v>
      </c>
      <c r="F3260" s="3">
        <v>11540.8</v>
      </c>
    </row>
    <row r="3261" spans="1:6" s="4" customFormat="1" ht="84" x14ac:dyDescent="0.3">
      <c r="A3261" s="1" t="s">
        <v>338</v>
      </c>
      <c r="B3261" s="1" t="s">
        <v>1411</v>
      </c>
      <c r="C3261" s="1" t="s">
        <v>913</v>
      </c>
      <c r="D3261" s="1"/>
      <c r="E3261" s="2" t="s">
        <v>1086</v>
      </c>
      <c r="F3261" s="3">
        <v>68901</v>
      </c>
    </row>
    <row r="3262" spans="1:6" s="4" customFormat="1" ht="60" hidden="1" x14ac:dyDescent="0.3">
      <c r="A3262" s="1" t="s">
        <v>338</v>
      </c>
      <c r="B3262" s="1" t="s">
        <v>1411</v>
      </c>
      <c r="C3262" s="1" t="s">
        <v>913</v>
      </c>
      <c r="D3262" s="1" t="s">
        <v>345</v>
      </c>
      <c r="E3262" s="2" t="s">
        <v>671</v>
      </c>
      <c r="F3262" s="3">
        <v>68901</v>
      </c>
    </row>
    <row r="3263" spans="1:6" s="4" customFormat="1" ht="24" hidden="1" x14ac:dyDescent="0.3">
      <c r="A3263" s="1" t="s">
        <v>338</v>
      </c>
      <c r="B3263" s="1" t="s">
        <v>1411</v>
      </c>
      <c r="C3263" s="1" t="s">
        <v>913</v>
      </c>
      <c r="D3263" s="1" t="s">
        <v>344</v>
      </c>
      <c r="E3263" s="2" t="s">
        <v>672</v>
      </c>
      <c r="F3263" s="3">
        <v>68901</v>
      </c>
    </row>
    <row r="3264" spans="1:6" s="4" customFormat="1" ht="84" x14ac:dyDescent="0.3">
      <c r="A3264" s="1" t="s">
        <v>338</v>
      </c>
      <c r="B3264" s="1" t="s">
        <v>1411</v>
      </c>
      <c r="C3264" s="1" t="s">
        <v>914</v>
      </c>
      <c r="D3264" s="1"/>
      <c r="E3264" s="2" t="s">
        <v>1087</v>
      </c>
      <c r="F3264" s="3">
        <v>3930.7</v>
      </c>
    </row>
    <row r="3265" spans="1:6" s="4" customFormat="1" ht="60" hidden="1" x14ac:dyDescent="0.3">
      <c r="A3265" s="1" t="s">
        <v>338</v>
      </c>
      <c r="B3265" s="1" t="s">
        <v>1411</v>
      </c>
      <c r="C3265" s="1" t="s">
        <v>914</v>
      </c>
      <c r="D3265" s="1" t="s">
        <v>345</v>
      </c>
      <c r="E3265" s="2" t="s">
        <v>671</v>
      </c>
      <c r="F3265" s="3">
        <v>3930.7</v>
      </c>
    </row>
    <row r="3266" spans="1:6" s="4" customFormat="1" ht="24" hidden="1" x14ac:dyDescent="0.3">
      <c r="A3266" s="1" t="s">
        <v>338</v>
      </c>
      <c r="B3266" s="1" t="s">
        <v>1411</v>
      </c>
      <c r="C3266" s="1" t="s">
        <v>914</v>
      </c>
      <c r="D3266" s="1" t="s">
        <v>344</v>
      </c>
      <c r="E3266" s="2" t="s">
        <v>672</v>
      </c>
      <c r="F3266" s="3">
        <v>3930.7</v>
      </c>
    </row>
    <row r="3267" spans="1:6" s="4" customFormat="1" ht="204" x14ac:dyDescent="0.3">
      <c r="A3267" s="1" t="s">
        <v>338</v>
      </c>
      <c r="B3267" s="1" t="s">
        <v>1411</v>
      </c>
      <c r="C3267" s="1" t="s">
        <v>916</v>
      </c>
      <c r="D3267" s="1"/>
      <c r="E3267" s="2" t="s">
        <v>1091</v>
      </c>
      <c r="F3267" s="3">
        <v>69171</v>
      </c>
    </row>
    <row r="3268" spans="1:6" s="4" customFormat="1" ht="60" hidden="1" x14ac:dyDescent="0.3">
      <c r="A3268" s="1" t="s">
        <v>338</v>
      </c>
      <c r="B3268" s="1" t="s">
        <v>1411</v>
      </c>
      <c r="C3268" s="1" t="s">
        <v>916</v>
      </c>
      <c r="D3268" s="1" t="s">
        <v>345</v>
      </c>
      <c r="E3268" s="2" t="s">
        <v>671</v>
      </c>
      <c r="F3268" s="3">
        <v>69171</v>
      </c>
    </row>
    <row r="3269" spans="1:6" s="4" customFormat="1" ht="24" hidden="1" x14ac:dyDescent="0.3">
      <c r="A3269" s="1" t="s">
        <v>338</v>
      </c>
      <c r="B3269" s="1" t="s">
        <v>1411</v>
      </c>
      <c r="C3269" s="1" t="s">
        <v>916</v>
      </c>
      <c r="D3269" s="1" t="s">
        <v>344</v>
      </c>
      <c r="E3269" s="2" t="s">
        <v>672</v>
      </c>
      <c r="F3269" s="3">
        <v>69171</v>
      </c>
    </row>
    <row r="3270" spans="1:6" s="4" customFormat="1" ht="156" x14ac:dyDescent="0.3">
      <c r="A3270" s="1" t="s">
        <v>338</v>
      </c>
      <c r="B3270" s="1" t="s">
        <v>1411</v>
      </c>
      <c r="C3270" s="1" t="s">
        <v>1477</v>
      </c>
      <c r="D3270" s="1"/>
      <c r="E3270" s="2" t="s">
        <v>1028</v>
      </c>
      <c r="F3270" s="3">
        <v>109008.1</v>
      </c>
    </row>
    <row r="3271" spans="1:6" s="4" customFormat="1" ht="60" hidden="1" x14ac:dyDescent="0.3">
      <c r="A3271" s="1" t="s">
        <v>338</v>
      </c>
      <c r="B3271" s="1" t="s">
        <v>1411</v>
      </c>
      <c r="C3271" s="1" t="s">
        <v>1477</v>
      </c>
      <c r="D3271" s="1" t="s">
        <v>345</v>
      </c>
      <c r="E3271" s="2" t="s">
        <v>671</v>
      </c>
      <c r="F3271" s="3">
        <v>109008.1</v>
      </c>
    </row>
    <row r="3272" spans="1:6" s="4" customFormat="1" ht="24" hidden="1" x14ac:dyDescent="0.3">
      <c r="A3272" s="1" t="s">
        <v>338</v>
      </c>
      <c r="B3272" s="1" t="s">
        <v>1411</v>
      </c>
      <c r="C3272" s="1" t="s">
        <v>1477</v>
      </c>
      <c r="D3272" s="1" t="s">
        <v>344</v>
      </c>
      <c r="E3272" s="2" t="s">
        <v>672</v>
      </c>
      <c r="F3272" s="3">
        <v>109008.1</v>
      </c>
    </row>
    <row r="3273" spans="1:6" s="4" customFormat="1" ht="240" x14ac:dyDescent="0.3">
      <c r="A3273" s="1" t="s">
        <v>338</v>
      </c>
      <c r="B3273" s="1" t="s">
        <v>1411</v>
      </c>
      <c r="C3273" s="1" t="s">
        <v>1478</v>
      </c>
      <c r="D3273" s="1"/>
      <c r="E3273" s="2" t="s">
        <v>1092</v>
      </c>
      <c r="F3273" s="3">
        <v>30077.5</v>
      </c>
    </row>
    <row r="3274" spans="1:6" s="4" customFormat="1" ht="60" hidden="1" x14ac:dyDescent="0.3">
      <c r="A3274" s="1" t="s">
        <v>338</v>
      </c>
      <c r="B3274" s="1" t="s">
        <v>1411</v>
      </c>
      <c r="C3274" s="1" t="s">
        <v>1478</v>
      </c>
      <c r="D3274" s="1" t="s">
        <v>345</v>
      </c>
      <c r="E3274" s="2" t="s">
        <v>671</v>
      </c>
      <c r="F3274" s="3">
        <v>30077.5</v>
      </c>
    </row>
    <row r="3275" spans="1:6" s="4" customFormat="1" ht="24" hidden="1" x14ac:dyDescent="0.3">
      <c r="A3275" s="1" t="s">
        <v>338</v>
      </c>
      <c r="B3275" s="1" t="s">
        <v>1411</v>
      </c>
      <c r="C3275" s="1" t="s">
        <v>1478</v>
      </c>
      <c r="D3275" s="1" t="s">
        <v>344</v>
      </c>
      <c r="E3275" s="2" t="s">
        <v>672</v>
      </c>
      <c r="F3275" s="3">
        <v>30077.5</v>
      </c>
    </row>
    <row r="3276" spans="1:6" s="4" customFormat="1" ht="120" x14ac:dyDescent="0.3">
      <c r="A3276" s="1" t="s">
        <v>338</v>
      </c>
      <c r="B3276" s="1" t="s">
        <v>1411</v>
      </c>
      <c r="C3276" s="1" t="s">
        <v>1453</v>
      </c>
      <c r="D3276" s="1"/>
      <c r="E3276" s="2" t="s">
        <v>1454</v>
      </c>
      <c r="F3276" s="3">
        <v>508101.3</v>
      </c>
    </row>
    <row r="3277" spans="1:6" s="4" customFormat="1" ht="168" x14ac:dyDescent="0.3">
      <c r="A3277" s="1" t="s">
        <v>338</v>
      </c>
      <c r="B3277" s="1" t="s">
        <v>1411</v>
      </c>
      <c r="C3277" s="1" t="s">
        <v>1455</v>
      </c>
      <c r="D3277" s="1"/>
      <c r="E3277" s="2" t="s">
        <v>1456</v>
      </c>
      <c r="F3277" s="3">
        <v>508101.3</v>
      </c>
    </row>
    <row r="3278" spans="1:6" s="4" customFormat="1" ht="60" hidden="1" x14ac:dyDescent="0.3">
      <c r="A3278" s="1" t="s">
        <v>338</v>
      </c>
      <c r="B3278" s="1" t="s">
        <v>1411</v>
      </c>
      <c r="C3278" s="1" t="s">
        <v>1455</v>
      </c>
      <c r="D3278" s="1" t="s">
        <v>345</v>
      </c>
      <c r="E3278" s="2" t="s">
        <v>671</v>
      </c>
      <c r="F3278" s="3">
        <v>508101.3</v>
      </c>
    </row>
    <row r="3279" spans="1:6" s="4" customFormat="1" ht="24" hidden="1" x14ac:dyDescent="0.3">
      <c r="A3279" s="1" t="s">
        <v>338</v>
      </c>
      <c r="B3279" s="1" t="s">
        <v>1411</v>
      </c>
      <c r="C3279" s="1" t="s">
        <v>1455</v>
      </c>
      <c r="D3279" s="1" t="s">
        <v>344</v>
      </c>
      <c r="E3279" s="2" t="s">
        <v>672</v>
      </c>
      <c r="F3279" s="3">
        <v>508101.3</v>
      </c>
    </row>
    <row r="3280" spans="1:6" s="4" customFormat="1" hidden="1" x14ac:dyDescent="0.3">
      <c r="A3280" s="1" t="s">
        <v>338</v>
      </c>
      <c r="B3280" s="1" t="s">
        <v>1412</v>
      </c>
      <c r="C3280" s="1"/>
      <c r="D3280" s="1"/>
      <c r="E3280" s="2" t="s">
        <v>1016</v>
      </c>
      <c r="F3280" s="3">
        <v>657611.09300000011</v>
      </c>
    </row>
    <row r="3281" spans="1:6" s="4" customFormat="1" ht="72" x14ac:dyDescent="0.3">
      <c r="A3281" s="1" t="s">
        <v>338</v>
      </c>
      <c r="B3281" s="1" t="s">
        <v>1412</v>
      </c>
      <c r="C3281" s="1" t="s">
        <v>917</v>
      </c>
      <c r="D3281" s="1"/>
      <c r="E3281" s="2" t="s">
        <v>1083</v>
      </c>
      <c r="F3281" s="3">
        <v>657611.09300000011</v>
      </c>
    </row>
    <row r="3282" spans="1:6" s="4" customFormat="1" ht="84" x14ac:dyDescent="0.3">
      <c r="A3282" s="1" t="s">
        <v>338</v>
      </c>
      <c r="B3282" s="1" t="s">
        <v>1412</v>
      </c>
      <c r="C3282" s="1" t="s">
        <v>924</v>
      </c>
      <c r="D3282" s="1"/>
      <c r="E3282" s="2" t="s">
        <v>1093</v>
      </c>
      <c r="F3282" s="3">
        <v>657611.09300000011</v>
      </c>
    </row>
    <row r="3283" spans="1:6" s="4" customFormat="1" ht="120" x14ac:dyDescent="0.3">
      <c r="A3283" s="1" t="s">
        <v>338</v>
      </c>
      <c r="B3283" s="1" t="s">
        <v>1412</v>
      </c>
      <c r="C3283" s="1" t="s">
        <v>925</v>
      </c>
      <c r="D3283" s="1"/>
      <c r="E3283" s="2" t="s">
        <v>1094</v>
      </c>
      <c r="F3283" s="3">
        <v>657611.09300000011</v>
      </c>
    </row>
    <row r="3284" spans="1:6" s="4" customFormat="1" ht="72" x14ac:dyDescent="0.3">
      <c r="A3284" s="1" t="s">
        <v>338</v>
      </c>
      <c r="B3284" s="1" t="s">
        <v>1412</v>
      </c>
      <c r="C3284" s="1" t="s">
        <v>920</v>
      </c>
      <c r="D3284" s="1"/>
      <c r="E3284" s="2" t="s">
        <v>1331</v>
      </c>
      <c r="F3284" s="3">
        <v>67890.788</v>
      </c>
    </row>
    <row r="3285" spans="1:6" s="4" customFormat="1" ht="60" hidden="1" x14ac:dyDescent="0.3">
      <c r="A3285" s="1" t="s">
        <v>338</v>
      </c>
      <c r="B3285" s="1" t="s">
        <v>1412</v>
      </c>
      <c r="C3285" s="1" t="s">
        <v>920</v>
      </c>
      <c r="D3285" s="1" t="s">
        <v>345</v>
      </c>
      <c r="E3285" s="2" t="s">
        <v>671</v>
      </c>
      <c r="F3285" s="3">
        <v>67890.788</v>
      </c>
    </row>
    <row r="3286" spans="1:6" s="4" customFormat="1" ht="24" hidden="1" x14ac:dyDescent="0.3">
      <c r="A3286" s="1" t="s">
        <v>338</v>
      </c>
      <c r="B3286" s="1" t="s">
        <v>1412</v>
      </c>
      <c r="C3286" s="1" t="s">
        <v>920</v>
      </c>
      <c r="D3286" s="1" t="s">
        <v>344</v>
      </c>
      <c r="E3286" s="2" t="s">
        <v>672</v>
      </c>
      <c r="F3286" s="3">
        <v>67890.788</v>
      </c>
    </row>
    <row r="3287" spans="1:6" s="4" customFormat="1" ht="60" x14ac:dyDescent="0.3">
      <c r="A3287" s="1" t="s">
        <v>338</v>
      </c>
      <c r="B3287" s="1" t="s">
        <v>1412</v>
      </c>
      <c r="C3287" s="1" t="s">
        <v>1323</v>
      </c>
      <c r="D3287" s="1"/>
      <c r="E3287" s="2" t="s">
        <v>1324</v>
      </c>
      <c r="F3287" s="3">
        <v>36656.046999999999</v>
      </c>
    </row>
    <row r="3288" spans="1:6" s="4" customFormat="1" ht="60" hidden="1" x14ac:dyDescent="0.3">
      <c r="A3288" s="1" t="s">
        <v>338</v>
      </c>
      <c r="B3288" s="1" t="s">
        <v>1412</v>
      </c>
      <c r="C3288" s="1" t="s">
        <v>1323</v>
      </c>
      <c r="D3288" s="1" t="s">
        <v>345</v>
      </c>
      <c r="E3288" s="2" t="s">
        <v>671</v>
      </c>
      <c r="F3288" s="3">
        <v>36656.046999999999</v>
      </c>
    </row>
    <row r="3289" spans="1:6" s="4" customFormat="1" ht="24" hidden="1" x14ac:dyDescent="0.3">
      <c r="A3289" s="1" t="s">
        <v>338</v>
      </c>
      <c r="B3289" s="1" t="s">
        <v>1412</v>
      </c>
      <c r="C3289" s="1" t="s">
        <v>1323</v>
      </c>
      <c r="D3289" s="1" t="s">
        <v>344</v>
      </c>
      <c r="E3289" s="2" t="s">
        <v>672</v>
      </c>
      <c r="F3289" s="3">
        <v>36656.046999999999</v>
      </c>
    </row>
    <row r="3290" spans="1:6" s="4" customFormat="1" ht="48" x14ac:dyDescent="0.3">
      <c r="A3290" s="1" t="s">
        <v>338</v>
      </c>
      <c r="B3290" s="1" t="s">
        <v>1412</v>
      </c>
      <c r="C3290" s="1" t="s">
        <v>921</v>
      </c>
      <c r="D3290" s="1"/>
      <c r="E3290" s="2" t="s">
        <v>1096</v>
      </c>
      <c r="F3290" s="3">
        <v>34459.399999999994</v>
      </c>
    </row>
    <row r="3291" spans="1:6" s="4" customFormat="1" ht="60" hidden="1" x14ac:dyDescent="0.3">
      <c r="A3291" s="1" t="s">
        <v>338</v>
      </c>
      <c r="B3291" s="1" t="s">
        <v>1412</v>
      </c>
      <c r="C3291" s="1" t="s">
        <v>921</v>
      </c>
      <c r="D3291" s="1" t="s">
        <v>345</v>
      </c>
      <c r="E3291" s="2" t="s">
        <v>671</v>
      </c>
      <c r="F3291" s="3">
        <v>34459.399999999994</v>
      </c>
    </row>
    <row r="3292" spans="1:6" s="4" customFormat="1" ht="24" hidden="1" x14ac:dyDescent="0.3">
      <c r="A3292" s="1" t="s">
        <v>338</v>
      </c>
      <c r="B3292" s="1" t="s">
        <v>1412</v>
      </c>
      <c r="C3292" s="1" t="s">
        <v>921</v>
      </c>
      <c r="D3292" s="1" t="s">
        <v>344</v>
      </c>
      <c r="E3292" s="2" t="s">
        <v>672</v>
      </c>
      <c r="F3292" s="3">
        <v>34459.399999999994</v>
      </c>
    </row>
    <row r="3293" spans="1:6" s="4" customFormat="1" ht="60" x14ac:dyDescent="0.3">
      <c r="A3293" s="1" t="s">
        <v>338</v>
      </c>
      <c r="B3293" s="1" t="s">
        <v>1412</v>
      </c>
      <c r="C3293" s="1" t="s">
        <v>922</v>
      </c>
      <c r="D3293" s="1"/>
      <c r="E3293" s="2" t="s">
        <v>1097</v>
      </c>
      <c r="F3293" s="3">
        <v>114907.46100000001</v>
      </c>
    </row>
    <row r="3294" spans="1:6" s="4" customFormat="1" ht="60" hidden="1" x14ac:dyDescent="0.3">
      <c r="A3294" s="1" t="s">
        <v>338</v>
      </c>
      <c r="B3294" s="1" t="s">
        <v>1412</v>
      </c>
      <c r="C3294" s="1" t="s">
        <v>922</v>
      </c>
      <c r="D3294" s="1" t="s">
        <v>345</v>
      </c>
      <c r="E3294" s="2" t="s">
        <v>671</v>
      </c>
      <c r="F3294" s="3">
        <v>114907.46100000001</v>
      </c>
    </row>
    <row r="3295" spans="1:6" s="4" customFormat="1" ht="24" hidden="1" x14ac:dyDescent="0.3">
      <c r="A3295" s="1" t="s">
        <v>338</v>
      </c>
      <c r="B3295" s="1" t="s">
        <v>1412</v>
      </c>
      <c r="C3295" s="1" t="s">
        <v>922</v>
      </c>
      <c r="D3295" s="1" t="s">
        <v>344</v>
      </c>
      <c r="E3295" s="2" t="s">
        <v>672</v>
      </c>
      <c r="F3295" s="3">
        <v>114907.46100000001</v>
      </c>
    </row>
    <row r="3296" spans="1:6" s="4" customFormat="1" ht="60" x14ac:dyDescent="0.3">
      <c r="A3296" s="1" t="s">
        <v>338</v>
      </c>
      <c r="B3296" s="1" t="s">
        <v>1412</v>
      </c>
      <c r="C3296" s="1" t="s">
        <v>923</v>
      </c>
      <c r="D3296" s="1"/>
      <c r="E3296" s="2" t="s">
        <v>1098</v>
      </c>
      <c r="F3296" s="3">
        <v>14483.197</v>
      </c>
    </row>
    <row r="3297" spans="1:6" s="4" customFormat="1" ht="60" hidden="1" x14ac:dyDescent="0.3">
      <c r="A3297" s="1" t="s">
        <v>338</v>
      </c>
      <c r="B3297" s="1" t="s">
        <v>1412</v>
      </c>
      <c r="C3297" s="1" t="s">
        <v>923</v>
      </c>
      <c r="D3297" s="1" t="s">
        <v>345</v>
      </c>
      <c r="E3297" s="2" t="s">
        <v>671</v>
      </c>
      <c r="F3297" s="3">
        <v>14483.197</v>
      </c>
    </row>
    <row r="3298" spans="1:6" s="4" customFormat="1" ht="24" hidden="1" x14ac:dyDescent="0.3">
      <c r="A3298" s="1" t="s">
        <v>338</v>
      </c>
      <c r="B3298" s="1" t="s">
        <v>1412</v>
      </c>
      <c r="C3298" s="1" t="s">
        <v>923</v>
      </c>
      <c r="D3298" s="1" t="s">
        <v>344</v>
      </c>
      <c r="E3298" s="2" t="s">
        <v>672</v>
      </c>
      <c r="F3298" s="3">
        <v>14483.197</v>
      </c>
    </row>
    <row r="3299" spans="1:6" s="4" customFormat="1" ht="252" x14ac:dyDescent="0.3">
      <c r="A3299" s="1" t="s">
        <v>338</v>
      </c>
      <c r="B3299" s="1" t="s">
        <v>1412</v>
      </c>
      <c r="C3299" s="1" t="s">
        <v>1244</v>
      </c>
      <c r="D3299" s="1"/>
      <c r="E3299" s="2" t="s">
        <v>1258</v>
      </c>
      <c r="F3299" s="3">
        <v>129147.2</v>
      </c>
    </row>
    <row r="3300" spans="1:6" s="4" customFormat="1" ht="60" hidden="1" x14ac:dyDescent="0.3">
      <c r="A3300" s="1" t="s">
        <v>338</v>
      </c>
      <c r="B3300" s="1" t="s">
        <v>1412</v>
      </c>
      <c r="C3300" s="1" t="s">
        <v>1244</v>
      </c>
      <c r="D3300" s="1" t="s">
        <v>345</v>
      </c>
      <c r="E3300" s="2" t="s">
        <v>671</v>
      </c>
      <c r="F3300" s="3">
        <v>129147.2</v>
      </c>
    </row>
    <row r="3301" spans="1:6" s="4" customFormat="1" ht="24" hidden="1" x14ac:dyDescent="0.3">
      <c r="A3301" s="1" t="s">
        <v>338</v>
      </c>
      <c r="B3301" s="1" t="s">
        <v>1412</v>
      </c>
      <c r="C3301" s="1" t="s">
        <v>1244</v>
      </c>
      <c r="D3301" s="1" t="s">
        <v>344</v>
      </c>
      <c r="E3301" s="2" t="s">
        <v>672</v>
      </c>
      <c r="F3301" s="3">
        <v>129147.2</v>
      </c>
    </row>
    <row r="3302" spans="1:6" s="4" customFormat="1" ht="312" x14ac:dyDescent="0.3">
      <c r="A3302" s="1" t="s">
        <v>338</v>
      </c>
      <c r="B3302" s="1" t="s">
        <v>1412</v>
      </c>
      <c r="C3302" s="1" t="s">
        <v>1269</v>
      </c>
      <c r="D3302" s="1"/>
      <c r="E3302" s="2" t="s">
        <v>1274</v>
      </c>
      <c r="F3302" s="3">
        <v>10287.200000000001</v>
      </c>
    </row>
    <row r="3303" spans="1:6" s="4" customFormat="1" ht="60" hidden="1" x14ac:dyDescent="0.3">
      <c r="A3303" s="1" t="s">
        <v>338</v>
      </c>
      <c r="B3303" s="1" t="s">
        <v>1412</v>
      </c>
      <c r="C3303" s="1" t="s">
        <v>1269</v>
      </c>
      <c r="D3303" s="1" t="s">
        <v>345</v>
      </c>
      <c r="E3303" s="2" t="s">
        <v>671</v>
      </c>
      <c r="F3303" s="3">
        <v>10287.200000000001</v>
      </c>
    </row>
    <row r="3304" spans="1:6" s="4" customFormat="1" ht="24" hidden="1" x14ac:dyDescent="0.3">
      <c r="A3304" s="1" t="s">
        <v>338</v>
      </c>
      <c r="B3304" s="1" t="s">
        <v>1412</v>
      </c>
      <c r="C3304" s="1" t="s">
        <v>1269</v>
      </c>
      <c r="D3304" s="1" t="s">
        <v>344</v>
      </c>
      <c r="E3304" s="2" t="s">
        <v>672</v>
      </c>
      <c r="F3304" s="3">
        <v>10287.200000000001</v>
      </c>
    </row>
    <row r="3305" spans="1:6" s="4" customFormat="1" ht="300" x14ac:dyDescent="0.3">
      <c r="A3305" s="1" t="s">
        <v>338</v>
      </c>
      <c r="B3305" s="1" t="s">
        <v>1412</v>
      </c>
      <c r="C3305" s="1" t="s">
        <v>1320</v>
      </c>
      <c r="D3305" s="1"/>
      <c r="E3305" s="2" t="s">
        <v>1321</v>
      </c>
      <c r="F3305" s="3">
        <v>152009.20000000001</v>
      </c>
    </row>
    <row r="3306" spans="1:6" s="4" customFormat="1" ht="60" hidden="1" x14ac:dyDescent="0.3">
      <c r="A3306" s="1" t="s">
        <v>338</v>
      </c>
      <c r="B3306" s="1" t="s">
        <v>1412</v>
      </c>
      <c r="C3306" s="1" t="s">
        <v>1320</v>
      </c>
      <c r="D3306" s="1" t="s">
        <v>345</v>
      </c>
      <c r="E3306" s="2" t="s">
        <v>671</v>
      </c>
      <c r="F3306" s="3">
        <v>152009.20000000001</v>
      </c>
    </row>
    <row r="3307" spans="1:6" s="4" customFormat="1" ht="24" hidden="1" x14ac:dyDescent="0.3">
      <c r="A3307" s="1" t="s">
        <v>338</v>
      </c>
      <c r="B3307" s="1" t="s">
        <v>1412</v>
      </c>
      <c r="C3307" s="1" t="s">
        <v>1320</v>
      </c>
      <c r="D3307" s="1" t="s">
        <v>344</v>
      </c>
      <c r="E3307" s="2" t="s">
        <v>672</v>
      </c>
      <c r="F3307" s="3">
        <v>152009.20000000001</v>
      </c>
    </row>
    <row r="3308" spans="1:6" s="4" customFormat="1" ht="156" x14ac:dyDescent="0.3">
      <c r="A3308" s="1" t="s">
        <v>338</v>
      </c>
      <c r="B3308" s="1" t="s">
        <v>1412</v>
      </c>
      <c r="C3308" s="1" t="s">
        <v>1479</v>
      </c>
      <c r="D3308" s="1"/>
      <c r="E3308" s="2" t="s">
        <v>1028</v>
      </c>
      <c r="F3308" s="3">
        <v>73327.900000000009</v>
      </c>
    </row>
    <row r="3309" spans="1:6" s="4" customFormat="1" ht="60" hidden="1" x14ac:dyDescent="0.3">
      <c r="A3309" s="1" t="s">
        <v>338</v>
      </c>
      <c r="B3309" s="1" t="s">
        <v>1412</v>
      </c>
      <c r="C3309" s="1" t="s">
        <v>1479</v>
      </c>
      <c r="D3309" s="1" t="s">
        <v>345</v>
      </c>
      <c r="E3309" s="2" t="s">
        <v>671</v>
      </c>
      <c r="F3309" s="3">
        <v>73327.900000000009</v>
      </c>
    </row>
    <row r="3310" spans="1:6" s="4" customFormat="1" ht="24" hidden="1" x14ac:dyDescent="0.3">
      <c r="A3310" s="1" t="s">
        <v>338</v>
      </c>
      <c r="B3310" s="1" t="s">
        <v>1412</v>
      </c>
      <c r="C3310" s="1" t="s">
        <v>1479</v>
      </c>
      <c r="D3310" s="1" t="s">
        <v>344</v>
      </c>
      <c r="E3310" s="2" t="s">
        <v>672</v>
      </c>
      <c r="F3310" s="3">
        <v>73327.900000000009</v>
      </c>
    </row>
    <row r="3311" spans="1:6" s="4" customFormat="1" ht="216" x14ac:dyDescent="0.3">
      <c r="A3311" s="1" t="s">
        <v>338</v>
      </c>
      <c r="B3311" s="1" t="s">
        <v>1412</v>
      </c>
      <c r="C3311" s="1" t="s">
        <v>1480</v>
      </c>
      <c r="D3311" s="1"/>
      <c r="E3311" s="2" t="s">
        <v>1322</v>
      </c>
      <c r="F3311" s="3">
        <v>24442.7</v>
      </c>
    </row>
    <row r="3312" spans="1:6" s="4" customFormat="1" ht="60" hidden="1" x14ac:dyDescent="0.3">
      <c r="A3312" s="1" t="s">
        <v>338</v>
      </c>
      <c r="B3312" s="1" t="s">
        <v>1412</v>
      </c>
      <c r="C3312" s="1" t="s">
        <v>1480</v>
      </c>
      <c r="D3312" s="1" t="s">
        <v>345</v>
      </c>
      <c r="E3312" s="2" t="s">
        <v>671</v>
      </c>
      <c r="F3312" s="3">
        <v>24442.7</v>
      </c>
    </row>
    <row r="3313" spans="1:6" s="4" customFormat="1" ht="24" hidden="1" x14ac:dyDescent="0.3">
      <c r="A3313" s="1" t="s">
        <v>338</v>
      </c>
      <c r="B3313" s="1" t="s">
        <v>1412</v>
      </c>
      <c r="C3313" s="1" t="s">
        <v>1480</v>
      </c>
      <c r="D3313" s="1" t="s">
        <v>344</v>
      </c>
      <c r="E3313" s="2" t="s">
        <v>672</v>
      </c>
      <c r="F3313" s="3">
        <v>24442.7</v>
      </c>
    </row>
    <row r="3314" spans="1:6" s="4" customFormat="1" ht="24" hidden="1" x14ac:dyDescent="0.3">
      <c r="A3314" s="1" t="s">
        <v>338</v>
      </c>
      <c r="B3314" s="1" t="s">
        <v>1405</v>
      </c>
      <c r="C3314" s="1"/>
      <c r="D3314" s="1"/>
      <c r="E3314" s="2" t="s">
        <v>649</v>
      </c>
      <c r="F3314" s="3">
        <v>61676.376760000006</v>
      </c>
    </row>
    <row r="3315" spans="1:6" s="4" customFormat="1" ht="72" x14ac:dyDescent="0.3">
      <c r="A3315" s="1" t="s">
        <v>338</v>
      </c>
      <c r="B3315" s="1" t="s">
        <v>1405</v>
      </c>
      <c r="C3315" s="1" t="s">
        <v>917</v>
      </c>
      <c r="D3315" s="1"/>
      <c r="E3315" s="2" t="s">
        <v>1083</v>
      </c>
      <c r="F3315" s="3">
        <v>61676.376760000006</v>
      </c>
    </row>
    <row r="3316" spans="1:6" s="4" customFormat="1" ht="84" x14ac:dyDescent="0.3">
      <c r="A3316" s="1" t="s">
        <v>338</v>
      </c>
      <c r="B3316" s="1" t="s">
        <v>1405</v>
      </c>
      <c r="C3316" s="1" t="s">
        <v>924</v>
      </c>
      <c r="D3316" s="1"/>
      <c r="E3316" s="2" t="s">
        <v>1093</v>
      </c>
      <c r="F3316" s="3">
        <v>61676.376760000006</v>
      </c>
    </row>
    <row r="3317" spans="1:6" s="4" customFormat="1" ht="120" x14ac:dyDescent="0.3">
      <c r="A3317" s="1" t="s">
        <v>338</v>
      </c>
      <c r="B3317" s="1" t="s">
        <v>1405</v>
      </c>
      <c r="C3317" s="1" t="s">
        <v>925</v>
      </c>
      <c r="D3317" s="1"/>
      <c r="E3317" s="2" t="s">
        <v>1094</v>
      </c>
      <c r="F3317" s="3">
        <v>61676.376760000006</v>
      </c>
    </row>
    <row r="3318" spans="1:6" s="4" customFormat="1" ht="48" x14ac:dyDescent="0.3">
      <c r="A3318" s="1" t="s">
        <v>338</v>
      </c>
      <c r="B3318" s="1" t="s">
        <v>1405</v>
      </c>
      <c r="C3318" s="1" t="s">
        <v>926</v>
      </c>
      <c r="D3318" s="1"/>
      <c r="E3318" s="2" t="s">
        <v>1095</v>
      </c>
      <c r="F3318" s="3">
        <v>7133.5</v>
      </c>
    </row>
    <row r="3319" spans="1:6" s="4" customFormat="1" ht="60" hidden="1" x14ac:dyDescent="0.3">
      <c r="A3319" s="1" t="s">
        <v>338</v>
      </c>
      <c r="B3319" s="1" t="s">
        <v>1405</v>
      </c>
      <c r="C3319" s="1" t="s">
        <v>926</v>
      </c>
      <c r="D3319" s="1" t="s">
        <v>345</v>
      </c>
      <c r="E3319" s="2" t="s">
        <v>671</v>
      </c>
      <c r="F3319" s="3">
        <v>7133.5</v>
      </c>
    </row>
    <row r="3320" spans="1:6" s="4" customFormat="1" ht="24" hidden="1" x14ac:dyDescent="0.3">
      <c r="A3320" s="1" t="s">
        <v>338</v>
      </c>
      <c r="B3320" s="1" t="s">
        <v>1405</v>
      </c>
      <c r="C3320" s="1" t="s">
        <v>926</v>
      </c>
      <c r="D3320" s="1" t="s">
        <v>344</v>
      </c>
      <c r="E3320" s="2" t="s">
        <v>672</v>
      </c>
      <c r="F3320" s="3">
        <v>7133.5</v>
      </c>
    </row>
    <row r="3321" spans="1:6" s="4" customFormat="1" ht="120" x14ac:dyDescent="0.3">
      <c r="A3321" s="1" t="s">
        <v>338</v>
      </c>
      <c r="B3321" s="1" t="s">
        <v>1405</v>
      </c>
      <c r="C3321" s="1" t="s">
        <v>1345</v>
      </c>
      <c r="D3321" s="1"/>
      <c r="E3321" s="2" t="s">
        <v>1366</v>
      </c>
      <c r="F3321" s="3">
        <v>76.576759999999993</v>
      </c>
    </row>
    <row r="3322" spans="1:6" s="4" customFormat="1" ht="60" hidden="1" x14ac:dyDescent="0.3">
      <c r="A3322" s="1" t="s">
        <v>338</v>
      </c>
      <c r="B3322" s="1" t="s">
        <v>1405</v>
      </c>
      <c r="C3322" s="1" t="s">
        <v>1345</v>
      </c>
      <c r="D3322" s="1" t="s">
        <v>345</v>
      </c>
      <c r="E3322" s="2" t="s">
        <v>671</v>
      </c>
      <c r="F3322" s="3">
        <v>76.576759999999993</v>
      </c>
    </row>
    <row r="3323" spans="1:6" s="4" customFormat="1" ht="24" hidden="1" x14ac:dyDescent="0.3">
      <c r="A3323" s="1" t="s">
        <v>338</v>
      </c>
      <c r="B3323" s="1" t="s">
        <v>1405</v>
      </c>
      <c r="C3323" s="1" t="s">
        <v>1345</v>
      </c>
      <c r="D3323" s="1" t="s">
        <v>344</v>
      </c>
      <c r="E3323" s="2" t="s">
        <v>672</v>
      </c>
      <c r="F3323" s="3">
        <v>76.576759999999993</v>
      </c>
    </row>
    <row r="3324" spans="1:6" s="4" customFormat="1" ht="156" x14ac:dyDescent="0.3">
      <c r="A3324" s="1" t="s">
        <v>338</v>
      </c>
      <c r="B3324" s="1" t="s">
        <v>1405</v>
      </c>
      <c r="C3324" s="1" t="s">
        <v>1479</v>
      </c>
      <c r="D3324" s="1"/>
      <c r="E3324" s="2" t="s">
        <v>1028</v>
      </c>
      <c r="F3324" s="3">
        <v>40861.200000000004</v>
      </c>
    </row>
    <row r="3325" spans="1:6" s="4" customFormat="1" ht="60" hidden="1" x14ac:dyDescent="0.3">
      <c r="A3325" s="1" t="s">
        <v>338</v>
      </c>
      <c r="B3325" s="1" t="s">
        <v>1405</v>
      </c>
      <c r="C3325" s="1" t="s">
        <v>1479</v>
      </c>
      <c r="D3325" s="1" t="s">
        <v>345</v>
      </c>
      <c r="E3325" s="2" t="s">
        <v>671</v>
      </c>
      <c r="F3325" s="3">
        <v>40861.200000000004</v>
      </c>
    </row>
    <row r="3326" spans="1:6" s="4" customFormat="1" ht="24" hidden="1" x14ac:dyDescent="0.3">
      <c r="A3326" s="1" t="s">
        <v>338</v>
      </c>
      <c r="B3326" s="1" t="s">
        <v>1405</v>
      </c>
      <c r="C3326" s="1" t="s">
        <v>1479</v>
      </c>
      <c r="D3326" s="1" t="s">
        <v>344</v>
      </c>
      <c r="E3326" s="2" t="s">
        <v>672</v>
      </c>
      <c r="F3326" s="3">
        <v>40861.200000000004</v>
      </c>
    </row>
    <row r="3327" spans="1:6" s="4" customFormat="1" ht="276" x14ac:dyDescent="0.3">
      <c r="A3327" s="1" t="s">
        <v>338</v>
      </c>
      <c r="B3327" s="1" t="s">
        <v>1405</v>
      </c>
      <c r="C3327" s="1" t="s">
        <v>1481</v>
      </c>
      <c r="D3327" s="1"/>
      <c r="E3327" s="2" t="s">
        <v>1319</v>
      </c>
      <c r="F3327" s="3">
        <v>13605.1</v>
      </c>
    </row>
    <row r="3328" spans="1:6" s="4" customFormat="1" ht="60" hidden="1" x14ac:dyDescent="0.3">
      <c r="A3328" s="1" t="s">
        <v>338</v>
      </c>
      <c r="B3328" s="1" t="s">
        <v>1405</v>
      </c>
      <c r="C3328" s="1" t="s">
        <v>1481</v>
      </c>
      <c r="D3328" s="1" t="s">
        <v>345</v>
      </c>
      <c r="E3328" s="2" t="s">
        <v>671</v>
      </c>
      <c r="F3328" s="3">
        <v>13605.1</v>
      </c>
    </row>
    <row r="3329" spans="1:6" s="4" customFormat="1" ht="24" hidden="1" x14ac:dyDescent="0.3">
      <c r="A3329" s="1" t="s">
        <v>338</v>
      </c>
      <c r="B3329" s="1" t="s">
        <v>1405</v>
      </c>
      <c r="C3329" s="1" t="s">
        <v>1481</v>
      </c>
      <c r="D3329" s="1" t="s">
        <v>344</v>
      </c>
      <c r="E3329" s="2" t="s">
        <v>672</v>
      </c>
      <c r="F3329" s="3">
        <v>13605.1</v>
      </c>
    </row>
    <row r="3330" spans="1:6" s="4" customFormat="1" ht="24" hidden="1" x14ac:dyDescent="0.3">
      <c r="A3330" s="1" t="s">
        <v>338</v>
      </c>
      <c r="B3330" s="1" t="s">
        <v>1406</v>
      </c>
      <c r="C3330" s="1"/>
      <c r="D3330" s="1"/>
      <c r="E3330" s="2" t="s">
        <v>650</v>
      </c>
      <c r="F3330" s="3">
        <v>25999.042000000001</v>
      </c>
    </row>
    <row r="3331" spans="1:6" s="4" customFormat="1" ht="48" x14ac:dyDescent="0.3">
      <c r="A3331" s="1" t="s">
        <v>338</v>
      </c>
      <c r="B3331" s="1" t="s">
        <v>1406</v>
      </c>
      <c r="C3331" s="1" t="s">
        <v>187</v>
      </c>
      <c r="D3331" s="1"/>
      <c r="E3331" s="2" t="s">
        <v>757</v>
      </c>
      <c r="F3331" s="3">
        <v>25999.042000000001</v>
      </c>
    </row>
    <row r="3332" spans="1:6" s="4" customFormat="1" ht="72" x14ac:dyDescent="0.3">
      <c r="A3332" s="1" t="s">
        <v>338</v>
      </c>
      <c r="B3332" s="1" t="s">
        <v>1406</v>
      </c>
      <c r="C3332" s="1" t="s">
        <v>188</v>
      </c>
      <c r="D3332" s="1"/>
      <c r="E3332" s="2" t="s">
        <v>758</v>
      </c>
      <c r="F3332" s="3">
        <v>25999.042000000001</v>
      </c>
    </row>
    <row r="3333" spans="1:6" s="4" customFormat="1" ht="120" x14ac:dyDescent="0.3">
      <c r="A3333" s="1" t="s">
        <v>338</v>
      </c>
      <c r="B3333" s="1" t="s">
        <v>1406</v>
      </c>
      <c r="C3333" s="1" t="s">
        <v>370</v>
      </c>
      <c r="D3333" s="1"/>
      <c r="E3333" s="2" t="s">
        <v>762</v>
      </c>
      <c r="F3333" s="3">
        <v>25999.042000000001</v>
      </c>
    </row>
    <row r="3334" spans="1:6" s="4" customFormat="1" ht="48" x14ac:dyDescent="0.3">
      <c r="A3334" s="1" t="s">
        <v>338</v>
      </c>
      <c r="B3334" s="1" t="s">
        <v>1406</v>
      </c>
      <c r="C3334" s="1" t="s">
        <v>369</v>
      </c>
      <c r="D3334" s="1"/>
      <c r="E3334" s="2" t="s">
        <v>763</v>
      </c>
      <c r="F3334" s="3">
        <v>25999.042000000001</v>
      </c>
    </row>
    <row r="3335" spans="1:6" s="4" customFormat="1" ht="60" hidden="1" x14ac:dyDescent="0.3">
      <c r="A3335" s="1" t="s">
        <v>338</v>
      </c>
      <c r="B3335" s="1" t="s">
        <v>1406</v>
      </c>
      <c r="C3335" s="1" t="s">
        <v>369</v>
      </c>
      <c r="D3335" s="1" t="s">
        <v>345</v>
      </c>
      <c r="E3335" s="2" t="s">
        <v>671</v>
      </c>
      <c r="F3335" s="3">
        <v>25999.042000000001</v>
      </c>
    </row>
    <row r="3336" spans="1:6" s="4" customFormat="1" ht="24" hidden="1" x14ac:dyDescent="0.3">
      <c r="A3336" s="1" t="s">
        <v>338</v>
      </c>
      <c r="B3336" s="1" t="s">
        <v>1406</v>
      </c>
      <c r="C3336" s="1" t="s">
        <v>369</v>
      </c>
      <c r="D3336" s="1" t="s">
        <v>344</v>
      </c>
      <c r="E3336" s="2" t="s">
        <v>672</v>
      </c>
      <c r="F3336" s="3">
        <v>25999.042000000001</v>
      </c>
    </row>
    <row r="3337" spans="1:6" s="4" customFormat="1" ht="24" hidden="1" x14ac:dyDescent="0.3">
      <c r="A3337" s="1" t="s">
        <v>338</v>
      </c>
      <c r="B3337" s="1" t="s">
        <v>71</v>
      </c>
      <c r="C3337" s="1"/>
      <c r="D3337" s="1"/>
      <c r="E3337" s="2" t="s">
        <v>625</v>
      </c>
      <c r="F3337" s="3">
        <v>14050</v>
      </c>
    </row>
    <row r="3338" spans="1:6" s="4" customFormat="1" hidden="1" x14ac:dyDescent="0.3">
      <c r="A3338" s="1" t="s">
        <v>338</v>
      </c>
      <c r="B3338" s="1" t="s">
        <v>1408</v>
      </c>
      <c r="C3338" s="1"/>
      <c r="D3338" s="1"/>
      <c r="E3338" s="2" t="s">
        <v>652</v>
      </c>
      <c r="F3338" s="3">
        <v>14050</v>
      </c>
    </row>
    <row r="3339" spans="1:6" s="4" customFormat="1" ht="48" x14ac:dyDescent="0.3">
      <c r="A3339" s="1" t="s">
        <v>338</v>
      </c>
      <c r="B3339" s="1" t="s">
        <v>1408</v>
      </c>
      <c r="C3339" s="1" t="s">
        <v>162</v>
      </c>
      <c r="D3339" s="1"/>
      <c r="E3339" s="2" t="s">
        <v>730</v>
      </c>
      <c r="F3339" s="3">
        <v>14050</v>
      </c>
    </row>
    <row r="3340" spans="1:6" s="4" customFormat="1" ht="144" x14ac:dyDescent="0.3">
      <c r="A3340" s="1" t="s">
        <v>338</v>
      </c>
      <c r="B3340" s="1" t="s">
        <v>1408</v>
      </c>
      <c r="C3340" s="1" t="s">
        <v>163</v>
      </c>
      <c r="D3340" s="1"/>
      <c r="E3340" s="2" t="s">
        <v>743</v>
      </c>
      <c r="F3340" s="3">
        <v>14050</v>
      </c>
    </row>
    <row r="3341" spans="1:6" s="4" customFormat="1" ht="108" x14ac:dyDescent="0.3">
      <c r="A3341" s="1" t="s">
        <v>338</v>
      </c>
      <c r="B3341" s="1" t="s">
        <v>1408</v>
      </c>
      <c r="C3341" s="1" t="s">
        <v>372</v>
      </c>
      <c r="D3341" s="1"/>
      <c r="E3341" s="2" t="s">
        <v>747</v>
      </c>
      <c r="F3341" s="3">
        <v>14050</v>
      </c>
    </row>
    <row r="3342" spans="1:6" s="4" customFormat="1" ht="48" x14ac:dyDescent="0.3">
      <c r="A3342" s="1" t="s">
        <v>338</v>
      </c>
      <c r="B3342" s="1" t="s">
        <v>1408</v>
      </c>
      <c r="C3342" s="1" t="s">
        <v>371</v>
      </c>
      <c r="D3342" s="1"/>
      <c r="E3342" s="2" t="s">
        <v>748</v>
      </c>
      <c r="F3342" s="3">
        <v>14050</v>
      </c>
    </row>
    <row r="3343" spans="1:6" s="4" customFormat="1" ht="60" hidden="1" x14ac:dyDescent="0.3">
      <c r="A3343" s="1" t="s">
        <v>338</v>
      </c>
      <c r="B3343" s="1" t="s">
        <v>1408</v>
      </c>
      <c r="C3343" s="1" t="s">
        <v>371</v>
      </c>
      <c r="D3343" s="1" t="s">
        <v>345</v>
      </c>
      <c r="E3343" s="2" t="s">
        <v>671</v>
      </c>
      <c r="F3343" s="3">
        <v>14050</v>
      </c>
    </row>
    <row r="3344" spans="1:6" s="4" customFormat="1" ht="24" hidden="1" x14ac:dyDescent="0.3">
      <c r="A3344" s="1" t="s">
        <v>338</v>
      </c>
      <c r="B3344" s="1" t="s">
        <v>1408</v>
      </c>
      <c r="C3344" s="1" t="s">
        <v>371</v>
      </c>
      <c r="D3344" s="1" t="s">
        <v>344</v>
      </c>
      <c r="E3344" s="2" t="s">
        <v>672</v>
      </c>
      <c r="F3344" s="3">
        <v>14050</v>
      </c>
    </row>
    <row r="3345" spans="1:6" s="4" customFormat="1" hidden="1" x14ac:dyDescent="0.3">
      <c r="A3345" s="1" t="s">
        <v>338</v>
      </c>
      <c r="B3345" s="1" t="s">
        <v>148</v>
      </c>
      <c r="C3345" s="1"/>
      <c r="D3345" s="1"/>
      <c r="E3345" s="2" t="s">
        <v>626</v>
      </c>
      <c r="F3345" s="3">
        <v>36453</v>
      </c>
    </row>
    <row r="3346" spans="1:6" s="4" customFormat="1" ht="36" hidden="1" x14ac:dyDescent="0.3">
      <c r="A3346" s="1" t="s">
        <v>338</v>
      </c>
      <c r="B3346" s="1" t="s">
        <v>1404</v>
      </c>
      <c r="C3346" s="1"/>
      <c r="D3346" s="1"/>
      <c r="E3346" s="2" t="s">
        <v>654</v>
      </c>
      <c r="F3346" s="3">
        <v>36453</v>
      </c>
    </row>
    <row r="3347" spans="1:6" s="4" customFormat="1" ht="60" x14ac:dyDescent="0.3">
      <c r="A3347" s="1" t="s">
        <v>338</v>
      </c>
      <c r="B3347" s="1" t="s">
        <v>1404</v>
      </c>
      <c r="C3347" s="1" t="s">
        <v>62</v>
      </c>
      <c r="D3347" s="1"/>
      <c r="E3347" s="2" t="s">
        <v>1196</v>
      </c>
      <c r="F3347" s="3">
        <v>36453</v>
      </c>
    </row>
    <row r="3348" spans="1:6" s="4" customFormat="1" ht="36" x14ac:dyDescent="0.3">
      <c r="A3348" s="1" t="s">
        <v>338</v>
      </c>
      <c r="B3348" s="1" t="s">
        <v>1404</v>
      </c>
      <c r="C3348" s="1" t="s">
        <v>63</v>
      </c>
      <c r="D3348" s="1"/>
      <c r="E3348" s="2" t="s">
        <v>115</v>
      </c>
      <c r="F3348" s="3">
        <v>36453</v>
      </c>
    </row>
    <row r="3349" spans="1:6" s="4" customFormat="1" ht="84" x14ac:dyDescent="0.3">
      <c r="A3349" s="1" t="s">
        <v>338</v>
      </c>
      <c r="B3349" s="1" t="s">
        <v>1404</v>
      </c>
      <c r="C3349" s="1" t="s">
        <v>1275</v>
      </c>
      <c r="D3349" s="1"/>
      <c r="E3349" s="2" t="s">
        <v>1289</v>
      </c>
      <c r="F3349" s="3">
        <v>36453</v>
      </c>
    </row>
    <row r="3350" spans="1:6" s="4" customFormat="1" ht="60" hidden="1" x14ac:dyDescent="0.3">
      <c r="A3350" s="1" t="s">
        <v>338</v>
      </c>
      <c r="B3350" s="1" t="s">
        <v>1404</v>
      </c>
      <c r="C3350" s="1" t="s">
        <v>1275</v>
      </c>
      <c r="D3350" s="1" t="s">
        <v>345</v>
      </c>
      <c r="E3350" s="2" t="s">
        <v>671</v>
      </c>
      <c r="F3350" s="3">
        <v>36453</v>
      </c>
    </row>
    <row r="3351" spans="1:6" s="4" customFormat="1" ht="24" hidden="1" x14ac:dyDescent="0.3">
      <c r="A3351" s="1" t="s">
        <v>338</v>
      </c>
      <c r="B3351" s="1" t="s">
        <v>1404</v>
      </c>
      <c r="C3351" s="1" t="s">
        <v>1275</v>
      </c>
      <c r="D3351" s="1" t="s">
        <v>344</v>
      </c>
      <c r="E3351" s="2" t="s">
        <v>672</v>
      </c>
      <c r="F3351" s="3">
        <v>36453</v>
      </c>
    </row>
    <row r="3352" spans="1:6" s="4" customFormat="1" ht="24" hidden="1" x14ac:dyDescent="0.3">
      <c r="A3352" s="1" t="s">
        <v>338</v>
      </c>
      <c r="B3352" s="1" t="s">
        <v>78</v>
      </c>
      <c r="C3352" s="1"/>
      <c r="D3352" s="1"/>
      <c r="E3352" s="2" t="s">
        <v>1325</v>
      </c>
      <c r="F3352" s="3">
        <v>154769.45668</v>
      </c>
    </row>
    <row r="3353" spans="1:6" s="4" customFormat="1" hidden="1" x14ac:dyDescent="0.3">
      <c r="A3353" s="1" t="s">
        <v>338</v>
      </c>
      <c r="B3353" s="1" t="s">
        <v>1416</v>
      </c>
      <c r="C3353" s="1"/>
      <c r="D3353" s="1"/>
      <c r="E3353" s="2" t="s">
        <v>1018</v>
      </c>
      <c r="F3353" s="3">
        <v>133923.25667999999</v>
      </c>
    </row>
    <row r="3354" spans="1:6" s="4" customFormat="1" ht="60" x14ac:dyDescent="0.3">
      <c r="A3354" s="1" t="s">
        <v>338</v>
      </c>
      <c r="B3354" s="1" t="s">
        <v>1416</v>
      </c>
      <c r="C3354" s="1" t="s">
        <v>902</v>
      </c>
      <c r="D3354" s="1"/>
      <c r="E3354" s="2" t="s">
        <v>1248</v>
      </c>
      <c r="F3354" s="3">
        <v>133923.25667999999</v>
      </c>
    </row>
    <row r="3355" spans="1:6" s="4" customFormat="1" ht="84" x14ac:dyDescent="0.3">
      <c r="A3355" s="1" t="s">
        <v>338</v>
      </c>
      <c r="B3355" s="1" t="s">
        <v>1416</v>
      </c>
      <c r="C3355" s="1" t="s">
        <v>903</v>
      </c>
      <c r="D3355" s="1"/>
      <c r="E3355" s="2" t="s">
        <v>1022</v>
      </c>
      <c r="F3355" s="3">
        <v>133923.25667999999</v>
      </c>
    </row>
    <row r="3356" spans="1:6" s="4" customFormat="1" ht="132" x14ac:dyDescent="0.3">
      <c r="A3356" s="1" t="s">
        <v>338</v>
      </c>
      <c r="B3356" s="1" t="s">
        <v>1416</v>
      </c>
      <c r="C3356" s="1" t="s">
        <v>904</v>
      </c>
      <c r="D3356" s="1"/>
      <c r="E3356" s="2" t="s">
        <v>1023</v>
      </c>
      <c r="F3356" s="3">
        <v>133923.25667999999</v>
      </c>
    </row>
    <row r="3357" spans="1:6" s="4" customFormat="1" ht="60" x14ac:dyDescent="0.3">
      <c r="A3357" s="1" t="s">
        <v>338</v>
      </c>
      <c r="B3357" s="1" t="s">
        <v>1416</v>
      </c>
      <c r="C3357" s="1" t="s">
        <v>1344</v>
      </c>
      <c r="D3357" s="1"/>
      <c r="E3357" s="2" t="s">
        <v>1365</v>
      </c>
      <c r="F3357" s="3">
        <v>30512.722679999999</v>
      </c>
    </row>
    <row r="3358" spans="1:6" s="4" customFormat="1" ht="60" hidden="1" x14ac:dyDescent="0.3">
      <c r="A3358" s="1" t="s">
        <v>338</v>
      </c>
      <c r="B3358" s="1" t="s">
        <v>1416</v>
      </c>
      <c r="C3358" s="1" t="s">
        <v>1344</v>
      </c>
      <c r="D3358" s="1" t="s">
        <v>345</v>
      </c>
      <c r="E3358" s="2" t="s">
        <v>671</v>
      </c>
      <c r="F3358" s="3">
        <v>30512.722679999999</v>
      </c>
    </row>
    <row r="3359" spans="1:6" s="4" customFormat="1" ht="24" hidden="1" x14ac:dyDescent="0.3">
      <c r="A3359" s="1" t="s">
        <v>338</v>
      </c>
      <c r="B3359" s="1" t="s">
        <v>1416</v>
      </c>
      <c r="C3359" s="1" t="s">
        <v>1344</v>
      </c>
      <c r="D3359" s="1" t="s">
        <v>344</v>
      </c>
      <c r="E3359" s="2" t="s">
        <v>672</v>
      </c>
      <c r="F3359" s="3">
        <v>30512.722679999999</v>
      </c>
    </row>
    <row r="3360" spans="1:6" s="4" customFormat="1" ht="48" x14ac:dyDescent="0.3">
      <c r="A3360" s="1" t="s">
        <v>338</v>
      </c>
      <c r="B3360" s="1" t="s">
        <v>1416</v>
      </c>
      <c r="C3360" s="1" t="s">
        <v>908</v>
      </c>
      <c r="D3360" s="1"/>
      <c r="E3360" s="2" t="s">
        <v>1025</v>
      </c>
      <c r="F3360" s="3">
        <v>26626.5</v>
      </c>
    </row>
    <row r="3361" spans="1:6" s="4" customFormat="1" ht="60" hidden="1" x14ac:dyDescent="0.3">
      <c r="A3361" s="1" t="s">
        <v>338</v>
      </c>
      <c r="B3361" s="1" t="s">
        <v>1416</v>
      </c>
      <c r="C3361" s="1" t="s">
        <v>908</v>
      </c>
      <c r="D3361" s="1" t="s">
        <v>345</v>
      </c>
      <c r="E3361" s="2" t="s">
        <v>671</v>
      </c>
      <c r="F3361" s="3">
        <v>26626.5</v>
      </c>
    </row>
    <row r="3362" spans="1:6" s="4" customFormat="1" ht="24" hidden="1" x14ac:dyDescent="0.3">
      <c r="A3362" s="1" t="s">
        <v>338</v>
      </c>
      <c r="B3362" s="1" t="s">
        <v>1416</v>
      </c>
      <c r="C3362" s="1" t="s">
        <v>908</v>
      </c>
      <c r="D3362" s="1" t="s">
        <v>344</v>
      </c>
      <c r="E3362" s="2" t="s">
        <v>672</v>
      </c>
      <c r="F3362" s="3">
        <v>26626.5</v>
      </c>
    </row>
    <row r="3363" spans="1:6" s="4" customFormat="1" ht="72" x14ac:dyDescent="0.3">
      <c r="A3363" s="1" t="s">
        <v>338</v>
      </c>
      <c r="B3363" s="1" t="s">
        <v>1416</v>
      </c>
      <c r="C3363" s="1" t="s">
        <v>909</v>
      </c>
      <c r="D3363" s="1"/>
      <c r="E3363" s="2" t="s">
        <v>1026</v>
      </c>
      <c r="F3363" s="3">
        <v>23373.5</v>
      </c>
    </row>
    <row r="3364" spans="1:6" s="4" customFormat="1" ht="60" hidden="1" x14ac:dyDescent="0.3">
      <c r="A3364" s="1" t="s">
        <v>338</v>
      </c>
      <c r="B3364" s="1" t="s">
        <v>1416</v>
      </c>
      <c r="C3364" s="1" t="s">
        <v>909</v>
      </c>
      <c r="D3364" s="1" t="s">
        <v>345</v>
      </c>
      <c r="E3364" s="2" t="s">
        <v>671</v>
      </c>
      <c r="F3364" s="3">
        <v>23373.5</v>
      </c>
    </row>
    <row r="3365" spans="1:6" s="4" customFormat="1" ht="24" hidden="1" x14ac:dyDescent="0.3">
      <c r="A3365" s="1" t="s">
        <v>338</v>
      </c>
      <c r="B3365" s="1" t="s">
        <v>1416</v>
      </c>
      <c r="C3365" s="1" t="s">
        <v>909</v>
      </c>
      <c r="D3365" s="1" t="s">
        <v>344</v>
      </c>
      <c r="E3365" s="2" t="s">
        <v>672</v>
      </c>
      <c r="F3365" s="3">
        <v>23373.5</v>
      </c>
    </row>
    <row r="3366" spans="1:6" s="4" customFormat="1" ht="156" x14ac:dyDescent="0.3">
      <c r="A3366" s="1" t="s">
        <v>338</v>
      </c>
      <c r="B3366" s="1" t="s">
        <v>1416</v>
      </c>
      <c r="C3366" s="1" t="s">
        <v>1482</v>
      </c>
      <c r="D3366" s="1"/>
      <c r="E3366" s="2" t="s">
        <v>1028</v>
      </c>
      <c r="F3366" s="3">
        <v>40057.9</v>
      </c>
    </row>
    <row r="3367" spans="1:6" s="4" customFormat="1" ht="60" hidden="1" x14ac:dyDescent="0.3">
      <c r="A3367" s="1" t="s">
        <v>338</v>
      </c>
      <c r="B3367" s="1" t="s">
        <v>1416</v>
      </c>
      <c r="C3367" s="1" t="s">
        <v>1482</v>
      </c>
      <c r="D3367" s="1" t="s">
        <v>345</v>
      </c>
      <c r="E3367" s="2" t="s">
        <v>671</v>
      </c>
      <c r="F3367" s="3">
        <v>40057.9</v>
      </c>
    </row>
    <row r="3368" spans="1:6" s="4" customFormat="1" ht="24" hidden="1" x14ac:dyDescent="0.3">
      <c r="A3368" s="1" t="s">
        <v>338</v>
      </c>
      <c r="B3368" s="1" t="s">
        <v>1416</v>
      </c>
      <c r="C3368" s="1" t="s">
        <v>1482</v>
      </c>
      <c r="D3368" s="1" t="s">
        <v>344</v>
      </c>
      <c r="E3368" s="2" t="s">
        <v>672</v>
      </c>
      <c r="F3368" s="3">
        <v>40057.9</v>
      </c>
    </row>
    <row r="3369" spans="1:6" s="4" customFormat="1" ht="216" x14ac:dyDescent="0.3">
      <c r="A3369" s="1" t="s">
        <v>338</v>
      </c>
      <c r="B3369" s="1" t="s">
        <v>1416</v>
      </c>
      <c r="C3369" s="1" t="s">
        <v>1483</v>
      </c>
      <c r="D3369" s="1"/>
      <c r="E3369" s="2" t="s">
        <v>1029</v>
      </c>
      <c r="F3369" s="3">
        <v>13352.633999999998</v>
      </c>
    </row>
    <row r="3370" spans="1:6" s="4" customFormat="1" ht="60" hidden="1" x14ac:dyDescent="0.3">
      <c r="A3370" s="1" t="s">
        <v>338</v>
      </c>
      <c r="B3370" s="1" t="s">
        <v>1416</v>
      </c>
      <c r="C3370" s="1" t="s">
        <v>1483</v>
      </c>
      <c r="D3370" s="1" t="s">
        <v>345</v>
      </c>
      <c r="E3370" s="2" t="s">
        <v>671</v>
      </c>
      <c r="F3370" s="3">
        <v>13352.633999999998</v>
      </c>
    </row>
    <row r="3371" spans="1:6" s="4" customFormat="1" ht="24" hidden="1" x14ac:dyDescent="0.3">
      <c r="A3371" s="1" t="s">
        <v>338</v>
      </c>
      <c r="B3371" s="1" t="s">
        <v>1416</v>
      </c>
      <c r="C3371" s="1" t="s">
        <v>1483</v>
      </c>
      <c r="D3371" s="1" t="s">
        <v>344</v>
      </c>
      <c r="E3371" s="2" t="s">
        <v>672</v>
      </c>
      <c r="F3371" s="3">
        <v>13352.633999999998</v>
      </c>
    </row>
    <row r="3372" spans="1:6" s="4" customFormat="1" hidden="1" x14ac:dyDescent="0.3">
      <c r="A3372" s="1" t="s">
        <v>338</v>
      </c>
      <c r="B3372" s="1" t="s">
        <v>1395</v>
      </c>
      <c r="C3372" s="1"/>
      <c r="D3372" s="1"/>
      <c r="E3372" s="2" t="s">
        <v>1019</v>
      </c>
      <c r="F3372" s="3">
        <v>20846.2</v>
      </c>
    </row>
    <row r="3373" spans="1:6" s="4" customFormat="1" ht="60" x14ac:dyDescent="0.3">
      <c r="A3373" s="1" t="s">
        <v>338</v>
      </c>
      <c r="B3373" s="1" t="s">
        <v>1395</v>
      </c>
      <c r="C3373" s="1" t="s">
        <v>902</v>
      </c>
      <c r="D3373" s="1"/>
      <c r="E3373" s="2" t="s">
        <v>1248</v>
      </c>
      <c r="F3373" s="3">
        <v>20846.2</v>
      </c>
    </row>
    <row r="3374" spans="1:6" s="4" customFormat="1" ht="84" x14ac:dyDescent="0.3">
      <c r="A3374" s="1" t="s">
        <v>338</v>
      </c>
      <c r="B3374" s="1" t="s">
        <v>1395</v>
      </c>
      <c r="C3374" s="1" t="s">
        <v>903</v>
      </c>
      <c r="D3374" s="1"/>
      <c r="E3374" s="2" t="s">
        <v>1022</v>
      </c>
      <c r="F3374" s="3">
        <v>20846.2</v>
      </c>
    </row>
    <row r="3375" spans="1:6" s="4" customFormat="1" ht="132" x14ac:dyDescent="0.3">
      <c r="A3375" s="1" t="s">
        <v>338</v>
      </c>
      <c r="B3375" s="1" t="s">
        <v>1395</v>
      </c>
      <c r="C3375" s="1" t="s">
        <v>904</v>
      </c>
      <c r="D3375" s="1"/>
      <c r="E3375" s="2" t="s">
        <v>1023</v>
      </c>
      <c r="F3375" s="3">
        <v>20846.2</v>
      </c>
    </row>
    <row r="3376" spans="1:6" s="4" customFormat="1" ht="96" x14ac:dyDescent="0.3">
      <c r="A3376" s="1" t="s">
        <v>338</v>
      </c>
      <c r="B3376" s="1" t="s">
        <v>1395</v>
      </c>
      <c r="C3376" s="1" t="s">
        <v>911</v>
      </c>
      <c r="D3376" s="1"/>
      <c r="E3376" s="2" t="s">
        <v>1024</v>
      </c>
      <c r="F3376" s="3">
        <v>20846.2</v>
      </c>
    </row>
    <row r="3377" spans="1:6" s="4" customFormat="1" ht="60" hidden="1" x14ac:dyDescent="0.3">
      <c r="A3377" s="1" t="s">
        <v>338</v>
      </c>
      <c r="B3377" s="1" t="s">
        <v>1395</v>
      </c>
      <c r="C3377" s="1" t="s">
        <v>911</v>
      </c>
      <c r="D3377" s="1" t="s">
        <v>345</v>
      </c>
      <c r="E3377" s="2" t="s">
        <v>671</v>
      </c>
      <c r="F3377" s="3">
        <v>20846.2</v>
      </c>
    </row>
    <row r="3378" spans="1:6" s="4" customFormat="1" ht="24" hidden="1" x14ac:dyDescent="0.3">
      <c r="A3378" s="1" t="s">
        <v>338</v>
      </c>
      <c r="B3378" s="1" t="s">
        <v>1395</v>
      </c>
      <c r="C3378" s="1" t="s">
        <v>911</v>
      </c>
      <c r="D3378" s="1" t="s">
        <v>344</v>
      </c>
      <c r="E3378" s="2" t="s">
        <v>672</v>
      </c>
      <c r="F3378" s="3">
        <v>20846.2</v>
      </c>
    </row>
    <row r="3379" spans="1:6" s="4" customFormat="1" ht="60" hidden="1" x14ac:dyDescent="0.3">
      <c r="A3379" s="1" t="s">
        <v>373</v>
      </c>
      <c r="B3379" s="1" t="s">
        <v>1396</v>
      </c>
      <c r="C3379" s="1"/>
      <c r="D3379" s="1"/>
      <c r="E3379" s="2" t="s">
        <v>608</v>
      </c>
      <c r="F3379" s="3">
        <v>3767488.2814600002</v>
      </c>
    </row>
    <row r="3380" spans="1:6" s="4" customFormat="1" ht="48" hidden="1" x14ac:dyDescent="0.3">
      <c r="A3380" s="1" t="s">
        <v>373</v>
      </c>
      <c r="B3380" s="1" t="s">
        <v>130</v>
      </c>
      <c r="C3380" s="1"/>
      <c r="D3380" s="1"/>
      <c r="E3380" s="2" t="s">
        <v>620</v>
      </c>
      <c r="F3380" s="3">
        <v>67667.100000000006</v>
      </c>
    </row>
    <row r="3381" spans="1:6" s="4" customFormat="1" ht="84" hidden="1" x14ac:dyDescent="0.3">
      <c r="A3381" s="1" t="s">
        <v>373</v>
      </c>
      <c r="B3381" s="1" t="s">
        <v>1418</v>
      </c>
      <c r="C3381" s="1"/>
      <c r="D3381" s="1"/>
      <c r="E3381" s="2" t="s">
        <v>636</v>
      </c>
      <c r="F3381" s="3">
        <v>67667.100000000006</v>
      </c>
    </row>
    <row r="3382" spans="1:6" s="4" customFormat="1" ht="36" x14ac:dyDescent="0.3">
      <c r="A3382" s="1" t="s">
        <v>373</v>
      </c>
      <c r="B3382" s="1" t="s">
        <v>1418</v>
      </c>
      <c r="C3382" s="1" t="s">
        <v>184</v>
      </c>
      <c r="D3382" s="1"/>
      <c r="E3382" s="2" t="s">
        <v>700</v>
      </c>
      <c r="F3382" s="3">
        <v>67667.100000000006</v>
      </c>
    </row>
    <row r="3383" spans="1:6" s="4" customFormat="1" ht="144" x14ac:dyDescent="0.3">
      <c r="A3383" s="1" t="s">
        <v>373</v>
      </c>
      <c r="B3383" s="1" t="s">
        <v>1418</v>
      </c>
      <c r="C3383" s="1" t="s">
        <v>252</v>
      </c>
      <c r="D3383" s="1"/>
      <c r="E3383" s="2" t="s">
        <v>708</v>
      </c>
      <c r="F3383" s="3">
        <v>67667.100000000006</v>
      </c>
    </row>
    <row r="3384" spans="1:6" s="4" customFormat="1" ht="60" x14ac:dyDescent="0.3">
      <c r="A3384" s="1" t="s">
        <v>373</v>
      </c>
      <c r="B3384" s="1" t="s">
        <v>1418</v>
      </c>
      <c r="C3384" s="1" t="s">
        <v>346</v>
      </c>
      <c r="D3384" s="1"/>
      <c r="E3384" s="2" t="s">
        <v>713</v>
      </c>
      <c r="F3384" s="3">
        <v>67667.100000000006</v>
      </c>
    </row>
    <row r="3385" spans="1:6" s="4" customFormat="1" ht="72" x14ac:dyDescent="0.3">
      <c r="A3385" s="1" t="s">
        <v>373</v>
      </c>
      <c r="B3385" s="1" t="s">
        <v>1418</v>
      </c>
      <c r="C3385" s="1" t="s">
        <v>374</v>
      </c>
      <c r="D3385" s="1"/>
      <c r="E3385" s="2" t="s">
        <v>716</v>
      </c>
      <c r="F3385" s="3">
        <v>67667.100000000006</v>
      </c>
    </row>
    <row r="3386" spans="1:6" s="4" customFormat="1" ht="60" hidden="1" x14ac:dyDescent="0.3">
      <c r="A3386" s="1" t="s">
        <v>373</v>
      </c>
      <c r="B3386" s="1" t="s">
        <v>1418</v>
      </c>
      <c r="C3386" s="1" t="s">
        <v>374</v>
      </c>
      <c r="D3386" s="1" t="s">
        <v>345</v>
      </c>
      <c r="E3386" s="2" t="s">
        <v>671</v>
      </c>
      <c r="F3386" s="3">
        <v>67667.100000000006</v>
      </c>
    </row>
    <row r="3387" spans="1:6" s="4" customFormat="1" ht="24" hidden="1" x14ac:dyDescent="0.3">
      <c r="A3387" s="1" t="s">
        <v>373</v>
      </c>
      <c r="B3387" s="1" t="s">
        <v>1418</v>
      </c>
      <c r="C3387" s="1" t="s">
        <v>374</v>
      </c>
      <c r="D3387" s="1" t="s">
        <v>344</v>
      </c>
      <c r="E3387" s="2" t="s">
        <v>672</v>
      </c>
      <c r="F3387" s="3">
        <v>67667.100000000006</v>
      </c>
    </row>
    <row r="3388" spans="1:6" s="4" customFormat="1" ht="24" hidden="1" x14ac:dyDescent="0.3">
      <c r="A3388" s="1" t="s">
        <v>373</v>
      </c>
      <c r="B3388" s="1" t="s">
        <v>70</v>
      </c>
      <c r="C3388" s="1"/>
      <c r="D3388" s="1"/>
      <c r="E3388" s="2" t="s">
        <v>621</v>
      </c>
      <c r="F3388" s="3">
        <v>2581347.0033200001</v>
      </c>
    </row>
    <row r="3389" spans="1:6" s="4" customFormat="1" ht="24" hidden="1" x14ac:dyDescent="0.3">
      <c r="A3389" s="1" t="s">
        <v>373</v>
      </c>
      <c r="B3389" s="1" t="s">
        <v>1420</v>
      </c>
      <c r="C3389" s="1"/>
      <c r="D3389" s="1"/>
      <c r="E3389" s="2" t="s">
        <v>641</v>
      </c>
      <c r="F3389" s="3">
        <v>2581347.0033200001</v>
      </c>
    </row>
    <row r="3390" spans="1:6" s="4" customFormat="1" ht="72" x14ac:dyDescent="0.3">
      <c r="A3390" s="1" t="s">
        <v>373</v>
      </c>
      <c r="B3390" s="1" t="s">
        <v>1420</v>
      </c>
      <c r="C3390" s="1" t="s">
        <v>263</v>
      </c>
      <c r="D3390" s="1"/>
      <c r="E3390" s="2" t="s">
        <v>812</v>
      </c>
      <c r="F3390" s="3">
        <v>2581347.0033200001</v>
      </c>
    </row>
    <row r="3391" spans="1:6" s="4" customFormat="1" ht="84" x14ac:dyDescent="0.3">
      <c r="A3391" s="1" t="s">
        <v>373</v>
      </c>
      <c r="B3391" s="1" t="s">
        <v>1420</v>
      </c>
      <c r="C3391" s="1" t="s">
        <v>264</v>
      </c>
      <c r="D3391" s="1"/>
      <c r="E3391" s="2" t="s">
        <v>813</v>
      </c>
      <c r="F3391" s="3">
        <v>524448.95039999997</v>
      </c>
    </row>
    <row r="3392" spans="1:6" s="4" customFormat="1" ht="120" x14ac:dyDescent="0.3">
      <c r="A3392" s="1" t="s">
        <v>373</v>
      </c>
      <c r="B3392" s="1" t="s">
        <v>1420</v>
      </c>
      <c r="C3392" s="1" t="s">
        <v>265</v>
      </c>
      <c r="D3392" s="1"/>
      <c r="E3392" s="2" t="s">
        <v>814</v>
      </c>
      <c r="F3392" s="3">
        <v>87947.804999999993</v>
      </c>
    </row>
    <row r="3393" spans="1:6" s="4" customFormat="1" ht="48" x14ac:dyDescent="0.3">
      <c r="A3393" s="1" t="s">
        <v>373</v>
      </c>
      <c r="B3393" s="1" t="s">
        <v>1420</v>
      </c>
      <c r="C3393" s="1" t="s">
        <v>257</v>
      </c>
      <c r="D3393" s="1"/>
      <c r="E3393" s="2" t="s">
        <v>815</v>
      </c>
      <c r="F3393" s="3">
        <v>15081.504999999999</v>
      </c>
    </row>
    <row r="3394" spans="1:6" s="4" customFormat="1" ht="72" hidden="1" x14ac:dyDescent="0.3">
      <c r="A3394" s="1" t="s">
        <v>373</v>
      </c>
      <c r="B3394" s="1" t="s">
        <v>1420</v>
      </c>
      <c r="C3394" s="1" t="s">
        <v>257</v>
      </c>
      <c r="D3394" s="1" t="s">
        <v>51</v>
      </c>
      <c r="E3394" s="2" t="s">
        <v>663</v>
      </c>
      <c r="F3394" s="3">
        <v>15081.504999999999</v>
      </c>
    </row>
    <row r="3395" spans="1:6" s="4" customFormat="1" ht="84" hidden="1" x14ac:dyDescent="0.3">
      <c r="A3395" s="1" t="s">
        <v>373</v>
      </c>
      <c r="B3395" s="1" t="s">
        <v>1420</v>
      </c>
      <c r="C3395" s="1" t="s">
        <v>257</v>
      </c>
      <c r="D3395" s="1" t="s">
        <v>52</v>
      </c>
      <c r="E3395" s="2" t="s">
        <v>664</v>
      </c>
      <c r="F3395" s="3">
        <v>15081.504999999999</v>
      </c>
    </row>
    <row r="3396" spans="1:6" s="4" customFormat="1" ht="60" x14ac:dyDescent="0.3">
      <c r="A3396" s="1" t="s">
        <v>373</v>
      </c>
      <c r="B3396" s="1" t="s">
        <v>1420</v>
      </c>
      <c r="C3396" s="1" t="s">
        <v>377</v>
      </c>
      <c r="D3396" s="1"/>
      <c r="E3396" s="2" t="s">
        <v>816</v>
      </c>
      <c r="F3396" s="3">
        <v>3132.2000000000003</v>
      </c>
    </row>
    <row r="3397" spans="1:6" s="4" customFormat="1" ht="72" hidden="1" x14ac:dyDescent="0.3">
      <c r="A3397" s="1" t="s">
        <v>373</v>
      </c>
      <c r="B3397" s="1" t="s">
        <v>1420</v>
      </c>
      <c r="C3397" s="1" t="s">
        <v>377</v>
      </c>
      <c r="D3397" s="1" t="s">
        <v>51</v>
      </c>
      <c r="E3397" s="2" t="s">
        <v>663</v>
      </c>
      <c r="F3397" s="3">
        <v>3132.2000000000003</v>
      </c>
    </row>
    <row r="3398" spans="1:6" s="4" customFormat="1" ht="84" hidden="1" x14ac:dyDescent="0.3">
      <c r="A3398" s="1" t="s">
        <v>373</v>
      </c>
      <c r="B3398" s="1" t="s">
        <v>1420</v>
      </c>
      <c r="C3398" s="1" t="s">
        <v>377</v>
      </c>
      <c r="D3398" s="1" t="s">
        <v>52</v>
      </c>
      <c r="E3398" s="2" t="s">
        <v>664</v>
      </c>
      <c r="F3398" s="3">
        <v>3132.2000000000003</v>
      </c>
    </row>
    <row r="3399" spans="1:6" s="4" customFormat="1" ht="96" x14ac:dyDescent="0.3">
      <c r="A3399" s="1" t="s">
        <v>373</v>
      </c>
      <c r="B3399" s="1" t="s">
        <v>1420</v>
      </c>
      <c r="C3399" s="1" t="s">
        <v>378</v>
      </c>
      <c r="D3399" s="1"/>
      <c r="E3399" s="2" t="s">
        <v>818</v>
      </c>
      <c r="F3399" s="3">
        <v>69734.099999999991</v>
      </c>
    </row>
    <row r="3400" spans="1:6" s="4" customFormat="1" ht="24" hidden="1" x14ac:dyDescent="0.3">
      <c r="A3400" s="1" t="s">
        <v>373</v>
      </c>
      <c r="B3400" s="1" t="s">
        <v>1420</v>
      </c>
      <c r="C3400" s="1" t="s">
        <v>378</v>
      </c>
      <c r="D3400" s="1" t="s">
        <v>53</v>
      </c>
      <c r="E3400" s="2" t="s">
        <v>679</v>
      </c>
      <c r="F3400" s="3">
        <v>69734.099999999991</v>
      </c>
    </row>
    <row r="3401" spans="1:6" s="4" customFormat="1" ht="120" hidden="1" x14ac:dyDescent="0.3">
      <c r="A3401" s="1" t="s">
        <v>373</v>
      </c>
      <c r="B3401" s="1" t="s">
        <v>1420</v>
      </c>
      <c r="C3401" s="1" t="s">
        <v>378</v>
      </c>
      <c r="D3401" s="1" t="s">
        <v>262</v>
      </c>
      <c r="E3401" s="2" t="s">
        <v>680</v>
      </c>
      <c r="F3401" s="3">
        <v>69734.099999999991</v>
      </c>
    </row>
    <row r="3402" spans="1:6" s="4" customFormat="1" ht="132" x14ac:dyDescent="0.3">
      <c r="A3402" s="1" t="s">
        <v>373</v>
      </c>
      <c r="B3402" s="1" t="s">
        <v>1420</v>
      </c>
      <c r="C3402" s="1" t="s">
        <v>379</v>
      </c>
      <c r="D3402" s="1"/>
      <c r="E3402" s="2" t="s">
        <v>820</v>
      </c>
      <c r="F3402" s="3">
        <v>61101.200000000004</v>
      </c>
    </row>
    <row r="3403" spans="1:6" s="4" customFormat="1" ht="72" hidden="1" x14ac:dyDescent="0.3">
      <c r="A3403" s="1" t="s">
        <v>373</v>
      </c>
      <c r="B3403" s="1" t="s">
        <v>1420</v>
      </c>
      <c r="C3403" s="1" t="s">
        <v>379</v>
      </c>
      <c r="D3403" s="1" t="s">
        <v>51</v>
      </c>
      <c r="E3403" s="2" t="s">
        <v>663</v>
      </c>
      <c r="F3403" s="3">
        <v>61101.200000000004</v>
      </c>
    </row>
    <row r="3404" spans="1:6" s="4" customFormat="1" ht="84" hidden="1" x14ac:dyDescent="0.3">
      <c r="A3404" s="1" t="s">
        <v>373</v>
      </c>
      <c r="B3404" s="1" t="s">
        <v>1420</v>
      </c>
      <c r="C3404" s="1" t="s">
        <v>379</v>
      </c>
      <c r="D3404" s="1" t="s">
        <v>52</v>
      </c>
      <c r="E3404" s="2" t="s">
        <v>664</v>
      </c>
      <c r="F3404" s="3">
        <v>61101.200000000004</v>
      </c>
    </row>
    <row r="3405" spans="1:6" s="4" customFormat="1" ht="156" x14ac:dyDescent="0.3">
      <c r="A3405" s="1" t="s">
        <v>373</v>
      </c>
      <c r="B3405" s="1" t="s">
        <v>1420</v>
      </c>
      <c r="C3405" s="1" t="s">
        <v>399</v>
      </c>
      <c r="D3405" s="1"/>
      <c r="E3405" s="2" t="s">
        <v>821</v>
      </c>
      <c r="F3405" s="3">
        <v>375266.73694999999</v>
      </c>
    </row>
    <row r="3406" spans="1:6" s="4" customFormat="1" ht="72" x14ac:dyDescent="0.3">
      <c r="A3406" s="1" t="s">
        <v>373</v>
      </c>
      <c r="B3406" s="1" t="s">
        <v>1420</v>
      </c>
      <c r="C3406" s="1" t="s">
        <v>380</v>
      </c>
      <c r="D3406" s="1"/>
      <c r="E3406" s="2" t="s">
        <v>822</v>
      </c>
      <c r="F3406" s="3">
        <v>375266.73694999999</v>
      </c>
    </row>
    <row r="3407" spans="1:6" s="4" customFormat="1" ht="72" hidden="1" x14ac:dyDescent="0.3">
      <c r="A3407" s="1" t="s">
        <v>373</v>
      </c>
      <c r="B3407" s="1" t="s">
        <v>1420</v>
      </c>
      <c r="C3407" s="1" t="s">
        <v>380</v>
      </c>
      <c r="D3407" s="1" t="s">
        <v>51</v>
      </c>
      <c r="E3407" s="2" t="s">
        <v>663</v>
      </c>
      <c r="F3407" s="3">
        <v>375266.73694999999</v>
      </c>
    </row>
    <row r="3408" spans="1:6" s="4" customFormat="1" ht="84" hidden="1" x14ac:dyDescent="0.3">
      <c r="A3408" s="1" t="s">
        <v>373</v>
      </c>
      <c r="B3408" s="1" t="s">
        <v>1420</v>
      </c>
      <c r="C3408" s="1" t="s">
        <v>380</v>
      </c>
      <c r="D3408" s="1" t="s">
        <v>52</v>
      </c>
      <c r="E3408" s="2" t="s">
        <v>664</v>
      </c>
      <c r="F3408" s="3">
        <v>375266.73694999999</v>
      </c>
    </row>
    <row r="3409" spans="1:6" s="4" customFormat="1" ht="156" x14ac:dyDescent="0.3">
      <c r="A3409" s="1" t="s">
        <v>373</v>
      </c>
      <c r="B3409" s="1" t="s">
        <v>1420</v>
      </c>
      <c r="C3409" s="1" t="s">
        <v>1260</v>
      </c>
      <c r="D3409" s="1"/>
      <c r="E3409" s="2" t="s">
        <v>1293</v>
      </c>
      <c r="F3409" s="3">
        <v>133.20845</v>
      </c>
    </row>
    <row r="3410" spans="1:6" s="4" customFormat="1" ht="144" x14ac:dyDescent="0.3">
      <c r="A3410" s="1" t="s">
        <v>373</v>
      </c>
      <c r="B3410" s="1" t="s">
        <v>1420</v>
      </c>
      <c r="C3410" s="1" t="s">
        <v>1445</v>
      </c>
      <c r="D3410" s="1"/>
      <c r="E3410" s="2" t="s">
        <v>819</v>
      </c>
      <c r="F3410" s="3">
        <v>133.20845</v>
      </c>
    </row>
    <row r="3411" spans="1:6" s="4" customFormat="1" ht="72" hidden="1" x14ac:dyDescent="0.3">
      <c r="A3411" s="1" t="s">
        <v>373</v>
      </c>
      <c r="B3411" s="1" t="s">
        <v>1420</v>
      </c>
      <c r="C3411" s="1" t="s">
        <v>1445</v>
      </c>
      <c r="D3411" s="1" t="s">
        <v>51</v>
      </c>
      <c r="E3411" s="2" t="s">
        <v>663</v>
      </c>
      <c r="F3411" s="3">
        <v>133.20845</v>
      </c>
    </row>
    <row r="3412" spans="1:6" s="4" customFormat="1" ht="84" hidden="1" x14ac:dyDescent="0.3">
      <c r="A3412" s="1" t="s">
        <v>373</v>
      </c>
      <c r="B3412" s="1" t="s">
        <v>1420</v>
      </c>
      <c r="C3412" s="1" t="s">
        <v>1445</v>
      </c>
      <c r="D3412" s="1" t="s">
        <v>52</v>
      </c>
      <c r="E3412" s="2" t="s">
        <v>664</v>
      </c>
      <c r="F3412" s="3">
        <v>133.20845</v>
      </c>
    </row>
    <row r="3413" spans="1:6" s="4" customFormat="1" ht="132" x14ac:dyDescent="0.3">
      <c r="A3413" s="1" t="s">
        <v>373</v>
      </c>
      <c r="B3413" s="1" t="s">
        <v>1420</v>
      </c>
      <c r="C3413" s="1" t="s">
        <v>401</v>
      </c>
      <c r="D3413" s="1"/>
      <c r="E3413" s="2" t="s">
        <v>826</v>
      </c>
      <c r="F3413" s="3">
        <v>2056898.0529199999</v>
      </c>
    </row>
    <row r="3414" spans="1:6" s="4" customFormat="1" ht="108" x14ac:dyDescent="0.3">
      <c r="A3414" s="1" t="s">
        <v>373</v>
      </c>
      <c r="B3414" s="1" t="s">
        <v>1420</v>
      </c>
      <c r="C3414" s="1" t="s">
        <v>400</v>
      </c>
      <c r="D3414" s="1"/>
      <c r="E3414" s="2" t="s">
        <v>827</v>
      </c>
      <c r="F3414" s="3">
        <v>2053501.71322</v>
      </c>
    </row>
    <row r="3415" spans="1:6" s="4" customFormat="1" ht="108" x14ac:dyDescent="0.3">
      <c r="A3415" s="1" t="s">
        <v>373</v>
      </c>
      <c r="B3415" s="1" t="s">
        <v>1420</v>
      </c>
      <c r="C3415" s="1" t="s">
        <v>1336</v>
      </c>
      <c r="D3415" s="1"/>
      <c r="E3415" s="2" t="s">
        <v>1369</v>
      </c>
      <c r="F3415" s="3">
        <v>7520.6559999999999</v>
      </c>
    </row>
    <row r="3416" spans="1:6" s="4" customFormat="1" ht="60" hidden="1" x14ac:dyDescent="0.3">
      <c r="A3416" s="1" t="s">
        <v>373</v>
      </c>
      <c r="B3416" s="1" t="s">
        <v>1420</v>
      </c>
      <c r="C3416" s="1" t="s">
        <v>1336</v>
      </c>
      <c r="D3416" s="1" t="s">
        <v>345</v>
      </c>
      <c r="E3416" s="2" t="s">
        <v>671</v>
      </c>
      <c r="F3416" s="3">
        <v>7520.6559999999999</v>
      </c>
    </row>
    <row r="3417" spans="1:6" s="4" customFormat="1" ht="24" hidden="1" x14ac:dyDescent="0.3">
      <c r="A3417" s="1" t="s">
        <v>373</v>
      </c>
      <c r="B3417" s="1" t="s">
        <v>1420</v>
      </c>
      <c r="C3417" s="1" t="s">
        <v>1336</v>
      </c>
      <c r="D3417" s="1" t="s">
        <v>344</v>
      </c>
      <c r="E3417" s="2" t="s">
        <v>672</v>
      </c>
      <c r="F3417" s="3">
        <v>7520.6559999999999</v>
      </c>
    </row>
    <row r="3418" spans="1:6" s="4" customFormat="1" ht="132" x14ac:dyDescent="0.3">
      <c r="A3418" s="1" t="s">
        <v>373</v>
      </c>
      <c r="B3418" s="1" t="s">
        <v>1420</v>
      </c>
      <c r="C3418" s="1" t="s">
        <v>1337</v>
      </c>
      <c r="D3418" s="1"/>
      <c r="E3418" s="2" t="s">
        <v>1370</v>
      </c>
      <c r="F3418" s="3">
        <v>6397</v>
      </c>
    </row>
    <row r="3419" spans="1:6" s="4" customFormat="1" ht="60" hidden="1" x14ac:dyDescent="0.3">
      <c r="A3419" s="1" t="s">
        <v>373</v>
      </c>
      <c r="B3419" s="1" t="s">
        <v>1420</v>
      </c>
      <c r="C3419" s="1" t="s">
        <v>1337</v>
      </c>
      <c r="D3419" s="1" t="s">
        <v>345</v>
      </c>
      <c r="E3419" s="2" t="s">
        <v>671</v>
      </c>
      <c r="F3419" s="3">
        <v>6397</v>
      </c>
    </row>
    <row r="3420" spans="1:6" s="4" customFormat="1" ht="24" hidden="1" x14ac:dyDescent="0.3">
      <c r="A3420" s="1" t="s">
        <v>373</v>
      </c>
      <c r="B3420" s="1" t="s">
        <v>1420</v>
      </c>
      <c r="C3420" s="1" t="s">
        <v>1337</v>
      </c>
      <c r="D3420" s="1" t="s">
        <v>344</v>
      </c>
      <c r="E3420" s="2" t="s">
        <v>672</v>
      </c>
      <c r="F3420" s="3">
        <v>6397</v>
      </c>
    </row>
    <row r="3421" spans="1:6" s="4" customFormat="1" ht="96" x14ac:dyDescent="0.3">
      <c r="A3421" s="1" t="s">
        <v>373</v>
      </c>
      <c r="B3421" s="1" t="s">
        <v>1420</v>
      </c>
      <c r="C3421" s="1" t="s">
        <v>382</v>
      </c>
      <c r="D3421" s="1"/>
      <c r="E3421" s="2" t="s">
        <v>1276</v>
      </c>
      <c r="F3421" s="3">
        <v>17756.599999999999</v>
      </c>
    </row>
    <row r="3422" spans="1:6" s="4" customFormat="1" ht="60" hidden="1" x14ac:dyDescent="0.3">
      <c r="A3422" s="1" t="s">
        <v>373</v>
      </c>
      <c r="B3422" s="1" t="s">
        <v>1420</v>
      </c>
      <c r="C3422" s="1" t="s">
        <v>382</v>
      </c>
      <c r="D3422" s="1" t="s">
        <v>345</v>
      </c>
      <c r="E3422" s="2" t="s">
        <v>671</v>
      </c>
      <c r="F3422" s="3">
        <v>17756.599999999999</v>
      </c>
    </row>
    <row r="3423" spans="1:6" s="4" customFormat="1" ht="24" hidden="1" x14ac:dyDescent="0.3">
      <c r="A3423" s="1" t="s">
        <v>373</v>
      </c>
      <c r="B3423" s="1" t="s">
        <v>1420</v>
      </c>
      <c r="C3423" s="1" t="s">
        <v>382</v>
      </c>
      <c r="D3423" s="1" t="s">
        <v>344</v>
      </c>
      <c r="E3423" s="2" t="s">
        <v>672</v>
      </c>
      <c r="F3423" s="3">
        <v>17756.599999999999</v>
      </c>
    </row>
    <row r="3424" spans="1:6" s="4" customFormat="1" ht="72" x14ac:dyDescent="0.3">
      <c r="A3424" s="1" t="s">
        <v>373</v>
      </c>
      <c r="B3424" s="1" t="s">
        <v>1420</v>
      </c>
      <c r="C3424" s="1" t="s">
        <v>1379</v>
      </c>
      <c r="D3424" s="1"/>
      <c r="E3424" s="2" t="s">
        <v>1380</v>
      </c>
      <c r="F3424" s="3">
        <v>25000</v>
      </c>
    </row>
    <row r="3425" spans="1:6" s="4" customFormat="1" ht="60" hidden="1" x14ac:dyDescent="0.3">
      <c r="A3425" s="1" t="s">
        <v>373</v>
      </c>
      <c r="B3425" s="1" t="s">
        <v>1420</v>
      </c>
      <c r="C3425" s="1" t="s">
        <v>1379</v>
      </c>
      <c r="D3425" s="1" t="s">
        <v>345</v>
      </c>
      <c r="E3425" s="2" t="s">
        <v>671</v>
      </c>
      <c r="F3425" s="3">
        <v>25000</v>
      </c>
    </row>
    <row r="3426" spans="1:6" s="4" customFormat="1" ht="24" hidden="1" x14ac:dyDescent="0.3">
      <c r="A3426" s="1" t="s">
        <v>373</v>
      </c>
      <c r="B3426" s="1" t="s">
        <v>1420</v>
      </c>
      <c r="C3426" s="1" t="s">
        <v>1379</v>
      </c>
      <c r="D3426" s="1" t="s">
        <v>344</v>
      </c>
      <c r="E3426" s="2" t="s">
        <v>672</v>
      </c>
      <c r="F3426" s="3">
        <v>25000</v>
      </c>
    </row>
    <row r="3427" spans="1:6" s="4" customFormat="1" ht="60" x14ac:dyDescent="0.3">
      <c r="A3427" s="1" t="s">
        <v>373</v>
      </c>
      <c r="B3427" s="1" t="s">
        <v>1420</v>
      </c>
      <c r="C3427" s="1" t="s">
        <v>1335</v>
      </c>
      <c r="D3427" s="1"/>
      <c r="E3427" s="2" t="s">
        <v>1371</v>
      </c>
      <c r="F3427" s="3">
        <v>12699.632</v>
      </c>
    </row>
    <row r="3428" spans="1:6" s="4" customFormat="1" ht="60" hidden="1" x14ac:dyDescent="0.3">
      <c r="A3428" s="1" t="s">
        <v>373</v>
      </c>
      <c r="B3428" s="1" t="s">
        <v>1420</v>
      </c>
      <c r="C3428" s="1" t="s">
        <v>1335</v>
      </c>
      <c r="D3428" s="1" t="s">
        <v>345</v>
      </c>
      <c r="E3428" s="2" t="s">
        <v>671</v>
      </c>
      <c r="F3428" s="3">
        <v>12699.632</v>
      </c>
    </row>
    <row r="3429" spans="1:6" s="4" customFormat="1" ht="24" hidden="1" x14ac:dyDescent="0.3">
      <c r="A3429" s="1" t="s">
        <v>373</v>
      </c>
      <c r="B3429" s="1" t="s">
        <v>1420</v>
      </c>
      <c r="C3429" s="1" t="s">
        <v>1335</v>
      </c>
      <c r="D3429" s="1" t="s">
        <v>344</v>
      </c>
      <c r="E3429" s="2" t="s">
        <v>672</v>
      </c>
      <c r="F3429" s="3">
        <v>12699.632</v>
      </c>
    </row>
    <row r="3430" spans="1:6" s="4" customFormat="1" ht="48" x14ac:dyDescent="0.3">
      <c r="A3430" s="1" t="s">
        <v>373</v>
      </c>
      <c r="B3430" s="1" t="s">
        <v>1420</v>
      </c>
      <c r="C3430" s="1" t="s">
        <v>1338</v>
      </c>
      <c r="D3430" s="1"/>
      <c r="E3430" s="2" t="s">
        <v>1381</v>
      </c>
      <c r="F3430" s="3">
        <v>22.2239</v>
      </c>
    </row>
    <row r="3431" spans="1:6" s="4" customFormat="1" ht="60" hidden="1" x14ac:dyDescent="0.3">
      <c r="A3431" s="1" t="s">
        <v>373</v>
      </c>
      <c r="B3431" s="1" t="s">
        <v>1420</v>
      </c>
      <c r="C3431" s="1" t="s">
        <v>1338</v>
      </c>
      <c r="D3431" s="1" t="s">
        <v>345</v>
      </c>
      <c r="E3431" s="2" t="s">
        <v>671</v>
      </c>
      <c r="F3431" s="3">
        <v>22.2239</v>
      </c>
    </row>
    <row r="3432" spans="1:6" s="4" customFormat="1" ht="24" hidden="1" x14ac:dyDescent="0.3">
      <c r="A3432" s="1" t="s">
        <v>373</v>
      </c>
      <c r="B3432" s="1" t="s">
        <v>1420</v>
      </c>
      <c r="C3432" s="1" t="s">
        <v>1338</v>
      </c>
      <c r="D3432" s="1" t="s">
        <v>344</v>
      </c>
      <c r="E3432" s="2" t="s">
        <v>672</v>
      </c>
      <c r="F3432" s="3">
        <v>22.2239</v>
      </c>
    </row>
    <row r="3433" spans="1:6" s="4" customFormat="1" ht="72" x14ac:dyDescent="0.3">
      <c r="A3433" s="1" t="s">
        <v>373</v>
      </c>
      <c r="B3433" s="1" t="s">
        <v>1420</v>
      </c>
      <c r="C3433" s="1" t="s">
        <v>383</v>
      </c>
      <c r="D3433" s="1"/>
      <c r="E3433" s="2" t="s">
        <v>828</v>
      </c>
      <c r="F3433" s="3">
        <v>22679.999520000001</v>
      </c>
    </row>
    <row r="3434" spans="1:6" s="4" customFormat="1" ht="60" hidden="1" x14ac:dyDescent="0.3">
      <c r="A3434" s="1" t="s">
        <v>373</v>
      </c>
      <c r="B3434" s="1" t="s">
        <v>1420</v>
      </c>
      <c r="C3434" s="1" t="s">
        <v>383</v>
      </c>
      <c r="D3434" s="1" t="s">
        <v>345</v>
      </c>
      <c r="E3434" s="2" t="s">
        <v>671</v>
      </c>
      <c r="F3434" s="3">
        <v>22679.999520000001</v>
      </c>
    </row>
    <row r="3435" spans="1:6" s="4" customFormat="1" ht="24" hidden="1" x14ac:dyDescent="0.3">
      <c r="A3435" s="1" t="s">
        <v>373</v>
      </c>
      <c r="B3435" s="1" t="s">
        <v>1420</v>
      </c>
      <c r="C3435" s="1" t="s">
        <v>383</v>
      </c>
      <c r="D3435" s="1" t="s">
        <v>344</v>
      </c>
      <c r="E3435" s="2" t="s">
        <v>672</v>
      </c>
      <c r="F3435" s="3">
        <v>22679.999520000001</v>
      </c>
    </row>
    <row r="3436" spans="1:6" s="4" customFormat="1" ht="60" x14ac:dyDescent="0.3">
      <c r="A3436" s="1" t="s">
        <v>373</v>
      </c>
      <c r="B3436" s="1" t="s">
        <v>1420</v>
      </c>
      <c r="C3436" s="1" t="s">
        <v>1334</v>
      </c>
      <c r="D3436" s="1"/>
      <c r="E3436" s="2" t="s">
        <v>1382</v>
      </c>
      <c r="F3436" s="3">
        <v>1213.5665200000001</v>
      </c>
    </row>
    <row r="3437" spans="1:6" s="4" customFormat="1" ht="60" hidden="1" x14ac:dyDescent="0.3">
      <c r="A3437" s="1" t="s">
        <v>373</v>
      </c>
      <c r="B3437" s="1" t="s">
        <v>1420</v>
      </c>
      <c r="C3437" s="1" t="s">
        <v>1334</v>
      </c>
      <c r="D3437" s="1" t="s">
        <v>345</v>
      </c>
      <c r="E3437" s="2" t="s">
        <v>671</v>
      </c>
      <c r="F3437" s="3">
        <v>1213.5665200000001</v>
      </c>
    </row>
    <row r="3438" spans="1:6" s="4" customFormat="1" ht="24" hidden="1" x14ac:dyDescent="0.3">
      <c r="A3438" s="1" t="s">
        <v>373</v>
      </c>
      <c r="B3438" s="1" t="s">
        <v>1420</v>
      </c>
      <c r="C3438" s="1" t="s">
        <v>1334</v>
      </c>
      <c r="D3438" s="1" t="s">
        <v>344</v>
      </c>
      <c r="E3438" s="2" t="s">
        <v>672</v>
      </c>
      <c r="F3438" s="3">
        <v>1213.5665200000001</v>
      </c>
    </row>
    <row r="3439" spans="1:6" s="4" customFormat="1" ht="48" x14ac:dyDescent="0.3">
      <c r="A3439" s="1" t="s">
        <v>373</v>
      </c>
      <c r="B3439" s="1" t="s">
        <v>1420</v>
      </c>
      <c r="C3439" s="1" t="s">
        <v>384</v>
      </c>
      <c r="D3439" s="1"/>
      <c r="E3439" s="2" t="s">
        <v>1277</v>
      </c>
      <c r="F3439" s="3">
        <v>4659</v>
      </c>
    </row>
    <row r="3440" spans="1:6" s="4" customFormat="1" ht="60" hidden="1" x14ac:dyDescent="0.3">
      <c r="A3440" s="1" t="s">
        <v>373</v>
      </c>
      <c r="B3440" s="1" t="s">
        <v>1420</v>
      </c>
      <c r="C3440" s="1" t="s">
        <v>384</v>
      </c>
      <c r="D3440" s="1" t="s">
        <v>345</v>
      </c>
      <c r="E3440" s="2" t="s">
        <v>671</v>
      </c>
      <c r="F3440" s="3">
        <v>4659</v>
      </c>
    </row>
    <row r="3441" spans="1:6" s="4" customFormat="1" ht="24" hidden="1" x14ac:dyDescent="0.3">
      <c r="A3441" s="1" t="s">
        <v>373</v>
      </c>
      <c r="B3441" s="1" t="s">
        <v>1420</v>
      </c>
      <c r="C3441" s="1" t="s">
        <v>384</v>
      </c>
      <c r="D3441" s="1" t="s">
        <v>344</v>
      </c>
      <c r="E3441" s="2" t="s">
        <v>672</v>
      </c>
      <c r="F3441" s="3">
        <v>4659</v>
      </c>
    </row>
    <row r="3442" spans="1:6" s="4" customFormat="1" ht="48" x14ac:dyDescent="0.3">
      <c r="A3442" s="1" t="s">
        <v>373</v>
      </c>
      <c r="B3442" s="1" t="s">
        <v>1420</v>
      </c>
      <c r="C3442" s="1" t="s">
        <v>385</v>
      </c>
      <c r="D3442" s="1"/>
      <c r="E3442" s="2" t="s">
        <v>1278</v>
      </c>
      <c r="F3442" s="3">
        <v>2079</v>
      </c>
    </row>
    <row r="3443" spans="1:6" s="4" customFormat="1" ht="60" hidden="1" x14ac:dyDescent="0.3">
      <c r="A3443" s="1" t="s">
        <v>373</v>
      </c>
      <c r="B3443" s="1" t="s">
        <v>1420</v>
      </c>
      <c r="C3443" s="1" t="s">
        <v>385</v>
      </c>
      <c r="D3443" s="1" t="s">
        <v>345</v>
      </c>
      <c r="E3443" s="2" t="s">
        <v>671</v>
      </c>
      <c r="F3443" s="3">
        <v>2079</v>
      </c>
    </row>
    <row r="3444" spans="1:6" s="4" customFormat="1" ht="24" hidden="1" x14ac:dyDescent="0.3">
      <c r="A3444" s="1" t="s">
        <v>373</v>
      </c>
      <c r="B3444" s="1" t="s">
        <v>1420</v>
      </c>
      <c r="C3444" s="1" t="s">
        <v>385</v>
      </c>
      <c r="D3444" s="1" t="s">
        <v>344</v>
      </c>
      <c r="E3444" s="2" t="s">
        <v>672</v>
      </c>
      <c r="F3444" s="3">
        <v>2079</v>
      </c>
    </row>
    <row r="3445" spans="1:6" s="4" customFormat="1" ht="48" x14ac:dyDescent="0.3">
      <c r="A3445" s="1" t="s">
        <v>373</v>
      </c>
      <c r="B3445" s="1" t="s">
        <v>1420</v>
      </c>
      <c r="C3445" s="1" t="s">
        <v>386</v>
      </c>
      <c r="D3445" s="1"/>
      <c r="E3445" s="2" t="s">
        <v>1279</v>
      </c>
      <c r="F3445" s="3">
        <v>5527</v>
      </c>
    </row>
    <row r="3446" spans="1:6" s="4" customFormat="1" ht="60" hidden="1" x14ac:dyDescent="0.3">
      <c r="A3446" s="1" t="s">
        <v>373</v>
      </c>
      <c r="B3446" s="1" t="s">
        <v>1420</v>
      </c>
      <c r="C3446" s="1" t="s">
        <v>386</v>
      </c>
      <c r="D3446" s="1" t="s">
        <v>345</v>
      </c>
      <c r="E3446" s="2" t="s">
        <v>671</v>
      </c>
      <c r="F3446" s="3">
        <v>5527</v>
      </c>
    </row>
    <row r="3447" spans="1:6" s="4" customFormat="1" ht="24" hidden="1" x14ac:dyDescent="0.3">
      <c r="A3447" s="1" t="s">
        <v>373</v>
      </c>
      <c r="B3447" s="1" t="s">
        <v>1420</v>
      </c>
      <c r="C3447" s="1" t="s">
        <v>386</v>
      </c>
      <c r="D3447" s="1" t="s">
        <v>344</v>
      </c>
      <c r="E3447" s="2" t="s">
        <v>672</v>
      </c>
      <c r="F3447" s="3">
        <v>5527</v>
      </c>
    </row>
    <row r="3448" spans="1:6" s="4" customFormat="1" ht="168" x14ac:dyDescent="0.3">
      <c r="A3448" s="1" t="s">
        <v>373</v>
      </c>
      <c r="B3448" s="1" t="s">
        <v>1420</v>
      </c>
      <c r="C3448" s="1" t="s">
        <v>387</v>
      </c>
      <c r="D3448" s="1"/>
      <c r="E3448" s="2" t="s">
        <v>1280</v>
      </c>
      <c r="F3448" s="3">
        <v>1767</v>
      </c>
    </row>
    <row r="3449" spans="1:6" s="4" customFormat="1" ht="60" hidden="1" x14ac:dyDescent="0.3">
      <c r="A3449" s="1" t="s">
        <v>373</v>
      </c>
      <c r="B3449" s="1" t="s">
        <v>1420</v>
      </c>
      <c r="C3449" s="1" t="s">
        <v>387</v>
      </c>
      <c r="D3449" s="1" t="s">
        <v>345</v>
      </c>
      <c r="E3449" s="2" t="s">
        <v>671</v>
      </c>
      <c r="F3449" s="3">
        <v>1767</v>
      </c>
    </row>
    <row r="3450" spans="1:6" s="4" customFormat="1" ht="24" hidden="1" x14ac:dyDescent="0.3">
      <c r="A3450" s="1" t="s">
        <v>373</v>
      </c>
      <c r="B3450" s="1" t="s">
        <v>1420</v>
      </c>
      <c r="C3450" s="1" t="s">
        <v>387</v>
      </c>
      <c r="D3450" s="1" t="s">
        <v>344</v>
      </c>
      <c r="E3450" s="2" t="s">
        <v>672</v>
      </c>
      <c r="F3450" s="3">
        <v>1767</v>
      </c>
    </row>
    <row r="3451" spans="1:6" s="4" customFormat="1" ht="216" x14ac:dyDescent="0.3">
      <c r="A3451" s="1" t="s">
        <v>373</v>
      </c>
      <c r="B3451" s="1" t="s">
        <v>1420</v>
      </c>
      <c r="C3451" s="1" t="s">
        <v>388</v>
      </c>
      <c r="D3451" s="1"/>
      <c r="E3451" s="2" t="s">
        <v>829</v>
      </c>
      <c r="F3451" s="3">
        <v>227489.00537999999</v>
      </c>
    </row>
    <row r="3452" spans="1:6" s="4" customFormat="1" ht="60" hidden="1" x14ac:dyDescent="0.3">
      <c r="A3452" s="1" t="s">
        <v>373</v>
      </c>
      <c r="B3452" s="1" t="s">
        <v>1420</v>
      </c>
      <c r="C3452" s="1" t="s">
        <v>388</v>
      </c>
      <c r="D3452" s="1" t="s">
        <v>345</v>
      </c>
      <c r="E3452" s="2" t="s">
        <v>671</v>
      </c>
      <c r="F3452" s="3">
        <v>227489.00537999999</v>
      </c>
    </row>
    <row r="3453" spans="1:6" s="4" customFormat="1" ht="24" hidden="1" x14ac:dyDescent="0.3">
      <c r="A3453" s="1" t="s">
        <v>373</v>
      </c>
      <c r="B3453" s="1" t="s">
        <v>1420</v>
      </c>
      <c r="C3453" s="1" t="s">
        <v>388</v>
      </c>
      <c r="D3453" s="1" t="s">
        <v>344</v>
      </c>
      <c r="E3453" s="2" t="s">
        <v>672</v>
      </c>
      <c r="F3453" s="3">
        <v>227489.00537999999</v>
      </c>
    </row>
    <row r="3454" spans="1:6" s="4" customFormat="1" ht="204" x14ac:dyDescent="0.3">
      <c r="A3454" s="1" t="s">
        <v>373</v>
      </c>
      <c r="B3454" s="1" t="s">
        <v>1420</v>
      </c>
      <c r="C3454" s="1" t="s">
        <v>389</v>
      </c>
      <c r="D3454" s="1"/>
      <c r="E3454" s="2" t="s">
        <v>830</v>
      </c>
      <c r="F3454" s="3">
        <v>76250</v>
      </c>
    </row>
    <row r="3455" spans="1:6" s="4" customFormat="1" ht="60" hidden="1" x14ac:dyDescent="0.3">
      <c r="A3455" s="1" t="s">
        <v>373</v>
      </c>
      <c r="B3455" s="1" t="s">
        <v>1420</v>
      </c>
      <c r="C3455" s="1" t="s">
        <v>389</v>
      </c>
      <c r="D3455" s="1" t="s">
        <v>345</v>
      </c>
      <c r="E3455" s="2" t="s">
        <v>671</v>
      </c>
      <c r="F3455" s="3">
        <v>76250</v>
      </c>
    </row>
    <row r="3456" spans="1:6" s="4" customFormat="1" ht="24" hidden="1" x14ac:dyDescent="0.3">
      <c r="A3456" s="1" t="s">
        <v>373</v>
      </c>
      <c r="B3456" s="1" t="s">
        <v>1420</v>
      </c>
      <c r="C3456" s="1" t="s">
        <v>389</v>
      </c>
      <c r="D3456" s="1" t="s">
        <v>344</v>
      </c>
      <c r="E3456" s="2" t="s">
        <v>672</v>
      </c>
      <c r="F3456" s="3">
        <v>76250</v>
      </c>
    </row>
    <row r="3457" spans="1:6" s="4" customFormat="1" ht="276" x14ac:dyDescent="0.3">
      <c r="A3457" s="1" t="s">
        <v>373</v>
      </c>
      <c r="B3457" s="1" t="s">
        <v>1420</v>
      </c>
      <c r="C3457" s="1" t="s">
        <v>390</v>
      </c>
      <c r="D3457" s="1"/>
      <c r="E3457" s="2" t="s">
        <v>831</v>
      </c>
      <c r="F3457" s="3">
        <v>21258.1</v>
      </c>
    </row>
    <row r="3458" spans="1:6" s="4" customFormat="1" ht="60" hidden="1" x14ac:dyDescent="0.3">
      <c r="A3458" s="1" t="s">
        <v>373</v>
      </c>
      <c r="B3458" s="1" t="s">
        <v>1420</v>
      </c>
      <c r="C3458" s="1" t="s">
        <v>390</v>
      </c>
      <c r="D3458" s="1" t="s">
        <v>345</v>
      </c>
      <c r="E3458" s="2" t="s">
        <v>671</v>
      </c>
      <c r="F3458" s="3">
        <v>21258.1</v>
      </c>
    </row>
    <row r="3459" spans="1:6" s="4" customFormat="1" ht="24" hidden="1" x14ac:dyDescent="0.3">
      <c r="A3459" s="1" t="s">
        <v>373</v>
      </c>
      <c r="B3459" s="1" t="s">
        <v>1420</v>
      </c>
      <c r="C3459" s="1" t="s">
        <v>390</v>
      </c>
      <c r="D3459" s="1" t="s">
        <v>344</v>
      </c>
      <c r="E3459" s="2" t="s">
        <v>672</v>
      </c>
      <c r="F3459" s="3">
        <v>21258.1</v>
      </c>
    </row>
    <row r="3460" spans="1:6" s="4" customFormat="1" ht="252" x14ac:dyDescent="0.3">
      <c r="A3460" s="1" t="s">
        <v>373</v>
      </c>
      <c r="B3460" s="1" t="s">
        <v>1420</v>
      </c>
      <c r="C3460" s="1" t="s">
        <v>391</v>
      </c>
      <c r="D3460" s="1"/>
      <c r="E3460" s="2" t="s">
        <v>0</v>
      </c>
      <c r="F3460" s="3">
        <v>27856.3</v>
      </c>
    </row>
    <row r="3461" spans="1:6" s="4" customFormat="1" ht="60" hidden="1" x14ac:dyDescent="0.3">
      <c r="A3461" s="1" t="s">
        <v>373</v>
      </c>
      <c r="B3461" s="1" t="s">
        <v>1420</v>
      </c>
      <c r="C3461" s="1" t="s">
        <v>391</v>
      </c>
      <c r="D3461" s="1" t="s">
        <v>345</v>
      </c>
      <c r="E3461" s="2" t="s">
        <v>671</v>
      </c>
      <c r="F3461" s="3">
        <v>27856.3</v>
      </c>
    </row>
    <row r="3462" spans="1:6" s="4" customFormat="1" ht="24" hidden="1" x14ac:dyDescent="0.3">
      <c r="A3462" s="1" t="s">
        <v>373</v>
      </c>
      <c r="B3462" s="1" t="s">
        <v>1420</v>
      </c>
      <c r="C3462" s="1" t="s">
        <v>391</v>
      </c>
      <c r="D3462" s="1" t="s">
        <v>344</v>
      </c>
      <c r="E3462" s="2" t="s">
        <v>672</v>
      </c>
      <c r="F3462" s="3">
        <v>27856.3</v>
      </c>
    </row>
    <row r="3463" spans="1:6" s="4" customFormat="1" ht="192" x14ac:dyDescent="0.3">
      <c r="A3463" s="1" t="s">
        <v>373</v>
      </c>
      <c r="B3463" s="1" t="s">
        <v>1420</v>
      </c>
      <c r="C3463" s="1" t="s">
        <v>393</v>
      </c>
      <c r="D3463" s="1"/>
      <c r="E3463" s="2" t="s">
        <v>1281</v>
      </c>
      <c r="F3463" s="3">
        <v>5305</v>
      </c>
    </row>
    <row r="3464" spans="1:6" s="4" customFormat="1" ht="60" hidden="1" x14ac:dyDescent="0.3">
      <c r="A3464" s="1" t="s">
        <v>373</v>
      </c>
      <c r="B3464" s="1" t="s">
        <v>1420</v>
      </c>
      <c r="C3464" s="1" t="s">
        <v>393</v>
      </c>
      <c r="D3464" s="1" t="s">
        <v>345</v>
      </c>
      <c r="E3464" s="2" t="s">
        <v>671</v>
      </c>
      <c r="F3464" s="3">
        <v>5305</v>
      </c>
    </row>
    <row r="3465" spans="1:6" s="4" customFormat="1" ht="24" hidden="1" x14ac:dyDescent="0.3">
      <c r="A3465" s="1" t="s">
        <v>373</v>
      </c>
      <c r="B3465" s="1" t="s">
        <v>1420</v>
      </c>
      <c r="C3465" s="1" t="s">
        <v>393</v>
      </c>
      <c r="D3465" s="1" t="s">
        <v>344</v>
      </c>
      <c r="E3465" s="2" t="s">
        <v>672</v>
      </c>
      <c r="F3465" s="3">
        <v>5305</v>
      </c>
    </row>
    <row r="3466" spans="1:6" s="4" customFormat="1" ht="192" x14ac:dyDescent="0.3">
      <c r="A3466" s="1" t="s">
        <v>373</v>
      </c>
      <c r="B3466" s="1" t="s">
        <v>1420</v>
      </c>
      <c r="C3466" s="1" t="s">
        <v>394</v>
      </c>
      <c r="D3466" s="1"/>
      <c r="E3466" s="2" t="s">
        <v>1282</v>
      </c>
      <c r="F3466" s="3">
        <v>4512.1000000000004</v>
      </c>
    </row>
    <row r="3467" spans="1:6" s="4" customFormat="1" ht="60" hidden="1" x14ac:dyDescent="0.3">
      <c r="A3467" s="1" t="s">
        <v>373</v>
      </c>
      <c r="B3467" s="1" t="s">
        <v>1420</v>
      </c>
      <c r="C3467" s="1" t="s">
        <v>394</v>
      </c>
      <c r="D3467" s="1" t="s">
        <v>345</v>
      </c>
      <c r="E3467" s="2" t="s">
        <v>671</v>
      </c>
      <c r="F3467" s="3">
        <v>4512.1000000000004</v>
      </c>
    </row>
    <row r="3468" spans="1:6" s="4" customFormat="1" ht="24" hidden="1" x14ac:dyDescent="0.3">
      <c r="A3468" s="1" t="s">
        <v>373</v>
      </c>
      <c r="B3468" s="1" t="s">
        <v>1420</v>
      </c>
      <c r="C3468" s="1" t="s">
        <v>394</v>
      </c>
      <c r="D3468" s="1" t="s">
        <v>344</v>
      </c>
      <c r="E3468" s="2" t="s">
        <v>672</v>
      </c>
      <c r="F3468" s="3">
        <v>4512.1000000000004</v>
      </c>
    </row>
    <row r="3469" spans="1:6" s="4" customFormat="1" ht="192" x14ac:dyDescent="0.3">
      <c r="A3469" s="1" t="s">
        <v>373</v>
      </c>
      <c r="B3469" s="1" t="s">
        <v>1420</v>
      </c>
      <c r="C3469" s="1" t="s">
        <v>1470</v>
      </c>
      <c r="D3469" s="1"/>
      <c r="E3469" s="2" t="s">
        <v>1372</v>
      </c>
      <c r="F3469" s="3">
        <v>25000</v>
      </c>
    </row>
    <row r="3470" spans="1:6" s="4" customFormat="1" ht="60" hidden="1" x14ac:dyDescent="0.3">
      <c r="A3470" s="1" t="s">
        <v>373</v>
      </c>
      <c r="B3470" s="1" t="s">
        <v>1420</v>
      </c>
      <c r="C3470" s="1" t="s">
        <v>1470</v>
      </c>
      <c r="D3470" s="1" t="s">
        <v>345</v>
      </c>
      <c r="E3470" s="2" t="s">
        <v>671</v>
      </c>
      <c r="F3470" s="3">
        <v>25000</v>
      </c>
    </row>
    <row r="3471" spans="1:6" s="4" customFormat="1" ht="24" hidden="1" x14ac:dyDescent="0.3">
      <c r="A3471" s="1" t="s">
        <v>373</v>
      </c>
      <c r="B3471" s="1" t="s">
        <v>1420</v>
      </c>
      <c r="C3471" s="1" t="s">
        <v>1470</v>
      </c>
      <c r="D3471" s="1" t="s">
        <v>344</v>
      </c>
      <c r="E3471" s="2" t="s">
        <v>672</v>
      </c>
      <c r="F3471" s="3">
        <v>25000</v>
      </c>
    </row>
    <row r="3472" spans="1:6" s="4" customFormat="1" ht="204" x14ac:dyDescent="0.3">
      <c r="A3472" s="1" t="s">
        <v>373</v>
      </c>
      <c r="B3472" s="1" t="s">
        <v>1420</v>
      </c>
      <c r="C3472" s="1" t="s">
        <v>1484</v>
      </c>
      <c r="D3472" s="1"/>
      <c r="E3472" s="2" t="s">
        <v>1</v>
      </c>
      <c r="F3472" s="3">
        <v>144909.79999999999</v>
      </c>
    </row>
    <row r="3473" spans="1:6" s="4" customFormat="1" ht="60" hidden="1" x14ac:dyDescent="0.3">
      <c r="A3473" s="1" t="s">
        <v>373</v>
      </c>
      <c r="B3473" s="1" t="s">
        <v>1420</v>
      </c>
      <c r="C3473" s="1" t="s">
        <v>1484</v>
      </c>
      <c r="D3473" s="1" t="s">
        <v>345</v>
      </c>
      <c r="E3473" s="2" t="s">
        <v>671</v>
      </c>
      <c r="F3473" s="3">
        <v>144909.79999999999</v>
      </c>
    </row>
    <row r="3474" spans="1:6" s="4" customFormat="1" ht="24" hidden="1" x14ac:dyDescent="0.3">
      <c r="A3474" s="1" t="s">
        <v>373</v>
      </c>
      <c r="B3474" s="1" t="s">
        <v>1420</v>
      </c>
      <c r="C3474" s="1" t="s">
        <v>1484</v>
      </c>
      <c r="D3474" s="1" t="s">
        <v>344</v>
      </c>
      <c r="E3474" s="2" t="s">
        <v>672</v>
      </c>
      <c r="F3474" s="3">
        <v>144909.79999999999</v>
      </c>
    </row>
    <row r="3475" spans="1:6" s="4" customFormat="1" ht="144" x14ac:dyDescent="0.3">
      <c r="A3475" s="1" t="s">
        <v>373</v>
      </c>
      <c r="B3475" s="1" t="s">
        <v>1420</v>
      </c>
      <c r="C3475" s="1" t="s">
        <v>1471</v>
      </c>
      <c r="D3475" s="1"/>
      <c r="E3475" s="2" t="s">
        <v>819</v>
      </c>
      <c r="F3475" s="3">
        <v>1198448.2298999999</v>
      </c>
    </row>
    <row r="3476" spans="1:6" s="4" customFormat="1" ht="60" hidden="1" x14ac:dyDescent="0.3">
      <c r="A3476" s="1" t="s">
        <v>373</v>
      </c>
      <c r="B3476" s="1" t="s">
        <v>1420</v>
      </c>
      <c r="C3476" s="1" t="s">
        <v>1471</v>
      </c>
      <c r="D3476" s="1" t="s">
        <v>345</v>
      </c>
      <c r="E3476" s="2" t="s">
        <v>671</v>
      </c>
      <c r="F3476" s="3">
        <v>1198448.2298999999</v>
      </c>
    </row>
    <row r="3477" spans="1:6" s="4" customFormat="1" ht="24" hidden="1" x14ac:dyDescent="0.3">
      <c r="A3477" s="1" t="s">
        <v>373</v>
      </c>
      <c r="B3477" s="1" t="s">
        <v>1420</v>
      </c>
      <c r="C3477" s="1" t="s">
        <v>1471</v>
      </c>
      <c r="D3477" s="1" t="s">
        <v>344</v>
      </c>
      <c r="E3477" s="2" t="s">
        <v>672</v>
      </c>
      <c r="F3477" s="3">
        <v>1198448.2298999999</v>
      </c>
    </row>
    <row r="3478" spans="1:6" s="4" customFormat="1" ht="204" x14ac:dyDescent="0.3">
      <c r="A3478" s="1" t="s">
        <v>373</v>
      </c>
      <c r="B3478" s="1" t="s">
        <v>1420</v>
      </c>
      <c r="C3478" s="1" t="s">
        <v>1472</v>
      </c>
      <c r="D3478" s="1"/>
      <c r="E3478" s="2" t="s">
        <v>1390</v>
      </c>
      <c r="F3478" s="3">
        <v>2351.5</v>
      </c>
    </row>
    <row r="3479" spans="1:6" s="4" customFormat="1" ht="60" hidden="1" x14ac:dyDescent="0.3">
      <c r="A3479" s="1" t="s">
        <v>373</v>
      </c>
      <c r="B3479" s="1" t="s">
        <v>1420</v>
      </c>
      <c r="C3479" s="1" t="s">
        <v>1472</v>
      </c>
      <c r="D3479" s="1" t="s">
        <v>345</v>
      </c>
      <c r="E3479" s="2" t="s">
        <v>671</v>
      </c>
      <c r="F3479" s="3">
        <v>2351.5</v>
      </c>
    </row>
    <row r="3480" spans="1:6" s="4" customFormat="1" ht="24" hidden="1" x14ac:dyDescent="0.3">
      <c r="A3480" s="1" t="s">
        <v>373</v>
      </c>
      <c r="B3480" s="1" t="s">
        <v>1420</v>
      </c>
      <c r="C3480" s="1" t="s">
        <v>1472</v>
      </c>
      <c r="D3480" s="1" t="s">
        <v>344</v>
      </c>
      <c r="E3480" s="2" t="s">
        <v>672</v>
      </c>
      <c r="F3480" s="3">
        <v>2351.5</v>
      </c>
    </row>
    <row r="3481" spans="1:6" s="4" customFormat="1" ht="84" x14ac:dyDescent="0.3">
      <c r="A3481" s="1" t="s">
        <v>373</v>
      </c>
      <c r="B3481" s="1" t="s">
        <v>1420</v>
      </c>
      <c r="C3481" s="1" t="s">
        <v>1457</v>
      </c>
      <c r="D3481" s="1"/>
      <c r="E3481" s="2" t="s">
        <v>1458</v>
      </c>
      <c r="F3481" s="3">
        <v>212800</v>
      </c>
    </row>
    <row r="3482" spans="1:6" s="4" customFormat="1" ht="60" hidden="1" x14ac:dyDescent="0.3">
      <c r="A3482" s="1" t="s">
        <v>373</v>
      </c>
      <c r="B3482" s="1" t="s">
        <v>1420</v>
      </c>
      <c r="C3482" s="1" t="s">
        <v>1457</v>
      </c>
      <c r="D3482" s="1" t="s">
        <v>345</v>
      </c>
      <c r="E3482" s="2" t="s">
        <v>671</v>
      </c>
      <c r="F3482" s="3">
        <v>212800</v>
      </c>
    </row>
    <row r="3483" spans="1:6" s="4" customFormat="1" ht="24" hidden="1" x14ac:dyDescent="0.3">
      <c r="A3483" s="1" t="s">
        <v>373</v>
      </c>
      <c r="B3483" s="1" t="s">
        <v>1420</v>
      </c>
      <c r="C3483" s="1" t="s">
        <v>1457</v>
      </c>
      <c r="D3483" s="1" t="s">
        <v>344</v>
      </c>
      <c r="E3483" s="2" t="s">
        <v>672</v>
      </c>
      <c r="F3483" s="3">
        <v>212800</v>
      </c>
    </row>
    <row r="3484" spans="1:6" s="4" customFormat="1" ht="120" x14ac:dyDescent="0.3">
      <c r="A3484" s="1" t="s">
        <v>373</v>
      </c>
      <c r="B3484" s="1" t="s">
        <v>1420</v>
      </c>
      <c r="C3484" s="1" t="s">
        <v>1339</v>
      </c>
      <c r="D3484" s="1"/>
      <c r="E3484" s="2" t="s">
        <v>1383</v>
      </c>
      <c r="F3484" s="3">
        <v>3396.3397</v>
      </c>
    </row>
    <row r="3485" spans="1:6" s="4" customFormat="1" ht="108" x14ac:dyDescent="0.3">
      <c r="A3485" s="1" t="s">
        <v>373</v>
      </c>
      <c r="B3485" s="1" t="s">
        <v>1420</v>
      </c>
      <c r="C3485" s="1" t="s">
        <v>1340</v>
      </c>
      <c r="D3485" s="1"/>
      <c r="E3485" s="2" t="s">
        <v>1384</v>
      </c>
      <c r="F3485" s="3">
        <v>3396.3397</v>
      </c>
    </row>
    <row r="3486" spans="1:6" s="4" customFormat="1" ht="60" hidden="1" x14ac:dyDescent="0.3">
      <c r="A3486" s="1" t="s">
        <v>373</v>
      </c>
      <c r="B3486" s="1" t="s">
        <v>1420</v>
      </c>
      <c r="C3486" s="1" t="s">
        <v>1340</v>
      </c>
      <c r="D3486" s="1" t="s">
        <v>345</v>
      </c>
      <c r="E3486" s="2" t="s">
        <v>671</v>
      </c>
      <c r="F3486" s="3">
        <v>3396.3397</v>
      </c>
    </row>
    <row r="3487" spans="1:6" s="4" customFormat="1" ht="24" hidden="1" x14ac:dyDescent="0.3">
      <c r="A3487" s="1" t="s">
        <v>373</v>
      </c>
      <c r="B3487" s="1" t="s">
        <v>1420</v>
      </c>
      <c r="C3487" s="1" t="s">
        <v>1340</v>
      </c>
      <c r="D3487" s="1" t="s">
        <v>344</v>
      </c>
      <c r="E3487" s="2" t="s">
        <v>672</v>
      </c>
      <c r="F3487" s="3">
        <v>3396.3397</v>
      </c>
    </row>
    <row r="3488" spans="1:6" s="4" customFormat="1" ht="36" hidden="1" x14ac:dyDescent="0.3">
      <c r="A3488" s="1" t="s">
        <v>373</v>
      </c>
      <c r="B3488" s="1" t="s">
        <v>147</v>
      </c>
      <c r="C3488" s="1"/>
      <c r="D3488" s="1"/>
      <c r="E3488" s="2" t="s">
        <v>622</v>
      </c>
      <c r="F3488" s="3">
        <v>1118474.17814</v>
      </c>
    </row>
    <row r="3489" spans="1:6" s="4" customFormat="1" hidden="1" x14ac:dyDescent="0.3">
      <c r="A3489" s="1" t="s">
        <v>373</v>
      </c>
      <c r="B3489" s="1" t="s">
        <v>1422</v>
      </c>
      <c r="C3489" s="1"/>
      <c r="D3489" s="1"/>
      <c r="E3489" s="2" t="s">
        <v>645</v>
      </c>
      <c r="F3489" s="3">
        <v>877110.05438999995</v>
      </c>
    </row>
    <row r="3490" spans="1:6" s="4" customFormat="1" ht="72" x14ac:dyDescent="0.3">
      <c r="A3490" s="1" t="s">
        <v>373</v>
      </c>
      <c r="B3490" s="1" t="s">
        <v>1422</v>
      </c>
      <c r="C3490" s="1" t="s">
        <v>263</v>
      </c>
      <c r="D3490" s="1"/>
      <c r="E3490" s="2" t="s">
        <v>812</v>
      </c>
      <c r="F3490" s="3">
        <v>235359.46809000001</v>
      </c>
    </row>
    <row r="3491" spans="1:6" s="4" customFormat="1" ht="84" x14ac:dyDescent="0.3">
      <c r="A3491" s="1" t="s">
        <v>373</v>
      </c>
      <c r="B3491" s="1" t="s">
        <v>1422</v>
      </c>
      <c r="C3491" s="1" t="s">
        <v>264</v>
      </c>
      <c r="D3491" s="1"/>
      <c r="E3491" s="2" t="s">
        <v>813</v>
      </c>
      <c r="F3491" s="3">
        <v>186698.1</v>
      </c>
    </row>
    <row r="3492" spans="1:6" s="4" customFormat="1" ht="132" x14ac:dyDescent="0.3">
      <c r="A3492" s="1" t="s">
        <v>373</v>
      </c>
      <c r="B3492" s="1" t="s">
        <v>1422</v>
      </c>
      <c r="C3492" s="1" t="s">
        <v>425</v>
      </c>
      <c r="D3492" s="1"/>
      <c r="E3492" s="2" t="s">
        <v>823</v>
      </c>
      <c r="F3492" s="3">
        <v>186698.1</v>
      </c>
    </row>
    <row r="3493" spans="1:6" s="4" customFormat="1" ht="48" x14ac:dyDescent="0.3">
      <c r="A3493" s="1" t="s">
        <v>373</v>
      </c>
      <c r="B3493" s="1" t="s">
        <v>1422</v>
      </c>
      <c r="C3493" s="1" t="s">
        <v>402</v>
      </c>
      <c r="D3493" s="1"/>
      <c r="E3493" s="2" t="s">
        <v>824</v>
      </c>
      <c r="F3493" s="3">
        <v>1215</v>
      </c>
    </row>
    <row r="3494" spans="1:6" s="4" customFormat="1" ht="72" hidden="1" x14ac:dyDescent="0.3">
      <c r="A3494" s="1" t="s">
        <v>373</v>
      </c>
      <c r="B3494" s="1" t="s">
        <v>1422</v>
      </c>
      <c r="C3494" s="1" t="s">
        <v>402</v>
      </c>
      <c r="D3494" s="1" t="s">
        <v>51</v>
      </c>
      <c r="E3494" s="2" t="s">
        <v>663</v>
      </c>
      <c r="F3494" s="3">
        <v>1215</v>
      </c>
    </row>
    <row r="3495" spans="1:6" s="4" customFormat="1" ht="84" hidden="1" x14ac:dyDescent="0.3">
      <c r="A3495" s="1" t="s">
        <v>373</v>
      </c>
      <c r="B3495" s="1" t="s">
        <v>1422</v>
      </c>
      <c r="C3495" s="1" t="s">
        <v>402</v>
      </c>
      <c r="D3495" s="1" t="s">
        <v>52</v>
      </c>
      <c r="E3495" s="2" t="s">
        <v>664</v>
      </c>
      <c r="F3495" s="3">
        <v>1215</v>
      </c>
    </row>
    <row r="3496" spans="1:6" s="4" customFormat="1" ht="84" x14ac:dyDescent="0.3">
      <c r="A3496" s="1" t="s">
        <v>373</v>
      </c>
      <c r="B3496" s="1" t="s">
        <v>1422</v>
      </c>
      <c r="C3496" s="1" t="s">
        <v>403</v>
      </c>
      <c r="D3496" s="1"/>
      <c r="E3496" s="2" t="s">
        <v>825</v>
      </c>
      <c r="F3496" s="3">
        <v>165640.4</v>
      </c>
    </row>
    <row r="3497" spans="1:6" s="4" customFormat="1" ht="24" hidden="1" x14ac:dyDescent="0.3">
      <c r="A3497" s="1" t="s">
        <v>373</v>
      </c>
      <c r="B3497" s="1" t="s">
        <v>1422</v>
      </c>
      <c r="C3497" s="1" t="s">
        <v>403</v>
      </c>
      <c r="D3497" s="1" t="s">
        <v>53</v>
      </c>
      <c r="E3497" s="2" t="s">
        <v>679</v>
      </c>
      <c r="F3497" s="3">
        <v>165640.4</v>
      </c>
    </row>
    <row r="3498" spans="1:6" s="4" customFormat="1" ht="120" hidden="1" x14ac:dyDescent="0.3">
      <c r="A3498" s="1" t="s">
        <v>373</v>
      </c>
      <c r="B3498" s="1" t="s">
        <v>1422</v>
      </c>
      <c r="C3498" s="1" t="s">
        <v>403</v>
      </c>
      <c r="D3498" s="1" t="s">
        <v>262</v>
      </c>
      <c r="E3498" s="2" t="s">
        <v>680</v>
      </c>
      <c r="F3498" s="3">
        <v>165640.4</v>
      </c>
    </row>
    <row r="3499" spans="1:6" s="4" customFormat="1" ht="132" x14ac:dyDescent="0.3">
      <c r="A3499" s="1" t="s">
        <v>373</v>
      </c>
      <c r="B3499" s="1" t="s">
        <v>1422</v>
      </c>
      <c r="C3499" s="1" t="s">
        <v>1317</v>
      </c>
      <c r="D3499" s="1"/>
      <c r="E3499" s="2" t="s">
        <v>1318</v>
      </c>
      <c r="F3499" s="3">
        <v>19842.7</v>
      </c>
    </row>
    <row r="3500" spans="1:6" s="4" customFormat="1" ht="24" hidden="1" x14ac:dyDescent="0.3">
      <c r="A3500" s="1" t="s">
        <v>373</v>
      </c>
      <c r="B3500" s="1" t="s">
        <v>1422</v>
      </c>
      <c r="C3500" s="1" t="s">
        <v>1317</v>
      </c>
      <c r="D3500" s="1" t="s">
        <v>53</v>
      </c>
      <c r="E3500" s="2" t="s">
        <v>679</v>
      </c>
      <c r="F3500" s="3">
        <v>19842.7</v>
      </c>
    </row>
    <row r="3501" spans="1:6" s="4" customFormat="1" ht="120" hidden="1" x14ac:dyDescent="0.3">
      <c r="A3501" s="1" t="s">
        <v>373</v>
      </c>
      <c r="B3501" s="1" t="s">
        <v>1422</v>
      </c>
      <c r="C3501" s="1" t="s">
        <v>1317</v>
      </c>
      <c r="D3501" s="1" t="s">
        <v>262</v>
      </c>
      <c r="E3501" s="2" t="s">
        <v>680</v>
      </c>
      <c r="F3501" s="3">
        <v>19842.7</v>
      </c>
    </row>
    <row r="3502" spans="1:6" s="4" customFormat="1" ht="132" x14ac:dyDescent="0.3">
      <c r="A3502" s="1" t="s">
        <v>373</v>
      </c>
      <c r="B3502" s="1" t="s">
        <v>1422</v>
      </c>
      <c r="C3502" s="1" t="s">
        <v>401</v>
      </c>
      <c r="D3502" s="1"/>
      <c r="E3502" s="2" t="s">
        <v>826</v>
      </c>
      <c r="F3502" s="3">
        <v>48661.368090000004</v>
      </c>
    </row>
    <row r="3503" spans="1:6" s="4" customFormat="1" ht="108" x14ac:dyDescent="0.3">
      <c r="A3503" s="1" t="s">
        <v>373</v>
      </c>
      <c r="B3503" s="1" t="s">
        <v>1422</v>
      </c>
      <c r="C3503" s="1" t="s">
        <v>405</v>
      </c>
      <c r="D3503" s="1"/>
      <c r="E3503" s="2" t="s">
        <v>2</v>
      </c>
      <c r="F3503" s="3">
        <v>48661.368090000004</v>
      </c>
    </row>
    <row r="3504" spans="1:6" s="4" customFormat="1" ht="60" hidden="1" x14ac:dyDescent="0.3">
      <c r="A3504" s="1" t="s">
        <v>373</v>
      </c>
      <c r="B3504" s="1" t="s">
        <v>1422</v>
      </c>
      <c r="C3504" s="1" t="s">
        <v>405</v>
      </c>
      <c r="D3504" s="1" t="s">
        <v>345</v>
      </c>
      <c r="E3504" s="2" t="s">
        <v>671</v>
      </c>
      <c r="F3504" s="3">
        <v>48661.368090000004</v>
      </c>
    </row>
    <row r="3505" spans="1:6" s="4" customFormat="1" ht="24" hidden="1" x14ac:dyDescent="0.3">
      <c r="A3505" s="1" t="s">
        <v>373</v>
      </c>
      <c r="B3505" s="1" t="s">
        <v>1422</v>
      </c>
      <c r="C3505" s="1" t="s">
        <v>405</v>
      </c>
      <c r="D3505" s="1" t="s">
        <v>344</v>
      </c>
      <c r="E3505" s="2" t="s">
        <v>672</v>
      </c>
      <c r="F3505" s="3">
        <v>48661.368090000004</v>
      </c>
    </row>
    <row r="3506" spans="1:6" s="4" customFormat="1" ht="48" x14ac:dyDescent="0.3">
      <c r="A3506" s="1" t="s">
        <v>373</v>
      </c>
      <c r="B3506" s="1" t="s">
        <v>1422</v>
      </c>
      <c r="C3506" s="1" t="s">
        <v>266</v>
      </c>
      <c r="D3506" s="1"/>
      <c r="E3506" s="2" t="s">
        <v>5</v>
      </c>
      <c r="F3506" s="3">
        <v>279101.18003000005</v>
      </c>
    </row>
    <row r="3507" spans="1:6" s="4" customFormat="1" ht="72" x14ac:dyDescent="0.3">
      <c r="A3507" s="1" t="s">
        <v>373</v>
      </c>
      <c r="B3507" s="1" t="s">
        <v>1422</v>
      </c>
      <c r="C3507" s="1" t="s">
        <v>267</v>
      </c>
      <c r="D3507" s="1"/>
      <c r="E3507" s="2" t="s">
        <v>6</v>
      </c>
      <c r="F3507" s="3">
        <v>202488.28503000003</v>
      </c>
    </row>
    <row r="3508" spans="1:6" s="4" customFormat="1" ht="60" x14ac:dyDescent="0.3">
      <c r="A3508" s="1" t="s">
        <v>373</v>
      </c>
      <c r="B3508" s="1" t="s">
        <v>1422</v>
      </c>
      <c r="C3508" s="1" t="s">
        <v>406</v>
      </c>
      <c r="D3508" s="1"/>
      <c r="E3508" s="2" t="s">
        <v>9</v>
      </c>
      <c r="F3508" s="3">
        <v>7798</v>
      </c>
    </row>
    <row r="3509" spans="1:6" s="4" customFormat="1" ht="72" hidden="1" x14ac:dyDescent="0.3">
      <c r="A3509" s="1" t="s">
        <v>373</v>
      </c>
      <c r="B3509" s="1" t="s">
        <v>1422</v>
      </c>
      <c r="C3509" s="1" t="s">
        <v>406</v>
      </c>
      <c r="D3509" s="1" t="s">
        <v>51</v>
      </c>
      <c r="E3509" s="2" t="s">
        <v>663</v>
      </c>
      <c r="F3509" s="3">
        <v>7798</v>
      </c>
    </row>
    <row r="3510" spans="1:6" s="4" customFormat="1" ht="84" hidden="1" x14ac:dyDescent="0.3">
      <c r="A3510" s="1" t="s">
        <v>373</v>
      </c>
      <c r="B3510" s="1" t="s">
        <v>1422</v>
      </c>
      <c r="C3510" s="1" t="s">
        <v>406</v>
      </c>
      <c r="D3510" s="1" t="s">
        <v>52</v>
      </c>
      <c r="E3510" s="2" t="s">
        <v>664</v>
      </c>
      <c r="F3510" s="3">
        <v>7798</v>
      </c>
    </row>
    <row r="3511" spans="1:6" s="4" customFormat="1" ht="120" x14ac:dyDescent="0.3">
      <c r="A3511" s="1" t="s">
        <v>373</v>
      </c>
      <c r="B3511" s="1" t="s">
        <v>1422</v>
      </c>
      <c r="C3511" s="1" t="s">
        <v>407</v>
      </c>
      <c r="D3511" s="1"/>
      <c r="E3511" s="2" t="s">
        <v>10</v>
      </c>
      <c r="F3511" s="3">
        <v>137941.02160000001</v>
      </c>
    </row>
    <row r="3512" spans="1:6" s="4" customFormat="1" ht="72" hidden="1" x14ac:dyDescent="0.3">
      <c r="A3512" s="1" t="s">
        <v>373</v>
      </c>
      <c r="B3512" s="1" t="s">
        <v>1422</v>
      </c>
      <c r="C3512" s="1" t="s">
        <v>407</v>
      </c>
      <c r="D3512" s="1" t="s">
        <v>51</v>
      </c>
      <c r="E3512" s="2" t="s">
        <v>663</v>
      </c>
      <c r="F3512" s="3">
        <v>137941.02160000001</v>
      </c>
    </row>
    <row r="3513" spans="1:6" s="4" customFormat="1" ht="84" hidden="1" x14ac:dyDescent="0.3">
      <c r="A3513" s="1" t="s">
        <v>373</v>
      </c>
      <c r="B3513" s="1" t="s">
        <v>1422</v>
      </c>
      <c r="C3513" s="1" t="s">
        <v>407</v>
      </c>
      <c r="D3513" s="1" t="s">
        <v>52</v>
      </c>
      <c r="E3513" s="2" t="s">
        <v>664</v>
      </c>
      <c r="F3513" s="3">
        <v>137941.02160000001</v>
      </c>
    </row>
    <row r="3514" spans="1:6" s="4" customFormat="1" ht="96" x14ac:dyDescent="0.3">
      <c r="A3514" s="1" t="s">
        <v>373</v>
      </c>
      <c r="B3514" s="1" t="s">
        <v>1422</v>
      </c>
      <c r="C3514" s="1" t="s">
        <v>426</v>
      </c>
      <c r="D3514" s="1"/>
      <c r="E3514" s="2" t="s">
        <v>11</v>
      </c>
      <c r="F3514" s="3">
        <v>56749.263430000006</v>
      </c>
    </row>
    <row r="3515" spans="1:6" s="4" customFormat="1" ht="120" x14ac:dyDescent="0.3">
      <c r="A3515" s="1" t="s">
        <v>373</v>
      </c>
      <c r="B3515" s="1" t="s">
        <v>1422</v>
      </c>
      <c r="C3515" s="1" t="s">
        <v>1341</v>
      </c>
      <c r="D3515" s="1"/>
      <c r="E3515" s="2" t="s">
        <v>1385</v>
      </c>
      <c r="F3515" s="3">
        <v>395.28300000000002</v>
      </c>
    </row>
    <row r="3516" spans="1:6" s="4" customFormat="1" ht="60" hidden="1" x14ac:dyDescent="0.3">
      <c r="A3516" s="1" t="s">
        <v>373</v>
      </c>
      <c r="B3516" s="1" t="s">
        <v>1422</v>
      </c>
      <c r="C3516" s="1" t="s">
        <v>1341</v>
      </c>
      <c r="D3516" s="1" t="s">
        <v>345</v>
      </c>
      <c r="E3516" s="2" t="s">
        <v>671</v>
      </c>
      <c r="F3516" s="3">
        <v>395.28300000000002</v>
      </c>
    </row>
    <row r="3517" spans="1:6" s="4" customFormat="1" ht="24" hidden="1" x14ac:dyDescent="0.3">
      <c r="A3517" s="1" t="s">
        <v>373</v>
      </c>
      <c r="B3517" s="1" t="s">
        <v>1422</v>
      </c>
      <c r="C3517" s="1" t="s">
        <v>1341</v>
      </c>
      <c r="D3517" s="1" t="s">
        <v>344</v>
      </c>
      <c r="E3517" s="2" t="s">
        <v>672</v>
      </c>
      <c r="F3517" s="3">
        <v>395.28300000000002</v>
      </c>
    </row>
    <row r="3518" spans="1:6" s="4" customFormat="1" ht="36" x14ac:dyDescent="0.3">
      <c r="A3518" s="1" t="s">
        <v>373</v>
      </c>
      <c r="B3518" s="1" t="s">
        <v>1422</v>
      </c>
      <c r="C3518" s="1" t="s">
        <v>408</v>
      </c>
      <c r="D3518" s="1"/>
      <c r="E3518" s="2" t="s">
        <v>12</v>
      </c>
      <c r="F3518" s="3">
        <v>9233.8709999999992</v>
      </c>
    </row>
    <row r="3519" spans="1:6" s="4" customFormat="1" ht="60" hidden="1" x14ac:dyDescent="0.3">
      <c r="A3519" s="1" t="s">
        <v>373</v>
      </c>
      <c r="B3519" s="1" t="s">
        <v>1422</v>
      </c>
      <c r="C3519" s="1" t="s">
        <v>408</v>
      </c>
      <c r="D3519" s="1" t="s">
        <v>345</v>
      </c>
      <c r="E3519" s="2" t="s">
        <v>671</v>
      </c>
      <c r="F3519" s="3">
        <v>9233.8709999999992</v>
      </c>
    </row>
    <row r="3520" spans="1:6" s="4" customFormat="1" ht="24" hidden="1" x14ac:dyDescent="0.3">
      <c r="A3520" s="1" t="s">
        <v>373</v>
      </c>
      <c r="B3520" s="1" t="s">
        <v>1422</v>
      </c>
      <c r="C3520" s="1" t="s">
        <v>408</v>
      </c>
      <c r="D3520" s="1" t="s">
        <v>344</v>
      </c>
      <c r="E3520" s="2" t="s">
        <v>672</v>
      </c>
      <c r="F3520" s="3">
        <v>9233.8709999999992</v>
      </c>
    </row>
    <row r="3521" spans="1:6" s="4" customFormat="1" ht="36" x14ac:dyDescent="0.3">
      <c r="A3521" s="1" t="s">
        <v>373</v>
      </c>
      <c r="B3521" s="1" t="s">
        <v>1422</v>
      </c>
      <c r="C3521" s="1" t="s">
        <v>409</v>
      </c>
      <c r="D3521" s="1"/>
      <c r="E3521" s="2" t="s">
        <v>13</v>
      </c>
      <c r="F3521" s="3">
        <v>31693.508430000002</v>
      </c>
    </row>
    <row r="3522" spans="1:6" s="4" customFormat="1" ht="60" hidden="1" x14ac:dyDescent="0.3">
      <c r="A3522" s="1" t="s">
        <v>373</v>
      </c>
      <c r="B3522" s="1" t="s">
        <v>1422</v>
      </c>
      <c r="C3522" s="1" t="s">
        <v>409</v>
      </c>
      <c r="D3522" s="1" t="s">
        <v>345</v>
      </c>
      <c r="E3522" s="2" t="s">
        <v>671</v>
      </c>
      <c r="F3522" s="3">
        <v>31693.508430000002</v>
      </c>
    </row>
    <row r="3523" spans="1:6" s="4" customFormat="1" ht="24" hidden="1" x14ac:dyDescent="0.3">
      <c r="A3523" s="1" t="s">
        <v>373</v>
      </c>
      <c r="B3523" s="1" t="s">
        <v>1422</v>
      </c>
      <c r="C3523" s="1" t="s">
        <v>409</v>
      </c>
      <c r="D3523" s="1" t="s">
        <v>344</v>
      </c>
      <c r="E3523" s="2" t="s">
        <v>672</v>
      </c>
      <c r="F3523" s="3">
        <v>31693.508430000002</v>
      </c>
    </row>
    <row r="3524" spans="1:6" s="4" customFormat="1" ht="36" x14ac:dyDescent="0.3">
      <c r="A3524" s="1" t="s">
        <v>373</v>
      </c>
      <c r="B3524" s="1" t="s">
        <v>1422</v>
      </c>
      <c r="C3524" s="1" t="s">
        <v>1342</v>
      </c>
      <c r="D3524" s="1"/>
      <c r="E3524" s="2" t="s">
        <v>1373</v>
      </c>
      <c r="F3524" s="3">
        <v>2744.8009999999999</v>
      </c>
    </row>
    <row r="3525" spans="1:6" s="4" customFormat="1" ht="60" hidden="1" x14ac:dyDescent="0.3">
      <c r="A3525" s="1" t="s">
        <v>373</v>
      </c>
      <c r="B3525" s="1" t="s">
        <v>1422</v>
      </c>
      <c r="C3525" s="1" t="s">
        <v>1342</v>
      </c>
      <c r="D3525" s="1" t="s">
        <v>345</v>
      </c>
      <c r="E3525" s="2" t="s">
        <v>671</v>
      </c>
      <c r="F3525" s="3">
        <v>2744.8009999999999</v>
      </c>
    </row>
    <row r="3526" spans="1:6" s="4" customFormat="1" ht="24" hidden="1" x14ac:dyDescent="0.3">
      <c r="A3526" s="1" t="s">
        <v>373</v>
      </c>
      <c r="B3526" s="1" t="s">
        <v>1422</v>
      </c>
      <c r="C3526" s="1" t="s">
        <v>1342</v>
      </c>
      <c r="D3526" s="1" t="s">
        <v>344</v>
      </c>
      <c r="E3526" s="2" t="s">
        <v>672</v>
      </c>
      <c r="F3526" s="3">
        <v>2744.8009999999999</v>
      </c>
    </row>
    <row r="3527" spans="1:6" s="4" customFormat="1" ht="24" x14ac:dyDescent="0.3">
      <c r="A3527" s="1" t="s">
        <v>373</v>
      </c>
      <c r="B3527" s="1" t="s">
        <v>1422</v>
      </c>
      <c r="C3527" s="1" t="s">
        <v>410</v>
      </c>
      <c r="D3527" s="1"/>
      <c r="E3527" s="2" t="s">
        <v>14</v>
      </c>
      <c r="F3527" s="3">
        <v>2172.8000000000002</v>
      </c>
    </row>
    <row r="3528" spans="1:6" s="4" customFormat="1" ht="60" hidden="1" x14ac:dyDescent="0.3">
      <c r="A3528" s="1" t="s">
        <v>373</v>
      </c>
      <c r="B3528" s="1" t="s">
        <v>1422</v>
      </c>
      <c r="C3528" s="1" t="s">
        <v>410</v>
      </c>
      <c r="D3528" s="1" t="s">
        <v>345</v>
      </c>
      <c r="E3528" s="2" t="s">
        <v>671</v>
      </c>
      <c r="F3528" s="3">
        <v>2172.8000000000002</v>
      </c>
    </row>
    <row r="3529" spans="1:6" s="4" customFormat="1" ht="24" hidden="1" x14ac:dyDescent="0.3">
      <c r="A3529" s="1" t="s">
        <v>373</v>
      </c>
      <c r="B3529" s="1" t="s">
        <v>1422</v>
      </c>
      <c r="C3529" s="1" t="s">
        <v>410</v>
      </c>
      <c r="D3529" s="1" t="s">
        <v>344</v>
      </c>
      <c r="E3529" s="2" t="s">
        <v>672</v>
      </c>
      <c r="F3529" s="3">
        <v>2172.8000000000002</v>
      </c>
    </row>
    <row r="3530" spans="1:6" s="4" customFormat="1" ht="48" x14ac:dyDescent="0.3">
      <c r="A3530" s="1" t="s">
        <v>373</v>
      </c>
      <c r="B3530" s="1" t="s">
        <v>1422</v>
      </c>
      <c r="C3530" s="1" t="s">
        <v>411</v>
      </c>
      <c r="D3530" s="1"/>
      <c r="E3530" s="2" t="s">
        <v>15</v>
      </c>
      <c r="F3530" s="3">
        <v>3259.4</v>
      </c>
    </row>
    <row r="3531" spans="1:6" s="4" customFormat="1" ht="60" hidden="1" x14ac:dyDescent="0.3">
      <c r="A3531" s="1" t="s">
        <v>373</v>
      </c>
      <c r="B3531" s="1" t="s">
        <v>1422</v>
      </c>
      <c r="C3531" s="1" t="s">
        <v>411</v>
      </c>
      <c r="D3531" s="1" t="s">
        <v>345</v>
      </c>
      <c r="E3531" s="2" t="s">
        <v>671</v>
      </c>
      <c r="F3531" s="3">
        <v>3259.4</v>
      </c>
    </row>
    <row r="3532" spans="1:6" s="4" customFormat="1" ht="24" hidden="1" x14ac:dyDescent="0.3">
      <c r="A3532" s="1" t="s">
        <v>373</v>
      </c>
      <c r="B3532" s="1" t="s">
        <v>1422</v>
      </c>
      <c r="C3532" s="1" t="s">
        <v>411</v>
      </c>
      <c r="D3532" s="1" t="s">
        <v>344</v>
      </c>
      <c r="E3532" s="2" t="s">
        <v>672</v>
      </c>
      <c r="F3532" s="3">
        <v>3259.4</v>
      </c>
    </row>
    <row r="3533" spans="1:6" s="4" customFormat="1" ht="36" x14ac:dyDescent="0.3">
      <c r="A3533" s="1" t="s">
        <v>373</v>
      </c>
      <c r="B3533" s="1" t="s">
        <v>1422</v>
      </c>
      <c r="C3533" s="1" t="s">
        <v>1343</v>
      </c>
      <c r="D3533" s="1"/>
      <c r="E3533" s="2" t="s">
        <v>1374</v>
      </c>
      <c r="F3533" s="3">
        <v>472.8</v>
      </c>
    </row>
    <row r="3534" spans="1:6" s="4" customFormat="1" ht="60" hidden="1" x14ac:dyDescent="0.3">
      <c r="A3534" s="1" t="s">
        <v>373</v>
      </c>
      <c r="B3534" s="1" t="s">
        <v>1422</v>
      </c>
      <c r="C3534" s="1" t="s">
        <v>1343</v>
      </c>
      <c r="D3534" s="1" t="s">
        <v>345</v>
      </c>
      <c r="E3534" s="2" t="s">
        <v>671</v>
      </c>
      <c r="F3534" s="3">
        <v>472.8</v>
      </c>
    </row>
    <row r="3535" spans="1:6" s="4" customFormat="1" ht="24" hidden="1" x14ac:dyDescent="0.3">
      <c r="A3535" s="1" t="s">
        <v>373</v>
      </c>
      <c r="B3535" s="1" t="s">
        <v>1422</v>
      </c>
      <c r="C3535" s="1" t="s">
        <v>1343</v>
      </c>
      <c r="D3535" s="1" t="s">
        <v>344</v>
      </c>
      <c r="E3535" s="2" t="s">
        <v>672</v>
      </c>
      <c r="F3535" s="3">
        <v>472.8</v>
      </c>
    </row>
    <row r="3536" spans="1:6" s="4" customFormat="1" ht="36" x14ac:dyDescent="0.3">
      <c r="A3536" s="1" t="s">
        <v>373</v>
      </c>
      <c r="B3536" s="1" t="s">
        <v>1422</v>
      </c>
      <c r="C3536" s="1" t="s">
        <v>412</v>
      </c>
      <c r="D3536" s="1"/>
      <c r="E3536" s="2" t="s">
        <v>16</v>
      </c>
      <c r="F3536" s="3">
        <v>1820.1</v>
      </c>
    </row>
    <row r="3537" spans="1:6" s="4" customFormat="1" ht="60" hidden="1" x14ac:dyDescent="0.3">
      <c r="A3537" s="1" t="s">
        <v>373</v>
      </c>
      <c r="B3537" s="1" t="s">
        <v>1422</v>
      </c>
      <c r="C3537" s="1" t="s">
        <v>412</v>
      </c>
      <c r="D3537" s="1" t="s">
        <v>345</v>
      </c>
      <c r="E3537" s="2" t="s">
        <v>671</v>
      </c>
      <c r="F3537" s="3">
        <v>1820.1</v>
      </c>
    </row>
    <row r="3538" spans="1:6" s="4" customFormat="1" ht="24" hidden="1" x14ac:dyDescent="0.3">
      <c r="A3538" s="1" t="s">
        <v>373</v>
      </c>
      <c r="B3538" s="1" t="s">
        <v>1422</v>
      </c>
      <c r="C3538" s="1" t="s">
        <v>412</v>
      </c>
      <c r="D3538" s="1" t="s">
        <v>344</v>
      </c>
      <c r="E3538" s="2" t="s">
        <v>672</v>
      </c>
      <c r="F3538" s="3">
        <v>1820.1</v>
      </c>
    </row>
    <row r="3539" spans="1:6" s="4" customFormat="1" ht="24" x14ac:dyDescent="0.3">
      <c r="A3539" s="1" t="s">
        <v>373</v>
      </c>
      <c r="B3539" s="1" t="s">
        <v>1422</v>
      </c>
      <c r="C3539" s="1" t="s">
        <v>413</v>
      </c>
      <c r="D3539" s="1"/>
      <c r="E3539" s="2" t="s">
        <v>1286</v>
      </c>
      <c r="F3539" s="3">
        <v>4956.7</v>
      </c>
    </row>
    <row r="3540" spans="1:6" s="4" customFormat="1" ht="60" hidden="1" x14ac:dyDescent="0.3">
      <c r="A3540" s="1" t="s">
        <v>373</v>
      </c>
      <c r="B3540" s="1" t="s">
        <v>1422</v>
      </c>
      <c r="C3540" s="1" t="s">
        <v>413</v>
      </c>
      <c r="D3540" s="1" t="s">
        <v>345</v>
      </c>
      <c r="E3540" s="2" t="s">
        <v>671</v>
      </c>
      <c r="F3540" s="3">
        <v>4956.7</v>
      </c>
    </row>
    <row r="3541" spans="1:6" s="4" customFormat="1" ht="24" hidden="1" x14ac:dyDescent="0.3">
      <c r="A3541" s="1" t="s">
        <v>373</v>
      </c>
      <c r="B3541" s="1" t="s">
        <v>1422</v>
      </c>
      <c r="C3541" s="1" t="s">
        <v>413</v>
      </c>
      <c r="D3541" s="1" t="s">
        <v>344</v>
      </c>
      <c r="E3541" s="2" t="s">
        <v>672</v>
      </c>
      <c r="F3541" s="3">
        <v>4956.7</v>
      </c>
    </row>
    <row r="3542" spans="1:6" s="4" customFormat="1" ht="84" x14ac:dyDescent="0.3">
      <c r="A3542" s="1" t="s">
        <v>373</v>
      </c>
      <c r="B3542" s="1" t="s">
        <v>1422</v>
      </c>
      <c r="C3542" s="1" t="s">
        <v>427</v>
      </c>
      <c r="D3542" s="1"/>
      <c r="E3542" s="2" t="s">
        <v>21</v>
      </c>
      <c r="F3542" s="3">
        <v>76612.89499999999</v>
      </c>
    </row>
    <row r="3543" spans="1:6" s="4" customFormat="1" ht="84" x14ac:dyDescent="0.3">
      <c r="A3543" s="1" t="s">
        <v>373</v>
      </c>
      <c r="B3543" s="1" t="s">
        <v>1422</v>
      </c>
      <c r="C3543" s="1" t="s">
        <v>416</v>
      </c>
      <c r="D3543" s="1"/>
      <c r="E3543" s="2" t="s">
        <v>22</v>
      </c>
      <c r="F3543" s="3">
        <v>34788.494999999995</v>
      </c>
    </row>
    <row r="3544" spans="1:6" s="4" customFormat="1" ht="48" x14ac:dyDescent="0.3">
      <c r="A3544" s="1" t="s">
        <v>373</v>
      </c>
      <c r="B3544" s="1" t="s">
        <v>1422</v>
      </c>
      <c r="C3544" s="1" t="s">
        <v>1238</v>
      </c>
      <c r="D3544" s="1"/>
      <c r="E3544" s="2" t="s">
        <v>1240</v>
      </c>
      <c r="F3544" s="3">
        <v>34263.394999999997</v>
      </c>
    </row>
    <row r="3545" spans="1:6" s="4" customFormat="1" ht="72" hidden="1" x14ac:dyDescent="0.3">
      <c r="A3545" s="1" t="s">
        <v>373</v>
      </c>
      <c r="B3545" s="1" t="s">
        <v>1422</v>
      </c>
      <c r="C3545" s="1" t="s">
        <v>1238</v>
      </c>
      <c r="D3545" s="1" t="s">
        <v>51</v>
      </c>
      <c r="E3545" s="2" t="s">
        <v>663</v>
      </c>
      <c r="F3545" s="3">
        <v>34263.394999999997</v>
      </c>
    </row>
    <row r="3546" spans="1:6" s="4" customFormat="1" ht="84" hidden="1" x14ac:dyDescent="0.3">
      <c r="A3546" s="1" t="s">
        <v>373</v>
      </c>
      <c r="B3546" s="1" t="s">
        <v>1422</v>
      </c>
      <c r="C3546" s="1" t="s">
        <v>1238</v>
      </c>
      <c r="D3546" s="1" t="s">
        <v>52</v>
      </c>
      <c r="E3546" s="2" t="s">
        <v>664</v>
      </c>
      <c r="F3546" s="3">
        <v>34263.394999999997</v>
      </c>
    </row>
    <row r="3547" spans="1:6" s="4" customFormat="1" ht="144" x14ac:dyDescent="0.3">
      <c r="A3547" s="1" t="s">
        <v>373</v>
      </c>
      <c r="B3547" s="1" t="s">
        <v>1422</v>
      </c>
      <c r="C3547" s="1" t="s">
        <v>1239</v>
      </c>
      <c r="D3547" s="1"/>
      <c r="E3547" s="2" t="s">
        <v>1241</v>
      </c>
      <c r="F3547" s="3">
        <v>525.1</v>
      </c>
    </row>
    <row r="3548" spans="1:6" s="4" customFormat="1" ht="72" hidden="1" x14ac:dyDescent="0.3">
      <c r="A3548" s="1" t="s">
        <v>373</v>
      </c>
      <c r="B3548" s="1" t="s">
        <v>1422</v>
      </c>
      <c r="C3548" s="1" t="s">
        <v>1239</v>
      </c>
      <c r="D3548" s="1" t="s">
        <v>51</v>
      </c>
      <c r="E3548" s="2" t="s">
        <v>663</v>
      </c>
      <c r="F3548" s="3">
        <v>525.1</v>
      </c>
    </row>
    <row r="3549" spans="1:6" s="4" customFormat="1" ht="84" hidden="1" x14ac:dyDescent="0.3">
      <c r="A3549" s="1" t="s">
        <v>373</v>
      </c>
      <c r="B3549" s="1" t="s">
        <v>1422</v>
      </c>
      <c r="C3549" s="1" t="s">
        <v>1239</v>
      </c>
      <c r="D3549" s="1" t="s">
        <v>52</v>
      </c>
      <c r="E3549" s="2" t="s">
        <v>664</v>
      </c>
      <c r="F3549" s="3">
        <v>525.1</v>
      </c>
    </row>
    <row r="3550" spans="1:6" s="4" customFormat="1" ht="48" x14ac:dyDescent="0.3">
      <c r="A3550" s="1" t="s">
        <v>373</v>
      </c>
      <c r="B3550" s="1" t="s">
        <v>1422</v>
      </c>
      <c r="C3550" s="1" t="s">
        <v>417</v>
      </c>
      <c r="D3550" s="1"/>
      <c r="E3550" s="2" t="s">
        <v>23</v>
      </c>
      <c r="F3550" s="3">
        <v>2291.6</v>
      </c>
    </row>
    <row r="3551" spans="1:6" s="4" customFormat="1" ht="72" hidden="1" x14ac:dyDescent="0.3">
      <c r="A3551" s="1" t="s">
        <v>373</v>
      </c>
      <c r="B3551" s="1" t="s">
        <v>1422</v>
      </c>
      <c r="C3551" s="1" t="s">
        <v>417</v>
      </c>
      <c r="D3551" s="1" t="s">
        <v>51</v>
      </c>
      <c r="E3551" s="2" t="s">
        <v>663</v>
      </c>
      <c r="F3551" s="3">
        <v>2291.6</v>
      </c>
    </row>
    <row r="3552" spans="1:6" s="4" customFormat="1" ht="84" hidden="1" x14ac:dyDescent="0.3">
      <c r="A3552" s="1" t="s">
        <v>373</v>
      </c>
      <c r="B3552" s="1" t="s">
        <v>1422</v>
      </c>
      <c r="C3552" s="1" t="s">
        <v>417</v>
      </c>
      <c r="D3552" s="1" t="s">
        <v>52</v>
      </c>
      <c r="E3552" s="2" t="s">
        <v>664</v>
      </c>
      <c r="F3552" s="3">
        <v>2291.6</v>
      </c>
    </row>
    <row r="3553" spans="1:6" s="4" customFormat="1" ht="120" x14ac:dyDescent="0.3">
      <c r="A3553" s="1" t="s">
        <v>373</v>
      </c>
      <c r="B3553" s="1" t="s">
        <v>1422</v>
      </c>
      <c r="C3553" s="1" t="s">
        <v>418</v>
      </c>
      <c r="D3553" s="1"/>
      <c r="E3553" s="2" t="s">
        <v>838</v>
      </c>
      <c r="F3553" s="3">
        <v>2053.1999999999998</v>
      </c>
    </row>
    <row r="3554" spans="1:6" s="4" customFormat="1" ht="72" hidden="1" x14ac:dyDescent="0.3">
      <c r="A3554" s="1" t="s">
        <v>373</v>
      </c>
      <c r="B3554" s="1" t="s">
        <v>1422</v>
      </c>
      <c r="C3554" s="1" t="s">
        <v>418</v>
      </c>
      <c r="D3554" s="1" t="s">
        <v>51</v>
      </c>
      <c r="E3554" s="2" t="s">
        <v>663</v>
      </c>
      <c r="F3554" s="3">
        <v>2053.1999999999998</v>
      </c>
    </row>
    <row r="3555" spans="1:6" s="4" customFormat="1" ht="84" hidden="1" x14ac:dyDescent="0.3">
      <c r="A3555" s="1" t="s">
        <v>373</v>
      </c>
      <c r="B3555" s="1" t="s">
        <v>1422</v>
      </c>
      <c r="C3555" s="1" t="s">
        <v>418</v>
      </c>
      <c r="D3555" s="1" t="s">
        <v>52</v>
      </c>
      <c r="E3555" s="2" t="s">
        <v>664</v>
      </c>
      <c r="F3555" s="3">
        <v>2053.1999999999998</v>
      </c>
    </row>
    <row r="3556" spans="1:6" s="4" customFormat="1" ht="120" x14ac:dyDescent="0.3">
      <c r="A3556" s="1" t="s">
        <v>373</v>
      </c>
      <c r="B3556" s="1" t="s">
        <v>1422</v>
      </c>
      <c r="C3556" s="1" t="s">
        <v>428</v>
      </c>
      <c r="D3556" s="1"/>
      <c r="E3556" s="2" t="s">
        <v>839</v>
      </c>
      <c r="F3556" s="3">
        <v>37479.599999999999</v>
      </c>
    </row>
    <row r="3557" spans="1:6" s="4" customFormat="1" ht="36" x14ac:dyDescent="0.3">
      <c r="A3557" s="1" t="s">
        <v>373</v>
      </c>
      <c r="B3557" s="1" t="s">
        <v>1422</v>
      </c>
      <c r="C3557" s="1" t="s">
        <v>419</v>
      </c>
      <c r="D3557" s="1"/>
      <c r="E3557" s="2" t="s">
        <v>840</v>
      </c>
      <c r="F3557" s="3">
        <v>30036.1</v>
      </c>
    </row>
    <row r="3558" spans="1:6" s="4" customFormat="1" ht="60" hidden="1" x14ac:dyDescent="0.3">
      <c r="A3558" s="1" t="s">
        <v>373</v>
      </c>
      <c r="B3558" s="1" t="s">
        <v>1422</v>
      </c>
      <c r="C3558" s="1" t="s">
        <v>419</v>
      </c>
      <c r="D3558" s="1" t="s">
        <v>345</v>
      </c>
      <c r="E3558" s="2" t="s">
        <v>671</v>
      </c>
      <c r="F3558" s="3">
        <v>30036.1</v>
      </c>
    </row>
    <row r="3559" spans="1:6" s="4" customFormat="1" ht="24" hidden="1" x14ac:dyDescent="0.3">
      <c r="A3559" s="1" t="s">
        <v>373</v>
      </c>
      <c r="B3559" s="1" t="s">
        <v>1422</v>
      </c>
      <c r="C3559" s="1" t="s">
        <v>419</v>
      </c>
      <c r="D3559" s="1" t="s">
        <v>344</v>
      </c>
      <c r="E3559" s="2" t="s">
        <v>672</v>
      </c>
      <c r="F3559" s="3">
        <v>30036.1</v>
      </c>
    </row>
    <row r="3560" spans="1:6" s="4" customFormat="1" ht="24" x14ac:dyDescent="0.3">
      <c r="A3560" s="1" t="s">
        <v>373</v>
      </c>
      <c r="B3560" s="1" t="s">
        <v>1422</v>
      </c>
      <c r="C3560" s="1" t="s">
        <v>420</v>
      </c>
      <c r="D3560" s="1"/>
      <c r="E3560" s="2" t="s">
        <v>841</v>
      </c>
      <c r="F3560" s="3">
        <v>7443.5</v>
      </c>
    </row>
    <row r="3561" spans="1:6" s="4" customFormat="1" ht="60" hidden="1" x14ac:dyDescent="0.3">
      <c r="A3561" s="1" t="s">
        <v>373</v>
      </c>
      <c r="B3561" s="1" t="s">
        <v>1422</v>
      </c>
      <c r="C3561" s="1" t="s">
        <v>420</v>
      </c>
      <c r="D3561" s="1" t="s">
        <v>345</v>
      </c>
      <c r="E3561" s="2" t="s">
        <v>671</v>
      </c>
      <c r="F3561" s="3">
        <v>7443.5</v>
      </c>
    </row>
    <row r="3562" spans="1:6" s="4" customFormat="1" ht="24" hidden="1" x14ac:dyDescent="0.3">
      <c r="A3562" s="1" t="s">
        <v>373</v>
      </c>
      <c r="B3562" s="1" t="s">
        <v>1422</v>
      </c>
      <c r="C3562" s="1" t="s">
        <v>420</v>
      </c>
      <c r="D3562" s="1" t="s">
        <v>344</v>
      </c>
      <c r="E3562" s="2" t="s">
        <v>672</v>
      </c>
      <c r="F3562" s="3">
        <v>7443.5</v>
      </c>
    </row>
    <row r="3563" spans="1:6" s="4" customFormat="1" ht="60" x14ac:dyDescent="0.3">
      <c r="A3563" s="1" t="s">
        <v>373</v>
      </c>
      <c r="B3563" s="1" t="s">
        <v>1422</v>
      </c>
      <c r="C3563" s="1" t="s">
        <v>289</v>
      </c>
      <c r="D3563" s="1"/>
      <c r="E3563" s="2" t="s">
        <v>871</v>
      </c>
      <c r="F3563" s="3">
        <v>362649.40626999998</v>
      </c>
    </row>
    <row r="3564" spans="1:6" s="4" customFormat="1" ht="84" x14ac:dyDescent="0.3">
      <c r="A3564" s="1" t="s">
        <v>373</v>
      </c>
      <c r="B3564" s="1" t="s">
        <v>1422</v>
      </c>
      <c r="C3564" s="1" t="s">
        <v>429</v>
      </c>
      <c r="D3564" s="1"/>
      <c r="E3564" s="2" t="s">
        <v>875</v>
      </c>
      <c r="F3564" s="3">
        <v>362649.40626999998</v>
      </c>
    </row>
    <row r="3565" spans="1:6" s="4" customFormat="1" ht="96" x14ac:dyDescent="0.3">
      <c r="A3565" s="1" t="s">
        <v>373</v>
      </c>
      <c r="B3565" s="1" t="s">
        <v>1422</v>
      </c>
      <c r="C3565" s="1" t="s">
        <v>430</v>
      </c>
      <c r="D3565" s="1"/>
      <c r="E3565" s="2" t="s">
        <v>876</v>
      </c>
      <c r="F3565" s="3">
        <v>92770.880539999998</v>
      </c>
    </row>
    <row r="3566" spans="1:6" s="4" customFormat="1" ht="48" x14ac:dyDescent="0.3">
      <c r="A3566" s="1" t="s">
        <v>373</v>
      </c>
      <c r="B3566" s="1" t="s">
        <v>1422</v>
      </c>
      <c r="C3566" s="1" t="s">
        <v>421</v>
      </c>
      <c r="D3566" s="1"/>
      <c r="E3566" s="2" t="s">
        <v>877</v>
      </c>
      <c r="F3566" s="3">
        <v>92770.880539999998</v>
      </c>
    </row>
    <row r="3567" spans="1:6" s="4" customFormat="1" ht="72" hidden="1" x14ac:dyDescent="0.3">
      <c r="A3567" s="1" t="s">
        <v>373</v>
      </c>
      <c r="B3567" s="1" t="s">
        <v>1422</v>
      </c>
      <c r="C3567" s="1" t="s">
        <v>421</v>
      </c>
      <c r="D3567" s="1" t="s">
        <v>51</v>
      </c>
      <c r="E3567" s="2" t="s">
        <v>663</v>
      </c>
      <c r="F3567" s="3">
        <v>92770.880539999998</v>
      </c>
    </row>
    <row r="3568" spans="1:6" s="4" customFormat="1" ht="84" hidden="1" x14ac:dyDescent="0.3">
      <c r="A3568" s="1" t="s">
        <v>373</v>
      </c>
      <c r="B3568" s="1" t="s">
        <v>1422</v>
      </c>
      <c r="C3568" s="1" t="s">
        <v>421</v>
      </c>
      <c r="D3568" s="1" t="s">
        <v>52</v>
      </c>
      <c r="E3568" s="2" t="s">
        <v>664</v>
      </c>
      <c r="F3568" s="3">
        <v>92770.880539999998</v>
      </c>
    </row>
    <row r="3569" spans="1:6" s="4" customFormat="1" ht="96" x14ac:dyDescent="0.3">
      <c r="A3569" s="1" t="s">
        <v>373</v>
      </c>
      <c r="B3569" s="1" t="s">
        <v>1422</v>
      </c>
      <c r="C3569" s="1" t="s">
        <v>431</v>
      </c>
      <c r="D3569" s="1"/>
      <c r="E3569" s="2" t="s">
        <v>878</v>
      </c>
      <c r="F3569" s="3">
        <v>269878.52572999999</v>
      </c>
    </row>
    <row r="3570" spans="1:6" s="4" customFormat="1" ht="36" x14ac:dyDescent="0.3">
      <c r="A3570" s="1" t="s">
        <v>373</v>
      </c>
      <c r="B3570" s="1" t="s">
        <v>1422</v>
      </c>
      <c r="C3570" s="1" t="s">
        <v>422</v>
      </c>
      <c r="D3570" s="1"/>
      <c r="E3570" s="2" t="s">
        <v>879</v>
      </c>
      <c r="F3570" s="3">
        <v>51369.649039999997</v>
      </c>
    </row>
    <row r="3571" spans="1:6" s="4" customFormat="1" ht="60" hidden="1" x14ac:dyDescent="0.3">
      <c r="A3571" s="1" t="s">
        <v>373</v>
      </c>
      <c r="B3571" s="1" t="s">
        <v>1422</v>
      </c>
      <c r="C3571" s="1" t="s">
        <v>422</v>
      </c>
      <c r="D3571" s="1" t="s">
        <v>345</v>
      </c>
      <c r="E3571" s="2" t="s">
        <v>671</v>
      </c>
      <c r="F3571" s="3">
        <v>51369.649039999997</v>
      </c>
    </row>
    <row r="3572" spans="1:6" s="4" customFormat="1" ht="24" hidden="1" x14ac:dyDescent="0.3">
      <c r="A3572" s="1" t="s">
        <v>373</v>
      </c>
      <c r="B3572" s="1" t="s">
        <v>1422</v>
      </c>
      <c r="C3572" s="1" t="s">
        <v>422</v>
      </c>
      <c r="D3572" s="1" t="s">
        <v>344</v>
      </c>
      <c r="E3572" s="2" t="s">
        <v>672</v>
      </c>
      <c r="F3572" s="3">
        <v>51369.649039999997</v>
      </c>
    </row>
    <row r="3573" spans="1:6" s="4" customFormat="1" ht="48" x14ac:dyDescent="0.3">
      <c r="A3573" s="1" t="s">
        <v>373</v>
      </c>
      <c r="B3573" s="1" t="s">
        <v>1422</v>
      </c>
      <c r="C3573" s="1" t="s">
        <v>1351</v>
      </c>
      <c r="D3573" s="1"/>
      <c r="E3573" s="2" t="s">
        <v>1386</v>
      </c>
      <c r="F3573" s="3">
        <v>49758.876689999997</v>
      </c>
    </row>
    <row r="3574" spans="1:6" s="4" customFormat="1" ht="60" hidden="1" x14ac:dyDescent="0.3">
      <c r="A3574" s="1" t="s">
        <v>373</v>
      </c>
      <c r="B3574" s="1" t="s">
        <v>1422</v>
      </c>
      <c r="C3574" s="1" t="s">
        <v>1351</v>
      </c>
      <c r="D3574" s="1" t="s">
        <v>345</v>
      </c>
      <c r="E3574" s="2" t="s">
        <v>671</v>
      </c>
      <c r="F3574" s="3">
        <v>49758.876689999997</v>
      </c>
    </row>
    <row r="3575" spans="1:6" s="4" customFormat="1" ht="24" hidden="1" x14ac:dyDescent="0.3">
      <c r="A3575" s="1" t="s">
        <v>373</v>
      </c>
      <c r="B3575" s="1" t="s">
        <v>1422</v>
      </c>
      <c r="C3575" s="1" t="s">
        <v>1351</v>
      </c>
      <c r="D3575" s="1" t="s">
        <v>344</v>
      </c>
      <c r="E3575" s="2" t="s">
        <v>672</v>
      </c>
      <c r="F3575" s="3">
        <v>49758.876689999997</v>
      </c>
    </row>
    <row r="3576" spans="1:6" s="4" customFormat="1" ht="108" x14ac:dyDescent="0.3">
      <c r="A3576" s="1" t="s">
        <v>373</v>
      </c>
      <c r="B3576" s="1" t="s">
        <v>1422</v>
      </c>
      <c r="C3576" s="1" t="s">
        <v>423</v>
      </c>
      <c r="D3576" s="1"/>
      <c r="E3576" s="2" t="s">
        <v>880</v>
      </c>
      <c r="F3576" s="3">
        <v>135000</v>
      </c>
    </row>
    <row r="3577" spans="1:6" s="4" customFormat="1" ht="60" hidden="1" x14ac:dyDescent="0.3">
      <c r="A3577" s="1" t="s">
        <v>373</v>
      </c>
      <c r="B3577" s="1" t="s">
        <v>1422</v>
      </c>
      <c r="C3577" s="1" t="s">
        <v>423</v>
      </c>
      <c r="D3577" s="1" t="s">
        <v>345</v>
      </c>
      <c r="E3577" s="2" t="s">
        <v>671</v>
      </c>
      <c r="F3577" s="3">
        <v>135000</v>
      </c>
    </row>
    <row r="3578" spans="1:6" s="4" customFormat="1" ht="24" hidden="1" x14ac:dyDescent="0.3">
      <c r="A3578" s="1" t="s">
        <v>373</v>
      </c>
      <c r="B3578" s="1" t="s">
        <v>1422</v>
      </c>
      <c r="C3578" s="1" t="s">
        <v>423</v>
      </c>
      <c r="D3578" s="1" t="s">
        <v>344</v>
      </c>
      <c r="E3578" s="2" t="s">
        <v>672</v>
      </c>
      <c r="F3578" s="3">
        <v>135000</v>
      </c>
    </row>
    <row r="3579" spans="1:6" s="4" customFormat="1" ht="144" x14ac:dyDescent="0.3">
      <c r="A3579" s="1" t="s">
        <v>373</v>
      </c>
      <c r="B3579" s="1" t="s">
        <v>1422</v>
      </c>
      <c r="C3579" s="1" t="s">
        <v>424</v>
      </c>
      <c r="D3579" s="1"/>
      <c r="E3579" s="2" t="s">
        <v>881</v>
      </c>
      <c r="F3579" s="3">
        <v>33750</v>
      </c>
    </row>
    <row r="3580" spans="1:6" s="4" customFormat="1" ht="60" hidden="1" x14ac:dyDescent="0.3">
      <c r="A3580" s="1" t="s">
        <v>373</v>
      </c>
      <c r="B3580" s="1" t="s">
        <v>1422</v>
      </c>
      <c r="C3580" s="1" t="s">
        <v>424</v>
      </c>
      <c r="D3580" s="1" t="s">
        <v>345</v>
      </c>
      <c r="E3580" s="2" t="s">
        <v>671</v>
      </c>
      <c r="F3580" s="3">
        <v>33750</v>
      </c>
    </row>
    <row r="3581" spans="1:6" s="4" customFormat="1" ht="24" hidden="1" x14ac:dyDescent="0.3">
      <c r="A3581" s="1" t="s">
        <v>373</v>
      </c>
      <c r="B3581" s="1" t="s">
        <v>1422</v>
      </c>
      <c r="C3581" s="1" t="s">
        <v>424</v>
      </c>
      <c r="D3581" s="1" t="s">
        <v>344</v>
      </c>
      <c r="E3581" s="2" t="s">
        <v>672</v>
      </c>
      <c r="F3581" s="3">
        <v>33750</v>
      </c>
    </row>
    <row r="3582" spans="1:6" s="4" customFormat="1" ht="48" hidden="1" x14ac:dyDescent="0.3">
      <c r="A3582" s="1" t="s">
        <v>373</v>
      </c>
      <c r="B3582" s="1" t="s">
        <v>1423</v>
      </c>
      <c r="C3582" s="1"/>
      <c r="D3582" s="1"/>
      <c r="E3582" s="2" t="s">
        <v>646</v>
      </c>
      <c r="F3582" s="3">
        <v>241364.12375000003</v>
      </c>
    </row>
    <row r="3583" spans="1:6" s="4" customFormat="1" ht="72" x14ac:dyDescent="0.3">
      <c r="A3583" s="1" t="s">
        <v>373</v>
      </c>
      <c r="B3583" s="1" t="s">
        <v>1423</v>
      </c>
      <c r="C3583" s="1" t="s">
        <v>263</v>
      </c>
      <c r="D3583" s="1"/>
      <c r="E3583" s="2" t="s">
        <v>812</v>
      </c>
      <c r="F3583" s="3">
        <v>207815.92375000002</v>
      </c>
    </row>
    <row r="3584" spans="1:6" s="4" customFormat="1" ht="48" x14ac:dyDescent="0.3">
      <c r="A3584" s="1" t="s">
        <v>373</v>
      </c>
      <c r="B3584" s="1" t="s">
        <v>1423</v>
      </c>
      <c r="C3584" s="1" t="s">
        <v>295</v>
      </c>
      <c r="D3584" s="1"/>
      <c r="E3584" s="2" t="s">
        <v>3</v>
      </c>
      <c r="F3584" s="3">
        <v>207815.92375000002</v>
      </c>
    </row>
    <row r="3585" spans="1:6" s="4" customFormat="1" ht="72" x14ac:dyDescent="0.3">
      <c r="A3585" s="1" t="s">
        <v>373</v>
      </c>
      <c r="B3585" s="1" t="s">
        <v>1423</v>
      </c>
      <c r="C3585" s="1" t="s">
        <v>296</v>
      </c>
      <c r="D3585" s="1"/>
      <c r="E3585" s="2" t="s">
        <v>4</v>
      </c>
      <c r="F3585" s="3">
        <v>207815.92375000002</v>
      </c>
    </row>
    <row r="3586" spans="1:6" s="4" customFormat="1" ht="84" x14ac:dyDescent="0.3">
      <c r="A3586" s="1" t="s">
        <v>373</v>
      </c>
      <c r="B3586" s="1" t="s">
        <v>1423</v>
      </c>
      <c r="C3586" s="1" t="s">
        <v>294</v>
      </c>
      <c r="D3586" s="1"/>
      <c r="E3586" s="2" t="s">
        <v>710</v>
      </c>
      <c r="F3586" s="3">
        <v>207815.92375000002</v>
      </c>
    </row>
    <row r="3587" spans="1:6" s="4" customFormat="1" ht="144" hidden="1" x14ac:dyDescent="0.3">
      <c r="A3587" s="1" t="s">
        <v>373</v>
      </c>
      <c r="B3587" s="1" t="s">
        <v>1423</v>
      </c>
      <c r="C3587" s="1" t="s">
        <v>294</v>
      </c>
      <c r="D3587" s="1" t="s">
        <v>58</v>
      </c>
      <c r="E3587" s="2" t="s">
        <v>660</v>
      </c>
      <c r="F3587" s="3">
        <v>48311.59</v>
      </c>
    </row>
    <row r="3588" spans="1:6" s="4" customFormat="1" ht="36" hidden="1" x14ac:dyDescent="0.3">
      <c r="A3588" s="1" t="s">
        <v>373</v>
      </c>
      <c r="B3588" s="1" t="s">
        <v>1423</v>
      </c>
      <c r="C3588" s="1" t="s">
        <v>294</v>
      </c>
      <c r="D3588" s="1" t="s">
        <v>59</v>
      </c>
      <c r="E3588" s="2" t="s">
        <v>661</v>
      </c>
      <c r="F3588" s="3">
        <v>48311.59</v>
      </c>
    </row>
    <row r="3589" spans="1:6" s="4" customFormat="1" ht="72" hidden="1" x14ac:dyDescent="0.3">
      <c r="A3589" s="1" t="s">
        <v>373</v>
      </c>
      <c r="B3589" s="1" t="s">
        <v>1423</v>
      </c>
      <c r="C3589" s="1" t="s">
        <v>294</v>
      </c>
      <c r="D3589" s="1" t="s">
        <v>51</v>
      </c>
      <c r="E3589" s="2" t="s">
        <v>663</v>
      </c>
      <c r="F3589" s="3">
        <v>12972.733749999999</v>
      </c>
    </row>
    <row r="3590" spans="1:6" s="4" customFormat="1" ht="84" hidden="1" x14ac:dyDescent="0.3">
      <c r="A3590" s="1" t="s">
        <v>373</v>
      </c>
      <c r="B3590" s="1" t="s">
        <v>1423</v>
      </c>
      <c r="C3590" s="1" t="s">
        <v>294</v>
      </c>
      <c r="D3590" s="1" t="s">
        <v>52</v>
      </c>
      <c r="E3590" s="2" t="s">
        <v>664</v>
      </c>
      <c r="F3590" s="3">
        <v>12972.733749999999</v>
      </c>
    </row>
    <row r="3591" spans="1:6" s="4" customFormat="1" ht="24" hidden="1" x14ac:dyDescent="0.3">
      <c r="A3591" s="1" t="s">
        <v>373</v>
      </c>
      <c r="B3591" s="1" t="s">
        <v>1423</v>
      </c>
      <c r="C3591" s="1" t="s">
        <v>294</v>
      </c>
      <c r="D3591" s="1" t="s">
        <v>53</v>
      </c>
      <c r="E3591" s="2" t="s">
        <v>679</v>
      </c>
      <c r="F3591" s="3">
        <v>146531.6</v>
      </c>
    </row>
    <row r="3592" spans="1:6" s="4" customFormat="1" ht="24" hidden="1" x14ac:dyDescent="0.3">
      <c r="A3592" s="1" t="s">
        <v>373</v>
      </c>
      <c r="B3592" s="1" t="s">
        <v>1423</v>
      </c>
      <c r="C3592" s="1" t="s">
        <v>294</v>
      </c>
      <c r="D3592" s="1" t="s">
        <v>54</v>
      </c>
      <c r="E3592" s="2" t="s">
        <v>681</v>
      </c>
      <c r="F3592" s="3">
        <v>55</v>
      </c>
    </row>
    <row r="3593" spans="1:6" s="4" customFormat="1" ht="36" hidden="1" x14ac:dyDescent="0.3">
      <c r="A3593" s="1" t="s">
        <v>373</v>
      </c>
      <c r="B3593" s="1" t="s">
        <v>1423</v>
      </c>
      <c r="C3593" s="1" t="s">
        <v>294</v>
      </c>
      <c r="D3593" s="1" t="s">
        <v>60</v>
      </c>
      <c r="E3593" s="2" t="s">
        <v>682</v>
      </c>
      <c r="F3593" s="3">
        <v>146476.6</v>
      </c>
    </row>
    <row r="3594" spans="1:6" s="4" customFormat="1" ht="72" x14ac:dyDescent="0.3">
      <c r="A3594" s="1" t="s">
        <v>373</v>
      </c>
      <c r="B3594" s="1" t="s">
        <v>1423</v>
      </c>
      <c r="C3594" s="1" t="s">
        <v>65</v>
      </c>
      <c r="D3594" s="1"/>
      <c r="E3594" s="2" t="s">
        <v>1228</v>
      </c>
      <c r="F3594" s="3">
        <v>33548.199999999997</v>
      </c>
    </row>
    <row r="3595" spans="1:6" s="4" customFormat="1" ht="48" x14ac:dyDescent="0.3">
      <c r="A3595" s="1" t="s">
        <v>373</v>
      </c>
      <c r="B3595" s="1" t="s">
        <v>1423</v>
      </c>
      <c r="C3595" s="1" t="s">
        <v>66</v>
      </c>
      <c r="D3595" s="1"/>
      <c r="E3595" s="2" t="s">
        <v>1231</v>
      </c>
      <c r="F3595" s="3">
        <v>33548.199999999997</v>
      </c>
    </row>
    <row r="3596" spans="1:6" s="4" customFormat="1" ht="60" x14ac:dyDescent="0.3">
      <c r="A3596" s="1" t="s">
        <v>373</v>
      </c>
      <c r="B3596" s="1" t="s">
        <v>1423</v>
      </c>
      <c r="C3596" s="1" t="s">
        <v>67</v>
      </c>
      <c r="D3596" s="1"/>
      <c r="E3596" s="2" t="s">
        <v>1221</v>
      </c>
      <c r="F3596" s="3">
        <v>31311.599999999999</v>
      </c>
    </row>
    <row r="3597" spans="1:6" s="4" customFormat="1" ht="144" hidden="1" x14ac:dyDescent="0.3">
      <c r="A3597" s="1" t="s">
        <v>373</v>
      </c>
      <c r="B3597" s="1" t="s">
        <v>1423</v>
      </c>
      <c r="C3597" s="1" t="s">
        <v>67</v>
      </c>
      <c r="D3597" s="1" t="s">
        <v>58</v>
      </c>
      <c r="E3597" s="2" t="s">
        <v>660</v>
      </c>
      <c r="F3597" s="3">
        <v>31311.599999999999</v>
      </c>
    </row>
    <row r="3598" spans="1:6" s="4" customFormat="1" ht="60" hidden="1" x14ac:dyDescent="0.3">
      <c r="A3598" s="1" t="s">
        <v>373</v>
      </c>
      <c r="B3598" s="1" t="s">
        <v>1423</v>
      </c>
      <c r="C3598" s="1" t="s">
        <v>67</v>
      </c>
      <c r="D3598" s="1" t="s">
        <v>68</v>
      </c>
      <c r="E3598" s="2" t="s">
        <v>662</v>
      </c>
      <c r="F3598" s="3">
        <v>31311.599999999999</v>
      </c>
    </row>
    <row r="3599" spans="1:6" s="4" customFormat="1" ht="48" x14ac:dyDescent="0.3">
      <c r="A3599" s="1" t="s">
        <v>373</v>
      </c>
      <c r="B3599" s="1" t="s">
        <v>1423</v>
      </c>
      <c r="C3599" s="1" t="s">
        <v>69</v>
      </c>
      <c r="D3599" s="1"/>
      <c r="E3599" s="2" t="s">
        <v>1222</v>
      </c>
      <c r="F3599" s="3">
        <v>2236.6</v>
      </c>
    </row>
    <row r="3600" spans="1:6" s="4" customFormat="1" ht="144" hidden="1" x14ac:dyDescent="0.3">
      <c r="A3600" s="1" t="s">
        <v>373</v>
      </c>
      <c r="B3600" s="1" t="s">
        <v>1423</v>
      </c>
      <c r="C3600" s="1" t="s">
        <v>69</v>
      </c>
      <c r="D3600" s="1" t="s">
        <v>58</v>
      </c>
      <c r="E3600" s="2" t="s">
        <v>660</v>
      </c>
      <c r="F3600" s="3">
        <v>100</v>
      </c>
    </row>
    <row r="3601" spans="1:6" s="4" customFormat="1" ht="60" hidden="1" x14ac:dyDescent="0.3">
      <c r="A3601" s="1" t="s">
        <v>373</v>
      </c>
      <c r="B3601" s="1" t="s">
        <v>1423</v>
      </c>
      <c r="C3601" s="1" t="s">
        <v>69</v>
      </c>
      <c r="D3601" s="1" t="s">
        <v>68</v>
      </c>
      <c r="E3601" s="2" t="s">
        <v>662</v>
      </c>
      <c r="F3601" s="3">
        <v>100</v>
      </c>
    </row>
    <row r="3602" spans="1:6" s="4" customFormat="1" ht="72" hidden="1" x14ac:dyDescent="0.3">
      <c r="A3602" s="1" t="s">
        <v>373</v>
      </c>
      <c r="B3602" s="1" t="s">
        <v>1423</v>
      </c>
      <c r="C3602" s="1" t="s">
        <v>69</v>
      </c>
      <c r="D3602" s="1" t="s">
        <v>51</v>
      </c>
      <c r="E3602" s="2" t="s">
        <v>663</v>
      </c>
      <c r="F3602" s="3">
        <v>2086</v>
      </c>
    </row>
    <row r="3603" spans="1:6" s="4" customFormat="1" ht="84" hidden="1" x14ac:dyDescent="0.3">
      <c r="A3603" s="1" t="s">
        <v>373</v>
      </c>
      <c r="B3603" s="1" t="s">
        <v>1423</v>
      </c>
      <c r="C3603" s="1" t="s">
        <v>69</v>
      </c>
      <c r="D3603" s="1" t="s">
        <v>52</v>
      </c>
      <c r="E3603" s="2" t="s">
        <v>664</v>
      </c>
      <c r="F3603" s="3">
        <v>2086</v>
      </c>
    </row>
    <row r="3604" spans="1:6" s="4" customFormat="1" ht="24" hidden="1" x14ac:dyDescent="0.3">
      <c r="A3604" s="1" t="s">
        <v>373</v>
      </c>
      <c r="B3604" s="1" t="s">
        <v>1423</v>
      </c>
      <c r="C3604" s="1" t="s">
        <v>69</v>
      </c>
      <c r="D3604" s="1" t="s">
        <v>53</v>
      </c>
      <c r="E3604" s="2" t="s">
        <v>679</v>
      </c>
      <c r="F3604" s="3">
        <v>50.6</v>
      </c>
    </row>
    <row r="3605" spans="1:6" s="4" customFormat="1" ht="36" hidden="1" x14ac:dyDescent="0.3">
      <c r="A3605" s="1" t="s">
        <v>373</v>
      </c>
      <c r="B3605" s="1" t="s">
        <v>1423</v>
      </c>
      <c r="C3605" s="1" t="s">
        <v>69</v>
      </c>
      <c r="D3605" s="1" t="s">
        <v>60</v>
      </c>
      <c r="E3605" s="2" t="s">
        <v>682</v>
      </c>
      <c r="F3605" s="3">
        <v>50.6</v>
      </c>
    </row>
    <row r="3606" spans="1:6" s="4" customFormat="1" ht="48" hidden="1" x14ac:dyDescent="0.3">
      <c r="A3606" s="1" t="s">
        <v>432</v>
      </c>
      <c r="B3606" s="1" t="s">
        <v>1396</v>
      </c>
      <c r="C3606" s="1"/>
      <c r="D3606" s="1"/>
      <c r="E3606" s="2" t="s">
        <v>609</v>
      </c>
      <c r="F3606" s="3">
        <v>2916259.1346300002</v>
      </c>
    </row>
    <row r="3607" spans="1:6" s="4" customFormat="1" ht="48" hidden="1" x14ac:dyDescent="0.3">
      <c r="A3607" s="1" t="s">
        <v>432</v>
      </c>
      <c r="B3607" s="1" t="s">
        <v>130</v>
      </c>
      <c r="C3607" s="1"/>
      <c r="D3607" s="1"/>
      <c r="E3607" s="2" t="s">
        <v>620</v>
      </c>
      <c r="F3607" s="3">
        <v>40339.807000000001</v>
      </c>
    </row>
    <row r="3608" spans="1:6" s="4" customFormat="1" ht="72" hidden="1" x14ac:dyDescent="0.3">
      <c r="A3608" s="1" t="s">
        <v>432</v>
      </c>
      <c r="B3608" s="1" t="s">
        <v>1419</v>
      </c>
      <c r="C3608" s="1"/>
      <c r="D3608" s="1"/>
      <c r="E3608" s="2" t="s">
        <v>638</v>
      </c>
      <c r="F3608" s="3">
        <v>40339.807000000001</v>
      </c>
    </row>
    <row r="3609" spans="1:6" s="4" customFormat="1" ht="144" x14ac:dyDescent="0.3">
      <c r="A3609" s="1" t="s">
        <v>432</v>
      </c>
      <c r="B3609" s="1" t="s">
        <v>1419</v>
      </c>
      <c r="C3609" s="1" t="s">
        <v>72</v>
      </c>
      <c r="D3609" s="1"/>
      <c r="E3609" s="2" t="s">
        <v>842</v>
      </c>
      <c r="F3609" s="3">
        <v>39434.400000000001</v>
      </c>
    </row>
    <row r="3610" spans="1:6" s="4" customFormat="1" ht="72" x14ac:dyDescent="0.3">
      <c r="A3610" s="1" t="s">
        <v>432</v>
      </c>
      <c r="B3610" s="1" t="s">
        <v>1419</v>
      </c>
      <c r="C3610" s="1" t="s">
        <v>433</v>
      </c>
      <c r="D3610" s="1"/>
      <c r="E3610" s="2" t="s">
        <v>843</v>
      </c>
      <c r="F3610" s="3">
        <v>39434.400000000001</v>
      </c>
    </row>
    <row r="3611" spans="1:6" s="4" customFormat="1" ht="144" x14ac:dyDescent="0.3">
      <c r="A3611" s="1" t="s">
        <v>432</v>
      </c>
      <c r="B3611" s="1" t="s">
        <v>1419</v>
      </c>
      <c r="C3611" s="1" t="s">
        <v>434</v>
      </c>
      <c r="D3611" s="1"/>
      <c r="E3611" s="2" t="s">
        <v>844</v>
      </c>
      <c r="F3611" s="3">
        <v>39434.400000000001</v>
      </c>
    </row>
    <row r="3612" spans="1:6" s="4" customFormat="1" ht="120" x14ac:dyDescent="0.3">
      <c r="A3612" s="1" t="s">
        <v>432</v>
      </c>
      <c r="B3612" s="1" t="s">
        <v>1419</v>
      </c>
      <c r="C3612" s="1" t="s">
        <v>1316</v>
      </c>
      <c r="D3612" s="1"/>
      <c r="E3612" s="2" t="s">
        <v>846</v>
      </c>
      <c r="F3612" s="3">
        <v>19717.2</v>
      </c>
    </row>
    <row r="3613" spans="1:6" s="4" customFormat="1" ht="72" hidden="1" x14ac:dyDescent="0.3">
      <c r="A3613" s="1" t="s">
        <v>432</v>
      </c>
      <c r="B3613" s="1" t="s">
        <v>1419</v>
      </c>
      <c r="C3613" s="1" t="s">
        <v>1316</v>
      </c>
      <c r="D3613" s="1" t="s">
        <v>51</v>
      </c>
      <c r="E3613" s="2" t="s">
        <v>663</v>
      </c>
      <c r="F3613" s="3">
        <v>19717.2</v>
      </c>
    </row>
    <row r="3614" spans="1:6" s="4" customFormat="1" ht="84" hidden="1" x14ac:dyDescent="0.3">
      <c r="A3614" s="1" t="s">
        <v>432</v>
      </c>
      <c r="B3614" s="1" t="s">
        <v>1419</v>
      </c>
      <c r="C3614" s="1" t="s">
        <v>1316</v>
      </c>
      <c r="D3614" s="1" t="s">
        <v>52</v>
      </c>
      <c r="E3614" s="2" t="s">
        <v>664</v>
      </c>
      <c r="F3614" s="3">
        <v>19717.2</v>
      </c>
    </row>
    <row r="3615" spans="1:6" s="4" customFormat="1" ht="120" x14ac:dyDescent="0.3">
      <c r="A3615" s="1" t="s">
        <v>432</v>
      </c>
      <c r="B3615" s="1" t="s">
        <v>1419</v>
      </c>
      <c r="C3615" s="1" t="s">
        <v>1473</v>
      </c>
      <c r="D3615" s="1"/>
      <c r="E3615" s="2" t="s">
        <v>846</v>
      </c>
      <c r="F3615" s="3">
        <v>19717.2</v>
      </c>
    </row>
    <row r="3616" spans="1:6" s="4" customFormat="1" ht="72" hidden="1" x14ac:dyDescent="0.3">
      <c r="A3616" s="1" t="s">
        <v>432</v>
      </c>
      <c r="B3616" s="1" t="s">
        <v>1419</v>
      </c>
      <c r="C3616" s="1" t="s">
        <v>1473</v>
      </c>
      <c r="D3616" s="1" t="s">
        <v>51</v>
      </c>
      <c r="E3616" s="2" t="s">
        <v>663</v>
      </c>
      <c r="F3616" s="3">
        <v>19717.2</v>
      </c>
    </row>
    <row r="3617" spans="1:6" s="4" customFormat="1" ht="84" hidden="1" x14ac:dyDescent="0.3">
      <c r="A3617" s="1" t="s">
        <v>432</v>
      </c>
      <c r="B3617" s="1" t="s">
        <v>1419</v>
      </c>
      <c r="C3617" s="1" t="s">
        <v>1473</v>
      </c>
      <c r="D3617" s="1" t="s">
        <v>52</v>
      </c>
      <c r="E3617" s="2" t="s">
        <v>664</v>
      </c>
      <c r="F3617" s="3">
        <v>19717.2</v>
      </c>
    </row>
    <row r="3618" spans="1:6" s="4" customFormat="1" ht="60" x14ac:dyDescent="0.3">
      <c r="A3618" s="1" t="s">
        <v>432</v>
      </c>
      <c r="B3618" s="1" t="s">
        <v>1419</v>
      </c>
      <c r="C3618" s="1" t="s">
        <v>62</v>
      </c>
      <c r="D3618" s="1"/>
      <c r="E3618" s="2" t="s">
        <v>1196</v>
      </c>
      <c r="F3618" s="3">
        <v>905.40699999999993</v>
      </c>
    </row>
    <row r="3619" spans="1:6" s="4" customFormat="1" ht="36" x14ac:dyDescent="0.3">
      <c r="A3619" s="1" t="s">
        <v>432</v>
      </c>
      <c r="B3619" s="1" t="s">
        <v>1419</v>
      </c>
      <c r="C3619" s="1" t="s">
        <v>63</v>
      </c>
      <c r="D3619" s="1"/>
      <c r="E3619" s="2" t="s">
        <v>115</v>
      </c>
      <c r="F3619" s="3">
        <v>905.40699999999993</v>
      </c>
    </row>
    <row r="3620" spans="1:6" s="4" customFormat="1" ht="84" x14ac:dyDescent="0.3">
      <c r="A3620" s="1" t="s">
        <v>432</v>
      </c>
      <c r="B3620" s="1" t="s">
        <v>1419</v>
      </c>
      <c r="C3620" s="1" t="s">
        <v>376</v>
      </c>
      <c r="D3620" s="1"/>
      <c r="E3620" s="2" t="s">
        <v>1212</v>
      </c>
      <c r="F3620" s="3">
        <v>905.40699999999993</v>
      </c>
    </row>
    <row r="3621" spans="1:6" s="4" customFormat="1" ht="144" hidden="1" x14ac:dyDescent="0.3">
      <c r="A3621" s="1" t="s">
        <v>432</v>
      </c>
      <c r="B3621" s="1" t="s">
        <v>1419</v>
      </c>
      <c r="C3621" s="1" t="s">
        <v>376</v>
      </c>
      <c r="D3621" s="1" t="s">
        <v>58</v>
      </c>
      <c r="E3621" s="2" t="s">
        <v>660</v>
      </c>
      <c r="F3621" s="3">
        <v>506</v>
      </c>
    </row>
    <row r="3622" spans="1:6" s="4" customFormat="1" ht="36" hidden="1" x14ac:dyDescent="0.3">
      <c r="A3622" s="1" t="s">
        <v>432</v>
      </c>
      <c r="B3622" s="1" t="s">
        <v>1419</v>
      </c>
      <c r="C3622" s="1" t="s">
        <v>376</v>
      </c>
      <c r="D3622" s="1" t="s">
        <v>59</v>
      </c>
      <c r="E3622" s="2" t="s">
        <v>661</v>
      </c>
      <c r="F3622" s="3">
        <v>506</v>
      </c>
    </row>
    <row r="3623" spans="1:6" s="4" customFormat="1" ht="72" hidden="1" x14ac:dyDescent="0.3">
      <c r="A3623" s="1" t="s">
        <v>432</v>
      </c>
      <c r="B3623" s="1" t="s">
        <v>1419</v>
      </c>
      <c r="C3623" s="1" t="s">
        <v>376</v>
      </c>
      <c r="D3623" s="1" t="s">
        <v>51</v>
      </c>
      <c r="E3623" s="2" t="s">
        <v>663</v>
      </c>
      <c r="F3623" s="3">
        <v>399.40699999999998</v>
      </c>
    </row>
    <row r="3624" spans="1:6" s="4" customFormat="1" ht="84" hidden="1" x14ac:dyDescent="0.3">
      <c r="A3624" s="1" t="s">
        <v>432</v>
      </c>
      <c r="B3624" s="1" t="s">
        <v>1419</v>
      </c>
      <c r="C3624" s="1" t="s">
        <v>376</v>
      </c>
      <c r="D3624" s="1" t="s">
        <v>52</v>
      </c>
      <c r="E3624" s="2" t="s">
        <v>664</v>
      </c>
      <c r="F3624" s="3">
        <v>399.40699999999998</v>
      </c>
    </row>
    <row r="3625" spans="1:6" s="4" customFormat="1" ht="24" hidden="1" x14ac:dyDescent="0.3">
      <c r="A3625" s="1" t="s">
        <v>432</v>
      </c>
      <c r="B3625" s="1" t="s">
        <v>70</v>
      </c>
      <c r="C3625" s="1"/>
      <c r="D3625" s="1"/>
      <c r="E3625" s="2" t="s">
        <v>621</v>
      </c>
      <c r="F3625" s="3">
        <v>2239437.5762200002</v>
      </c>
    </row>
    <row r="3626" spans="1:6" s="4" customFormat="1" hidden="1" x14ac:dyDescent="0.3">
      <c r="A3626" s="1" t="s">
        <v>432</v>
      </c>
      <c r="B3626" s="1" t="s">
        <v>1394</v>
      </c>
      <c r="C3626" s="1"/>
      <c r="D3626" s="1"/>
      <c r="E3626" s="2" t="s">
        <v>640</v>
      </c>
      <c r="F3626" s="3">
        <v>1936050.3730000004</v>
      </c>
    </row>
    <row r="3627" spans="1:6" s="4" customFormat="1" ht="144" x14ac:dyDescent="0.3">
      <c r="A3627" s="1" t="s">
        <v>432</v>
      </c>
      <c r="B3627" s="1" t="s">
        <v>1394</v>
      </c>
      <c r="C3627" s="1" t="s">
        <v>72</v>
      </c>
      <c r="D3627" s="1"/>
      <c r="E3627" s="2" t="s">
        <v>842</v>
      </c>
      <c r="F3627" s="3">
        <v>1911729.8120000002</v>
      </c>
    </row>
    <row r="3628" spans="1:6" s="4" customFormat="1" ht="108" x14ac:dyDescent="0.3">
      <c r="A3628" s="1" t="s">
        <v>432</v>
      </c>
      <c r="B3628" s="1" t="s">
        <v>1394</v>
      </c>
      <c r="C3628" s="1" t="s">
        <v>73</v>
      </c>
      <c r="D3628" s="1"/>
      <c r="E3628" s="2" t="s">
        <v>29</v>
      </c>
      <c r="F3628" s="3">
        <v>1911729.8120000002</v>
      </c>
    </row>
    <row r="3629" spans="1:6" s="4" customFormat="1" ht="192" x14ac:dyDescent="0.3">
      <c r="A3629" s="1" t="s">
        <v>432</v>
      </c>
      <c r="B3629" s="1" t="s">
        <v>1394</v>
      </c>
      <c r="C3629" s="1" t="s">
        <v>442</v>
      </c>
      <c r="D3629" s="1"/>
      <c r="E3629" s="2" t="s">
        <v>856</v>
      </c>
      <c r="F3629" s="3">
        <v>1599773.7120000001</v>
      </c>
    </row>
    <row r="3630" spans="1:6" s="4" customFormat="1" ht="156" x14ac:dyDescent="0.3">
      <c r="A3630" s="1" t="s">
        <v>432</v>
      </c>
      <c r="B3630" s="1" t="s">
        <v>1394</v>
      </c>
      <c r="C3630" s="1" t="s">
        <v>435</v>
      </c>
      <c r="D3630" s="1"/>
      <c r="E3630" s="2" t="s">
        <v>1287</v>
      </c>
      <c r="F3630" s="3">
        <v>476617.54300000001</v>
      </c>
    </row>
    <row r="3631" spans="1:6" s="4" customFormat="1" ht="72" hidden="1" x14ac:dyDescent="0.3">
      <c r="A3631" s="1" t="s">
        <v>432</v>
      </c>
      <c r="B3631" s="1" t="s">
        <v>1394</v>
      </c>
      <c r="C3631" s="1" t="s">
        <v>435</v>
      </c>
      <c r="D3631" s="1" t="s">
        <v>51</v>
      </c>
      <c r="E3631" s="2" t="s">
        <v>663</v>
      </c>
      <c r="F3631" s="3">
        <v>476617.54300000001</v>
      </c>
    </row>
    <row r="3632" spans="1:6" s="4" customFormat="1" ht="84" hidden="1" x14ac:dyDescent="0.3">
      <c r="A3632" s="1" t="s">
        <v>432</v>
      </c>
      <c r="B3632" s="1" t="s">
        <v>1394</v>
      </c>
      <c r="C3632" s="1" t="s">
        <v>435</v>
      </c>
      <c r="D3632" s="1" t="s">
        <v>52</v>
      </c>
      <c r="E3632" s="2" t="s">
        <v>664</v>
      </c>
      <c r="F3632" s="3">
        <v>476617.54300000001</v>
      </c>
    </row>
    <row r="3633" spans="1:6" s="4" customFormat="1" ht="180" x14ac:dyDescent="0.3">
      <c r="A3633" s="1" t="s">
        <v>432</v>
      </c>
      <c r="B3633" s="1" t="s">
        <v>1394</v>
      </c>
      <c r="C3633" s="1" t="s">
        <v>436</v>
      </c>
      <c r="D3633" s="1"/>
      <c r="E3633" s="2" t="s">
        <v>857</v>
      </c>
      <c r="F3633" s="3">
        <v>95</v>
      </c>
    </row>
    <row r="3634" spans="1:6" s="4" customFormat="1" ht="72" hidden="1" x14ac:dyDescent="0.3">
      <c r="A3634" s="1" t="s">
        <v>432</v>
      </c>
      <c r="B3634" s="1" t="s">
        <v>1394</v>
      </c>
      <c r="C3634" s="1" t="s">
        <v>436</v>
      </c>
      <c r="D3634" s="1" t="s">
        <v>51</v>
      </c>
      <c r="E3634" s="2" t="s">
        <v>663</v>
      </c>
      <c r="F3634" s="3">
        <v>95</v>
      </c>
    </row>
    <row r="3635" spans="1:6" s="4" customFormat="1" ht="84" hidden="1" x14ac:dyDescent="0.3">
      <c r="A3635" s="1" t="s">
        <v>432</v>
      </c>
      <c r="B3635" s="1" t="s">
        <v>1394</v>
      </c>
      <c r="C3635" s="1" t="s">
        <v>436</v>
      </c>
      <c r="D3635" s="1" t="s">
        <v>52</v>
      </c>
      <c r="E3635" s="2" t="s">
        <v>664</v>
      </c>
      <c r="F3635" s="3">
        <v>95</v>
      </c>
    </row>
    <row r="3636" spans="1:6" s="4" customFormat="1" ht="216" x14ac:dyDescent="0.3">
      <c r="A3636" s="1" t="s">
        <v>432</v>
      </c>
      <c r="B3636" s="1" t="s">
        <v>1394</v>
      </c>
      <c r="C3636" s="1" t="s">
        <v>437</v>
      </c>
      <c r="D3636" s="1"/>
      <c r="E3636" s="2" t="s">
        <v>858</v>
      </c>
      <c r="F3636" s="3">
        <v>359.9</v>
      </c>
    </row>
    <row r="3637" spans="1:6" s="4" customFormat="1" ht="72" hidden="1" x14ac:dyDescent="0.3">
      <c r="A3637" s="1" t="s">
        <v>432</v>
      </c>
      <c r="B3637" s="1" t="s">
        <v>1394</v>
      </c>
      <c r="C3637" s="1" t="s">
        <v>437</v>
      </c>
      <c r="D3637" s="1" t="s">
        <v>51</v>
      </c>
      <c r="E3637" s="2" t="s">
        <v>663</v>
      </c>
      <c r="F3637" s="3">
        <v>359.9</v>
      </c>
    </row>
    <row r="3638" spans="1:6" s="4" customFormat="1" ht="84" hidden="1" x14ac:dyDescent="0.3">
      <c r="A3638" s="1" t="s">
        <v>432</v>
      </c>
      <c r="B3638" s="1" t="s">
        <v>1394</v>
      </c>
      <c r="C3638" s="1" t="s">
        <v>437</v>
      </c>
      <c r="D3638" s="1" t="s">
        <v>52</v>
      </c>
      <c r="E3638" s="2" t="s">
        <v>664</v>
      </c>
      <c r="F3638" s="3">
        <v>359.9</v>
      </c>
    </row>
    <row r="3639" spans="1:6" s="4" customFormat="1" ht="168" x14ac:dyDescent="0.3">
      <c r="A3639" s="1" t="s">
        <v>432</v>
      </c>
      <c r="B3639" s="1" t="s">
        <v>1394</v>
      </c>
      <c r="C3639" s="1" t="s">
        <v>1290</v>
      </c>
      <c r="D3639" s="1"/>
      <c r="E3639" s="2" t="s">
        <v>1291</v>
      </c>
      <c r="F3639" s="3">
        <v>741926.55700000003</v>
      </c>
    </row>
    <row r="3640" spans="1:6" s="4" customFormat="1" ht="72" hidden="1" x14ac:dyDescent="0.3">
      <c r="A3640" s="1" t="s">
        <v>432</v>
      </c>
      <c r="B3640" s="1" t="s">
        <v>1394</v>
      </c>
      <c r="C3640" s="1" t="s">
        <v>1290</v>
      </c>
      <c r="D3640" s="1" t="s">
        <v>51</v>
      </c>
      <c r="E3640" s="2" t="s">
        <v>663</v>
      </c>
      <c r="F3640" s="3">
        <v>741926.55700000003</v>
      </c>
    </row>
    <row r="3641" spans="1:6" s="4" customFormat="1" ht="84" hidden="1" x14ac:dyDescent="0.3">
      <c r="A3641" s="1" t="s">
        <v>432</v>
      </c>
      <c r="B3641" s="1" t="s">
        <v>1394</v>
      </c>
      <c r="C3641" s="1" t="s">
        <v>1290</v>
      </c>
      <c r="D3641" s="1" t="s">
        <v>52</v>
      </c>
      <c r="E3641" s="2" t="s">
        <v>664</v>
      </c>
      <c r="F3641" s="3">
        <v>741926.55700000003</v>
      </c>
    </row>
    <row r="3642" spans="1:6" s="4" customFormat="1" ht="156" x14ac:dyDescent="0.3">
      <c r="A3642" s="1" t="s">
        <v>432</v>
      </c>
      <c r="B3642" s="1" t="s">
        <v>1394</v>
      </c>
      <c r="C3642" s="1" t="s">
        <v>1474</v>
      </c>
      <c r="D3642" s="1"/>
      <c r="E3642" s="2" t="s">
        <v>1299</v>
      </c>
      <c r="F3642" s="3">
        <v>22381.8</v>
      </c>
    </row>
    <row r="3643" spans="1:6" s="4" customFormat="1" ht="72" hidden="1" x14ac:dyDescent="0.3">
      <c r="A3643" s="1" t="s">
        <v>432</v>
      </c>
      <c r="B3643" s="1" t="s">
        <v>1394</v>
      </c>
      <c r="C3643" s="1" t="s">
        <v>1474</v>
      </c>
      <c r="D3643" s="1" t="s">
        <v>51</v>
      </c>
      <c r="E3643" s="2" t="s">
        <v>663</v>
      </c>
      <c r="F3643" s="3">
        <v>22381.8</v>
      </c>
    </row>
    <row r="3644" spans="1:6" s="4" customFormat="1" ht="84" hidden="1" x14ac:dyDescent="0.3">
      <c r="A3644" s="1" t="s">
        <v>432</v>
      </c>
      <c r="B3644" s="1" t="s">
        <v>1394</v>
      </c>
      <c r="C3644" s="1" t="s">
        <v>1474</v>
      </c>
      <c r="D3644" s="1" t="s">
        <v>52</v>
      </c>
      <c r="E3644" s="2" t="s">
        <v>664</v>
      </c>
      <c r="F3644" s="3">
        <v>22381.8</v>
      </c>
    </row>
    <row r="3645" spans="1:6" s="4" customFormat="1" ht="108" x14ac:dyDescent="0.3">
      <c r="A3645" s="1" t="s">
        <v>432</v>
      </c>
      <c r="B3645" s="1" t="s">
        <v>1394</v>
      </c>
      <c r="C3645" s="1" t="s">
        <v>438</v>
      </c>
      <c r="D3645" s="1"/>
      <c r="E3645" s="2" t="s">
        <v>859</v>
      </c>
      <c r="F3645" s="3">
        <v>80106.2</v>
      </c>
    </row>
    <row r="3646" spans="1:6" s="4" customFormat="1" ht="24" hidden="1" x14ac:dyDescent="0.3">
      <c r="A3646" s="1" t="s">
        <v>432</v>
      </c>
      <c r="B3646" s="1" t="s">
        <v>1394</v>
      </c>
      <c r="C3646" s="1" t="s">
        <v>438</v>
      </c>
      <c r="D3646" s="1" t="s">
        <v>53</v>
      </c>
      <c r="E3646" s="2" t="s">
        <v>679</v>
      </c>
      <c r="F3646" s="3">
        <v>80106.2</v>
      </c>
    </row>
    <row r="3647" spans="1:6" s="4" customFormat="1" ht="120" hidden="1" x14ac:dyDescent="0.3">
      <c r="A3647" s="1" t="s">
        <v>432</v>
      </c>
      <c r="B3647" s="1" t="s">
        <v>1394</v>
      </c>
      <c r="C3647" s="1" t="s">
        <v>438</v>
      </c>
      <c r="D3647" s="1" t="s">
        <v>262</v>
      </c>
      <c r="E3647" s="2" t="s">
        <v>680</v>
      </c>
      <c r="F3647" s="3">
        <v>80106.2</v>
      </c>
    </row>
    <row r="3648" spans="1:6" s="4" customFormat="1" ht="132" x14ac:dyDescent="0.3">
      <c r="A3648" s="1" t="s">
        <v>432</v>
      </c>
      <c r="B3648" s="1" t="s">
        <v>1394</v>
      </c>
      <c r="C3648" s="1" t="s">
        <v>439</v>
      </c>
      <c r="D3648" s="1"/>
      <c r="E3648" s="2" t="s">
        <v>861</v>
      </c>
      <c r="F3648" s="3">
        <v>278286.712</v>
      </c>
    </row>
    <row r="3649" spans="1:6" s="4" customFormat="1" ht="24" hidden="1" x14ac:dyDescent="0.3">
      <c r="A3649" s="1" t="s">
        <v>432</v>
      </c>
      <c r="B3649" s="1" t="s">
        <v>1394</v>
      </c>
      <c r="C3649" s="1" t="s">
        <v>439</v>
      </c>
      <c r="D3649" s="1" t="s">
        <v>53</v>
      </c>
      <c r="E3649" s="2" t="s">
        <v>679</v>
      </c>
      <c r="F3649" s="3">
        <v>278286.712</v>
      </c>
    </row>
    <row r="3650" spans="1:6" s="4" customFormat="1" ht="120" hidden="1" x14ac:dyDescent="0.3">
      <c r="A3650" s="1" t="s">
        <v>432</v>
      </c>
      <c r="B3650" s="1" t="s">
        <v>1394</v>
      </c>
      <c r="C3650" s="1" t="s">
        <v>439</v>
      </c>
      <c r="D3650" s="1" t="s">
        <v>262</v>
      </c>
      <c r="E3650" s="2" t="s">
        <v>680</v>
      </c>
      <c r="F3650" s="3">
        <v>278286.712</v>
      </c>
    </row>
    <row r="3651" spans="1:6" s="4" customFormat="1" ht="132" x14ac:dyDescent="0.3">
      <c r="A3651" s="1" t="s">
        <v>432</v>
      </c>
      <c r="B3651" s="1" t="s">
        <v>1394</v>
      </c>
      <c r="C3651" s="1" t="s">
        <v>443</v>
      </c>
      <c r="D3651" s="1"/>
      <c r="E3651" s="2" t="s">
        <v>863</v>
      </c>
      <c r="F3651" s="3">
        <v>69106.100000000006</v>
      </c>
    </row>
    <row r="3652" spans="1:6" s="4" customFormat="1" ht="84" x14ac:dyDescent="0.3">
      <c r="A3652" s="1" t="s">
        <v>432</v>
      </c>
      <c r="B3652" s="1" t="s">
        <v>1394</v>
      </c>
      <c r="C3652" s="1" t="s">
        <v>440</v>
      </c>
      <c r="D3652" s="1"/>
      <c r="E3652" s="2" t="s">
        <v>710</v>
      </c>
      <c r="F3652" s="3">
        <v>69106.100000000006</v>
      </c>
    </row>
    <row r="3653" spans="1:6" s="4" customFormat="1" ht="144" hidden="1" x14ac:dyDescent="0.3">
      <c r="A3653" s="1" t="s">
        <v>432</v>
      </c>
      <c r="B3653" s="1" t="s">
        <v>1394</v>
      </c>
      <c r="C3653" s="1" t="s">
        <v>440</v>
      </c>
      <c r="D3653" s="1" t="s">
        <v>58</v>
      </c>
      <c r="E3653" s="2" t="s">
        <v>660</v>
      </c>
      <c r="F3653" s="3">
        <v>40669.300000000003</v>
      </c>
    </row>
    <row r="3654" spans="1:6" s="4" customFormat="1" ht="36" hidden="1" x14ac:dyDescent="0.3">
      <c r="A3654" s="1" t="s">
        <v>432</v>
      </c>
      <c r="B3654" s="1" t="s">
        <v>1394</v>
      </c>
      <c r="C3654" s="1" t="s">
        <v>440</v>
      </c>
      <c r="D3654" s="1" t="s">
        <v>59</v>
      </c>
      <c r="E3654" s="2" t="s">
        <v>661</v>
      </c>
      <c r="F3654" s="3">
        <v>40669.300000000003</v>
      </c>
    </row>
    <row r="3655" spans="1:6" s="4" customFormat="1" ht="72" hidden="1" x14ac:dyDescent="0.3">
      <c r="A3655" s="1" t="s">
        <v>432</v>
      </c>
      <c r="B3655" s="1" t="s">
        <v>1394</v>
      </c>
      <c r="C3655" s="1" t="s">
        <v>440</v>
      </c>
      <c r="D3655" s="1" t="s">
        <v>51</v>
      </c>
      <c r="E3655" s="2" t="s">
        <v>663</v>
      </c>
      <c r="F3655" s="3">
        <v>28402.9</v>
      </c>
    </row>
    <row r="3656" spans="1:6" s="4" customFormat="1" ht="84" hidden="1" x14ac:dyDescent="0.3">
      <c r="A3656" s="1" t="s">
        <v>432</v>
      </c>
      <c r="B3656" s="1" t="s">
        <v>1394</v>
      </c>
      <c r="C3656" s="1" t="s">
        <v>440</v>
      </c>
      <c r="D3656" s="1" t="s">
        <v>52</v>
      </c>
      <c r="E3656" s="2" t="s">
        <v>664</v>
      </c>
      <c r="F3656" s="3">
        <v>28402.9</v>
      </c>
    </row>
    <row r="3657" spans="1:6" s="4" customFormat="1" ht="24" hidden="1" x14ac:dyDescent="0.3">
      <c r="A3657" s="1" t="s">
        <v>432</v>
      </c>
      <c r="B3657" s="1" t="s">
        <v>1394</v>
      </c>
      <c r="C3657" s="1" t="s">
        <v>440</v>
      </c>
      <c r="D3657" s="1" t="s">
        <v>53</v>
      </c>
      <c r="E3657" s="2" t="s">
        <v>679</v>
      </c>
      <c r="F3657" s="3">
        <v>33.900000000000006</v>
      </c>
    </row>
    <row r="3658" spans="1:6" s="4" customFormat="1" ht="36" hidden="1" x14ac:dyDescent="0.3">
      <c r="A3658" s="1" t="s">
        <v>432</v>
      </c>
      <c r="B3658" s="1" t="s">
        <v>1394</v>
      </c>
      <c r="C3658" s="1" t="s">
        <v>440</v>
      </c>
      <c r="D3658" s="1" t="s">
        <v>60</v>
      </c>
      <c r="E3658" s="2" t="s">
        <v>682</v>
      </c>
      <c r="F3658" s="3">
        <v>33.900000000000006</v>
      </c>
    </row>
    <row r="3659" spans="1:6" s="4" customFormat="1" ht="108" x14ac:dyDescent="0.3">
      <c r="A3659" s="1" t="s">
        <v>432</v>
      </c>
      <c r="B3659" s="1" t="s">
        <v>1394</v>
      </c>
      <c r="C3659" s="1" t="s">
        <v>444</v>
      </c>
      <c r="D3659" s="1"/>
      <c r="E3659" s="2" t="s">
        <v>869</v>
      </c>
      <c r="F3659" s="3">
        <v>242850</v>
      </c>
    </row>
    <row r="3660" spans="1:6" s="4" customFormat="1" ht="60" x14ac:dyDescent="0.3">
      <c r="A3660" s="1" t="s">
        <v>432</v>
      </c>
      <c r="B3660" s="1" t="s">
        <v>1394</v>
      </c>
      <c r="C3660" s="1" t="s">
        <v>441</v>
      </c>
      <c r="D3660" s="1"/>
      <c r="E3660" s="2" t="s">
        <v>870</v>
      </c>
      <c r="F3660" s="3">
        <v>126350</v>
      </c>
    </row>
    <row r="3661" spans="1:6" s="4" customFormat="1" ht="72" hidden="1" x14ac:dyDescent="0.3">
      <c r="A3661" s="1" t="s">
        <v>432</v>
      </c>
      <c r="B3661" s="1" t="s">
        <v>1394</v>
      </c>
      <c r="C3661" s="1" t="s">
        <v>441</v>
      </c>
      <c r="D3661" s="1" t="s">
        <v>51</v>
      </c>
      <c r="E3661" s="2" t="s">
        <v>663</v>
      </c>
      <c r="F3661" s="3">
        <v>126350</v>
      </c>
    </row>
    <row r="3662" spans="1:6" s="4" customFormat="1" ht="84" hidden="1" x14ac:dyDescent="0.3">
      <c r="A3662" s="1" t="s">
        <v>432</v>
      </c>
      <c r="B3662" s="1" t="s">
        <v>1394</v>
      </c>
      <c r="C3662" s="1" t="s">
        <v>441</v>
      </c>
      <c r="D3662" s="1" t="s">
        <v>52</v>
      </c>
      <c r="E3662" s="2" t="s">
        <v>664</v>
      </c>
      <c r="F3662" s="3">
        <v>126350</v>
      </c>
    </row>
    <row r="3663" spans="1:6" s="4" customFormat="1" ht="120" x14ac:dyDescent="0.3">
      <c r="A3663" s="1" t="s">
        <v>432</v>
      </c>
      <c r="B3663" s="1" t="s">
        <v>1394</v>
      </c>
      <c r="C3663" s="1" t="s">
        <v>1475</v>
      </c>
      <c r="D3663" s="1"/>
      <c r="E3663" s="2" t="s">
        <v>867</v>
      </c>
      <c r="F3663" s="3">
        <v>116500</v>
      </c>
    </row>
    <row r="3664" spans="1:6" s="4" customFormat="1" ht="72" hidden="1" x14ac:dyDescent="0.3">
      <c r="A3664" s="1" t="s">
        <v>432</v>
      </c>
      <c r="B3664" s="1" t="s">
        <v>1394</v>
      </c>
      <c r="C3664" s="1" t="s">
        <v>1475</v>
      </c>
      <c r="D3664" s="1" t="s">
        <v>51</v>
      </c>
      <c r="E3664" s="2" t="s">
        <v>663</v>
      </c>
      <c r="F3664" s="3">
        <v>116500</v>
      </c>
    </row>
    <row r="3665" spans="1:6" s="4" customFormat="1" ht="84" hidden="1" x14ac:dyDescent="0.3">
      <c r="A3665" s="1" t="s">
        <v>432</v>
      </c>
      <c r="B3665" s="1" t="s">
        <v>1394</v>
      </c>
      <c r="C3665" s="1" t="s">
        <v>1475</v>
      </c>
      <c r="D3665" s="1" t="s">
        <v>52</v>
      </c>
      <c r="E3665" s="2" t="s">
        <v>664</v>
      </c>
      <c r="F3665" s="3">
        <v>116500</v>
      </c>
    </row>
    <row r="3666" spans="1:6" s="4" customFormat="1" ht="60" x14ac:dyDescent="0.3">
      <c r="A3666" s="1" t="s">
        <v>432</v>
      </c>
      <c r="B3666" s="1" t="s">
        <v>1394</v>
      </c>
      <c r="C3666" s="1" t="s">
        <v>62</v>
      </c>
      <c r="D3666" s="1"/>
      <c r="E3666" s="2" t="s">
        <v>1196</v>
      </c>
      <c r="F3666" s="3">
        <v>37.599999999999994</v>
      </c>
    </row>
    <row r="3667" spans="1:6" s="4" customFormat="1" ht="36" x14ac:dyDescent="0.3">
      <c r="A3667" s="1" t="s">
        <v>432</v>
      </c>
      <c r="B3667" s="1" t="s">
        <v>1394</v>
      </c>
      <c r="C3667" s="1" t="s">
        <v>63</v>
      </c>
      <c r="D3667" s="1"/>
      <c r="E3667" s="2" t="s">
        <v>115</v>
      </c>
      <c r="F3667" s="3">
        <v>37.599999999999994</v>
      </c>
    </row>
    <row r="3668" spans="1:6" s="4" customFormat="1" ht="156" x14ac:dyDescent="0.3">
      <c r="A3668" s="1" t="s">
        <v>432</v>
      </c>
      <c r="B3668" s="1" t="s">
        <v>1394</v>
      </c>
      <c r="C3668" s="1" t="s">
        <v>1476</v>
      </c>
      <c r="D3668" s="1"/>
      <c r="E3668" s="2" t="s">
        <v>1215</v>
      </c>
      <c r="F3668" s="3">
        <v>37.599999999999994</v>
      </c>
    </row>
    <row r="3669" spans="1:6" s="4" customFormat="1" ht="144" hidden="1" x14ac:dyDescent="0.3">
      <c r="A3669" s="1" t="s">
        <v>432</v>
      </c>
      <c r="B3669" s="1" t="s">
        <v>1394</v>
      </c>
      <c r="C3669" s="1" t="s">
        <v>1476</v>
      </c>
      <c r="D3669" s="1" t="s">
        <v>58</v>
      </c>
      <c r="E3669" s="2" t="s">
        <v>660</v>
      </c>
      <c r="F3669" s="3">
        <v>37.599999999999994</v>
      </c>
    </row>
    <row r="3670" spans="1:6" s="4" customFormat="1" ht="60" hidden="1" x14ac:dyDescent="0.3">
      <c r="A3670" s="1" t="s">
        <v>432</v>
      </c>
      <c r="B3670" s="1" t="s">
        <v>1394</v>
      </c>
      <c r="C3670" s="1" t="s">
        <v>1476</v>
      </c>
      <c r="D3670" s="1" t="s">
        <v>68</v>
      </c>
      <c r="E3670" s="2" t="s">
        <v>662</v>
      </c>
      <c r="F3670" s="3">
        <v>37.599999999999994</v>
      </c>
    </row>
    <row r="3671" spans="1:6" s="4" customFormat="1" ht="72" x14ac:dyDescent="0.3">
      <c r="A3671" s="1" t="s">
        <v>432</v>
      </c>
      <c r="B3671" s="1" t="s">
        <v>1394</v>
      </c>
      <c r="C3671" s="1" t="s">
        <v>65</v>
      </c>
      <c r="D3671" s="1"/>
      <c r="E3671" s="2" t="s">
        <v>1228</v>
      </c>
      <c r="F3671" s="3">
        <v>20231.100000000002</v>
      </c>
    </row>
    <row r="3672" spans="1:6" s="4" customFormat="1" ht="48" x14ac:dyDescent="0.3">
      <c r="A3672" s="1" t="s">
        <v>432</v>
      </c>
      <c r="B3672" s="1" t="s">
        <v>1394</v>
      </c>
      <c r="C3672" s="1" t="s">
        <v>66</v>
      </c>
      <c r="D3672" s="1"/>
      <c r="E3672" s="2" t="s">
        <v>1231</v>
      </c>
      <c r="F3672" s="3">
        <v>20231.100000000002</v>
      </c>
    </row>
    <row r="3673" spans="1:6" s="4" customFormat="1" ht="60" x14ac:dyDescent="0.3">
      <c r="A3673" s="1" t="s">
        <v>432</v>
      </c>
      <c r="B3673" s="1" t="s">
        <v>1394</v>
      </c>
      <c r="C3673" s="1" t="s">
        <v>67</v>
      </c>
      <c r="D3673" s="1"/>
      <c r="E3673" s="2" t="s">
        <v>1221</v>
      </c>
      <c r="F3673" s="3">
        <v>18016.7</v>
      </c>
    </row>
    <row r="3674" spans="1:6" s="4" customFormat="1" ht="144" hidden="1" x14ac:dyDescent="0.3">
      <c r="A3674" s="1" t="s">
        <v>432</v>
      </c>
      <c r="B3674" s="1" t="s">
        <v>1394</v>
      </c>
      <c r="C3674" s="1" t="s">
        <v>67</v>
      </c>
      <c r="D3674" s="1" t="s">
        <v>58</v>
      </c>
      <c r="E3674" s="2" t="s">
        <v>660</v>
      </c>
      <c r="F3674" s="3">
        <v>18016.7</v>
      </c>
    </row>
    <row r="3675" spans="1:6" s="4" customFormat="1" ht="60" hidden="1" x14ac:dyDescent="0.3">
      <c r="A3675" s="1" t="s">
        <v>432</v>
      </c>
      <c r="B3675" s="1" t="s">
        <v>1394</v>
      </c>
      <c r="C3675" s="1" t="s">
        <v>67</v>
      </c>
      <c r="D3675" s="1" t="s">
        <v>68</v>
      </c>
      <c r="E3675" s="2" t="s">
        <v>662</v>
      </c>
      <c r="F3675" s="3">
        <v>18016.7</v>
      </c>
    </row>
    <row r="3676" spans="1:6" s="4" customFormat="1" ht="48" x14ac:dyDescent="0.3">
      <c r="A3676" s="1" t="s">
        <v>432</v>
      </c>
      <c r="B3676" s="1" t="s">
        <v>1394</v>
      </c>
      <c r="C3676" s="1" t="s">
        <v>69</v>
      </c>
      <c r="D3676" s="1"/>
      <c r="E3676" s="2" t="s">
        <v>1222</v>
      </c>
      <c r="F3676" s="3">
        <v>2214.4</v>
      </c>
    </row>
    <row r="3677" spans="1:6" s="4" customFormat="1" ht="144" hidden="1" x14ac:dyDescent="0.3">
      <c r="A3677" s="1" t="s">
        <v>432</v>
      </c>
      <c r="B3677" s="1" t="s">
        <v>1394</v>
      </c>
      <c r="C3677" s="1" t="s">
        <v>69</v>
      </c>
      <c r="D3677" s="1" t="s">
        <v>58</v>
      </c>
      <c r="E3677" s="2" t="s">
        <v>660</v>
      </c>
      <c r="F3677" s="3">
        <v>13.4</v>
      </c>
    </row>
    <row r="3678" spans="1:6" s="4" customFormat="1" ht="60" hidden="1" x14ac:dyDescent="0.3">
      <c r="A3678" s="1" t="s">
        <v>432</v>
      </c>
      <c r="B3678" s="1" t="s">
        <v>1394</v>
      </c>
      <c r="C3678" s="1" t="s">
        <v>69</v>
      </c>
      <c r="D3678" s="1" t="s">
        <v>68</v>
      </c>
      <c r="E3678" s="2" t="s">
        <v>662</v>
      </c>
      <c r="F3678" s="3">
        <v>13.4</v>
      </c>
    </row>
    <row r="3679" spans="1:6" s="4" customFormat="1" ht="72" hidden="1" x14ac:dyDescent="0.3">
      <c r="A3679" s="1" t="s">
        <v>432</v>
      </c>
      <c r="B3679" s="1" t="s">
        <v>1394</v>
      </c>
      <c r="C3679" s="1" t="s">
        <v>69</v>
      </c>
      <c r="D3679" s="1" t="s">
        <v>51</v>
      </c>
      <c r="E3679" s="2" t="s">
        <v>663</v>
      </c>
      <c r="F3679" s="3">
        <v>2196</v>
      </c>
    </row>
    <row r="3680" spans="1:6" s="4" customFormat="1" ht="84" hidden="1" x14ac:dyDescent="0.3">
      <c r="A3680" s="1" t="s">
        <v>432</v>
      </c>
      <c r="B3680" s="1" t="s">
        <v>1394</v>
      </c>
      <c r="C3680" s="1" t="s">
        <v>69</v>
      </c>
      <c r="D3680" s="1" t="s">
        <v>52</v>
      </c>
      <c r="E3680" s="2" t="s">
        <v>664</v>
      </c>
      <c r="F3680" s="3">
        <v>2196</v>
      </c>
    </row>
    <row r="3681" spans="1:6" s="4" customFormat="1" ht="24" hidden="1" x14ac:dyDescent="0.3">
      <c r="A3681" s="1" t="s">
        <v>432</v>
      </c>
      <c r="B3681" s="1" t="s">
        <v>1394</v>
      </c>
      <c r="C3681" s="1" t="s">
        <v>69</v>
      </c>
      <c r="D3681" s="1" t="s">
        <v>53</v>
      </c>
      <c r="E3681" s="2" t="s">
        <v>679</v>
      </c>
      <c r="F3681" s="3">
        <v>5</v>
      </c>
    </row>
    <row r="3682" spans="1:6" s="4" customFormat="1" ht="36" hidden="1" x14ac:dyDescent="0.3">
      <c r="A3682" s="1" t="s">
        <v>432</v>
      </c>
      <c r="B3682" s="1" t="s">
        <v>1394</v>
      </c>
      <c r="C3682" s="1" t="s">
        <v>69</v>
      </c>
      <c r="D3682" s="1" t="s">
        <v>60</v>
      </c>
      <c r="E3682" s="2" t="s">
        <v>682</v>
      </c>
      <c r="F3682" s="3">
        <v>5</v>
      </c>
    </row>
    <row r="3683" spans="1:6" s="4" customFormat="1" ht="108" x14ac:dyDescent="0.3">
      <c r="A3683" s="1" t="s">
        <v>432</v>
      </c>
      <c r="B3683" s="1" t="s">
        <v>1394</v>
      </c>
      <c r="C3683" s="1" t="s">
        <v>79</v>
      </c>
      <c r="D3683" s="1"/>
      <c r="E3683" s="2" t="s">
        <v>1232</v>
      </c>
      <c r="F3683" s="3">
        <v>4051.8609999999999</v>
      </c>
    </row>
    <row r="3684" spans="1:6" s="4" customFormat="1" ht="72" x14ac:dyDescent="0.3">
      <c r="A3684" s="1" t="s">
        <v>432</v>
      </c>
      <c r="B3684" s="1" t="s">
        <v>1394</v>
      </c>
      <c r="C3684" s="1" t="s">
        <v>86</v>
      </c>
      <c r="D3684" s="1"/>
      <c r="E3684" s="2" t="s">
        <v>1233</v>
      </c>
      <c r="F3684" s="3">
        <v>4044.3910000000001</v>
      </c>
    </row>
    <row r="3685" spans="1:6" s="4" customFormat="1" ht="48" x14ac:dyDescent="0.3">
      <c r="A3685" s="1" t="s">
        <v>432</v>
      </c>
      <c r="B3685" s="1" t="s">
        <v>1394</v>
      </c>
      <c r="C3685" s="1" t="s">
        <v>87</v>
      </c>
      <c r="D3685" s="1"/>
      <c r="E3685" s="2" t="s">
        <v>1234</v>
      </c>
      <c r="F3685" s="3">
        <v>4044.3910000000001</v>
      </c>
    </row>
    <row r="3686" spans="1:6" s="4" customFormat="1" ht="24" hidden="1" x14ac:dyDescent="0.3">
      <c r="A3686" s="1" t="s">
        <v>432</v>
      </c>
      <c r="B3686" s="1" t="s">
        <v>1394</v>
      </c>
      <c r="C3686" s="1" t="s">
        <v>87</v>
      </c>
      <c r="D3686" s="1" t="s">
        <v>53</v>
      </c>
      <c r="E3686" s="2" t="s">
        <v>679</v>
      </c>
      <c r="F3686" s="3">
        <v>4044.3910000000001</v>
      </c>
    </row>
    <row r="3687" spans="1:6" s="4" customFormat="1" ht="24" hidden="1" x14ac:dyDescent="0.3">
      <c r="A3687" s="1" t="s">
        <v>432</v>
      </c>
      <c r="B3687" s="1" t="s">
        <v>1394</v>
      </c>
      <c r="C3687" s="1" t="s">
        <v>87</v>
      </c>
      <c r="D3687" s="1" t="s">
        <v>54</v>
      </c>
      <c r="E3687" s="2" t="s">
        <v>681</v>
      </c>
      <c r="F3687" s="3">
        <v>4044.3910000000001</v>
      </c>
    </row>
    <row r="3688" spans="1:6" s="4" customFormat="1" x14ac:dyDescent="0.3">
      <c r="A3688" s="1" t="s">
        <v>432</v>
      </c>
      <c r="B3688" s="1" t="s">
        <v>1394</v>
      </c>
      <c r="C3688" s="1" t="s">
        <v>80</v>
      </c>
      <c r="D3688" s="1"/>
      <c r="E3688" s="2" t="s">
        <v>1235</v>
      </c>
      <c r="F3688" s="3">
        <v>7.47</v>
      </c>
    </row>
    <row r="3689" spans="1:6" s="4" customFormat="1" ht="36" x14ac:dyDescent="0.3">
      <c r="A3689" s="1" t="s">
        <v>432</v>
      </c>
      <c r="B3689" s="1" t="s">
        <v>1394</v>
      </c>
      <c r="C3689" s="1" t="s">
        <v>81</v>
      </c>
      <c r="D3689" s="1"/>
      <c r="E3689" s="2" t="s">
        <v>1236</v>
      </c>
      <c r="F3689" s="3">
        <v>7.47</v>
      </c>
    </row>
    <row r="3690" spans="1:6" s="4" customFormat="1" ht="72" hidden="1" x14ac:dyDescent="0.3">
      <c r="A3690" s="1" t="s">
        <v>432</v>
      </c>
      <c r="B3690" s="1" t="s">
        <v>1394</v>
      </c>
      <c r="C3690" s="1" t="s">
        <v>81</v>
      </c>
      <c r="D3690" s="1" t="s">
        <v>51</v>
      </c>
      <c r="E3690" s="2" t="s">
        <v>663</v>
      </c>
      <c r="F3690" s="3">
        <v>7.47</v>
      </c>
    </row>
    <row r="3691" spans="1:6" s="4" customFormat="1" ht="84" hidden="1" x14ac:dyDescent="0.3">
      <c r="A3691" s="1" t="s">
        <v>432</v>
      </c>
      <c r="B3691" s="1" t="s">
        <v>1394</v>
      </c>
      <c r="C3691" s="1" t="s">
        <v>81</v>
      </c>
      <c r="D3691" s="1" t="s">
        <v>52</v>
      </c>
      <c r="E3691" s="2" t="s">
        <v>664</v>
      </c>
      <c r="F3691" s="3">
        <v>7.47</v>
      </c>
    </row>
    <row r="3692" spans="1:6" s="4" customFormat="1" ht="24" hidden="1" x14ac:dyDescent="0.3">
      <c r="A3692" s="1" t="s">
        <v>432</v>
      </c>
      <c r="B3692" s="1" t="s">
        <v>1420</v>
      </c>
      <c r="C3692" s="1"/>
      <c r="D3692" s="1"/>
      <c r="E3692" s="2" t="s">
        <v>641</v>
      </c>
      <c r="F3692" s="3">
        <v>303387.20321999997</v>
      </c>
    </row>
    <row r="3693" spans="1:6" s="4" customFormat="1" ht="72" x14ac:dyDescent="0.3">
      <c r="A3693" s="1" t="s">
        <v>432</v>
      </c>
      <c r="B3693" s="1" t="s">
        <v>1420</v>
      </c>
      <c r="C3693" s="1" t="s">
        <v>263</v>
      </c>
      <c r="D3693" s="1"/>
      <c r="E3693" s="2" t="s">
        <v>1459</v>
      </c>
      <c r="F3693" s="3">
        <v>14888.281999999999</v>
      </c>
    </row>
    <row r="3694" spans="1:6" s="4" customFormat="1" ht="84" x14ac:dyDescent="0.3">
      <c r="A3694" s="1" t="s">
        <v>432</v>
      </c>
      <c r="B3694" s="1" t="s">
        <v>1420</v>
      </c>
      <c r="C3694" s="1" t="s">
        <v>264</v>
      </c>
      <c r="D3694" s="1"/>
      <c r="E3694" s="2" t="s">
        <v>1460</v>
      </c>
      <c r="F3694" s="3">
        <v>14888.281999999999</v>
      </c>
    </row>
    <row r="3695" spans="1:6" s="4" customFormat="1" ht="156" x14ac:dyDescent="0.3">
      <c r="A3695" s="1" t="s">
        <v>432</v>
      </c>
      <c r="B3695" s="1" t="s">
        <v>1420</v>
      </c>
      <c r="C3695" s="1" t="s">
        <v>1260</v>
      </c>
      <c r="D3695" s="1"/>
      <c r="E3695" s="2" t="s">
        <v>1444</v>
      </c>
      <c r="F3695" s="3">
        <v>14888.281999999999</v>
      </c>
    </row>
    <row r="3696" spans="1:6" s="4" customFormat="1" ht="144" x14ac:dyDescent="0.3">
      <c r="A3696" s="1" t="s">
        <v>432</v>
      </c>
      <c r="B3696" s="1" t="s">
        <v>1420</v>
      </c>
      <c r="C3696" s="1" t="s">
        <v>1445</v>
      </c>
      <c r="D3696" s="1"/>
      <c r="E3696" s="2" t="s">
        <v>819</v>
      </c>
      <c r="F3696" s="3">
        <v>14888.281999999999</v>
      </c>
    </row>
    <row r="3697" spans="1:6" s="4" customFormat="1" ht="72" hidden="1" x14ac:dyDescent="0.3">
      <c r="A3697" s="1" t="s">
        <v>432</v>
      </c>
      <c r="B3697" s="1" t="s">
        <v>1420</v>
      </c>
      <c r="C3697" s="1" t="s">
        <v>1445</v>
      </c>
      <c r="D3697" s="1" t="s">
        <v>51</v>
      </c>
      <c r="E3697" s="2" t="s">
        <v>663</v>
      </c>
      <c r="F3697" s="3">
        <v>14888.281999999999</v>
      </c>
    </row>
    <row r="3698" spans="1:6" s="4" customFormat="1" ht="84" hidden="1" x14ac:dyDescent="0.3">
      <c r="A3698" s="1" t="s">
        <v>432</v>
      </c>
      <c r="B3698" s="1" t="s">
        <v>1420</v>
      </c>
      <c r="C3698" s="1" t="s">
        <v>1445</v>
      </c>
      <c r="D3698" s="1" t="s">
        <v>52</v>
      </c>
      <c r="E3698" s="2" t="s">
        <v>664</v>
      </c>
      <c r="F3698" s="3">
        <v>14888.281999999999</v>
      </c>
    </row>
    <row r="3699" spans="1:6" s="4" customFormat="1" ht="144" x14ac:dyDescent="0.3">
      <c r="A3699" s="1" t="s">
        <v>432</v>
      </c>
      <c r="B3699" s="1" t="s">
        <v>1420</v>
      </c>
      <c r="C3699" s="1" t="s">
        <v>72</v>
      </c>
      <c r="D3699" s="1"/>
      <c r="E3699" s="2" t="s">
        <v>842</v>
      </c>
      <c r="F3699" s="3">
        <v>288498.92121999996</v>
      </c>
    </row>
    <row r="3700" spans="1:6" s="4" customFormat="1" ht="72" x14ac:dyDescent="0.3">
      <c r="A3700" s="1" t="s">
        <v>432</v>
      </c>
      <c r="B3700" s="1" t="s">
        <v>1420</v>
      </c>
      <c r="C3700" s="1" t="s">
        <v>433</v>
      </c>
      <c r="D3700" s="1"/>
      <c r="E3700" s="2" t="s">
        <v>843</v>
      </c>
      <c r="F3700" s="3">
        <v>262207.52321999997</v>
      </c>
    </row>
    <row r="3701" spans="1:6" s="4" customFormat="1" ht="144" x14ac:dyDescent="0.3">
      <c r="A3701" s="1" t="s">
        <v>432</v>
      </c>
      <c r="B3701" s="1" t="s">
        <v>1420</v>
      </c>
      <c r="C3701" s="1" t="s">
        <v>434</v>
      </c>
      <c r="D3701" s="1"/>
      <c r="E3701" s="2" t="s">
        <v>844</v>
      </c>
      <c r="F3701" s="3">
        <v>137091.79999999999</v>
      </c>
    </row>
    <row r="3702" spans="1:6" s="4" customFormat="1" ht="96" x14ac:dyDescent="0.3">
      <c r="A3702" s="1" t="s">
        <v>432</v>
      </c>
      <c r="B3702" s="1" t="s">
        <v>1420</v>
      </c>
      <c r="C3702" s="1" t="s">
        <v>445</v>
      </c>
      <c r="D3702" s="1"/>
      <c r="E3702" s="2" t="s">
        <v>845</v>
      </c>
      <c r="F3702" s="3">
        <v>137091.79999999999</v>
      </c>
    </row>
    <row r="3703" spans="1:6" s="4" customFormat="1" ht="72" hidden="1" x14ac:dyDescent="0.3">
      <c r="A3703" s="1" t="s">
        <v>432</v>
      </c>
      <c r="B3703" s="1" t="s">
        <v>1420</v>
      </c>
      <c r="C3703" s="1" t="s">
        <v>445</v>
      </c>
      <c r="D3703" s="1" t="s">
        <v>51</v>
      </c>
      <c r="E3703" s="2" t="s">
        <v>663</v>
      </c>
      <c r="F3703" s="3">
        <v>137091.79999999999</v>
      </c>
    </row>
    <row r="3704" spans="1:6" s="4" customFormat="1" ht="84" hidden="1" x14ac:dyDescent="0.3">
      <c r="A3704" s="1" t="s">
        <v>432</v>
      </c>
      <c r="B3704" s="1" t="s">
        <v>1420</v>
      </c>
      <c r="C3704" s="1" t="s">
        <v>445</v>
      </c>
      <c r="D3704" s="1" t="s">
        <v>52</v>
      </c>
      <c r="E3704" s="2" t="s">
        <v>664</v>
      </c>
      <c r="F3704" s="3">
        <v>137091.79999999999</v>
      </c>
    </row>
    <row r="3705" spans="1:6" s="4" customFormat="1" ht="84" x14ac:dyDescent="0.3">
      <c r="A3705" s="1" t="s">
        <v>432</v>
      </c>
      <c r="B3705" s="1" t="s">
        <v>1420</v>
      </c>
      <c r="C3705" s="1" t="s">
        <v>451</v>
      </c>
      <c r="D3705" s="1"/>
      <c r="E3705" s="2" t="s">
        <v>847</v>
      </c>
      <c r="F3705" s="3">
        <v>40200.800000000003</v>
      </c>
    </row>
    <row r="3706" spans="1:6" s="4" customFormat="1" ht="84" x14ac:dyDescent="0.3">
      <c r="A3706" s="1" t="s">
        <v>432</v>
      </c>
      <c r="B3706" s="1" t="s">
        <v>1420</v>
      </c>
      <c r="C3706" s="1" t="s">
        <v>446</v>
      </c>
      <c r="D3706" s="1"/>
      <c r="E3706" s="2" t="s">
        <v>710</v>
      </c>
      <c r="F3706" s="3">
        <v>40200.800000000003</v>
      </c>
    </row>
    <row r="3707" spans="1:6" s="4" customFormat="1" ht="144" hidden="1" x14ac:dyDescent="0.3">
      <c r="A3707" s="1" t="s">
        <v>432</v>
      </c>
      <c r="B3707" s="1" t="s">
        <v>1420</v>
      </c>
      <c r="C3707" s="1" t="s">
        <v>446</v>
      </c>
      <c r="D3707" s="1" t="s">
        <v>58</v>
      </c>
      <c r="E3707" s="2" t="s">
        <v>660</v>
      </c>
      <c r="F3707" s="3">
        <v>32702.1</v>
      </c>
    </row>
    <row r="3708" spans="1:6" s="4" customFormat="1" ht="36" hidden="1" x14ac:dyDescent="0.3">
      <c r="A3708" s="1" t="s">
        <v>432</v>
      </c>
      <c r="B3708" s="1" t="s">
        <v>1420</v>
      </c>
      <c r="C3708" s="1" t="s">
        <v>446</v>
      </c>
      <c r="D3708" s="1" t="s">
        <v>59</v>
      </c>
      <c r="E3708" s="2" t="s">
        <v>661</v>
      </c>
      <c r="F3708" s="3">
        <v>32702.1</v>
      </c>
    </row>
    <row r="3709" spans="1:6" s="4" customFormat="1" ht="72" hidden="1" x14ac:dyDescent="0.3">
      <c r="A3709" s="1" t="s">
        <v>432</v>
      </c>
      <c r="B3709" s="1" t="s">
        <v>1420</v>
      </c>
      <c r="C3709" s="1" t="s">
        <v>446</v>
      </c>
      <c r="D3709" s="1" t="s">
        <v>51</v>
      </c>
      <c r="E3709" s="2" t="s">
        <v>663</v>
      </c>
      <c r="F3709" s="3">
        <v>5521.7717400000001</v>
      </c>
    </row>
    <row r="3710" spans="1:6" s="4" customFormat="1" ht="84" hidden="1" x14ac:dyDescent="0.3">
      <c r="A3710" s="1" t="s">
        <v>432</v>
      </c>
      <c r="B3710" s="1" t="s">
        <v>1420</v>
      </c>
      <c r="C3710" s="1" t="s">
        <v>446</v>
      </c>
      <c r="D3710" s="1" t="s">
        <v>52</v>
      </c>
      <c r="E3710" s="2" t="s">
        <v>664</v>
      </c>
      <c r="F3710" s="3">
        <v>5521.7717400000001</v>
      </c>
    </row>
    <row r="3711" spans="1:6" s="4" customFormat="1" ht="24" hidden="1" x14ac:dyDescent="0.3">
      <c r="A3711" s="1" t="s">
        <v>432</v>
      </c>
      <c r="B3711" s="1" t="s">
        <v>1420</v>
      </c>
      <c r="C3711" s="1" t="s">
        <v>446</v>
      </c>
      <c r="D3711" s="1" t="s">
        <v>53</v>
      </c>
      <c r="E3711" s="2" t="s">
        <v>679</v>
      </c>
      <c r="F3711" s="3">
        <v>1976.9282599999999</v>
      </c>
    </row>
    <row r="3712" spans="1:6" s="4" customFormat="1" ht="36" hidden="1" x14ac:dyDescent="0.3">
      <c r="A3712" s="1" t="s">
        <v>432</v>
      </c>
      <c r="B3712" s="1" t="s">
        <v>1420</v>
      </c>
      <c r="C3712" s="1" t="s">
        <v>446</v>
      </c>
      <c r="D3712" s="1" t="s">
        <v>60</v>
      </c>
      <c r="E3712" s="2" t="s">
        <v>682</v>
      </c>
      <c r="F3712" s="3">
        <v>1976.9282599999999</v>
      </c>
    </row>
    <row r="3713" spans="1:6" s="4" customFormat="1" ht="156" x14ac:dyDescent="0.3">
      <c r="A3713" s="1" t="s">
        <v>432</v>
      </c>
      <c r="B3713" s="1" t="s">
        <v>1420</v>
      </c>
      <c r="C3713" s="1" t="s">
        <v>452</v>
      </c>
      <c r="D3713" s="1"/>
      <c r="E3713" s="2" t="s">
        <v>848</v>
      </c>
      <c r="F3713" s="3">
        <v>41246.72322</v>
      </c>
    </row>
    <row r="3714" spans="1:6" s="4" customFormat="1" ht="132" x14ac:dyDescent="0.3">
      <c r="A3714" s="1" t="s">
        <v>432</v>
      </c>
      <c r="B3714" s="1" t="s">
        <v>1420</v>
      </c>
      <c r="C3714" s="1" t="s">
        <v>447</v>
      </c>
      <c r="D3714" s="1"/>
      <c r="E3714" s="2" t="s">
        <v>24</v>
      </c>
      <c r="F3714" s="3">
        <v>41246.72322</v>
      </c>
    </row>
    <row r="3715" spans="1:6" s="4" customFormat="1" ht="72" hidden="1" x14ac:dyDescent="0.3">
      <c r="A3715" s="1" t="s">
        <v>432</v>
      </c>
      <c r="B3715" s="1" t="s">
        <v>1420</v>
      </c>
      <c r="C3715" s="1" t="s">
        <v>447</v>
      </c>
      <c r="D3715" s="1" t="s">
        <v>51</v>
      </c>
      <c r="E3715" s="2" t="s">
        <v>663</v>
      </c>
      <c r="F3715" s="3">
        <v>41246.72322</v>
      </c>
    </row>
    <row r="3716" spans="1:6" s="4" customFormat="1" ht="84" hidden="1" x14ac:dyDescent="0.3">
      <c r="A3716" s="1" t="s">
        <v>432</v>
      </c>
      <c r="B3716" s="1" t="s">
        <v>1420</v>
      </c>
      <c r="C3716" s="1" t="s">
        <v>447</v>
      </c>
      <c r="D3716" s="1" t="s">
        <v>52</v>
      </c>
      <c r="E3716" s="2" t="s">
        <v>664</v>
      </c>
      <c r="F3716" s="3">
        <v>41246.72322</v>
      </c>
    </row>
    <row r="3717" spans="1:6" s="4" customFormat="1" ht="84" x14ac:dyDescent="0.3">
      <c r="A3717" s="1" t="s">
        <v>432</v>
      </c>
      <c r="B3717" s="1" t="s">
        <v>1420</v>
      </c>
      <c r="C3717" s="1" t="s">
        <v>453</v>
      </c>
      <c r="D3717" s="1"/>
      <c r="E3717" s="2" t="s">
        <v>25</v>
      </c>
      <c r="F3717" s="3">
        <v>3000</v>
      </c>
    </row>
    <row r="3718" spans="1:6" s="4" customFormat="1" ht="72" x14ac:dyDescent="0.3">
      <c r="A3718" s="1" t="s">
        <v>432</v>
      </c>
      <c r="B3718" s="1" t="s">
        <v>1420</v>
      </c>
      <c r="C3718" s="1" t="s">
        <v>448</v>
      </c>
      <c r="D3718" s="1"/>
      <c r="E3718" s="2" t="s">
        <v>26</v>
      </c>
      <c r="F3718" s="3">
        <v>3000</v>
      </c>
    </row>
    <row r="3719" spans="1:6" s="4" customFormat="1" ht="72" hidden="1" x14ac:dyDescent="0.3">
      <c r="A3719" s="1" t="s">
        <v>432</v>
      </c>
      <c r="B3719" s="1" t="s">
        <v>1420</v>
      </c>
      <c r="C3719" s="1" t="s">
        <v>448</v>
      </c>
      <c r="D3719" s="1" t="s">
        <v>51</v>
      </c>
      <c r="E3719" s="2" t="s">
        <v>663</v>
      </c>
      <c r="F3719" s="3">
        <v>3000</v>
      </c>
    </row>
    <row r="3720" spans="1:6" s="4" customFormat="1" ht="84" hidden="1" x14ac:dyDescent="0.3">
      <c r="A3720" s="1" t="s">
        <v>432</v>
      </c>
      <c r="B3720" s="1" t="s">
        <v>1420</v>
      </c>
      <c r="C3720" s="1" t="s">
        <v>448</v>
      </c>
      <c r="D3720" s="1" t="s">
        <v>52</v>
      </c>
      <c r="E3720" s="2" t="s">
        <v>664</v>
      </c>
      <c r="F3720" s="3">
        <v>3000</v>
      </c>
    </row>
    <row r="3721" spans="1:6" s="4" customFormat="1" ht="108" x14ac:dyDescent="0.3">
      <c r="A3721" s="1" t="s">
        <v>432</v>
      </c>
      <c r="B3721" s="1" t="s">
        <v>1420</v>
      </c>
      <c r="C3721" s="1" t="s">
        <v>454</v>
      </c>
      <c r="D3721" s="1"/>
      <c r="E3721" s="2" t="s">
        <v>27</v>
      </c>
      <c r="F3721" s="3">
        <v>40668.200000000004</v>
      </c>
    </row>
    <row r="3722" spans="1:6" s="4" customFormat="1" ht="132" x14ac:dyDescent="0.3">
      <c r="A3722" s="1" t="s">
        <v>432</v>
      </c>
      <c r="B3722" s="1" t="s">
        <v>1420</v>
      </c>
      <c r="C3722" s="1" t="s">
        <v>449</v>
      </c>
      <c r="D3722" s="1"/>
      <c r="E3722" s="2" t="s">
        <v>28</v>
      </c>
      <c r="F3722" s="3">
        <v>40668.200000000004</v>
      </c>
    </row>
    <row r="3723" spans="1:6" s="4" customFormat="1" ht="72" hidden="1" x14ac:dyDescent="0.3">
      <c r="A3723" s="1" t="s">
        <v>432</v>
      </c>
      <c r="B3723" s="1" t="s">
        <v>1420</v>
      </c>
      <c r="C3723" s="1" t="s">
        <v>449</v>
      </c>
      <c r="D3723" s="1" t="s">
        <v>51</v>
      </c>
      <c r="E3723" s="2" t="s">
        <v>663</v>
      </c>
      <c r="F3723" s="3">
        <v>40641.300000000003</v>
      </c>
    </row>
    <row r="3724" spans="1:6" s="4" customFormat="1" ht="84" hidden="1" x14ac:dyDescent="0.3">
      <c r="A3724" s="1" t="s">
        <v>432</v>
      </c>
      <c r="B3724" s="1" t="s">
        <v>1420</v>
      </c>
      <c r="C3724" s="1" t="s">
        <v>449</v>
      </c>
      <c r="D3724" s="1" t="s">
        <v>52</v>
      </c>
      <c r="E3724" s="2" t="s">
        <v>664</v>
      </c>
      <c r="F3724" s="3">
        <v>40641.300000000003</v>
      </c>
    </row>
    <row r="3725" spans="1:6" s="4" customFormat="1" ht="24" hidden="1" x14ac:dyDescent="0.3">
      <c r="A3725" s="1" t="s">
        <v>432</v>
      </c>
      <c r="B3725" s="1" t="s">
        <v>1420</v>
      </c>
      <c r="C3725" s="1" t="s">
        <v>449</v>
      </c>
      <c r="D3725" s="1" t="s">
        <v>53</v>
      </c>
      <c r="E3725" s="2" t="s">
        <v>679</v>
      </c>
      <c r="F3725" s="3">
        <v>26.9</v>
      </c>
    </row>
    <row r="3726" spans="1:6" s="4" customFormat="1" ht="36" hidden="1" x14ac:dyDescent="0.3">
      <c r="A3726" s="1" t="s">
        <v>432</v>
      </c>
      <c r="B3726" s="1" t="s">
        <v>1420</v>
      </c>
      <c r="C3726" s="1" t="s">
        <v>449</v>
      </c>
      <c r="D3726" s="1" t="s">
        <v>60</v>
      </c>
      <c r="E3726" s="2" t="s">
        <v>682</v>
      </c>
      <c r="F3726" s="3">
        <v>26.9</v>
      </c>
    </row>
    <row r="3727" spans="1:6" s="4" customFormat="1" ht="108" x14ac:dyDescent="0.3">
      <c r="A3727" s="1" t="s">
        <v>432</v>
      </c>
      <c r="B3727" s="1" t="s">
        <v>1420</v>
      </c>
      <c r="C3727" s="1" t="s">
        <v>73</v>
      </c>
      <c r="D3727" s="1"/>
      <c r="E3727" s="2" t="s">
        <v>29</v>
      </c>
      <c r="F3727" s="3">
        <v>26291.398000000001</v>
      </c>
    </row>
    <row r="3728" spans="1:6" s="4" customFormat="1" ht="144" x14ac:dyDescent="0.3">
      <c r="A3728" s="1" t="s">
        <v>432</v>
      </c>
      <c r="B3728" s="1" t="s">
        <v>1420</v>
      </c>
      <c r="C3728" s="1" t="s">
        <v>268</v>
      </c>
      <c r="D3728" s="1"/>
      <c r="E3728" s="2" t="s">
        <v>864</v>
      </c>
      <c r="F3728" s="3">
        <v>26291.398000000001</v>
      </c>
    </row>
    <row r="3729" spans="1:6" s="4" customFormat="1" ht="96" x14ac:dyDescent="0.3">
      <c r="A3729" s="1" t="s">
        <v>432</v>
      </c>
      <c r="B3729" s="1" t="s">
        <v>1420</v>
      </c>
      <c r="C3729" s="1" t="s">
        <v>450</v>
      </c>
      <c r="D3729" s="1"/>
      <c r="E3729" s="2" t="s">
        <v>1388</v>
      </c>
      <c r="F3729" s="3">
        <v>26291.398000000001</v>
      </c>
    </row>
    <row r="3730" spans="1:6" s="4" customFormat="1" ht="72" hidden="1" x14ac:dyDescent="0.3">
      <c r="A3730" s="1" t="s">
        <v>432</v>
      </c>
      <c r="B3730" s="1" t="s">
        <v>1420</v>
      </c>
      <c r="C3730" s="1" t="s">
        <v>450</v>
      </c>
      <c r="D3730" s="1" t="s">
        <v>51</v>
      </c>
      <c r="E3730" s="2" t="s">
        <v>663</v>
      </c>
      <c r="F3730" s="3">
        <v>26291.398000000001</v>
      </c>
    </row>
    <row r="3731" spans="1:6" s="4" customFormat="1" ht="84" hidden="1" x14ac:dyDescent="0.3">
      <c r="A3731" s="1" t="s">
        <v>432</v>
      </c>
      <c r="B3731" s="1" t="s">
        <v>1420</v>
      </c>
      <c r="C3731" s="1" t="s">
        <v>450</v>
      </c>
      <c r="D3731" s="1" t="s">
        <v>52</v>
      </c>
      <c r="E3731" s="2" t="s">
        <v>664</v>
      </c>
      <c r="F3731" s="3">
        <v>26291.398000000001</v>
      </c>
    </row>
    <row r="3732" spans="1:6" s="4" customFormat="1" hidden="1" x14ac:dyDescent="0.3">
      <c r="A3732" s="1" t="s">
        <v>432</v>
      </c>
      <c r="B3732" s="1" t="s">
        <v>223</v>
      </c>
      <c r="C3732" s="1"/>
      <c r="D3732" s="1"/>
      <c r="E3732" s="2" t="s">
        <v>627</v>
      </c>
      <c r="F3732" s="3">
        <v>636481.75141000003</v>
      </c>
    </row>
    <row r="3733" spans="1:6" s="4" customFormat="1" ht="36" hidden="1" x14ac:dyDescent="0.3">
      <c r="A3733" s="1" t="s">
        <v>432</v>
      </c>
      <c r="B3733" s="1" t="s">
        <v>1410</v>
      </c>
      <c r="C3733" s="1"/>
      <c r="D3733" s="1"/>
      <c r="E3733" s="2" t="s">
        <v>656</v>
      </c>
      <c r="F3733" s="3">
        <v>636481.75141000003</v>
      </c>
    </row>
    <row r="3734" spans="1:6" s="4" customFormat="1" ht="144" x14ac:dyDescent="0.3">
      <c r="A3734" s="1" t="s">
        <v>432</v>
      </c>
      <c r="B3734" s="1" t="s">
        <v>1410</v>
      </c>
      <c r="C3734" s="1" t="s">
        <v>72</v>
      </c>
      <c r="D3734" s="1"/>
      <c r="E3734" s="2" t="s">
        <v>842</v>
      </c>
      <c r="F3734" s="3">
        <v>415299.80299999996</v>
      </c>
    </row>
    <row r="3735" spans="1:6" s="4" customFormat="1" ht="108" x14ac:dyDescent="0.3">
      <c r="A3735" s="1" t="s">
        <v>432</v>
      </c>
      <c r="B3735" s="1" t="s">
        <v>1410</v>
      </c>
      <c r="C3735" s="1" t="s">
        <v>73</v>
      </c>
      <c r="D3735" s="1"/>
      <c r="E3735" s="2" t="s">
        <v>29</v>
      </c>
      <c r="F3735" s="3">
        <v>415299.80299999996</v>
      </c>
    </row>
    <row r="3736" spans="1:6" s="4" customFormat="1" ht="192" x14ac:dyDescent="0.3">
      <c r="A3736" s="1" t="s">
        <v>432</v>
      </c>
      <c r="B3736" s="1" t="s">
        <v>1410</v>
      </c>
      <c r="C3736" s="1" t="s">
        <v>442</v>
      </c>
      <c r="D3736" s="1"/>
      <c r="E3736" s="2" t="s">
        <v>856</v>
      </c>
      <c r="F3736" s="3">
        <v>415299.80299999996</v>
      </c>
    </row>
    <row r="3737" spans="1:6" s="4" customFormat="1" ht="144" x14ac:dyDescent="0.3">
      <c r="A3737" s="1" t="s">
        <v>432</v>
      </c>
      <c r="B3737" s="1" t="s">
        <v>1410</v>
      </c>
      <c r="C3737" s="1" t="s">
        <v>455</v>
      </c>
      <c r="D3737" s="1"/>
      <c r="E3737" s="2" t="s">
        <v>860</v>
      </c>
      <c r="F3737" s="3">
        <v>93216.4</v>
      </c>
    </row>
    <row r="3738" spans="1:6" s="4" customFormat="1" ht="24" hidden="1" x14ac:dyDescent="0.3">
      <c r="A3738" s="1" t="s">
        <v>432</v>
      </c>
      <c r="B3738" s="1" t="s">
        <v>1410</v>
      </c>
      <c r="C3738" s="1" t="s">
        <v>455</v>
      </c>
      <c r="D3738" s="1" t="s">
        <v>53</v>
      </c>
      <c r="E3738" s="2" t="s">
        <v>679</v>
      </c>
      <c r="F3738" s="3">
        <v>93216.4</v>
      </c>
    </row>
    <row r="3739" spans="1:6" s="4" customFormat="1" ht="120" hidden="1" x14ac:dyDescent="0.3">
      <c r="A3739" s="1" t="s">
        <v>432</v>
      </c>
      <c r="B3739" s="1" t="s">
        <v>1410</v>
      </c>
      <c r="C3739" s="1" t="s">
        <v>455</v>
      </c>
      <c r="D3739" s="1" t="s">
        <v>262</v>
      </c>
      <c r="E3739" s="2" t="s">
        <v>680</v>
      </c>
      <c r="F3739" s="3">
        <v>93216.4</v>
      </c>
    </row>
    <row r="3740" spans="1:6" s="4" customFormat="1" ht="228" x14ac:dyDescent="0.3">
      <c r="A3740" s="1" t="s">
        <v>432</v>
      </c>
      <c r="B3740" s="1" t="s">
        <v>1410</v>
      </c>
      <c r="C3740" s="1" t="s">
        <v>456</v>
      </c>
      <c r="D3740" s="1"/>
      <c r="E3740" s="2" t="s">
        <v>862</v>
      </c>
      <c r="F3740" s="3">
        <v>322083.40299999999</v>
      </c>
    </row>
    <row r="3741" spans="1:6" s="4" customFormat="1" ht="24" hidden="1" x14ac:dyDescent="0.3">
      <c r="A3741" s="1" t="s">
        <v>432</v>
      </c>
      <c r="B3741" s="1" t="s">
        <v>1410</v>
      </c>
      <c r="C3741" s="1" t="s">
        <v>456</v>
      </c>
      <c r="D3741" s="1" t="s">
        <v>53</v>
      </c>
      <c r="E3741" s="2" t="s">
        <v>679</v>
      </c>
      <c r="F3741" s="3">
        <v>322083.40299999999</v>
      </c>
    </row>
    <row r="3742" spans="1:6" s="4" customFormat="1" ht="120" hidden="1" x14ac:dyDescent="0.3">
      <c r="A3742" s="1" t="s">
        <v>432</v>
      </c>
      <c r="B3742" s="1" t="s">
        <v>1410</v>
      </c>
      <c r="C3742" s="1" t="s">
        <v>456</v>
      </c>
      <c r="D3742" s="1" t="s">
        <v>262</v>
      </c>
      <c r="E3742" s="2" t="s">
        <v>680</v>
      </c>
      <c r="F3742" s="3">
        <v>322083.40299999999</v>
      </c>
    </row>
    <row r="3743" spans="1:6" s="4" customFormat="1" ht="60" x14ac:dyDescent="0.3">
      <c r="A3743" s="1" t="s">
        <v>432</v>
      </c>
      <c r="B3743" s="1" t="s">
        <v>1410</v>
      </c>
      <c r="C3743" s="1" t="s">
        <v>62</v>
      </c>
      <c r="D3743" s="1"/>
      <c r="E3743" s="2" t="s">
        <v>1196</v>
      </c>
      <c r="F3743" s="3">
        <v>221181.94841000001</v>
      </c>
    </row>
    <row r="3744" spans="1:6" s="4" customFormat="1" ht="36" x14ac:dyDescent="0.3">
      <c r="A3744" s="1" t="s">
        <v>432</v>
      </c>
      <c r="B3744" s="1" t="s">
        <v>1410</v>
      </c>
      <c r="C3744" s="1" t="s">
        <v>63</v>
      </c>
      <c r="D3744" s="1"/>
      <c r="E3744" s="2" t="s">
        <v>115</v>
      </c>
      <c r="F3744" s="3">
        <v>221181.94841000001</v>
      </c>
    </row>
    <row r="3745" spans="1:6" s="4" customFormat="1" ht="132" x14ac:dyDescent="0.3">
      <c r="A3745" s="1" t="s">
        <v>432</v>
      </c>
      <c r="B3745" s="1" t="s">
        <v>1410</v>
      </c>
      <c r="C3745" s="1" t="s">
        <v>1461</v>
      </c>
      <c r="D3745" s="1"/>
      <c r="E3745" s="2" t="s">
        <v>1462</v>
      </c>
      <c r="F3745" s="3">
        <v>221181.94841000001</v>
      </c>
    </row>
    <row r="3746" spans="1:6" s="4" customFormat="1" ht="24" hidden="1" x14ac:dyDescent="0.3">
      <c r="A3746" s="1" t="s">
        <v>432</v>
      </c>
      <c r="B3746" s="1" t="s">
        <v>1410</v>
      </c>
      <c r="C3746" s="1" t="s">
        <v>1461</v>
      </c>
      <c r="D3746" s="1" t="s">
        <v>53</v>
      </c>
      <c r="E3746" s="2" t="s">
        <v>679</v>
      </c>
      <c r="F3746" s="3">
        <v>221181.94841000001</v>
      </c>
    </row>
    <row r="3747" spans="1:6" s="4" customFormat="1" ht="120" hidden="1" x14ac:dyDescent="0.3">
      <c r="A3747" s="1" t="s">
        <v>432</v>
      </c>
      <c r="B3747" s="1" t="s">
        <v>1410</v>
      </c>
      <c r="C3747" s="1" t="s">
        <v>1461</v>
      </c>
      <c r="D3747" s="1" t="s">
        <v>262</v>
      </c>
      <c r="E3747" s="2" t="s">
        <v>680</v>
      </c>
      <c r="F3747" s="3">
        <v>221181.94841000001</v>
      </c>
    </row>
    <row r="3748" spans="1:6" s="4" customFormat="1" ht="72" hidden="1" x14ac:dyDescent="0.3">
      <c r="A3748" s="1" t="s">
        <v>457</v>
      </c>
      <c r="B3748" s="1" t="s">
        <v>1396</v>
      </c>
      <c r="C3748" s="1"/>
      <c r="D3748" s="1"/>
      <c r="E3748" s="2" t="s">
        <v>610</v>
      </c>
      <c r="F3748" s="3">
        <v>53616.5</v>
      </c>
    </row>
    <row r="3749" spans="1:6" s="4" customFormat="1" ht="24" hidden="1" x14ac:dyDescent="0.3">
      <c r="A3749" s="1" t="s">
        <v>457</v>
      </c>
      <c r="B3749" s="1" t="s">
        <v>45</v>
      </c>
      <c r="C3749" s="1"/>
      <c r="D3749" s="1"/>
      <c r="E3749" s="2" t="s">
        <v>619</v>
      </c>
      <c r="F3749" s="3">
        <v>35659.799999999996</v>
      </c>
    </row>
    <row r="3750" spans="1:6" s="4" customFormat="1" ht="36" hidden="1" x14ac:dyDescent="0.3">
      <c r="A3750" s="1" t="s">
        <v>457</v>
      </c>
      <c r="B3750" s="1" t="s">
        <v>1393</v>
      </c>
      <c r="C3750" s="1"/>
      <c r="D3750" s="1"/>
      <c r="E3750" s="2" t="s">
        <v>635</v>
      </c>
      <c r="F3750" s="3">
        <v>35659.799999999996</v>
      </c>
    </row>
    <row r="3751" spans="1:6" s="4" customFormat="1" ht="60" x14ac:dyDescent="0.3">
      <c r="A3751" s="1" t="s">
        <v>457</v>
      </c>
      <c r="B3751" s="1" t="s">
        <v>1393</v>
      </c>
      <c r="C3751" s="1" t="s">
        <v>62</v>
      </c>
      <c r="D3751" s="1"/>
      <c r="E3751" s="2" t="s">
        <v>1196</v>
      </c>
      <c r="F3751" s="3">
        <v>58.5</v>
      </c>
    </row>
    <row r="3752" spans="1:6" s="4" customFormat="1" ht="36" x14ac:dyDescent="0.3">
      <c r="A3752" s="1" t="s">
        <v>457</v>
      </c>
      <c r="B3752" s="1" t="s">
        <v>1393</v>
      </c>
      <c r="C3752" s="1" t="s">
        <v>63</v>
      </c>
      <c r="D3752" s="1"/>
      <c r="E3752" s="2" t="s">
        <v>115</v>
      </c>
      <c r="F3752" s="3">
        <v>58.5</v>
      </c>
    </row>
    <row r="3753" spans="1:6" s="4" customFormat="1" ht="108" x14ac:dyDescent="0.3">
      <c r="A3753" s="1" t="s">
        <v>457</v>
      </c>
      <c r="B3753" s="1" t="s">
        <v>1393</v>
      </c>
      <c r="C3753" s="1" t="s">
        <v>458</v>
      </c>
      <c r="D3753" s="1"/>
      <c r="E3753" s="2" t="s">
        <v>1209</v>
      </c>
      <c r="F3753" s="3">
        <v>58.5</v>
      </c>
    </row>
    <row r="3754" spans="1:6" s="4" customFormat="1" ht="72" hidden="1" x14ac:dyDescent="0.3">
      <c r="A3754" s="1" t="s">
        <v>457</v>
      </c>
      <c r="B3754" s="1" t="s">
        <v>1393</v>
      </c>
      <c r="C3754" s="1" t="s">
        <v>458</v>
      </c>
      <c r="D3754" s="1" t="s">
        <v>51</v>
      </c>
      <c r="E3754" s="2" t="s">
        <v>663</v>
      </c>
      <c r="F3754" s="3">
        <v>58.5</v>
      </c>
    </row>
    <row r="3755" spans="1:6" s="4" customFormat="1" ht="84" hidden="1" x14ac:dyDescent="0.3">
      <c r="A3755" s="1" t="s">
        <v>457</v>
      </c>
      <c r="B3755" s="1" t="s">
        <v>1393</v>
      </c>
      <c r="C3755" s="1" t="s">
        <v>458</v>
      </c>
      <c r="D3755" s="1" t="s">
        <v>52</v>
      </c>
      <c r="E3755" s="2" t="s">
        <v>664</v>
      </c>
      <c r="F3755" s="3">
        <v>58.5</v>
      </c>
    </row>
    <row r="3756" spans="1:6" s="4" customFormat="1" ht="72" x14ac:dyDescent="0.3">
      <c r="A3756" s="1" t="s">
        <v>457</v>
      </c>
      <c r="B3756" s="1" t="s">
        <v>1393</v>
      </c>
      <c r="C3756" s="1" t="s">
        <v>65</v>
      </c>
      <c r="D3756" s="1"/>
      <c r="E3756" s="2" t="s">
        <v>1228</v>
      </c>
      <c r="F3756" s="3">
        <v>35601.299999999996</v>
      </c>
    </row>
    <row r="3757" spans="1:6" s="4" customFormat="1" ht="48" x14ac:dyDescent="0.3">
      <c r="A3757" s="1" t="s">
        <v>457</v>
      </c>
      <c r="B3757" s="1" t="s">
        <v>1393</v>
      </c>
      <c r="C3757" s="1" t="s">
        <v>66</v>
      </c>
      <c r="D3757" s="1"/>
      <c r="E3757" s="2" t="s">
        <v>1231</v>
      </c>
      <c r="F3757" s="3">
        <v>35601.299999999996</v>
      </c>
    </row>
    <row r="3758" spans="1:6" s="4" customFormat="1" ht="60" x14ac:dyDescent="0.3">
      <c r="A3758" s="1" t="s">
        <v>457</v>
      </c>
      <c r="B3758" s="1" t="s">
        <v>1393</v>
      </c>
      <c r="C3758" s="1" t="s">
        <v>67</v>
      </c>
      <c r="D3758" s="1"/>
      <c r="E3758" s="2" t="s">
        <v>1221</v>
      </c>
      <c r="F3758" s="3">
        <v>33329.599999999999</v>
      </c>
    </row>
    <row r="3759" spans="1:6" s="4" customFormat="1" ht="144" hidden="1" x14ac:dyDescent="0.3">
      <c r="A3759" s="1" t="s">
        <v>457</v>
      </c>
      <c r="B3759" s="1" t="s">
        <v>1393</v>
      </c>
      <c r="C3759" s="1" t="s">
        <v>67</v>
      </c>
      <c r="D3759" s="1" t="s">
        <v>58</v>
      </c>
      <c r="E3759" s="2" t="s">
        <v>660</v>
      </c>
      <c r="F3759" s="3">
        <v>33329.599999999999</v>
      </c>
    </row>
    <row r="3760" spans="1:6" s="4" customFormat="1" ht="60" hidden="1" x14ac:dyDescent="0.3">
      <c r="A3760" s="1" t="s">
        <v>457</v>
      </c>
      <c r="B3760" s="1" t="s">
        <v>1393</v>
      </c>
      <c r="C3760" s="1" t="s">
        <v>67</v>
      </c>
      <c r="D3760" s="1" t="s">
        <v>68</v>
      </c>
      <c r="E3760" s="2" t="s">
        <v>662</v>
      </c>
      <c r="F3760" s="3">
        <v>33329.599999999999</v>
      </c>
    </row>
    <row r="3761" spans="1:6" s="4" customFormat="1" ht="48" x14ac:dyDescent="0.3">
      <c r="A3761" s="1" t="s">
        <v>457</v>
      </c>
      <c r="B3761" s="1" t="s">
        <v>1393</v>
      </c>
      <c r="C3761" s="1" t="s">
        <v>69</v>
      </c>
      <c r="D3761" s="1"/>
      <c r="E3761" s="2" t="s">
        <v>1222</v>
      </c>
      <c r="F3761" s="3">
        <v>2271.6999999999998</v>
      </c>
    </row>
    <row r="3762" spans="1:6" s="4" customFormat="1" ht="144" hidden="1" x14ac:dyDescent="0.3">
      <c r="A3762" s="1" t="s">
        <v>457</v>
      </c>
      <c r="B3762" s="1" t="s">
        <v>1393</v>
      </c>
      <c r="C3762" s="1" t="s">
        <v>69</v>
      </c>
      <c r="D3762" s="1" t="s">
        <v>58</v>
      </c>
      <c r="E3762" s="2" t="s">
        <v>660</v>
      </c>
      <c r="F3762" s="3">
        <v>50</v>
      </c>
    </row>
    <row r="3763" spans="1:6" s="4" customFormat="1" ht="60" hidden="1" x14ac:dyDescent="0.3">
      <c r="A3763" s="1" t="s">
        <v>457</v>
      </c>
      <c r="B3763" s="1" t="s">
        <v>1393</v>
      </c>
      <c r="C3763" s="1" t="s">
        <v>69</v>
      </c>
      <c r="D3763" s="1" t="s">
        <v>68</v>
      </c>
      <c r="E3763" s="2" t="s">
        <v>662</v>
      </c>
      <c r="F3763" s="3">
        <v>50</v>
      </c>
    </row>
    <row r="3764" spans="1:6" s="4" customFormat="1" ht="72" hidden="1" x14ac:dyDescent="0.3">
      <c r="A3764" s="1" t="s">
        <v>457</v>
      </c>
      <c r="B3764" s="1" t="s">
        <v>1393</v>
      </c>
      <c r="C3764" s="1" t="s">
        <v>69</v>
      </c>
      <c r="D3764" s="1" t="s">
        <v>51</v>
      </c>
      <c r="E3764" s="2" t="s">
        <v>663</v>
      </c>
      <c r="F3764" s="3">
        <v>2218</v>
      </c>
    </row>
    <row r="3765" spans="1:6" s="4" customFormat="1" ht="84" hidden="1" x14ac:dyDescent="0.3">
      <c r="A3765" s="1" t="s">
        <v>457</v>
      </c>
      <c r="B3765" s="1" t="s">
        <v>1393</v>
      </c>
      <c r="C3765" s="1" t="s">
        <v>69</v>
      </c>
      <c r="D3765" s="1" t="s">
        <v>52</v>
      </c>
      <c r="E3765" s="2" t="s">
        <v>664</v>
      </c>
      <c r="F3765" s="3">
        <v>2218</v>
      </c>
    </row>
    <row r="3766" spans="1:6" s="4" customFormat="1" ht="24" hidden="1" x14ac:dyDescent="0.3">
      <c r="A3766" s="1" t="s">
        <v>457</v>
      </c>
      <c r="B3766" s="1" t="s">
        <v>1393</v>
      </c>
      <c r="C3766" s="1" t="s">
        <v>69</v>
      </c>
      <c r="D3766" s="1" t="s">
        <v>53</v>
      </c>
      <c r="E3766" s="2" t="s">
        <v>679</v>
      </c>
      <c r="F3766" s="3">
        <v>3.7</v>
      </c>
    </row>
    <row r="3767" spans="1:6" s="4" customFormat="1" ht="36" hidden="1" x14ac:dyDescent="0.3">
      <c r="A3767" s="1" t="s">
        <v>457</v>
      </c>
      <c r="B3767" s="1" t="s">
        <v>1393</v>
      </c>
      <c r="C3767" s="1" t="s">
        <v>69</v>
      </c>
      <c r="D3767" s="1" t="s">
        <v>60</v>
      </c>
      <c r="E3767" s="2" t="s">
        <v>682</v>
      </c>
      <c r="F3767" s="3">
        <v>3.7</v>
      </c>
    </row>
    <row r="3768" spans="1:6" s="4" customFormat="1" ht="48" hidden="1" x14ac:dyDescent="0.3">
      <c r="A3768" s="1" t="s">
        <v>457</v>
      </c>
      <c r="B3768" s="1" t="s">
        <v>130</v>
      </c>
      <c r="C3768" s="1"/>
      <c r="D3768" s="1"/>
      <c r="E3768" s="2" t="s">
        <v>620</v>
      </c>
      <c r="F3768" s="3">
        <v>2628.9</v>
      </c>
    </row>
    <row r="3769" spans="1:6" s="4" customFormat="1" ht="84" hidden="1" x14ac:dyDescent="0.3">
      <c r="A3769" s="1" t="s">
        <v>457</v>
      </c>
      <c r="B3769" s="1" t="s">
        <v>1418</v>
      </c>
      <c r="C3769" s="1"/>
      <c r="D3769" s="1"/>
      <c r="E3769" s="2" t="s">
        <v>636</v>
      </c>
      <c r="F3769" s="3">
        <v>2628.9</v>
      </c>
    </row>
    <row r="3770" spans="1:6" s="4" customFormat="1" ht="36" x14ac:dyDescent="0.3">
      <c r="A3770" s="1" t="s">
        <v>457</v>
      </c>
      <c r="B3770" s="1" t="s">
        <v>1418</v>
      </c>
      <c r="C3770" s="1" t="s">
        <v>184</v>
      </c>
      <c r="D3770" s="1"/>
      <c r="E3770" s="2" t="s">
        <v>700</v>
      </c>
      <c r="F3770" s="3">
        <v>2628.9</v>
      </c>
    </row>
    <row r="3771" spans="1:6" s="4" customFormat="1" ht="144" x14ac:dyDescent="0.3">
      <c r="A3771" s="1" t="s">
        <v>457</v>
      </c>
      <c r="B3771" s="1" t="s">
        <v>1418</v>
      </c>
      <c r="C3771" s="1" t="s">
        <v>252</v>
      </c>
      <c r="D3771" s="1"/>
      <c r="E3771" s="2" t="s">
        <v>708</v>
      </c>
      <c r="F3771" s="3">
        <v>2628.9</v>
      </c>
    </row>
    <row r="3772" spans="1:6" s="4" customFormat="1" ht="156" x14ac:dyDescent="0.3">
      <c r="A3772" s="1" t="s">
        <v>457</v>
      </c>
      <c r="B3772" s="1" t="s">
        <v>1418</v>
      </c>
      <c r="C3772" s="1" t="s">
        <v>460</v>
      </c>
      <c r="D3772" s="1"/>
      <c r="E3772" s="2" t="s">
        <v>709</v>
      </c>
      <c r="F3772" s="3">
        <v>2628.9</v>
      </c>
    </row>
    <row r="3773" spans="1:6" s="4" customFormat="1" ht="96" x14ac:dyDescent="0.3">
      <c r="A3773" s="1" t="s">
        <v>457</v>
      </c>
      <c r="B3773" s="1" t="s">
        <v>1418</v>
      </c>
      <c r="C3773" s="1" t="s">
        <v>459</v>
      </c>
      <c r="D3773" s="1"/>
      <c r="E3773" s="2" t="s">
        <v>712</v>
      </c>
      <c r="F3773" s="3">
        <v>2628.9</v>
      </c>
    </row>
    <row r="3774" spans="1:6" s="4" customFormat="1" ht="72" hidden="1" x14ac:dyDescent="0.3">
      <c r="A3774" s="1" t="s">
        <v>457</v>
      </c>
      <c r="B3774" s="1" t="s">
        <v>1418</v>
      </c>
      <c r="C3774" s="1" t="s">
        <v>459</v>
      </c>
      <c r="D3774" s="1" t="s">
        <v>51</v>
      </c>
      <c r="E3774" s="2" t="s">
        <v>663</v>
      </c>
      <c r="F3774" s="3">
        <v>2628.9</v>
      </c>
    </row>
    <row r="3775" spans="1:6" s="4" customFormat="1" ht="84" hidden="1" x14ac:dyDescent="0.3">
      <c r="A3775" s="1" t="s">
        <v>457</v>
      </c>
      <c r="B3775" s="1" t="s">
        <v>1418</v>
      </c>
      <c r="C3775" s="1" t="s">
        <v>459</v>
      </c>
      <c r="D3775" s="1" t="s">
        <v>52</v>
      </c>
      <c r="E3775" s="2" t="s">
        <v>664</v>
      </c>
      <c r="F3775" s="3">
        <v>2628.9</v>
      </c>
    </row>
    <row r="3776" spans="1:6" s="4" customFormat="1" ht="24" hidden="1" x14ac:dyDescent="0.3">
      <c r="A3776" s="1" t="s">
        <v>457</v>
      </c>
      <c r="B3776" s="1" t="s">
        <v>70</v>
      </c>
      <c r="C3776" s="1"/>
      <c r="D3776" s="1"/>
      <c r="E3776" s="2" t="s">
        <v>621</v>
      </c>
      <c r="F3776" s="3">
        <v>15327.8</v>
      </c>
    </row>
    <row r="3777" spans="1:6" s="4" customFormat="1" ht="48" hidden="1" x14ac:dyDescent="0.3">
      <c r="A3777" s="1" t="s">
        <v>457</v>
      </c>
      <c r="B3777" s="1" t="s">
        <v>1400</v>
      </c>
      <c r="C3777" s="1"/>
      <c r="D3777" s="1"/>
      <c r="E3777" s="2" t="s">
        <v>642</v>
      </c>
      <c r="F3777" s="3">
        <v>15327.8</v>
      </c>
    </row>
    <row r="3778" spans="1:6" s="4" customFormat="1" ht="60" x14ac:dyDescent="0.3">
      <c r="A3778" s="1" t="s">
        <v>457</v>
      </c>
      <c r="B3778" s="1" t="s">
        <v>1400</v>
      </c>
      <c r="C3778" s="1" t="s">
        <v>277</v>
      </c>
      <c r="D3778" s="1"/>
      <c r="E3778" s="2" t="s">
        <v>793</v>
      </c>
      <c r="F3778" s="3">
        <v>15327.8</v>
      </c>
    </row>
    <row r="3779" spans="1:6" s="4" customFormat="1" ht="84" x14ac:dyDescent="0.3">
      <c r="A3779" s="1" t="s">
        <v>457</v>
      </c>
      <c r="B3779" s="1" t="s">
        <v>1400</v>
      </c>
      <c r="C3779" s="1" t="s">
        <v>467</v>
      </c>
      <c r="D3779" s="1"/>
      <c r="E3779" s="2" t="s">
        <v>794</v>
      </c>
      <c r="F3779" s="3">
        <v>1051.8</v>
      </c>
    </row>
    <row r="3780" spans="1:6" s="4" customFormat="1" ht="108" x14ac:dyDescent="0.3">
      <c r="A3780" s="1" t="s">
        <v>457</v>
      </c>
      <c r="B3780" s="1" t="s">
        <v>1400</v>
      </c>
      <c r="C3780" s="1" t="s">
        <v>468</v>
      </c>
      <c r="D3780" s="1"/>
      <c r="E3780" s="2" t="s">
        <v>795</v>
      </c>
      <c r="F3780" s="3">
        <v>237.5</v>
      </c>
    </row>
    <row r="3781" spans="1:6" s="4" customFormat="1" ht="192" x14ac:dyDescent="0.3">
      <c r="A3781" s="1" t="s">
        <v>457</v>
      </c>
      <c r="B3781" s="1" t="s">
        <v>1400</v>
      </c>
      <c r="C3781" s="1" t="s">
        <v>461</v>
      </c>
      <c r="D3781" s="1"/>
      <c r="E3781" s="2" t="s">
        <v>796</v>
      </c>
      <c r="F3781" s="3">
        <v>237.5</v>
      </c>
    </row>
    <row r="3782" spans="1:6" s="4" customFormat="1" ht="84" hidden="1" x14ac:dyDescent="0.3">
      <c r="A3782" s="1" t="s">
        <v>457</v>
      </c>
      <c r="B3782" s="1" t="s">
        <v>1400</v>
      </c>
      <c r="C3782" s="1" t="s">
        <v>461</v>
      </c>
      <c r="D3782" s="1" t="s">
        <v>143</v>
      </c>
      <c r="E3782" s="2" t="s">
        <v>673</v>
      </c>
      <c r="F3782" s="3">
        <v>237.5</v>
      </c>
    </row>
    <row r="3783" spans="1:6" s="4" customFormat="1" ht="84" hidden="1" x14ac:dyDescent="0.3">
      <c r="A3783" s="1" t="s">
        <v>457</v>
      </c>
      <c r="B3783" s="1" t="s">
        <v>1400</v>
      </c>
      <c r="C3783" s="1" t="s">
        <v>461</v>
      </c>
      <c r="D3783" s="1" t="s">
        <v>139</v>
      </c>
      <c r="E3783" s="2" t="s">
        <v>676</v>
      </c>
      <c r="F3783" s="3">
        <v>237.5</v>
      </c>
    </row>
    <row r="3784" spans="1:6" s="4" customFormat="1" ht="84" x14ac:dyDescent="0.3">
      <c r="A3784" s="1" t="s">
        <v>457</v>
      </c>
      <c r="B3784" s="1" t="s">
        <v>1400</v>
      </c>
      <c r="C3784" s="1" t="s">
        <v>469</v>
      </c>
      <c r="D3784" s="1"/>
      <c r="E3784" s="2" t="s">
        <v>797</v>
      </c>
      <c r="F3784" s="3">
        <v>814.3</v>
      </c>
    </row>
    <row r="3785" spans="1:6" s="4" customFormat="1" ht="168" x14ac:dyDescent="0.3">
      <c r="A3785" s="1" t="s">
        <v>457</v>
      </c>
      <c r="B3785" s="1" t="s">
        <v>1400</v>
      </c>
      <c r="C3785" s="1" t="s">
        <v>462</v>
      </c>
      <c r="D3785" s="1"/>
      <c r="E3785" s="2" t="s">
        <v>798</v>
      </c>
      <c r="F3785" s="3">
        <v>814.3</v>
      </c>
    </row>
    <row r="3786" spans="1:6" s="4" customFormat="1" ht="144" hidden="1" x14ac:dyDescent="0.3">
      <c r="A3786" s="1" t="s">
        <v>457</v>
      </c>
      <c r="B3786" s="1" t="s">
        <v>1400</v>
      </c>
      <c r="C3786" s="1" t="s">
        <v>462</v>
      </c>
      <c r="D3786" s="1" t="s">
        <v>58</v>
      </c>
      <c r="E3786" s="2" t="s">
        <v>660</v>
      </c>
      <c r="F3786" s="3">
        <v>87.3</v>
      </c>
    </row>
    <row r="3787" spans="1:6" s="4" customFormat="1" ht="60" hidden="1" x14ac:dyDescent="0.3">
      <c r="A3787" s="1" t="s">
        <v>457</v>
      </c>
      <c r="B3787" s="1" t="s">
        <v>1400</v>
      </c>
      <c r="C3787" s="1" t="s">
        <v>462</v>
      </c>
      <c r="D3787" s="1" t="s">
        <v>68</v>
      </c>
      <c r="E3787" s="2" t="s">
        <v>662</v>
      </c>
      <c r="F3787" s="3">
        <v>87.3</v>
      </c>
    </row>
    <row r="3788" spans="1:6" s="4" customFormat="1" ht="72" hidden="1" x14ac:dyDescent="0.3">
      <c r="A3788" s="1" t="s">
        <v>457</v>
      </c>
      <c r="B3788" s="1" t="s">
        <v>1400</v>
      </c>
      <c r="C3788" s="1" t="s">
        <v>462</v>
      </c>
      <c r="D3788" s="1" t="s">
        <v>51</v>
      </c>
      <c r="E3788" s="2" t="s">
        <v>663</v>
      </c>
      <c r="F3788" s="3">
        <v>727</v>
      </c>
    </row>
    <row r="3789" spans="1:6" s="4" customFormat="1" ht="84" hidden="1" x14ac:dyDescent="0.3">
      <c r="A3789" s="1" t="s">
        <v>457</v>
      </c>
      <c r="B3789" s="1" t="s">
        <v>1400</v>
      </c>
      <c r="C3789" s="1" t="s">
        <v>462</v>
      </c>
      <c r="D3789" s="1" t="s">
        <v>52</v>
      </c>
      <c r="E3789" s="2" t="s">
        <v>664</v>
      </c>
      <c r="F3789" s="3">
        <v>727</v>
      </c>
    </row>
    <row r="3790" spans="1:6" s="4" customFormat="1" ht="72" x14ac:dyDescent="0.3">
      <c r="A3790" s="1" t="s">
        <v>457</v>
      </c>
      <c r="B3790" s="1" t="s">
        <v>1400</v>
      </c>
      <c r="C3790" s="1" t="s">
        <v>470</v>
      </c>
      <c r="D3790" s="1"/>
      <c r="E3790" s="2" t="s">
        <v>799</v>
      </c>
      <c r="F3790" s="3">
        <v>7042.5</v>
      </c>
    </row>
    <row r="3791" spans="1:6" s="4" customFormat="1" ht="120" x14ac:dyDescent="0.3">
      <c r="A3791" s="1" t="s">
        <v>457</v>
      </c>
      <c r="B3791" s="1" t="s">
        <v>1400</v>
      </c>
      <c r="C3791" s="1" t="s">
        <v>471</v>
      </c>
      <c r="D3791" s="1"/>
      <c r="E3791" s="2" t="s">
        <v>800</v>
      </c>
      <c r="F3791" s="3">
        <v>7042.5</v>
      </c>
    </row>
    <row r="3792" spans="1:6" s="4" customFormat="1" ht="84" x14ac:dyDescent="0.3">
      <c r="A3792" s="1" t="s">
        <v>457</v>
      </c>
      <c r="B3792" s="1" t="s">
        <v>1400</v>
      </c>
      <c r="C3792" s="1" t="s">
        <v>463</v>
      </c>
      <c r="D3792" s="1"/>
      <c r="E3792" s="2" t="s">
        <v>710</v>
      </c>
      <c r="F3792" s="3">
        <v>5154</v>
      </c>
    </row>
    <row r="3793" spans="1:6" s="4" customFormat="1" ht="144" hidden="1" x14ac:dyDescent="0.3">
      <c r="A3793" s="1" t="s">
        <v>457</v>
      </c>
      <c r="B3793" s="1" t="s">
        <v>1400</v>
      </c>
      <c r="C3793" s="1" t="s">
        <v>463</v>
      </c>
      <c r="D3793" s="1" t="s">
        <v>58</v>
      </c>
      <c r="E3793" s="2" t="s">
        <v>660</v>
      </c>
      <c r="F3793" s="3">
        <v>3403.5</v>
      </c>
    </row>
    <row r="3794" spans="1:6" s="4" customFormat="1" ht="36" hidden="1" x14ac:dyDescent="0.3">
      <c r="A3794" s="1" t="s">
        <v>457</v>
      </c>
      <c r="B3794" s="1" t="s">
        <v>1400</v>
      </c>
      <c r="C3794" s="1" t="s">
        <v>463</v>
      </c>
      <c r="D3794" s="1" t="s">
        <v>59</v>
      </c>
      <c r="E3794" s="2" t="s">
        <v>661</v>
      </c>
      <c r="F3794" s="3">
        <v>3403.5</v>
      </c>
    </row>
    <row r="3795" spans="1:6" s="4" customFormat="1" ht="72" hidden="1" x14ac:dyDescent="0.3">
      <c r="A3795" s="1" t="s">
        <v>457</v>
      </c>
      <c r="B3795" s="1" t="s">
        <v>1400</v>
      </c>
      <c r="C3795" s="1" t="s">
        <v>463</v>
      </c>
      <c r="D3795" s="1" t="s">
        <v>51</v>
      </c>
      <c r="E3795" s="2" t="s">
        <v>663</v>
      </c>
      <c r="F3795" s="3">
        <v>1698.3</v>
      </c>
    </row>
    <row r="3796" spans="1:6" s="4" customFormat="1" ht="84" hidden="1" x14ac:dyDescent="0.3">
      <c r="A3796" s="1" t="s">
        <v>457</v>
      </c>
      <c r="B3796" s="1" t="s">
        <v>1400</v>
      </c>
      <c r="C3796" s="1" t="s">
        <v>463</v>
      </c>
      <c r="D3796" s="1" t="s">
        <v>52</v>
      </c>
      <c r="E3796" s="2" t="s">
        <v>664</v>
      </c>
      <c r="F3796" s="3">
        <v>1698.3</v>
      </c>
    </row>
    <row r="3797" spans="1:6" s="4" customFormat="1" ht="24" hidden="1" x14ac:dyDescent="0.3">
      <c r="A3797" s="1" t="s">
        <v>457</v>
      </c>
      <c r="B3797" s="1" t="s">
        <v>1400</v>
      </c>
      <c r="C3797" s="1" t="s">
        <v>463</v>
      </c>
      <c r="D3797" s="1" t="s">
        <v>53</v>
      </c>
      <c r="E3797" s="2" t="s">
        <v>679</v>
      </c>
      <c r="F3797" s="3">
        <v>52.2</v>
      </c>
    </row>
    <row r="3798" spans="1:6" s="4" customFormat="1" ht="24" hidden="1" x14ac:dyDescent="0.3">
      <c r="A3798" s="1" t="s">
        <v>457</v>
      </c>
      <c r="B3798" s="1" t="s">
        <v>1400</v>
      </c>
      <c r="C3798" s="1" t="s">
        <v>463</v>
      </c>
      <c r="D3798" s="1" t="s">
        <v>54</v>
      </c>
      <c r="E3798" s="2" t="s">
        <v>681</v>
      </c>
      <c r="F3798" s="3">
        <v>40.4</v>
      </c>
    </row>
    <row r="3799" spans="1:6" s="4" customFormat="1" ht="36" hidden="1" x14ac:dyDescent="0.3">
      <c r="A3799" s="1" t="s">
        <v>457</v>
      </c>
      <c r="B3799" s="1" t="s">
        <v>1400</v>
      </c>
      <c r="C3799" s="1" t="s">
        <v>463</v>
      </c>
      <c r="D3799" s="1" t="s">
        <v>60</v>
      </c>
      <c r="E3799" s="2" t="s">
        <v>682</v>
      </c>
      <c r="F3799" s="3">
        <v>11.8</v>
      </c>
    </row>
    <row r="3800" spans="1:6" s="4" customFormat="1" ht="84" x14ac:dyDescent="0.3">
      <c r="A3800" s="1" t="s">
        <v>457</v>
      </c>
      <c r="B3800" s="1" t="s">
        <v>1400</v>
      </c>
      <c r="C3800" s="1" t="s">
        <v>464</v>
      </c>
      <c r="D3800" s="1"/>
      <c r="E3800" s="2" t="s">
        <v>801</v>
      </c>
      <c r="F3800" s="3">
        <v>1888.5</v>
      </c>
    </row>
    <row r="3801" spans="1:6" s="4" customFormat="1" ht="72" hidden="1" x14ac:dyDescent="0.3">
      <c r="A3801" s="1" t="s">
        <v>457</v>
      </c>
      <c r="B3801" s="1" t="s">
        <v>1400</v>
      </c>
      <c r="C3801" s="1" t="s">
        <v>464</v>
      </c>
      <c r="D3801" s="1" t="s">
        <v>51</v>
      </c>
      <c r="E3801" s="2" t="s">
        <v>663</v>
      </c>
      <c r="F3801" s="3">
        <v>1888.5</v>
      </c>
    </row>
    <row r="3802" spans="1:6" s="4" customFormat="1" ht="84" hidden="1" x14ac:dyDescent="0.3">
      <c r="A3802" s="1" t="s">
        <v>457</v>
      </c>
      <c r="B3802" s="1" t="s">
        <v>1400</v>
      </c>
      <c r="C3802" s="1" t="s">
        <v>464</v>
      </c>
      <c r="D3802" s="1" t="s">
        <v>52</v>
      </c>
      <c r="E3802" s="2" t="s">
        <v>664</v>
      </c>
      <c r="F3802" s="3">
        <v>1888.5</v>
      </c>
    </row>
    <row r="3803" spans="1:6" s="4" customFormat="1" ht="48" x14ac:dyDescent="0.3">
      <c r="A3803" s="1" t="s">
        <v>457</v>
      </c>
      <c r="B3803" s="1" t="s">
        <v>1400</v>
      </c>
      <c r="C3803" s="1" t="s">
        <v>279</v>
      </c>
      <c r="D3803" s="1"/>
      <c r="E3803" s="2" t="s">
        <v>802</v>
      </c>
      <c r="F3803" s="3">
        <v>7233.5</v>
      </c>
    </row>
    <row r="3804" spans="1:6" s="4" customFormat="1" ht="108" x14ac:dyDescent="0.3">
      <c r="A3804" s="1" t="s">
        <v>457</v>
      </c>
      <c r="B3804" s="1" t="s">
        <v>1400</v>
      </c>
      <c r="C3804" s="1" t="s">
        <v>472</v>
      </c>
      <c r="D3804" s="1"/>
      <c r="E3804" s="2" t="s">
        <v>809</v>
      </c>
      <c r="F3804" s="3">
        <v>7233.5</v>
      </c>
    </row>
    <row r="3805" spans="1:6" s="4" customFormat="1" ht="72" x14ac:dyDescent="0.3">
      <c r="A3805" s="1" t="s">
        <v>457</v>
      </c>
      <c r="B3805" s="1" t="s">
        <v>1400</v>
      </c>
      <c r="C3805" s="1" t="s">
        <v>465</v>
      </c>
      <c r="D3805" s="1"/>
      <c r="E3805" s="2" t="s">
        <v>810</v>
      </c>
      <c r="F3805" s="3">
        <v>500</v>
      </c>
    </row>
    <row r="3806" spans="1:6" s="4" customFormat="1" ht="72" hidden="1" x14ac:dyDescent="0.3">
      <c r="A3806" s="1" t="s">
        <v>457</v>
      </c>
      <c r="B3806" s="1" t="s">
        <v>1400</v>
      </c>
      <c r="C3806" s="1" t="s">
        <v>465</v>
      </c>
      <c r="D3806" s="1" t="s">
        <v>51</v>
      </c>
      <c r="E3806" s="2" t="s">
        <v>663</v>
      </c>
      <c r="F3806" s="3">
        <v>500</v>
      </c>
    </row>
    <row r="3807" spans="1:6" s="4" customFormat="1" ht="84" hidden="1" x14ac:dyDescent="0.3">
      <c r="A3807" s="1" t="s">
        <v>457</v>
      </c>
      <c r="B3807" s="1" t="s">
        <v>1400</v>
      </c>
      <c r="C3807" s="1" t="s">
        <v>465</v>
      </c>
      <c r="D3807" s="1" t="s">
        <v>52</v>
      </c>
      <c r="E3807" s="2" t="s">
        <v>664</v>
      </c>
      <c r="F3807" s="3">
        <v>500</v>
      </c>
    </row>
    <row r="3808" spans="1:6" s="4" customFormat="1" ht="84" x14ac:dyDescent="0.3">
      <c r="A3808" s="1" t="s">
        <v>457</v>
      </c>
      <c r="B3808" s="1" t="s">
        <v>1400</v>
      </c>
      <c r="C3808" s="1" t="s">
        <v>466</v>
      </c>
      <c r="D3808" s="1"/>
      <c r="E3808" s="2" t="s">
        <v>811</v>
      </c>
      <c r="F3808" s="3">
        <v>6733.5</v>
      </c>
    </row>
    <row r="3809" spans="1:6" s="4" customFormat="1" ht="72" hidden="1" x14ac:dyDescent="0.3">
      <c r="A3809" s="1" t="s">
        <v>457</v>
      </c>
      <c r="B3809" s="1" t="s">
        <v>1400</v>
      </c>
      <c r="C3809" s="1" t="s">
        <v>466</v>
      </c>
      <c r="D3809" s="1" t="s">
        <v>51</v>
      </c>
      <c r="E3809" s="2" t="s">
        <v>663</v>
      </c>
      <c r="F3809" s="3">
        <v>6733.5</v>
      </c>
    </row>
    <row r="3810" spans="1:6" s="4" customFormat="1" ht="84" hidden="1" x14ac:dyDescent="0.3">
      <c r="A3810" s="1" t="s">
        <v>457</v>
      </c>
      <c r="B3810" s="1" t="s">
        <v>1400</v>
      </c>
      <c r="C3810" s="1" t="s">
        <v>466</v>
      </c>
      <c r="D3810" s="1" t="s">
        <v>52</v>
      </c>
      <c r="E3810" s="2" t="s">
        <v>664</v>
      </c>
      <c r="F3810" s="3">
        <v>6733.5</v>
      </c>
    </row>
    <row r="3811" spans="1:6" s="4" customFormat="1" ht="48" hidden="1" x14ac:dyDescent="0.3">
      <c r="A3811" s="1" t="s">
        <v>473</v>
      </c>
      <c r="B3811" s="1" t="s">
        <v>1396</v>
      </c>
      <c r="C3811" s="1"/>
      <c r="D3811" s="1"/>
      <c r="E3811" s="2" t="s">
        <v>611</v>
      </c>
      <c r="F3811" s="3">
        <v>399282.79999999993</v>
      </c>
    </row>
    <row r="3812" spans="1:6" s="4" customFormat="1" ht="24" hidden="1" x14ac:dyDescent="0.3">
      <c r="A3812" s="1" t="s">
        <v>473</v>
      </c>
      <c r="B3812" s="1" t="s">
        <v>45</v>
      </c>
      <c r="C3812" s="1"/>
      <c r="D3812" s="1"/>
      <c r="E3812" s="2" t="s">
        <v>619</v>
      </c>
      <c r="F3812" s="3">
        <v>688.80000000000007</v>
      </c>
    </row>
    <row r="3813" spans="1:6" s="4" customFormat="1" ht="132" hidden="1" x14ac:dyDescent="0.3">
      <c r="A3813" s="1" t="s">
        <v>473</v>
      </c>
      <c r="B3813" s="1" t="s">
        <v>1417</v>
      </c>
      <c r="C3813" s="1"/>
      <c r="D3813" s="1"/>
      <c r="E3813" s="2" t="s">
        <v>631</v>
      </c>
      <c r="F3813" s="3">
        <v>688.80000000000007</v>
      </c>
    </row>
    <row r="3814" spans="1:6" s="4" customFormat="1" ht="108" x14ac:dyDescent="0.3">
      <c r="A3814" s="1" t="s">
        <v>473</v>
      </c>
      <c r="B3814" s="1" t="s">
        <v>1417</v>
      </c>
      <c r="C3814" s="1" t="s">
        <v>167</v>
      </c>
      <c r="D3814" s="1"/>
      <c r="E3814" s="2" t="s">
        <v>768</v>
      </c>
      <c r="F3814" s="3">
        <v>688.80000000000007</v>
      </c>
    </row>
    <row r="3815" spans="1:6" s="4" customFormat="1" ht="72" x14ac:dyDescent="0.3">
      <c r="A3815" s="1" t="s">
        <v>473</v>
      </c>
      <c r="B3815" s="1" t="s">
        <v>1417</v>
      </c>
      <c r="C3815" s="1" t="s">
        <v>230</v>
      </c>
      <c r="D3815" s="1"/>
      <c r="E3815" s="2" t="s">
        <v>783</v>
      </c>
      <c r="F3815" s="3">
        <v>688.80000000000007</v>
      </c>
    </row>
    <row r="3816" spans="1:6" s="4" customFormat="1" ht="132" x14ac:dyDescent="0.3">
      <c r="A3816" s="1" t="s">
        <v>473</v>
      </c>
      <c r="B3816" s="1" t="s">
        <v>1417</v>
      </c>
      <c r="C3816" s="1" t="s">
        <v>239</v>
      </c>
      <c r="D3816" s="1"/>
      <c r="E3816" s="2" t="s">
        <v>784</v>
      </c>
      <c r="F3816" s="3">
        <v>688.80000000000007</v>
      </c>
    </row>
    <row r="3817" spans="1:6" s="4" customFormat="1" ht="72" x14ac:dyDescent="0.3">
      <c r="A3817" s="1" t="s">
        <v>473</v>
      </c>
      <c r="B3817" s="1" t="s">
        <v>1417</v>
      </c>
      <c r="C3817" s="1" t="s">
        <v>236</v>
      </c>
      <c r="D3817" s="1"/>
      <c r="E3817" s="2" t="s">
        <v>785</v>
      </c>
      <c r="F3817" s="3">
        <v>688.80000000000007</v>
      </c>
    </row>
    <row r="3818" spans="1:6" s="4" customFormat="1" ht="144" hidden="1" x14ac:dyDescent="0.3">
      <c r="A3818" s="1" t="s">
        <v>473</v>
      </c>
      <c r="B3818" s="1" t="s">
        <v>1417</v>
      </c>
      <c r="C3818" s="1" t="s">
        <v>236</v>
      </c>
      <c r="D3818" s="1" t="s">
        <v>58</v>
      </c>
      <c r="E3818" s="2" t="s">
        <v>660</v>
      </c>
      <c r="F3818" s="3">
        <v>652.70000000000005</v>
      </c>
    </row>
    <row r="3819" spans="1:6" s="4" customFormat="1" ht="60" hidden="1" x14ac:dyDescent="0.3">
      <c r="A3819" s="1" t="s">
        <v>473</v>
      </c>
      <c r="B3819" s="1" t="s">
        <v>1417</v>
      </c>
      <c r="C3819" s="1" t="s">
        <v>236</v>
      </c>
      <c r="D3819" s="1" t="s">
        <v>68</v>
      </c>
      <c r="E3819" s="2" t="s">
        <v>662</v>
      </c>
      <c r="F3819" s="3">
        <v>652.70000000000005</v>
      </c>
    </row>
    <row r="3820" spans="1:6" s="4" customFormat="1" ht="72" hidden="1" x14ac:dyDescent="0.3">
      <c r="A3820" s="1" t="s">
        <v>473</v>
      </c>
      <c r="B3820" s="1" t="s">
        <v>1417</v>
      </c>
      <c r="C3820" s="1" t="s">
        <v>236</v>
      </c>
      <c r="D3820" s="1" t="s">
        <v>51</v>
      </c>
      <c r="E3820" s="2" t="s">
        <v>663</v>
      </c>
      <c r="F3820" s="3">
        <v>36.1</v>
      </c>
    </row>
    <row r="3821" spans="1:6" s="4" customFormat="1" ht="84" hidden="1" x14ac:dyDescent="0.3">
      <c r="A3821" s="1" t="s">
        <v>473</v>
      </c>
      <c r="B3821" s="1" t="s">
        <v>1417</v>
      </c>
      <c r="C3821" s="1" t="s">
        <v>236</v>
      </c>
      <c r="D3821" s="1" t="s">
        <v>52</v>
      </c>
      <c r="E3821" s="2" t="s">
        <v>664</v>
      </c>
      <c r="F3821" s="3">
        <v>36.1</v>
      </c>
    </row>
    <row r="3822" spans="1:6" s="4" customFormat="1" hidden="1" x14ac:dyDescent="0.3">
      <c r="A3822" s="1" t="s">
        <v>473</v>
      </c>
      <c r="B3822" s="1" t="s">
        <v>111</v>
      </c>
      <c r="C3822" s="1"/>
      <c r="D3822" s="1"/>
      <c r="E3822" s="2" t="s">
        <v>624</v>
      </c>
      <c r="F3822" s="3">
        <v>184727.69999999998</v>
      </c>
    </row>
    <row r="3823" spans="1:6" s="4" customFormat="1" ht="24" hidden="1" x14ac:dyDescent="0.3">
      <c r="A3823" s="1" t="s">
        <v>473</v>
      </c>
      <c r="B3823" s="1" t="s">
        <v>1406</v>
      </c>
      <c r="C3823" s="1"/>
      <c r="D3823" s="1"/>
      <c r="E3823" s="2" t="s">
        <v>650</v>
      </c>
      <c r="F3823" s="3">
        <v>184727.69999999998</v>
      </c>
    </row>
    <row r="3824" spans="1:6" s="4" customFormat="1" ht="108" x14ac:dyDescent="0.3">
      <c r="A3824" s="1" t="s">
        <v>473</v>
      </c>
      <c r="B3824" s="1" t="s">
        <v>1406</v>
      </c>
      <c r="C3824" s="1" t="s">
        <v>167</v>
      </c>
      <c r="D3824" s="1"/>
      <c r="E3824" s="2" t="s">
        <v>768</v>
      </c>
      <c r="F3824" s="3">
        <v>184727.69999999998</v>
      </c>
    </row>
    <row r="3825" spans="1:6" s="4" customFormat="1" ht="60" x14ac:dyDescent="0.3">
      <c r="A3825" s="1" t="s">
        <v>473</v>
      </c>
      <c r="B3825" s="1" t="s">
        <v>1406</v>
      </c>
      <c r="C3825" s="1" t="s">
        <v>193</v>
      </c>
      <c r="D3825" s="1"/>
      <c r="E3825" s="2" t="s">
        <v>786</v>
      </c>
      <c r="F3825" s="3">
        <v>184727.69999999998</v>
      </c>
    </row>
    <row r="3826" spans="1:6" s="4" customFormat="1" ht="132" x14ac:dyDescent="0.3">
      <c r="A3826" s="1" t="s">
        <v>473</v>
      </c>
      <c r="B3826" s="1" t="s">
        <v>1406</v>
      </c>
      <c r="C3826" s="1" t="s">
        <v>479</v>
      </c>
      <c r="D3826" s="1"/>
      <c r="E3826" s="2" t="s">
        <v>787</v>
      </c>
      <c r="F3826" s="3">
        <v>172440.3</v>
      </c>
    </row>
    <row r="3827" spans="1:6" s="4" customFormat="1" ht="48" x14ac:dyDescent="0.3">
      <c r="A3827" s="1" t="s">
        <v>473</v>
      </c>
      <c r="B3827" s="1" t="s">
        <v>1406</v>
      </c>
      <c r="C3827" s="1" t="s">
        <v>474</v>
      </c>
      <c r="D3827" s="1"/>
      <c r="E3827" s="2" t="s">
        <v>788</v>
      </c>
      <c r="F3827" s="3">
        <v>172440.3</v>
      </c>
    </row>
    <row r="3828" spans="1:6" s="4" customFormat="1" ht="36" hidden="1" x14ac:dyDescent="0.3">
      <c r="A3828" s="1" t="s">
        <v>473</v>
      </c>
      <c r="B3828" s="1" t="s">
        <v>1406</v>
      </c>
      <c r="C3828" s="1" t="s">
        <v>474</v>
      </c>
      <c r="D3828" s="1" t="s">
        <v>190</v>
      </c>
      <c r="E3828" s="2" t="s">
        <v>665</v>
      </c>
      <c r="F3828" s="3">
        <v>23624.1</v>
      </c>
    </row>
    <row r="3829" spans="1:6" s="4" customFormat="1" ht="60" hidden="1" x14ac:dyDescent="0.3">
      <c r="A3829" s="1" t="s">
        <v>473</v>
      </c>
      <c r="B3829" s="1" t="s">
        <v>1406</v>
      </c>
      <c r="C3829" s="1" t="s">
        <v>474</v>
      </c>
      <c r="D3829" s="1" t="s">
        <v>475</v>
      </c>
      <c r="E3829" s="2" t="s">
        <v>667</v>
      </c>
      <c r="F3829" s="3">
        <v>23624.1</v>
      </c>
    </row>
    <row r="3830" spans="1:6" s="4" customFormat="1" ht="84" hidden="1" x14ac:dyDescent="0.3">
      <c r="A3830" s="1" t="s">
        <v>473</v>
      </c>
      <c r="B3830" s="1" t="s">
        <v>1406</v>
      </c>
      <c r="C3830" s="1" t="s">
        <v>474</v>
      </c>
      <c r="D3830" s="1" t="s">
        <v>143</v>
      </c>
      <c r="E3830" s="2" t="s">
        <v>673</v>
      </c>
      <c r="F3830" s="3">
        <v>22744.799999999999</v>
      </c>
    </row>
    <row r="3831" spans="1:6" s="4" customFormat="1" ht="84" hidden="1" x14ac:dyDescent="0.3">
      <c r="A3831" s="1" t="s">
        <v>473</v>
      </c>
      <c r="B3831" s="1" t="s">
        <v>1406</v>
      </c>
      <c r="C3831" s="1" t="s">
        <v>474</v>
      </c>
      <c r="D3831" s="1" t="s">
        <v>139</v>
      </c>
      <c r="E3831" s="2" t="s">
        <v>676</v>
      </c>
      <c r="F3831" s="3">
        <v>22744.799999999999</v>
      </c>
    </row>
    <row r="3832" spans="1:6" s="4" customFormat="1" ht="24" hidden="1" x14ac:dyDescent="0.3">
      <c r="A3832" s="1" t="s">
        <v>473</v>
      </c>
      <c r="B3832" s="1" t="s">
        <v>1406</v>
      </c>
      <c r="C3832" s="1" t="s">
        <v>474</v>
      </c>
      <c r="D3832" s="1" t="s">
        <v>53</v>
      </c>
      <c r="E3832" s="2" t="s">
        <v>679</v>
      </c>
      <c r="F3832" s="3">
        <v>126071.4</v>
      </c>
    </row>
    <row r="3833" spans="1:6" s="4" customFormat="1" ht="120" hidden="1" x14ac:dyDescent="0.3">
      <c r="A3833" s="1" t="s">
        <v>473</v>
      </c>
      <c r="B3833" s="1" t="s">
        <v>1406</v>
      </c>
      <c r="C3833" s="1" t="s">
        <v>474</v>
      </c>
      <c r="D3833" s="1" t="s">
        <v>262</v>
      </c>
      <c r="E3833" s="2" t="s">
        <v>680</v>
      </c>
      <c r="F3833" s="3">
        <v>126071.4</v>
      </c>
    </row>
    <row r="3834" spans="1:6" s="4" customFormat="1" ht="84" x14ac:dyDescent="0.3">
      <c r="A3834" s="1" t="s">
        <v>473</v>
      </c>
      <c r="B3834" s="1" t="s">
        <v>1406</v>
      </c>
      <c r="C3834" s="1" t="s">
        <v>194</v>
      </c>
      <c r="D3834" s="1"/>
      <c r="E3834" s="2" t="s">
        <v>789</v>
      </c>
      <c r="F3834" s="3">
        <v>3909</v>
      </c>
    </row>
    <row r="3835" spans="1:6" s="4" customFormat="1" ht="36" x14ac:dyDescent="0.3">
      <c r="A3835" s="1" t="s">
        <v>473</v>
      </c>
      <c r="B3835" s="1" t="s">
        <v>1406</v>
      </c>
      <c r="C3835" s="1" t="s">
        <v>476</v>
      </c>
      <c r="D3835" s="1"/>
      <c r="E3835" s="2" t="s">
        <v>790</v>
      </c>
      <c r="F3835" s="3">
        <v>397.5</v>
      </c>
    </row>
    <row r="3836" spans="1:6" s="4" customFormat="1" ht="72" hidden="1" x14ac:dyDescent="0.3">
      <c r="A3836" s="1" t="s">
        <v>473</v>
      </c>
      <c r="B3836" s="1" t="s">
        <v>1406</v>
      </c>
      <c r="C3836" s="1" t="s">
        <v>476</v>
      </c>
      <c r="D3836" s="1" t="s">
        <v>51</v>
      </c>
      <c r="E3836" s="2" t="s">
        <v>663</v>
      </c>
      <c r="F3836" s="3">
        <v>397.5</v>
      </c>
    </row>
    <row r="3837" spans="1:6" s="4" customFormat="1" ht="84" hidden="1" x14ac:dyDescent="0.3">
      <c r="A3837" s="1" t="s">
        <v>473</v>
      </c>
      <c r="B3837" s="1" t="s">
        <v>1406</v>
      </c>
      <c r="C3837" s="1" t="s">
        <v>476</v>
      </c>
      <c r="D3837" s="1" t="s">
        <v>52</v>
      </c>
      <c r="E3837" s="2" t="s">
        <v>664</v>
      </c>
      <c r="F3837" s="3">
        <v>397.5</v>
      </c>
    </row>
    <row r="3838" spans="1:6" s="4" customFormat="1" ht="132" x14ac:dyDescent="0.3">
      <c r="A3838" s="1" t="s">
        <v>473</v>
      </c>
      <c r="B3838" s="1" t="s">
        <v>1406</v>
      </c>
      <c r="C3838" s="1" t="s">
        <v>477</v>
      </c>
      <c r="D3838" s="1"/>
      <c r="E3838" s="2" t="s">
        <v>1267</v>
      </c>
      <c r="F3838" s="3">
        <v>3511.5</v>
      </c>
    </row>
    <row r="3839" spans="1:6" s="4" customFormat="1" ht="24" hidden="1" x14ac:dyDescent="0.3">
      <c r="A3839" s="1" t="s">
        <v>473</v>
      </c>
      <c r="B3839" s="1" t="s">
        <v>1406</v>
      </c>
      <c r="C3839" s="1" t="s">
        <v>477</v>
      </c>
      <c r="D3839" s="1" t="s">
        <v>53</v>
      </c>
      <c r="E3839" s="2" t="s">
        <v>679</v>
      </c>
      <c r="F3839" s="3">
        <v>3511.5</v>
      </c>
    </row>
    <row r="3840" spans="1:6" s="4" customFormat="1" ht="120" hidden="1" x14ac:dyDescent="0.3">
      <c r="A3840" s="1" t="s">
        <v>473</v>
      </c>
      <c r="B3840" s="1" t="s">
        <v>1406</v>
      </c>
      <c r="C3840" s="1" t="s">
        <v>477</v>
      </c>
      <c r="D3840" s="1" t="s">
        <v>262</v>
      </c>
      <c r="E3840" s="2" t="s">
        <v>680</v>
      </c>
      <c r="F3840" s="3">
        <v>3511.5</v>
      </c>
    </row>
    <row r="3841" spans="1:6" s="4" customFormat="1" ht="120" x14ac:dyDescent="0.3">
      <c r="A3841" s="1" t="s">
        <v>473</v>
      </c>
      <c r="B3841" s="1" t="s">
        <v>1406</v>
      </c>
      <c r="C3841" s="1" t="s">
        <v>480</v>
      </c>
      <c r="D3841" s="1"/>
      <c r="E3841" s="2" t="s">
        <v>791</v>
      </c>
      <c r="F3841" s="3">
        <v>8378.4</v>
      </c>
    </row>
    <row r="3842" spans="1:6" s="4" customFormat="1" ht="72" x14ac:dyDescent="0.3">
      <c r="A3842" s="1" t="s">
        <v>473</v>
      </c>
      <c r="B3842" s="1" t="s">
        <v>1406</v>
      </c>
      <c r="C3842" s="1" t="s">
        <v>478</v>
      </c>
      <c r="D3842" s="1"/>
      <c r="E3842" s="2" t="s">
        <v>1010</v>
      </c>
      <c r="F3842" s="3">
        <v>8378.4</v>
      </c>
    </row>
    <row r="3843" spans="1:6" s="4" customFormat="1" ht="84" hidden="1" x14ac:dyDescent="0.3">
      <c r="A3843" s="1" t="s">
        <v>473</v>
      </c>
      <c r="B3843" s="1" t="s">
        <v>1406</v>
      </c>
      <c r="C3843" s="1" t="s">
        <v>478</v>
      </c>
      <c r="D3843" s="1" t="s">
        <v>143</v>
      </c>
      <c r="E3843" s="2" t="s">
        <v>673</v>
      </c>
      <c r="F3843" s="3">
        <v>1262.3</v>
      </c>
    </row>
    <row r="3844" spans="1:6" s="4" customFormat="1" ht="84" hidden="1" x14ac:dyDescent="0.3">
      <c r="A3844" s="1" t="s">
        <v>473</v>
      </c>
      <c r="B3844" s="1" t="s">
        <v>1406</v>
      </c>
      <c r="C3844" s="1" t="s">
        <v>478</v>
      </c>
      <c r="D3844" s="1" t="s">
        <v>139</v>
      </c>
      <c r="E3844" s="2" t="s">
        <v>676</v>
      </c>
      <c r="F3844" s="3">
        <v>1262.3</v>
      </c>
    </row>
    <row r="3845" spans="1:6" s="4" customFormat="1" ht="24" hidden="1" x14ac:dyDescent="0.3">
      <c r="A3845" s="1" t="s">
        <v>473</v>
      </c>
      <c r="B3845" s="1" t="s">
        <v>1406</v>
      </c>
      <c r="C3845" s="1" t="s">
        <v>478</v>
      </c>
      <c r="D3845" s="1" t="s">
        <v>53</v>
      </c>
      <c r="E3845" s="2" t="s">
        <v>679</v>
      </c>
      <c r="F3845" s="3">
        <v>7116.1</v>
      </c>
    </row>
    <row r="3846" spans="1:6" s="4" customFormat="1" ht="120" hidden="1" x14ac:dyDescent="0.3">
      <c r="A3846" s="1" t="s">
        <v>473</v>
      </c>
      <c r="B3846" s="1" t="s">
        <v>1406</v>
      </c>
      <c r="C3846" s="1" t="s">
        <v>478</v>
      </c>
      <c r="D3846" s="1" t="s">
        <v>262</v>
      </c>
      <c r="E3846" s="2" t="s">
        <v>680</v>
      </c>
      <c r="F3846" s="3">
        <v>7116.1</v>
      </c>
    </row>
    <row r="3847" spans="1:6" s="4" customFormat="1" hidden="1" x14ac:dyDescent="0.3">
      <c r="A3847" s="1" t="s">
        <v>473</v>
      </c>
      <c r="B3847" s="1" t="s">
        <v>223</v>
      </c>
      <c r="C3847" s="1"/>
      <c r="D3847" s="1"/>
      <c r="E3847" s="2" t="s">
        <v>627</v>
      </c>
      <c r="F3847" s="3">
        <v>213866.3</v>
      </c>
    </row>
    <row r="3848" spans="1:6" s="4" customFormat="1" ht="24" hidden="1" x14ac:dyDescent="0.3">
      <c r="A3848" s="1" t="s">
        <v>473</v>
      </c>
      <c r="B3848" s="1" t="s">
        <v>1425</v>
      </c>
      <c r="C3848" s="1"/>
      <c r="D3848" s="1"/>
      <c r="E3848" s="2" t="s">
        <v>655</v>
      </c>
      <c r="F3848" s="3">
        <v>105465.2</v>
      </c>
    </row>
    <row r="3849" spans="1:6" s="4" customFormat="1" ht="60" x14ac:dyDescent="0.3">
      <c r="A3849" s="1" t="s">
        <v>473</v>
      </c>
      <c r="B3849" s="1" t="s">
        <v>1425</v>
      </c>
      <c r="C3849" s="1" t="s">
        <v>62</v>
      </c>
      <c r="D3849" s="1"/>
      <c r="E3849" s="2" t="s">
        <v>1196</v>
      </c>
      <c r="F3849" s="3">
        <v>105465.2</v>
      </c>
    </row>
    <row r="3850" spans="1:6" s="4" customFormat="1" ht="36" x14ac:dyDescent="0.3">
      <c r="A3850" s="1" t="s">
        <v>473</v>
      </c>
      <c r="B3850" s="1" t="s">
        <v>1425</v>
      </c>
      <c r="C3850" s="1" t="s">
        <v>63</v>
      </c>
      <c r="D3850" s="1"/>
      <c r="E3850" s="2" t="s">
        <v>115</v>
      </c>
      <c r="F3850" s="3">
        <v>105465.2</v>
      </c>
    </row>
    <row r="3851" spans="1:6" s="4" customFormat="1" ht="132" x14ac:dyDescent="0.3">
      <c r="A3851" s="1" t="s">
        <v>473</v>
      </c>
      <c r="B3851" s="1" t="s">
        <v>1425</v>
      </c>
      <c r="C3851" s="1" t="s">
        <v>481</v>
      </c>
      <c r="D3851" s="1"/>
      <c r="E3851" s="2" t="s">
        <v>1219</v>
      </c>
      <c r="F3851" s="3">
        <v>105465.2</v>
      </c>
    </row>
    <row r="3852" spans="1:6" s="4" customFormat="1" ht="72" hidden="1" x14ac:dyDescent="0.3">
      <c r="A3852" s="1" t="s">
        <v>473</v>
      </c>
      <c r="B3852" s="1" t="s">
        <v>1425</v>
      </c>
      <c r="C3852" s="1" t="s">
        <v>481</v>
      </c>
      <c r="D3852" s="1" t="s">
        <v>51</v>
      </c>
      <c r="E3852" s="2" t="s">
        <v>663</v>
      </c>
      <c r="F3852" s="3">
        <v>524.70000000000005</v>
      </c>
    </row>
    <row r="3853" spans="1:6" s="4" customFormat="1" ht="84" hidden="1" x14ac:dyDescent="0.3">
      <c r="A3853" s="1" t="s">
        <v>473</v>
      </c>
      <c r="B3853" s="1" t="s">
        <v>1425</v>
      </c>
      <c r="C3853" s="1" t="s">
        <v>481</v>
      </c>
      <c r="D3853" s="1" t="s">
        <v>52</v>
      </c>
      <c r="E3853" s="2" t="s">
        <v>664</v>
      </c>
      <c r="F3853" s="3">
        <v>524.70000000000005</v>
      </c>
    </row>
    <row r="3854" spans="1:6" s="4" customFormat="1" ht="36" hidden="1" x14ac:dyDescent="0.3">
      <c r="A3854" s="1" t="s">
        <v>473</v>
      </c>
      <c r="B3854" s="1" t="s">
        <v>1425</v>
      </c>
      <c r="C3854" s="1" t="s">
        <v>481</v>
      </c>
      <c r="D3854" s="1" t="s">
        <v>190</v>
      </c>
      <c r="E3854" s="2" t="s">
        <v>665</v>
      </c>
      <c r="F3854" s="3">
        <v>104940.5</v>
      </c>
    </row>
    <row r="3855" spans="1:6" s="4" customFormat="1" ht="60" hidden="1" x14ac:dyDescent="0.3">
      <c r="A3855" s="1" t="s">
        <v>473</v>
      </c>
      <c r="B3855" s="1" t="s">
        <v>1425</v>
      </c>
      <c r="C3855" s="1" t="s">
        <v>481</v>
      </c>
      <c r="D3855" s="1" t="s">
        <v>475</v>
      </c>
      <c r="E3855" s="2" t="s">
        <v>667</v>
      </c>
      <c r="F3855" s="3">
        <v>104940.5</v>
      </c>
    </row>
    <row r="3856" spans="1:6" s="4" customFormat="1" ht="36" hidden="1" x14ac:dyDescent="0.3">
      <c r="A3856" s="1" t="s">
        <v>473</v>
      </c>
      <c r="B3856" s="1" t="s">
        <v>1410</v>
      </c>
      <c r="C3856" s="1"/>
      <c r="D3856" s="1"/>
      <c r="E3856" s="2" t="s">
        <v>656</v>
      </c>
      <c r="F3856" s="3">
        <v>17012.900000000001</v>
      </c>
    </row>
    <row r="3857" spans="1:6" s="4" customFormat="1" ht="108" x14ac:dyDescent="0.3">
      <c r="A3857" s="1" t="s">
        <v>473</v>
      </c>
      <c r="B3857" s="1" t="s">
        <v>1410</v>
      </c>
      <c r="C3857" s="1" t="s">
        <v>167</v>
      </c>
      <c r="D3857" s="1"/>
      <c r="E3857" s="2" t="s">
        <v>768</v>
      </c>
      <c r="F3857" s="3">
        <v>17012.900000000001</v>
      </c>
    </row>
    <row r="3858" spans="1:6" s="4" customFormat="1" ht="120" x14ac:dyDescent="0.3">
      <c r="A3858" s="1" t="s">
        <v>473</v>
      </c>
      <c r="B3858" s="1" t="s">
        <v>1410</v>
      </c>
      <c r="C3858" s="1" t="s">
        <v>221</v>
      </c>
      <c r="D3858" s="1"/>
      <c r="E3858" s="2" t="s">
        <v>769</v>
      </c>
      <c r="F3858" s="3">
        <v>17012.900000000001</v>
      </c>
    </row>
    <row r="3859" spans="1:6" s="4" customFormat="1" ht="96" x14ac:dyDescent="0.3">
      <c r="A3859" s="1" t="s">
        <v>473</v>
      </c>
      <c r="B3859" s="1" t="s">
        <v>1410</v>
      </c>
      <c r="C3859" s="1" t="s">
        <v>225</v>
      </c>
      <c r="D3859" s="1"/>
      <c r="E3859" s="2" t="s">
        <v>770</v>
      </c>
      <c r="F3859" s="3">
        <v>16725.5</v>
      </c>
    </row>
    <row r="3860" spans="1:6" s="4" customFormat="1" ht="216" x14ac:dyDescent="0.3">
      <c r="A3860" s="1" t="s">
        <v>473</v>
      </c>
      <c r="B3860" s="1" t="s">
        <v>1410</v>
      </c>
      <c r="C3860" s="1" t="s">
        <v>482</v>
      </c>
      <c r="D3860" s="1"/>
      <c r="E3860" s="2" t="s">
        <v>772</v>
      </c>
      <c r="F3860" s="3">
        <v>8093.4</v>
      </c>
    </row>
    <row r="3861" spans="1:6" s="4" customFormat="1" ht="36" hidden="1" x14ac:dyDescent="0.3">
      <c r="A3861" s="1" t="s">
        <v>473</v>
      </c>
      <c r="B3861" s="1" t="s">
        <v>1410</v>
      </c>
      <c r="C3861" s="1" t="s">
        <v>482</v>
      </c>
      <c r="D3861" s="1" t="s">
        <v>190</v>
      </c>
      <c r="E3861" s="2" t="s">
        <v>665</v>
      </c>
      <c r="F3861" s="3">
        <v>8093.4</v>
      </c>
    </row>
    <row r="3862" spans="1:6" s="4" customFormat="1" ht="48" hidden="1" x14ac:dyDescent="0.3">
      <c r="A3862" s="1" t="s">
        <v>473</v>
      </c>
      <c r="B3862" s="1" t="s">
        <v>1410</v>
      </c>
      <c r="C3862" s="1" t="s">
        <v>482</v>
      </c>
      <c r="D3862" s="1" t="s">
        <v>483</v>
      </c>
      <c r="E3862" s="2" t="s">
        <v>666</v>
      </c>
      <c r="F3862" s="3">
        <v>8093.4</v>
      </c>
    </row>
    <row r="3863" spans="1:6" s="4" customFormat="1" ht="132" x14ac:dyDescent="0.3">
      <c r="A3863" s="1" t="s">
        <v>473</v>
      </c>
      <c r="B3863" s="1" t="s">
        <v>1410</v>
      </c>
      <c r="C3863" s="1" t="s">
        <v>484</v>
      </c>
      <c r="D3863" s="1"/>
      <c r="E3863" s="2" t="s">
        <v>773</v>
      </c>
      <c r="F3863" s="3">
        <v>4034.4</v>
      </c>
    </row>
    <row r="3864" spans="1:6" s="4" customFormat="1" ht="36" hidden="1" x14ac:dyDescent="0.3">
      <c r="A3864" s="1" t="s">
        <v>473</v>
      </c>
      <c r="B3864" s="1" t="s">
        <v>1410</v>
      </c>
      <c r="C3864" s="1" t="s">
        <v>484</v>
      </c>
      <c r="D3864" s="1" t="s">
        <v>190</v>
      </c>
      <c r="E3864" s="2" t="s">
        <v>665</v>
      </c>
      <c r="F3864" s="3">
        <v>4034.4</v>
      </c>
    </row>
    <row r="3865" spans="1:6" s="4" customFormat="1" ht="48" hidden="1" x14ac:dyDescent="0.3">
      <c r="A3865" s="1" t="s">
        <v>473</v>
      </c>
      <c r="B3865" s="1" t="s">
        <v>1410</v>
      </c>
      <c r="C3865" s="1" t="s">
        <v>484</v>
      </c>
      <c r="D3865" s="1" t="s">
        <v>483</v>
      </c>
      <c r="E3865" s="2" t="s">
        <v>666</v>
      </c>
      <c r="F3865" s="3">
        <v>4034.4</v>
      </c>
    </row>
    <row r="3866" spans="1:6" s="4" customFormat="1" ht="84" x14ac:dyDescent="0.3">
      <c r="A3866" s="1" t="s">
        <v>473</v>
      </c>
      <c r="B3866" s="1" t="s">
        <v>1410</v>
      </c>
      <c r="C3866" s="1" t="s">
        <v>485</v>
      </c>
      <c r="D3866" s="1"/>
      <c r="E3866" s="2" t="s">
        <v>775</v>
      </c>
      <c r="F3866" s="3">
        <v>4597.7</v>
      </c>
    </row>
    <row r="3867" spans="1:6" s="4" customFormat="1" ht="36" hidden="1" x14ac:dyDescent="0.3">
      <c r="A3867" s="1" t="s">
        <v>473</v>
      </c>
      <c r="B3867" s="1" t="s">
        <v>1410</v>
      </c>
      <c r="C3867" s="1" t="s">
        <v>485</v>
      </c>
      <c r="D3867" s="1" t="s">
        <v>190</v>
      </c>
      <c r="E3867" s="2" t="s">
        <v>665</v>
      </c>
      <c r="F3867" s="3">
        <v>4597.7</v>
      </c>
    </row>
    <row r="3868" spans="1:6" s="4" customFormat="1" ht="48" hidden="1" x14ac:dyDescent="0.3">
      <c r="A3868" s="1" t="s">
        <v>473</v>
      </c>
      <c r="B3868" s="1" t="s">
        <v>1410</v>
      </c>
      <c r="C3868" s="1" t="s">
        <v>485</v>
      </c>
      <c r="D3868" s="1" t="s">
        <v>483</v>
      </c>
      <c r="E3868" s="2" t="s">
        <v>666</v>
      </c>
      <c r="F3868" s="3">
        <v>4597.7</v>
      </c>
    </row>
    <row r="3869" spans="1:6" s="4" customFormat="1" ht="120" x14ac:dyDescent="0.3">
      <c r="A3869" s="1" t="s">
        <v>473</v>
      </c>
      <c r="B3869" s="1" t="s">
        <v>1410</v>
      </c>
      <c r="C3869" s="1" t="s">
        <v>222</v>
      </c>
      <c r="D3869" s="1"/>
      <c r="E3869" s="2" t="s">
        <v>777</v>
      </c>
      <c r="F3869" s="3">
        <v>287.39999999999998</v>
      </c>
    </row>
    <row r="3870" spans="1:6" s="4" customFormat="1" ht="36" x14ac:dyDescent="0.3">
      <c r="A3870" s="1" t="s">
        <v>473</v>
      </c>
      <c r="B3870" s="1" t="s">
        <v>1410</v>
      </c>
      <c r="C3870" s="1" t="s">
        <v>486</v>
      </c>
      <c r="D3870" s="1"/>
      <c r="E3870" s="2" t="s">
        <v>780</v>
      </c>
      <c r="F3870" s="3">
        <v>287.39999999999998</v>
      </c>
    </row>
    <row r="3871" spans="1:6" s="4" customFormat="1" ht="36" hidden="1" x14ac:dyDescent="0.3">
      <c r="A3871" s="1" t="s">
        <v>473</v>
      </c>
      <c r="B3871" s="1" t="s">
        <v>1410</v>
      </c>
      <c r="C3871" s="1" t="s">
        <v>486</v>
      </c>
      <c r="D3871" s="1" t="s">
        <v>190</v>
      </c>
      <c r="E3871" s="2" t="s">
        <v>665</v>
      </c>
      <c r="F3871" s="3">
        <v>287.39999999999998</v>
      </c>
    </row>
    <row r="3872" spans="1:6" s="4" customFormat="1" hidden="1" x14ac:dyDescent="0.3">
      <c r="A3872" s="1" t="s">
        <v>473</v>
      </c>
      <c r="B3872" s="1" t="s">
        <v>1410</v>
      </c>
      <c r="C3872" s="1" t="s">
        <v>486</v>
      </c>
      <c r="D3872" s="1" t="s">
        <v>175</v>
      </c>
      <c r="E3872" s="2" t="s">
        <v>669</v>
      </c>
      <c r="F3872" s="3">
        <v>287.39999999999998</v>
      </c>
    </row>
    <row r="3873" spans="1:6" s="4" customFormat="1" ht="36" hidden="1" x14ac:dyDescent="0.3">
      <c r="A3873" s="1" t="s">
        <v>473</v>
      </c>
      <c r="B3873" s="1" t="s">
        <v>1415</v>
      </c>
      <c r="C3873" s="1"/>
      <c r="D3873" s="1"/>
      <c r="E3873" s="2" t="s">
        <v>658</v>
      </c>
      <c r="F3873" s="3">
        <v>91388.199999999983</v>
      </c>
    </row>
    <row r="3874" spans="1:6" s="4" customFormat="1" ht="108" x14ac:dyDescent="0.3">
      <c r="A3874" s="1" t="s">
        <v>473</v>
      </c>
      <c r="B3874" s="1" t="s">
        <v>1415</v>
      </c>
      <c r="C3874" s="1" t="s">
        <v>167</v>
      </c>
      <c r="D3874" s="1"/>
      <c r="E3874" s="2" t="s">
        <v>768</v>
      </c>
      <c r="F3874" s="3">
        <v>17811.799999999996</v>
      </c>
    </row>
    <row r="3875" spans="1:6" s="4" customFormat="1" ht="120" x14ac:dyDescent="0.3">
      <c r="A3875" s="1" t="s">
        <v>473</v>
      </c>
      <c r="B3875" s="1" t="s">
        <v>1415</v>
      </c>
      <c r="C3875" s="1" t="s">
        <v>221</v>
      </c>
      <c r="D3875" s="1"/>
      <c r="E3875" s="2" t="s">
        <v>769</v>
      </c>
      <c r="F3875" s="3">
        <v>9666.7999999999993</v>
      </c>
    </row>
    <row r="3876" spans="1:6" s="4" customFormat="1" ht="96" x14ac:dyDescent="0.3">
      <c r="A3876" s="1" t="s">
        <v>473</v>
      </c>
      <c r="B3876" s="1" t="s">
        <v>1415</v>
      </c>
      <c r="C3876" s="1" t="s">
        <v>225</v>
      </c>
      <c r="D3876" s="1"/>
      <c r="E3876" s="2" t="s">
        <v>770</v>
      </c>
      <c r="F3876" s="3">
        <v>8022.8</v>
      </c>
    </row>
    <row r="3877" spans="1:6" s="4" customFormat="1" ht="96" x14ac:dyDescent="0.3">
      <c r="A3877" s="1" t="s">
        <v>473</v>
      </c>
      <c r="B3877" s="1" t="s">
        <v>1415</v>
      </c>
      <c r="C3877" s="1" t="s">
        <v>487</v>
      </c>
      <c r="D3877" s="1"/>
      <c r="E3877" s="2" t="s">
        <v>771</v>
      </c>
      <c r="F3877" s="3">
        <v>895.5</v>
      </c>
    </row>
    <row r="3878" spans="1:6" s="4" customFormat="1" ht="72" hidden="1" x14ac:dyDescent="0.3">
      <c r="A3878" s="1" t="s">
        <v>473</v>
      </c>
      <c r="B3878" s="1" t="s">
        <v>1415</v>
      </c>
      <c r="C3878" s="1" t="s">
        <v>487</v>
      </c>
      <c r="D3878" s="1" t="s">
        <v>51</v>
      </c>
      <c r="E3878" s="2" t="s">
        <v>663</v>
      </c>
      <c r="F3878" s="3">
        <v>895.5</v>
      </c>
    </row>
    <row r="3879" spans="1:6" s="4" customFormat="1" ht="84" hidden="1" x14ac:dyDescent="0.3">
      <c r="A3879" s="1" t="s">
        <v>473</v>
      </c>
      <c r="B3879" s="1" t="s">
        <v>1415</v>
      </c>
      <c r="C3879" s="1" t="s">
        <v>487</v>
      </c>
      <c r="D3879" s="1" t="s">
        <v>52</v>
      </c>
      <c r="E3879" s="2" t="s">
        <v>664</v>
      </c>
      <c r="F3879" s="3">
        <v>895.5</v>
      </c>
    </row>
    <row r="3880" spans="1:6" s="4" customFormat="1" ht="216" x14ac:dyDescent="0.3">
      <c r="A3880" s="1" t="s">
        <v>473</v>
      </c>
      <c r="B3880" s="1" t="s">
        <v>1415</v>
      </c>
      <c r="C3880" s="1" t="s">
        <v>482</v>
      </c>
      <c r="D3880" s="1"/>
      <c r="E3880" s="2" t="s">
        <v>772</v>
      </c>
      <c r="F3880" s="3">
        <v>35.200000000000003</v>
      </c>
    </row>
    <row r="3881" spans="1:6" s="4" customFormat="1" ht="72" hidden="1" x14ac:dyDescent="0.3">
      <c r="A3881" s="1" t="s">
        <v>473</v>
      </c>
      <c r="B3881" s="1" t="s">
        <v>1415</v>
      </c>
      <c r="C3881" s="1" t="s">
        <v>482</v>
      </c>
      <c r="D3881" s="1" t="s">
        <v>51</v>
      </c>
      <c r="E3881" s="2" t="s">
        <v>663</v>
      </c>
      <c r="F3881" s="3">
        <v>35.200000000000003</v>
      </c>
    </row>
    <row r="3882" spans="1:6" s="4" customFormat="1" ht="84" hidden="1" x14ac:dyDescent="0.3">
      <c r="A3882" s="1" t="s">
        <v>473</v>
      </c>
      <c r="B3882" s="1" t="s">
        <v>1415</v>
      </c>
      <c r="C3882" s="1" t="s">
        <v>482</v>
      </c>
      <c r="D3882" s="1" t="s">
        <v>52</v>
      </c>
      <c r="E3882" s="2" t="s">
        <v>664</v>
      </c>
      <c r="F3882" s="3">
        <v>35.200000000000003</v>
      </c>
    </row>
    <row r="3883" spans="1:6" s="4" customFormat="1" ht="132" x14ac:dyDescent="0.3">
      <c r="A3883" s="1" t="s">
        <v>473</v>
      </c>
      <c r="B3883" s="1" t="s">
        <v>1415</v>
      </c>
      <c r="C3883" s="1" t="s">
        <v>484</v>
      </c>
      <c r="D3883" s="1"/>
      <c r="E3883" s="2" t="s">
        <v>773</v>
      </c>
      <c r="F3883" s="3">
        <v>17.600000000000001</v>
      </c>
    </row>
    <row r="3884" spans="1:6" s="4" customFormat="1" ht="72" hidden="1" x14ac:dyDescent="0.3">
      <c r="A3884" s="1" t="s">
        <v>473</v>
      </c>
      <c r="B3884" s="1" t="s">
        <v>1415</v>
      </c>
      <c r="C3884" s="1" t="s">
        <v>484</v>
      </c>
      <c r="D3884" s="1" t="s">
        <v>51</v>
      </c>
      <c r="E3884" s="2" t="s">
        <v>663</v>
      </c>
      <c r="F3884" s="3">
        <v>17.600000000000001</v>
      </c>
    </row>
    <row r="3885" spans="1:6" s="4" customFormat="1" ht="84" hidden="1" x14ac:dyDescent="0.3">
      <c r="A3885" s="1" t="s">
        <v>473</v>
      </c>
      <c r="B3885" s="1" t="s">
        <v>1415</v>
      </c>
      <c r="C3885" s="1" t="s">
        <v>484</v>
      </c>
      <c r="D3885" s="1" t="s">
        <v>52</v>
      </c>
      <c r="E3885" s="2" t="s">
        <v>664</v>
      </c>
      <c r="F3885" s="3">
        <v>17.600000000000001</v>
      </c>
    </row>
    <row r="3886" spans="1:6" s="4" customFormat="1" ht="36" x14ac:dyDescent="0.3">
      <c r="A3886" s="1" t="s">
        <v>473</v>
      </c>
      <c r="B3886" s="1" t="s">
        <v>1415</v>
      </c>
      <c r="C3886" s="1" t="s">
        <v>488</v>
      </c>
      <c r="D3886" s="1"/>
      <c r="E3886" s="2" t="s">
        <v>774</v>
      </c>
      <c r="F3886" s="3">
        <v>7074.5</v>
      </c>
    </row>
    <row r="3887" spans="1:6" s="4" customFormat="1" ht="36" hidden="1" x14ac:dyDescent="0.3">
      <c r="A3887" s="1" t="s">
        <v>473</v>
      </c>
      <c r="B3887" s="1" t="s">
        <v>1415</v>
      </c>
      <c r="C3887" s="1" t="s">
        <v>488</v>
      </c>
      <c r="D3887" s="1" t="s">
        <v>190</v>
      </c>
      <c r="E3887" s="2" t="s">
        <v>665</v>
      </c>
      <c r="F3887" s="3">
        <v>7074.5</v>
      </c>
    </row>
    <row r="3888" spans="1:6" s="4" customFormat="1" ht="60" hidden="1" x14ac:dyDescent="0.3">
      <c r="A3888" s="1" t="s">
        <v>473</v>
      </c>
      <c r="B3888" s="1" t="s">
        <v>1415</v>
      </c>
      <c r="C3888" s="1" t="s">
        <v>488</v>
      </c>
      <c r="D3888" s="1" t="s">
        <v>475</v>
      </c>
      <c r="E3888" s="2" t="s">
        <v>667</v>
      </c>
      <c r="F3888" s="3">
        <v>7074.5</v>
      </c>
    </row>
    <row r="3889" spans="1:6" s="4" customFormat="1" ht="120" x14ac:dyDescent="0.3">
      <c r="A3889" s="1" t="s">
        <v>473</v>
      </c>
      <c r="B3889" s="1" t="s">
        <v>1415</v>
      </c>
      <c r="C3889" s="1" t="s">
        <v>222</v>
      </c>
      <c r="D3889" s="1"/>
      <c r="E3889" s="2" t="s">
        <v>777</v>
      </c>
      <c r="F3889" s="3">
        <v>1644</v>
      </c>
    </row>
    <row r="3890" spans="1:6" s="4" customFormat="1" ht="48" x14ac:dyDescent="0.3">
      <c r="A3890" s="1" t="s">
        <v>473</v>
      </c>
      <c r="B3890" s="1" t="s">
        <v>1415</v>
      </c>
      <c r="C3890" s="1" t="s">
        <v>213</v>
      </c>
      <c r="D3890" s="1"/>
      <c r="E3890" s="2" t="s">
        <v>778</v>
      </c>
      <c r="F3890" s="3">
        <v>1462.1</v>
      </c>
    </row>
    <row r="3891" spans="1:6" s="4" customFormat="1" ht="72" hidden="1" x14ac:dyDescent="0.3">
      <c r="A3891" s="1" t="s">
        <v>473</v>
      </c>
      <c r="B3891" s="1" t="s">
        <v>1415</v>
      </c>
      <c r="C3891" s="1" t="s">
        <v>213</v>
      </c>
      <c r="D3891" s="1" t="s">
        <v>51</v>
      </c>
      <c r="E3891" s="2" t="s">
        <v>663</v>
      </c>
      <c r="F3891" s="3">
        <v>1462.1</v>
      </c>
    </row>
    <row r="3892" spans="1:6" s="4" customFormat="1" ht="84" hidden="1" x14ac:dyDescent="0.3">
      <c r="A3892" s="1" t="s">
        <v>473</v>
      </c>
      <c r="B3892" s="1" t="s">
        <v>1415</v>
      </c>
      <c r="C3892" s="1" t="s">
        <v>213</v>
      </c>
      <c r="D3892" s="1" t="s">
        <v>52</v>
      </c>
      <c r="E3892" s="2" t="s">
        <v>664</v>
      </c>
      <c r="F3892" s="3">
        <v>1462.1</v>
      </c>
    </row>
    <row r="3893" spans="1:6" s="4" customFormat="1" ht="132" x14ac:dyDescent="0.3">
      <c r="A3893" s="1" t="s">
        <v>473</v>
      </c>
      <c r="B3893" s="1" t="s">
        <v>1415</v>
      </c>
      <c r="C3893" s="1" t="s">
        <v>489</v>
      </c>
      <c r="D3893" s="1"/>
      <c r="E3893" s="2" t="s">
        <v>779</v>
      </c>
      <c r="F3893" s="3">
        <v>181.9</v>
      </c>
    </row>
    <row r="3894" spans="1:6" s="4" customFormat="1" ht="84" hidden="1" x14ac:dyDescent="0.3">
      <c r="A3894" s="1" t="s">
        <v>473</v>
      </c>
      <c r="B3894" s="1" t="s">
        <v>1415</v>
      </c>
      <c r="C3894" s="1" t="s">
        <v>489</v>
      </c>
      <c r="D3894" s="1" t="s">
        <v>143</v>
      </c>
      <c r="E3894" s="2" t="s">
        <v>673</v>
      </c>
      <c r="F3894" s="3">
        <v>181.9</v>
      </c>
    </row>
    <row r="3895" spans="1:6" s="4" customFormat="1" ht="84" hidden="1" x14ac:dyDescent="0.3">
      <c r="A3895" s="1" t="s">
        <v>473</v>
      </c>
      <c r="B3895" s="1" t="s">
        <v>1415</v>
      </c>
      <c r="C3895" s="1" t="s">
        <v>489</v>
      </c>
      <c r="D3895" s="1" t="s">
        <v>139</v>
      </c>
      <c r="E3895" s="2" t="s">
        <v>676</v>
      </c>
      <c r="F3895" s="3">
        <v>181.9</v>
      </c>
    </row>
    <row r="3896" spans="1:6" s="4" customFormat="1" ht="60" x14ac:dyDescent="0.3">
      <c r="A3896" s="1" t="s">
        <v>473</v>
      </c>
      <c r="B3896" s="1" t="s">
        <v>1415</v>
      </c>
      <c r="C3896" s="1" t="s">
        <v>168</v>
      </c>
      <c r="D3896" s="1"/>
      <c r="E3896" s="2" t="s">
        <v>781</v>
      </c>
      <c r="F3896" s="3">
        <v>1374.9</v>
      </c>
    </row>
    <row r="3897" spans="1:6" s="4" customFormat="1" ht="156" x14ac:dyDescent="0.3">
      <c r="A3897" s="1" t="s">
        <v>473</v>
      </c>
      <c r="B3897" s="1" t="s">
        <v>1415</v>
      </c>
      <c r="C3897" s="1" t="s">
        <v>169</v>
      </c>
      <c r="D3897" s="1"/>
      <c r="E3897" s="2" t="s">
        <v>782</v>
      </c>
      <c r="F3897" s="3">
        <v>1374.9</v>
      </c>
    </row>
    <row r="3898" spans="1:6" s="4" customFormat="1" ht="36" x14ac:dyDescent="0.3">
      <c r="A3898" s="1" t="s">
        <v>473</v>
      </c>
      <c r="B3898" s="1" t="s">
        <v>1415</v>
      </c>
      <c r="C3898" s="1" t="s">
        <v>490</v>
      </c>
      <c r="D3898" s="1"/>
      <c r="E3898" s="2" t="s">
        <v>1249</v>
      </c>
      <c r="F3898" s="3">
        <v>1374.9</v>
      </c>
    </row>
    <row r="3899" spans="1:6" s="4" customFormat="1" ht="72" hidden="1" x14ac:dyDescent="0.3">
      <c r="A3899" s="1" t="s">
        <v>473</v>
      </c>
      <c r="B3899" s="1" t="s">
        <v>1415</v>
      </c>
      <c r="C3899" s="1" t="s">
        <v>490</v>
      </c>
      <c r="D3899" s="1" t="s">
        <v>51</v>
      </c>
      <c r="E3899" s="2" t="s">
        <v>663</v>
      </c>
      <c r="F3899" s="3">
        <v>1374.9</v>
      </c>
    </row>
    <row r="3900" spans="1:6" s="4" customFormat="1" ht="84" hidden="1" x14ac:dyDescent="0.3">
      <c r="A3900" s="1" t="s">
        <v>473</v>
      </c>
      <c r="B3900" s="1" t="s">
        <v>1415</v>
      </c>
      <c r="C3900" s="1" t="s">
        <v>490</v>
      </c>
      <c r="D3900" s="1" t="s">
        <v>52</v>
      </c>
      <c r="E3900" s="2" t="s">
        <v>664</v>
      </c>
      <c r="F3900" s="3">
        <v>1374.9</v>
      </c>
    </row>
    <row r="3901" spans="1:6" s="4" customFormat="1" ht="72" x14ac:dyDescent="0.3">
      <c r="A3901" s="1" t="s">
        <v>473</v>
      </c>
      <c r="B3901" s="1" t="s">
        <v>1415</v>
      </c>
      <c r="C3901" s="1" t="s">
        <v>230</v>
      </c>
      <c r="D3901" s="1"/>
      <c r="E3901" s="2" t="s">
        <v>783</v>
      </c>
      <c r="F3901" s="3">
        <v>1597.1999999999998</v>
      </c>
    </row>
    <row r="3902" spans="1:6" s="4" customFormat="1" ht="108" x14ac:dyDescent="0.3">
      <c r="A3902" s="1" t="s">
        <v>473</v>
      </c>
      <c r="B3902" s="1" t="s">
        <v>1415</v>
      </c>
      <c r="C3902" s="1" t="s">
        <v>493</v>
      </c>
      <c r="D3902" s="1"/>
      <c r="E3902" s="2" t="s">
        <v>1256</v>
      </c>
      <c r="F3902" s="3">
        <v>1597.1999999999998</v>
      </c>
    </row>
    <row r="3903" spans="1:6" s="4" customFormat="1" ht="72" x14ac:dyDescent="0.3">
      <c r="A3903" s="1" t="s">
        <v>473</v>
      </c>
      <c r="B3903" s="1" t="s">
        <v>1415</v>
      </c>
      <c r="C3903" s="1" t="s">
        <v>491</v>
      </c>
      <c r="D3903" s="1"/>
      <c r="E3903" s="2" t="s">
        <v>1257</v>
      </c>
      <c r="F3903" s="3">
        <v>1597.1999999999998</v>
      </c>
    </row>
    <row r="3904" spans="1:6" s="4" customFormat="1" ht="72" hidden="1" x14ac:dyDescent="0.3">
      <c r="A3904" s="1" t="s">
        <v>473</v>
      </c>
      <c r="B3904" s="1" t="s">
        <v>1415</v>
      </c>
      <c r="C3904" s="1" t="s">
        <v>491</v>
      </c>
      <c r="D3904" s="1" t="s">
        <v>51</v>
      </c>
      <c r="E3904" s="2" t="s">
        <v>663</v>
      </c>
      <c r="F3904" s="3">
        <v>178.6</v>
      </c>
    </row>
    <row r="3905" spans="1:6" s="4" customFormat="1" ht="84" hidden="1" x14ac:dyDescent="0.3">
      <c r="A3905" s="1" t="s">
        <v>473</v>
      </c>
      <c r="B3905" s="1" t="s">
        <v>1415</v>
      </c>
      <c r="C3905" s="1" t="s">
        <v>491</v>
      </c>
      <c r="D3905" s="1" t="s">
        <v>52</v>
      </c>
      <c r="E3905" s="2" t="s">
        <v>664</v>
      </c>
      <c r="F3905" s="3">
        <v>178.6</v>
      </c>
    </row>
    <row r="3906" spans="1:6" s="4" customFormat="1" ht="84" hidden="1" x14ac:dyDescent="0.3">
      <c r="A3906" s="1" t="s">
        <v>473</v>
      </c>
      <c r="B3906" s="1" t="s">
        <v>1415</v>
      </c>
      <c r="C3906" s="1" t="s">
        <v>491</v>
      </c>
      <c r="D3906" s="1" t="s">
        <v>143</v>
      </c>
      <c r="E3906" s="2" t="s">
        <v>673</v>
      </c>
      <c r="F3906" s="3">
        <v>1418.6</v>
      </c>
    </row>
    <row r="3907" spans="1:6" s="4" customFormat="1" ht="84" hidden="1" x14ac:dyDescent="0.3">
      <c r="A3907" s="1" t="s">
        <v>473</v>
      </c>
      <c r="B3907" s="1" t="s">
        <v>1415</v>
      </c>
      <c r="C3907" s="1" t="s">
        <v>491</v>
      </c>
      <c r="D3907" s="1" t="s">
        <v>139</v>
      </c>
      <c r="E3907" s="2" t="s">
        <v>676</v>
      </c>
      <c r="F3907" s="3">
        <v>1418.6</v>
      </c>
    </row>
    <row r="3908" spans="1:6" s="4" customFormat="1" ht="60" x14ac:dyDescent="0.3">
      <c r="A3908" s="1" t="s">
        <v>473</v>
      </c>
      <c r="B3908" s="1" t="s">
        <v>1415</v>
      </c>
      <c r="C3908" s="1" t="s">
        <v>193</v>
      </c>
      <c r="D3908" s="1"/>
      <c r="E3908" s="2" t="s">
        <v>786</v>
      </c>
      <c r="F3908" s="3">
        <v>5172.8999999999996</v>
      </c>
    </row>
    <row r="3909" spans="1:6" s="4" customFormat="1" ht="132" x14ac:dyDescent="0.3">
      <c r="A3909" s="1" t="s">
        <v>473</v>
      </c>
      <c r="B3909" s="1" t="s">
        <v>1415</v>
      </c>
      <c r="C3909" s="1" t="s">
        <v>479</v>
      </c>
      <c r="D3909" s="1"/>
      <c r="E3909" s="2" t="s">
        <v>787</v>
      </c>
      <c r="F3909" s="3">
        <v>5172.8999999999996</v>
      </c>
    </row>
    <row r="3910" spans="1:6" s="4" customFormat="1" ht="48" x14ac:dyDescent="0.3">
      <c r="A3910" s="1" t="s">
        <v>473</v>
      </c>
      <c r="B3910" s="1" t="s">
        <v>1415</v>
      </c>
      <c r="C3910" s="1" t="s">
        <v>474</v>
      </c>
      <c r="D3910" s="1"/>
      <c r="E3910" s="2" t="s">
        <v>788</v>
      </c>
      <c r="F3910" s="3">
        <v>5172.8999999999996</v>
      </c>
    </row>
    <row r="3911" spans="1:6" s="4" customFormat="1" ht="144" hidden="1" x14ac:dyDescent="0.3">
      <c r="A3911" s="1" t="s">
        <v>473</v>
      </c>
      <c r="B3911" s="1" t="s">
        <v>1415</v>
      </c>
      <c r="C3911" s="1" t="s">
        <v>474</v>
      </c>
      <c r="D3911" s="1" t="s">
        <v>58</v>
      </c>
      <c r="E3911" s="2" t="s">
        <v>660</v>
      </c>
      <c r="F3911" s="3">
        <v>3590.5</v>
      </c>
    </row>
    <row r="3912" spans="1:6" s="4" customFormat="1" ht="60" hidden="1" x14ac:dyDescent="0.3">
      <c r="A3912" s="1" t="s">
        <v>473</v>
      </c>
      <c r="B3912" s="1" t="s">
        <v>1415</v>
      </c>
      <c r="C3912" s="1" t="s">
        <v>474</v>
      </c>
      <c r="D3912" s="1" t="s">
        <v>68</v>
      </c>
      <c r="E3912" s="2" t="s">
        <v>662</v>
      </c>
      <c r="F3912" s="3">
        <v>3590.5</v>
      </c>
    </row>
    <row r="3913" spans="1:6" s="4" customFormat="1" ht="72" hidden="1" x14ac:dyDescent="0.3">
      <c r="A3913" s="1" t="s">
        <v>473</v>
      </c>
      <c r="B3913" s="1" t="s">
        <v>1415</v>
      </c>
      <c r="C3913" s="1" t="s">
        <v>474</v>
      </c>
      <c r="D3913" s="1" t="s">
        <v>51</v>
      </c>
      <c r="E3913" s="2" t="s">
        <v>663</v>
      </c>
      <c r="F3913" s="3">
        <v>1582.4</v>
      </c>
    </row>
    <row r="3914" spans="1:6" s="4" customFormat="1" ht="84" hidden="1" x14ac:dyDescent="0.3">
      <c r="A3914" s="1" t="s">
        <v>473</v>
      </c>
      <c r="B3914" s="1" t="s">
        <v>1415</v>
      </c>
      <c r="C3914" s="1" t="s">
        <v>474</v>
      </c>
      <c r="D3914" s="1" t="s">
        <v>52</v>
      </c>
      <c r="E3914" s="2" t="s">
        <v>664</v>
      </c>
      <c r="F3914" s="3">
        <v>1582.4</v>
      </c>
    </row>
    <row r="3915" spans="1:6" s="4" customFormat="1" ht="72" x14ac:dyDescent="0.3">
      <c r="A3915" s="1" t="s">
        <v>473</v>
      </c>
      <c r="B3915" s="1" t="s">
        <v>1415</v>
      </c>
      <c r="C3915" s="1" t="s">
        <v>269</v>
      </c>
      <c r="D3915" s="1"/>
      <c r="E3915" s="2" t="s">
        <v>1137</v>
      </c>
      <c r="F3915" s="3">
        <v>44290.7</v>
      </c>
    </row>
    <row r="3916" spans="1:6" s="4" customFormat="1" ht="84" x14ac:dyDescent="0.3">
      <c r="A3916" s="1" t="s">
        <v>473</v>
      </c>
      <c r="B3916" s="1" t="s">
        <v>1415</v>
      </c>
      <c r="C3916" s="1" t="s">
        <v>270</v>
      </c>
      <c r="D3916" s="1"/>
      <c r="E3916" s="2" t="s">
        <v>1159</v>
      </c>
      <c r="F3916" s="3">
        <v>44290.7</v>
      </c>
    </row>
    <row r="3917" spans="1:6" s="4" customFormat="1" ht="108" x14ac:dyDescent="0.3">
      <c r="A3917" s="1" t="s">
        <v>473</v>
      </c>
      <c r="B3917" s="1" t="s">
        <v>1415</v>
      </c>
      <c r="C3917" s="1" t="s">
        <v>494</v>
      </c>
      <c r="D3917" s="1"/>
      <c r="E3917" s="2" t="s">
        <v>1163</v>
      </c>
      <c r="F3917" s="3">
        <v>44290.7</v>
      </c>
    </row>
    <row r="3918" spans="1:6" s="4" customFormat="1" ht="96" x14ac:dyDescent="0.3">
      <c r="A3918" s="1" t="s">
        <v>473</v>
      </c>
      <c r="B3918" s="1" t="s">
        <v>1415</v>
      </c>
      <c r="C3918" s="1" t="s">
        <v>492</v>
      </c>
      <c r="D3918" s="1"/>
      <c r="E3918" s="2" t="s">
        <v>1164</v>
      </c>
      <c r="F3918" s="3">
        <v>44290.7</v>
      </c>
    </row>
    <row r="3919" spans="1:6" s="4" customFormat="1" ht="24" hidden="1" x14ac:dyDescent="0.3">
      <c r="A3919" s="1" t="s">
        <v>473</v>
      </c>
      <c r="B3919" s="1" t="s">
        <v>1415</v>
      </c>
      <c r="C3919" s="1" t="s">
        <v>492</v>
      </c>
      <c r="D3919" s="1" t="s">
        <v>53</v>
      </c>
      <c r="E3919" s="2" t="s">
        <v>679</v>
      </c>
      <c r="F3919" s="3">
        <v>44290.7</v>
      </c>
    </row>
    <row r="3920" spans="1:6" s="4" customFormat="1" ht="120" hidden="1" x14ac:dyDescent="0.3">
      <c r="A3920" s="1" t="s">
        <v>473</v>
      </c>
      <c r="B3920" s="1" t="s">
        <v>1415</v>
      </c>
      <c r="C3920" s="1" t="s">
        <v>492</v>
      </c>
      <c r="D3920" s="1" t="s">
        <v>262</v>
      </c>
      <c r="E3920" s="2" t="s">
        <v>680</v>
      </c>
      <c r="F3920" s="3">
        <v>44290.7</v>
      </c>
    </row>
    <row r="3921" spans="1:6" s="4" customFormat="1" ht="72" x14ac:dyDescent="0.3">
      <c r="A3921" s="1" t="s">
        <v>473</v>
      </c>
      <c r="B3921" s="1" t="s">
        <v>1415</v>
      </c>
      <c r="C3921" s="1" t="s">
        <v>65</v>
      </c>
      <c r="D3921" s="1"/>
      <c r="E3921" s="2" t="s">
        <v>1228</v>
      </c>
      <c r="F3921" s="3">
        <v>27724.699999999997</v>
      </c>
    </row>
    <row r="3922" spans="1:6" s="4" customFormat="1" ht="48" x14ac:dyDescent="0.3">
      <c r="A3922" s="1" t="s">
        <v>473</v>
      </c>
      <c r="B3922" s="1" t="s">
        <v>1415</v>
      </c>
      <c r="C3922" s="1" t="s">
        <v>66</v>
      </c>
      <c r="D3922" s="1"/>
      <c r="E3922" s="2" t="s">
        <v>1231</v>
      </c>
      <c r="F3922" s="3">
        <v>27724.699999999997</v>
      </c>
    </row>
    <row r="3923" spans="1:6" s="4" customFormat="1" ht="60" x14ac:dyDescent="0.3">
      <c r="A3923" s="1" t="s">
        <v>473</v>
      </c>
      <c r="B3923" s="1" t="s">
        <v>1415</v>
      </c>
      <c r="C3923" s="1" t="s">
        <v>67</v>
      </c>
      <c r="D3923" s="1"/>
      <c r="E3923" s="2" t="s">
        <v>1221</v>
      </c>
      <c r="F3923" s="3">
        <v>25822.1</v>
      </c>
    </row>
    <row r="3924" spans="1:6" s="4" customFormat="1" ht="144" hidden="1" x14ac:dyDescent="0.3">
      <c r="A3924" s="1" t="s">
        <v>473</v>
      </c>
      <c r="B3924" s="1" t="s">
        <v>1415</v>
      </c>
      <c r="C3924" s="1" t="s">
        <v>67</v>
      </c>
      <c r="D3924" s="1" t="s">
        <v>58</v>
      </c>
      <c r="E3924" s="2" t="s">
        <v>660</v>
      </c>
      <c r="F3924" s="3">
        <v>25822.1</v>
      </c>
    </row>
    <row r="3925" spans="1:6" s="4" customFormat="1" ht="60" hidden="1" x14ac:dyDescent="0.3">
      <c r="A3925" s="1" t="s">
        <v>473</v>
      </c>
      <c r="B3925" s="1" t="s">
        <v>1415</v>
      </c>
      <c r="C3925" s="1" t="s">
        <v>67</v>
      </c>
      <c r="D3925" s="1" t="s">
        <v>68</v>
      </c>
      <c r="E3925" s="2" t="s">
        <v>662</v>
      </c>
      <c r="F3925" s="3">
        <v>25822.1</v>
      </c>
    </row>
    <row r="3926" spans="1:6" s="4" customFormat="1" ht="48" x14ac:dyDescent="0.3">
      <c r="A3926" s="1" t="s">
        <v>473</v>
      </c>
      <c r="B3926" s="1" t="s">
        <v>1415</v>
      </c>
      <c r="C3926" s="1" t="s">
        <v>69</v>
      </c>
      <c r="D3926" s="1"/>
      <c r="E3926" s="2" t="s">
        <v>1222</v>
      </c>
      <c r="F3926" s="3">
        <v>1902.6</v>
      </c>
    </row>
    <row r="3927" spans="1:6" s="4" customFormat="1" ht="144" hidden="1" x14ac:dyDescent="0.3">
      <c r="A3927" s="1" t="s">
        <v>473</v>
      </c>
      <c r="B3927" s="1" t="s">
        <v>1415</v>
      </c>
      <c r="C3927" s="1" t="s">
        <v>69</v>
      </c>
      <c r="D3927" s="1" t="s">
        <v>58</v>
      </c>
      <c r="E3927" s="2" t="s">
        <v>660</v>
      </c>
      <c r="F3927" s="3">
        <v>1.4</v>
      </c>
    </row>
    <row r="3928" spans="1:6" s="4" customFormat="1" ht="60" hidden="1" x14ac:dyDescent="0.3">
      <c r="A3928" s="1" t="s">
        <v>473</v>
      </c>
      <c r="B3928" s="1" t="s">
        <v>1415</v>
      </c>
      <c r="C3928" s="1" t="s">
        <v>69</v>
      </c>
      <c r="D3928" s="1" t="s">
        <v>68</v>
      </c>
      <c r="E3928" s="2" t="s">
        <v>662</v>
      </c>
      <c r="F3928" s="3">
        <v>1.4</v>
      </c>
    </row>
    <row r="3929" spans="1:6" s="4" customFormat="1" ht="72" hidden="1" x14ac:dyDescent="0.3">
      <c r="A3929" s="1" t="s">
        <v>473</v>
      </c>
      <c r="B3929" s="1" t="s">
        <v>1415</v>
      </c>
      <c r="C3929" s="1" t="s">
        <v>69</v>
      </c>
      <c r="D3929" s="1" t="s">
        <v>51</v>
      </c>
      <c r="E3929" s="2" t="s">
        <v>663</v>
      </c>
      <c r="F3929" s="3">
        <v>1897.6</v>
      </c>
    </row>
    <row r="3930" spans="1:6" s="4" customFormat="1" ht="84" hidden="1" x14ac:dyDescent="0.3">
      <c r="A3930" s="1" t="s">
        <v>473</v>
      </c>
      <c r="B3930" s="1" t="s">
        <v>1415</v>
      </c>
      <c r="C3930" s="1" t="s">
        <v>69</v>
      </c>
      <c r="D3930" s="1" t="s">
        <v>52</v>
      </c>
      <c r="E3930" s="2" t="s">
        <v>664</v>
      </c>
      <c r="F3930" s="3">
        <v>1897.6</v>
      </c>
    </row>
    <row r="3931" spans="1:6" s="4" customFormat="1" ht="24" hidden="1" x14ac:dyDescent="0.3">
      <c r="A3931" s="1" t="s">
        <v>473</v>
      </c>
      <c r="B3931" s="1" t="s">
        <v>1415</v>
      </c>
      <c r="C3931" s="1" t="s">
        <v>69</v>
      </c>
      <c r="D3931" s="1" t="s">
        <v>53</v>
      </c>
      <c r="E3931" s="2" t="s">
        <v>679</v>
      </c>
      <c r="F3931" s="3">
        <v>3.6</v>
      </c>
    </row>
    <row r="3932" spans="1:6" s="4" customFormat="1" ht="36" hidden="1" x14ac:dyDescent="0.3">
      <c r="A3932" s="1" t="s">
        <v>473</v>
      </c>
      <c r="B3932" s="1" t="s">
        <v>1415</v>
      </c>
      <c r="C3932" s="1" t="s">
        <v>69</v>
      </c>
      <c r="D3932" s="1" t="s">
        <v>60</v>
      </c>
      <c r="E3932" s="2" t="s">
        <v>682</v>
      </c>
      <c r="F3932" s="3">
        <v>3.6</v>
      </c>
    </row>
    <row r="3933" spans="1:6" s="4" customFormat="1" ht="108" x14ac:dyDescent="0.3">
      <c r="A3933" s="1" t="s">
        <v>473</v>
      </c>
      <c r="B3933" s="1" t="s">
        <v>1415</v>
      </c>
      <c r="C3933" s="1" t="s">
        <v>79</v>
      </c>
      <c r="D3933" s="1"/>
      <c r="E3933" s="2" t="s">
        <v>1232</v>
      </c>
      <c r="F3933" s="3">
        <v>1561</v>
      </c>
    </row>
    <row r="3934" spans="1:6" s="4" customFormat="1" x14ac:dyDescent="0.3">
      <c r="A3934" s="1" t="s">
        <v>473</v>
      </c>
      <c r="B3934" s="1" t="s">
        <v>1415</v>
      </c>
      <c r="C3934" s="1" t="s">
        <v>80</v>
      </c>
      <c r="D3934" s="1"/>
      <c r="E3934" s="2" t="s">
        <v>1235</v>
      </c>
      <c r="F3934" s="3">
        <v>1561</v>
      </c>
    </row>
    <row r="3935" spans="1:6" s="4" customFormat="1" ht="36" x14ac:dyDescent="0.3">
      <c r="A3935" s="1" t="s">
        <v>473</v>
      </c>
      <c r="B3935" s="1" t="s">
        <v>1415</v>
      </c>
      <c r="C3935" s="1" t="s">
        <v>81</v>
      </c>
      <c r="D3935" s="1"/>
      <c r="E3935" s="2" t="s">
        <v>1236</v>
      </c>
      <c r="F3935" s="3">
        <v>1561</v>
      </c>
    </row>
    <row r="3936" spans="1:6" s="4" customFormat="1" ht="36" hidden="1" x14ac:dyDescent="0.3">
      <c r="A3936" s="1" t="s">
        <v>473</v>
      </c>
      <c r="B3936" s="1" t="s">
        <v>1415</v>
      </c>
      <c r="C3936" s="1" t="s">
        <v>81</v>
      </c>
      <c r="D3936" s="1" t="s">
        <v>190</v>
      </c>
      <c r="E3936" s="2" t="s">
        <v>665</v>
      </c>
      <c r="F3936" s="3">
        <v>1561</v>
      </c>
    </row>
    <row r="3937" spans="1:6" s="4" customFormat="1" ht="60" hidden="1" x14ac:dyDescent="0.3">
      <c r="A3937" s="1" t="s">
        <v>473</v>
      </c>
      <c r="B3937" s="1" t="s">
        <v>1415</v>
      </c>
      <c r="C3937" s="1" t="s">
        <v>81</v>
      </c>
      <c r="D3937" s="1" t="s">
        <v>475</v>
      </c>
      <c r="E3937" s="2" t="s">
        <v>667</v>
      </c>
      <c r="F3937" s="3">
        <v>1561</v>
      </c>
    </row>
    <row r="3938" spans="1:6" s="4" customFormat="1" ht="60" hidden="1" x14ac:dyDescent="0.3">
      <c r="A3938" s="1" t="s">
        <v>495</v>
      </c>
      <c r="B3938" s="1" t="s">
        <v>1396</v>
      </c>
      <c r="C3938" s="1"/>
      <c r="D3938" s="1"/>
      <c r="E3938" s="2" t="s">
        <v>612</v>
      </c>
      <c r="F3938" s="3">
        <v>167664.97500000001</v>
      </c>
    </row>
    <row r="3939" spans="1:6" s="4" customFormat="1" ht="24" hidden="1" x14ac:dyDescent="0.3">
      <c r="A3939" s="1" t="s">
        <v>495</v>
      </c>
      <c r="B3939" s="1" t="s">
        <v>45</v>
      </c>
      <c r="C3939" s="1"/>
      <c r="D3939" s="1"/>
      <c r="E3939" s="2" t="s">
        <v>619</v>
      </c>
      <c r="F3939" s="3">
        <v>510.3</v>
      </c>
    </row>
    <row r="3940" spans="1:6" s="4" customFormat="1" hidden="1" x14ac:dyDescent="0.3">
      <c r="A3940" s="1" t="s">
        <v>495</v>
      </c>
      <c r="B3940" s="1" t="s">
        <v>1426</v>
      </c>
      <c r="C3940" s="1"/>
      <c r="D3940" s="1"/>
      <c r="E3940" s="2" t="s">
        <v>1301</v>
      </c>
      <c r="F3940" s="3">
        <v>510.3</v>
      </c>
    </row>
    <row r="3941" spans="1:6" s="4" customFormat="1" ht="60" x14ac:dyDescent="0.3">
      <c r="A3941" s="1" t="s">
        <v>495</v>
      </c>
      <c r="B3941" s="1" t="s">
        <v>1426</v>
      </c>
      <c r="C3941" s="1" t="s">
        <v>62</v>
      </c>
      <c r="D3941" s="1"/>
      <c r="E3941" s="2" t="s">
        <v>1196</v>
      </c>
      <c r="F3941" s="3">
        <v>510.3</v>
      </c>
    </row>
    <row r="3942" spans="1:6" s="4" customFormat="1" ht="36" x14ac:dyDescent="0.3">
      <c r="A3942" s="1" t="s">
        <v>495</v>
      </c>
      <c r="B3942" s="1" t="s">
        <v>1426</v>
      </c>
      <c r="C3942" s="1" t="s">
        <v>63</v>
      </c>
      <c r="D3942" s="1"/>
      <c r="E3942" s="2" t="s">
        <v>115</v>
      </c>
      <c r="F3942" s="3">
        <v>510.3</v>
      </c>
    </row>
    <row r="3943" spans="1:6" s="4" customFormat="1" ht="144" x14ac:dyDescent="0.3">
      <c r="A3943" s="1" t="s">
        <v>495</v>
      </c>
      <c r="B3943" s="1" t="s">
        <v>1426</v>
      </c>
      <c r="C3943" s="1" t="s">
        <v>1300</v>
      </c>
      <c r="D3943" s="1"/>
      <c r="E3943" s="2" t="s">
        <v>1326</v>
      </c>
      <c r="F3943" s="3">
        <v>510.3</v>
      </c>
    </row>
    <row r="3944" spans="1:6" s="4" customFormat="1" ht="72" hidden="1" x14ac:dyDescent="0.3">
      <c r="A3944" s="1" t="s">
        <v>495</v>
      </c>
      <c r="B3944" s="1" t="s">
        <v>1426</v>
      </c>
      <c r="C3944" s="1" t="s">
        <v>1300</v>
      </c>
      <c r="D3944" s="1" t="s">
        <v>51</v>
      </c>
      <c r="E3944" s="2" t="s">
        <v>663</v>
      </c>
      <c r="F3944" s="3">
        <v>510.3</v>
      </c>
    </row>
    <row r="3945" spans="1:6" s="4" customFormat="1" ht="84" hidden="1" x14ac:dyDescent="0.3">
      <c r="A3945" s="1" t="s">
        <v>495</v>
      </c>
      <c r="B3945" s="1" t="s">
        <v>1426</v>
      </c>
      <c r="C3945" s="1" t="s">
        <v>1300</v>
      </c>
      <c r="D3945" s="1" t="s">
        <v>52</v>
      </c>
      <c r="E3945" s="2" t="s">
        <v>664</v>
      </c>
      <c r="F3945" s="3">
        <v>510.3</v>
      </c>
    </row>
    <row r="3946" spans="1:6" s="4" customFormat="1" ht="48" hidden="1" x14ac:dyDescent="0.3">
      <c r="A3946" s="1" t="s">
        <v>495</v>
      </c>
      <c r="B3946" s="1" t="s">
        <v>130</v>
      </c>
      <c r="C3946" s="1"/>
      <c r="D3946" s="1"/>
      <c r="E3946" s="2" t="s">
        <v>620</v>
      </c>
      <c r="F3946" s="3">
        <v>167154.67500000002</v>
      </c>
    </row>
    <row r="3947" spans="1:6" s="4" customFormat="1" ht="84" hidden="1" x14ac:dyDescent="0.3">
      <c r="A3947" s="1" t="s">
        <v>495</v>
      </c>
      <c r="B3947" s="1" t="s">
        <v>1418</v>
      </c>
      <c r="C3947" s="1"/>
      <c r="D3947" s="1"/>
      <c r="E3947" s="2" t="s">
        <v>636</v>
      </c>
      <c r="F3947" s="3">
        <v>146991.77500000002</v>
      </c>
    </row>
    <row r="3948" spans="1:6" s="4" customFormat="1" ht="36" x14ac:dyDescent="0.3">
      <c r="A3948" s="1" t="s">
        <v>495</v>
      </c>
      <c r="B3948" s="1" t="s">
        <v>1418</v>
      </c>
      <c r="C3948" s="1" t="s">
        <v>184</v>
      </c>
      <c r="D3948" s="1"/>
      <c r="E3948" s="2" t="s">
        <v>700</v>
      </c>
      <c r="F3948" s="3">
        <v>145665.57500000001</v>
      </c>
    </row>
    <row r="3949" spans="1:6" s="4" customFormat="1" ht="144" x14ac:dyDescent="0.3">
      <c r="A3949" s="1" t="s">
        <v>495</v>
      </c>
      <c r="B3949" s="1" t="s">
        <v>1418</v>
      </c>
      <c r="C3949" s="1" t="s">
        <v>252</v>
      </c>
      <c r="D3949" s="1"/>
      <c r="E3949" s="2" t="s">
        <v>708</v>
      </c>
      <c r="F3949" s="3">
        <v>145665.57500000001</v>
      </c>
    </row>
    <row r="3950" spans="1:6" s="4" customFormat="1" ht="156" x14ac:dyDescent="0.3">
      <c r="A3950" s="1" t="s">
        <v>495</v>
      </c>
      <c r="B3950" s="1" t="s">
        <v>1418</v>
      </c>
      <c r="C3950" s="1" t="s">
        <v>460</v>
      </c>
      <c r="D3950" s="1"/>
      <c r="E3950" s="2" t="s">
        <v>709</v>
      </c>
      <c r="F3950" s="3">
        <v>49321.200000000004</v>
      </c>
    </row>
    <row r="3951" spans="1:6" s="4" customFormat="1" ht="84" x14ac:dyDescent="0.3">
      <c r="A3951" s="1" t="s">
        <v>495</v>
      </c>
      <c r="B3951" s="1" t="s">
        <v>1418</v>
      </c>
      <c r="C3951" s="1" t="s">
        <v>496</v>
      </c>
      <c r="D3951" s="1"/>
      <c r="E3951" s="2" t="s">
        <v>710</v>
      </c>
      <c r="F3951" s="3">
        <v>46411.200000000004</v>
      </c>
    </row>
    <row r="3952" spans="1:6" s="4" customFormat="1" ht="144" hidden="1" x14ac:dyDescent="0.3">
      <c r="A3952" s="1" t="s">
        <v>495</v>
      </c>
      <c r="B3952" s="1" t="s">
        <v>1418</v>
      </c>
      <c r="C3952" s="1" t="s">
        <v>496</v>
      </c>
      <c r="D3952" s="1" t="s">
        <v>58</v>
      </c>
      <c r="E3952" s="2" t="s">
        <v>660</v>
      </c>
      <c r="F3952" s="3">
        <v>39939.5</v>
      </c>
    </row>
    <row r="3953" spans="1:6" s="4" customFormat="1" ht="36" hidden="1" x14ac:dyDescent="0.3">
      <c r="A3953" s="1" t="s">
        <v>495</v>
      </c>
      <c r="B3953" s="1" t="s">
        <v>1418</v>
      </c>
      <c r="C3953" s="1" t="s">
        <v>496</v>
      </c>
      <c r="D3953" s="1" t="s">
        <v>59</v>
      </c>
      <c r="E3953" s="2" t="s">
        <v>661</v>
      </c>
      <c r="F3953" s="3">
        <v>39939.5</v>
      </c>
    </row>
    <row r="3954" spans="1:6" s="4" customFormat="1" ht="72" hidden="1" x14ac:dyDescent="0.3">
      <c r="A3954" s="1" t="s">
        <v>495</v>
      </c>
      <c r="B3954" s="1" t="s">
        <v>1418</v>
      </c>
      <c r="C3954" s="1" t="s">
        <v>496</v>
      </c>
      <c r="D3954" s="1" t="s">
        <v>51</v>
      </c>
      <c r="E3954" s="2" t="s">
        <v>663</v>
      </c>
      <c r="F3954" s="3">
        <v>6437.4</v>
      </c>
    </row>
    <row r="3955" spans="1:6" s="4" customFormat="1" ht="84" hidden="1" x14ac:dyDescent="0.3">
      <c r="A3955" s="1" t="s">
        <v>495</v>
      </c>
      <c r="B3955" s="1" t="s">
        <v>1418</v>
      </c>
      <c r="C3955" s="1" t="s">
        <v>496</v>
      </c>
      <c r="D3955" s="1" t="s">
        <v>52</v>
      </c>
      <c r="E3955" s="2" t="s">
        <v>664</v>
      </c>
      <c r="F3955" s="3">
        <v>6437.4</v>
      </c>
    </row>
    <row r="3956" spans="1:6" s="4" customFormat="1" ht="24" hidden="1" x14ac:dyDescent="0.3">
      <c r="A3956" s="1" t="s">
        <v>495</v>
      </c>
      <c r="B3956" s="1" t="s">
        <v>1418</v>
      </c>
      <c r="C3956" s="1" t="s">
        <v>496</v>
      </c>
      <c r="D3956" s="1" t="s">
        <v>53</v>
      </c>
      <c r="E3956" s="2" t="s">
        <v>679</v>
      </c>
      <c r="F3956" s="3">
        <v>34.300000000000004</v>
      </c>
    </row>
    <row r="3957" spans="1:6" s="4" customFormat="1" ht="36" hidden="1" x14ac:dyDescent="0.3">
      <c r="A3957" s="1" t="s">
        <v>495</v>
      </c>
      <c r="B3957" s="1" t="s">
        <v>1418</v>
      </c>
      <c r="C3957" s="1" t="s">
        <v>496</v>
      </c>
      <c r="D3957" s="1" t="s">
        <v>60</v>
      </c>
      <c r="E3957" s="2" t="s">
        <v>682</v>
      </c>
      <c r="F3957" s="3">
        <v>34.300000000000004</v>
      </c>
    </row>
    <row r="3958" spans="1:6" s="4" customFormat="1" ht="144" x14ac:dyDescent="0.3">
      <c r="A3958" s="1" t="s">
        <v>495</v>
      </c>
      <c r="B3958" s="1" t="s">
        <v>1418</v>
      </c>
      <c r="C3958" s="1" t="s">
        <v>497</v>
      </c>
      <c r="D3958" s="1"/>
      <c r="E3958" s="2" t="s">
        <v>711</v>
      </c>
      <c r="F3958" s="3">
        <v>2910</v>
      </c>
    </row>
    <row r="3959" spans="1:6" s="4" customFormat="1" ht="144" hidden="1" x14ac:dyDescent="0.3">
      <c r="A3959" s="1" t="s">
        <v>495</v>
      </c>
      <c r="B3959" s="1" t="s">
        <v>1418</v>
      </c>
      <c r="C3959" s="1" t="s">
        <v>497</v>
      </c>
      <c r="D3959" s="1" t="s">
        <v>58</v>
      </c>
      <c r="E3959" s="2" t="s">
        <v>660</v>
      </c>
      <c r="F3959" s="3">
        <v>55.4</v>
      </c>
    </row>
    <row r="3960" spans="1:6" s="4" customFormat="1" ht="36" hidden="1" x14ac:dyDescent="0.3">
      <c r="A3960" s="1" t="s">
        <v>495</v>
      </c>
      <c r="B3960" s="1" t="s">
        <v>1418</v>
      </c>
      <c r="C3960" s="1" t="s">
        <v>497</v>
      </c>
      <c r="D3960" s="1" t="s">
        <v>59</v>
      </c>
      <c r="E3960" s="2" t="s">
        <v>661</v>
      </c>
      <c r="F3960" s="3">
        <v>55.4</v>
      </c>
    </row>
    <row r="3961" spans="1:6" s="4" customFormat="1" ht="72" hidden="1" x14ac:dyDescent="0.3">
      <c r="A3961" s="1" t="s">
        <v>495</v>
      </c>
      <c r="B3961" s="1" t="s">
        <v>1418</v>
      </c>
      <c r="C3961" s="1" t="s">
        <v>497</v>
      </c>
      <c r="D3961" s="1" t="s">
        <v>51</v>
      </c>
      <c r="E3961" s="2" t="s">
        <v>663</v>
      </c>
      <c r="F3961" s="3">
        <v>2854.6</v>
      </c>
    </row>
    <row r="3962" spans="1:6" s="4" customFormat="1" ht="84" hidden="1" x14ac:dyDescent="0.3">
      <c r="A3962" s="1" t="s">
        <v>495</v>
      </c>
      <c r="B3962" s="1" t="s">
        <v>1418</v>
      </c>
      <c r="C3962" s="1" t="s">
        <v>497</v>
      </c>
      <c r="D3962" s="1" t="s">
        <v>52</v>
      </c>
      <c r="E3962" s="2" t="s">
        <v>664</v>
      </c>
      <c r="F3962" s="3">
        <v>2854.6</v>
      </c>
    </row>
    <row r="3963" spans="1:6" s="4" customFormat="1" ht="60" x14ac:dyDescent="0.3">
      <c r="A3963" s="1" t="s">
        <v>495</v>
      </c>
      <c r="B3963" s="1" t="s">
        <v>1418</v>
      </c>
      <c r="C3963" s="1" t="s">
        <v>346</v>
      </c>
      <c r="D3963" s="1"/>
      <c r="E3963" s="2" t="s">
        <v>713</v>
      </c>
      <c r="F3963" s="3">
        <v>341.7</v>
      </c>
    </row>
    <row r="3964" spans="1:6" s="4" customFormat="1" ht="36" x14ac:dyDescent="0.3">
      <c r="A3964" s="1" t="s">
        <v>495</v>
      </c>
      <c r="B3964" s="1" t="s">
        <v>1418</v>
      </c>
      <c r="C3964" s="1" t="s">
        <v>498</v>
      </c>
      <c r="D3964" s="1"/>
      <c r="E3964" s="2" t="s">
        <v>714</v>
      </c>
      <c r="F3964" s="3">
        <v>341.7</v>
      </c>
    </row>
    <row r="3965" spans="1:6" s="4" customFormat="1" ht="24" hidden="1" x14ac:dyDescent="0.3">
      <c r="A3965" s="1" t="s">
        <v>495</v>
      </c>
      <c r="B3965" s="1" t="s">
        <v>1418</v>
      </c>
      <c r="C3965" s="1" t="s">
        <v>498</v>
      </c>
      <c r="D3965" s="1" t="s">
        <v>53</v>
      </c>
      <c r="E3965" s="2" t="s">
        <v>679</v>
      </c>
      <c r="F3965" s="3">
        <v>341.7</v>
      </c>
    </row>
    <row r="3966" spans="1:6" s="4" customFormat="1" ht="36" hidden="1" x14ac:dyDescent="0.3">
      <c r="A3966" s="1" t="s">
        <v>495</v>
      </c>
      <c r="B3966" s="1" t="s">
        <v>1418</v>
      </c>
      <c r="C3966" s="1" t="s">
        <v>498</v>
      </c>
      <c r="D3966" s="1" t="s">
        <v>60</v>
      </c>
      <c r="E3966" s="2" t="s">
        <v>682</v>
      </c>
      <c r="F3966" s="3">
        <v>341.7</v>
      </c>
    </row>
    <row r="3967" spans="1:6" s="4" customFormat="1" ht="120" x14ac:dyDescent="0.3">
      <c r="A3967" s="1" t="s">
        <v>495</v>
      </c>
      <c r="B3967" s="1" t="s">
        <v>1418</v>
      </c>
      <c r="C3967" s="1" t="s">
        <v>253</v>
      </c>
      <c r="D3967" s="1"/>
      <c r="E3967" s="2" t="s">
        <v>717</v>
      </c>
      <c r="F3967" s="3">
        <v>96002.675000000017</v>
      </c>
    </row>
    <row r="3968" spans="1:6" s="4" customFormat="1" ht="84" x14ac:dyDescent="0.3">
      <c r="A3968" s="1" t="s">
        <v>495</v>
      </c>
      <c r="B3968" s="1" t="s">
        <v>1418</v>
      </c>
      <c r="C3968" s="1" t="s">
        <v>499</v>
      </c>
      <c r="D3968" s="1"/>
      <c r="E3968" s="2" t="s">
        <v>710</v>
      </c>
      <c r="F3968" s="3">
        <v>90217.075000000012</v>
      </c>
    </row>
    <row r="3969" spans="1:6" s="4" customFormat="1" ht="144" hidden="1" x14ac:dyDescent="0.3">
      <c r="A3969" s="1" t="s">
        <v>495</v>
      </c>
      <c r="B3969" s="1" t="s">
        <v>1418</v>
      </c>
      <c r="C3969" s="1" t="s">
        <v>499</v>
      </c>
      <c r="D3969" s="1" t="s">
        <v>58</v>
      </c>
      <c r="E3969" s="2" t="s">
        <v>660</v>
      </c>
      <c r="F3969" s="3">
        <v>74204.7</v>
      </c>
    </row>
    <row r="3970" spans="1:6" s="4" customFormat="1" ht="36" hidden="1" x14ac:dyDescent="0.3">
      <c r="A3970" s="1" t="s">
        <v>495</v>
      </c>
      <c r="B3970" s="1" t="s">
        <v>1418</v>
      </c>
      <c r="C3970" s="1" t="s">
        <v>499</v>
      </c>
      <c r="D3970" s="1" t="s">
        <v>59</v>
      </c>
      <c r="E3970" s="2" t="s">
        <v>661</v>
      </c>
      <c r="F3970" s="3">
        <v>74204.7</v>
      </c>
    </row>
    <row r="3971" spans="1:6" s="4" customFormat="1" ht="72" hidden="1" x14ac:dyDescent="0.3">
      <c r="A3971" s="1" t="s">
        <v>495</v>
      </c>
      <c r="B3971" s="1" t="s">
        <v>1418</v>
      </c>
      <c r="C3971" s="1" t="s">
        <v>499</v>
      </c>
      <c r="D3971" s="1" t="s">
        <v>51</v>
      </c>
      <c r="E3971" s="2" t="s">
        <v>663</v>
      </c>
      <c r="F3971" s="3">
        <v>15949.775000000001</v>
      </c>
    </row>
    <row r="3972" spans="1:6" s="4" customFormat="1" ht="84" hidden="1" x14ac:dyDescent="0.3">
      <c r="A3972" s="1" t="s">
        <v>495</v>
      </c>
      <c r="B3972" s="1" t="s">
        <v>1418</v>
      </c>
      <c r="C3972" s="1" t="s">
        <v>499</v>
      </c>
      <c r="D3972" s="1" t="s">
        <v>52</v>
      </c>
      <c r="E3972" s="2" t="s">
        <v>664</v>
      </c>
      <c r="F3972" s="3">
        <v>15949.775000000001</v>
      </c>
    </row>
    <row r="3973" spans="1:6" s="4" customFormat="1" ht="24" hidden="1" x14ac:dyDescent="0.3">
      <c r="A3973" s="1" t="s">
        <v>495</v>
      </c>
      <c r="B3973" s="1" t="s">
        <v>1418</v>
      </c>
      <c r="C3973" s="1" t="s">
        <v>499</v>
      </c>
      <c r="D3973" s="1" t="s">
        <v>53</v>
      </c>
      <c r="E3973" s="2" t="s">
        <v>679</v>
      </c>
      <c r="F3973" s="3">
        <v>62.6</v>
      </c>
    </row>
    <row r="3974" spans="1:6" s="4" customFormat="1" ht="36" hidden="1" x14ac:dyDescent="0.3">
      <c r="A3974" s="1" t="s">
        <v>495</v>
      </c>
      <c r="B3974" s="1" t="s">
        <v>1418</v>
      </c>
      <c r="C3974" s="1" t="s">
        <v>499</v>
      </c>
      <c r="D3974" s="1" t="s">
        <v>60</v>
      </c>
      <c r="E3974" s="2" t="s">
        <v>682</v>
      </c>
      <c r="F3974" s="3">
        <v>62.6</v>
      </c>
    </row>
    <row r="3975" spans="1:6" s="4" customFormat="1" ht="48" x14ac:dyDescent="0.3">
      <c r="A3975" s="1" t="s">
        <v>495</v>
      </c>
      <c r="B3975" s="1" t="s">
        <v>1418</v>
      </c>
      <c r="C3975" s="1" t="s">
        <v>251</v>
      </c>
      <c r="D3975" s="1"/>
      <c r="E3975" s="2" t="s">
        <v>718</v>
      </c>
      <c r="F3975" s="3">
        <v>5785.5999999999995</v>
      </c>
    </row>
    <row r="3976" spans="1:6" s="4" customFormat="1" ht="144" hidden="1" x14ac:dyDescent="0.3">
      <c r="A3976" s="1" t="s">
        <v>495</v>
      </c>
      <c r="B3976" s="1" t="s">
        <v>1418</v>
      </c>
      <c r="C3976" s="1" t="s">
        <v>251</v>
      </c>
      <c r="D3976" s="1" t="s">
        <v>58</v>
      </c>
      <c r="E3976" s="2" t="s">
        <v>660</v>
      </c>
      <c r="F3976" s="3">
        <v>4778.7</v>
      </c>
    </row>
    <row r="3977" spans="1:6" s="4" customFormat="1" ht="36" hidden="1" x14ac:dyDescent="0.3">
      <c r="A3977" s="1" t="s">
        <v>495</v>
      </c>
      <c r="B3977" s="1" t="s">
        <v>1418</v>
      </c>
      <c r="C3977" s="1" t="s">
        <v>251</v>
      </c>
      <c r="D3977" s="1" t="s">
        <v>59</v>
      </c>
      <c r="E3977" s="2" t="s">
        <v>661</v>
      </c>
      <c r="F3977" s="3">
        <v>4778.7</v>
      </c>
    </row>
    <row r="3978" spans="1:6" s="4" customFormat="1" ht="72" hidden="1" x14ac:dyDescent="0.3">
      <c r="A3978" s="1" t="s">
        <v>495</v>
      </c>
      <c r="B3978" s="1" t="s">
        <v>1418</v>
      </c>
      <c r="C3978" s="1" t="s">
        <v>251</v>
      </c>
      <c r="D3978" s="1" t="s">
        <v>51</v>
      </c>
      <c r="E3978" s="2" t="s">
        <v>663</v>
      </c>
      <c r="F3978" s="3">
        <v>1006.9</v>
      </c>
    </row>
    <row r="3979" spans="1:6" s="4" customFormat="1" ht="84" hidden="1" x14ac:dyDescent="0.3">
      <c r="A3979" s="1" t="s">
        <v>495</v>
      </c>
      <c r="B3979" s="1" t="s">
        <v>1418</v>
      </c>
      <c r="C3979" s="1" t="s">
        <v>251</v>
      </c>
      <c r="D3979" s="1" t="s">
        <v>52</v>
      </c>
      <c r="E3979" s="2" t="s">
        <v>664</v>
      </c>
      <c r="F3979" s="3">
        <v>1006.9</v>
      </c>
    </row>
    <row r="3980" spans="1:6" s="4" customFormat="1" ht="60" x14ac:dyDescent="0.3">
      <c r="A3980" s="1" t="s">
        <v>495</v>
      </c>
      <c r="B3980" s="1" t="s">
        <v>1418</v>
      </c>
      <c r="C3980" s="1" t="s">
        <v>62</v>
      </c>
      <c r="D3980" s="1"/>
      <c r="E3980" s="2" t="s">
        <v>1196</v>
      </c>
      <c r="F3980" s="3">
        <v>1326.2</v>
      </c>
    </row>
    <row r="3981" spans="1:6" s="4" customFormat="1" ht="36" x14ac:dyDescent="0.3">
      <c r="A3981" s="1" t="s">
        <v>495</v>
      </c>
      <c r="B3981" s="1" t="s">
        <v>1418</v>
      </c>
      <c r="C3981" s="1" t="s">
        <v>63</v>
      </c>
      <c r="D3981" s="1"/>
      <c r="E3981" s="2" t="s">
        <v>115</v>
      </c>
      <c r="F3981" s="3">
        <v>1326.2</v>
      </c>
    </row>
    <row r="3982" spans="1:6" s="4" customFormat="1" ht="108" x14ac:dyDescent="0.3">
      <c r="A3982" s="1" t="s">
        <v>495</v>
      </c>
      <c r="B3982" s="1" t="s">
        <v>1418</v>
      </c>
      <c r="C3982" s="1" t="s">
        <v>305</v>
      </c>
      <c r="D3982" s="1"/>
      <c r="E3982" s="2" t="s">
        <v>124</v>
      </c>
      <c r="F3982" s="3">
        <v>1326.2</v>
      </c>
    </row>
    <row r="3983" spans="1:6" s="4" customFormat="1" ht="144" hidden="1" x14ac:dyDescent="0.3">
      <c r="A3983" s="1" t="s">
        <v>495</v>
      </c>
      <c r="B3983" s="1" t="s">
        <v>1418</v>
      </c>
      <c r="C3983" s="1" t="s">
        <v>305</v>
      </c>
      <c r="D3983" s="1" t="s">
        <v>58</v>
      </c>
      <c r="E3983" s="2" t="s">
        <v>660</v>
      </c>
      <c r="F3983" s="3">
        <v>533.79999999999995</v>
      </c>
    </row>
    <row r="3984" spans="1:6" s="4" customFormat="1" ht="36" hidden="1" x14ac:dyDescent="0.3">
      <c r="A3984" s="1" t="s">
        <v>495</v>
      </c>
      <c r="B3984" s="1" t="s">
        <v>1418</v>
      </c>
      <c r="C3984" s="1" t="s">
        <v>305</v>
      </c>
      <c r="D3984" s="1" t="s">
        <v>59</v>
      </c>
      <c r="E3984" s="2" t="s">
        <v>661</v>
      </c>
      <c r="F3984" s="3">
        <v>533.79999999999995</v>
      </c>
    </row>
    <row r="3985" spans="1:6" s="4" customFormat="1" ht="72" hidden="1" x14ac:dyDescent="0.3">
      <c r="A3985" s="1" t="s">
        <v>495</v>
      </c>
      <c r="B3985" s="1" t="s">
        <v>1418</v>
      </c>
      <c r="C3985" s="1" t="s">
        <v>305</v>
      </c>
      <c r="D3985" s="1" t="s">
        <v>51</v>
      </c>
      <c r="E3985" s="2" t="s">
        <v>663</v>
      </c>
      <c r="F3985" s="3">
        <v>789.2</v>
      </c>
    </row>
    <row r="3986" spans="1:6" s="4" customFormat="1" ht="84" hidden="1" x14ac:dyDescent="0.3">
      <c r="A3986" s="1" t="s">
        <v>495</v>
      </c>
      <c r="B3986" s="1" t="s">
        <v>1418</v>
      </c>
      <c r="C3986" s="1" t="s">
        <v>305</v>
      </c>
      <c r="D3986" s="1" t="s">
        <v>52</v>
      </c>
      <c r="E3986" s="2" t="s">
        <v>664</v>
      </c>
      <c r="F3986" s="3">
        <v>789.2</v>
      </c>
    </row>
    <row r="3987" spans="1:6" s="4" customFormat="1" ht="24" hidden="1" x14ac:dyDescent="0.3">
      <c r="A3987" s="1" t="s">
        <v>495</v>
      </c>
      <c r="B3987" s="1" t="s">
        <v>1418</v>
      </c>
      <c r="C3987" s="1" t="s">
        <v>305</v>
      </c>
      <c r="D3987" s="1" t="s">
        <v>53</v>
      </c>
      <c r="E3987" s="2" t="s">
        <v>679</v>
      </c>
      <c r="F3987" s="3">
        <v>3.2</v>
      </c>
    </row>
    <row r="3988" spans="1:6" s="4" customFormat="1" ht="36" hidden="1" x14ac:dyDescent="0.3">
      <c r="A3988" s="1" t="s">
        <v>495</v>
      </c>
      <c r="B3988" s="1" t="s">
        <v>1418</v>
      </c>
      <c r="C3988" s="1" t="s">
        <v>305</v>
      </c>
      <c r="D3988" s="1" t="s">
        <v>60</v>
      </c>
      <c r="E3988" s="2" t="s">
        <v>682</v>
      </c>
      <c r="F3988" s="3">
        <v>3.2</v>
      </c>
    </row>
    <row r="3989" spans="1:6" s="4" customFormat="1" ht="36" hidden="1" x14ac:dyDescent="0.3">
      <c r="A3989" s="1" t="s">
        <v>495</v>
      </c>
      <c r="B3989" s="1" t="s">
        <v>1427</v>
      </c>
      <c r="C3989" s="1"/>
      <c r="D3989" s="1"/>
      <c r="E3989" s="2" t="s">
        <v>637</v>
      </c>
      <c r="F3989" s="3">
        <v>747.9</v>
      </c>
    </row>
    <row r="3990" spans="1:6" s="4" customFormat="1" ht="36" x14ac:dyDescent="0.3">
      <c r="A3990" s="1" t="s">
        <v>495</v>
      </c>
      <c r="B3990" s="1" t="s">
        <v>1427</v>
      </c>
      <c r="C3990" s="1" t="s">
        <v>184</v>
      </c>
      <c r="D3990" s="1"/>
      <c r="E3990" s="2" t="s">
        <v>700</v>
      </c>
      <c r="F3990" s="3">
        <v>747.9</v>
      </c>
    </row>
    <row r="3991" spans="1:6" s="4" customFormat="1" ht="84" x14ac:dyDescent="0.3">
      <c r="A3991" s="1" t="s">
        <v>495</v>
      </c>
      <c r="B3991" s="1" t="s">
        <v>1427</v>
      </c>
      <c r="C3991" s="1" t="s">
        <v>255</v>
      </c>
      <c r="D3991" s="1"/>
      <c r="E3991" s="2" t="s">
        <v>719</v>
      </c>
      <c r="F3991" s="3">
        <v>747.9</v>
      </c>
    </row>
    <row r="3992" spans="1:6" s="4" customFormat="1" ht="168" x14ac:dyDescent="0.3">
      <c r="A3992" s="1" t="s">
        <v>495</v>
      </c>
      <c r="B3992" s="1" t="s">
        <v>1427</v>
      </c>
      <c r="C3992" s="1" t="s">
        <v>503</v>
      </c>
      <c r="D3992" s="1"/>
      <c r="E3992" s="2" t="s">
        <v>726</v>
      </c>
      <c r="F3992" s="3">
        <v>747.9</v>
      </c>
    </row>
    <row r="3993" spans="1:6" s="4" customFormat="1" ht="156" x14ac:dyDescent="0.3">
      <c r="A3993" s="1" t="s">
        <v>495</v>
      </c>
      <c r="B3993" s="1" t="s">
        <v>1427</v>
      </c>
      <c r="C3993" s="1" t="s">
        <v>500</v>
      </c>
      <c r="D3993" s="1"/>
      <c r="E3993" s="2" t="s">
        <v>727</v>
      </c>
      <c r="F3993" s="3">
        <v>73.5</v>
      </c>
    </row>
    <row r="3994" spans="1:6" s="4" customFormat="1" ht="72" hidden="1" x14ac:dyDescent="0.3">
      <c r="A3994" s="1" t="s">
        <v>495</v>
      </c>
      <c r="B3994" s="1" t="s">
        <v>1427</v>
      </c>
      <c r="C3994" s="1" t="s">
        <v>500</v>
      </c>
      <c r="D3994" s="1" t="s">
        <v>51</v>
      </c>
      <c r="E3994" s="2" t="s">
        <v>663</v>
      </c>
      <c r="F3994" s="3">
        <v>73.5</v>
      </c>
    </row>
    <row r="3995" spans="1:6" s="4" customFormat="1" ht="84" hidden="1" x14ac:dyDescent="0.3">
      <c r="A3995" s="1" t="s">
        <v>495</v>
      </c>
      <c r="B3995" s="1" t="s">
        <v>1427</v>
      </c>
      <c r="C3995" s="1" t="s">
        <v>500</v>
      </c>
      <c r="D3995" s="1" t="s">
        <v>52</v>
      </c>
      <c r="E3995" s="2" t="s">
        <v>664</v>
      </c>
      <c r="F3995" s="3">
        <v>73.5</v>
      </c>
    </row>
    <row r="3996" spans="1:6" s="4" customFormat="1" ht="312" x14ac:dyDescent="0.3">
      <c r="A3996" s="1" t="s">
        <v>495</v>
      </c>
      <c r="B3996" s="1" t="s">
        <v>1427</v>
      </c>
      <c r="C3996" s="1" t="s">
        <v>501</v>
      </c>
      <c r="D3996" s="1"/>
      <c r="E3996" s="2" t="s">
        <v>728</v>
      </c>
      <c r="F3996" s="3">
        <v>524.4</v>
      </c>
    </row>
    <row r="3997" spans="1:6" s="4" customFormat="1" ht="84" hidden="1" x14ac:dyDescent="0.3">
      <c r="A3997" s="1" t="s">
        <v>495</v>
      </c>
      <c r="B3997" s="1" t="s">
        <v>1427</v>
      </c>
      <c r="C3997" s="1" t="s">
        <v>501</v>
      </c>
      <c r="D3997" s="1" t="s">
        <v>143</v>
      </c>
      <c r="E3997" s="2" t="s">
        <v>673</v>
      </c>
      <c r="F3997" s="3">
        <v>524.4</v>
      </c>
    </row>
    <row r="3998" spans="1:6" s="4" customFormat="1" ht="84" hidden="1" x14ac:dyDescent="0.3">
      <c r="A3998" s="1" t="s">
        <v>495</v>
      </c>
      <c r="B3998" s="1" t="s">
        <v>1427</v>
      </c>
      <c r="C3998" s="1" t="s">
        <v>501</v>
      </c>
      <c r="D3998" s="1" t="s">
        <v>139</v>
      </c>
      <c r="E3998" s="2" t="s">
        <v>676</v>
      </c>
      <c r="F3998" s="3">
        <v>524.4</v>
      </c>
    </row>
    <row r="3999" spans="1:6" s="4" customFormat="1" ht="156" x14ac:dyDescent="0.3">
      <c r="A3999" s="1" t="s">
        <v>495</v>
      </c>
      <c r="B3999" s="1" t="s">
        <v>1427</v>
      </c>
      <c r="C3999" s="1" t="s">
        <v>502</v>
      </c>
      <c r="D3999" s="1"/>
      <c r="E3999" s="2" t="s">
        <v>729</v>
      </c>
      <c r="F3999" s="3">
        <v>150</v>
      </c>
    </row>
    <row r="4000" spans="1:6" s="4" customFormat="1" ht="36" hidden="1" x14ac:dyDescent="0.3">
      <c r="A4000" s="1" t="s">
        <v>495</v>
      </c>
      <c r="B4000" s="1" t="s">
        <v>1427</v>
      </c>
      <c r="C4000" s="1" t="s">
        <v>502</v>
      </c>
      <c r="D4000" s="1" t="s">
        <v>190</v>
      </c>
      <c r="E4000" s="2" t="s">
        <v>665</v>
      </c>
      <c r="F4000" s="3">
        <v>150</v>
      </c>
    </row>
    <row r="4001" spans="1:6" s="4" customFormat="1" ht="60" hidden="1" x14ac:dyDescent="0.3">
      <c r="A4001" s="1" t="s">
        <v>495</v>
      </c>
      <c r="B4001" s="1" t="s">
        <v>1427</v>
      </c>
      <c r="C4001" s="1" t="s">
        <v>502</v>
      </c>
      <c r="D4001" s="1" t="s">
        <v>475</v>
      </c>
      <c r="E4001" s="2" t="s">
        <v>667</v>
      </c>
      <c r="F4001" s="3">
        <v>150</v>
      </c>
    </row>
    <row r="4002" spans="1:6" s="4" customFormat="1" ht="72" hidden="1" x14ac:dyDescent="0.3">
      <c r="A4002" s="1" t="s">
        <v>495</v>
      </c>
      <c r="B4002" s="1" t="s">
        <v>1419</v>
      </c>
      <c r="C4002" s="1"/>
      <c r="D4002" s="1"/>
      <c r="E4002" s="2" t="s">
        <v>638</v>
      </c>
      <c r="F4002" s="3">
        <v>19415</v>
      </c>
    </row>
    <row r="4003" spans="1:6" s="4" customFormat="1" ht="36" x14ac:dyDescent="0.3">
      <c r="A4003" s="1" t="s">
        <v>495</v>
      </c>
      <c r="B4003" s="1" t="s">
        <v>1419</v>
      </c>
      <c r="C4003" s="1" t="s">
        <v>184</v>
      </c>
      <c r="D4003" s="1"/>
      <c r="E4003" s="2" t="s">
        <v>700</v>
      </c>
      <c r="F4003" s="3">
        <v>7013.2999999999993</v>
      </c>
    </row>
    <row r="4004" spans="1:6" s="4" customFormat="1" ht="36" x14ac:dyDescent="0.3">
      <c r="A4004" s="1" t="s">
        <v>495</v>
      </c>
      <c r="B4004" s="1" t="s">
        <v>1419</v>
      </c>
      <c r="C4004" s="1" t="s">
        <v>185</v>
      </c>
      <c r="D4004" s="1"/>
      <c r="E4004" s="2" t="s">
        <v>701</v>
      </c>
      <c r="F4004" s="3">
        <v>5731.2999999999993</v>
      </c>
    </row>
    <row r="4005" spans="1:6" s="4" customFormat="1" ht="108" x14ac:dyDescent="0.3">
      <c r="A4005" s="1" t="s">
        <v>495</v>
      </c>
      <c r="B4005" s="1" t="s">
        <v>1419</v>
      </c>
      <c r="C4005" s="1" t="s">
        <v>508</v>
      </c>
      <c r="D4005" s="1"/>
      <c r="E4005" s="2" t="s">
        <v>702</v>
      </c>
      <c r="F4005" s="3">
        <v>5631.2999999999993</v>
      </c>
    </row>
    <row r="4006" spans="1:6" s="4" customFormat="1" ht="96" x14ac:dyDescent="0.3">
      <c r="A4006" s="1" t="s">
        <v>495</v>
      </c>
      <c r="B4006" s="1" t="s">
        <v>1419</v>
      </c>
      <c r="C4006" s="1" t="s">
        <v>504</v>
      </c>
      <c r="D4006" s="1"/>
      <c r="E4006" s="2" t="s">
        <v>703</v>
      </c>
      <c r="F4006" s="3">
        <v>5631.2999999999993</v>
      </c>
    </row>
    <row r="4007" spans="1:6" s="4" customFormat="1" ht="84" hidden="1" x14ac:dyDescent="0.3">
      <c r="A4007" s="1" t="s">
        <v>495</v>
      </c>
      <c r="B4007" s="1" t="s">
        <v>1419</v>
      </c>
      <c r="C4007" s="1" t="s">
        <v>504</v>
      </c>
      <c r="D4007" s="1" t="s">
        <v>143</v>
      </c>
      <c r="E4007" s="2" t="s">
        <v>673</v>
      </c>
      <c r="F4007" s="3">
        <v>5631.2999999999993</v>
      </c>
    </row>
    <row r="4008" spans="1:6" s="4" customFormat="1" ht="84" hidden="1" x14ac:dyDescent="0.3">
      <c r="A4008" s="1" t="s">
        <v>495</v>
      </c>
      <c r="B4008" s="1" t="s">
        <v>1419</v>
      </c>
      <c r="C4008" s="1" t="s">
        <v>504</v>
      </c>
      <c r="D4008" s="1" t="s">
        <v>139</v>
      </c>
      <c r="E4008" s="2" t="s">
        <v>676</v>
      </c>
      <c r="F4008" s="3">
        <v>5631.2999999999993</v>
      </c>
    </row>
    <row r="4009" spans="1:6" s="4" customFormat="1" ht="132" x14ac:dyDescent="0.3">
      <c r="A4009" s="1" t="s">
        <v>495</v>
      </c>
      <c r="B4009" s="1" t="s">
        <v>1419</v>
      </c>
      <c r="C4009" s="1" t="s">
        <v>509</v>
      </c>
      <c r="D4009" s="1"/>
      <c r="E4009" s="2" t="s">
        <v>704</v>
      </c>
      <c r="F4009" s="3">
        <v>100</v>
      </c>
    </row>
    <row r="4010" spans="1:6" s="4" customFormat="1" ht="60" x14ac:dyDescent="0.3">
      <c r="A4010" s="1" t="s">
        <v>495</v>
      </c>
      <c r="B4010" s="1" t="s">
        <v>1419</v>
      </c>
      <c r="C4010" s="1" t="s">
        <v>505</v>
      </c>
      <c r="D4010" s="1"/>
      <c r="E4010" s="2" t="s">
        <v>705</v>
      </c>
      <c r="F4010" s="3">
        <v>100</v>
      </c>
    </row>
    <row r="4011" spans="1:6" s="4" customFormat="1" ht="72" hidden="1" x14ac:dyDescent="0.3">
      <c r="A4011" s="1" t="s">
        <v>495</v>
      </c>
      <c r="B4011" s="1" t="s">
        <v>1419</v>
      </c>
      <c r="C4011" s="1" t="s">
        <v>505</v>
      </c>
      <c r="D4011" s="1" t="s">
        <v>51</v>
      </c>
      <c r="E4011" s="2" t="s">
        <v>663</v>
      </c>
      <c r="F4011" s="3">
        <v>100</v>
      </c>
    </row>
    <row r="4012" spans="1:6" s="4" customFormat="1" ht="84" hidden="1" x14ac:dyDescent="0.3">
      <c r="A4012" s="1" t="s">
        <v>495</v>
      </c>
      <c r="B4012" s="1" t="s">
        <v>1419</v>
      </c>
      <c r="C4012" s="1" t="s">
        <v>505</v>
      </c>
      <c r="D4012" s="1" t="s">
        <v>52</v>
      </c>
      <c r="E4012" s="2" t="s">
        <v>664</v>
      </c>
      <c r="F4012" s="3">
        <v>100</v>
      </c>
    </row>
    <row r="4013" spans="1:6" s="4" customFormat="1" ht="84" x14ac:dyDescent="0.3">
      <c r="A4013" s="1" t="s">
        <v>495</v>
      </c>
      <c r="B4013" s="1" t="s">
        <v>1419</v>
      </c>
      <c r="C4013" s="1" t="s">
        <v>255</v>
      </c>
      <c r="D4013" s="1"/>
      <c r="E4013" s="2" t="s">
        <v>719</v>
      </c>
      <c r="F4013" s="3">
        <v>1282</v>
      </c>
    </row>
    <row r="4014" spans="1:6" s="4" customFormat="1" ht="72" x14ac:dyDescent="0.3">
      <c r="A4014" s="1" t="s">
        <v>495</v>
      </c>
      <c r="B4014" s="1" t="s">
        <v>1419</v>
      </c>
      <c r="C4014" s="1" t="s">
        <v>256</v>
      </c>
      <c r="D4014" s="1"/>
      <c r="E4014" s="2" t="s">
        <v>720</v>
      </c>
      <c r="F4014" s="3">
        <v>1249.0999999999999</v>
      </c>
    </row>
    <row r="4015" spans="1:6" s="4" customFormat="1" ht="72" x14ac:dyDescent="0.3">
      <c r="A4015" s="1" t="s">
        <v>495</v>
      </c>
      <c r="B4015" s="1" t="s">
        <v>1419</v>
      </c>
      <c r="C4015" s="1" t="s">
        <v>506</v>
      </c>
      <c r="D4015" s="1"/>
      <c r="E4015" s="2" t="s">
        <v>721</v>
      </c>
      <c r="F4015" s="3">
        <v>1249.0999999999999</v>
      </c>
    </row>
    <row r="4016" spans="1:6" s="4" customFormat="1" ht="72" hidden="1" x14ac:dyDescent="0.3">
      <c r="A4016" s="1" t="s">
        <v>495</v>
      </c>
      <c r="B4016" s="1" t="s">
        <v>1419</v>
      </c>
      <c r="C4016" s="1" t="s">
        <v>506</v>
      </c>
      <c r="D4016" s="1" t="s">
        <v>51</v>
      </c>
      <c r="E4016" s="2" t="s">
        <v>663</v>
      </c>
      <c r="F4016" s="3">
        <v>1249.0999999999999</v>
      </c>
    </row>
    <row r="4017" spans="1:6" s="4" customFormat="1" ht="84" hidden="1" x14ac:dyDescent="0.3">
      <c r="A4017" s="1" t="s">
        <v>495</v>
      </c>
      <c r="B4017" s="1" t="s">
        <v>1419</v>
      </c>
      <c r="C4017" s="1" t="s">
        <v>506</v>
      </c>
      <c r="D4017" s="1" t="s">
        <v>52</v>
      </c>
      <c r="E4017" s="2" t="s">
        <v>664</v>
      </c>
      <c r="F4017" s="3">
        <v>1249.0999999999999</v>
      </c>
    </row>
    <row r="4018" spans="1:6" s="4" customFormat="1" ht="120" x14ac:dyDescent="0.3">
      <c r="A4018" s="1" t="s">
        <v>495</v>
      </c>
      <c r="B4018" s="1" t="s">
        <v>1419</v>
      </c>
      <c r="C4018" s="1" t="s">
        <v>348</v>
      </c>
      <c r="D4018" s="1"/>
      <c r="E4018" s="2" t="s">
        <v>723</v>
      </c>
      <c r="F4018" s="3">
        <v>32.9</v>
      </c>
    </row>
    <row r="4019" spans="1:6" s="4" customFormat="1" ht="60" x14ac:dyDescent="0.3">
      <c r="A4019" s="1" t="s">
        <v>495</v>
      </c>
      <c r="B4019" s="1" t="s">
        <v>1419</v>
      </c>
      <c r="C4019" s="1" t="s">
        <v>507</v>
      </c>
      <c r="D4019" s="1"/>
      <c r="E4019" s="2" t="s">
        <v>724</v>
      </c>
      <c r="F4019" s="3">
        <v>32.9</v>
      </c>
    </row>
    <row r="4020" spans="1:6" s="4" customFormat="1" ht="24" hidden="1" x14ac:dyDescent="0.3">
      <c r="A4020" s="1" t="s">
        <v>495</v>
      </c>
      <c r="B4020" s="1" t="s">
        <v>1419</v>
      </c>
      <c r="C4020" s="1" t="s">
        <v>507</v>
      </c>
      <c r="D4020" s="1" t="s">
        <v>53</v>
      </c>
      <c r="E4020" s="2" t="s">
        <v>679</v>
      </c>
      <c r="F4020" s="3">
        <v>32.9</v>
      </c>
    </row>
    <row r="4021" spans="1:6" s="4" customFormat="1" ht="36" hidden="1" x14ac:dyDescent="0.3">
      <c r="A4021" s="1" t="s">
        <v>495</v>
      </c>
      <c r="B4021" s="1" t="s">
        <v>1419</v>
      </c>
      <c r="C4021" s="1" t="s">
        <v>507</v>
      </c>
      <c r="D4021" s="1" t="s">
        <v>60</v>
      </c>
      <c r="E4021" s="2" t="s">
        <v>682</v>
      </c>
      <c r="F4021" s="3">
        <v>32.9</v>
      </c>
    </row>
    <row r="4022" spans="1:6" s="4" customFormat="1" ht="72" x14ac:dyDescent="0.3">
      <c r="A4022" s="1" t="s">
        <v>495</v>
      </c>
      <c r="B4022" s="1" t="s">
        <v>1419</v>
      </c>
      <c r="C4022" s="1" t="s">
        <v>65</v>
      </c>
      <c r="D4022" s="1"/>
      <c r="E4022" s="2" t="s">
        <v>1228</v>
      </c>
      <c r="F4022" s="3">
        <v>12401.7</v>
      </c>
    </row>
    <row r="4023" spans="1:6" s="4" customFormat="1" ht="48" x14ac:dyDescent="0.3">
      <c r="A4023" s="1" t="s">
        <v>495</v>
      </c>
      <c r="B4023" s="1" t="s">
        <v>1419</v>
      </c>
      <c r="C4023" s="1" t="s">
        <v>66</v>
      </c>
      <c r="D4023" s="1"/>
      <c r="E4023" s="2" t="s">
        <v>1231</v>
      </c>
      <c r="F4023" s="3">
        <v>12401.7</v>
      </c>
    </row>
    <row r="4024" spans="1:6" s="4" customFormat="1" ht="60" x14ac:dyDescent="0.3">
      <c r="A4024" s="1" t="s">
        <v>495</v>
      </c>
      <c r="B4024" s="1" t="s">
        <v>1419</v>
      </c>
      <c r="C4024" s="1" t="s">
        <v>67</v>
      </c>
      <c r="D4024" s="1"/>
      <c r="E4024" s="2" t="s">
        <v>1221</v>
      </c>
      <c r="F4024" s="3">
        <v>11224.7</v>
      </c>
    </row>
    <row r="4025" spans="1:6" s="4" customFormat="1" ht="144" hidden="1" x14ac:dyDescent="0.3">
      <c r="A4025" s="1" t="s">
        <v>495</v>
      </c>
      <c r="B4025" s="1" t="s">
        <v>1419</v>
      </c>
      <c r="C4025" s="1" t="s">
        <v>67</v>
      </c>
      <c r="D4025" s="1" t="s">
        <v>58</v>
      </c>
      <c r="E4025" s="2" t="s">
        <v>660</v>
      </c>
      <c r="F4025" s="3">
        <v>11224.7</v>
      </c>
    </row>
    <row r="4026" spans="1:6" s="4" customFormat="1" ht="60" hidden="1" x14ac:dyDescent="0.3">
      <c r="A4026" s="1" t="s">
        <v>495</v>
      </c>
      <c r="B4026" s="1" t="s">
        <v>1419</v>
      </c>
      <c r="C4026" s="1" t="s">
        <v>67</v>
      </c>
      <c r="D4026" s="1" t="s">
        <v>68</v>
      </c>
      <c r="E4026" s="2" t="s">
        <v>662</v>
      </c>
      <c r="F4026" s="3">
        <v>11224.7</v>
      </c>
    </row>
    <row r="4027" spans="1:6" s="4" customFormat="1" ht="48" x14ac:dyDescent="0.3">
      <c r="A4027" s="1" t="s">
        <v>495</v>
      </c>
      <c r="B4027" s="1" t="s">
        <v>1419</v>
      </c>
      <c r="C4027" s="1" t="s">
        <v>69</v>
      </c>
      <c r="D4027" s="1"/>
      <c r="E4027" s="2" t="s">
        <v>1222</v>
      </c>
      <c r="F4027" s="3">
        <v>1177</v>
      </c>
    </row>
    <row r="4028" spans="1:6" s="4" customFormat="1" ht="144" hidden="1" x14ac:dyDescent="0.3">
      <c r="A4028" s="1" t="s">
        <v>495</v>
      </c>
      <c r="B4028" s="1" t="s">
        <v>1419</v>
      </c>
      <c r="C4028" s="1" t="s">
        <v>69</v>
      </c>
      <c r="D4028" s="1" t="s">
        <v>58</v>
      </c>
      <c r="E4028" s="2" t="s">
        <v>660</v>
      </c>
      <c r="F4028" s="3">
        <v>4</v>
      </c>
    </row>
    <row r="4029" spans="1:6" s="4" customFormat="1" ht="60" hidden="1" x14ac:dyDescent="0.3">
      <c r="A4029" s="1" t="s">
        <v>495</v>
      </c>
      <c r="B4029" s="1" t="s">
        <v>1419</v>
      </c>
      <c r="C4029" s="1" t="s">
        <v>69</v>
      </c>
      <c r="D4029" s="1" t="s">
        <v>68</v>
      </c>
      <c r="E4029" s="2" t="s">
        <v>662</v>
      </c>
      <c r="F4029" s="3">
        <v>4</v>
      </c>
    </row>
    <row r="4030" spans="1:6" s="4" customFormat="1" ht="72" hidden="1" x14ac:dyDescent="0.3">
      <c r="A4030" s="1" t="s">
        <v>495</v>
      </c>
      <c r="B4030" s="1" t="s">
        <v>1419</v>
      </c>
      <c r="C4030" s="1" t="s">
        <v>69</v>
      </c>
      <c r="D4030" s="1" t="s">
        <v>51</v>
      </c>
      <c r="E4030" s="2" t="s">
        <v>663</v>
      </c>
      <c r="F4030" s="3">
        <v>993</v>
      </c>
    </row>
    <row r="4031" spans="1:6" s="4" customFormat="1" ht="84" hidden="1" x14ac:dyDescent="0.3">
      <c r="A4031" s="1" t="s">
        <v>495</v>
      </c>
      <c r="B4031" s="1" t="s">
        <v>1419</v>
      </c>
      <c r="C4031" s="1" t="s">
        <v>69</v>
      </c>
      <c r="D4031" s="1" t="s">
        <v>52</v>
      </c>
      <c r="E4031" s="2" t="s">
        <v>664</v>
      </c>
      <c r="F4031" s="3">
        <v>993</v>
      </c>
    </row>
    <row r="4032" spans="1:6" s="4" customFormat="1" ht="24" hidden="1" x14ac:dyDescent="0.3">
      <c r="A4032" s="1" t="s">
        <v>495</v>
      </c>
      <c r="B4032" s="1" t="s">
        <v>1419</v>
      </c>
      <c r="C4032" s="1" t="s">
        <v>69</v>
      </c>
      <c r="D4032" s="1" t="s">
        <v>53</v>
      </c>
      <c r="E4032" s="2" t="s">
        <v>679</v>
      </c>
      <c r="F4032" s="3">
        <v>180</v>
      </c>
    </row>
    <row r="4033" spans="1:6" s="4" customFormat="1" ht="36" hidden="1" x14ac:dyDescent="0.3">
      <c r="A4033" s="1" t="s">
        <v>495</v>
      </c>
      <c r="B4033" s="1" t="s">
        <v>1419</v>
      </c>
      <c r="C4033" s="1" t="s">
        <v>69</v>
      </c>
      <c r="D4033" s="1" t="s">
        <v>60</v>
      </c>
      <c r="E4033" s="2" t="s">
        <v>682</v>
      </c>
      <c r="F4033" s="3">
        <v>180</v>
      </c>
    </row>
    <row r="4034" spans="1:6" s="4" customFormat="1" ht="24" hidden="1" x14ac:dyDescent="0.3">
      <c r="A4034" s="1" t="s">
        <v>510</v>
      </c>
      <c r="B4034" s="1" t="s">
        <v>1396</v>
      </c>
      <c r="C4034" s="1"/>
      <c r="D4034" s="1"/>
      <c r="E4034" s="2" t="s">
        <v>613</v>
      </c>
      <c r="F4034" s="3">
        <v>706025.09189999988</v>
      </c>
    </row>
    <row r="4035" spans="1:6" s="4" customFormat="1" ht="24" hidden="1" x14ac:dyDescent="0.3">
      <c r="A4035" s="1" t="s">
        <v>510</v>
      </c>
      <c r="B4035" s="1" t="s">
        <v>45</v>
      </c>
      <c r="C4035" s="1"/>
      <c r="D4035" s="1"/>
      <c r="E4035" s="2" t="s">
        <v>619</v>
      </c>
      <c r="F4035" s="3">
        <v>697177.89189999993</v>
      </c>
    </row>
    <row r="4036" spans="1:6" s="4" customFormat="1" ht="84" hidden="1" x14ac:dyDescent="0.3">
      <c r="A4036" s="1" t="s">
        <v>510</v>
      </c>
      <c r="B4036" s="1" t="s">
        <v>1428</v>
      </c>
      <c r="C4036" s="1"/>
      <c r="D4036" s="1"/>
      <c r="E4036" s="2" t="s">
        <v>629</v>
      </c>
      <c r="F4036" s="3">
        <v>4693.8999999999996</v>
      </c>
    </row>
    <row r="4037" spans="1:6" s="4" customFormat="1" ht="72" x14ac:dyDescent="0.3">
      <c r="A4037" s="1" t="s">
        <v>510</v>
      </c>
      <c r="B4037" s="1" t="s">
        <v>1428</v>
      </c>
      <c r="C4037" s="1" t="s">
        <v>65</v>
      </c>
      <c r="D4037" s="1"/>
      <c r="E4037" s="2" t="s">
        <v>1228</v>
      </c>
      <c r="F4037" s="3">
        <v>4693.8999999999996</v>
      </c>
    </row>
    <row r="4038" spans="1:6" s="4" customFormat="1" x14ac:dyDescent="0.3">
      <c r="A4038" s="1" t="s">
        <v>510</v>
      </c>
      <c r="B4038" s="1" t="s">
        <v>1428</v>
      </c>
      <c r="C4038" s="1" t="s">
        <v>512</v>
      </c>
      <c r="D4038" s="1"/>
      <c r="E4038" s="2" t="s">
        <v>1229</v>
      </c>
      <c r="F4038" s="3">
        <v>4693.8999999999996</v>
      </c>
    </row>
    <row r="4039" spans="1:6" s="4" customFormat="1" ht="60" x14ac:dyDescent="0.3">
      <c r="A4039" s="1" t="s">
        <v>510</v>
      </c>
      <c r="B4039" s="1" t="s">
        <v>1428</v>
      </c>
      <c r="C4039" s="1" t="s">
        <v>511</v>
      </c>
      <c r="D4039" s="1"/>
      <c r="E4039" s="2" t="s">
        <v>1221</v>
      </c>
      <c r="F4039" s="3">
        <v>4693.8999999999996</v>
      </c>
    </row>
    <row r="4040" spans="1:6" s="4" customFormat="1" ht="144" hidden="1" x14ac:dyDescent="0.3">
      <c r="A4040" s="1" t="s">
        <v>510</v>
      </c>
      <c r="B4040" s="1" t="s">
        <v>1428</v>
      </c>
      <c r="C4040" s="1" t="s">
        <v>511</v>
      </c>
      <c r="D4040" s="1" t="s">
        <v>58</v>
      </c>
      <c r="E4040" s="2" t="s">
        <v>660</v>
      </c>
      <c r="F4040" s="3">
        <v>4693.8999999999996</v>
      </c>
    </row>
    <row r="4041" spans="1:6" s="4" customFormat="1" ht="60" hidden="1" x14ac:dyDescent="0.3">
      <c r="A4041" s="1" t="s">
        <v>510</v>
      </c>
      <c r="B4041" s="1" t="s">
        <v>1428</v>
      </c>
      <c r="C4041" s="1" t="s">
        <v>511</v>
      </c>
      <c r="D4041" s="1" t="s">
        <v>68</v>
      </c>
      <c r="E4041" s="2" t="s">
        <v>662</v>
      </c>
      <c r="F4041" s="3">
        <v>4693.8999999999996</v>
      </c>
    </row>
    <row r="4042" spans="1:6" s="4" customFormat="1" ht="132" hidden="1" x14ac:dyDescent="0.3">
      <c r="A4042" s="1" t="s">
        <v>510</v>
      </c>
      <c r="B4042" s="1" t="s">
        <v>1417</v>
      </c>
      <c r="C4042" s="1"/>
      <c r="D4042" s="1"/>
      <c r="E4042" s="2" t="s">
        <v>631</v>
      </c>
      <c r="F4042" s="3">
        <v>272202</v>
      </c>
    </row>
    <row r="4043" spans="1:6" s="4" customFormat="1" ht="60" x14ac:dyDescent="0.3">
      <c r="A4043" s="1" t="s">
        <v>510</v>
      </c>
      <c r="B4043" s="1" t="s">
        <v>1417</v>
      </c>
      <c r="C4043" s="1" t="s">
        <v>62</v>
      </c>
      <c r="D4043" s="1"/>
      <c r="E4043" s="2" t="s">
        <v>1196</v>
      </c>
      <c r="F4043" s="3">
        <v>32</v>
      </c>
    </row>
    <row r="4044" spans="1:6" s="4" customFormat="1" ht="36" x14ac:dyDescent="0.3">
      <c r="A4044" s="1" t="s">
        <v>510</v>
      </c>
      <c r="B4044" s="1" t="s">
        <v>1417</v>
      </c>
      <c r="C4044" s="1" t="s">
        <v>83</v>
      </c>
      <c r="D4044" s="1"/>
      <c r="E4044" s="2" t="s">
        <v>1288</v>
      </c>
      <c r="F4044" s="3">
        <v>32</v>
      </c>
    </row>
    <row r="4045" spans="1:6" s="4" customFormat="1" ht="36" x14ac:dyDescent="0.3">
      <c r="A4045" s="1" t="s">
        <v>510</v>
      </c>
      <c r="B4045" s="1" t="s">
        <v>1417</v>
      </c>
      <c r="C4045" s="1" t="s">
        <v>1358</v>
      </c>
      <c r="D4045" s="1"/>
      <c r="E4045" s="2" t="s">
        <v>1359</v>
      </c>
      <c r="F4045" s="3">
        <v>32</v>
      </c>
    </row>
    <row r="4046" spans="1:6" s="4" customFormat="1" ht="72" hidden="1" x14ac:dyDescent="0.3">
      <c r="A4046" s="1" t="s">
        <v>510</v>
      </c>
      <c r="B4046" s="1" t="s">
        <v>1417</v>
      </c>
      <c r="C4046" s="1" t="s">
        <v>1358</v>
      </c>
      <c r="D4046" s="1" t="s">
        <v>51</v>
      </c>
      <c r="E4046" s="2" t="s">
        <v>663</v>
      </c>
      <c r="F4046" s="3">
        <v>32</v>
      </c>
    </row>
    <row r="4047" spans="1:6" s="4" customFormat="1" ht="84" hidden="1" x14ac:dyDescent="0.3">
      <c r="A4047" s="1" t="s">
        <v>510</v>
      </c>
      <c r="B4047" s="1" t="s">
        <v>1417</v>
      </c>
      <c r="C4047" s="1" t="s">
        <v>1358</v>
      </c>
      <c r="D4047" s="1" t="s">
        <v>52</v>
      </c>
      <c r="E4047" s="2" t="s">
        <v>664</v>
      </c>
      <c r="F4047" s="3">
        <v>32</v>
      </c>
    </row>
    <row r="4048" spans="1:6" s="4" customFormat="1" ht="72" x14ac:dyDescent="0.3">
      <c r="A4048" s="1" t="s">
        <v>510</v>
      </c>
      <c r="B4048" s="1" t="s">
        <v>1417</v>
      </c>
      <c r="C4048" s="1" t="s">
        <v>65</v>
      </c>
      <c r="D4048" s="1"/>
      <c r="E4048" s="2" t="s">
        <v>1228</v>
      </c>
      <c r="F4048" s="3">
        <v>272170</v>
      </c>
    </row>
    <row r="4049" spans="1:6" s="4" customFormat="1" ht="36" x14ac:dyDescent="0.3">
      <c r="A4049" s="1" t="s">
        <v>510</v>
      </c>
      <c r="B4049" s="1" t="s">
        <v>1417</v>
      </c>
      <c r="C4049" s="1" t="s">
        <v>516</v>
      </c>
      <c r="D4049" s="1"/>
      <c r="E4049" s="2" t="s">
        <v>1223</v>
      </c>
      <c r="F4049" s="3">
        <v>272170</v>
      </c>
    </row>
    <row r="4050" spans="1:6" s="4" customFormat="1" ht="60" x14ac:dyDescent="0.3">
      <c r="A4050" s="1" t="s">
        <v>510</v>
      </c>
      <c r="B4050" s="1" t="s">
        <v>1417</v>
      </c>
      <c r="C4050" s="1" t="s">
        <v>513</v>
      </c>
      <c r="D4050" s="1"/>
      <c r="E4050" s="2" t="s">
        <v>1221</v>
      </c>
      <c r="F4050" s="3">
        <v>243283.9</v>
      </c>
    </row>
    <row r="4051" spans="1:6" s="4" customFormat="1" ht="144" hidden="1" x14ac:dyDescent="0.3">
      <c r="A4051" s="1" t="s">
        <v>510</v>
      </c>
      <c r="B4051" s="1" t="s">
        <v>1417</v>
      </c>
      <c r="C4051" s="1" t="s">
        <v>513</v>
      </c>
      <c r="D4051" s="1" t="s">
        <v>58</v>
      </c>
      <c r="E4051" s="2" t="s">
        <v>660</v>
      </c>
      <c r="F4051" s="3">
        <v>243283.9</v>
      </c>
    </row>
    <row r="4052" spans="1:6" s="4" customFormat="1" ht="60" hidden="1" x14ac:dyDescent="0.3">
      <c r="A4052" s="1" t="s">
        <v>510</v>
      </c>
      <c r="B4052" s="1" t="s">
        <v>1417</v>
      </c>
      <c r="C4052" s="1" t="s">
        <v>513</v>
      </c>
      <c r="D4052" s="1" t="s">
        <v>68</v>
      </c>
      <c r="E4052" s="2" t="s">
        <v>662</v>
      </c>
      <c r="F4052" s="3">
        <v>243283.9</v>
      </c>
    </row>
    <row r="4053" spans="1:6" s="4" customFormat="1" ht="48" x14ac:dyDescent="0.3">
      <c r="A4053" s="1" t="s">
        <v>510</v>
      </c>
      <c r="B4053" s="1" t="s">
        <v>1417</v>
      </c>
      <c r="C4053" s="1" t="s">
        <v>514</v>
      </c>
      <c r="D4053" s="1"/>
      <c r="E4053" s="2" t="s">
        <v>1222</v>
      </c>
      <c r="F4053" s="3">
        <v>28886.100000000002</v>
      </c>
    </row>
    <row r="4054" spans="1:6" s="4" customFormat="1" ht="144" hidden="1" x14ac:dyDescent="0.3">
      <c r="A4054" s="1" t="s">
        <v>510</v>
      </c>
      <c r="B4054" s="1" t="s">
        <v>1417</v>
      </c>
      <c r="C4054" s="1" t="s">
        <v>514</v>
      </c>
      <c r="D4054" s="1" t="s">
        <v>58</v>
      </c>
      <c r="E4054" s="2" t="s">
        <v>660</v>
      </c>
      <c r="F4054" s="3">
        <v>1716</v>
      </c>
    </row>
    <row r="4055" spans="1:6" s="4" customFormat="1" ht="60" hidden="1" x14ac:dyDescent="0.3">
      <c r="A4055" s="1" t="s">
        <v>510</v>
      </c>
      <c r="B4055" s="1" t="s">
        <v>1417</v>
      </c>
      <c r="C4055" s="1" t="s">
        <v>514</v>
      </c>
      <c r="D4055" s="1" t="s">
        <v>68</v>
      </c>
      <c r="E4055" s="2" t="s">
        <v>662</v>
      </c>
      <c r="F4055" s="3">
        <v>1716</v>
      </c>
    </row>
    <row r="4056" spans="1:6" s="4" customFormat="1" ht="72" hidden="1" x14ac:dyDescent="0.3">
      <c r="A4056" s="1" t="s">
        <v>510</v>
      </c>
      <c r="B4056" s="1" t="s">
        <v>1417</v>
      </c>
      <c r="C4056" s="1" t="s">
        <v>514</v>
      </c>
      <c r="D4056" s="1" t="s">
        <v>51</v>
      </c>
      <c r="E4056" s="2" t="s">
        <v>663</v>
      </c>
      <c r="F4056" s="3">
        <v>26503.9</v>
      </c>
    </row>
    <row r="4057" spans="1:6" s="4" customFormat="1" ht="84" hidden="1" x14ac:dyDescent="0.3">
      <c r="A4057" s="1" t="s">
        <v>510</v>
      </c>
      <c r="B4057" s="1" t="s">
        <v>1417</v>
      </c>
      <c r="C4057" s="1" t="s">
        <v>514</v>
      </c>
      <c r="D4057" s="1" t="s">
        <v>52</v>
      </c>
      <c r="E4057" s="2" t="s">
        <v>664</v>
      </c>
      <c r="F4057" s="3">
        <v>26503.9</v>
      </c>
    </row>
    <row r="4058" spans="1:6" s="4" customFormat="1" ht="36" hidden="1" x14ac:dyDescent="0.3">
      <c r="A4058" s="1" t="s">
        <v>510</v>
      </c>
      <c r="B4058" s="1" t="s">
        <v>1417</v>
      </c>
      <c r="C4058" s="1" t="s">
        <v>514</v>
      </c>
      <c r="D4058" s="1" t="s">
        <v>190</v>
      </c>
      <c r="E4058" s="2" t="s">
        <v>665</v>
      </c>
      <c r="F4058" s="3">
        <v>450</v>
      </c>
    </row>
    <row r="4059" spans="1:6" s="4" customFormat="1" ht="24" hidden="1" x14ac:dyDescent="0.3">
      <c r="A4059" s="1" t="s">
        <v>510</v>
      </c>
      <c r="B4059" s="1" t="s">
        <v>1417</v>
      </c>
      <c r="C4059" s="1" t="s">
        <v>514</v>
      </c>
      <c r="D4059" s="1" t="s">
        <v>515</v>
      </c>
      <c r="E4059" s="2" t="s">
        <v>670</v>
      </c>
      <c r="F4059" s="3">
        <v>450</v>
      </c>
    </row>
    <row r="4060" spans="1:6" s="4" customFormat="1" ht="24" hidden="1" x14ac:dyDescent="0.3">
      <c r="A4060" s="1" t="s">
        <v>510</v>
      </c>
      <c r="B4060" s="1" t="s">
        <v>1417</v>
      </c>
      <c r="C4060" s="1" t="s">
        <v>514</v>
      </c>
      <c r="D4060" s="1" t="s">
        <v>53</v>
      </c>
      <c r="E4060" s="2" t="s">
        <v>679</v>
      </c>
      <c r="F4060" s="3">
        <v>216.2</v>
      </c>
    </row>
    <row r="4061" spans="1:6" s="4" customFormat="1" ht="36" hidden="1" x14ac:dyDescent="0.3">
      <c r="A4061" s="1" t="s">
        <v>510</v>
      </c>
      <c r="B4061" s="1" t="s">
        <v>1417</v>
      </c>
      <c r="C4061" s="1" t="s">
        <v>514</v>
      </c>
      <c r="D4061" s="1" t="s">
        <v>60</v>
      </c>
      <c r="E4061" s="2" t="s">
        <v>682</v>
      </c>
      <c r="F4061" s="3">
        <v>216.2</v>
      </c>
    </row>
    <row r="4062" spans="1:6" s="4" customFormat="1" ht="36" hidden="1" x14ac:dyDescent="0.3">
      <c r="A4062" s="1" t="s">
        <v>510</v>
      </c>
      <c r="B4062" s="1" t="s">
        <v>1393</v>
      </c>
      <c r="C4062" s="1"/>
      <c r="D4062" s="1"/>
      <c r="E4062" s="2" t="s">
        <v>635</v>
      </c>
      <c r="F4062" s="3">
        <v>420281.99189999991</v>
      </c>
    </row>
    <row r="4063" spans="1:6" s="4" customFormat="1" ht="48" x14ac:dyDescent="0.3">
      <c r="A4063" s="1" t="s">
        <v>510</v>
      </c>
      <c r="B4063" s="1" t="s">
        <v>1393</v>
      </c>
      <c r="C4063" s="1" t="s">
        <v>181</v>
      </c>
      <c r="D4063" s="1"/>
      <c r="E4063" s="2" t="s">
        <v>685</v>
      </c>
      <c r="F4063" s="3">
        <v>37873.899999999994</v>
      </c>
    </row>
    <row r="4064" spans="1:6" s="4" customFormat="1" ht="48" x14ac:dyDescent="0.3">
      <c r="A4064" s="1" t="s">
        <v>510</v>
      </c>
      <c r="B4064" s="1" t="s">
        <v>1393</v>
      </c>
      <c r="C4064" s="1" t="s">
        <v>247</v>
      </c>
      <c r="D4064" s="1"/>
      <c r="E4064" s="2" t="s">
        <v>686</v>
      </c>
      <c r="F4064" s="3">
        <v>32258.199999999997</v>
      </c>
    </row>
    <row r="4065" spans="1:6" s="4" customFormat="1" ht="144" x14ac:dyDescent="0.3">
      <c r="A4065" s="1" t="s">
        <v>510</v>
      </c>
      <c r="B4065" s="1" t="s">
        <v>1393</v>
      </c>
      <c r="C4065" s="1" t="s">
        <v>248</v>
      </c>
      <c r="D4065" s="1"/>
      <c r="E4065" s="2" t="s">
        <v>1270</v>
      </c>
      <c r="F4065" s="3">
        <v>31343.199999999997</v>
      </c>
    </row>
    <row r="4066" spans="1:6" s="4" customFormat="1" ht="132" x14ac:dyDescent="0.3">
      <c r="A4066" s="1" t="s">
        <v>510</v>
      </c>
      <c r="B4066" s="1" t="s">
        <v>1393</v>
      </c>
      <c r="C4066" s="1" t="s">
        <v>241</v>
      </c>
      <c r="D4066" s="1"/>
      <c r="E4066" s="2" t="s">
        <v>1271</v>
      </c>
      <c r="F4066" s="3">
        <v>1783.9</v>
      </c>
    </row>
    <row r="4067" spans="1:6" s="4" customFormat="1" ht="72" hidden="1" x14ac:dyDescent="0.3">
      <c r="A4067" s="1" t="s">
        <v>510</v>
      </c>
      <c r="B4067" s="1" t="s">
        <v>1393</v>
      </c>
      <c r="C4067" s="1" t="s">
        <v>241</v>
      </c>
      <c r="D4067" s="1" t="s">
        <v>51</v>
      </c>
      <c r="E4067" s="2" t="s">
        <v>663</v>
      </c>
      <c r="F4067" s="3">
        <v>1273.9000000000001</v>
      </c>
    </row>
    <row r="4068" spans="1:6" s="4" customFormat="1" ht="84" hidden="1" x14ac:dyDescent="0.3">
      <c r="A4068" s="1" t="s">
        <v>510</v>
      </c>
      <c r="B4068" s="1" t="s">
        <v>1393</v>
      </c>
      <c r="C4068" s="1" t="s">
        <v>241</v>
      </c>
      <c r="D4068" s="1" t="s">
        <v>52</v>
      </c>
      <c r="E4068" s="2" t="s">
        <v>664</v>
      </c>
      <c r="F4068" s="3">
        <v>1273.9000000000001</v>
      </c>
    </row>
    <row r="4069" spans="1:6" s="4" customFormat="1" ht="84" hidden="1" x14ac:dyDescent="0.3">
      <c r="A4069" s="1" t="s">
        <v>510</v>
      </c>
      <c r="B4069" s="1" t="s">
        <v>1393</v>
      </c>
      <c r="C4069" s="1" t="s">
        <v>241</v>
      </c>
      <c r="D4069" s="1" t="s">
        <v>143</v>
      </c>
      <c r="E4069" s="2" t="s">
        <v>673</v>
      </c>
      <c r="F4069" s="3">
        <v>510</v>
      </c>
    </row>
    <row r="4070" spans="1:6" s="4" customFormat="1" ht="84" hidden="1" x14ac:dyDescent="0.3">
      <c r="A4070" s="1" t="s">
        <v>510</v>
      </c>
      <c r="B4070" s="1" t="s">
        <v>1393</v>
      </c>
      <c r="C4070" s="1" t="s">
        <v>241</v>
      </c>
      <c r="D4070" s="1" t="s">
        <v>139</v>
      </c>
      <c r="E4070" s="2" t="s">
        <v>676</v>
      </c>
      <c r="F4070" s="3">
        <v>510</v>
      </c>
    </row>
    <row r="4071" spans="1:6" s="4" customFormat="1" ht="84" x14ac:dyDescent="0.3">
      <c r="A4071" s="1" t="s">
        <v>510</v>
      </c>
      <c r="B4071" s="1" t="s">
        <v>1393</v>
      </c>
      <c r="C4071" s="1" t="s">
        <v>517</v>
      </c>
      <c r="D4071" s="1"/>
      <c r="E4071" s="2" t="s">
        <v>687</v>
      </c>
      <c r="F4071" s="3">
        <v>200</v>
      </c>
    </row>
    <row r="4072" spans="1:6" s="4" customFormat="1" ht="72" hidden="1" x14ac:dyDescent="0.3">
      <c r="A4072" s="1" t="s">
        <v>510</v>
      </c>
      <c r="B4072" s="1" t="s">
        <v>1393</v>
      </c>
      <c r="C4072" s="1" t="s">
        <v>517</v>
      </c>
      <c r="D4072" s="1" t="s">
        <v>51</v>
      </c>
      <c r="E4072" s="2" t="s">
        <v>663</v>
      </c>
      <c r="F4072" s="3">
        <v>200</v>
      </c>
    </row>
    <row r="4073" spans="1:6" s="4" customFormat="1" ht="84" hidden="1" x14ac:dyDescent="0.3">
      <c r="A4073" s="1" t="s">
        <v>510</v>
      </c>
      <c r="B4073" s="1" t="s">
        <v>1393</v>
      </c>
      <c r="C4073" s="1" t="s">
        <v>517</v>
      </c>
      <c r="D4073" s="1" t="s">
        <v>52</v>
      </c>
      <c r="E4073" s="2" t="s">
        <v>664</v>
      </c>
      <c r="F4073" s="3">
        <v>200</v>
      </c>
    </row>
    <row r="4074" spans="1:6" s="4" customFormat="1" ht="84" x14ac:dyDescent="0.3">
      <c r="A4074" s="1" t="s">
        <v>510</v>
      </c>
      <c r="B4074" s="1" t="s">
        <v>1393</v>
      </c>
      <c r="C4074" s="1" t="s">
        <v>242</v>
      </c>
      <c r="D4074" s="1"/>
      <c r="E4074" s="2" t="s">
        <v>688</v>
      </c>
      <c r="F4074" s="3">
        <v>7667.2</v>
      </c>
    </row>
    <row r="4075" spans="1:6" s="4" customFormat="1" ht="84" hidden="1" x14ac:dyDescent="0.3">
      <c r="A4075" s="1" t="s">
        <v>510</v>
      </c>
      <c r="B4075" s="1" t="s">
        <v>1393</v>
      </c>
      <c r="C4075" s="1" t="s">
        <v>242</v>
      </c>
      <c r="D4075" s="1" t="s">
        <v>143</v>
      </c>
      <c r="E4075" s="2" t="s">
        <v>673</v>
      </c>
      <c r="F4075" s="3">
        <v>7667.2</v>
      </c>
    </row>
    <row r="4076" spans="1:6" s="4" customFormat="1" ht="84" hidden="1" x14ac:dyDescent="0.3">
      <c r="A4076" s="1" t="s">
        <v>510</v>
      </c>
      <c r="B4076" s="1" t="s">
        <v>1393</v>
      </c>
      <c r="C4076" s="1" t="s">
        <v>242</v>
      </c>
      <c r="D4076" s="1" t="s">
        <v>139</v>
      </c>
      <c r="E4076" s="2" t="s">
        <v>676</v>
      </c>
      <c r="F4076" s="3">
        <v>7667.2</v>
      </c>
    </row>
    <row r="4077" spans="1:6" s="4" customFormat="1" ht="108" x14ac:dyDescent="0.3">
      <c r="A4077" s="1" t="s">
        <v>510</v>
      </c>
      <c r="B4077" s="1" t="s">
        <v>1393</v>
      </c>
      <c r="C4077" s="1" t="s">
        <v>243</v>
      </c>
      <c r="D4077" s="1"/>
      <c r="E4077" s="2" t="s">
        <v>689</v>
      </c>
      <c r="F4077" s="3">
        <v>21692.1</v>
      </c>
    </row>
    <row r="4078" spans="1:6" s="4" customFormat="1" ht="84" hidden="1" x14ac:dyDescent="0.3">
      <c r="A4078" s="1" t="s">
        <v>510</v>
      </c>
      <c r="B4078" s="1" t="s">
        <v>1393</v>
      </c>
      <c r="C4078" s="1" t="s">
        <v>243</v>
      </c>
      <c r="D4078" s="1" t="s">
        <v>143</v>
      </c>
      <c r="E4078" s="2" t="s">
        <v>673</v>
      </c>
      <c r="F4078" s="3">
        <v>21692.1</v>
      </c>
    </row>
    <row r="4079" spans="1:6" s="4" customFormat="1" ht="84" hidden="1" x14ac:dyDescent="0.3">
      <c r="A4079" s="1" t="s">
        <v>510</v>
      </c>
      <c r="B4079" s="1" t="s">
        <v>1393</v>
      </c>
      <c r="C4079" s="1" t="s">
        <v>243</v>
      </c>
      <c r="D4079" s="1" t="s">
        <v>139</v>
      </c>
      <c r="E4079" s="2" t="s">
        <v>676</v>
      </c>
      <c r="F4079" s="3">
        <v>21692.1</v>
      </c>
    </row>
    <row r="4080" spans="1:6" s="4" customFormat="1" ht="120" x14ac:dyDescent="0.3">
      <c r="A4080" s="1" t="s">
        <v>510</v>
      </c>
      <c r="B4080" s="1" t="s">
        <v>1393</v>
      </c>
      <c r="C4080" s="1" t="s">
        <v>249</v>
      </c>
      <c r="D4080" s="1"/>
      <c r="E4080" s="2" t="s">
        <v>690</v>
      </c>
      <c r="F4080" s="3">
        <v>915</v>
      </c>
    </row>
    <row r="4081" spans="1:6" s="4" customFormat="1" ht="72" x14ac:dyDescent="0.3">
      <c r="A4081" s="1" t="s">
        <v>510</v>
      </c>
      <c r="B4081" s="1" t="s">
        <v>1393</v>
      </c>
      <c r="C4081" s="1" t="s">
        <v>518</v>
      </c>
      <c r="D4081" s="1"/>
      <c r="E4081" s="2" t="s">
        <v>691</v>
      </c>
      <c r="F4081" s="3">
        <v>915</v>
      </c>
    </row>
    <row r="4082" spans="1:6" s="4" customFormat="1" ht="72" hidden="1" x14ac:dyDescent="0.3">
      <c r="A4082" s="1" t="s">
        <v>510</v>
      </c>
      <c r="B4082" s="1" t="s">
        <v>1393</v>
      </c>
      <c r="C4082" s="1" t="s">
        <v>518</v>
      </c>
      <c r="D4082" s="1" t="s">
        <v>51</v>
      </c>
      <c r="E4082" s="2" t="s">
        <v>663</v>
      </c>
      <c r="F4082" s="3">
        <v>915</v>
      </c>
    </row>
    <row r="4083" spans="1:6" s="4" customFormat="1" ht="84" hidden="1" x14ac:dyDescent="0.3">
      <c r="A4083" s="1" t="s">
        <v>510</v>
      </c>
      <c r="B4083" s="1" t="s">
        <v>1393</v>
      </c>
      <c r="C4083" s="1" t="s">
        <v>518</v>
      </c>
      <c r="D4083" s="1" t="s">
        <v>52</v>
      </c>
      <c r="E4083" s="2" t="s">
        <v>664</v>
      </c>
      <c r="F4083" s="3">
        <v>915</v>
      </c>
    </row>
    <row r="4084" spans="1:6" s="4" customFormat="1" ht="60" x14ac:dyDescent="0.3">
      <c r="A4084" s="1" t="s">
        <v>510</v>
      </c>
      <c r="B4084" s="1" t="s">
        <v>1393</v>
      </c>
      <c r="C4084" s="1" t="s">
        <v>182</v>
      </c>
      <c r="D4084" s="1"/>
      <c r="E4084" s="2" t="s">
        <v>695</v>
      </c>
      <c r="F4084" s="3">
        <v>5615.7</v>
      </c>
    </row>
    <row r="4085" spans="1:6" s="4" customFormat="1" ht="120" x14ac:dyDescent="0.3">
      <c r="A4085" s="1" t="s">
        <v>510</v>
      </c>
      <c r="B4085" s="1" t="s">
        <v>1393</v>
      </c>
      <c r="C4085" s="1" t="s">
        <v>183</v>
      </c>
      <c r="D4085" s="1"/>
      <c r="E4085" s="2" t="s">
        <v>696</v>
      </c>
      <c r="F4085" s="3">
        <v>5615.7</v>
      </c>
    </row>
    <row r="4086" spans="1:6" s="4" customFormat="1" ht="168" x14ac:dyDescent="0.3">
      <c r="A4086" s="1" t="s">
        <v>510</v>
      </c>
      <c r="B4086" s="1" t="s">
        <v>1393</v>
      </c>
      <c r="C4086" s="1" t="s">
        <v>198</v>
      </c>
      <c r="D4086" s="1"/>
      <c r="E4086" s="2" t="s">
        <v>697</v>
      </c>
      <c r="F4086" s="3">
        <v>908.7</v>
      </c>
    </row>
    <row r="4087" spans="1:6" s="4" customFormat="1" ht="72" hidden="1" x14ac:dyDescent="0.3">
      <c r="A4087" s="1" t="s">
        <v>510</v>
      </c>
      <c r="B4087" s="1" t="s">
        <v>1393</v>
      </c>
      <c r="C4087" s="1" t="s">
        <v>198</v>
      </c>
      <c r="D4087" s="1" t="s">
        <v>51</v>
      </c>
      <c r="E4087" s="2" t="s">
        <v>663</v>
      </c>
      <c r="F4087" s="3">
        <v>50</v>
      </c>
    </row>
    <row r="4088" spans="1:6" s="4" customFormat="1" ht="84" hidden="1" x14ac:dyDescent="0.3">
      <c r="A4088" s="1" t="s">
        <v>510</v>
      </c>
      <c r="B4088" s="1" t="s">
        <v>1393</v>
      </c>
      <c r="C4088" s="1" t="s">
        <v>198</v>
      </c>
      <c r="D4088" s="1" t="s">
        <v>52</v>
      </c>
      <c r="E4088" s="2" t="s">
        <v>664</v>
      </c>
      <c r="F4088" s="3">
        <v>50</v>
      </c>
    </row>
    <row r="4089" spans="1:6" s="4" customFormat="1" ht="84" hidden="1" x14ac:dyDescent="0.3">
      <c r="A4089" s="1" t="s">
        <v>510</v>
      </c>
      <c r="B4089" s="1" t="s">
        <v>1393</v>
      </c>
      <c r="C4089" s="1" t="s">
        <v>198</v>
      </c>
      <c r="D4089" s="1" t="s">
        <v>143</v>
      </c>
      <c r="E4089" s="2" t="s">
        <v>673</v>
      </c>
      <c r="F4089" s="3">
        <v>858.7</v>
      </c>
    </row>
    <row r="4090" spans="1:6" s="4" customFormat="1" ht="84" hidden="1" x14ac:dyDescent="0.3">
      <c r="A4090" s="1" t="s">
        <v>510</v>
      </c>
      <c r="B4090" s="1" t="s">
        <v>1393</v>
      </c>
      <c r="C4090" s="1" t="s">
        <v>198</v>
      </c>
      <c r="D4090" s="1" t="s">
        <v>139</v>
      </c>
      <c r="E4090" s="2" t="s">
        <v>676</v>
      </c>
      <c r="F4090" s="3">
        <v>858.7</v>
      </c>
    </row>
    <row r="4091" spans="1:6" s="4" customFormat="1" ht="156" x14ac:dyDescent="0.3">
      <c r="A4091" s="1" t="s">
        <v>510</v>
      </c>
      <c r="B4091" s="1" t="s">
        <v>1393</v>
      </c>
      <c r="C4091" s="1" t="s">
        <v>170</v>
      </c>
      <c r="D4091" s="1"/>
      <c r="E4091" s="2" t="s">
        <v>698</v>
      </c>
      <c r="F4091" s="3">
        <v>4457</v>
      </c>
    </row>
    <row r="4092" spans="1:6" s="4" customFormat="1" ht="72" hidden="1" x14ac:dyDescent="0.3">
      <c r="A4092" s="1" t="s">
        <v>510</v>
      </c>
      <c r="B4092" s="1" t="s">
        <v>1393</v>
      </c>
      <c r="C4092" s="1" t="s">
        <v>170</v>
      </c>
      <c r="D4092" s="1" t="s">
        <v>51</v>
      </c>
      <c r="E4092" s="2" t="s">
        <v>663</v>
      </c>
      <c r="F4092" s="3">
        <v>1240</v>
      </c>
    </row>
    <row r="4093" spans="1:6" s="4" customFormat="1" ht="84" hidden="1" x14ac:dyDescent="0.3">
      <c r="A4093" s="1" t="s">
        <v>510</v>
      </c>
      <c r="B4093" s="1" t="s">
        <v>1393</v>
      </c>
      <c r="C4093" s="1" t="s">
        <v>170</v>
      </c>
      <c r="D4093" s="1" t="s">
        <v>52</v>
      </c>
      <c r="E4093" s="2" t="s">
        <v>664</v>
      </c>
      <c r="F4093" s="3">
        <v>1240</v>
      </c>
    </row>
    <row r="4094" spans="1:6" s="4" customFormat="1" ht="84" hidden="1" x14ac:dyDescent="0.3">
      <c r="A4094" s="1" t="s">
        <v>510</v>
      </c>
      <c r="B4094" s="1" t="s">
        <v>1393</v>
      </c>
      <c r="C4094" s="1" t="s">
        <v>170</v>
      </c>
      <c r="D4094" s="1" t="s">
        <v>143</v>
      </c>
      <c r="E4094" s="2" t="s">
        <v>673</v>
      </c>
      <c r="F4094" s="3">
        <v>3217</v>
      </c>
    </row>
    <row r="4095" spans="1:6" s="4" customFormat="1" ht="84" hidden="1" x14ac:dyDescent="0.3">
      <c r="A4095" s="1" t="s">
        <v>510</v>
      </c>
      <c r="B4095" s="1" t="s">
        <v>1393</v>
      </c>
      <c r="C4095" s="1" t="s">
        <v>170</v>
      </c>
      <c r="D4095" s="1" t="s">
        <v>139</v>
      </c>
      <c r="E4095" s="2" t="s">
        <v>676</v>
      </c>
      <c r="F4095" s="3">
        <v>3217</v>
      </c>
    </row>
    <row r="4096" spans="1:6" s="4" customFormat="1" ht="96" x14ac:dyDescent="0.3">
      <c r="A4096" s="1" t="s">
        <v>510</v>
      </c>
      <c r="B4096" s="1" t="s">
        <v>1393</v>
      </c>
      <c r="C4096" s="1" t="s">
        <v>519</v>
      </c>
      <c r="D4096" s="1"/>
      <c r="E4096" s="2" t="s">
        <v>699</v>
      </c>
      <c r="F4096" s="3">
        <v>250</v>
      </c>
    </row>
    <row r="4097" spans="1:6" s="4" customFormat="1" ht="72" hidden="1" x14ac:dyDescent="0.3">
      <c r="A4097" s="1" t="s">
        <v>510</v>
      </c>
      <c r="B4097" s="1" t="s">
        <v>1393</v>
      </c>
      <c r="C4097" s="1" t="s">
        <v>519</v>
      </c>
      <c r="D4097" s="1" t="s">
        <v>51</v>
      </c>
      <c r="E4097" s="2" t="s">
        <v>663</v>
      </c>
      <c r="F4097" s="3">
        <v>250</v>
      </c>
    </row>
    <row r="4098" spans="1:6" s="4" customFormat="1" ht="84" hidden="1" x14ac:dyDescent="0.3">
      <c r="A4098" s="1" t="s">
        <v>510</v>
      </c>
      <c r="B4098" s="1" t="s">
        <v>1393</v>
      </c>
      <c r="C4098" s="1" t="s">
        <v>519</v>
      </c>
      <c r="D4098" s="1" t="s">
        <v>52</v>
      </c>
      <c r="E4098" s="2" t="s">
        <v>664</v>
      </c>
      <c r="F4098" s="3">
        <v>250</v>
      </c>
    </row>
    <row r="4099" spans="1:6" s="4" customFormat="1" ht="60" x14ac:dyDescent="0.3">
      <c r="A4099" s="1" t="s">
        <v>510</v>
      </c>
      <c r="B4099" s="1" t="s">
        <v>1393</v>
      </c>
      <c r="C4099" s="1" t="s">
        <v>277</v>
      </c>
      <c r="D4099" s="1"/>
      <c r="E4099" s="2" t="s">
        <v>793</v>
      </c>
      <c r="F4099" s="3">
        <v>849</v>
      </c>
    </row>
    <row r="4100" spans="1:6" s="4" customFormat="1" ht="48" x14ac:dyDescent="0.3">
      <c r="A4100" s="1" t="s">
        <v>510</v>
      </c>
      <c r="B4100" s="1" t="s">
        <v>1393</v>
      </c>
      <c r="C4100" s="1" t="s">
        <v>279</v>
      </c>
      <c r="D4100" s="1"/>
      <c r="E4100" s="2" t="s">
        <v>802</v>
      </c>
      <c r="F4100" s="3">
        <v>849</v>
      </c>
    </row>
    <row r="4101" spans="1:6" s="4" customFormat="1" ht="144" x14ac:dyDescent="0.3">
      <c r="A4101" s="1" t="s">
        <v>510</v>
      </c>
      <c r="B4101" s="1" t="s">
        <v>1393</v>
      </c>
      <c r="C4101" s="1" t="s">
        <v>278</v>
      </c>
      <c r="D4101" s="1"/>
      <c r="E4101" s="2" t="s">
        <v>805</v>
      </c>
      <c r="F4101" s="3">
        <v>849</v>
      </c>
    </row>
    <row r="4102" spans="1:6" s="4" customFormat="1" ht="60" x14ac:dyDescent="0.3">
      <c r="A4102" s="1" t="s">
        <v>510</v>
      </c>
      <c r="B4102" s="1" t="s">
        <v>1393</v>
      </c>
      <c r="C4102" s="1" t="s">
        <v>520</v>
      </c>
      <c r="D4102" s="1"/>
      <c r="E4102" s="2" t="s">
        <v>807</v>
      </c>
      <c r="F4102" s="3">
        <v>849</v>
      </c>
    </row>
    <row r="4103" spans="1:6" s="4" customFormat="1" ht="72" hidden="1" x14ac:dyDescent="0.3">
      <c r="A4103" s="1" t="s">
        <v>510</v>
      </c>
      <c r="B4103" s="1" t="s">
        <v>1393</v>
      </c>
      <c r="C4103" s="1" t="s">
        <v>520</v>
      </c>
      <c r="D4103" s="1" t="s">
        <v>51</v>
      </c>
      <c r="E4103" s="2" t="s">
        <v>663</v>
      </c>
      <c r="F4103" s="3">
        <v>849</v>
      </c>
    </row>
    <row r="4104" spans="1:6" s="4" customFormat="1" ht="84" hidden="1" x14ac:dyDescent="0.3">
      <c r="A4104" s="1" t="s">
        <v>510</v>
      </c>
      <c r="B4104" s="1" t="s">
        <v>1393</v>
      </c>
      <c r="C4104" s="1" t="s">
        <v>520</v>
      </c>
      <c r="D4104" s="1" t="s">
        <v>52</v>
      </c>
      <c r="E4104" s="2" t="s">
        <v>664</v>
      </c>
      <c r="F4104" s="3">
        <v>849</v>
      </c>
    </row>
    <row r="4105" spans="1:6" s="4" customFormat="1" ht="72" x14ac:dyDescent="0.3">
      <c r="A4105" s="1" t="s">
        <v>510</v>
      </c>
      <c r="B4105" s="1" t="s">
        <v>1393</v>
      </c>
      <c r="C4105" s="1" t="s">
        <v>47</v>
      </c>
      <c r="D4105" s="1"/>
      <c r="E4105" s="2" t="s">
        <v>1129</v>
      </c>
      <c r="F4105" s="3">
        <v>460.7</v>
      </c>
    </row>
    <row r="4106" spans="1:6" s="4" customFormat="1" ht="48" x14ac:dyDescent="0.3">
      <c r="A4106" s="1" t="s">
        <v>510</v>
      </c>
      <c r="B4106" s="1" t="s">
        <v>1393</v>
      </c>
      <c r="C4106" s="1" t="s">
        <v>48</v>
      </c>
      <c r="D4106" s="1"/>
      <c r="E4106" s="2" t="s">
        <v>1130</v>
      </c>
      <c r="F4106" s="3">
        <v>460.7</v>
      </c>
    </row>
    <row r="4107" spans="1:6" s="4" customFormat="1" ht="132" x14ac:dyDescent="0.3">
      <c r="A4107" s="1" t="s">
        <v>510</v>
      </c>
      <c r="B4107" s="1" t="s">
        <v>1393</v>
      </c>
      <c r="C4107" s="1" t="s">
        <v>49</v>
      </c>
      <c r="D4107" s="1"/>
      <c r="E4107" s="2" t="s">
        <v>1131</v>
      </c>
      <c r="F4107" s="3">
        <v>460.7</v>
      </c>
    </row>
    <row r="4108" spans="1:6" s="4" customFormat="1" ht="60" x14ac:dyDescent="0.3">
      <c r="A4108" s="1" t="s">
        <v>510</v>
      </c>
      <c r="B4108" s="1" t="s">
        <v>1393</v>
      </c>
      <c r="C4108" s="1" t="s">
        <v>521</v>
      </c>
      <c r="D4108" s="1"/>
      <c r="E4108" s="2" t="s">
        <v>1132</v>
      </c>
      <c r="F4108" s="3">
        <v>460.7</v>
      </c>
    </row>
    <row r="4109" spans="1:6" s="4" customFormat="1" ht="72" hidden="1" x14ac:dyDescent="0.3">
      <c r="A4109" s="1" t="s">
        <v>510</v>
      </c>
      <c r="B4109" s="1" t="s">
        <v>1393</v>
      </c>
      <c r="C4109" s="1" t="s">
        <v>521</v>
      </c>
      <c r="D4109" s="1" t="s">
        <v>51</v>
      </c>
      <c r="E4109" s="2" t="s">
        <v>663</v>
      </c>
      <c r="F4109" s="3">
        <v>460.7</v>
      </c>
    </row>
    <row r="4110" spans="1:6" s="4" customFormat="1" ht="84" hidden="1" x14ac:dyDescent="0.3">
      <c r="A4110" s="1" t="s">
        <v>510</v>
      </c>
      <c r="B4110" s="1" t="s">
        <v>1393</v>
      </c>
      <c r="C4110" s="1" t="s">
        <v>521</v>
      </c>
      <c r="D4110" s="1" t="s">
        <v>52</v>
      </c>
      <c r="E4110" s="2" t="s">
        <v>664</v>
      </c>
      <c r="F4110" s="3">
        <v>460.7</v>
      </c>
    </row>
    <row r="4111" spans="1:6" s="4" customFormat="1" ht="60" x14ac:dyDescent="0.3">
      <c r="A4111" s="1" t="s">
        <v>510</v>
      </c>
      <c r="B4111" s="1" t="s">
        <v>1393</v>
      </c>
      <c r="C4111" s="1" t="s">
        <v>62</v>
      </c>
      <c r="D4111" s="1"/>
      <c r="E4111" s="2" t="s">
        <v>1196</v>
      </c>
      <c r="F4111" s="3">
        <v>381098.39189999993</v>
      </c>
    </row>
    <row r="4112" spans="1:6" s="4" customFormat="1" ht="36" x14ac:dyDescent="0.3">
      <c r="A4112" s="1" t="s">
        <v>510</v>
      </c>
      <c r="B4112" s="1" t="s">
        <v>1393</v>
      </c>
      <c r="C4112" s="1" t="s">
        <v>83</v>
      </c>
      <c r="D4112" s="1"/>
      <c r="E4112" s="2" t="s">
        <v>1288</v>
      </c>
      <c r="F4112" s="3">
        <v>88</v>
      </c>
    </row>
    <row r="4113" spans="1:6" s="4" customFormat="1" ht="36" x14ac:dyDescent="0.3">
      <c r="A4113" s="1" t="s">
        <v>510</v>
      </c>
      <c r="B4113" s="1" t="s">
        <v>1393</v>
      </c>
      <c r="C4113" s="1" t="s">
        <v>1358</v>
      </c>
      <c r="D4113" s="1"/>
      <c r="E4113" s="2" t="s">
        <v>1359</v>
      </c>
      <c r="F4113" s="3">
        <v>88</v>
      </c>
    </row>
    <row r="4114" spans="1:6" s="4" customFormat="1" ht="72" hidden="1" x14ac:dyDescent="0.3">
      <c r="A4114" s="1" t="s">
        <v>510</v>
      </c>
      <c r="B4114" s="1" t="s">
        <v>1393</v>
      </c>
      <c r="C4114" s="1" t="s">
        <v>1358</v>
      </c>
      <c r="D4114" s="1" t="s">
        <v>51</v>
      </c>
      <c r="E4114" s="2" t="s">
        <v>663</v>
      </c>
      <c r="F4114" s="3">
        <v>32</v>
      </c>
    </row>
    <row r="4115" spans="1:6" s="4" customFormat="1" ht="84" hidden="1" x14ac:dyDescent="0.3">
      <c r="A4115" s="1" t="s">
        <v>510</v>
      </c>
      <c r="B4115" s="1" t="s">
        <v>1393</v>
      </c>
      <c r="C4115" s="1" t="s">
        <v>1358</v>
      </c>
      <c r="D4115" s="1" t="s">
        <v>52</v>
      </c>
      <c r="E4115" s="2" t="s">
        <v>664</v>
      </c>
      <c r="F4115" s="3">
        <v>32</v>
      </c>
    </row>
    <row r="4116" spans="1:6" s="4" customFormat="1" ht="84" hidden="1" x14ac:dyDescent="0.3">
      <c r="A4116" s="1" t="s">
        <v>510</v>
      </c>
      <c r="B4116" s="1" t="s">
        <v>1393</v>
      </c>
      <c r="C4116" s="1" t="s">
        <v>1358</v>
      </c>
      <c r="D4116" s="1" t="s">
        <v>143</v>
      </c>
      <c r="E4116" s="2" t="s">
        <v>673</v>
      </c>
      <c r="F4116" s="3">
        <v>56</v>
      </c>
    </row>
    <row r="4117" spans="1:6" s="4" customFormat="1" ht="36" hidden="1" x14ac:dyDescent="0.3">
      <c r="A4117" s="1" t="s">
        <v>510</v>
      </c>
      <c r="B4117" s="1" t="s">
        <v>1393</v>
      </c>
      <c r="C4117" s="1" t="s">
        <v>1358</v>
      </c>
      <c r="D4117" s="1" t="s">
        <v>179</v>
      </c>
      <c r="E4117" s="2" t="s">
        <v>674</v>
      </c>
      <c r="F4117" s="3">
        <v>56</v>
      </c>
    </row>
    <row r="4118" spans="1:6" s="4" customFormat="1" ht="96" x14ac:dyDescent="0.3">
      <c r="A4118" s="1" t="s">
        <v>510</v>
      </c>
      <c r="B4118" s="1" t="s">
        <v>1393</v>
      </c>
      <c r="C4118" s="1" t="s">
        <v>539</v>
      </c>
      <c r="D4118" s="1"/>
      <c r="E4118" s="2" t="s">
        <v>1197</v>
      </c>
      <c r="F4118" s="3">
        <v>245294.69189999998</v>
      </c>
    </row>
    <row r="4119" spans="1:6" s="4" customFormat="1" ht="84" x14ac:dyDescent="0.3">
      <c r="A4119" s="1" t="s">
        <v>510</v>
      </c>
      <c r="B4119" s="1" t="s">
        <v>1393</v>
      </c>
      <c r="C4119" s="1" t="s">
        <v>522</v>
      </c>
      <c r="D4119" s="1"/>
      <c r="E4119" s="2" t="s">
        <v>710</v>
      </c>
      <c r="F4119" s="3">
        <v>62200.7</v>
      </c>
    </row>
    <row r="4120" spans="1:6" s="4" customFormat="1" ht="144" hidden="1" x14ac:dyDescent="0.3">
      <c r="A4120" s="1" t="s">
        <v>510</v>
      </c>
      <c r="B4120" s="1" t="s">
        <v>1393</v>
      </c>
      <c r="C4120" s="1" t="s">
        <v>522</v>
      </c>
      <c r="D4120" s="1" t="s">
        <v>58</v>
      </c>
      <c r="E4120" s="2" t="s">
        <v>660</v>
      </c>
      <c r="F4120" s="3">
        <v>55937.7</v>
      </c>
    </row>
    <row r="4121" spans="1:6" s="4" customFormat="1" ht="36" hidden="1" x14ac:dyDescent="0.3">
      <c r="A4121" s="1" t="s">
        <v>510</v>
      </c>
      <c r="B4121" s="1" t="s">
        <v>1393</v>
      </c>
      <c r="C4121" s="1" t="s">
        <v>522</v>
      </c>
      <c r="D4121" s="1" t="s">
        <v>59</v>
      </c>
      <c r="E4121" s="2" t="s">
        <v>661</v>
      </c>
      <c r="F4121" s="3">
        <v>55937.7</v>
      </c>
    </row>
    <row r="4122" spans="1:6" s="4" customFormat="1" ht="72" hidden="1" x14ac:dyDescent="0.3">
      <c r="A4122" s="1" t="s">
        <v>510</v>
      </c>
      <c r="B4122" s="1" t="s">
        <v>1393</v>
      </c>
      <c r="C4122" s="1" t="s">
        <v>522</v>
      </c>
      <c r="D4122" s="1" t="s">
        <v>51</v>
      </c>
      <c r="E4122" s="2" t="s">
        <v>663</v>
      </c>
      <c r="F4122" s="3">
        <v>6152</v>
      </c>
    </row>
    <row r="4123" spans="1:6" s="4" customFormat="1" ht="84" hidden="1" x14ac:dyDescent="0.3">
      <c r="A4123" s="1" t="s">
        <v>510</v>
      </c>
      <c r="B4123" s="1" t="s">
        <v>1393</v>
      </c>
      <c r="C4123" s="1" t="s">
        <v>522</v>
      </c>
      <c r="D4123" s="1" t="s">
        <v>52</v>
      </c>
      <c r="E4123" s="2" t="s">
        <v>664</v>
      </c>
      <c r="F4123" s="3">
        <v>6152</v>
      </c>
    </row>
    <row r="4124" spans="1:6" s="4" customFormat="1" ht="24" hidden="1" x14ac:dyDescent="0.3">
      <c r="A4124" s="1" t="s">
        <v>510</v>
      </c>
      <c r="B4124" s="1" t="s">
        <v>1393</v>
      </c>
      <c r="C4124" s="1" t="s">
        <v>522</v>
      </c>
      <c r="D4124" s="1" t="s">
        <v>53</v>
      </c>
      <c r="E4124" s="2" t="s">
        <v>679</v>
      </c>
      <c r="F4124" s="3">
        <v>111</v>
      </c>
    </row>
    <row r="4125" spans="1:6" s="4" customFormat="1" ht="36" hidden="1" x14ac:dyDescent="0.3">
      <c r="A4125" s="1" t="s">
        <v>510</v>
      </c>
      <c r="B4125" s="1" t="s">
        <v>1393</v>
      </c>
      <c r="C4125" s="1" t="s">
        <v>522</v>
      </c>
      <c r="D4125" s="1" t="s">
        <v>60</v>
      </c>
      <c r="E4125" s="2" t="s">
        <v>682</v>
      </c>
      <c r="F4125" s="3">
        <v>111</v>
      </c>
    </row>
    <row r="4126" spans="1:6" s="4" customFormat="1" ht="60" x14ac:dyDescent="0.3">
      <c r="A4126" s="1" t="s">
        <v>510</v>
      </c>
      <c r="B4126" s="1" t="s">
        <v>1393</v>
      </c>
      <c r="C4126" s="1" t="s">
        <v>523</v>
      </c>
      <c r="D4126" s="1"/>
      <c r="E4126" s="2" t="s">
        <v>1198</v>
      </c>
      <c r="F4126" s="3">
        <v>82788.899999999994</v>
      </c>
    </row>
    <row r="4127" spans="1:6" s="4" customFormat="1" ht="72" hidden="1" x14ac:dyDescent="0.3">
      <c r="A4127" s="1" t="s">
        <v>510</v>
      </c>
      <c r="B4127" s="1" t="s">
        <v>1393</v>
      </c>
      <c r="C4127" s="1" t="s">
        <v>523</v>
      </c>
      <c r="D4127" s="1" t="s">
        <v>51</v>
      </c>
      <c r="E4127" s="2" t="s">
        <v>663</v>
      </c>
      <c r="F4127" s="3">
        <v>76469.799999999988</v>
      </c>
    </row>
    <row r="4128" spans="1:6" s="4" customFormat="1" ht="84" hidden="1" x14ac:dyDescent="0.3">
      <c r="A4128" s="1" t="s">
        <v>510</v>
      </c>
      <c r="B4128" s="1" t="s">
        <v>1393</v>
      </c>
      <c r="C4128" s="1" t="s">
        <v>523</v>
      </c>
      <c r="D4128" s="1" t="s">
        <v>52</v>
      </c>
      <c r="E4128" s="2" t="s">
        <v>664</v>
      </c>
      <c r="F4128" s="3">
        <v>76469.799999999988</v>
      </c>
    </row>
    <row r="4129" spans="1:6" s="4" customFormat="1" ht="24" hidden="1" x14ac:dyDescent="0.3">
      <c r="A4129" s="1" t="s">
        <v>510</v>
      </c>
      <c r="B4129" s="1" t="s">
        <v>1393</v>
      </c>
      <c r="C4129" s="1" t="s">
        <v>523</v>
      </c>
      <c r="D4129" s="1" t="s">
        <v>53</v>
      </c>
      <c r="E4129" s="2" t="s">
        <v>679</v>
      </c>
      <c r="F4129" s="3">
        <v>6319.1</v>
      </c>
    </row>
    <row r="4130" spans="1:6" s="4" customFormat="1" ht="36" hidden="1" x14ac:dyDescent="0.3">
      <c r="A4130" s="1" t="s">
        <v>510</v>
      </c>
      <c r="B4130" s="1" t="s">
        <v>1393</v>
      </c>
      <c r="C4130" s="1" t="s">
        <v>523</v>
      </c>
      <c r="D4130" s="1" t="s">
        <v>60</v>
      </c>
      <c r="E4130" s="2" t="s">
        <v>682</v>
      </c>
      <c r="F4130" s="3">
        <v>6319.1</v>
      </c>
    </row>
    <row r="4131" spans="1:6" s="4" customFormat="1" ht="60" x14ac:dyDescent="0.3">
      <c r="A4131" s="1" t="s">
        <v>510</v>
      </c>
      <c r="B4131" s="1" t="s">
        <v>1393</v>
      </c>
      <c r="C4131" s="1" t="s">
        <v>524</v>
      </c>
      <c r="D4131" s="1"/>
      <c r="E4131" s="2" t="s">
        <v>1199</v>
      </c>
      <c r="F4131" s="3">
        <v>100305.0919</v>
      </c>
    </row>
    <row r="4132" spans="1:6" s="4" customFormat="1" ht="72" hidden="1" x14ac:dyDescent="0.3">
      <c r="A4132" s="1" t="s">
        <v>510</v>
      </c>
      <c r="B4132" s="1" t="s">
        <v>1393</v>
      </c>
      <c r="C4132" s="1" t="s">
        <v>524</v>
      </c>
      <c r="D4132" s="1" t="s">
        <v>51</v>
      </c>
      <c r="E4132" s="2" t="s">
        <v>663</v>
      </c>
      <c r="F4132" s="3">
        <v>100305.0919</v>
      </c>
    </row>
    <row r="4133" spans="1:6" s="4" customFormat="1" ht="84" hidden="1" x14ac:dyDescent="0.3">
      <c r="A4133" s="1" t="s">
        <v>510</v>
      </c>
      <c r="B4133" s="1" t="s">
        <v>1393</v>
      </c>
      <c r="C4133" s="1" t="s">
        <v>524</v>
      </c>
      <c r="D4133" s="1" t="s">
        <v>52</v>
      </c>
      <c r="E4133" s="2" t="s">
        <v>664</v>
      </c>
      <c r="F4133" s="3">
        <v>100305.0919</v>
      </c>
    </row>
    <row r="4134" spans="1:6" s="4" customFormat="1" ht="24" x14ac:dyDescent="0.3">
      <c r="A4134" s="1" t="s">
        <v>510</v>
      </c>
      <c r="B4134" s="1" t="s">
        <v>1393</v>
      </c>
      <c r="C4134" s="1" t="s">
        <v>540</v>
      </c>
      <c r="D4134" s="1"/>
      <c r="E4134" s="2" t="s">
        <v>1200</v>
      </c>
      <c r="F4134" s="3">
        <v>39878.6</v>
      </c>
    </row>
    <row r="4135" spans="1:6" s="4" customFormat="1" ht="84" x14ac:dyDescent="0.3">
      <c r="A4135" s="1" t="s">
        <v>510</v>
      </c>
      <c r="B4135" s="1" t="s">
        <v>1393</v>
      </c>
      <c r="C4135" s="1" t="s">
        <v>525</v>
      </c>
      <c r="D4135" s="1"/>
      <c r="E4135" s="2" t="s">
        <v>710</v>
      </c>
      <c r="F4135" s="3">
        <v>15037.1</v>
      </c>
    </row>
    <row r="4136" spans="1:6" s="4" customFormat="1" ht="84" hidden="1" x14ac:dyDescent="0.3">
      <c r="A4136" s="1" t="s">
        <v>510</v>
      </c>
      <c r="B4136" s="1" t="s">
        <v>1393</v>
      </c>
      <c r="C4136" s="1" t="s">
        <v>525</v>
      </c>
      <c r="D4136" s="1" t="s">
        <v>143</v>
      </c>
      <c r="E4136" s="2" t="s">
        <v>673</v>
      </c>
      <c r="F4136" s="3">
        <v>15037.1</v>
      </c>
    </row>
    <row r="4137" spans="1:6" s="4" customFormat="1" ht="36" hidden="1" x14ac:dyDescent="0.3">
      <c r="A4137" s="1" t="s">
        <v>510</v>
      </c>
      <c r="B4137" s="1" t="s">
        <v>1393</v>
      </c>
      <c r="C4137" s="1" t="s">
        <v>525</v>
      </c>
      <c r="D4137" s="1" t="s">
        <v>179</v>
      </c>
      <c r="E4137" s="2" t="s">
        <v>674</v>
      </c>
      <c r="F4137" s="3">
        <v>15037.1</v>
      </c>
    </row>
    <row r="4138" spans="1:6" s="4" customFormat="1" ht="60" x14ac:dyDescent="0.3">
      <c r="A4138" s="1" t="s">
        <v>510</v>
      </c>
      <c r="B4138" s="1" t="s">
        <v>1393</v>
      </c>
      <c r="C4138" s="1" t="s">
        <v>526</v>
      </c>
      <c r="D4138" s="1"/>
      <c r="E4138" s="2" t="s">
        <v>1201</v>
      </c>
      <c r="F4138" s="3">
        <v>24841.5</v>
      </c>
    </row>
    <row r="4139" spans="1:6" s="4" customFormat="1" ht="84" hidden="1" x14ac:dyDescent="0.3">
      <c r="A4139" s="1" t="s">
        <v>510</v>
      </c>
      <c r="B4139" s="1" t="s">
        <v>1393</v>
      </c>
      <c r="C4139" s="1" t="s">
        <v>526</v>
      </c>
      <c r="D4139" s="1" t="s">
        <v>143</v>
      </c>
      <c r="E4139" s="2" t="s">
        <v>673</v>
      </c>
      <c r="F4139" s="3">
        <v>24841.5</v>
      </c>
    </row>
    <row r="4140" spans="1:6" s="4" customFormat="1" ht="36" hidden="1" x14ac:dyDescent="0.3">
      <c r="A4140" s="1" t="s">
        <v>510</v>
      </c>
      <c r="B4140" s="1" t="s">
        <v>1393</v>
      </c>
      <c r="C4140" s="1" t="s">
        <v>526</v>
      </c>
      <c r="D4140" s="1" t="s">
        <v>179</v>
      </c>
      <c r="E4140" s="2" t="s">
        <v>674</v>
      </c>
      <c r="F4140" s="3">
        <v>24841.5</v>
      </c>
    </row>
    <row r="4141" spans="1:6" s="4" customFormat="1" ht="36" x14ac:dyDescent="0.3">
      <c r="A4141" s="1" t="s">
        <v>510</v>
      </c>
      <c r="B4141" s="1" t="s">
        <v>1393</v>
      </c>
      <c r="C4141" s="1" t="s">
        <v>63</v>
      </c>
      <c r="D4141" s="1"/>
      <c r="E4141" s="2" t="s">
        <v>115</v>
      </c>
      <c r="F4141" s="3">
        <v>95837.1</v>
      </c>
    </row>
    <row r="4142" spans="1:6" s="4" customFormat="1" ht="96" x14ac:dyDescent="0.3">
      <c r="A4142" s="1" t="s">
        <v>510</v>
      </c>
      <c r="B4142" s="1" t="s">
        <v>1393</v>
      </c>
      <c r="C4142" s="1" t="s">
        <v>528</v>
      </c>
      <c r="D4142" s="1"/>
      <c r="E4142" s="2" t="s">
        <v>118</v>
      </c>
      <c r="F4142" s="3">
        <v>2072.1</v>
      </c>
    </row>
    <row r="4143" spans="1:6" s="4" customFormat="1" ht="72" hidden="1" x14ac:dyDescent="0.3">
      <c r="A4143" s="1" t="s">
        <v>510</v>
      </c>
      <c r="B4143" s="1" t="s">
        <v>1393</v>
      </c>
      <c r="C4143" s="1" t="s">
        <v>528</v>
      </c>
      <c r="D4143" s="1" t="s">
        <v>51</v>
      </c>
      <c r="E4143" s="2" t="s">
        <v>663</v>
      </c>
      <c r="F4143" s="3">
        <v>2072.1</v>
      </c>
    </row>
    <row r="4144" spans="1:6" s="4" customFormat="1" ht="84" hidden="1" x14ac:dyDescent="0.3">
      <c r="A4144" s="1" t="s">
        <v>510</v>
      </c>
      <c r="B4144" s="1" t="s">
        <v>1393</v>
      </c>
      <c r="C4144" s="1" t="s">
        <v>528</v>
      </c>
      <c r="D4144" s="1" t="s">
        <v>52</v>
      </c>
      <c r="E4144" s="2" t="s">
        <v>664</v>
      </c>
      <c r="F4144" s="3">
        <v>2072.1</v>
      </c>
    </row>
    <row r="4145" spans="1:6" s="4" customFormat="1" ht="48" x14ac:dyDescent="0.3">
      <c r="A4145" s="1" t="s">
        <v>510</v>
      </c>
      <c r="B4145" s="1" t="s">
        <v>1393</v>
      </c>
      <c r="C4145" s="1" t="s">
        <v>85</v>
      </c>
      <c r="D4145" s="1"/>
      <c r="E4145" s="2" t="s">
        <v>119</v>
      </c>
      <c r="F4145" s="3">
        <v>22707.8</v>
      </c>
    </row>
    <row r="4146" spans="1:6" s="4" customFormat="1" ht="72" hidden="1" x14ac:dyDescent="0.3">
      <c r="A4146" s="1" t="s">
        <v>510</v>
      </c>
      <c r="B4146" s="1" t="s">
        <v>1393</v>
      </c>
      <c r="C4146" s="1" t="s">
        <v>85</v>
      </c>
      <c r="D4146" s="1" t="s">
        <v>51</v>
      </c>
      <c r="E4146" s="2" t="s">
        <v>663</v>
      </c>
      <c r="F4146" s="3">
        <v>22707.8</v>
      </c>
    </row>
    <row r="4147" spans="1:6" s="4" customFormat="1" ht="84" hidden="1" x14ac:dyDescent="0.3">
      <c r="A4147" s="1" t="s">
        <v>510</v>
      </c>
      <c r="B4147" s="1" t="s">
        <v>1393</v>
      </c>
      <c r="C4147" s="1" t="s">
        <v>85</v>
      </c>
      <c r="D4147" s="1" t="s">
        <v>52</v>
      </c>
      <c r="E4147" s="2" t="s">
        <v>664</v>
      </c>
      <c r="F4147" s="3">
        <v>22707.8</v>
      </c>
    </row>
    <row r="4148" spans="1:6" s="4" customFormat="1" ht="60" x14ac:dyDescent="0.3">
      <c r="A4148" s="1" t="s">
        <v>510</v>
      </c>
      <c r="B4148" s="1" t="s">
        <v>1393</v>
      </c>
      <c r="C4148" s="1" t="s">
        <v>529</v>
      </c>
      <c r="D4148" s="1"/>
      <c r="E4148" s="2" t="s">
        <v>120</v>
      </c>
      <c r="F4148" s="3">
        <v>46</v>
      </c>
    </row>
    <row r="4149" spans="1:6" s="4" customFormat="1" ht="36" hidden="1" x14ac:dyDescent="0.3">
      <c r="A4149" s="1" t="s">
        <v>510</v>
      </c>
      <c r="B4149" s="1" t="s">
        <v>1393</v>
      </c>
      <c r="C4149" s="1" t="s">
        <v>529</v>
      </c>
      <c r="D4149" s="1" t="s">
        <v>190</v>
      </c>
      <c r="E4149" s="2" t="s">
        <v>665</v>
      </c>
      <c r="F4149" s="3">
        <v>46</v>
      </c>
    </row>
    <row r="4150" spans="1:6" s="4" customFormat="1" ht="24" hidden="1" x14ac:dyDescent="0.3">
      <c r="A4150" s="1" t="s">
        <v>510</v>
      </c>
      <c r="B4150" s="1" t="s">
        <v>1393</v>
      </c>
      <c r="C4150" s="1" t="s">
        <v>529</v>
      </c>
      <c r="D4150" s="1" t="s">
        <v>515</v>
      </c>
      <c r="E4150" s="2" t="s">
        <v>670</v>
      </c>
      <c r="F4150" s="3">
        <v>46</v>
      </c>
    </row>
    <row r="4151" spans="1:6" s="4" customFormat="1" ht="72" x14ac:dyDescent="0.3">
      <c r="A4151" s="1" t="s">
        <v>510</v>
      </c>
      <c r="B4151" s="1" t="s">
        <v>1393</v>
      </c>
      <c r="C4151" s="1" t="s">
        <v>530</v>
      </c>
      <c r="D4151" s="1"/>
      <c r="E4151" s="2" t="s">
        <v>121</v>
      </c>
      <c r="F4151" s="3">
        <v>1.5</v>
      </c>
    </row>
    <row r="4152" spans="1:6" s="4" customFormat="1" ht="72" hidden="1" x14ac:dyDescent="0.3">
      <c r="A4152" s="1" t="s">
        <v>510</v>
      </c>
      <c r="B4152" s="1" t="s">
        <v>1393</v>
      </c>
      <c r="C4152" s="1" t="s">
        <v>530</v>
      </c>
      <c r="D4152" s="1" t="s">
        <v>51</v>
      </c>
      <c r="E4152" s="2" t="s">
        <v>663</v>
      </c>
      <c r="F4152" s="3">
        <v>1.5</v>
      </c>
    </row>
    <row r="4153" spans="1:6" s="4" customFormat="1" ht="84" hidden="1" x14ac:dyDescent="0.3">
      <c r="A4153" s="1" t="s">
        <v>510</v>
      </c>
      <c r="B4153" s="1" t="s">
        <v>1393</v>
      </c>
      <c r="C4153" s="1" t="s">
        <v>530</v>
      </c>
      <c r="D4153" s="1" t="s">
        <v>52</v>
      </c>
      <c r="E4153" s="2" t="s">
        <v>664</v>
      </c>
      <c r="F4153" s="3">
        <v>1.5</v>
      </c>
    </row>
    <row r="4154" spans="1:6" s="4" customFormat="1" ht="60" x14ac:dyDescent="0.3">
      <c r="A4154" s="1" t="s">
        <v>510</v>
      </c>
      <c r="B4154" s="1" t="s">
        <v>1393</v>
      </c>
      <c r="C4154" s="1" t="s">
        <v>531</v>
      </c>
      <c r="D4154" s="1"/>
      <c r="E4154" s="2" t="s">
        <v>122</v>
      </c>
      <c r="F4154" s="3">
        <v>13.5</v>
      </c>
    </row>
    <row r="4155" spans="1:6" s="4" customFormat="1" ht="72" hidden="1" x14ac:dyDescent="0.3">
      <c r="A4155" s="1" t="s">
        <v>510</v>
      </c>
      <c r="B4155" s="1" t="s">
        <v>1393</v>
      </c>
      <c r="C4155" s="1" t="s">
        <v>531</v>
      </c>
      <c r="D4155" s="1" t="s">
        <v>51</v>
      </c>
      <c r="E4155" s="2" t="s">
        <v>663</v>
      </c>
      <c r="F4155" s="3">
        <v>13.5</v>
      </c>
    </row>
    <row r="4156" spans="1:6" s="4" customFormat="1" ht="84" hidden="1" x14ac:dyDescent="0.3">
      <c r="A4156" s="1" t="s">
        <v>510</v>
      </c>
      <c r="B4156" s="1" t="s">
        <v>1393</v>
      </c>
      <c r="C4156" s="1" t="s">
        <v>531</v>
      </c>
      <c r="D4156" s="1" t="s">
        <v>52</v>
      </c>
      <c r="E4156" s="2" t="s">
        <v>664</v>
      </c>
      <c r="F4156" s="3">
        <v>13.5</v>
      </c>
    </row>
    <row r="4157" spans="1:6" s="4" customFormat="1" ht="48" x14ac:dyDescent="0.3">
      <c r="A4157" s="1" t="s">
        <v>510</v>
      </c>
      <c r="B4157" s="1" t="s">
        <v>1393</v>
      </c>
      <c r="C4157" s="1" t="s">
        <v>532</v>
      </c>
      <c r="D4157" s="1"/>
      <c r="E4157" s="2" t="s">
        <v>123</v>
      </c>
      <c r="F4157" s="3">
        <v>59418.9</v>
      </c>
    </row>
    <row r="4158" spans="1:6" s="4" customFormat="1" ht="72" hidden="1" x14ac:dyDescent="0.3">
      <c r="A4158" s="1" t="s">
        <v>510</v>
      </c>
      <c r="B4158" s="1" t="s">
        <v>1393</v>
      </c>
      <c r="C4158" s="1" t="s">
        <v>532</v>
      </c>
      <c r="D4158" s="1" t="s">
        <v>51</v>
      </c>
      <c r="E4158" s="2" t="s">
        <v>663</v>
      </c>
      <c r="F4158" s="3">
        <v>16418.900000000001</v>
      </c>
    </row>
    <row r="4159" spans="1:6" s="4" customFormat="1" ht="84" hidden="1" x14ac:dyDescent="0.3">
      <c r="A4159" s="1" t="s">
        <v>510</v>
      </c>
      <c r="B4159" s="1" t="s">
        <v>1393</v>
      </c>
      <c r="C4159" s="1" t="s">
        <v>532</v>
      </c>
      <c r="D4159" s="1" t="s">
        <v>52</v>
      </c>
      <c r="E4159" s="2" t="s">
        <v>664</v>
      </c>
      <c r="F4159" s="3">
        <v>16418.900000000001</v>
      </c>
    </row>
    <row r="4160" spans="1:6" s="4" customFormat="1" ht="24" hidden="1" x14ac:dyDescent="0.3">
      <c r="A4160" s="1" t="s">
        <v>510</v>
      </c>
      <c r="B4160" s="1" t="s">
        <v>1393</v>
      </c>
      <c r="C4160" s="1" t="s">
        <v>532</v>
      </c>
      <c r="D4160" s="1" t="s">
        <v>53</v>
      </c>
      <c r="E4160" s="2" t="s">
        <v>679</v>
      </c>
      <c r="F4160" s="3">
        <v>43000</v>
      </c>
    </row>
    <row r="4161" spans="1:6" s="4" customFormat="1" ht="120" hidden="1" x14ac:dyDescent="0.3">
      <c r="A4161" s="1" t="s">
        <v>510</v>
      </c>
      <c r="B4161" s="1" t="s">
        <v>1393</v>
      </c>
      <c r="C4161" s="1" t="s">
        <v>532</v>
      </c>
      <c r="D4161" s="1" t="s">
        <v>262</v>
      </c>
      <c r="E4161" s="2" t="s">
        <v>680</v>
      </c>
      <c r="F4161" s="3">
        <v>43000</v>
      </c>
    </row>
    <row r="4162" spans="1:6" s="4" customFormat="1" ht="144" x14ac:dyDescent="0.3">
      <c r="A4162" s="1" t="s">
        <v>510</v>
      </c>
      <c r="B4162" s="1" t="s">
        <v>1393</v>
      </c>
      <c r="C4162" s="1" t="s">
        <v>533</v>
      </c>
      <c r="D4162" s="1"/>
      <c r="E4162" s="2" t="s">
        <v>1206</v>
      </c>
      <c r="F4162" s="3">
        <v>1391.2000000000003</v>
      </c>
    </row>
    <row r="4163" spans="1:6" s="4" customFormat="1" ht="72" hidden="1" x14ac:dyDescent="0.3">
      <c r="A4163" s="1" t="s">
        <v>510</v>
      </c>
      <c r="B4163" s="1" t="s">
        <v>1393</v>
      </c>
      <c r="C4163" s="1" t="s">
        <v>533</v>
      </c>
      <c r="D4163" s="1" t="s">
        <v>51</v>
      </c>
      <c r="E4163" s="2" t="s">
        <v>663</v>
      </c>
      <c r="F4163" s="3">
        <v>1391.2000000000003</v>
      </c>
    </row>
    <row r="4164" spans="1:6" s="4" customFormat="1" ht="84" hidden="1" x14ac:dyDescent="0.3">
      <c r="A4164" s="1" t="s">
        <v>510</v>
      </c>
      <c r="B4164" s="1" t="s">
        <v>1393</v>
      </c>
      <c r="C4164" s="1" t="s">
        <v>533</v>
      </c>
      <c r="D4164" s="1" t="s">
        <v>52</v>
      </c>
      <c r="E4164" s="2" t="s">
        <v>664</v>
      </c>
      <c r="F4164" s="3">
        <v>1391.2000000000003</v>
      </c>
    </row>
    <row r="4165" spans="1:6" s="4" customFormat="1" ht="108" x14ac:dyDescent="0.3">
      <c r="A4165" s="1" t="s">
        <v>510</v>
      </c>
      <c r="B4165" s="1" t="s">
        <v>1393</v>
      </c>
      <c r="C4165" s="1" t="s">
        <v>534</v>
      </c>
      <c r="D4165" s="1"/>
      <c r="E4165" s="2" t="s">
        <v>1207</v>
      </c>
      <c r="F4165" s="3">
        <v>7467.1</v>
      </c>
    </row>
    <row r="4166" spans="1:6" s="4" customFormat="1" ht="72" hidden="1" x14ac:dyDescent="0.3">
      <c r="A4166" s="1" t="s">
        <v>510</v>
      </c>
      <c r="B4166" s="1" t="s">
        <v>1393</v>
      </c>
      <c r="C4166" s="1" t="s">
        <v>534</v>
      </c>
      <c r="D4166" s="1" t="s">
        <v>51</v>
      </c>
      <c r="E4166" s="2" t="s">
        <v>663</v>
      </c>
      <c r="F4166" s="3">
        <v>7467.1</v>
      </c>
    </row>
    <row r="4167" spans="1:6" s="4" customFormat="1" ht="84" hidden="1" x14ac:dyDescent="0.3">
      <c r="A4167" s="1" t="s">
        <v>510</v>
      </c>
      <c r="B4167" s="1" t="s">
        <v>1393</v>
      </c>
      <c r="C4167" s="1" t="s">
        <v>534</v>
      </c>
      <c r="D4167" s="1" t="s">
        <v>52</v>
      </c>
      <c r="E4167" s="2" t="s">
        <v>664</v>
      </c>
      <c r="F4167" s="3">
        <v>7467.1</v>
      </c>
    </row>
    <row r="4168" spans="1:6" s="4" customFormat="1" ht="36" x14ac:dyDescent="0.3">
      <c r="A4168" s="1" t="s">
        <v>510</v>
      </c>
      <c r="B4168" s="1" t="s">
        <v>1393</v>
      </c>
      <c r="C4168" s="1" t="s">
        <v>535</v>
      </c>
      <c r="D4168" s="1"/>
      <c r="E4168" s="2" t="s">
        <v>1208</v>
      </c>
      <c r="F4168" s="3">
        <v>2316.5</v>
      </c>
    </row>
    <row r="4169" spans="1:6" s="4" customFormat="1" ht="24" hidden="1" x14ac:dyDescent="0.3">
      <c r="A4169" s="1" t="s">
        <v>510</v>
      </c>
      <c r="B4169" s="1" t="s">
        <v>1393</v>
      </c>
      <c r="C4169" s="1" t="s">
        <v>535</v>
      </c>
      <c r="D4169" s="1" t="s">
        <v>53</v>
      </c>
      <c r="E4169" s="2" t="s">
        <v>679</v>
      </c>
      <c r="F4169" s="3">
        <v>2316.5</v>
      </c>
    </row>
    <row r="4170" spans="1:6" s="4" customFormat="1" ht="36" hidden="1" x14ac:dyDescent="0.3">
      <c r="A4170" s="1" t="s">
        <v>510</v>
      </c>
      <c r="B4170" s="1" t="s">
        <v>1393</v>
      </c>
      <c r="C4170" s="1" t="s">
        <v>535</v>
      </c>
      <c r="D4170" s="1" t="s">
        <v>60</v>
      </c>
      <c r="E4170" s="2" t="s">
        <v>682</v>
      </c>
      <c r="F4170" s="3">
        <v>1659.5</v>
      </c>
    </row>
    <row r="4171" spans="1:6" s="4" customFormat="1" ht="84" hidden="1" x14ac:dyDescent="0.3">
      <c r="A4171" s="1" t="s">
        <v>510</v>
      </c>
      <c r="B4171" s="1" t="s">
        <v>1393</v>
      </c>
      <c r="C4171" s="1" t="s">
        <v>535</v>
      </c>
      <c r="D4171" s="1" t="s">
        <v>536</v>
      </c>
      <c r="E4171" s="2" t="s">
        <v>683</v>
      </c>
      <c r="F4171" s="3">
        <v>657</v>
      </c>
    </row>
    <row r="4172" spans="1:6" s="4" customFormat="1" ht="84" x14ac:dyDescent="0.3">
      <c r="A4172" s="1" t="s">
        <v>510</v>
      </c>
      <c r="B4172" s="1" t="s">
        <v>1393</v>
      </c>
      <c r="C4172" s="1" t="s">
        <v>537</v>
      </c>
      <c r="D4172" s="1"/>
      <c r="E4172" s="2" t="s">
        <v>1217</v>
      </c>
      <c r="F4172" s="3">
        <v>57.5</v>
      </c>
    </row>
    <row r="4173" spans="1:6" s="4" customFormat="1" ht="36" hidden="1" x14ac:dyDescent="0.3">
      <c r="A4173" s="1" t="s">
        <v>510</v>
      </c>
      <c r="B4173" s="1" t="s">
        <v>1393</v>
      </c>
      <c r="C4173" s="1" t="s">
        <v>537</v>
      </c>
      <c r="D4173" s="1" t="s">
        <v>190</v>
      </c>
      <c r="E4173" s="2" t="s">
        <v>665</v>
      </c>
      <c r="F4173" s="3">
        <v>57.5</v>
      </c>
    </row>
    <row r="4174" spans="1:6" s="4" customFormat="1" ht="24" hidden="1" x14ac:dyDescent="0.3">
      <c r="A4174" s="1" t="s">
        <v>510</v>
      </c>
      <c r="B4174" s="1" t="s">
        <v>1393</v>
      </c>
      <c r="C4174" s="1" t="s">
        <v>537</v>
      </c>
      <c r="D4174" s="1" t="s">
        <v>515</v>
      </c>
      <c r="E4174" s="2" t="s">
        <v>670</v>
      </c>
      <c r="F4174" s="3">
        <v>57.5</v>
      </c>
    </row>
    <row r="4175" spans="1:6" s="4" customFormat="1" ht="72" x14ac:dyDescent="0.3">
      <c r="A4175" s="1" t="s">
        <v>510</v>
      </c>
      <c r="B4175" s="1" t="s">
        <v>1393</v>
      </c>
      <c r="C4175" s="1" t="s">
        <v>538</v>
      </c>
      <c r="D4175" s="1"/>
      <c r="E4175" s="2" t="s">
        <v>1218</v>
      </c>
      <c r="F4175" s="3">
        <v>345</v>
      </c>
    </row>
    <row r="4176" spans="1:6" s="4" customFormat="1" ht="36" hidden="1" x14ac:dyDescent="0.3">
      <c r="A4176" s="1" t="s">
        <v>510</v>
      </c>
      <c r="B4176" s="1" t="s">
        <v>1393</v>
      </c>
      <c r="C4176" s="1" t="s">
        <v>538</v>
      </c>
      <c r="D4176" s="1" t="s">
        <v>190</v>
      </c>
      <c r="E4176" s="2" t="s">
        <v>665</v>
      </c>
      <c r="F4176" s="3">
        <v>345</v>
      </c>
    </row>
    <row r="4177" spans="1:6" s="4" customFormat="1" ht="24" hidden="1" x14ac:dyDescent="0.3">
      <c r="A4177" s="1" t="s">
        <v>510</v>
      </c>
      <c r="B4177" s="1" t="s">
        <v>1393</v>
      </c>
      <c r="C4177" s="1" t="s">
        <v>538</v>
      </c>
      <c r="D4177" s="1" t="s">
        <v>515</v>
      </c>
      <c r="E4177" s="2" t="s">
        <v>670</v>
      </c>
      <c r="F4177" s="3">
        <v>345</v>
      </c>
    </row>
    <row r="4178" spans="1:6" s="4" customFormat="1" ht="36" hidden="1" x14ac:dyDescent="0.3">
      <c r="A4178" s="1" t="s">
        <v>510</v>
      </c>
      <c r="B4178" s="1" t="s">
        <v>147</v>
      </c>
      <c r="C4178" s="1"/>
      <c r="D4178" s="1"/>
      <c r="E4178" s="2" t="s">
        <v>622</v>
      </c>
      <c r="F4178" s="3">
        <v>1609</v>
      </c>
    </row>
    <row r="4179" spans="1:6" s="4" customFormat="1" hidden="1" x14ac:dyDescent="0.3">
      <c r="A4179" s="1" t="s">
        <v>510</v>
      </c>
      <c r="B4179" s="1" t="s">
        <v>1424</v>
      </c>
      <c r="C4179" s="1"/>
      <c r="D4179" s="1"/>
      <c r="E4179" s="2" t="s">
        <v>643</v>
      </c>
      <c r="F4179" s="3">
        <v>1609</v>
      </c>
    </row>
    <row r="4180" spans="1:6" s="4" customFormat="1" ht="60" x14ac:dyDescent="0.3">
      <c r="A4180" s="1" t="s">
        <v>510</v>
      </c>
      <c r="B4180" s="1" t="s">
        <v>1424</v>
      </c>
      <c r="C4180" s="1" t="s">
        <v>335</v>
      </c>
      <c r="D4180" s="1"/>
      <c r="E4180" s="2" t="s">
        <v>1109</v>
      </c>
      <c r="F4180" s="3">
        <v>1609</v>
      </c>
    </row>
    <row r="4181" spans="1:6" s="4" customFormat="1" ht="72" x14ac:dyDescent="0.3">
      <c r="A4181" s="1" t="s">
        <v>510</v>
      </c>
      <c r="B4181" s="1" t="s">
        <v>1424</v>
      </c>
      <c r="C4181" s="1" t="s">
        <v>542</v>
      </c>
      <c r="D4181" s="1"/>
      <c r="E4181" s="2" t="s">
        <v>1110</v>
      </c>
      <c r="F4181" s="3">
        <v>1609</v>
      </c>
    </row>
    <row r="4182" spans="1:6" s="4" customFormat="1" ht="84" x14ac:dyDescent="0.3">
      <c r="A4182" s="1" t="s">
        <v>510</v>
      </c>
      <c r="B4182" s="1" t="s">
        <v>1424</v>
      </c>
      <c r="C4182" s="1" t="s">
        <v>541</v>
      </c>
      <c r="D4182" s="1"/>
      <c r="E4182" s="2" t="s">
        <v>1116</v>
      </c>
      <c r="F4182" s="3">
        <v>1609</v>
      </c>
    </row>
    <row r="4183" spans="1:6" s="4" customFormat="1" ht="72" hidden="1" x14ac:dyDescent="0.3">
      <c r="A4183" s="1" t="s">
        <v>510</v>
      </c>
      <c r="B4183" s="1" t="s">
        <v>1424</v>
      </c>
      <c r="C4183" s="1" t="s">
        <v>541</v>
      </c>
      <c r="D4183" s="1" t="s">
        <v>51</v>
      </c>
      <c r="E4183" s="2" t="s">
        <v>663</v>
      </c>
      <c r="F4183" s="3">
        <v>1609</v>
      </c>
    </row>
    <row r="4184" spans="1:6" s="4" customFormat="1" ht="84" hidden="1" x14ac:dyDescent="0.3">
      <c r="A4184" s="1" t="s">
        <v>510</v>
      </c>
      <c r="B4184" s="1" t="s">
        <v>1424</v>
      </c>
      <c r="C4184" s="1" t="s">
        <v>541</v>
      </c>
      <c r="D4184" s="1" t="s">
        <v>52</v>
      </c>
      <c r="E4184" s="2" t="s">
        <v>664</v>
      </c>
      <c r="F4184" s="3">
        <v>1609</v>
      </c>
    </row>
    <row r="4185" spans="1:6" s="4" customFormat="1" hidden="1" x14ac:dyDescent="0.3">
      <c r="A4185" s="1" t="s">
        <v>510</v>
      </c>
      <c r="B4185" s="1" t="s">
        <v>223</v>
      </c>
      <c r="C4185" s="1"/>
      <c r="D4185" s="1"/>
      <c r="E4185" s="2" t="s">
        <v>627</v>
      </c>
      <c r="F4185" s="3">
        <v>7238.2</v>
      </c>
    </row>
    <row r="4186" spans="1:6" s="4" customFormat="1" ht="36" hidden="1" x14ac:dyDescent="0.3">
      <c r="A4186" s="1" t="s">
        <v>510</v>
      </c>
      <c r="B4186" s="1" t="s">
        <v>1410</v>
      </c>
      <c r="C4186" s="1"/>
      <c r="D4186" s="1"/>
      <c r="E4186" s="2" t="s">
        <v>656</v>
      </c>
      <c r="F4186" s="3">
        <v>7238.2</v>
      </c>
    </row>
    <row r="4187" spans="1:6" s="4" customFormat="1" ht="60" x14ac:dyDescent="0.3">
      <c r="A4187" s="1" t="s">
        <v>510</v>
      </c>
      <c r="B4187" s="1" t="s">
        <v>1410</v>
      </c>
      <c r="C4187" s="1" t="s">
        <v>62</v>
      </c>
      <c r="D4187" s="1"/>
      <c r="E4187" s="2" t="s">
        <v>1196</v>
      </c>
      <c r="F4187" s="3">
        <v>7238.2</v>
      </c>
    </row>
    <row r="4188" spans="1:6" s="4" customFormat="1" ht="36" x14ac:dyDescent="0.3">
      <c r="A4188" s="1" t="s">
        <v>510</v>
      </c>
      <c r="B4188" s="1" t="s">
        <v>1410</v>
      </c>
      <c r="C4188" s="1" t="s">
        <v>63</v>
      </c>
      <c r="D4188" s="1"/>
      <c r="E4188" s="2" t="s">
        <v>115</v>
      </c>
      <c r="F4188" s="3">
        <v>7238.2</v>
      </c>
    </row>
    <row r="4189" spans="1:6" s="4" customFormat="1" ht="84" x14ac:dyDescent="0.3">
      <c r="A4189" s="1" t="s">
        <v>510</v>
      </c>
      <c r="B4189" s="1" t="s">
        <v>1410</v>
      </c>
      <c r="C4189" s="1" t="s">
        <v>543</v>
      </c>
      <c r="D4189" s="1"/>
      <c r="E4189" s="2" t="s">
        <v>1216</v>
      </c>
      <c r="F4189" s="3">
        <v>7238.2</v>
      </c>
    </row>
    <row r="4190" spans="1:6" s="4" customFormat="1" ht="36" hidden="1" x14ac:dyDescent="0.3">
      <c r="A4190" s="1" t="s">
        <v>510</v>
      </c>
      <c r="B4190" s="1" t="s">
        <v>1410</v>
      </c>
      <c r="C4190" s="1" t="s">
        <v>543</v>
      </c>
      <c r="D4190" s="1" t="s">
        <v>190</v>
      </c>
      <c r="E4190" s="2" t="s">
        <v>665</v>
      </c>
      <c r="F4190" s="3">
        <v>7238.2</v>
      </c>
    </row>
    <row r="4191" spans="1:6" s="4" customFormat="1" ht="60" hidden="1" x14ac:dyDescent="0.3">
      <c r="A4191" s="1" t="s">
        <v>510</v>
      </c>
      <c r="B4191" s="1" t="s">
        <v>1410</v>
      </c>
      <c r="C4191" s="1" t="s">
        <v>543</v>
      </c>
      <c r="D4191" s="1" t="s">
        <v>475</v>
      </c>
      <c r="E4191" s="2" t="s">
        <v>667</v>
      </c>
      <c r="F4191" s="3">
        <v>7238.2</v>
      </c>
    </row>
    <row r="4192" spans="1:6" s="4" customFormat="1" ht="60" hidden="1" x14ac:dyDescent="0.3">
      <c r="A4192" s="1" t="s">
        <v>992</v>
      </c>
      <c r="B4192" s="1" t="s">
        <v>1396</v>
      </c>
      <c r="C4192" s="1"/>
      <c r="D4192" s="1"/>
      <c r="E4192" s="2" t="s">
        <v>1014</v>
      </c>
      <c r="F4192" s="3">
        <v>936555.6889999999</v>
      </c>
    </row>
    <row r="4193" spans="1:6" s="4" customFormat="1" hidden="1" x14ac:dyDescent="0.3">
      <c r="A4193" s="1" t="s">
        <v>992</v>
      </c>
      <c r="B4193" s="1" t="s">
        <v>111</v>
      </c>
      <c r="C4193" s="1"/>
      <c r="D4193" s="1"/>
      <c r="E4193" s="2" t="s">
        <v>624</v>
      </c>
      <c r="F4193" s="3">
        <v>2467.2999999999997</v>
      </c>
    </row>
    <row r="4194" spans="1:6" s="4" customFormat="1" ht="24" hidden="1" x14ac:dyDescent="0.3">
      <c r="A4194" s="1" t="s">
        <v>992</v>
      </c>
      <c r="B4194" s="1" t="s">
        <v>1406</v>
      </c>
      <c r="C4194" s="1"/>
      <c r="D4194" s="1"/>
      <c r="E4194" s="2" t="s">
        <v>650</v>
      </c>
      <c r="F4194" s="3">
        <v>2467.2999999999997</v>
      </c>
    </row>
    <row r="4195" spans="1:6" s="4" customFormat="1" ht="108" x14ac:dyDescent="0.3">
      <c r="A4195" s="1" t="s">
        <v>992</v>
      </c>
      <c r="B4195" s="1" t="s">
        <v>1406</v>
      </c>
      <c r="C4195" s="1" t="s">
        <v>167</v>
      </c>
      <c r="D4195" s="1"/>
      <c r="E4195" s="2" t="s">
        <v>768</v>
      </c>
      <c r="F4195" s="3">
        <v>2467.2999999999997</v>
      </c>
    </row>
    <row r="4196" spans="1:6" s="4" customFormat="1" ht="60" x14ac:dyDescent="0.3">
      <c r="A4196" s="1" t="s">
        <v>992</v>
      </c>
      <c r="B4196" s="1" t="s">
        <v>1406</v>
      </c>
      <c r="C4196" s="1" t="s">
        <v>193</v>
      </c>
      <c r="D4196" s="1"/>
      <c r="E4196" s="2" t="s">
        <v>786</v>
      </c>
      <c r="F4196" s="3">
        <v>2467.2999999999997</v>
      </c>
    </row>
    <row r="4197" spans="1:6" s="4" customFormat="1" ht="84" x14ac:dyDescent="0.3">
      <c r="A4197" s="1" t="s">
        <v>992</v>
      </c>
      <c r="B4197" s="1" t="s">
        <v>1406</v>
      </c>
      <c r="C4197" s="1" t="s">
        <v>194</v>
      </c>
      <c r="D4197" s="1"/>
      <c r="E4197" s="2" t="s">
        <v>789</v>
      </c>
      <c r="F4197" s="3">
        <v>2467.2999999999997</v>
      </c>
    </row>
    <row r="4198" spans="1:6" s="4" customFormat="1" ht="84" x14ac:dyDescent="0.3">
      <c r="A4198" s="1" t="s">
        <v>992</v>
      </c>
      <c r="B4198" s="1" t="s">
        <v>1406</v>
      </c>
      <c r="C4198" s="1" t="s">
        <v>178</v>
      </c>
      <c r="D4198" s="1"/>
      <c r="E4198" s="2" t="s">
        <v>710</v>
      </c>
      <c r="F4198" s="3">
        <v>2461.1</v>
      </c>
    </row>
    <row r="4199" spans="1:6" s="4" customFormat="1" ht="84" hidden="1" x14ac:dyDescent="0.3">
      <c r="A4199" s="1" t="s">
        <v>992</v>
      </c>
      <c r="B4199" s="1" t="s">
        <v>1406</v>
      </c>
      <c r="C4199" s="1" t="s">
        <v>178</v>
      </c>
      <c r="D4199" s="1" t="s">
        <v>143</v>
      </c>
      <c r="E4199" s="2" t="s">
        <v>673</v>
      </c>
      <c r="F4199" s="3">
        <v>2461.1</v>
      </c>
    </row>
    <row r="4200" spans="1:6" s="4" customFormat="1" ht="36" hidden="1" x14ac:dyDescent="0.3">
      <c r="A4200" s="1" t="s">
        <v>992</v>
      </c>
      <c r="B4200" s="1" t="s">
        <v>1406</v>
      </c>
      <c r="C4200" s="1" t="s">
        <v>178</v>
      </c>
      <c r="D4200" s="1" t="s">
        <v>179</v>
      </c>
      <c r="E4200" s="2" t="s">
        <v>674</v>
      </c>
      <c r="F4200" s="3">
        <v>931.4</v>
      </c>
    </row>
    <row r="4201" spans="1:6" s="4" customFormat="1" ht="36" hidden="1" x14ac:dyDescent="0.3">
      <c r="A4201" s="1" t="s">
        <v>992</v>
      </c>
      <c r="B4201" s="1" t="s">
        <v>1406</v>
      </c>
      <c r="C4201" s="1" t="s">
        <v>178</v>
      </c>
      <c r="D4201" s="1" t="s">
        <v>155</v>
      </c>
      <c r="E4201" s="2" t="s">
        <v>675</v>
      </c>
      <c r="F4201" s="3">
        <v>1529.7</v>
      </c>
    </row>
    <row r="4202" spans="1:6" s="4" customFormat="1" ht="36" x14ac:dyDescent="0.3">
      <c r="A4202" s="1" t="s">
        <v>992</v>
      </c>
      <c r="B4202" s="1" t="s">
        <v>1406</v>
      </c>
      <c r="C4202" s="1" t="s">
        <v>180</v>
      </c>
      <c r="D4202" s="1"/>
      <c r="E4202" s="2" t="s">
        <v>734</v>
      </c>
      <c r="F4202" s="3">
        <v>6.1999999999999993</v>
      </c>
    </row>
    <row r="4203" spans="1:6" s="4" customFormat="1" ht="84" hidden="1" x14ac:dyDescent="0.3">
      <c r="A4203" s="1" t="s">
        <v>992</v>
      </c>
      <c r="B4203" s="1" t="s">
        <v>1406</v>
      </c>
      <c r="C4203" s="1" t="s">
        <v>180</v>
      </c>
      <c r="D4203" s="1" t="s">
        <v>143</v>
      </c>
      <c r="E4203" s="2" t="s">
        <v>673</v>
      </c>
      <c r="F4203" s="3">
        <v>6.1999999999999993</v>
      </c>
    </row>
    <row r="4204" spans="1:6" s="4" customFormat="1" ht="36" hidden="1" x14ac:dyDescent="0.3">
      <c r="A4204" s="1" t="s">
        <v>992</v>
      </c>
      <c r="B4204" s="1" t="s">
        <v>1406</v>
      </c>
      <c r="C4204" s="1" t="s">
        <v>180</v>
      </c>
      <c r="D4204" s="1" t="s">
        <v>179</v>
      </c>
      <c r="E4204" s="2" t="s">
        <v>674</v>
      </c>
      <c r="F4204" s="3">
        <v>2.2999999999999998</v>
      </c>
    </row>
    <row r="4205" spans="1:6" s="4" customFormat="1" ht="36" hidden="1" x14ac:dyDescent="0.3">
      <c r="A4205" s="1" t="s">
        <v>992</v>
      </c>
      <c r="B4205" s="1" t="s">
        <v>1406</v>
      </c>
      <c r="C4205" s="1" t="s">
        <v>180</v>
      </c>
      <c r="D4205" s="1" t="s">
        <v>155</v>
      </c>
      <c r="E4205" s="2" t="s">
        <v>675</v>
      </c>
      <c r="F4205" s="3">
        <v>3.9</v>
      </c>
    </row>
    <row r="4206" spans="1:6" s="4" customFormat="1" hidden="1" x14ac:dyDescent="0.3">
      <c r="A4206" s="1" t="s">
        <v>992</v>
      </c>
      <c r="B4206" s="1" t="s">
        <v>223</v>
      </c>
      <c r="C4206" s="1"/>
      <c r="D4206" s="1"/>
      <c r="E4206" s="2" t="s">
        <v>627</v>
      </c>
      <c r="F4206" s="3">
        <v>333.40000000000003</v>
      </c>
    </row>
    <row r="4207" spans="1:6" s="4" customFormat="1" ht="36" hidden="1" x14ac:dyDescent="0.3">
      <c r="A4207" s="1" t="s">
        <v>992</v>
      </c>
      <c r="B4207" s="1" t="s">
        <v>1410</v>
      </c>
      <c r="C4207" s="1"/>
      <c r="D4207" s="1"/>
      <c r="E4207" s="2" t="s">
        <v>656</v>
      </c>
      <c r="F4207" s="3">
        <v>333.40000000000003</v>
      </c>
    </row>
    <row r="4208" spans="1:6" s="4" customFormat="1" ht="108" x14ac:dyDescent="0.3">
      <c r="A4208" s="1" t="s">
        <v>992</v>
      </c>
      <c r="B4208" s="1" t="s">
        <v>1410</v>
      </c>
      <c r="C4208" s="1" t="s">
        <v>167</v>
      </c>
      <c r="D4208" s="1"/>
      <c r="E4208" s="2" t="s">
        <v>768</v>
      </c>
      <c r="F4208" s="3">
        <v>333.40000000000003</v>
      </c>
    </row>
    <row r="4209" spans="1:6" s="4" customFormat="1" ht="120" x14ac:dyDescent="0.3">
      <c r="A4209" s="1" t="s">
        <v>992</v>
      </c>
      <c r="B4209" s="1" t="s">
        <v>1410</v>
      </c>
      <c r="C4209" s="1" t="s">
        <v>221</v>
      </c>
      <c r="D4209" s="1"/>
      <c r="E4209" s="2" t="s">
        <v>769</v>
      </c>
      <c r="F4209" s="3">
        <v>333.40000000000003</v>
      </c>
    </row>
    <row r="4210" spans="1:6" s="4" customFormat="1" ht="96" x14ac:dyDescent="0.3">
      <c r="A4210" s="1" t="s">
        <v>992</v>
      </c>
      <c r="B4210" s="1" t="s">
        <v>1410</v>
      </c>
      <c r="C4210" s="1" t="s">
        <v>225</v>
      </c>
      <c r="D4210" s="1"/>
      <c r="E4210" s="2" t="s">
        <v>770</v>
      </c>
      <c r="F4210" s="3">
        <v>333.40000000000003</v>
      </c>
    </row>
    <row r="4211" spans="1:6" s="4" customFormat="1" ht="108" x14ac:dyDescent="0.3">
      <c r="A4211" s="1" t="s">
        <v>992</v>
      </c>
      <c r="B4211" s="1" t="s">
        <v>1410</v>
      </c>
      <c r="C4211" s="1" t="s">
        <v>224</v>
      </c>
      <c r="D4211" s="1"/>
      <c r="E4211" s="2" t="s">
        <v>776</v>
      </c>
      <c r="F4211" s="3">
        <v>333.40000000000003</v>
      </c>
    </row>
    <row r="4212" spans="1:6" s="4" customFormat="1" ht="84" hidden="1" x14ac:dyDescent="0.3">
      <c r="A4212" s="1" t="s">
        <v>992</v>
      </c>
      <c r="B4212" s="1" t="s">
        <v>1410</v>
      </c>
      <c r="C4212" s="1" t="s">
        <v>224</v>
      </c>
      <c r="D4212" s="1" t="s">
        <v>143</v>
      </c>
      <c r="E4212" s="2" t="s">
        <v>673</v>
      </c>
      <c r="F4212" s="3">
        <v>333.40000000000003</v>
      </c>
    </row>
    <row r="4213" spans="1:6" s="4" customFormat="1" ht="36" hidden="1" x14ac:dyDescent="0.3">
      <c r="A4213" s="1" t="s">
        <v>992</v>
      </c>
      <c r="B4213" s="1" t="s">
        <v>1410</v>
      </c>
      <c r="C4213" s="1" t="s">
        <v>224</v>
      </c>
      <c r="D4213" s="1" t="s">
        <v>179</v>
      </c>
      <c r="E4213" s="2" t="s">
        <v>674</v>
      </c>
      <c r="F4213" s="3">
        <v>121.8</v>
      </c>
    </row>
    <row r="4214" spans="1:6" s="4" customFormat="1" ht="36" hidden="1" x14ac:dyDescent="0.3">
      <c r="A4214" s="1" t="s">
        <v>992</v>
      </c>
      <c r="B4214" s="1" t="s">
        <v>1410</v>
      </c>
      <c r="C4214" s="1" t="s">
        <v>224</v>
      </c>
      <c r="D4214" s="1" t="s">
        <v>155</v>
      </c>
      <c r="E4214" s="2" t="s">
        <v>675</v>
      </c>
      <c r="F4214" s="3">
        <v>211.60000000000002</v>
      </c>
    </row>
    <row r="4215" spans="1:6" s="4" customFormat="1" ht="24" hidden="1" x14ac:dyDescent="0.3">
      <c r="A4215" s="1" t="s">
        <v>992</v>
      </c>
      <c r="B4215" s="1" t="s">
        <v>78</v>
      </c>
      <c r="C4215" s="1"/>
      <c r="D4215" s="1"/>
      <c r="E4215" s="2" t="s">
        <v>1325</v>
      </c>
      <c r="F4215" s="3">
        <v>933754.98899999994</v>
      </c>
    </row>
    <row r="4216" spans="1:6" s="4" customFormat="1" hidden="1" x14ac:dyDescent="0.3">
      <c r="A4216" s="1" t="s">
        <v>992</v>
      </c>
      <c r="B4216" s="1" t="s">
        <v>1416</v>
      </c>
      <c r="C4216" s="1"/>
      <c r="D4216" s="1"/>
      <c r="E4216" s="2" t="s">
        <v>1018</v>
      </c>
      <c r="F4216" s="3">
        <v>783839.48899999994</v>
      </c>
    </row>
    <row r="4217" spans="1:6" s="4" customFormat="1" ht="60" x14ac:dyDescent="0.3">
      <c r="A4217" s="1" t="s">
        <v>992</v>
      </c>
      <c r="B4217" s="1" t="s">
        <v>1416</v>
      </c>
      <c r="C4217" s="1" t="s">
        <v>902</v>
      </c>
      <c r="D4217" s="1"/>
      <c r="E4217" s="2" t="s">
        <v>1248</v>
      </c>
      <c r="F4217" s="3">
        <v>776902.58900000004</v>
      </c>
    </row>
    <row r="4218" spans="1:6" s="4" customFormat="1" ht="84" x14ac:dyDescent="0.3">
      <c r="A4218" s="1" t="s">
        <v>992</v>
      </c>
      <c r="B4218" s="1" t="s">
        <v>1416</v>
      </c>
      <c r="C4218" s="1" t="s">
        <v>903</v>
      </c>
      <c r="D4218" s="1"/>
      <c r="E4218" s="2" t="s">
        <v>1022</v>
      </c>
      <c r="F4218" s="3">
        <v>680591.08899000008</v>
      </c>
    </row>
    <row r="4219" spans="1:6" s="4" customFormat="1" ht="132" x14ac:dyDescent="0.3">
      <c r="A4219" s="1" t="s">
        <v>992</v>
      </c>
      <c r="B4219" s="1" t="s">
        <v>1416</v>
      </c>
      <c r="C4219" s="1" t="s">
        <v>904</v>
      </c>
      <c r="D4219" s="1"/>
      <c r="E4219" s="2" t="s">
        <v>1023</v>
      </c>
      <c r="F4219" s="3">
        <v>9187.2999999999993</v>
      </c>
    </row>
    <row r="4220" spans="1:6" s="4" customFormat="1" ht="60" x14ac:dyDescent="0.3">
      <c r="A4220" s="1" t="s">
        <v>992</v>
      </c>
      <c r="B4220" s="1" t="s">
        <v>1416</v>
      </c>
      <c r="C4220" s="1" t="s">
        <v>1344</v>
      </c>
      <c r="D4220" s="1"/>
      <c r="E4220" s="2" t="s">
        <v>1365</v>
      </c>
      <c r="F4220" s="3">
        <v>9187.2999999999993</v>
      </c>
    </row>
    <row r="4221" spans="1:6" s="4" customFormat="1" ht="60" hidden="1" x14ac:dyDescent="0.3">
      <c r="A4221" s="1" t="s">
        <v>992</v>
      </c>
      <c r="B4221" s="1" t="s">
        <v>1416</v>
      </c>
      <c r="C4221" s="1" t="s">
        <v>1344</v>
      </c>
      <c r="D4221" s="1" t="s">
        <v>345</v>
      </c>
      <c r="E4221" s="2" t="s">
        <v>671</v>
      </c>
      <c r="F4221" s="3">
        <v>9187.2999999999993</v>
      </c>
    </row>
    <row r="4222" spans="1:6" s="4" customFormat="1" ht="276" hidden="1" x14ac:dyDescent="0.3">
      <c r="A4222" s="1" t="s">
        <v>992</v>
      </c>
      <c r="B4222" s="1" t="s">
        <v>1416</v>
      </c>
      <c r="C4222" s="1" t="s">
        <v>1344</v>
      </c>
      <c r="D4222" s="1" t="s">
        <v>934</v>
      </c>
      <c r="E4222" s="2" t="s">
        <v>1012</v>
      </c>
      <c r="F4222" s="3">
        <v>9187.2999999999993</v>
      </c>
    </row>
    <row r="4223" spans="1:6" s="4" customFormat="1" ht="132" x14ac:dyDescent="0.3">
      <c r="A4223" s="1" t="s">
        <v>992</v>
      </c>
      <c r="B4223" s="1" t="s">
        <v>1416</v>
      </c>
      <c r="C4223" s="1" t="s">
        <v>1003</v>
      </c>
      <c r="D4223" s="1"/>
      <c r="E4223" s="2" t="s">
        <v>1030</v>
      </c>
      <c r="F4223" s="3">
        <v>121202.28899999999</v>
      </c>
    </row>
    <row r="4224" spans="1:6" s="4" customFormat="1" ht="72" x14ac:dyDescent="0.3">
      <c r="A4224" s="1" t="s">
        <v>992</v>
      </c>
      <c r="B4224" s="1" t="s">
        <v>1416</v>
      </c>
      <c r="C4224" s="1" t="s">
        <v>993</v>
      </c>
      <c r="D4224" s="1"/>
      <c r="E4224" s="2" t="s">
        <v>746</v>
      </c>
      <c r="F4224" s="3">
        <v>736.2</v>
      </c>
    </row>
    <row r="4225" spans="1:6" s="4" customFormat="1" ht="84" hidden="1" x14ac:dyDescent="0.3">
      <c r="A4225" s="1" t="s">
        <v>992</v>
      </c>
      <c r="B4225" s="1" t="s">
        <v>1416</v>
      </c>
      <c r="C4225" s="1" t="s">
        <v>993</v>
      </c>
      <c r="D4225" s="1" t="s">
        <v>143</v>
      </c>
      <c r="E4225" s="2" t="s">
        <v>673</v>
      </c>
      <c r="F4225" s="3">
        <v>736.2</v>
      </c>
    </row>
    <row r="4226" spans="1:6" s="4" customFormat="1" ht="36" hidden="1" x14ac:dyDescent="0.3">
      <c r="A4226" s="1" t="s">
        <v>992</v>
      </c>
      <c r="B4226" s="1" t="s">
        <v>1416</v>
      </c>
      <c r="C4226" s="1" t="s">
        <v>993</v>
      </c>
      <c r="D4226" s="1" t="s">
        <v>179</v>
      </c>
      <c r="E4226" s="2" t="s">
        <v>674</v>
      </c>
      <c r="F4226" s="3">
        <v>186.1</v>
      </c>
    </row>
    <row r="4227" spans="1:6" s="4" customFormat="1" ht="36" hidden="1" x14ac:dyDescent="0.3">
      <c r="A4227" s="1" t="s">
        <v>992</v>
      </c>
      <c r="B4227" s="1" t="s">
        <v>1416</v>
      </c>
      <c r="C4227" s="1" t="s">
        <v>993</v>
      </c>
      <c r="D4227" s="1" t="s">
        <v>155</v>
      </c>
      <c r="E4227" s="2" t="s">
        <v>675</v>
      </c>
      <c r="F4227" s="3">
        <v>550.1</v>
      </c>
    </row>
    <row r="4228" spans="1:6" s="4" customFormat="1" ht="84" x14ac:dyDescent="0.3">
      <c r="A4228" s="1" t="s">
        <v>992</v>
      </c>
      <c r="B4228" s="1" t="s">
        <v>1416</v>
      </c>
      <c r="C4228" s="1" t="s">
        <v>994</v>
      </c>
      <c r="D4228" s="1"/>
      <c r="E4228" s="2" t="s">
        <v>1031</v>
      </c>
      <c r="F4228" s="3">
        <v>60549.288999999997</v>
      </c>
    </row>
    <row r="4229" spans="1:6" s="4" customFormat="1" ht="84" hidden="1" x14ac:dyDescent="0.3">
      <c r="A4229" s="1" t="s">
        <v>992</v>
      </c>
      <c r="B4229" s="1" t="s">
        <v>1416</v>
      </c>
      <c r="C4229" s="1" t="s">
        <v>994</v>
      </c>
      <c r="D4229" s="1" t="s">
        <v>143</v>
      </c>
      <c r="E4229" s="2" t="s">
        <v>673</v>
      </c>
      <c r="F4229" s="3">
        <v>60549.288999999997</v>
      </c>
    </row>
    <row r="4230" spans="1:6" s="4" customFormat="1" ht="36" hidden="1" x14ac:dyDescent="0.3">
      <c r="A4230" s="1" t="s">
        <v>992</v>
      </c>
      <c r="B4230" s="1" t="s">
        <v>1416</v>
      </c>
      <c r="C4230" s="1" t="s">
        <v>994</v>
      </c>
      <c r="D4230" s="1" t="s">
        <v>179</v>
      </c>
      <c r="E4230" s="2" t="s">
        <v>674</v>
      </c>
      <c r="F4230" s="3">
        <v>32178.3</v>
      </c>
    </row>
    <row r="4231" spans="1:6" s="4" customFormat="1" ht="36" hidden="1" x14ac:dyDescent="0.3">
      <c r="A4231" s="1" t="s">
        <v>992</v>
      </c>
      <c r="B4231" s="1" t="s">
        <v>1416</v>
      </c>
      <c r="C4231" s="1" t="s">
        <v>994</v>
      </c>
      <c r="D4231" s="1" t="s">
        <v>155</v>
      </c>
      <c r="E4231" s="2" t="s">
        <v>675</v>
      </c>
      <c r="F4231" s="3">
        <v>28370.988999999998</v>
      </c>
    </row>
    <row r="4232" spans="1:6" s="4" customFormat="1" ht="48" x14ac:dyDescent="0.3">
      <c r="A4232" s="1" t="s">
        <v>992</v>
      </c>
      <c r="B4232" s="1" t="s">
        <v>1416</v>
      </c>
      <c r="C4232" s="1" t="s">
        <v>1463</v>
      </c>
      <c r="D4232" s="1"/>
      <c r="E4232" s="2" t="s">
        <v>1464</v>
      </c>
      <c r="F4232" s="3">
        <v>59916.800000000003</v>
      </c>
    </row>
    <row r="4233" spans="1:6" s="4" customFormat="1" ht="60" hidden="1" x14ac:dyDescent="0.3">
      <c r="A4233" s="1" t="s">
        <v>992</v>
      </c>
      <c r="B4233" s="1" t="s">
        <v>1416</v>
      </c>
      <c r="C4233" s="1" t="s">
        <v>1463</v>
      </c>
      <c r="D4233" s="1" t="s">
        <v>345</v>
      </c>
      <c r="E4233" s="2" t="s">
        <v>671</v>
      </c>
      <c r="F4233" s="3">
        <v>59916.800000000003</v>
      </c>
    </row>
    <row r="4234" spans="1:6" s="4" customFormat="1" ht="276" hidden="1" x14ac:dyDescent="0.3">
      <c r="A4234" s="1" t="s">
        <v>992</v>
      </c>
      <c r="B4234" s="1" t="s">
        <v>1416</v>
      </c>
      <c r="C4234" s="1" t="s">
        <v>1463</v>
      </c>
      <c r="D4234" s="1" t="s">
        <v>934</v>
      </c>
      <c r="E4234" s="2" t="s">
        <v>1012</v>
      </c>
      <c r="F4234" s="3">
        <v>59916.800000000003</v>
      </c>
    </row>
    <row r="4235" spans="1:6" s="4" customFormat="1" ht="96" x14ac:dyDescent="0.3">
      <c r="A4235" s="1" t="s">
        <v>992</v>
      </c>
      <c r="B4235" s="1" t="s">
        <v>1416</v>
      </c>
      <c r="C4235" s="1" t="s">
        <v>991</v>
      </c>
      <c r="D4235" s="1"/>
      <c r="E4235" s="2" t="s">
        <v>1033</v>
      </c>
      <c r="F4235" s="3">
        <v>527459.49999000004</v>
      </c>
    </row>
    <row r="4236" spans="1:6" s="4" customFormat="1" ht="84" x14ac:dyDescent="0.3">
      <c r="A4236" s="1" t="s">
        <v>992</v>
      </c>
      <c r="B4236" s="1" t="s">
        <v>1416</v>
      </c>
      <c r="C4236" s="1" t="s">
        <v>989</v>
      </c>
      <c r="D4236" s="1"/>
      <c r="E4236" s="2" t="s">
        <v>710</v>
      </c>
      <c r="F4236" s="3">
        <v>483409.79998999997</v>
      </c>
    </row>
    <row r="4237" spans="1:6" s="4" customFormat="1" ht="84" hidden="1" x14ac:dyDescent="0.3">
      <c r="A4237" s="1" t="s">
        <v>992</v>
      </c>
      <c r="B4237" s="1" t="s">
        <v>1416</v>
      </c>
      <c r="C4237" s="1" t="s">
        <v>989</v>
      </c>
      <c r="D4237" s="1" t="s">
        <v>143</v>
      </c>
      <c r="E4237" s="2" t="s">
        <v>673</v>
      </c>
      <c r="F4237" s="3">
        <v>483409.79998999997</v>
      </c>
    </row>
    <row r="4238" spans="1:6" s="4" customFormat="1" ht="36" hidden="1" x14ac:dyDescent="0.3">
      <c r="A4238" s="1" t="s">
        <v>992</v>
      </c>
      <c r="B4238" s="1" t="s">
        <v>1416</v>
      </c>
      <c r="C4238" s="1" t="s">
        <v>989</v>
      </c>
      <c r="D4238" s="1" t="s">
        <v>179</v>
      </c>
      <c r="E4238" s="2" t="s">
        <v>674</v>
      </c>
      <c r="F4238" s="3">
        <v>177556.79999</v>
      </c>
    </row>
    <row r="4239" spans="1:6" s="4" customFormat="1" ht="36" hidden="1" x14ac:dyDescent="0.3">
      <c r="A4239" s="1" t="s">
        <v>992</v>
      </c>
      <c r="B4239" s="1" t="s">
        <v>1416</v>
      </c>
      <c r="C4239" s="1" t="s">
        <v>989</v>
      </c>
      <c r="D4239" s="1" t="s">
        <v>155</v>
      </c>
      <c r="E4239" s="2" t="s">
        <v>675</v>
      </c>
      <c r="F4239" s="3">
        <v>305853</v>
      </c>
    </row>
    <row r="4240" spans="1:6" s="4" customFormat="1" ht="84" x14ac:dyDescent="0.3">
      <c r="A4240" s="1" t="s">
        <v>992</v>
      </c>
      <c r="B4240" s="1" t="s">
        <v>1416</v>
      </c>
      <c r="C4240" s="1" t="s">
        <v>995</v>
      </c>
      <c r="D4240" s="1"/>
      <c r="E4240" s="2" t="s">
        <v>1034</v>
      </c>
      <c r="F4240" s="3">
        <v>34978.400000000001</v>
      </c>
    </row>
    <row r="4241" spans="1:6" s="4" customFormat="1" ht="84" hidden="1" x14ac:dyDescent="0.3">
      <c r="A4241" s="1" t="s">
        <v>992</v>
      </c>
      <c r="B4241" s="1" t="s">
        <v>1416</v>
      </c>
      <c r="C4241" s="1" t="s">
        <v>995</v>
      </c>
      <c r="D4241" s="1" t="s">
        <v>143</v>
      </c>
      <c r="E4241" s="2" t="s">
        <v>673</v>
      </c>
      <c r="F4241" s="3">
        <v>34978.400000000001</v>
      </c>
    </row>
    <row r="4242" spans="1:6" s="4" customFormat="1" ht="36" hidden="1" x14ac:dyDescent="0.3">
      <c r="A4242" s="1" t="s">
        <v>992</v>
      </c>
      <c r="B4242" s="1" t="s">
        <v>1416</v>
      </c>
      <c r="C4242" s="1" t="s">
        <v>995</v>
      </c>
      <c r="D4242" s="1" t="s">
        <v>179</v>
      </c>
      <c r="E4242" s="2" t="s">
        <v>674</v>
      </c>
      <c r="F4242" s="3">
        <v>4369.8999999999996</v>
      </c>
    </row>
    <row r="4243" spans="1:6" s="4" customFormat="1" ht="36" hidden="1" x14ac:dyDescent="0.3">
      <c r="A4243" s="1" t="s">
        <v>992</v>
      </c>
      <c r="B4243" s="1" t="s">
        <v>1416</v>
      </c>
      <c r="C4243" s="1" t="s">
        <v>995</v>
      </c>
      <c r="D4243" s="1" t="s">
        <v>155</v>
      </c>
      <c r="E4243" s="2" t="s">
        <v>675</v>
      </c>
      <c r="F4243" s="3">
        <v>30608.5</v>
      </c>
    </row>
    <row r="4244" spans="1:6" s="4" customFormat="1" ht="60" x14ac:dyDescent="0.3">
      <c r="A4244" s="1" t="s">
        <v>992</v>
      </c>
      <c r="B4244" s="1" t="s">
        <v>1416</v>
      </c>
      <c r="C4244" s="1" t="s">
        <v>996</v>
      </c>
      <c r="D4244" s="1"/>
      <c r="E4244" s="2" t="s">
        <v>1035</v>
      </c>
      <c r="F4244" s="3">
        <v>3520</v>
      </c>
    </row>
    <row r="4245" spans="1:6" s="4" customFormat="1" ht="84" hidden="1" x14ac:dyDescent="0.3">
      <c r="A4245" s="1" t="s">
        <v>992</v>
      </c>
      <c r="B4245" s="1" t="s">
        <v>1416</v>
      </c>
      <c r="C4245" s="1" t="s">
        <v>996</v>
      </c>
      <c r="D4245" s="1" t="s">
        <v>143</v>
      </c>
      <c r="E4245" s="2" t="s">
        <v>673</v>
      </c>
      <c r="F4245" s="3">
        <v>3520</v>
      </c>
    </row>
    <row r="4246" spans="1:6" s="4" customFormat="1" ht="36" hidden="1" x14ac:dyDescent="0.3">
      <c r="A4246" s="1" t="s">
        <v>992</v>
      </c>
      <c r="B4246" s="1" t="s">
        <v>1416</v>
      </c>
      <c r="C4246" s="1" t="s">
        <v>996</v>
      </c>
      <c r="D4246" s="1" t="s">
        <v>155</v>
      </c>
      <c r="E4246" s="2" t="s">
        <v>675</v>
      </c>
      <c r="F4246" s="3">
        <v>3520</v>
      </c>
    </row>
    <row r="4247" spans="1:6" s="4" customFormat="1" ht="36" x14ac:dyDescent="0.3">
      <c r="A4247" s="1" t="s">
        <v>992</v>
      </c>
      <c r="B4247" s="1" t="s">
        <v>1416</v>
      </c>
      <c r="C4247" s="1" t="s">
        <v>990</v>
      </c>
      <c r="D4247" s="1"/>
      <c r="E4247" s="2" t="s">
        <v>734</v>
      </c>
      <c r="F4247" s="3">
        <v>5551.2999999999993</v>
      </c>
    </row>
    <row r="4248" spans="1:6" s="4" customFormat="1" ht="84" hidden="1" x14ac:dyDescent="0.3">
      <c r="A4248" s="1" t="s">
        <v>992</v>
      </c>
      <c r="B4248" s="1" t="s">
        <v>1416</v>
      </c>
      <c r="C4248" s="1" t="s">
        <v>990</v>
      </c>
      <c r="D4248" s="1" t="s">
        <v>143</v>
      </c>
      <c r="E4248" s="2" t="s">
        <v>673</v>
      </c>
      <c r="F4248" s="3">
        <v>5551.2999999999993</v>
      </c>
    </row>
    <row r="4249" spans="1:6" s="4" customFormat="1" ht="36" hidden="1" x14ac:dyDescent="0.3">
      <c r="A4249" s="1" t="s">
        <v>992</v>
      </c>
      <c r="B4249" s="1" t="s">
        <v>1416</v>
      </c>
      <c r="C4249" s="1" t="s">
        <v>990</v>
      </c>
      <c r="D4249" s="1" t="s">
        <v>179</v>
      </c>
      <c r="E4249" s="2" t="s">
        <v>674</v>
      </c>
      <c r="F4249" s="3">
        <v>2302.6</v>
      </c>
    </row>
    <row r="4250" spans="1:6" s="4" customFormat="1" ht="36" hidden="1" x14ac:dyDescent="0.3">
      <c r="A4250" s="1" t="s">
        <v>992</v>
      </c>
      <c r="B4250" s="1" t="s">
        <v>1416</v>
      </c>
      <c r="C4250" s="1" t="s">
        <v>990</v>
      </c>
      <c r="D4250" s="1" t="s">
        <v>155</v>
      </c>
      <c r="E4250" s="2" t="s">
        <v>675</v>
      </c>
      <c r="F4250" s="3">
        <v>3248.7</v>
      </c>
    </row>
    <row r="4251" spans="1:6" s="4" customFormat="1" ht="96" x14ac:dyDescent="0.3">
      <c r="A4251" s="1" t="s">
        <v>992</v>
      </c>
      <c r="B4251" s="1" t="s">
        <v>1416</v>
      </c>
      <c r="C4251" s="1" t="s">
        <v>1004</v>
      </c>
      <c r="D4251" s="1"/>
      <c r="E4251" s="2" t="s">
        <v>1036</v>
      </c>
      <c r="F4251" s="3">
        <v>22742.000000000004</v>
      </c>
    </row>
    <row r="4252" spans="1:6" s="4" customFormat="1" ht="84" x14ac:dyDescent="0.3">
      <c r="A4252" s="1" t="s">
        <v>992</v>
      </c>
      <c r="B4252" s="1" t="s">
        <v>1416</v>
      </c>
      <c r="C4252" s="1" t="s">
        <v>997</v>
      </c>
      <c r="D4252" s="1"/>
      <c r="E4252" s="2" t="s">
        <v>710</v>
      </c>
      <c r="F4252" s="3">
        <v>22463.800000000003</v>
      </c>
    </row>
    <row r="4253" spans="1:6" s="4" customFormat="1" ht="84" hidden="1" x14ac:dyDescent="0.3">
      <c r="A4253" s="1" t="s">
        <v>992</v>
      </c>
      <c r="B4253" s="1" t="s">
        <v>1416</v>
      </c>
      <c r="C4253" s="1" t="s">
        <v>997</v>
      </c>
      <c r="D4253" s="1" t="s">
        <v>143</v>
      </c>
      <c r="E4253" s="2" t="s">
        <v>673</v>
      </c>
      <c r="F4253" s="3">
        <v>22463.800000000003</v>
      </c>
    </row>
    <row r="4254" spans="1:6" s="4" customFormat="1" ht="36" hidden="1" x14ac:dyDescent="0.3">
      <c r="A4254" s="1" t="s">
        <v>992</v>
      </c>
      <c r="B4254" s="1" t="s">
        <v>1416</v>
      </c>
      <c r="C4254" s="1" t="s">
        <v>997</v>
      </c>
      <c r="D4254" s="1" t="s">
        <v>155</v>
      </c>
      <c r="E4254" s="2" t="s">
        <v>675</v>
      </c>
      <c r="F4254" s="3">
        <v>22463.800000000003</v>
      </c>
    </row>
    <row r="4255" spans="1:6" s="4" customFormat="1" ht="36" x14ac:dyDescent="0.3">
      <c r="A4255" s="1" t="s">
        <v>992</v>
      </c>
      <c r="B4255" s="1" t="s">
        <v>1416</v>
      </c>
      <c r="C4255" s="1" t="s">
        <v>998</v>
      </c>
      <c r="D4255" s="1"/>
      <c r="E4255" s="2" t="s">
        <v>734</v>
      </c>
      <c r="F4255" s="3">
        <v>278.2</v>
      </c>
    </row>
    <row r="4256" spans="1:6" s="4" customFormat="1" ht="84" hidden="1" x14ac:dyDescent="0.3">
      <c r="A4256" s="1" t="s">
        <v>992</v>
      </c>
      <c r="B4256" s="1" t="s">
        <v>1416</v>
      </c>
      <c r="C4256" s="1" t="s">
        <v>998</v>
      </c>
      <c r="D4256" s="1" t="s">
        <v>143</v>
      </c>
      <c r="E4256" s="2" t="s">
        <v>673</v>
      </c>
      <c r="F4256" s="3">
        <v>278.2</v>
      </c>
    </row>
    <row r="4257" spans="1:6" s="4" customFormat="1" ht="36" hidden="1" x14ac:dyDescent="0.3">
      <c r="A4257" s="1" t="s">
        <v>992</v>
      </c>
      <c r="B4257" s="1" t="s">
        <v>1416</v>
      </c>
      <c r="C4257" s="1" t="s">
        <v>998</v>
      </c>
      <c r="D4257" s="1" t="s">
        <v>155</v>
      </c>
      <c r="E4257" s="2" t="s">
        <v>675</v>
      </c>
      <c r="F4257" s="3">
        <v>278.2</v>
      </c>
    </row>
    <row r="4258" spans="1:6" s="4" customFormat="1" ht="60" x14ac:dyDescent="0.3">
      <c r="A4258" s="1" t="s">
        <v>992</v>
      </c>
      <c r="B4258" s="1" t="s">
        <v>1416</v>
      </c>
      <c r="C4258" s="1" t="s">
        <v>906</v>
      </c>
      <c r="D4258" s="1"/>
      <c r="E4258" s="2" t="s">
        <v>1037</v>
      </c>
      <c r="F4258" s="3">
        <v>96311.500009999989</v>
      </c>
    </row>
    <row r="4259" spans="1:6" s="4" customFormat="1" ht="84" x14ac:dyDescent="0.3">
      <c r="A4259" s="1" t="s">
        <v>992</v>
      </c>
      <c r="B4259" s="1" t="s">
        <v>1416</v>
      </c>
      <c r="C4259" s="1" t="s">
        <v>1005</v>
      </c>
      <c r="D4259" s="1"/>
      <c r="E4259" s="2" t="s">
        <v>1040</v>
      </c>
      <c r="F4259" s="3">
        <v>96311.500009999989</v>
      </c>
    </row>
    <row r="4260" spans="1:6" s="4" customFormat="1" ht="84" x14ac:dyDescent="0.3">
      <c r="A4260" s="1" t="s">
        <v>992</v>
      </c>
      <c r="B4260" s="1" t="s">
        <v>1416</v>
      </c>
      <c r="C4260" s="1" t="s">
        <v>999</v>
      </c>
      <c r="D4260" s="1"/>
      <c r="E4260" s="2" t="s">
        <v>710</v>
      </c>
      <c r="F4260" s="3">
        <v>81694.000009999989</v>
      </c>
    </row>
    <row r="4261" spans="1:6" s="4" customFormat="1" ht="84" hidden="1" x14ac:dyDescent="0.3">
      <c r="A4261" s="1" t="s">
        <v>992</v>
      </c>
      <c r="B4261" s="1" t="s">
        <v>1416</v>
      </c>
      <c r="C4261" s="1" t="s">
        <v>999</v>
      </c>
      <c r="D4261" s="1" t="s">
        <v>143</v>
      </c>
      <c r="E4261" s="2" t="s">
        <v>673</v>
      </c>
      <c r="F4261" s="3">
        <v>81694.000009999989</v>
      </c>
    </row>
    <row r="4262" spans="1:6" s="4" customFormat="1" ht="36" hidden="1" x14ac:dyDescent="0.3">
      <c r="A4262" s="1" t="s">
        <v>992</v>
      </c>
      <c r="B4262" s="1" t="s">
        <v>1416</v>
      </c>
      <c r="C4262" s="1" t="s">
        <v>999</v>
      </c>
      <c r="D4262" s="1" t="s">
        <v>179</v>
      </c>
      <c r="E4262" s="2" t="s">
        <v>674</v>
      </c>
      <c r="F4262" s="3">
        <v>29901.800009999999</v>
      </c>
    </row>
    <row r="4263" spans="1:6" s="4" customFormat="1" ht="36" hidden="1" x14ac:dyDescent="0.3">
      <c r="A4263" s="1" t="s">
        <v>992</v>
      </c>
      <c r="B4263" s="1" t="s">
        <v>1416</v>
      </c>
      <c r="C4263" s="1" t="s">
        <v>999</v>
      </c>
      <c r="D4263" s="1" t="s">
        <v>155</v>
      </c>
      <c r="E4263" s="2" t="s">
        <v>675</v>
      </c>
      <c r="F4263" s="3">
        <v>51792.2</v>
      </c>
    </row>
    <row r="4264" spans="1:6" s="4" customFormat="1" ht="96" x14ac:dyDescent="0.3">
      <c r="A4264" s="1" t="s">
        <v>992</v>
      </c>
      <c r="B4264" s="1" t="s">
        <v>1416</v>
      </c>
      <c r="C4264" s="1" t="s">
        <v>1362</v>
      </c>
      <c r="D4264" s="1"/>
      <c r="E4264" s="2" t="s">
        <v>1363</v>
      </c>
      <c r="F4264" s="3">
        <v>5000</v>
      </c>
    </row>
    <row r="4265" spans="1:6" s="4" customFormat="1" ht="84" hidden="1" x14ac:dyDescent="0.3">
      <c r="A4265" s="1" t="s">
        <v>992</v>
      </c>
      <c r="B4265" s="1" t="s">
        <v>1416</v>
      </c>
      <c r="C4265" s="1" t="s">
        <v>1362</v>
      </c>
      <c r="D4265" s="1" t="s">
        <v>143</v>
      </c>
      <c r="E4265" s="2" t="s">
        <v>673</v>
      </c>
      <c r="F4265" s="3">
        <v>5000</v>
      </c>
    </row>
    <row r="4266" spans="1:6" s="4" customFormat="1" ht="36" hidden="1" x14ac:dyDescent="0.3">
      <c r="A4266" s="1" t="s">
        <v>992</v>
      </c>
      <c r="B4266" s="1" t="s">
        <v>1416</v>
      </c>
      <c r="C4266" s="1" t="s">
        <v>1362</v>
      </c>
      <c r="D4266" s="1" t="s">
        <v>155</v>
      </c>
      <c r="E4266" s="2" t="s">
        <v>675</v>
      </c>
      <c r="F4266" s="3">
        <v>5000</v>
      </c>
    </row>
    <row r="4267" spans="1:6" s="4" customFormat="1" ht="36" x14ac:dyDescent="0.3">
      <c r="A4267" s="1" t="s">
        <v>992</v>
      </c>
      <c r="B4267" s="1" t="s">
        <v>1416</v>
      </c>
      <c r="C4267" s="1" t="s">
        <v>1000</v>
      </c>
      <c r="D4267" s="1"/>
      <c r="E4267" s="2" t="s">
        <v>734</v>
      </c>
      <c r="F4267" s="3">
        <v>481.3</v>
      </c>
    </row>
    <row r="4268" spans="1:6" s="4" customFormat="1" ht="84" hidden="1" x14ac:dyDescent="0.3">
      <c r="A4268" s="1" t="s">
        <v>992</v>
      </c>
      <c r="B4268" s="1" t="s">
        <v>1416</v>
      </c>
      <c r="C4268" s="1" t="s">
        <v>1000</v>
      </c>
      <c r="D4268" s="1" t="s">
        <v>143</v>
      </c>
      <c r="E4268" s="2" t="s">
        <v>673</v>
      </c>
      <c r="F4268" s="3">
        <v>481.3</v>
      </c>
    </row>
    <row r="4269" spans="1:6" s="4" customFormat="1" ht="36" hidden="1" x14ac:dyDescent="0.3">
      <c r="A4269" s="1" t="s">
        <v>992</v>
      </c>
      <c r="B4269" s="1" t="s">
        <v>1416</v>
      </c>
      <c r="C4269" s="1" t="s">
        <v>1000</v>
      </c>
      <c r="D4269" s="1" t="s">
        <v>179</v>
      </c>
      <c r="E4269" s="2" t="s">
        <v>674</v>
      </c>
      <c r="F4269" s="3">
        <v>74.5</v>
      </c>
    </row>
    <row r="4270" spans="1:6" s="4" customFormat="1" ht="36" hidden="1" x14ac:dyDescent="0.3">
      <c r="A4270" s="1" t="s">
        <v>992</v>
      </c>
      <c r="B4270" s="1" t="s">
        <v>1416</v>
      </c>
      <c r="C4270" s="1" t="s">
        <v>1000</v>
      </c>
      <c r="D4270" s="1" t="s">
        <v>155</v>
      </c>
      <c r="E4270" s="2" t="s">
        <v>675</v>
      </c>
      <c r="F4270" s="3">
        <v>406.8</v>
      </c>
    </row>
    <row r="4271" spans="1:6" s="4" customFormat="1" ht="36" x14ac:dyDescent="0.3">
      <c r="A4271" s="1" t="s">
        <v>992</v>
      </c>
      <c r="B4271" s="1" t="s">
        <v>1416</v>
      </c>
      <c r="C4271" s="1" t="s">
        <v>1001</v>
      </c>
      <c r="D4271" s="1"/>
      <c r="E4271" s="2" t="s">
        <v>1041</v>
      </c>
      <c r="F4271" s="3">
        <v>6736.2</v>
      </c>
    </row>
    <row r="4272" spans="1:6" s="4" customFormat="1" ht="84" hidden="1" x14ac:dyDescent="0.3">
      <c r="A4272" s="1" t="s">
        <v>992</v>
      </c>
      <c r="B4272" s="1" t="s">
        <v>1416</v>
      </c>
      <c r="C4272" s="1" t="s">
        <v>1001</v>
      </c>
      <c r="D4272" s="1" t="s">
        <v>143</v>
      </c>
      <c r="E4272" s="2" t="s">
        <v>673</v>
      </c>
      <c r="F4272" s="3">
        <v>6736.2</v>
      </c>
    </row>
    <row r="4273" spans="1:6" s="4" customFormat="1" ht="36" hidden="1" x14ac:dyDescent="0.3">
      <c r="A4273" s="1" t="s">
        <v>992</v>
      </c>
      <c r="B4273" s="1" t="s">
        <v>1416</v>
      </c>
      <c r="C4273" s="1" t="s">
        <v>1001</v>
      </c>
      <c r="D4273" s="1" t="s">
        <v>179</v>
      </c>
      <c r="E4273" s="2" t="s">
        <v>674</v>
      </c>
      <c r="F4273" s="3">
        <v>1987.7</v>
      </c>
    </row>
    <row r="4274" spans="1:6" s="4" customFormat="1" ht="36" hidden="1" x14ac:dyDescent="0.3">
      <c r="A4274" s="1" t="s">
        <v>992</v>
      </c>
      <c r="B4274" s="1" t="s">
        <v>1416</v>
      </c>
      <c r="C4274" s="1" t="s">
        <v>1001</v>
      </c>
      <c r="D4274" s="1" t="s">
        <v>155</v>
      </c>
      <c r="E4274" s="2" t="s">
        <v>675</v>
      </c>
      <c r="F4274" s="3">
        <v>4748.5</v>
      </c>
    </row>
    <row r="4275" spans="1:6" s="4" customFormat="1" ht="144" x14ac:dyDescent="0.3">
      <c r="A4275" s="1" t="s">
        <v>992</v>
      </c>
      <c r="B4275" s="1" t="s">
        <v>1416</v>
      </c>
      <c r="C4275" s="1" t="s">
        <v>1002</v>
      </c>
      <c r="D4275" s="1"/>
      <c r="E4275" s="2" t="s">
        <v>1043</v>
      </c>
      <c r="F4275" s="3">
        <v>2400</v>
      </c>
    </row>
    <row r="4276" spans="1:6" s="4" customFormat="1" ht="84" hidden="1" x14ac:dyDescent="0.3">
      <c r="A4276" s="1" t="s">
        <v>992</v>
      </c>
      <c r="B4276" s="1" t="s">
        <v>1416</v>
      </c>
      <c r="C4276" s="1" t="s">
        <v>1002</v>
      </c>
      <c r="D4276" s="1" t="s">
        <v>143</v>
      </c>
      <c r="E4276" s="2" t="s">
        <v>673</v>
      </c>
      <c r="F4276" s="3">
        <v>2400</v>
      </c>
    </row>
    <row r="4277" spans="1:6" s="4" customFormat="1" ht="84" hidden="1" x14ac:dyDescent="0.3">
      <c r="A4277" s="1" t="s">
        <v>992</v>
      </c>
      <c r="B4277" s="1" t="s">
        <v>1416</v>
      </c>
      <c r="C4277" s="1" t="s">
        <v>1002</v>
      </c>
      <c r="D4277" s="1" t="s">
        <v>139</v>
      </c>
      <c r="E4277" s="2" t="s">
        <v>676</v>
      </c>
      <c r="F4277" s="3">
        <v>2400</v>
      </c>
    </row>
    <row r="4278" spans="1:6" s="4" customFormat="1" ht="108" x14ac:dyDescent="0.3">
      <c r="A4278" s="1" t="s">
        <v>992</v>
      </c>
      <c r="B4278" s="1" t="s">
        <v>1416</v>
      </c>
      <c r="C4278" s="1" t="s">
        <v>167</v>
      </c>
      <c r="D4278" s="1"/>
      <c r="E4278" s="2" t="s">
        <v>768</v>
      </c>
      <c r="F4278" s="3">
        <v>742.7</v>
      </c>
    </row>
    <row r="4279" spans="1:6" s="4" customFormat="1" ht="60" x14ac:dyDescent="0.3">
      <c r="A4279" s="1" t="s">
        <v>992</v>
      </c>
      <c r="B4279" s="1" t="s">
        <v>1416</v>
      </c>
      <c r="C4279" s="1" t="s">
        <v>168</v>
      </c>
      <c r="D4279" s="1"/>
      <c r="E4279" s="2" t="s">
        <v>781</v>
      </c>
      <c r="F4279" s="3">
        <v>742.7</v>
      </c>
    </row>
    <row r="4280" spans="1:6" s="4" customFormat="1" ht="156" x14ac:dyDescent="0.3">
      <c r="A4280" s="1" t="s">
        <v>992</v>
      </c>
      <c r="B4280" s="1" t="s">
        <v>1416</v>
      </c>
      <c r="C4280" s="1" t="s">
        <v>169</v>
      </c>
      <c r="D4280" s="1"/>
      <c r="E4280" s="2" t="s">
        <v>782</v>
      </c>
      <c r="F4280" s="3">
        <v>742.7</v>
      </c>
    </row>
    <row r="4281" spans="1:6" s="4" customFormat="1" ht="72" x14ac:dyDescent="0.3">
      <c r="A4281" s="1" t="s">
        <v>992</v>
      </c>
      <c r="B4281" s="1" t="s">
        <v>1416</v>
      </c>
      <c r="C4281" s="1" t="s">
        <v>161</v>
      </c>
      <c r="D4281" s="1"/>
      <c r="E4281" s="2" t="s">
        <v>1250</v>
      </c>
      <c r="F4281" s="3">
        <v>742.7</v>
      </c>
    </row>
    <row r="4282" spans="1:6" s="4" customFormat="1" ht="84" hidden="1" x14ac:dyDescent="0.3">
      <c r="A4282" s="1" t="s">
        <v>992</v>
      </c>
      <c r="B4282" s="1" t="s">
        <v>1416</v>
      </c>
      <c r="C4282" s="1" t="s">
        <v>161</v>
      </c>
      <c r="D4282" s="1" t="s">
        <v>143</v>
      </c>
      <c r="E4282" s="2" t="s">
        <v>673</v>
      </c>
      <c r="F4282" s="3">
        <v>742.7</v>
      </c>
    </row>
    <row r="4283" spans="1:6" s="4" customFormat="1" ht="36" hidden="1" x14ac:dyDescent="0.3">
      <c r="A4283" s="1" t="s">
        <v>992</v>
      </c>
      <c r="B4283" s="1" t="s">
        <v>1416</v>
      </c>
      <c r="C4283" s="1" t="s">
        <v>161</v>
      </c>
      <c r="D4283" s="1" t="s">
        <v>155</v>
      </c>
      <c r="E4283" s="2" t="s">
        <v>675</v>
      </c>
      <c r="F4283" s="3">
        <v>742.7</v>
      </c>
    </row>
    <row r="4284" spans="1:6" s="4" customFormat="1" ht="60" x14ac:dyDescent="0.3">
      <c r="A4284" s="1" t="s">
        <v>992</v>
      </c>
      <c r="B4284" s="1" t="s">
        <v>1416</v>
      </c>
      <c r="C4284" s="1" t="s">
        <v>62</v>
      </c>
      <c r="D4284" s="1"/>
      <c r="E4284" s="2" t="s">
        <v>1196</v>
      </c>
      <c r="F4284" s="3">
        <v>6194.2</v>
      </c>
    </row>
    <row r="4285" spans="1:6" s="4" customFormat="1" ht="36" x14ac:dyDescent="0.3">
      <c r="A4285" s="1" t="s">
        <v>992</v>
      </c>
      <c r="B4285" s="1" t="s">
        <v>1416</v>
      </c>
      <c r="C4285" s="1" t="s">
        <v>83</v>
      </c>
      <c r="D4285" s="1"/>
      <c r="E4285" s="2" t="s">
        <v>1288</v>
      </c>
      <c r="F4285" s="3">
        <v>5471.2</v>
      </c>
    </row>
    <row r="4286" spans="1:6" s="4" customFormat="1" ht="84" x14ac:dyDescent="0.3">
      <c r="A4286" s="1" t="s">
        <v>992</v>
      </c>
      <c r="B4286" s="1" t="s">
        <v>1416</v>
      </c>
      <c r="C4286" s="1" t="s">
        <v>84</v>
      </c>
      <c r="D4286" s="1"/>
      <c r="E4286" s="2" t="s">
        <v>710</v>
      </c>
      <c r="F4286" s="3">
        <v>3951.2</v>
      </c>
    </row>
    <row r="4287" spans="1:6" s="4" customFormat="1" ht="144" hidden="1" x14ac:dyDescent="0.3">
      <c r="A4287" s="1" t="s">
        <v>992</v>
      </c>
      <c r="B4287" s="1" t="s">
        <v>1416</v>
      </c>
      <c r="C4287" s="1" t="s">
        <v>84</v>
      </c>
      <c r="D4287" s="1" t="s">
        <v>58</v>
      </c>
      <c r="E4287" s="2" t="s">
        <v>660</v>
      </c>
      <c r="F4287" s="3">
        <v>662.5</v>
      </c>
    </row>
    <row r="4288" spans="1:6" s="4" customFormat="1" ht="36" hidden="1" x14ac:dyDescent="0.3">
      <c r="A4288" s="1" t="s">
        <v>992</v>
      </c>
      <c r="B4288" s="1" t="s">
        <v>1416</v>
      </c>
      <c r="C4288" s="1" t="s">
        <v>84</v>
      </c>
      <c r="D4288" s="1" t="s">
        <v>59</v>
      </c>
      <c r="E4288" s="2" t="s">
        <v>661</v>
      </c>
      <c r="F4288" s="3">
        <v>662.5</v>
      </c>
    </row>
    <row r="4289" spans="1:6" s="4" customFormat="1" ht="72" hidden="1" x14ac:dyDescent="0.3">
      <c r="A4289" s="1" t="s">
        <v>992</v>
      </c>
      <c r="B4289" s="1" t="s">
        <v>1416</v>
      </c>
      <c r="C4289" s="1" t="s">
        <v>84</v>
      </c>
      <c r="D4289" s="1" t="s">
        <v>51</v>
      </c>
      <c r="E4289" s="2" t="s">
        <v>663</v>
      </c>
      <c r="F4289" s="3">
        <v>3288.7</v>
      </c>
    </row>
    <row r="4290" spans="1:6" s="4" customFormat="1" ht="84" hidden="1" x14ac:dyDescent="0.3">
      <c r="A4290" s="1" t="s">
        <v>992</v>
      </c>
      <c r="B4290" s="1" t="s">
        <v>1416</v>
      </c>
      <c r="C4290" s="1" t="s">
        <v>84</v>
      </c>
      <c r="D4290" s="1" t="s">
        <v>52</v>
      </c>
      <c r="E4290" s="2" t="s">
        <v>664</v>
      </c>
      <c r="F4290" s="3">
        <v>3288.7</v>
      </c>
    </row>
    <row r="4291" spans="1:6" s="4" customFormat="1" ht="36" x14ac:dyDescent="0.3">
      <c r="A4291" s="1" t="s">
        <v>992</v>
      </c>
      <c r="B4291" s="1" t="s">
        <v>1416</v>
      </c>
      <c r="C4291" s="1" t="s">
        <v>1358</v>
      </c>
      <c r="D4291" s="1"/>
      <c r="E4291" s="2" t="s">
        <v>1359</v>
      </c>
      <c r="F4291" s="3">
        <v>1520</v>
      </c>
    </row>
    <row r="4292" spans="1:6" s="4" customFormat="1" ht="84" hidden="1" x14ac:dyDescent="0.3">
      <c r="A4292" s="1" t="s">
        <v>992</v>
      </c>
      <c r="B4292" s="1" t="s">
        <v>1416</v>
      </c>
      <c r="C4292" s="1" t="s">
        <v>1358</v>
      </c>
      <c r="D4292" s="1" t="s">
        <v>143</v>
      </c>
      <c r="E4292" s="2" t="s">
        <v>673</v>
      </c>
      <c r="F4292" s="3">
        <v>1520</v>
      </c>
    </row>
    <row r="4293" spans="1:6" s="4" customFormat="1" ht="36" hidden="1" x14ac:dyDescent="0.3">
      <c r="A4293" s="1" t="s">
        <v>992</v>
      </c>
      <c r="B4293" s="1" t="s">
        <v>1416</v>
      </c>
      <c r="C4293" s="1" t="s">
        <v>1358</v>
      </c>
      <c r="D4293" s="1" t="s">
        <v>179</v>
      </c>
      <c r="E4293" s="2" t="s">
        <v>674</v>
      </c>
      <c r="F4293" s="3">
        <v>560</v>
      </c>
    </row>
    <row r="4294" spans="1:6" s="4" customFormat="1" ht="36" hidden="1" x14ac:dyDescent="0.3">
      <c r="A4294" s="1" t="s">
        <v>992</v>
      </c>
      <c r="B4294" s="1" t="s">
        <v>1416</v>
      </c>
      <c r="C4294" s="1" t="s">
        <v>1358</v>
      </c>
      <c r="D4294" s="1" t="s">
        <v>155</v>
      </c>
      <c r="E4294" s="2" t="s">
        <v>675</v>
      </c>
      <c r="F4294" s="3">
        <v>960</v>
      </c>
    </row>
    <row r="4295" spans="1:6" s="4" customFormat="1" ht="84" x14ac:dyDescent="0.3">
      <c r="A4295" s="1" t="s">
        <v>992</v>
      </c>
      <c r="B4295" s="1" t="s">
        <v>1416</v>
      </c>
      <c r="C4295" s="1" t="s">
        <v>527</v>
      </c>
      <c r="D4295" s="1"/>
      <c r="E4295" s="2" t="s">
        <v>114</v>
      </c>
      <c r="F4295" s="3">
        <v>723</v>
      </c>
    </row>
    <row r="4296" spans="1:6" s="4" customFormat="1" ht="84" hidden="1" x14ac:dyDescent="0.3">
      <c r="A4296" s="1" t="s">
        <v>992</v>
      </c>
      <c r="B4296" s="1" t="s">
        <v>1416</v>
      </c>
      <c r="C4296" s="1" t="s">
        <v>527</v>
      </c>
      <c r="D4296" s="1" t="s">
        <v>143</v>
      </c>
      <c r="E4296" s="2" t="s">
        <v>673</v>
      </c>
      <c r="F4296" s="3">
        <v>723</v>
      </c>
    </row>
    <row r="4297" spans="1:6" s="4" customFormat="1" ht="36" hidden="1" x14ac:dyDescent="0.3">
      <c r="A4297" s="1" t="s">
        <v>992</v>
      </c>
      <c r="B4297" s="1" t="s">
        <v>1416</v>
      </c>
      <c r="C4297" s="1" t="s">
        <v>527</v>
      </c>
      <c r="D4297" s="1" t="s">
        <v>179</v>
      </c>
      <c r="E4297" s="2" t="s">
        <v>674</v>
      </c>
      <c r="F4297" s="3">
        <v>300</v>
      </c>
    </row>
    <row r="4298" spans="1:6" s="4" customFormat="1" ht="36" hidden="1" x14ac:dyDescent="0.3">
      <c r="A4298" s="1" t="s">
        <v>992</v>
      </c>
      <c r="B4298" s="1" t="s">
        <v>1416</v>
      </c>
      <c r="C4298" s="1" t="s">
        <v>527</v>
      </c>
      <c r="D4298" s="1" t="s">
        <v>155</v>
      </c>
      <c r="E4298" s="2" t="s">
        <v>675</v>
      </c>
      <c r="F4298" s="3">
        <v>423</v>
      </c>
    </row>
    <row r="4299" spans="1:6" s="4" customFormat="1" hidden="1" x14ac:dyDescent="0.3">
      <c r="A4299" s="1" t="s">
        <v>992</v>
      </c>
      <c r="B4299" s="1" t="s">
        <v>1395</v>
      </c>
      <c r="C4299" s="1"/>
      <c r="D4299" s="1"/>
      <c r="E4299" s="2" t="s">
        <v>1019</v>
      </c>
      <c r="F4299" s="3">
        <v>54479.7</v>
      </c>
    </row>
    <row r="4300" spans="1:6" s="4" customFormat="1" ht="60" x14ac:dyDescent="0.3">
      <c r="A4300" s="1" t="s">
        <v>992</v>
      </c>
      <c r="B4300" s="1" t="s">
        <v>1395</v>
      </c>
      <c r="C4300" s="1" t="s">
        <v>902</v>
      </c>
      <c r="D4300" s="1"/>
      <c r="E4300" s="2" t="s">
        <v>1248</v>
      </c>
      <c r="F4300" s="3">
        <v>54479.7</v>
      </c>
    </row>
    <row r="4301" spans="1:6" s="4" customFormat="1" ht="84" x14ac:dyDescent="0.3">
      <c r="A4301" s="1" t="s">
        <v>992</v>
      </c>
      <c r="B4301" s="1" t="s">
        <v>1395</v>
      </c>
      <c r="C4301" s="1" t="s">
        <v>903</v>
      </c>
      <c r="D4301" s="1"/>
      <c r="E4301" s="2" t="s">
        <v>1022</v>
      </c>
      <c r="F4301" s="3">
        <v>28625.5</v>
      </c>
    </row>
    <row r="4302" spans="1:6" s="4" customFormat="1" ht="132" x14ac:dyDescent="0.3">
      <c r="A4302" s="1" t="s">
        <v>992</v>
      </c>
      <c r="B4302" s="1" t="s">
        <v>1395</v>
      </c>
      <c r="C4302" s="1" t="s">
        <v>1003</v>
      </c>
      <c r="D4302" s="1"/>
      <c r="E4302" s="2" t="s">
        <v>1030</v>
      </c>
      <c r="F4302" s="3">
        <v>28625.5</v>
      </c>
    </row>
    <row r="4303" spans="1:6" s="4" customFormat="1" ht="84" x14ac:dyDescent="0.3">
      <c r="A4303" s="1" t="s">
        <v>992</v>
      </c>
      <c r="B4303" s="1" t="s">
        <v>1395</v>
      </c>
      <c r="C4303" s="1" t="s">
        <v>1006</v>
      </c>
      <c r="D4303" s="1"/>
      <c r="E4303" s="2" t="s">
        <v>1032</v>
      </c>
      <c r="F4303" s="3">
        <v>25625.5</v>
      </c>
    </row>
    <row r="4304" spans="1:6" s="4" customFormat="1" ht="84" hidden="1" x14ac:dyDescent="0.3">
      <c r="A4304" s="1" t="s">
        <v>992</v>
      </c>
      <c r="B4304" s="1" t="s">
        <v>1395</v>
      </c>
      <c r="C4304" s="1" t="s">
        <v>1006</v>
      </c>
      <c r="D4304" s="1" t="s">
        <v>143</v>
      </c>
      <c r="E4304" s="2" t="s">
        <v>673</v>
      </c>
      <c r="F4304" s="3">
        <v>25625.5</v>
      </c>
    </row>
    <row r="4305" spans="1:6" s="4" customFormat="1" ht="36" hidden="1" x14ac:dyDescent="0.3">
      <c r="A4305" s="1" t="s">
        <v>992</v>
      </c>
      <c r="B4305" s="1" t="s">
        <v>1395</v>
      </c>
      <c r="C4305" s="1" t="s">
        <v>1006</v>
      </c>
      <c r="D4305" s="1" t="s">
        <v>155</v>
      </c>
      <c r="E4305" s="2" t="s">
        <v>675</v>
      </c>
      <c r="F4305" s="3">
        <v>25625.5</v>
      </c>
    </row>
    <row r="4306" spans="1:6" s="4" customFormat="1" ht="132" x14ac:dyDescent="0.3">
      <c r="A4306" s="1" t="s">
        <v>992</v>
      </c>
      <c r="B4306" s="1" t="s">
        <v>1395</v>
      </c>
      <c r="C4306" s="1" t="s">
        <v>1465</v>
      </c>
      <c r="D4306" s="1"/>
      <c r="E4306" s="2" t="s">
        <v>1466</v>
      </c>
      <c r="F4306" s="3">
        <v>3000</v>
      </c>
    </row>
    <row r="4307" spans="1:6" s="4" customFormat="1" ht="84" hidden="1" x14ac:dyDescent="0.3">
      <c r="A4307" s="1" t="s">
        <v>992</v>
      </c>
      <c r="B4307" s="1" t="s">
        <v>1395</v>
      </c>
      <c r="C4307" s="1" t="s">
        <v>1465</v>
      </c>
      <c r="D4307" s="1" t="s">
        <v>143</v>
      </c>
      <c r="E4307" s="2" t="s">
        <v>673</v>
      </c>
      <c r="F4307" s="3">
        <v>3000</v>
      </c>
    </row>
    <row r="4308" spans="1:6" s="4" customFormat="1" ht="36" hidden="1" x14ac:dyDescent="0.3">
      <c r="A4308" s="1" t="s">
        <v>992</v>
      </c>
      <c r="B4308" s="1" t="s">
        <v>1395</v>
      </c>
      <c r="C4308" s="1" t="s">
        <v>1465</v>
      </c>
      <c r="D4308" s="1" t="s">
        <v>155</v>
      </c>
      <c r="E4308" s="2" t="s">
        <v>675</v>
      </c>
      <c r="F4308" s="3">
        <v>3000</v>
      </c>
    </row>
    <row r="4309" spans="1:6" s="4" customFormat="1" ht="60" x14ac:dyDescent="0.3">
      <c r="A4309" s="1" t="s">
        <v>992</v>
      </c>
      <c r="B4309" s="1" t="s">
        <v>1395</v>
      </c>
      <c r="C4309" s="1" t="s">
        <v>906</v>
      </c>
      <c r="D4309" s="1"/>
      <c r="E4309" s="2" t="s">
        <v>1037</v>
      </c>
      <c r="F4309" s="3">
        <v>25854.199999999997</v>
      </c>
    </row>
    <row r="4310" spans="1:6" s="4" customFormat="1" ht="84" x14ac:dyDescent="0.3">
      <c r="A4310" s="1" t="s">
        <v>992</v>
      </c>
      <c r="B4310" s="1" t="s">
        <v>1395</v>
      </c>
      <c r="C4310" s="1" t="s">
        <v>1005</v>
      </c>
      <c r="D4310" s="1"/>
      <c r="E4310" s="2" t="s">
        <v>1040</v>
      </c>
      <c r="F4310" s="3">
        <v>25854.199999999997</v>
      </c>
    </row>
    <row r="4311" spans="1:6" s="4" customFormat="1" ht="36" x14ac:dyDescent="0.3">
      <c r="A4311" s="1" t="s">
        <v>992</v>
      </c>
      <c r="B4311" s="1" t="s">
        <v>1395</v>
      </c>
      <c r="C4311" s="1" t="s">
        <v>1001</v>
      </c>
      <c r="D4311" s="1"/>
      <c r="E4311" s="2" t="s">
        <v>1041</v>
      </c>
      <c r="F4311" s="3">
        <v>13047.599999999999</v>
      </c>
    </row>
    <row r="4312" spans="1:6" s="4" customFormat="1" ht="72" hidden="1" x14ac:dyDescent="0.3">
      <c r="A4312" s="1" t="s">
        <v>992</v>
      </c>
      <c r="B4312" s="1" t="s">
        <v>1395</v>
      </c>
      <c r="C4312" s="1" t="s">
        <v>1001</v>
      </c>
      <c r="D4312" s="1" t="s">
        <v>51</v>
      </c>
      <c r="E4312" s="2" t="s">
        <v>663</v>
      </c>
      <c r="F4312" s="3">
        <v>1873.3419999999999</v>
      </c>
    </row>
    <row r="4313" spans="1:6" s="4" customFormat="1" ht="84" hidden="1" x14ac:dyDescent="0.3">
      <c r="A4313" s="1" t="s">
        <v>992</v>
      </c>
      <c r="B4313" s="1" t="s">
        <v>1395</v>
      </c>
      <c r="C4313" s="1" t="s">
        <v>1001</v>
      </c>
      <c r="D4313" s="1" t="s">
        <v>52</v>
      </c>
      <c r="E4313" s="2" t="s">
        <v>664</v>
      </c>
      <c r="F4313" s="3">
        <v>1873.3419999999999</v>
      </c>
    </row>
    <row r="4314" spans="1:6" s="4" customFormat="1" ht="84" hidden="1" x14ac:dyDescent="0.3">
      <c r="A4314" s="1" t="s">
        <v>992</v>
      </c>
      <c r="B4314" s="1" t="s">
        <v>1395</v>
      </c>
      <c r="C4314" s="1" t="s">
        <v>1001</v>
      </c>
      <c r="D4314" s="1" t="s">
        <v>143</v>
      </c>
      <c r="E4314" s="2" t="s">
        <v>673</v>
      </c>
      <c r="F4314" s="3">
        <v>11174.257999999998</v>
      </c>
    </row>
    <row r="4315" spans="1:6" s="4" customFormat="1" ht="36" hidden="1" x14ac:dyDescent="0.3">
      <c r="A4315" s="1" t="s">
        <v>992</v>
      </c>
      <c r="B4315" s="1" t="s">
        <v>1395</v>
      </c>
      <c r="C4315" s="1" t="s">
        <v>1001</v>
      </c>
      <c r="D4315" s="1" t="s">
        <v>179</v>
      </c>
      <c r="E4315" s="2" t="s">
        <v>674</v>
      </c>
      <c r="F4315" s="3">
        <v>210.70999999999998</v>
      </c>
    </row>
    <row r="4316" spans="1:6" s="4" customFormat="1" ht="36" hidden="1" x14ac:dyDescent="0.3">
      <c r="A4316" s="1" t="s">
        <v>992</v>
      </c>
      <c r="B4316" s="1" t="s">
        <v>1395</v>
      </c>
      <c r="C4316" s="1" t="s">
        <v>1001</v>
      </c>
      <c r="D4316" s="1" t="s">
        <v>155</v>
      </c>
      <c r="E4316" s="2" t="s">
        <v>675</v>
      </c>
      <c r="F4316" s="3">
        <v>10963.547999999999</v>
      </c>
    </row>
    <row r="4317" spans="1:6" s="4" customFormat="1" ht="36" x14ac:dyDescent="0.3">
      <c r="A4317" s="1" t="s">
        <v>992</v>
      </c>
      <c r="B4317" s="1" t="s">
        <v>1395</v>
      </c>
      <c r="C4317" s="1" t="s">
        <v>1312</v>
      </c>
      <c r="D4317" s="1"/>
      <c r="E4317" s="2" t="s">
        <v>1313</v>
      </c>
      <c r="F4317" s="3">
        <v>12000</v>
      </c>
    </row>
    <row r="4318" spans="1:6" s="4" customFormat="1" ht="72" hidden="1" x14ac:dyDescent="0.3">
      <c r="A4318" s="1" t="s">
        <v>992</v>
      </c>
      <c r="B4318" s="1" t="s">
        <v>1395</v>
      </c>
      <c r="C4318" s="1" t="s">
        <v>1312</v>
      </c>
      <c r="D4318" s="1" t="s">
        <v>51</v>
      </c>
      <c r="E4318" s="2" t="s">
        <v>663</v>
      </c>
      <c r="F4318" s="3">
        <v>12000</v>
      </c>
    </row>
    <row r="4319" spans="1:6" s="4" customFormat="1" ht="84" hidden="1" x14ac:dyDescent="0.3">
      <c r="A4319" s="1" t="s">
        <v>992</v>
      </c>
      <c r="B4319" s="1" t="s">
        <v>1395</v>
      </c>
      <c r="C4319" s="1" t="s">
        <v>1312</v>
      </c>
      <c r="D4319" s="1" t="s">
        <v>52</v>
      </c>
      <c r="E4319" s="2" t="s">
        <v>664</v>
      </c>
      <c r="F4319" s="3">
        <v>12000</v>
      </c>
    </row>
    <row r="4320" spans="1:6" s="4" customFormat="1" ht="180" x14ac:dyDescent="0.3">
      <c r="A4320" s="1" t="s">
        <v>992</v>
      </c>
      <c r="B4320" s="1" t="s">
        <v>1395</v>
      </c>
      <c r="C4320" s="1" t="s">
        <v>1007</v>
      </c>
      <c r="D4320" s="1"/>
      <c r="E4320" s="2" t="s">
        <v>1042</v>
      </c>
      <c r="F4320" s="3">
        <v>806.6</v>
      </c>
    </row>
    <row r="4321" spans="1:6" s="4" customFormat="1" ht="84" hidden="1" x14ac:dyDescent="0.3">
      <c r="A4321" s="1" t="s">
        <v>992</v>
      </c>
      <c r="B4321" s="1" t="s">
        <v>1395</v>
      </c>
      <c r="C4321" s="1" t="s">
        <v>1007</v>
      </c>
      <c r="D4321" s="1" t="s">
        <v>143</v>
      </c>
      <c r="E4321" s="2" t="s">
        <v>673</v>
      </c>
      <c r="F4321" s="3">
        <v>806.6</v>
      </c>
    </row>
    <row r="4322" spans="1:6" s="4" customFormat="1" ht="84" hidden="1" x14ac:dyDescent="0.3">
      <c r="A4322" s="1" t="s">
        <v>992</v>
      </c>
      <c r="B4322" s="1" t="s">
        <v>1395</v>
      </c>
      <c r="C4322" s="1" t="s">
        <v>1007</v>
      </c>
      <c r="D4322" s="1" t="s">
        <v>139</v>
      </c>
      <c r="E4322" s="2" t="s">
        <v>676</v>
      </c>
      <c r="F4322" s="3">
        <v>806.6</v>
      </c>
    </row>
    <row r="4323" spans="1:6" s="4" customFormat="1" ht="24" hidden="1" x14ac:dyDescent="0.3">
      <c r="A4323" s="1" t="s">
        <v>992</v>
      </c>
      <c r="B4323" s="1" t="s">
        <v>1429</v>
      </c>
      <c r="C4323" s="1"/>
      <c r="D4323" s="1"/>
      <c r="E4323" s="2" t="s">
        <v>1020</v>
      </c>
      <c r="F4323" s="3">
        <v>61668</v>
      </c>
    </row>
    <row r="4324" spans="1:6" s="4" customFormat="1" ht="60" x14ac:dyDescent="0.3">
      <c r="A4324" s="1" t="s">
        <v>992</v>
      </c>
      <c r="B4324" s="1" t="s">
        <v>1429</v>
      </c>
      <c r="C4324" s="1" t="s">
        <v>902</v>
      </c>
      <c r="D4324" s="1"/>
      <c r="E4324" s="2" t="s">
        <v>1248</v>
      </c>
      <c r="F4324" s="3">
        <v>61668</v>
      </c>
    </row>
    <row r="4325" spans="1:6" s="4" customFormat="1" ht="60" x14ac:dyDescent="0.3">
      <c r="A4325" s="1" t="s">
        <v>992</v>
      </c>
      <c r="B4325" s="1" t="s">
        <v>1429</v>
      </c>
      <c r="C4325" s="1" t="s">
        <v>906</v>
      </c>
      <c r="D4325" s="1"/>
      <c r="E4325" s="2" t="s">
        <v>1037</v>
      </c>
      <c r="F4325" s="3">
        <v>61668</v>
      </c>
    </row>
    <row r="4326" spans="1:6" s="4" customFormat="1" ht="84" x14ac:dyDescent="0.3">
      <c r="A4326" s="1" t="s">
        <v>992</v>
      </c>
      <c r="B4326" s="1" t="s">
        <v>1429</v>
      </c>
      <c r="C4326" s="1" t="s">
        <v>1005</v>
      </c>
      <c r="D4326" s="1"/>
      <c r="E4326" s="2" t="s">
        <v>1040</v>
      </c>
      <c r="F4326" s="3">
        <v>61668</v>
      </c>
    </row>
    <row r="4327" spans="1:6" s="4" customFormat="1" ht="96" x14ac:dyDescent="0.3">
      <c r="A4327" s="1" t="s">
        <v>992</v>
      </c>
      <c r="B4327" s="1" t="s">
        <v>1429</v>
      </c>
      <c r="C4327" s="1" t="s">
        <v>1008</v>
      </c>
      <c r="D4327" s="1"/>
      <c r="E4327" s="2" t="s">
        <v>1327</v>
      </c>
      <c r="F4327" s="3">
        <v>60000</v>
      </c>
    </row>
    <row r="4328" spans="1:6" s="4" customFormat="1" ht="84" hidden="1" x14ac:dyDescent="0.3">
      <c r="A4328" s="1" t="s">
        <v>992</v>
      </c>
      <c r="B4328" s="1" t="s">
        <v>1429</v>
      </c>
      <c r="C4328" s="1" t="s">
        <v>1008</v>
      </c>
      <c r="D4328" s="1" t="s">
        <v>143</v>
      </c>
      <c r="E4328" s="2" t="s">
        <v>673</v>
      </c>
      <c r="F4328" s="3">
        <v>60000</v>
      </c>
    </row>
    <row r="4329" spans="1:6" s="4" customFormat="1" ht="84" hidden="1" x14ac:dyDescent="0.3">
      <c r="A4329" s="1" t="s">
        <v>992</v>
      </c>
      <c r="B4329" s="1" t="s">
        <v>1429</v>
      </c>
      <c r="C4329" s="1" t="s">
        <v>1008</v>
      </c>
      <c r="D4329" s="1" t="s">
        <v>139</v>
      </c>
      <c r="E4329" s="2" t="s">
        <v>676</v>
      </c>
      <c r="F4329" s="3">
        <v>60000</v>
      </c>
    </row>
    <row r="4330" spans="1:6" s="4" customFormat="1" ht="72" x14ac:dyDescent="0.3">
      <c r="A4330" s="1" t="s">
        <v>992</v>
      </c>
      <c r="B4330" s="1" t="s">
        <v>1429</v>
      </c>
      <c r="C4330" s="1" t="s">
        <v>1009</v>
      </c>
      <c r="D4330" s="1"/>
      <c r="E4330" s="2" t="s">
        <v>1044</v>
      </c>
      <c r="F4330" s="3">
        <v>1668</v>
      </c>
    </row>
    <row r="4331" spans="1:6" s="4" customFormat="1" ht="36" hidden="1" x14ac:dyDescent="0.3">
      <c r="A4331" s="1" t="s">
        <v>992</v>
      </c>
      <c r="B4331" s="1" t="s">
        <v>1429</v>
      </c>
      <c r="C4331" s="1" t="s">
        <v>1009</v>
      </c>
      <c r="D4331" s="1" t="s">
        <v>190</v>
      </c>
      <c r="E4331" s="2" t="s">
        <v>665</v>
      </c>
      <c r="F4331" s="3">
        <v>1668</v>
      </c>
    </row>
    <row r="4332" spans="1:6" s="4" customFormat="1" ht="60" hidden="1" x14ac:dyDescent="0.3">
      <c r="A4332" s="1" t="s">
        <v>992</v>
      </c>
      <c r="B4332" s="1" t="s">
        <v>1429</v>
      </c>
      <c r="C4332" s="1" t="s">
        <v>1009</v>
      </c>
      <c r="D4332" s="1" t="s">
        <v>982</v>
      </c>
      <c r="E4332" s="2" t="s">
        <v>1013</v>
      </c>
      <c r="F4332" s="3">
        <v>1668</v>
      </c>
    </row>
    <row r="4333" spans="1:6" s="4" customFormat="1" ht="36" hidden="1" x14ac:dyDescent="0.3">
      <c r="A4333" s="1" t="s">
        <v>992</v>
      </c>
      <c r="B4333" s="1" t="s">
        <v>1430</v>
      </c>
      <c r="C4333" s="1"/>
      <c r="D4333" s="1"/>
      <c r="E4333" s="2" t="s">
        <v>1021</v>
      </c>
      <c r="F4333" s="3">
        <v>33767.800000000003</v>
      </c>
    </row>
    <row r="4334" spans="1:6" s="4" customFormat="1" ht="60" x14ac:dyDescent="0.3">
      <c r="A4334" s="1" t="s">
        <v>992</v>
      </c>
      <c r="B4334" s="1" t="s">
        <v>1430</v>
      </c>
      <c r="C4334" s="1" t="s">
        <v>62</v>
      </c>
      <c r="D4334" s="1"/>
      <c r="E4334" s="2" t="s">
        <v>1196</v>
      </c>
      <c r="F4334" s="3">
        <v>22113.9</v>
      </c>
    </row>
    <row r="4335" spans="1:6" s="4" customFormat="1" ht="36" x14ac:dyDescent="0.3">
      <c r="A4335" s="1" t="s">
        <v>992</v>
      </c>
      <c r="B4335" s="1" t="s">
        <v>1430</v>
      </c>
      <c r="C4335" s="1" t="s">
        <v>83</v>
      </c>
      <c r="D4335" s="1"/>
      <c r="E4335" s="2" t="s">
        <v>1288</v>
      </c>
      <c r="F4335" s="3">
        <v>22113.9</v>
      </c>
    </row>
    <row r="4336" spans="1:6" s="4" customFormat="1" ht="84" x14ac:dyDescent="0.3">
      <c r="A4336" s="1" t="s">
        <v>992</v>
      </c>
      <c r="B4336" s="1" t="s">
        <v>1430</v>
      </c>
      <c r="C4336" s="1" t="s">
        <v>84</v>
      </c>
      <c r="D4336" s="1"/>
      <c r="E4336" s="2" t="s">
        <v>710</v>
      </c>
      <c r="F4336" s="3">
        <v>22081.9</v>
      </c>
    </row>
    <row r="4337" spans="1:6" s="4" customFormat="1" ht="144" hidden="1" x14ac:dyDescent="0.3">
      <c r="A4337" s="1" t="s">
        <v>992</v>
      </c>
      <c r="B4337" s="1" t="s">
        <v>1430</v>
      </c>
      <c r="C4337" s="1" t="s">
        <v>84</v>
      </c>
      <c r="D4337" s="1" t="s">
        <v>58</v>
      </c>
      <c r="E4337" s="2" t="s">
        <v>660</v>
      </c>
      <c r="F4337" s="3">
        <v>22081.9</v>
      </c>
    </row>
    <row r="4338" spans="1:6" s="4" customFormat="1" ht="36" hidden="1" x14ac:dyDescent="0.3">
      <c r="A4338" s="1" t="s">
        <v>992</v>
      </c>
      <c r="B4338" s="1" t="s">
        <v>1430</v>
      </c>
      <c r="C4338" s="1" t="s">
        <v>84</v>
      </c>
      <c r="D4338" s="1" t="s">
        <v>59</v>
      </c>
      <c r="E4338" s="2" t="s">
        <v>661</v>
      </c>
      <c r="F4338" s="3">
        <v>22081.9</v>
      </c>
    </row>
    <row r="4339" spans="1:6" s="4" customFormat="1" ht="36" x14ac:dyDescent="0.3">
      <c r="A4339" s="1" t="s">
        <v>992</v>
      </c>
      <c r="B4339" s="1" t="s">
        <v>1430</v>
      </c>
      <c r="C4339" s="1" t="s">
        <v>1358</v>
      </c>
      <c r="D4339" s="1"/>
      <c r="E4339" s="2" t="s">
        <v>1359</v>
      </c>
      <c r="F4339" s="3">
        <v>32</v>
      </c>
    </row>
    <row r="4340" spans="1:6" s="4" customFormat="1" ht="72" hidden="1" x14ac:dyDescent="0.3">
      <c r="A4340" s="1" t="s">
        <v>992</v>
      </c>
      <c r="B4340" s="1" t="s">
        <v>1430</v>
      </c>
      <c r="C4340" s="1" t="s">
        <v>1358</v>
      </c>
      <c r="D4340" s="1" t="s">
        <v>51</v>
      </c>
      <c r="E4340" s="2" t="s">
        <v>663</v>
      </c>
      <c r="F4340" s="3">
        <v>32</v>
      </c>
    </row>
    <row r="4341" spans="1:6" s="4" customFormat="1" ht="84" hidden="1" x14ac:dyDescent="0.3">
      <c r="A4341" s="1" t="s">
        <v>992</v>
      </c>
      <c r="B4341" s="1" t="s">
        <v>1430</v>
      </c>
      <c r="C4341" s="1" t="s">
        <v>1358</v>
      </c>
      <c r="D4341" s="1" t="s">
        <v>52</v>
      </c>
      <c r="E4341" s="2" t="s">
        <v>664</v>
      </c>
      <c r="F4341" s="3">
        <v>32</v>
      </c>
    </row>
    <row r="4342" spans="1:6" s="4" customFormat="1" ht="72" x14ac:dyDescent="0.3">
      <c r="A4342" s="1" t="s">
        <v>992</v>
      </c>
      <c r="B4342" s="1" t="s">
        <v>1430</v>
      </c>
      <c r="C4342" s="1" t="s">
        <v>65</v>
      </c>
      <c r="D4342" s="1"/>
      <c r="E4342" s="2" t="s">
        <v>1228</v>
      </c>
      <c r="F4342" s="3">
        <v>11653.9</v>
      </c>
    </row>
    <row r="4343" spans="1:6" s="4" customFormat="1" ht="48" x14ac:dyDescent="0.3">
      <c r="A4343" s="1" t="s">
        <v>992</v>
      </c>
      <c r="B4343" s="1" t="s">
        <v>1430</v>
      </c>
      <c r="C4343" s="1" t="s">
        <v>66</v>
      </c>
      <c r="D4343" s="1"/>
      <c r="E4343" s="2" t="s">
        <v>1231</v>
      </c>
      <c r="F4343" s="3">
        <v>11653.9</v>
      </c>
    </row>
    <row r="4344" spans="1:6" s="4" customFormat="1" ht="60" x14ac:dyDescent="0.3">
      <c r="A4344" s="1" t="s">
        <v>992</v>
      </c>
      <c r="B4344" s="1" t="s">
        <v>1430</v>
      </c>
      <c r="C4344" s="1" t="s">
        <v>67</v>
      </c>
      <c r="D4344" s="1"/>
      <c r="E4344" s="2" t="s">
        <v>1221</v>
      </c>
      <c r="F4344" s="3">
        <v>10388.5</v>
      </c>
    </row>
    <row r="4345" spans="1:6" s="4" customFormat="1" ht="144" hidden="1" x14ac:dyDescent="0.3">
      <c r="A4345" s="1" t="s">
        <v>992</v>
      </c>
      <c r="B4345" s="1" t="s">
        <v>1430</v>
      </c>
      <c r="C4345" s="1" t="s">
        <v>67</v>
      </c>
      <c r="D4345" s="1" t="s">
        <v>58</v>
      </c>
      <c r="E4345" s="2" t="s">
        <v>660</v>
      </c>
      <c r="F4345" s="3">
        <v>10388.5</v>
      </c>
    </row>
    <row r="4346" spans="1:6" s="4" customFormat="1" ht="60" hidden="1" x14ac:dyDescent="0.3">
      <c r="A4346" s="1" t="s">
        <v>992</v>
      </c>
      <c r="B4346" s="1" t="s">
        <v>1430</v>
      </c>
      <c r="C4346" s="1" t="s">
        <v>67</v>
      </c>
      <c r="D4346" s="1" t="s">
        <v>68</v>
      </c>
      <c r="E4346" s="2" t="s">
        <v>662</v>
      </c>
      <c r="F4346" s="3">
        <v>10388.5</v>
      </c>
    </row>
    <row r="4347" spans="1:6" s="4" customFormat="1" ht="48" x14ac:dyDescent="0.3">
      <c r="A4347" s="1" t="s">
        <v>992</v>
      </c>
      <c r="B4347" s="1" t="s">
        <v>1430</v>
      </c>
      <c r="C4347" s="1" t="s">
        <v>69</v>
      </c>
      <c r="D4347" s="1"/>
      <c r="E4347" s="2" t="s">
        <v>1222</v>
      </c>
      <c r="F4347" s="3">
        <v>1265.4000000000001</v>
      </c>
    </row>
    <row r="4348" spans="1:6" s="4" customFormat="1" ht="144" hidden="1" x14ac:dyDescent="0.3">
      <c r="A4348" s="1" t="s">
        <v>992</v>
      </c>
      <c r="B4348" s="1" t="s">
        <v>1430</v>
      </c>
      <c r="C4348" s="1" t="s">
        <v>69</v>
      </c>
      <c r="D4348" s="1" t="s">
        <v>58</v>
      </c>
      <c r="E4348" s="2" t="s">
        <v>660</v>
      </c>
      <c r="F4348" s="3">
        <v>0.7</v>
      </c>
    </row>
    <row r="4349" spans="1:6" s="4" customFormat="1" ht="60" hidden="1" x14ac:dyDescent="0.3">
      <c r="A4349" s="1" t="s">
        <v>992</v>
      </c>
      <c r="B4349" s="1" t="s">
        <v>1430</v>
      </c>
      <c r="C4349" s="1" t="s">
        <v>69</v>
      </c>
      <c r="D4349" s="1" t="s">
        <v>68</v>
      </c>
      <c r="E4349" s="2" t="s">
        <v>662</v>
      </c>
      <c r="F4349" s="3">
        <v>0.7</v>
      </c>
    </row>
    <row r="4350" spans="1:6" s="4" customFormat="1" ht="72" hidden="1" x14ac:dyDescent="0.3">
      <c r="A4350" s="1" t="s">
        <v>992</v>
      </c>
      <c r="B4350" s="1" t="s">
        <v>1430</v>
      </c>
      <c r="C4350" s="1" t="s">
        <v>69</v>
      </c>
      <c r="D4350" s="1" t="s">
        <v>51</v>
      </c>
      <c r="E4350" s="2" t="s">
        <v>663</v>
      </c>
      <c r="F4350" s="3">
        <v>1264.19784</v>
      </c>
    </row>
    <row r="4351" spans="1:6" s="4" customFormat="1" ht="84" hidden="1" x14ac:dyDescent="0.3">
      <c r="A4351" s="1" t="s">
        <v>992</v>
      </c>
      <c r="B4351" s="1" t="s">
        <v>1430</v>
      </c>
      <c r="C4351" s="1" t="s">
        <v>69</v>
      </c>
      <c r="D4351" s="1" t="s">
        <v>52</v>
      </c>
      <c r="E4351" s="2" t="s">
        <v>664</v>
      </c>
      <c r="F4351" s="3">
        <v>1264.19784</v>
      </c>
    </row>
    <row r="4352" spans="1:6" s="4" customFormat="1" ht="24" hidden="1" x14ac:dyDescent="0.3">
      <c r="A4352" s="1" t="s">
        <v>992</v>
      </c>
      <c r="B4352" s="1" t="s">
        <v>1430</v>
      </c>
      <c r="C4352" s="1" t="s">
        <v>69</v>
      </c>
      <c r="D4352" s="1" t="s">
        <v>53</v>
      </c>
      <c r="E4352" s="2" t="s">
        <v>679</v>
      </c>
      <c r="F4352" s="3">
        <v>0.50216000000000005</v>
      </c>
    </row>
    <row r="4353" spans="1:6" s="4" customFormat="1" ht="36" hidden="1" x14ac:dyDescent="0.3">
      <c r="A4353" s="1" t="s">
        <v>992</v>
      </c>
      <c r="B4353" s="1" t="s">
        <v>1430</v>
      </c>
      <c r="C4353" s="1" t="s">
        <v>69</v>
      </c>
      <c r="D4353" s="1" t="s">
        <v>60</v>
      </c>
      <c r="E4353" s="2" t="s">
        <v>682</v>
      </c>
      <c r="F4353" s="3">
        <v>0.50216000000000005</v>
      </c>
    </row>
    <row r="4354" spans="1:6" s="4" customFormat="1" ht="24" hidden="1" x14ac:dyDescent="0.3">
      <c r="A4354" s="1" t="s">
        <v>544</v>
      </c>
      <c r="B4354" s="1" t="s">
        <v>1396</v>
      </c>
      <c r="C4354" s="1"/>
      <c r="D4354" s="1"/>
      <c r="E4354" s="2" t="s">
        <v>614</v>
      </c>
      <c r="F4354" s="3">
        <v>41195.9</v>
      </c>
    </row>
    <row r="4355" spans="1:6" s="4" customFormat="1" ht="24" hidden="1" x14ac:dyDescent="0.3">
      <c r="A4355" s="1" t="s">
        <v>544</v>
      </c>
      <c r="B4355" s="1" t="s">
        <v>45</v>
      </c>
      <c r="C4355" s="1"/>
      <c r="D4355" s="1"/>
      <c r="E4355" s="2" t="s">
        <v>619</v>
      </c>
      <c r="F4355" s="3">
        <v>41195.9</v>
      </c>
    </row>
    <row r="4356" spans="1:6" s="4" customFormat="1" ht="108" hidden="1" x14ac:dyDescent="0.3">
      <c r="A4356" s="1" t="s">
        <v>544</v>
      </c>
      <c r="B4356" s="1" t="s">
        <v>1397</v>
      </c>
      <c r="C4356" s="1"/>
      <c r="D4356" s="1"/>
      <c r="E4356" s="2" t="s">
        <v>632</v>
      </c>
      <c r="F4356" s="3">
        <v>41195.9</v>
      </c>
    </row>
    <row r="4357" spans="1:6" s="4" customFormat="1" ht="84" x14ac:dyDescent="0.3">
      <c r="A4357" s="1" t="s">
        <v>544</v>
      </c>
      <c r="B4357" s="1" t="s">
        <v>1397</v>
      </c>
      <c r="C4357" s="1" t="s">
        <v>548</v>
      </c>
      <c r="D4357" s="1"/>
      <c r="E4357" s="2" t="s">
        <v>1224</v>
      </c>
      <c r="F4357" s="3">
        <v>41195.9</v>
      </c>
    </row>
    <row r="4358" spans="1:6" s="4" customFormat="1" ht="48" x14ac:dyDescent="0.3">
      <c r="A4358" s="1" t="s">
        <v>544</v>
      </c>
      <c r="B4358" s="1" t="s">
        <v>1397</v>
      </c>
      <c r="C4358" s="1" t="s">
        <v>549</v>
      </c>
      <c r="D4358" s="1"/>
      <c r="E4358" s="2" t="s">
        <v>1225</v>
      </c>
      <c r="F4358" s="3">
        <v>4271.3999999999996</v>
      </c>
    </row>
    <row r="4359" spans="1:6" s="4" customFormat="1" ht="60" x14ac:dyDescent="0.3">
      <c r="A4359" s="1" t="s">
        <v>544</v>
      </c>
      <c r="B4359" s="1" t="s">
        <v>1397</v>
      </c>
      <c r="C4359" s="1" t="s">
        <v>545</v>
      </c>
      <c r="D4359" s="1"/>
      <c r="E4359" s="2" t="s">
        <v>1221</v>
      </c>
      <c r="F4359" s="3">
        <v>4271.3999999999996</v>
      </c>
    </row>
    <row r="4360" spans="1:6" s="4" customFormat="1" ht="144" hidden="1" x14ac:dyDescent="0.3">
      <c r="A4360" s="1" t="s">
        <v>544</v>
      </c>
      <c r="B4360" s="1" t="s">
        <v>1397</v>
      </c>
      <c r="C4360" s="1" t="s">
        <v>545</v>
      </c>
      <c r="D4360" s="1" t="s">
        <v>58</v>
      </c>
      <c r="E4360" s="2" t="s">
        <v>660</v>
      </c>
      <c r="F4360" s="3">
        <v>4271.3999999999996</v>
      </c>
    </row>
    <row r="4361" spans="1:6" s="4" customFormat="1" ht="60" hidden="1" x14ac:dyDescent="0.3">
      <c r="A4361" s="1" t="s">
        <v>544</v>
      </c>
      <c r="B4361" s="1" t="s">
        <v>1397</v>
      </c>
      <c r="C4361" s="1" t="s">
        <v>545</v>
      </c>
      <c r="D4361" s="1" t="s">
        <v>68</v>
      </c>
      <c r="E4361" s="2" t="s">
        <v>662</v>
      </c>
      <c r="F4361" s="3">
        <v>4271.3999999999996</v>
      </c>
    </row>
    <row r="4362" spans="1:6" s="4" customFormat="1" ht="36" x14ac:dyDescent="0.3">
      <c r="A4362" s="1" t="s">
        <v>544</v>
      </c>
      <c r="B4362" s="1" t="s">
        <v>1397</v>
      </c>
      <c r="C4362" s="1" t="s">
        <v>550</v>
      </c>
      <c r="D4362" s="1"/>
      <c r="E4362" s="2" t="s">
        <v>1223</v>
      </c>
      <c r="F4362" s="3">
        <v>36924.5</v>
      </c>
    </row>
    <row r="4363" spans="1:6" s="4" customFormat="1" ht="60" x14ac:dyDescent="0.3">
      <c r="A4363" s="1" t="s">
        <v>544</v>
      </c>
      <c r="B4363" s="1" t="s">
        <v>1397</v>
      </c>
      <c r="C4363" s="1" t="s">
        <v>546</v>
      </c>
      <c r="D4363" s="1"/>
      <c r="E4363" s="2" t="s">
        <v>1221</v>
      </c>
      <c r="F4363" s="3">
        <v>31357.5</v>
      </c>
    </row>
    <row r="4364" spans="1:6" s="4" customFormat="1" ht="144" hidden="1" x14ac:dyDescent="0.3">
      <c r="A4364" s="1" t="s">
        <v>544</v>
      </c>
      <c r="B4364" s="1" t="s">
        <v>1397</v>
      </c>
      <c r="C4364" s="1" t="s">
        <v>546</v>
      </c>
      <c r="D4364" s="1" t="s">
        <v>58</v>
      </c>
      <c r="E4364" s="2" t="s">
        <v>660</v>
      </c>
      <c r="F4364" s="3">
        <v>31357.5</v>
      </c>
    </row>
    <row r="4365" spans="1:6" s="4" customFormat="1" ht="60" hidden="1" x14ac:dyDescent="0.3">
      <c r="A4365" s="1" t="s">
        <v>544</v>
      </c>
      <c r="B4365" s="1" t="s">
        <v>1397</v>
      </c>
      <c r="C4365" s="1" t="s">
        <v>546</v>
      </c>
      <c r="D4365" s="1" t="s">
        <v>68</v>
      </c>
      <c r="E4365" s="2" t="s">
        <v>662</v>
      </c>
      <c r="F4365" s="3">
        <v>31357.5</v>
      </c>
    </row>
    <row r="4366" spans="1:6" s="4" customFormat="1" ht="48" x14ac:dyDescent="0.3">
      <c r="A4366" s="1" t="s">
        <v>544</v>
      </c>
      <c r="B4366" s="1" t="s">
        <v>1397</v>
      </c>
      <c r="C4366" s="1" t="s">
        <v>547</v>
      </c>
      <c r="D4366" s="1"/>
      <c r="E4366" s="2" t="s">
        <v>1222</v>
      </c>
      <c r="F4366" s="3">
        <v>5566.9999999999991</v>
      </c>
    </row>
    <row r="4367" spans="1:6" s="4" customFormat="1" ht="144" hidden="1" x14ac:dyDescent="0.3">
      <c r="A4367" s="1" t="s">
        <v>544</v>
      </c>
      <c r="B4367" s="1" t="s">
        <v>1397</v>
      </c>
      <c r="C4367" s="1" t="s">
        <v>547</v>
      </c>
      <c r="D4367" s="1" t="s">
        <v>58</v>
      </c>
      <c r="E4367" s="2" t="s">
        <v>660</v>
      </c>
      <c r="F4367" s="3">
        <v>442.7</v>
      </c>
    </row>
    <row r="4368" spans="1:6" s="4" customFormat="1" ht="60" hidden="1" x14ac:dyDescent="0.3">
      <c r="A4368" s="1" t="s">
        <v>544</v>
      </c>
      <c r="B4368" s="1" t="s">
        <v>1397</v>
      </c>
      <c r="C4368" s="1" t="s">
        <v>547</v>
      </c>
      <c r="D4368" s="1" t="s">
        <v>68</v>
      </c>
      <c r="E4368" s="2" t="s">
        <v>662</v>
      </c>
      <c r="F4368" s="3">
        <v>442.7</v>
      </c>
    </row>
    <row r="4369" spans="1:6" s="4" customFormat="1" ht="72" hidden="1" x14ac:dyDescent="0.3">
      <c r="A4369" s="1" t="s">
        <v>544</v>
      </c>
      <c r="B4369" s="1" t="s">
        <v>1397</v>
      </c>
      <c r="C4369" s="1" t="s">
        <v>547</v>
      </c>
      <c r="D4369" s="1" t="s">
        <v>51</v>
      </c>
      <c r="E4369" s="2" t="s">
        <v>663</v>
      </c>
      <c r="F4369" s="3">
        <v>5076.3999999999996</v>
      </c>
    </row>
    <row r="4370" spans="1:6" s="4" customFormat="1" ht="84" hidden="1" x14ac:dyDescent="0.3">
      <c r="A4370" s="1" t="s">
        <v>544</v>
      </c>
      <c r="B4370" s="1" t="s">
        <v>1397</v>
      </c>
      <c r="C4370" s="1" t="s">
        <v>547</v>
      </c>
      <c r="D4370" s="1" t="s">
        <v>52</v>
      </c>
      <c r="E4370" s="2" t="s">
        <v>664</v>
      </c>
      <c r="F4370" s="3">
        <v>5076.3999999999996</v>
      </c>
    </row>
    <row r="4371" spans="1:6" s="4" customFormat="1" ht="24" hidden="1" x14ac:dyDescent="0.3">
      <c r="A4371" s="1" t="s">
        <v>544</v>
      </c>
      <c r="B4371" s="1" t="s">
        <v>1397</v>
      </c>
      <c r="C4371" s="1" t="s">
        <v>547</v>
      </c>
      <c r="D4371" s="1" t="s">
        <v>53</v>
      </c>
      <c r="E4371" s="2" t="s">
        <v>679</v>
      </c>
      <c r="F4371" s="3">
        <v>47.9</v>
      </c>
    </row>
    <row r="4372" spans="1:6" s="4" customFormat="1" ht="36" hidden="1" x14ac:dyDescent="0.3">
      <c r="A4372" s="1" t="s">
        <v>544</v>
      </c>
      <c r="B4372" s="1" t="s">
        <v>1397</v>
      </c>
      <c r="C4372" s="1" t="s">
        <v>547</v>
      </c>
      <c r="D4372" s="1" t="s">
        <v>60</v>
      </c>
      <c r="E4372" s="2" t="s">
        <v>682</v>
      </c>
      <c r="F4372" s="3">
        <v>47.9</v>
      </c>
    </row>
    <row r="4373" spans="1:6" s="4" customFormat="1" ht="36" hidden="1" x14ac:dyDescent="0.3">
      <c r="A4373" s="1" t="s">
        <v>551</v>
      </c>
      <c r="B4373" s="1" t="s">
        <v>1396</v>
      </c>
      <c r="C4373" s="1"/>
      <c r="D4373" s="1"/>
      <c r="E4373" s="2" t="s">
        <v>615</v>
      </c>
      <c r="F4373" s="3">
        <v>9578.1</v>
      </c>
    </row>
    <row r="4374" spans="1:6" s="4" customFormat="1" ht="24" hidden="1" x14ac:dyDescent="0.3">
      <c r="A4374" s="1" t="s">
        <v>551</v>
      </c>
      <c r="B4374" s="1" t="s">
        <v>45</v>
      </c>
      <c r="C4374" s="1"/>
      <c r="D4374" s="1"/>
      <c r="E4374" s="2" t="s">
        <v>619</v>
      </c>
      <c r="F4374" s="3">
        <v>9578.1</v>
      </c>
    </row>
    <row r="4375" spans="1:6" s="4" customFormat="1" ht="36" hidden="1" x14ac:dyDescent="0.3">
      <c r="A4375" s="1" t="s">
        <v>551</v>
      </c>
      <c r="B4375" s="1" t="s">
        <v>1431</v>
      </c>
      <c r="C4375" s="1"/>
      <c r="D4375" s="1"/>
      <c r="E4375" s="2" t="s">
        <v>633</v>
      </c>
      <c r="F4375" s="3">
        <v>9578.1</v>
      </c>
    </row>
    <row r="4376" spans="1:6" s="4" customFormat="1" ht="84" x14ac:dyDescent="0.3">
      <c r="A4376" s="1" t="s">
        <v>551</v>
      </c>
      <c r="B4376" s="1" t="s">
        <v>1431</v>
      </c>
      <c r="C4376" s="1" t="s">
        <v>555</v>
      </c>
      <c r="D4376" s="1"/>
      <c r="E4376" s="2" t="s">
        <v>1226</v>
      </c>
      <c r="F4376" s="3">
        <v>9578.1</v>
      </c>
    </row>
    <row r="4377" spans="1:6" s="4" customFormat="1" ht="72" x14ac:dyDescent="0.3">
      <c r="A4377" s="1" t="s">
        <v>551</v>
      </c>
      <c r="B4377" s="1" t="s">
        <v>1431</v>
      </c>
      <c r="C4377" s="1" t="s">
        <v>556</v>
      </c>
      <c r="D4377" s="1"/>
      <c r="E4377" s="2" t="s">
        <v>1227</v>
      </c>
      <c r="F4377" s="3">
        <v>8843.4</v>
      </c>
    </row>
    <row r="4378" spans="1:6" s="4" customFormat="1" ht="60" x14ac:dyDescent="0.3">
      <c r="A4378" s="1" t="s">
        <v>551</v>
      </c>
      <c r="B4378" s="1" t="s">
        <v>1431</v>
      </c>
      <c r="C4378" s="1" t="s">
        <v>552</v>
      </c>
      <c r="D4378" s="1"/>
      <c r="E4378" s="2" t="s">
        <v>1221</v>
      </c>
      <c r="F4378" s="3">
        <v>8843.4</v>
      </c>
    </row>
    <row r="4379" spans="1:6" s="4" customFormat="1" ht="144" hidden="1" x14ac:dyDescent="0.3">
      <c r="A4379" s="1" t="s">
        <v>551</v>
      </c>
      <c r="B4379" s="1" t="s">
        <v>1431</v>
      </c>
      <c r="C4379" s="1" t="s">
        <v>552</v>
      </c>
      <c r="D4379" s="1" t="s">
        <v>58</v>
      </c>
      <c r="E4379" s="2" t="s">
        <v>660</v>
      </c>
      <c r="F4379" s="3">
        <v>8843.4</v>
      </c>
    </row>
    <row r="4380" spans="1:6" s="4" customFormat="1" ht="60" hidden="1" x14ac:dyDescent="0.3">
      <c r="A4380" s="1" t="s">
        <v>551</v>
      </c>
      <c r="B4380" s="1" t="s">
        <v>1431</v>
      </c>
      <c r="C4380" s="1" t="s">
        <v>552</v>
      </c>
      <c r="D4380" s="1" t="s">
        <v>68</v>
      </c>
      <c r="E4380" s="2" t="s">
        <v>662</v>
      </c>
      <c r="F4380" s="3">
        <v>8843.4</v>
      </c>
    </row>
    <row r="4381" spans="1:6" s="4" customFormat="1" ht="36" x14ac:dyDescent="0.3">
      <c r="A4381" s="1" t="s">
        <v>551</v>
      </c>
      <c r="B4381" s="1" t="s">
        <v>1431</v>
      </c>
      <c r="C4381" s="1" t="s">
        <v>557</v>
      </c>
      <c r="D4381" s="1"/>
      <c r="E4381" s="2" t="s">
        <v>1223</v>
      </c>
      <c r="F4381" s="3">
        <v>734.7</v>
      </c>
    </row>
    <row r="4382" spans="1:6" s="4" customFormat="1" ht="60" x14ac:dyDescent="0.3">
      <c r="A4382" s="1" t="s">
        <v>551</v>
      </c>
      <c r="B4382" s="1" t="s">
        <v>1431</v>
      </c>
      <c r="C4382" s="1" t="s">
        <v>553</v>
      </c>
      <c r="D4382" s="1"/>
      <c r="E4382" s="2" t="s">
        <v>1221</v>
      </c>
      <c r="F4382" s="3">
        <v>511</v>
      </c>
    </row>
    <row r="4383" spans="1:6" s="4" customFormat="1" ht="144" hidden="1" x14ac:dyDescent="0.3">
      <c r="A4383" s="1" t="s">
        <v>551</v>
      </c>
      <c r="B4383" s="1" t="s">
        <v>1431</v>
      </c>
      <c r="C4383" s="1" t="s">
        <v>553</v>
      </c>
      <c r="D4383" s="1" t="s">
        <v>58</v>
      </c>
      <c r="E4383" s="2" t="s">
        <v>660</v>
      </c>
      <c r="F4383" s="3">
        <v>511</v>
      </c>
    </row>
    <row r="4384" spans="1:6" s="4" customFormat="1" ht="60" hidden="1" x14ac:dyDescent="0.3">
      <c r="A4384" s="1" t="s">
        <v>551</v>
      </c>
      <c r="B4384" s="1" t="s">
        <v>1431</v>
      </c>
      <c r="C4384" s="1" t="s">
        <v>553</v>
      </c>
      <c r="D4384" s="1" t="s">
        <v>68</v>
      </c>
      <c r="E4384" s="2" t="s">
        <v>662</v>
      </c>
      <c r="F4384" s="3">
        <v>511</v>
      </c>
    </row>
    <row r="4385" spans="1:6" s="4" customFormat="1" ht="48" x14ac:dyDescent="0.3">
      <c r="A4385" s="1" t="s">
        <v>551</v>
      </c>
      <c r="B4385" s="1" t="s">
        <v>1431</v>
      </c>
      <c r="C4385" s="1" t="s">
        <v>554</v>
      </c>
      <c r="D4385" s="1"/>
      <c r="E4385" s="2" t="s">
        <v>1222</v>
      </c>
      <c r="F4385" s="3">
        <v>223.7</v>
      </c>
    </row>
    <row r="4386" spans="1:6" s="4" customFormat="1" ht="144" hidden="1" x14ac:dyDescent="0.3">
      <c r="A4386" s="1" t="s">
        <v>551</v>
      </c>
      <c r="B4386" s="1" t="s">
        <v>1431</v>
      </c>
      <c r="C4386" s="1" t="s">
        <v>554</v>
      </c>
      <c r="D4386" s="1" t="s">
        <v>58</v>
      </c>
      <c r="E4386" s="2" t="s">
        <v>660</v>
      </c>
      <c r="F4386" s="3">
        <v>2</v>
      </c>
    </row>
    <row r="4387" spans="1:6" s="4" customFormat="1" ht="60" hidden="1" x14ac:dyDescent="0.3">
      <c r="A4387" s="1" t="s">
        <v>551</v>
      </c>
      <c r="B4387" s="1" t="s">
        <v>1431</v>
      </c>
      <c r="C4387" s="1" t="s">
        <v>554</v>
      </c>
      <c r="D4387" s="1" t="s">
        <v>68</v>
      </c>
      <c r="E4387" s="2" t="s">
        <v>662</v>
      </c>
      <c r="F4387" s="3">
        <v>2</v>
      </c>
    </row>
    <row r="4388" spans="1:6" s="4" customFormat="1" ht="72" hidden="1" x14ac:dyDescent="0.3">
      <c r="A4388" s="1" t="s">
        <v>551</v>
      </c>
      <c r="B4388" s="1" t="s">
        <v>1431</v>
      </c>
      <c r="C4388" s="1" t="s">
        <v>554</v>
      </c>
      <c r="D4388" s="1" t="s">
        <v>51</v>
      </c>
      <c r="E4388" s="2" t="s">
        <v>663</v>
      </c>
      <c r="F4388" s="3">
        <v>220.7</v>
      </c>
    </row>
    <row r="4389" spans="1:6" s="4" customFormat="1" ht="84" hidden="1" x14ac:dyDescent="0.3">
      <c r="A4389" s="1" t="s">
        <v>551</v>
      </c>
      <c r="B4389" s="1" t="s">
        <v>1431</v>
      </c>
      <c r="C4389" s="1" t="s">
        <v>554</v>
      </c>
      <c r="D4389" s="1" t="s">
        <v>52</v>
      </c>
      <c r="E4389" s="2" t="s">
        <v>664</v>
      </c>
      <c r="F4389" s="3">
        <v>220.7</v>
      </c>
    </row>
    <row r="4390" spans="1:6" s="4" customFormat="1" ht="24" hidden="1" x14ac:dyDescent="0.3">
      <c r="A4390" s="1" t="s">
        <v>551</v>
      </c>
      <c r="B4390" s="1" t="s">
        <v>1431</v>
      </c>
      <c r="C4390" s="1" t="s">
        <v>554</v>
      </c>
      <c r="D4390" s="1" t="s">
        <v>53</v>
      </c>
      <c r="E4390" s="2" t="s">
        <v>679</v>
      </c>
      <c r="F4390" s="3">
        <v>1</v>
      </c>
    </row>
    <row r="4391" spans="1:6" s="4" customFormat="1" ht="36" hidden="1" x14ac:dyDescent="0.3">
      <c r="A4391" s="1" t="s">
        <v>551</v>
      </c>
      <c r="B4391" s="1" t="s">
        <v>1431</v>
      </c>
      <c r="C4391" s="1" t="s">
        <v>554</v>
      </c>
      <c r="D4391" s="1" t="s">
        <v>60</v>
      </c>
      <c r="E4391" s="2" t="s">
        <v>682</v>
      </c>
      <c r="F4391" s="3">
        <v>1</v>
      </c>
    </row>
    <row r="4392" spans="1:6" s="4" customFormat="1" ht="24" hidden="1" x14ac:dyDescent="0.3">
      <c r="A4392" s="1" t="s">
        <v>558</v>
      </c>
      <c r="B4392" s="1" t="s">
        <v>1396</v>
      </c>
      <c r="C4392" s="1"/>
      <c r="D4392" s="1"/>
      <c r="E4392" s="2" t="s">
        <v>616</v>
      </c>
      <c r="F4392" s="3">
        <v>193986.4</v>
      </c>
    </row>
    <row r="4393" spans="1:6" s="4" customFormat="1" ht="24" hidden="1" x14ac:dyDescent="0.3">
      <c r="A4393" s="1" t="s">
        <v>558</v>
      </c>
      <c r="B4393" s="1" t="s">
        <v>45</v>
      </c>
      <c r="C4393" s="1"/>
      <c r="D4393" s="1"/>
      <c r="E4393" s="2" t="s">
        <v>619</v>
      </c>
      <c r="F4393" s="3">
        <v>193986.4</v>
      </c>
    </row>
    <row r="4394" spans="1:6" s="4" customFormat="1" ht="120" hidden="1" x14ac:dyDescent="0.3">
      <c r="A4394" s="1" t="s">
        <v>558</v>
      </c>
      <c r="B4394" s="1" t="s">
        <v>1432</v>
      </c>
      <c r="C4394" s="1"/>
      <c r="D4394" s="1"/>
      <c r="E4394" s="2" t="s">
        <v>630</v>
      </c>
      <c r="F4394" s="3">
        <v>149017.35999999999</v>
      </c>
    </row>
    <row r="4395" spans="1:6" s="4" customFormat="1" ht="72" x14ac:dyDescent="0.3">
      <c r="A4395" s="1" t="s">
        <v>558</v>
      </c>
      <c r="B4395" s="1" t="s">
        <v>1432</v>
      </c>
      <c r="C4395" s="1" t="s">
        <v>563</v>
      </c>
      <c r="D4395" s="1"/>
      <c r="E4395" s="2" t="s">
        <v>1252</v>
      </c>
      <c r="F4395" s="3">
        <v>149017.35999999999</v>
      </c>
    </row>
    <row r="4396" spans="1:6" s="4" customFormat="1" ht="36" x14ac:dyDescent="0.3">
      <c r="A4396" s="1" t="s">
        <v>558</v>
      </c>
      <c r="B4396" s="1" t="s">
        <v>1432</v>
      </c>
      <c r="C4396" s="1" t="s">
        <v>564</v>
      </c>
      <c r="D4396" s="1"/>
      <c r="E4396" s="2" t="s">
        <v>1220</v>
      </c>
      <c r="F4396" s="3">
        <v>50498.6</v>
      </c>
    </row>
    <row r="4397" spans="1:6" s="4" customFormat="1" ht="60" x14ac:dyDescent="0.3">
      <c r="A4397" s="1" t="s">
        <v>558</v>
      </c>
      <c r="B4397" s="1" t="s">
        <v>1432</v>
      </c>
      <c r="C4397" s="1" t="s">
        <v>559</v>
      </c>
      <c r="D4397" s="1"/>
      <c r="E4397" s="2" t="s">
        <v>1221</v>
      </c>
      <c r="F4397" s="3">
        <v>46393.799999999996</v>
      </c>
    </row>
    <row r="4398" spans="1:6" s="4" customFormat="1" ht="144" hidden="1" x14ac:dyDescent="0.3">
      <c r="A4398" s="1" t="s">
        <v>558</v>
      </c>
      <c r="B4398" s="1" t="s">
        <v>1432</v>
      </c>
      <c r="C4398" s="1" t="s">
        <v>559</v>
      </c>
      <c r="D4398" s="1" t="s">
        <v>58</v>
      </c>
      <c r="E4398" s="2" t="s">
        <v>660</v>
      </c>
      <c r="F4398" s="3">
        <v>46393.799999999996</v>
      </c>
    </row>
    <row r="4399" spans="1:6" s="4" customFormat="1" ht="60" hidden="1" x14ac:dyDescent="0.3">
      <c r="A4399" s="1" t="s">
        <v>558</v>
      </c>
      <c r="B4399" s="1" t="s">
        <v>1432</v>
      </c>
      <c r="C4399" s="1" t="s">
        <v>559</v>
      </c>
      <c r="D4399" s="1" t="s">
        <v>68</v>
      </c>
      <c r="E4399" s="2" t="s">
        <v>662</v>
      </c>
      <c r="F4399" s="3">
        <v>46393.799999999996</v>
      </c>
    </row>
    <row r="4400" spans="1:6" s="4" customFormat="1" ht="48" x14ac:dyDescent="0.3">
      <c r="A4400" s="1" t="s">
        <v>558</v>
      </c>
      <c r="B4400" s="1" t="s">
        <v>1432</v>
      </c>
      <c r="C4400" s="1" t="s">
        <v>560</v>
      </c>
      <c r="D4400" s="1"/>
      <c r="E4400" s="2" t="s">
        <v>1222</v>
      </c>
      <c r="F4400" s="3">
        <v>4104.8</v>
      </c>
    </row>
    <row r="4401" spans="1:6" s="4" customFormat="1" ht="144" hidden="1" x14ac:dyDescent="0.3">
      <c r="A4401" s="1" t="s">
        <v>558</v>
      </c>
      <c r="B4401" s="1" t="s">
        <v>1432</v>
      </c>
      <c r="C4401" s="1" t="s">
        <v>560</v>
      </c>
      <c r="D4401" s="1" t="s">
        <v>58</v>
      </c>
      <c r="E4401" s="2" t="s">
        <v>660</v>
      </c>
      <c r="F4401" s="3">
        <v>4104.8</v>
      </c>
    </row>
    <row r="4402" spans="1:6" s="4" customFormat="1" ht="60" hidden="1" x14ac:dyDescent="0.3">
      <c r="A4402" s="1" t="s">
        <v>558</v>
      </c>
      <c r="B4402" s="1" t="s">
        <v>1432</v>
      </c>
      <c r="C4402" s="1" t="s">
        <v>560</v>
      </c>
      <c r="D4402" s="1" t="s">
        <v>68</v>
      </c>
      <c r="E4402" s="2" t="s">
        <v>662</v>
      </c>
      <c r="F4402" s="3">
        <v>4104.8</v>
      </c>
    </row>
    <row r="4403" spans="1:6" s="4" customFormat="1" ht="36" x14ac:dyDescent="0.3">
      <c r="A4403" s="1" t="s">
        <v>558</v>
      </c>
      <c r="B4403" s="1" t="s">
        <v>1432</v>
      </c>
      <c r="C4403" s="1" t="s">
        <v>565</v>
      </c>
      <c r="D4403" s="1"/>
      <c r="E4403" s="2" t="s">
        <v>1223</v>
      </c>
      <c r="F4403" s="3">
        <v>98518.76</v>
      </c>
    </row>
    <row r="4404" spans="1:6" s="4" customFormat="1" ht="60" x14ac:dyDescent="0.3">
      <c r="A4404" s="1" t="s">
        <v>558</v>
      </c>
      <c r="B4404" s="1" t="s">
        <v>1432</v>
      </c>
      <c r="C4404" s="1" t="s">
        <v>561</v>
      </c>
      <c r="D4404" s="1"/>
      <c r="E4404" s="2" t="s">
        <v>1221</v>
      </c>
      <c r="F4404" s="3">
        <v>68860.899999999994</v>
      </c>
    </row>
    <row r="4405" spans="1:6" s="4" customFormat="1" ht="144" hidden="1" x14ac:dyDescent="0.3">
      <c r="A4405" s="1" t="s">
        <v>558</v>
      </c>
      <c r="B4405" s="1" t="s">
        <v>1432</v>
      </c>
      <c r="C4405" s="1" t="s">
        <v>561</v>
      </c>
      <c r="D4405" s="1" t="s">
        <v>58</v>
      </c>
      <c r="E4405" s="2" t="s">
        <v>660</v>
      </c>
      <c r="F4405" s="3">
        <v>68860.899999999994</v>
      </c>
    </row>
    <row r="4406" spans="1:6" s="4" customFormat="1" ht="60" hidden="1" x14ac:dyDescent="0.3">
      <c r="A4406" s="1" t="s">
        <v>558</v>
      </c>
      <c r="B4406" s="1" t="s">
        <v>1432</v>
      </c>
      <c r="C4406" s="1" t="s">
        <v>561</v>
      </c>
      <c r="D4406" s="1" t="s">
        <v>68</v>
      </c>
      <c r="E4406" s="2" t="s">
        <v>662</v>
      </c>
      <c r="F4406" s="3">
        <v>68860.899999999994</v>
      </c>
    </row>
    <row r="4407" spans="1:6" s="4" customFormat="1" ht="48" x14ac:dyDescent="0.3">
      <c r="A4407" s="1" t="s">
        <v>558</v>
      </c>
      <c r="B4407" s="1" t="s">
        <v>1432</v>
      </c>
      <c r="C4407" s="1" t="s">
        <v>562</v>
      </c>
      <c r="D4407" s="1"/>
      <c r="E4407" s="2" t="s">
        <v>1222</v>
      </c>
      <c r="F4407" s="3">
        <v>29657.86</v>
      </c>
    </row>
    <row r="4408" spans="1:6" s="4" customFormat="1" ht="144" hidden="1" x14ac:dyDescent="0.3">
      <c r="A4408" s="1" t="s">
        <v>558</v>
      </c>
      <c r="B4408" s="1" t="s">
        <v>1432</v>
      </c>
      <c r="C4408" s="1" t="s">
        <v>562</v>
      </c>
      <c r="D4408" s="1" t="s">
        <v>58</v>
      </c>
      <c r="E4408" s="2" t="s">
        <v>660</v>
      </c>
      <c r="F4408" s="3">
        <v>900</v>
      </c>
    </row>
    <row r="4409" spans="1:6" s="4" customFormat="1" ht="60" hidden="1" x14ac:dyDescent="0.3">
      <c r="A4409" s="1" t="s">
        <v>558</v>
      </c>
      <c r="B4409" s="1" t="s">
        <v>1432</v>
      </c>
      <c r="C4409" s="1" t="s">
        <v>562</v>
      </c>
      <c r="D4409" s="1" t="s">
        <v>68</v>
      </c>
      <c r="E4409" s="2" t="s">
        <v>662</v>
      </c>
      <c r="F4409" s="3">
        <v>900</v>
      </c>
    </row>
    <row r="4410" spans="1:6" s="4" customFormat="1" ht="72" hidden="1" x14ac:dyDescent="0.3">
      <c r="A4410" s="1" t="s">
        <v>558</v>
      </c>
      <c r="B4410" s="1" t="s">
        <v>1432</v>
      </c>
      <c r="C4410" s="1" t="s">
        <v>562</v>
      </c>
      <c r="D4410" s="1" t="s">
        <v>51</v>
      </c>
      <c r="E4410" s="2" t="s">
        <v>663</v>
      </c>
      <c r="F4410" s="3">
        <v>28726.06</v>
      </c>
    </row>
    <row r="4411" spans="1:6" s="4" customFormat="1" ht="84" hidden="1" x14ac:dyDescent="0.3">
      <c r="A4411" s="1" t="s">
        <v>558</v>
      </c>
      <c r="B4411" s="1" t="s">
        <v>1432</v>
      </c>
      <c r="C4411" s="1" t="s">
        <v>562</v>
      </c>
      <c r="D4411" s="1" t="s">
        <v>52</v>
      </c>
      <c r="E4411" s="2" t="s">
        <v>664</v>
      </c>
      <c r="F4411" s="3">
        <v>28726.06</v>
      </c>
    </row>
    <row r="4412" spans="1:6" s="4" customFormat="1" ht="24" hidden="1" x14ac:dyDescent="0.3">
      <c r="A4412" s="1" t="s">
        <v>558</v>
      </c>
      <c r="B4412" s="1" t="s">
        <v>1432</v>
      </c>
      <c r="C4412" s="1" t="s">
        <v>562</v>
      </c>
      <c r="D4412" s="1" t="s">
        <v>53</v>
      </c>
      <c r="E4412" s="2" t="s">
        <v>679</v>
      </c>
      <c r="F4412" s="3">
        <v>31.8</v>
      </c>
    </row>
    <row r="4413" spans="1:6" s="4" customFormat="1" ht="36" hidden="1" x14ac:dyDescent="0.3">
      <c r="A4413" s="1" t="s">
        <v>558</v>
      </c>
      <c r="B4413" s="1" t="s">
        <v>1432</v>
      </c>
      <c r="C4413" s="1" t="s">
        <v>562</v>
      </c>
      <c r="D4413" s="1" t="s">
        <v>60</v>
      </c>
      <c r="E4413" s="2" t="s">
        <v>682</v>
      </c>
      <c r="F4413" s="3">
        <v>31.8</v>
      </c>
    </row>
    <row r="4414" spans="1:6" s="4" customFormat="1" ht="36" hidden="1" x14ac:dyDescent="0.3">
      <c r="A4414" s="1" t="s">
        <v>558</v>
      </c>
      <c r="B4414" s="1" t="s">
        <v>1393</v>
      </c>
      <c r="C4414" s="1"/>
      <c r="D4414" s="1"/>
      <c r="E4414" s="2" t="s">
        <v>635</v>
      </c>
      <c r="F4414" s="3">
        <v>44969.04</v>
      </c>
    </row>
    <row r="4415" spans="1:6" s="4" customFormat="1" ht="60" x14ac:dyDescent="0.3">
      <c r="A4415" s="1" t="s">
        <v>558</v>
      </c>
      <c r="B4415" s="1" t="s">
        <v>1393</v>
      </c>
      <c r="C4415" s="1" t="s">
        <v>62</v>
      </c>
      <c r="D4415" s="1"/>
      <c r="E4415" s="2" t="s">
        <v>1196</v>
      </c>
      <c r="F4415" s="3">
        <v>44969.04</v>
      </c>
    </row>
    <row r="4416" spans="1:6" s="4" customFormat="1" ht="36" x14ac:dyDescent="0.3">
      <c r="A4416" s="1" t="s">
        <v>558</v>
      </c>
      <c r="B4416" s="1" t="s">
        <v>1393</v>
      </c>
      <c r="C4416" s="1" t="s">
        <v>63</v>
      </c>
      <c r="D4416" s="1"/>
      <c r="E4416" s="2" t="s">
        <v>115</v>
      </c>
      <c r="F4416" s="3">
        <v>44969.04</v>
      </c>
    </row>
    <row r="4417" spans="1:6" s="4" customFormat="1" ht="48" x14ac:dyDescent="0.3">
      <c r="A4417" s="1" t="s">
        <v>558</v>
      </c>
      <c r="B4417" s="1" t="s">
        <v>1393</v>
      </c>
      <c r="C4417" s="1" t="s">
        <v>532</v>
      </c>
      <c r="D4417" s="1"/>
      <c r="E4417" s="2" t="s">
        <v>123</v>
      </c>
      <c r="F4417" s="3">
        <v>44834</v>
      </c>
    </row>
    <row r="4418" spans="1:6" s="4" customFormat="1" ht="72" hidden="1" x14ac:dyDescent="0.3">
      <c r="A4418" s="1" t="s">
        <v>558</v>
      </c>
      <c r="B4418" s="1" t="s">
        <v>1393</v>
      </c>
      <c r="C4418" s="1" t="s">
        <v>532</v>
      </c>
      <c r="D4418" s="1" t="s">
        <v>51</v>
      </c>
      <c r="E4418" s="2" t="s">
        <v>663</v>
      </c>
      <c r="F4418" s="3">
        <v>44834</v>
      </c>
    </row>
    <row r="4419" spans="1:6" s="4" customFormat="1" ht="84" hidden="1" x14ac:dyDescent="0.3">
      <c r="A4419" s="1" t="s">
        <v>558</v>
      </c>
      <c r="B4419" s="1" t="s">
        <v>1393</v>
      </c>
      <c r="C4419" s="1" t="s">
        <v>532</v>
      </c>
      <c r="D4419" s="1" t="s">
        <v>52</v>
      </c>
      <c r="E4419" s="2" t="s">
        <v>664</v>
      </c>
      <c r="F4419" s="3">
        <v>44834</v>
      </c>
    </row>
    <row r="4420" spans="1:6" s="4" customFormat="1" ht="96" x14ac:dyDescent="0.3">
      <c r="A4420" s="1" t="s">
        <v>558</v>
      </c>
      <c r="B4420" s="1" t="s">
        <v>1393</v>
      </c>
      <c r="C4420" s="1" t="s">
        <v>1328</v>
      </c>
      <c r="D4420" s="1"/>
      <c r="E4420" s="2" t="s">
        <v>1377</v>
      </c>
      <c r="F4420" s="3">
        <v>20.04</v>
      </c>
    </row>
    <row r="4421" spans="1:6" s="4" customFormat="1" ht="72" hidden="1" x14ac:dyDescent="0.3">
      <c r="A4421" s="1" t="s">
        <v>558</v>
      </c>
      <c r="B4421" s="1" t="s">
        <v>1393</v>
      </c>
      <c r="C4421" s="1" t="s">
        <v>1328</v>
      </c>
      <c r="D4421" s="1" t="s">
        <v>51</v>
      </c>
      <c r="E4421" s="2" t="s">
        <v>663</v>
      </c>
      <c r="F4421" s="3">
        <v>20.04</v>
      </c>
    </row>
    <row r="4422" spans="1:6" s="4" customFormat="1" ht="84" hidden="1" x14ac:dyDescent="0.3">
      <c r="A4422" s="1" t="s">
        <v>558</v>
      </c>
      <c r="B4422" s="1" t="s">
        <v>1393</v>
      </c>
      <c r="C4422" s="1" t="s">
        <v>1328</v>
      </c>
      <c r="D4422" s="1" t="s">
        <v>52</v>
      </c>
      <c r="E4422" s="2" t="s">
        <v>664</v>
      </c>
      <c r="F4422" s="3">
        <v>20.04</v>
      </c>
    </row>
    <row r="4423" spans="1:6" s="4" customFormat="1" ht="108" x14ac:dyDescent="0.3">
      <c r="A4423" s="1" t="s">
        <v>558</v>
      </c>
      <c r="B4423" s="1" t="s">
        <v>1393</v>
      </c>
      <c r="C4423" s="1" t="s">
        <v>1329</v>
      </c>
      <c r="D4423" s="1"/>
      <c r="E4423" s="2" t="s">
        <v>1378</v>
      </c>
      <c r="F4423" s="3">
        <v>115</v>
      </c>
    </row>
    <row r="4424" spans="1:6" s="4" customFormat="1" ht="36" hidden="1" x14ac:dyDescent="0.3">
      <c r="A4424" s="1" t="s">
        <v>558</v>
      </c>
      <c r="B4424" s="1" t="s">
        <v>1393</v>
      </c>
      <c r="C4424" s="1" t="s">
        <v>1329</v>
      </c>
      <c r="D4424" s="1" t="s">
        <v>190</v>
      </c>
      <c r="E4424" s="2" t="s">
        <v>665</v>
      </c>
      <c r="F4424" s="3">
        <v>115</v>
      </c>
    </row>
    <row r="4425" spans="1:6" s="4" customFormat="1" ht="24" hidden="1" x14ac:dyDescent="0.3">
      <c r="A4425" s="1" t="s">
        <v>558</v>
      </c>
      <c r="B4425" s="1" t="s">
        <v>1393</v>
      </c>
      <c r="C4425" s="1" t="s">
        <v>1329</v>
      </c>
      <c r="D4425" s="1" t="s">
        <v>515</v>
      </c>
      <c r="E4425" s="2" t="s">
        <v>670</v>
      </c>
      <c r="F4425" s="3">
        <v>115</v>
      </c>
    </row>
    <row r="4426" spans="1:6" s="4" customFormat="1" ht="60" hidden="1" x14ac:dyDescent="0.3">
      <c r="A4426" s="1" t="s">
        <v>566</v>
      </c>
      <c r="B4426" s="1" t="s">
        <v>1396</v>
      </c>
      <c r="C4426" s="1"/>
      <c r="D4426" s="1"/>
      <c r="E4426" s="2" t="s">
        <v>617</v>
      </c>
      <c r="F4426" s="3">
        <v>1736435.9815799999</v>
      </c>
    </row>
    <row r="4427" spans="1:6" s="4" customFormat="1" ht="24" hidden="1" x14ac:dyDescent="0.3">
      <c r="A4427" s="1" t="s">
        <v>566</v>
      </c>
      <c r="B4427" s="1" t="s">
        <v>45</v>
      </c>
      <c r="C4427" s="1"/>
      <c r="D4427" s="1"/>
      <c r="E4427" s="2" t="s">
        <v>619</v>
      </c>
      <c r="F4427" s="3">
        <v>35337.356329999995</v>
      </c>
    </row>
    <row r="4428" spans="1:6" s="4" customFormat="1" ht="36" hidden="1" x14ac:dyDescent="0.3">
      <c r="A4428" s="1" t="s">
        <v>566</v>
      </c>
      <c r="B4428" s="1" t="s">
        <v>1393</v>
      </c>
      <c r="C4428" s="1"/>
      <c r="D4428" s="1"/>
      <c r="E4428" s="2" t="s">
        <v>635</v>
      </c>
      <c r="F4428" s="3">
        <v>35337.356329999995</v>
      </c>
    </row>
    <row r="4429" spans="1:6" s="4" customFormat="1" ht="60" x14ac:dyDescent="0.3">
      <c r="A4429" s="1" t="s">
        <v>566</v>
      </c>
      <c r="B4429" s="1" t="s">
        <v>1393</v>
      </c>
      <c r="C4429" s="1" t="s">
        <v>62</v>
      </c>
      <c r="D4429" s="1"/>
      <c r="E4429" s="2" t="s">
        <v>1196</v>
      </c>
      <c r="F4429" s="3">
        <v>10.199999999999999</v>
      </c>
    </row>
    <row r="4430" spans="1:6" s="4" customFormat="1" ht="36" x14ac:dyDescent="0.3">
      <c r="A4430" s="1" t="s">
        <v>566</v>
      </c>
      <c r="B4430" s="1" t="s">
        <v>1393</v>
      </c>
      <c r="C4430" s="1" t="s">
        <v>63</v>
      </c>
      <c r="D4430" s="1"/>
      <c r="E4430" s="2" t="s">
        <v>115</v>
      </c>
      <c r="F4430" s="3">
        <v>10.199999999999999</v>
      </c>
    </row>
    <row r="4431" spans="1:6" s="4" customFormat="1" ht="156" x14ac:dyDescent="0.3">
      <c r="A4431" s="1" t="s">
        <v>566</v>
      </c>
      <c r="B4431" s="1" t="s">
        <v>1393</v>
      </c>
      <c r="C4431" s="1" t="s">
        <v>567</v>
      </c>
      <c r="D4431" s="1"/>
      <c r="E4431" s="2" t="s">
        <v>1214</v>
      </c>
      <c r="F4431" s="3">
        <v>10.199999999999999</v>
      </c>
    </row>
    <row r="4432" spans="1:6" s="4" customFormat="1" ht="72" hidden="1" x14ac:dyDescent="0.3">
      <c r="A4432" s="1" t="s">
        <v>566</v>
      </c>
      <c r="B4432" s="1" t="s">
        <v>1393</v>
      </c>
      <c r="C4432" s="1" t="s">
        <v>567</v>
      </c>
      <c r="D4432" s="1" t="s">
        <v>51</v>
      </c>
      <c r="E4432" s="2" t="s">
        <v>663</v>
      </c>
      <c r="F4432" s="3">
        <v>10.199999999999999</v>
      </c>
    </row>
    <row r="4433" spans="1:6" s="4" customFormat="1" ht="84" hidden="1" x14ac:dyDescent="0.3">
      <c r="A4433" s="1" t="s">
        <v>566</v>
      </c>
      <c r="B4433" s="1" t="s">
        <v>1393</v>
      </c>
      <c r="C4433" s="1" t="s">
        <v>567</v>
      </c>
      <c r="D4433" s="1" t="s">
        <v>52</v>
      </c>
      <c r="E4433" s="2" t="s">
        <v>664</v>
      </c>
      <c r="F4433" s="3">
        <v>10.199999999999999</v>
      </c>
    </row>
    <row r="4434" spans="1:6" s="4" customFormat="1" ht="72" x14ac:dyDescent="0.3">
      <c r="A4434" s="1" t="s">
        <v>566</v>
      </c>
      <c r="B4434" s="1" t="s">
        <v>1393</v>
      </c>
      <c r="C4434" s="1" t="s">
        <v>65</v>
      </c>
      <c r="D4434" s="1"/>
      <c r="E4434" s="2" t="s">
        <v>1228</v>
      </c>
      <c r="F4434" s="3">
        <v>34245.4</v>
      </c>
    </row>
    <row r="4435" spans="1:6" s="4" customFormat="1" ht="48" x14ac:dyDescent="0.3">
      <c r="A4435" s="1" t="s">
        <v>566</v>
      </c>
      <c r="B4435" s="1" t="s">
        <v>1393</v>
      </c>
      <c r="C4435" s="1" t="s">
        <v>66</v>
      </c>
      <c r="D4435" s="1"/>
      <c r="E4435" s="2" t="s">
        <v>1231</v>
      </c>
      <c r="F4435" s="3">
        <v>34245.4</v>
      </c>
    </row>
    <row r="4436" spans="1:6" s="4" customFormat="1" ht="60" x14ac:dyDescent="0.3">
      <c r="A4436" s="1" t="s">
        <v>566</v>
      </c>
      <c r="B4436" s="1" t="s">
        <v>1393</v>
      </c>
      <c r="C4436" s="1" t="s">
        <v>67</v>
      </c>
      <c r="D4436" s="1"/>
      <c r="E4436" s="2" t="s">
        <v>1221</v>
      </c>
      <c r="F4436" s="3">
        <v>31239.3</v>
      </c>
    </row>
    <row r="4437" spans="1:6" s="4" customFormat="1" ht="144" hidden="1" x14ac:dyDescent="0.3">
      <c r="A4437" s="1" t="s">
        <v>566</v>
      </c>
      <c r="B4437" s="1" t="s">
        <v>1393</v>
      </c>
      <c r="C4437" s="1" t="s">
        <v>67</v>
      </c>
      <c r="D4437" s="1" t="s">
        <v>58</v>
      </c>
      <c r="E4437" s="2" t="s">
        <v>660</v>
      </c>
      <c r="F4437" s="3">
        <v>31239.3</v>
      </c>
    </row>
    <row r="4438" spans="1:6" s="4" customFormat="1" ht="60" hidden="1" x14ac:dyDescent="0.3">
      <c r="A4438" s="1" t="s">
        <v>566</v>
      </c>
      <c r="B4438" s="1" t="s">
        <v>1393</v>
      </c>
      <c r="C4438" s="1" t="s">
        <v>67</v>
      </c>
      <c r="D4438" s="1" t="s">
        <v>68</v>
      </c>
      <c r="E4438" s="2" t="s">
        <v>662</v>
      </c>
      <c r="F4438" s="3">
        <v>31239.3</v>
      </c>
    </row>
    <row r="4439" spans="1:6" s="4" customFormat="1" ht="48" x14ac:dyDescent="0.3">
      <c r="A4439" s="1" t="s">
        <v>566</v>
      </c>
      <c r="B4439" s="1" t="s">
        <v>1393</v>
      </c>
      <c r="C4439" s="1" t="s">
        <v>69</v>
      </c>
      <c r="D4439" s="1"/>
      <c r="E4439" s="2" t="s">
        <v>1222</v>
      </c>
      <c r="F4439" s="3">
        <v>3006.1</v>
      </c>
    </row>
    <row r="4440" spans="1:6" s="4" customFormat="1" ht="144" hidden="1" x14ac:dyDescent="0.3">
      <c r="A4440" s="1" t="s">
        <v>566</v>
      </c>
      <c r="B4440" s="1" t="s">
        <v>1393</v>
      </c>
      <c r="C4440" s="1" t="s">
        <v>69</v>
      </c>
      <c r="D4440" s="1" t="s">
        <v>58</v>
      </c>
      <c r="E4440" s="2" t="s">
        <v>660</v>
      </c>
      <c r="F4440" s="3">
        <v>4.0999999999999996</v>
      </c>
    </row>
    <row r="4441" spans="1:6" s="4" customFormat="1" ht="60" hidden="1" x14ac:dyDescent="0.3">
      <c r="A4441" s="1" t="s">
        <v>566</v>
      </c>
      <c r="B4441" s="1" t="s">
        <v>1393</v>
      </c>
      <c r="C4441" s="1" t="s">
        <v>69</v>
      </c>
      <c r="D4441" s="1" t="s">
        <v>68</v>
      </c>
      <c r="E4441" s="2" t="s">
        <v>662</v>
      </c>
      <c r="F4441" s="3">
        <v>4.0999999999999996</v>
      </c>
    </row>
    <row r="4442" spans="1:6" s="4" customFormat="1" ht="72" hidden="1" x14ac:dyDescent="0.3">
      <c r="A4442" s="1" t="s">
        <v>566</v>
      </c>
      <c r="B4442" s="1" t="s">
        <v>1393</v>
      </c>
      <c r="C4442" s="1" t="s">
        <v>69</v>
      </c>
      <c r="D4442" s="1" t="s">
        <v>51</v>
      </c>
      <c r="E4442" s="2" t="s">
        <v>663</v>
      </c>
      <c r="F4442" s="3">
        <v>3001.1</v>
      </c>
    </row>
    <row r="4443" spans="1:6" s="4" customFormat="1" ht="84" hidden="1" x14ac:dyDescent="0.3">
      <c r="A4443" s="1" t="s">
        <v>566</v>
      </c>
      <c r="B4443" s="1" t="s">
        <v>1393</v>
      </c>
      <c r="C4443" s="1" t="s">
        <v>69</v>
      </c>
      <c r="D4443" s="1" t="s">
        <v>52</v>
      </c>
      <c r="E4443" s="2" t="s">
        <v>664</v>
      </c>
      <c r="F4443" s="3">
        <v>3001.1</v>
      </c>
    </row>
    <row r="4444" spans="1:6" s="4" customFormat="1" ht="24" hidden="1" x14ac:dyDescent="0.3">
      <c r="A4444" s="1" t="s">
        <v>566</v>
      </c>
      <c r="B4444" s="1" t="s">
        <v>1393</v>
      </c>
      <c r="C4444" s="1" t="s">
        <v>69</v>
      </c>
      <c r="D4444" s="1" t="s">
        <v>53</v>
      </c>
      <c r="E4444" s="2" t="s">
        <v>679</v>
      </c>
      <c r="F4444" s="3">
        <v>0.9</v>
      </c>
    </row>
    <row r="4445" spans="1:6" s="4" customFormat="1" ht="36" hidden="1" x14ac:dyDescent="0.3">
      <c r="A4445" s="1" t="s">
        <v>566</v>
      </c>
      <c r="B4445" s="1" t="s">
        <v>1393</v>
      </c>
      <c r="C4445" s="1" t="s">
        <v>69</v>
      </c>
      <c r="D4445" s="1" t="s">
        <v>60</v>
      </c>
      <c r="E4445" s="2" t="s">
        <v>682</v>
      </c>
      <c r="F4445" s="3">
        <v>0.9</v>
      </c>
    </row>
    <row r="4446" spans="1:6" s="4" customFormat="1" ht="108" x14ac:dyDescent="0.3">
      <c r="A4446" s="1" t="s">
        <v>566</v>
      </c>
      <c r="B4446" s="1" t="s">
        <v>1393</v>
      </c>
      <c r="C4446" s="1" t="s">
        <v>79</v>
      </c>
      <c r="D4446" s="1"/>
      <c r="E4446" s="2" t="s">
        <v>1232</v>
      </c>
      <c r="F4446" s="3">
        <v>1081.7563299999999</v>
      </c>
    </row>
    <row r="4447" spans="1:6" s="4" customFormat="1" ht="72" x14ac:dyDescent="0.3">
      <c r="A4447" s="1" t="s">
        <v>566</v>
      </c>
      <c r="B4447" s="1" t="s">
        <v>1393</v>
      </c>
      <c r="C4447" s="1" t="s">
        <v>86</v>
      </c>
      <c r="D4447" s="1"/>
      <c r="E4447" s="2" t="s">
        <v>1233</v>
      </c>
      <c r="F4447" s="3">
        <v>1081.7563299999999</v>
      </c>
    </row>
    <row r="4448" spans="1:6" s="4" customFormat="1" ht="48" x14ac:dyDescent="0.3">
      <c r="A4448" s="1" t="s">
        <v>566</v>
      </c>
      <c r="B4448" s="1" t="s">
        <v>1393</v>
      </c>
      <c r="C4448" s="1" t="s">
        <v>87</v>
      </c>
      <c r="D4448" s="1"/>
      <c r="E4448" s="2" t="s">
        <v>1234</v>
      </c>
      <c r="F4448" s="3">
        <v>1081.7563299999999</v>
      </c>
    </row>
    <row r="4449" spans="1:6" s="4" customFormat="1" ht="24" hidden="1" x14ac:dyDescent="0.3">
      <c r="A4449" s="1" t="s">
        <v>566</v>
      </c>
      <c r="B4449" s="1" t="s">
        <v>1393</v>
      </c>
      <c r="C4449" s="1" t="s">
        <v>87</v>
      </c>
      <c r="D4449" s="1" t="s">
        <v>53</v>
      </c>
      <c r="E4449" s="2" t="s">
        <v>679</v>
      </c>
      <c r="F4449" s="3">
        <v>1081.7563299999999</v>
      </c>
    </row>
    <row r="4450" spans="1:6" s="4" customFormat="1" ht="24" hidden="1" x14ac:dyDescent="0.3">
      <c r="A4450" s="1" t="s">
        <v>566</v>
      </c>
      <c r="B4450" s="1" t="s">
        <v>1393</v>
      </c>
      <c r="C4450" s="1" t="s">
        <v>87</v>
      </c>
      <c r="D4450" s="1" t="s">
        <v>54</v>
      </c>
      <c r="E4450" s="2" t="s">
        <v>681</v>
      </c>
      <c r="F4450" s="3">
        <v>1081.7563299999999</v>
      </c>
    </row>
    <row r="4451" spans="1:6" s="4" customFormat="1" ht="36" hidden="1" x14ac:dyDescent="0.3">
      <c r="A4451" s="1" t="s">
        <v>566</v>
      </c>
      <c r="B4451" s="1" t="s">
        <v>147</v>
      </c>
      <c r="C4451" s="1"/>
      <c r="D4451" s="1"/>
      <c r="E4451" s="2" t="s">
        <v>622</v>
      </c>
      <c r="F4451" s="3">
        <v>1240752.17404</v>
      </c>
    </row>
    <row r="4452" spans="1:6" s="4" customFormat="1" hidden="1" x14ac:dyDescent="0.3">
      <c r="A4452" s="1" t="s">
        <v>566</v>
      </c>
      <c r="B4452" s="1" t="s">
        <v>1424</v>
      </c>
      <c r="C4452" s="1"/>
      <c r="D4452" s="1"/>
      <c r="E4452" s="2" t="s">
        <v>643</v>
      </c>
      <c r="F4452" s="3">
        <v>1216770.0740399999</v>
      </c>
    </row>
    <row r="4453" spans="1:6" s="4" customFormat="1" ht="60" x14ac:dyDescent="0.3">
      <c r="A4453" s="1" t="s">
        <v>566</v>
      </c>
      <c r="B4453" s="1" t="s">
        <v>1424</v>
      </c>
      <c r="C4453" s="1" t="s">
        <v>335</v>
      </c>
      <c r="D4453" s="1"/>
      <c r="E4453" s="2" t="s">
        <v>1109</v>
      </c>
      <c r="F4453" s="3">
        <v>1216770.0740399999</v>
      </c>
    </row>
    <row r="4454" spans="1:6" s="4" customFormat="1" ht="72" x14ac:dyDescent="0.3">
      <c r="A4454" s="1" t="s">
        <v>566</v>
      </c>
      <c r="B4454" s="1" t="s">
        <v>1424</v>
      </c>
      <c r="C4454" s="1" t="s">
        <v>542</v>
      </c>
      <c r="D4454" s="1"/>
      <c r="E4454" s="2" t="s">
        <v>1110</v>
      </c>
      <c r="F4454" s="3">
        <v>1149938.14904</v>
      </c>
    </row>
    <row r="4455" spans="1:6" s="4" customFormat="1" ht="108" x14ac:dyDescent="0.3">
      <c r="A4455" s="1" t="s">
        <v>566</v>
      </c>
      <c r="B4455" s="1" t="s">
        <v>1424</v>
      </c>
      <c r="C4455" s="1" t="s">
        <v>574</v>
      </c>
      <c r="D4455" s="1"/>
      <c r="E4455" s="2" t="s">
        <v>1111</v>
      </c>
      <c r="F4455" s="3">
        <v>1147399.9490400001</v>
      </c>
    </row>
    <row r="4456" spans="1:6" s="4" customFormat="1" ht="60" x14ac:dyDescent="0.3">
      <c r="A4456" s="1" t="s">
        <v>566</v>
      </c>
      <c r="B4456" s="1" t="s">
        <v>1424</v>
      </c>
      <c r="C4456" s="1" t="s">
        <v>568</v>
      </c>
      <c r="D4456" s="1"/>
      <c r="E4456" s="2" t="s">
        <v>1112</v>
      </c>
      <c r="F4456" s="3">
        <v>37874.044739999998</v>
      </c>
    </row>
    <row r="4457" spans="1:6" s="4" customFormat="1" ht="72" hidden="1" x14ac:dyDescent="0.3">
      <c r="A4457" s="1" t="s">
        <v>566</v>
      </c>
      <c r="B4457" s="1" t="s">
        <v>1424</v>
      </c>
      <c r="C4457" s="1" t="s">
        <v>568</v>
      </c>
      <c r="D4457" s="1" t="s">
        <v>51</v>
      </c>
      <c r="E4457" s="2" t="s">
        <v>663</v>
      </c>
      <c r="F4457" s="3">
        <v>37874.044739999998</v>
      </c>
    </row>
    <row r="4458" spans="1:6" s="4" customFormat="1" ht="84" hidden="1" x14ac:dyDescent="0.3">
      <c r="A4458" s="1" t="s">
        <v>566</v>
      </c>
      <c r="B4458" s="1" t="s">
        <v>1424</v>
      </c>
      <c r="C4458" s="1" t="s">
        <v>568</v>
      </c>
      <c r="D4458" s="1" t="s">
        <v>52</v>
      </c>
      <c r="E4458" s="2" t="s">
        <v>664</v>
      </c>
      <c r="F4458" s="3">
        <v>37874.044739999998</v>
      </c>
    </row>
    <row r="4459" spans="1:6" s="4" customFormat="1" ht="156" x14ac:dyDescent="0.3">
      <c r="A4459" s="1" t="s">
        <v>566</v>
      </c>
      <c r="B4459" s="1" t="s">
        <v>1424</v>
      </c>
      <c r="C4459" s="1" t="s">
        <v>569</v>
      </c>
      <c r="D4459" s="1"/>
      <c r="E4459" s="2" t="s">
        <v>1113</v>
      </c>
      <c r="F4459" s="3">
        <v>4809.9995699999999</v>
      </c>
    </row>
    <row r="4460" spans="1:6" s="4" customFormat="1" ht="60" hidden="1" x14ac:dyDescent="0.3">
      <c r="A4460" s="1" t="s">
        <v>566</v>
      </c>
      <c r="B4460" s="1" t="s">
        <v>1424</v>
      </c>
      <c r="C4460" s="1" t="s">
        <v>569</v>
      </c>
      <c r="D4460" s="1" t="s">
        <v>345</v>
      </c>
      <c r="E4460" s="2" t="s">
        <v>671</v>
      </c>
      <c r="F4460" s="3">
        <v>4809.9995699999999</v>
      </c>
    </row>
    <row r="4461" spans="1:6" s="4" customFormat="1" ht="24" hidden="1" x14ac:dyDescent="0.3">
      <c r="A4461" s="1" t="s">
        <v>566</v>
      </c>
      <c r="B4461" s="1" t="s">
        <v>1424</v>
      </c>
      <c r="C4461" s="1" t="s">
        <v>569</v>
      </c>
      <c r="D4461" s="1" t="s">
        <v>344</v>
      </c>
      <c r="E4461" s="2" t="s">
        <v>672</v>
      </c>
      <c r="F4461" s="3">
        <v>4809.9995699999999</v>
      </c>
    </row>
    <row r="4462" spans="1:6" s="4" customFormat="1" ht="84" x14ac:dyDescent="0.3">
      <c r="A4462" s="1" t="s">
        <v>566</v>
      </c>
      <c r="B4462" s="1" t="s">
        <v>1424</v>
      </c>
      <c r="C4462" s="1" t="s">
        <v>570</v>
      </c>
      <c r="D4462" s="1"/>
      <c r="E4462" s="2" t="s">
        <v>1114</v>
      </c>
      <c r="F4462" s="3">
        <v>647.89612999999997</v>
      </c>
    </row>
    <row r="4463" spans="1:6" s="4" customFormat="1" ht="60" hidden="1" x14ac:dyDescent="0.3">
      <c r="A4463" s="1" t="s">
        <v>566</v>
      </c>
      <c r="B4463" s="1" t="s">
        <v>1424</v>
      </c>
      <c r="C4463" s="1" t="s">
        <v>570</v>
      </c>
      <c r="D4463" s="1" t="s">
        <v>345</v>
      </c>
      <c r="E4463" s="2" t="s">
        <v>671</v>
      </c>
      <c r="F4463" s="3">
        <v>647.89612999999997</v>
      </c>
    </row>
    <row r="4464" spans="1:6" s="4" customFormat="1" ht="24" hidden="1" x14ac:dyDescent="0.3">
      <c r="A4464" s="1" t="s">
        <v>566</v>
      </c>
      <c r="B4464" s="1" t="s">
        <v>1424</v>
      </c>
      <c r="C4464" s="1" t="s">
        <v>570</v>
      </c>
      <c r="D4464" s="1" t="s">
        <v>344</v>
      </c>
      <c r="E4464" s="2" t="s">
        <v>672</v>
      </c>
      <c r="F4464" s="3">
        <v>647.89612999999997</v>
      </c>
    </row>
    <row r="4465" spans="1:6" s="4" customFormat="1" ht="96" x14ac:dyDescent="0.3">
      <c r="A4465" s="1" t="s">
        <v>566</v>
      </c>
      <c r="B4465" s="1" t="s">
        <v>1424</v>
      </c>
      <c r="C4465" s="1" t="s">
        <v>571</v>
      </c>
      <c r="D4465" s="1"/>
      <c r="E4465" s="2" t="s">
        <v>1115</v>
      </c>
      <c r="F4465" s="3">
        <v>1104068.0086000001</v>
      </c>
    </row>
    <row r="4466" spans="1:6" s="4" customFormat="1" ht="60" hidden="1" x14ac:dyDescent="0.3">
      <c r="A4466" s="1" t="s">
        <v>566</v>
      </c>
      <c r="B4466" s="1" t="s">
        <v>1424</v>
      </c>
      <c r="C4466" s="1" t="s">
        <v>571</v>
      </c>
      <c r="D4466" s="1" t="s">
        <v>345</v>
      </c>
      <c r="E4466" s="2" t="s">
        <v>671</v>
      </c>
      <c r="F4466" s="3">
        <v>1104068.0086000001</v>
      </c>
    </row>
    <row r="4467" spans="1:6" s="4" customFormat="1" ht="24" hidden="1" x14ac:dyDescent="0.3">
      <c r="A4467" s="1" t="s">
        <v>566</v>
      </c>
      <c r="B4467" s="1" t="s">
        <v>1424</v>
      </c>
      <c r="C4467" s="1" t="s">
        <v>571</v>
      </c>
      <c r="D4467" s="1" t="s">
        <v>344</v>
      </c>
      <c r="E4467" s="2" t="s">
        <v>672</v>
      </c>
      <c r="F4467" s="3">
        <v>1104068.0086000001</v>
      </c>
    </row>
    <row r="4468" spans="1:6" s="4" customFormat="1" ht="84" x14ac:dyDescent="0.3">
      <c r="A4468" s="1" t="s">
        <v>566</v>
      </c>
      <c r="B4468" s="1" t="s">
        <v>1424</v>
      </c>
      <c r="C4468" s="1" t="s">
        <v>541</v>
      </c>
      <c r="D4468" s="1"/>
      <c r="E4468" s="2" t="s">
        <v>1116</v>
      </c>
      <c r="F4468" s="3">
        <v>2538.1999999999998</v>
      </c>
    </row>
    <row r="4469" spans="1:6" s="4" customFormat="1" ht="72" hidden="1" x14ac:dyDescent="0.3">
      <c r="A4469" s="1" t="s">
        <v>566</v>
      </c>
      <c r="B4469" s="1" t="s">
        <v>1424</v>
      </c>
      <c r="C4469" s="1" t="s">
        <v>541</v>
      </c>
      <c r="D4469" s="1" t="s">
        <v>51</v>
      </c>
      <c r="E4469" s="2" t="s">
        <v>663</v>
      </c>
      <c r="F4469" s="3">
        <v>960.8</v>
      </c>
    </row>
    <row r="4470" spans="1:6" s="4" customFormat="1" ht="84" hidden="1" x14ac:dyDescent="0.3">
      <c r="A4470" s="1" t="s">
        <v>566</v>
      </c>
      <c r="B4470" s="1" t="s">
        <v>1424</v>
      </c>
      <c r="C4470" s="1" t="s">
        <v>541</v>
      </c>
      <c r="D4470" s="1" t="s">
        <v>52</v>
      </c>
      <c r="E4470" s="2" t="s">
        <v>664</v>
      </c>
      <c r="F4470" s="3">
        <v>960.8</v>
      </c>
    </row>
    <row r="4471" spans="1:6" s="4" customFormat="1" ht="24" hidden="1" x14ac:dyDescent="0.3">
      <c r="A4471" s="1" t="s">
        <v>566</v>
      </c>
      <c r="B4471" s="1" t="s">
        <v>1424</v>
      </c>
      <c r="C4471" s="1" t="s">
        <v>541</v>
      </c>
      <c r="D4471" s="1" t="s">
        <v>53</v>
      </c>
      <c r="E4471" s="2" t="s">
        <v>679</v>
      </c>
      <c r="F4471" s="3">
        <v>1577.4</v>
      </c>
    </row>
    <row r="4472" spans="1:6" s="4" customFormat="1" ht="36" hidden="1" x14ac:dyDescent="0.3">
      <c r="A4472" s="1" t="s">
        <v>566</v>
      </c>
      <c r="B4472" s="1" t="s">
        <v>1424</v>
      </c>
      <c r="C4472" s="1" t="s">
        <v>541</v>
      </c>
      <c r="D4472" s="1" t="s">
        <v>60</v>
      </c>
      <c r="E4472" s="2" t="s">
        <v>682</v>
      </c>
      <c r="F4472" s="3">
        <v>1577.4</v>
      </c>
    </row>
    <row r="4473" spans="1:6" s="4" customFormat="1" ht="60" x14ac:dyDescent="0.3">
      <c r="A4473" s="1" t="s">
        <v>566</v>
      </c>
      <c r="B4473" s="1" t="s">
        <v>1424</v>
      </c>
      <c r="C4473" s="1" t="s">
        <v>575</v>
      </c>
      <c r="D4473" s="1"/>
      <c r="E4473" s="2" t="s">
        <v>1117</v>
      </c>
      <c r="F4473" s="3">
        <v>17807.025000000001</v>
      </c>
    </row>
    <row r="4474" spans="1:6" s="4" customFormat="1" ht="96" x14ac:dyDescent="0.3">
      <c r="A4474" s="1" t="s">
        <v>566</v>
      </c>
      <c r="B4474" s="1" t="s">
        <v>1424</v>
      </c>
      <c r="C4474" s="1" t="s">
        <v>576</v>
      </c>
      <c r="D4474" s="1"/>
      <c r="E4474" s="2" t="s">
        <v>1118</v>
      </c>
      <c r="F4474" s="3">
        <v>17807.025000000001</v>
      </c>
    </row>
    <row r="4475" spans="1:6" s="4" customFormat="1" ht="60" x14ac:dyDescent="0.3">
      <c r="A4475" s="1" t="s">
        <v>566</v>
      </c>
      <c r="B4475" s="1" t="s">
        <v>1424</v>
      </c>
      <c r="C4475" s="1" t="s">
        <v>572</v>
      </c>
      <c r="D4475" s="1"/>
      <c r="E4475" s="2" t="s">
        <v>1119</v>
      </c>
      <c r="F4475" s="3">
        <v>17807.025000000001</v>
      </c>
    </row>
    <row r="4476" spans="1:6" s="4" customFormat="1" ht="72" hidden="1" x14ac:dyDescent="0.3">
      <c r="A4476" s="1" t="s">
        <v>566</v>
      </c>
      <c r="B4476" s="1" t="s">
        <v>1424</v>
      </c>
      <c r="C4476" s="1" t="s">
        <v>572</v>
      </c>
      <c r="D4476" s="1" t="s">
        <v>51</v>
      </c>
      <c r="E4476" s="2" t="s">
        <v>663</v>
      </c>
      <c r="F4476" s="3">
        <v>17540.625</v>
      </c>
    </row>
    <row r="4477" spans="1:6" s="4" customFormat="1" ht="84" hidden="1" x14ac:dyDescent="0.3">
      <c r="A4477" s="1" t="s">
        <v>566</v>
      </c>
      <c r="B4477" s="1" t="s">
        <v>1424</v>
      </c>
      <c r="C4477" s="1" t="s">
        <v>572</v>
      </c>
      <c r="D4477" s="1" t="s">
        <v>52</v>
      </c>
      <c r="E4477" s="2" t="s">
        <v>664</v>
      </c>
      <c r="F4477" s="3">
        <v>17540.625</v>
      </c>
    </row>
    <row r="4478" spans="1:6" s="4" customFormat="1" ht="24" hidden="1" x14ac:dyDescent="0.3">
      <c r="A4478" s="1" t="s">
        <v>566</v>
      </c>
      <c r="B4478" s="1" t="s">
        <v>1424</v>
      </c>
      <c r="C4478" s="1" t="s">
        <v>572</v>
      </c>
      <c r="D4478" s="1" t="s">
        <v>53</v>
      </c>
      <c r="E4478" s="2" t="s">
        <v>679</v>
      </c>
      <c r="F4478" s="3">
        <v>266.39999999999998</v>
      </c>
    </row>
    <row r="4479" spans="1:6" s="4" customFormat="1" ht="24" hidden="1" x14ac:dyDescent="0.3">
      <c r="A4479" s="1" t="s">
        <v>566</v>
      </c>
      <c r="B4479" s="1" t="s">
        <v>1424</v>
      </c>
      <c r="C4479" s="1" t="s">
        <v>572</v>
      </c>
      <c r="D4479" s="1" t="s">
        <v>54</v>
      </c>
      <c r="E4479" s="2" t="s">
        <v>681</v>
      </c>
      <c r="F4479" s="3">
        <v>4.14527</v>
      </c>
    </row>
    <row r="4480" spans="1:6" s="4" customFormat="1" ht="36" hidden="1" x14ac:dyDescent="0.3">
      <c r="A4480" s="1" t="s">
        <v>566</v>
      </c>
      <c r="B4480" s="1" t="s">
        <v>1424</v>
      </c>
      <c r="C4480" s="1" t="s">
        <v>572</v>
      </c>
      <c r="D4480" s="1" t="s">
        <v>60</v>
      </c>
      <c r="E4480" s="2" t="s">
        <v>682</v>
      </c>
      <c r="F4480" s="3">
        <v>262.25473</v>
      </c>
    </row>
    <row r="4481" spans="1:6" s="4" customFormat="1" ht="36" x14ac:dyDescent="0.3">
      <c r="A4481" s="1" t="s">
        <v>566</v>
      </c>
      <c r="B4481" s="1" t="s">
        <v>1424</v>
      </c>
      <c r="C4481" s="1" t="s">
        <v>336</v>
      </c>
      <c r="D4481" s="1"/>
      <c r="E4481" s="2" t="s">
        <v>1120</v>
      </c>
      <c r="F4481" s="3">
        <v>49024.9</v>
      </c>
    </row>
    <row r="4482" spans="1:6" s="4" customFormat="1" ht="84" x14ac:dyDescent="0.3">
      <c r="A4482" s="1" t="s">
        <v>566</v>
      </c>
      <c r="B4482" s="1" t="s">
        <v>1424</v>
      </c>
      <c r="C4482" s="1" t="s">
        <v>573</v>
      </c>
      <c r="D4482" s="1"/>
      <c r="E4482" s="2" t="s">
        <v>1121</v>
      </c>
      <c r="F4482" s="3">
        <v>49024.9</v>
      </c>
    </row>
    <row r="4483" spans="1:6" s="4" customFormat="1" ht="60" hidden="1" x14ac:dyDescent="0.3">
      <c r="A4483" s="1" t="s">
        <v>566</v>
      </c>
      <c r="B4483" s="1" t="s">
        <v>1424</v>
      </c>
      <c r="C4483" s="1" t="s">
        <v>573</v>
      </c>
      <c r="D4483" s="1" t="s">
        <v>345</v>
      </c>
      <c r="E4483" s="2" t="s">
        <v>671</v>
      </c>
      <c r="F4483" s="3">
        <v>48724.9</v>
      </c>
    </row>
    <row r="4484" spans="1:6" s="4" customFormat="1" ht="24" hidden="1" x14ac:dyDescent="0.3">
      <c r="A4484" s="1" t="s">
        <v>566</v>
      </c>
      <c r="B4484" s="1" t="s">
        <v>1424</v>
      </c>
      <c r="C4484" s="1" t="s">
        <v>573</v>
      </c>
      <c r="D4484" s="1" t="s">
        <v>344</v>
      </c>
      <c r="E4484" s="2" t="s">
        <v>672</v>
      </c>
      <c r="F4484" s="3">
        <v>48724.9</v>
      </c>
    </row>
    <row r="4485" spans="1:6" s="4" customFormat="1" ht="24" hidden="1" x14ac:dyDescent="0.3">
      <c r="A4485" s="1" t="s">
        <v>566</v>
      </c>
      <c r="B4485" s="1" t="s">
        <v>1424</v>
      </c>
      <c r="C4485" s="1" t="s">
        <v>573</v>
      </c>
      <c r="D4485" s="1" t="s">
        <v>53</v>
      </c>
      <c r="E4485" s="2" t="s">
        <v>679</v>
      </c>
      <c r="F4485" s="3">
        <v>300</v>
      </c>
    </row>
    <row r="4486" spans="1:6" s="4" customFormat="1" ht="24" hidden="1" x14ac:dyDescent="0.3">
      <c r="A4486" s="1" t="s">
        <v>566</v>
      </c>
      <c r="B4486" s="1" t="s">
        <v>1424</v>
      </c>
      <c r="C4486" s="1" t="s">
        <v>573</v>
      </c>
      <c r="D4486" s="1" t="s">
        <v>54</v>
      </c>
      <c r="E4486" s="2" t="s">
        <v>681</v>
      </c>
      <c r="F4486" s="3">
        <v>300</v>
      </c>
    </row>
    <row r="4487" spans="1:6" s="4" customFormat="1" ht="48" hidden="1" x14ac:dyDescent="0.3">
      <c r="A4487" s="1" t="s">
        <v>566</v>
      </c>
      <c r="B4487" s="1" t="s">
        <v>1423</v>
      </c>
      <c r="C4487" s="1"/>
      <c r="D4487" s="1"/>
      <c r="E4487" s="2" t="s">
        <v>646</v>
      </c>
      <c r="F4487" s="3">
        <v>23982.100000000002</v>
      </c>
    </row>
    <row r="4488" spans="1:6" s="4" customFormat="1" ht="60" x14ac:dyDescent="0.3">
      <c r="A4488" s="1" t="s">
        <v>566</v>
      </c>
      <c r="B4488" s="1" t="s">
        <v>1423</v>
      </c>
      <c r="C4488" s="1" t="s">
        <v>335</v>
      </c>
      <c r="D4488" s="1"/>
      <c r="E4488" s="2" t="s">
        <v>1109</v>
      </c>
      <c r="F4488" s="3">
        <v>23982.100000000002</v>
      </c>
    </row>
    <row r="4489" spans="1:6" s="4" customFormat="1" ht="60" x14ac:dyDescent="0.3">
      <c r="A4489" s="1" t="s">
        <v>566</v>
      </c>
      <c r="B4489" s="1" t="s">
        <v>1423</v>
      </c>
      <c r="C4489" s="1" t="s">
        <v>575</v>
      </c>
      <c r="D4489" s="1"/>
      <c r="E4489" s="2" t="s">
        <v>1117</v>
      </c>
      <c r="F4489" s="3">
        <v>23982.100000000002</v>
      </c>
    </row>
    <row r="4490" spans="1:6" s="4" customFormat="1" ht="96" x14ac:dyDescent="0.3">
      <c r="A4490" s="1" t="s">
        <v>566</v>
      </c>
      <c r="B4490" s="1" t="s">
        <v>1423</v>
      </c>
      <c r="C4490" s="1" t="s">
        <v>576</v>
      </c>
      <c r="D4490" s="1"/>
      <c r="E4490" s="2" t="s">
        <v>1118</v>
      </c>
      <c r="F4490" s="3">
        <v>23982.100000000002</v>
      </c>
    </row>
    <row r="4491" spans="1:6" s="4" customFormat="1" ht="84" x14ac:dyDescent="0.3">
      <c r="A4491" s="1" t="s">
        <v>566</v>
      </c>
      <c r="B4491" s="1" t="s">
        <v>1423</v>
      </c>
      <c r="C4491" s="1" t="s">
        <v>577</v>
      </c>
      <c r="D4491" s="1"/>
      <c r="E4491" s="2" t="s">
        <v>710</v>
      </c>
      <c r="F4491" s="3">
        <v>23982.100000000002</v>
      </c>
    </row>
    <row r="4492" spans="1:6" s="4" customFormat="1" ht="144" hidden="1" x14ac:dyDescent="0.3">
      <c r="A4492" s="1" t="s">
        <v>566</v>
      </c>
      <c r="B4492" s="1" t="s">
        <v>1423</v>
      </c>
      <c r="C4492" s="1" t="s">
        <v>577</v>
      </c>
      <c r="D4492" s="1" t="s">
        <v>58</v>
      </c>
      <c r="E4492" s="2" t="s">
        <v>660</v>
      </c>
      <c r="F4492" s="3">
        <v>21414.800000000003</v>
      </c>
    </row>
    <row r="4493" spans="1:6" s="4" customFormat="1" ht="36" hidden="1" x14ac:dyDescent="0.3">
      <c r="A4493" s="1" t="s">
        <v>566</v>
      </c>
      <c r="B4493" s="1" t="s">
        <v>1423</v>
      </c>
      <c r="C4493" s="1" t="s">
        <v>577</v>
      </c>
      <c r="D4493" s="1" t="s">
        <v>59</v>
      </c>
      <c r="E4493" s="2" t="s">
        <v>661</v>
      </c>
      <c r="F4493" s="3">
        <v>21414.800000000003</v>
      </c>
    </row>
    <row r="4494" spans="1:6" s="4" customFormat="1" ht="72" hidden="1" x14ac:dyDescent="0.3">
      <c r="A4494" s="1" t="s">
        <v>566</v>
      </c>
      <c r="B4494" s="1" t="s">
        <v>1423</v>
      </c>
      <c r="C4494" s="1" t="s">
        <v>577</v>
      </c>
      <c r="D4494" s="1" t="s">
        <v>51</v>
      </c>
      <c r="E4494" s="2" t="s">
        <v>663</v>
      </c>
      <c r="F4494" s="3">
        <v>2505.1999999999998</v>
      </c>
    </row>
    <row r="4495" spans="1:6" s="4" customFormat="1" ht="84" hidden="1" x14ac:dyDescent="0.3">
      <c r="A4495" s="1" t="s">
        <v>566</v>
      </c>
      <c r="B4495" s="1" t="s">
        <v>1423</v>
      </c>
      <c r="C4495" s="1" t="s">
        <v>577</v>
      </c>
      <c r="D4495" s="1" t="s">
        <v>52</v>
      </c>
      <c r="E4495" s="2" t="s">
        <v>664</v>
      </c>
      <c r="F4495" s="3">
        <v>2505.1999999999998</v>
      </c>
    </row>
    <row r="4496" spans="1:6" s="4" customFormat="1" ht="24" hidden="1" x14ac:dyDescent="0.3">
      <c r="A4496" s="1" t="s">
        <v>566</v>
      </c>
      <c r="B4496" s="1" t="s">
        <v>1423</v>
      </c>
      <c r="C4496" s="1" t="s">
        <v>577</v>
      </c>
      <c r="D4496" s="1" t="s">
        <v>53</v>
      </c>
      <c r="E4496" s="2" t="s">
        <v>679</v>
      </c>
      <c r="F4496" s="3">
        <v>62.1</v>
      </c>
    </row>
    <row r="4497" spans="1:6" s="4" customFormat="1" ht="36" hidden="1" x14ac:dyDescent="0.3">
      <c r="A4497" s="1" t="s">
        <v>566</v>
      </c>
      <c r="B4497" s="1" t="s">
        <v>1423</v>
      </c>
      <c r="C4497" s="1" t="s">
        <v>577</v>
      </c>
      <c r="D4497" s="1" t="s">
        <v>60</v>
      </c>
      <c r="E4497" s="2" t="s">
        <v>682</v>
      </c>
      <c r="F4497" s="3">
        <v>62.1</v>
      </c>
    </row>
    <row r="4498" spans="1:6" s="4" customFormat="1" hidden="1" x14ac:dyDescent="0.3">
      <c r="A4498" s="1" t="s">
        <v>566</v>
      </c>
      <c r="B4498" s="1" t="s">
        <v>223</v>
      </c>
      <c r="C4498" s="1"/>
      <c r="D4498" s="1"/>
      <c r="E4498" s="2" t="s">
        <v>627</v>
      </c>
      <c r="F4498" s="3">
        <v>460346.45120999997</v>
      </c>
    </row>
    <row r="4499" spans="1:6" s="4" customFormat="1" ht="36" hidden="1" x14ac:dyDescent="0.3">
      <c r="A4499" s="1" t="s">
        <v>566</v>
      </c>
      <c r="B4499" s="1" t="s">
        <v>1410</v>
      </c>
      <c r="C4499" s="1"/>
      <c r="D4499" s="1"/>
      <c r="E4499" s="2" t="s">
        <v>656</v>
      </c>
      <c r="F4499" s="3">
        <v>129823.139</v>
      </c>
    </row>
    <row r="4500" spans="1:6" s="4" customFormat="1" ht="60" x14ac:dyDescent="0.3">
      <c r="A4500" s="1" t="s">
        <v>566</v>
      </c>
      <c r="B4500" s="1" t="s">
        <v>1410</v>
      </c>
      <c r="C4500" s="1" t="s">
        <v>335</v>
      </c>
      <c r="D4500" s="1"/>
      <c r="E4500" s="2" t="s">
        <v>1109</v>
      </c>
      <c r="F4500" s="3">
        <v>129823.139</v>
      </c>
    </row>
    <row r="4501" spans="1:6" s="4" customFormat="1" ht="36" x14ac:dyDescent="0.3">
      <c r="A4501" s="1" t="s">
        <v>566</v>
      </c>
      <c r="B4501" s="1" t="s">
        <v>1410</v>
      </c>
      <c r="C4501" s="1" t="s">
        <v>336</v>
      </c>
      <c r="D4501" s="1"/>
      <c r="E4501" s="2" t="s">
        <v>1120</v>
      </c>
      <c r="F4501" s="3">
        <v>129823.139</v>
      </c>
    </row>
    <row r="4502" spans="1:6" s="4" customFormat="1" ht="96" x14ac:dyDescent="0.3">
      <c r="A4502" s="1" t="s">
        <v>566</v>
      </c>
      <c r="B4502" s="1" t="s">
        <v>1410</v>
      </c>
      <c r="C4502" s="1" t="s">
        <v>580</v>
      </c>
      <c r="D4502" s="1"/>
      <c r="E4502" s="2" t="s">
        <v>1126</v>
      </c>
      <c r="F4502" s="3">
        <v>129823.139</v>
      </c>
    </row>
    <row r="4503" spans="1:6" s="4" customFormat="1" ht="24" x14ac:dyDescent="0.3">
      <c r="A4503" s="1" t="s">
        <v>566</v>
      </c>
      <c r="B4503" s="1" t="s">
        <v>1410</v>
      </c>
      <c r="C4503" s="1" t="s">
        <v>1467</v>
      </c>
      <c r="D4503" s="1"/>
      <c r="E4503" s="2" t="s">
        <v>1468</v>
      </c>
      <c r="F4503" s="3">
        <v>45084.500999999997</v>
      </c>
    </row>
    <row r="4504" spans="1:6" s="4" customFormat="1" ht="36" hidden="1" x14ac:dyDescent="0.3">
      <c r="A4504" s="1" t="s">
        <v>566</v>
      </c>
      <c r="B4504" s="1" t="s">
        <v>1410</v>
      </c>
      <c r="C4504" s="1" t="s">
        <v>1467</v>
      </c>
      <c r="D4504" s="1" t="s">
        <v>190</v>
      </c>
      <c r="E4504" s="2" t="s">
        <v>665</v>
      </c>
      <c r="F4504" s="3">
        <v>45084.500999999997</v>
      </c>
    </row>
    <row r="4505" spans="1:6" s="4" customFormat="1" ht="60" hidden="1" x14ac:dyDescent="0.3">
      <c r="A4505" s="1" t="s">
        <v>566</v>
      </c>
      <c r="B4505" s="1" t="s">
        <v>1410</v>
      </c>
      <c r="C4505" s="1" t="s">
        <v>1467</v>
      </c>
      <c r="D4505" s="1" t="s">
        <v>475</v>
      </c>
      <c r="E4505" s="2" t="s">
        <v>667</v>
      </c>
      <c r="F4505" s="3">
        <v>45084.500999999997</v>
      </c>
    </row>
    <row r="4506" spans="1:6" s="4" customFormat="1" ht="132" x14ac:dyDescent="0.3">
      <c r="A4506" s="1" t="s">
        <v>566</v>
      </c>
      <c r="B4506" s="1" t="s">
        <v>1410</v>
      </c>
      <c r="C4506" s="1" t="s">
        <v>578</v>
      </c>
      <c r="D4506" s="1"/>
      <c r="E4506" s="2" t="s">
        <v>1127</v>
      </c>
      <c r="F4506" s="3">
        <v>5432.74</v>
      </c>
    </row>
    <row r="4507" spans="1:6" s="4" customFormat="1" ht="36" hidden="1" x14ac:dyDescent="0.3">
      <c r="A4507" s="1" t="s">
        <v>566</v>
      </c>
      <c r="B4507" s="1" t="s">
        <v>1410</v>
      </c>
      <c r="C4507" s="1" t="s">
        <v>578</v>
      </c>
      <c r="D4507" s="1" t="s">
        <v>190</v>
      </c>
      <c r="E4507" s="2" t="s">
        <v>665</v>
      </c>
      <c r="F4507" s="3">
        <v>5432.74</v>
      </c>
    </row>
    <row r="4508" spans="1:6" s="4" customFormat="1" ht="60" hidden="1" x14ac:dyDescent="0.3">
      <c r="A4508" s="1" t="s">
        <v>566</v>
      </c>
      <c r="B4508" s="1" t="s">
        <v>1410</v>
      </c>
      <c r="C4508" s="1" t="s">
        <v>578</v>
      </c>
      <c r="D4508" s="1" t="s">
        <v>475</v>
      </c>
      <c r="E4508" s="2" t="s">
        <v>667</v>
      </c>
      <c r="F4508" s="3">
        <v>5432.74</v>
      </c>
    </row>
    <row r="4509" spans="1:6" s="4" customFormat="1" ht="216" x14ac:dyDescent="0.3">
      <c r="A4509" s="1" t="s">
        <v>566</v>
      </c>
      <c r="B4509" s="1" t="s">
        <v>1410</v>
      </c>
      <c r="C4509" s="1" t="s">
        <v>1306</v>
      </c>
      <c r="D4509" s="1"/>
      <c r="E4509" s="2" t="s">
        <v>1307</v>
      </c>
      <c r="F4509" s="3">
        <v>1458.3</v>
      </c>
    </row>
    <row r="4510" spans="1:6" s="4" customFormat="1" ht="36" hidden="1" x14ac:dyDescent="0.3">
      <c r="A4510" s="1" t="s">
        <v>566</v>
      </c>
      <c r="B4510" s="1" t="s">
        <v>1410</v>
      </c>
      <c r="C4510" s="1" t="s">
        <v>1306</v>
      </c>
      <c r="D4510" s="1" t="s">
        <v>190</v>
      </c>
      <c r="E4510" s="2" t="s">
        <v>665</v>
      </c>
      <c r="F4510" s="3">
        <v>1458.3</v>
      </c>
    </row>
    <row r="4511" spans="1:6" s="4" customFormat="1" ht="60" hidden="1" x14ac:dyDescent="0.3">
      <c r="A4511" s="1" t="s">
        <v>566</v>
      </c>
      <c r="B4511" s="1" t="s">
        <v>1410</v>
      </c>
      <c r="C4511" s="1" t="s">
        <v>1306</v>
      </c>
      <c r="D4511" s="1" t="s">
        <v>475</v>
      </c>
      <c r="E4511" s="2" t="s">
        <v>667</v>
      </c>
      <c r="F4511" s="3">
        <v>1458.3</v>
      </c>
    </row>
    <row r="4512" spans="1:6" s="4" customFormat="1" ht="96" x14ac:dyDescent="0.3">
      <c r="A4512" s="1" t="s">
        <v>566</v>
      </c>
      <c r="B4512" s="1" t="s">
        <v>1410</v>
      </c>
      <c r="C4512" s="1" t="s">
        <v>1308</v>
      </c>
      <c r="D4512" s="1"/>
      <c r="E4512" s="2" t="s">
        <v>1309</v>
      </c>
      <c r="F4512" s="3">
        <v>8020.5839999999998</v>
      </c>
    </row>
    <row r="4513" spans="1:6" s="4" customFormat="1" ht="36" hidden="1" x14ac:dyDescent="0.3">
      <c r="A4513" s="1" t="s">
        <v>566</v>
      </c>
      <c r="B4513" s="1" t="s">
        <v>1410</v>
      </c>
      <c r="C4513" s="1" t="s">
        <v>1308</v>
      </c>
      <c r="D4513" s="1" t="s">
        <v>190</v>
      </c>
      <c r="E4513" s="2" t="s">
        <v>665</v>
      </c>
      <c r="F4513" s="3">
        <v>8020.5839999999998</v>
      </c>
    </row>
    <row r="4514" spans="1:6" s="4" customFormat="1" ht="60" hidden="1" x14ac:dyDescent="0.3">
      <c r="A4514" s="1" t="s">
        <v>566</v>
      </c>
      <c r="B4514" s="1" t="s">
        <v>1410</v>
      </c>
      <c r="C4514" s="1" t="s">
        <v>1308</v>
      </c>
      <c r="D4514" s="1" t="s">
        <v>475</v>
      </c>
      <c r="E4514" s="2" t="s">
        <v>667</v>
      </c>
      <c r="F4514" s="3">
        <v>8020.5839999999998</v>
      </c>
    </row>
    <row r="4515" spans="1:6" s="4" customFormat="1" ht="132" x14ac:dyDescent="0.3">
      <c r="A4515" s="1" t="s">
        <v>566</v>
      </c>
      <c r="B4515" s="1" t="s">
        <v>1410</v>
      </c>
      <c r="C4515" s="1" t="s">
        <v>1310</v>
      </c>
      <c r="D4515" s="1"/>
      <c r="E4515" s="2" t="s">
        <v>1311</v>
      </c>
      <c r="F4515" s="3">
        <v>13853.736000000001</v>
      </c>
    </row>
    <row r="4516" spans="1:6" s="4" customFormat="1" ht="36" hidden="1" x14ac:dyDescent="0.3">
      <c r="A4516" s="1" t="s">
        <v>566</v>
      </c>
      <c r="B4516" s="1" t="s">
        <v>1410</v>
      </c>
      <c r="C4516" s="1" t="s">
        <v>1310</v>
      </c>
      <c r="D4516" s="1" t="s">
        <v>190</v>
      </c>
      <c r="E4516" s="2" t="s">
        <v>665</v>
      </c>
      <c r="F4516" s="3">
        <v>13853.736000000001</v>
      </c>
    </row>
    <row r="4517" spans="1:6" s="4" customFormat="1" ht="60" hidden="1" x14ac:dyDescent="0.3">
      <c r="A4517" s="1" t="s">
        <v>566</v>
      </c>
      <c r="B4517" s="1" t="s">
        <v>1410</v>
      </c>
      <c r="C4517" s="1" t="s">
        <v>1310</v>
      </c>
      <c r="D4517" s="1" t="s">
        <v>475</v>
      </c>
      <c r="E4517" s="2" t="s">
        <v>667</v>
      </c>
      <c r="F4517" s="3">
        <v>13853.736000000001</v>
      </c>
    </row>
    <row r="4518" spans="1:6" s="4" customFormat="1" ht="180" x14ac:dyDescent="0.3">
      <c r="A4518" s="1" t="s">
        <v>566</v>
      </c>
      <c r="B4518" s="1" t="s">
        <v>1410</v>
      </c>
      <c r="C4518" s="1" t="s">
        <v>579</v>
      </c>
      <c r="D4518" s="1"/>
      <c r="E4518" s="2" t="s">
        <v>1128</v>
      </c>
      <c r="F4518" s="3">
        <v>55973.277999999998</v>
      </c>
    </row>
    <row r="4519" spans="1:6" s="4" customFormat="1" ht="36" hidden="1" x14ac:dyDescent="0.3">
      <c r="A4519" s="1" t="s">
        <v>566</v>
      </c>
      <c r="B4519" s="1" t="s">
        <v>1410</v>
      </c>
      <c r="C4519" s="1" t="s">
        <v>579</v>
      </c>
      <c r="D4519" s="1" t="s">
        <v>190</v>
      </c>
      <c r="E4519" s="2" t="s">
        <v>665</v>
      </c>
      <c r="F4519" s="3">
        <v>55973.277999999998</v>
      </c>
    </row>
    <row r="4520" spans="1:6" s="4" customFormat="1" ht="60" hidden="1" x14ac:dyDescent="0.3">
      <c r="A4520" s="1" t="s">
        <v>566</v>
      </c>
      <c r="B4520" s="1" t="s">
        <v>1410</v>
      </c>
      <c r="C4520" s="1" t="s">
        <v>579</v>
      </c>
      <c r="D4520" s="1" t="s">
        <v>475</v>
      </c>
      <c r="E4520" s="2" t="s">
        <v>667</v>
      </c>
      <c r="F4520" s="3">
        <v>55973.277999999998</v>
      </c>
    </row>
    <row r="4521" spans="1:6" s="4" customFormat="1" ht="24" hidden="1" x14ac:dyDescent="0.3">
      <c r="A4521" s="1" t="s">
        <v>566</v>
      </c>
      <c r="B4521" s="1" t="s">
        <v>1414</v>
      </c>
      <c r="C4521" s="1"/>
      <c r="D4521" s="1"/>
      <c r="E4521" s="2" t="s">
        <v>657</v>
      </c>
      <c r="F4521" s="3">
        <v>327621.53012000001</v>
      </c>
    </row>
    <row r="4522" spans="1:6" s="4" customFormat="1" ht="60" x14ac:dyDescent="0.3">
      <c r="A4522" s="1" t="s">
        <v>566</v>
      </c>
      <c r="B4522" s="1" t="s">
        <v>1414</v>
      </c>
      <c r="C4522" s="1" t="s">
        <v>335</v>
      </c>
      <c r="D4522" s="1"/>
      <c r="E4522" s="2" t="s">
        <v>1109</v>
      </c>
      <c r="F4522" s="3">
        <v>327621.53012000001</v>
      </c>
    </row>
    <row r="4523" spans="1:6" s="4" customFormat="1" ht="36" x14ac:dyDescent="0.3">
      <c r="A4523" s="1" t="s">
        <v>566</v>
      </c>
      <c r="B4523" s="1" t="s">
        <v>1414</v>
      </c>
      <c r="C4523" s="1" t="s">
        <v>336</v>
      </c>
      <c r="D4523" s="1"/>
      <c r="E4523" s="2" t="s">
        <v>1120</v>
      </c>
      <c r="F4523" s="3">
        <v>327621.53012000001</v>
      </c>
    </row>
    <row r="4524" spans="1:6" s="4" customFormat="1" ht="156" x14ac:dyDescent="0.3">
      <c r="A4524" s="1" t="s">
        <v>566</v>
      </c>
      <c r="B4524" s="1" t="s">
        <v>1414</v>
      </c>
      <c r="C4524" s="1" t="s">
        <v>337</v>
      </c>
      <c r="D4524" s="1"/>
      <c r="E4524" s="2" t="s">
        <v>1122</v>
      </c>
      <c r="F4524" s="3">
        <v>327621.53012000001</v>
      </c>
    </row>
    <row r="4525" spans="1:6" s="4" customFormat="1" ht="228" x14ac:dyDescent="0.3">
      <c r="A4525" s="1" t="s">
        <v>566</v>
      </c>
      <c r="B4525" s="1" t="s">
        <v>1414</v>
      </c>
      <c r="C4525" s="1" t="s">
        <v>581</v>
      </c>
      <c r="D4525" s="1"/>
      <c r="E4525" s="2" t="s">
        <v>1124</v>
      </c>
      <c r="F4525" s="3">
        <v>147156.13088000001</v>
      </c>
    </row>
    <row r="4526" spans="1:6" s="4" customFormat="1" ht="60" hidden="1" x14ac:dyDescent="0.3">
      <c r="A4526" s="1" t="s">
        <v>566</v>
      </c>
      <c r="B4526" s="1" t="s">
        <v>1414</v>
      </c>
      <c r="C4526" s="1" t="s">
        <v>581</v>
      </c>
      <c r="D4526" s="1" t="s">
        <v>345</v>
      </c>
      <c r="E4526" s="2" t="s">
        <v>671</v>
      </c>
      <c r="F4526" s="3">
        <v>147156.13088000001</v>
      </c>
    </row>
    <row r="4527" spans="1:6" s="4" customFormat="1" ht="24" hidden="1" x14ac:dyDescent="0.3">
      <c r="A4527" s="1" t="s">
        <v>566</v>
      </c>
      <c r="B4527" s="1" t="s">
        <v>1414</v>
      </c>
      <c r="C4527" s="1" t="s">
        <v>581</v>
      </c>
      <c r="D4527" s="1" t="s">
        <v>344</v>
      </c>
      <c r="E4527" s="2" t="s">
        <v>672</v>
      </c>
      <c r="F4527" s="3">
        <v>147156.13088000001</v>
      </c>
    </row>
    <row r="4528" spans="1:6" s="4" customFormat="1" ht="120" x14ac:dyDescent="0.3">
      <c r="A4528" s="1" t="s">
        <v>566</v>
      </c>
      <c r="B4528" s="1" t="s">
        <v>1414</v>
      </c>
      <c r="C4528" s="1" t="s">
        <v>582</v>
      </c>
      <c r="D4528" s="1"/>
      <c r="E4528" s="2" t="s">
        <v>1125</v>
      </c>
      <c r="F4528" s="3">
        <v>180465.39924</v>
      </c>
    </row>
    <row r="4529" spans="1:6" s="4" customFormat="1" ht="60" hidden="1" x14ac:dyDescent="0.3">
      <c r="A4529" s="1" t="s">
        <v>566</v>
      </c>
      <c r="B4529" s="1" t="s">
        <v>1414</v>
      </c>
      <c r="C4529" s="1" t="s">
        <v>582</v>
      </c>
      <c r="D4529" s="1" t="s">
        <v>345</v>
      </c>
      <c r="E4529" s="2" t="s">
        <v>671</v>
      </c>
      <c r="F4529" s="3">
        <v>180465.39924</v>
      </c>
    </row>
    <row r="4530" spans="1:6" s="4" customFormat="1" ht="24" hidden="1" x14ac:dyDescent="0.3">
      <c r="A4530" s="1" t="s">
        <v>566</v>
      </c>
      <c r="B4530" s="1" t="s">
        <v>1414</v>
      </c>
      <c r="C4530" s="1" t="s">
        <v>582</v>
      </c>
      <c r="D4530" s="1" t="s">
        <v>344</v>
      </c>
      <c r="E4530" s="2" t="s">
        <v>672</v>
      </c>
      <c r="F4530" s="3">
        <v>180465.39924</v>
      </c>
    </row>
    <row r="4531" spans="1:6" s="4" customFormat="1" ht="36" hidden="1" x14ac:dyDescent="0.3">
      <c r="A4531" s="1" t="s">
        <v>566</v>
      </c>
      <c r="B4531" s="1" t="s">
        <v>1415</v>
      </c>
      <c r="C4531" s="1"/>
      <c r="D4531" s="1"/>
      <c r="E4531" s="2" t="s">
        <v>658</v>
      </c>
      <c r="F4531" s="3">
        <v>2901.7820900000002</v>
      </c>
    </row>
    <row r="4532" spans="1:6" s="4" customFormat="1" ht="60" x14ac:dyDescent="0.3">
      <c r="A4532" s="1" t="s">
        <v>566</v>
      </c>
      <c r="B4532" s="1" t="s">
        <v>1415</v>
      </c>
      <c r="C4532" s="1" t="s">
        <v>335</v>
      </c>
      <c r="D4532" s="1"/>
      <c r="E4532" s="2" t="s">
        <v>1109</v>
      </c>
      <c r="F4532" s="3">
        <v>268.78208999999998</v>
      </c>
    </row>
    <row r="4533" spans="1:6" s="4" customFormat="1" ht="36" x14ac:dyDescent="0.3">
      <c r="A4533" s="1" t="s">
        <v>566</v>
      </c>
      <c r="B4533" s="1" t="s">
        <v>1415</v>
      </c>
      <c r="C4533" s="1" t="s">
        <v>336</v>
      </c>
      <c r="D4533" s="1"/>
      <c r="E4533" s="2" t="s">
        <v>1120</v>
      </c>
      <c r="F4533" s="3">
        <v>268.78208999999998</v>
      </c>
    </row>
    <row r="4534" spans="1:6" s="4" customFormat="1" ht="156" x14ac:dyDescent="0.3">
      <c r="A4534" s="1" t="s">
        <v>566</v>
      </c>
      <c r="B4534" s="1" t="s">
        <v>1415</v>
      </c>
      <c r="C4534" s="1" t="s">
        <v>337</v>
      </c>
      <c r="D4534" s="1"/>
      <c r="E4534" s="2" t="s">
        <v>1122</v>
      </c>
      <c r="F4534" s="3">
        <v>268.78208999999998</v>
      </c>
    </row>
    <row r="4535" spans="1:6" s="4" customFormat="1" ht="108" x14ac:dyDescent="0.3">
      <c r="A4535" s="1" t="s">
        <v>566</v>
      </c>
      <c r="B4535" s="1" t="s">
        <v>1415</v>
      </c>
      <c r="C4535" s="1" t="s">
        <v>334</v>
      </c>
      <c r="D4535" s="1"/>
      <c r="E4535" s="2" t="s">
        <v>1123</v>
      </c>
      <c r="F4535" s="3">
        <v>268.78208999999998</v>
      </c>
    </row>
    <row r="4536" spans="1:6" s="4" customFormat="1" ht="72" hidden="1" x14ac:dyDescent="0.3">
      <c r="A4536" s="1" t="s">
        <v>566</v>
      </c>
      <c r="B4536" s="1" t="s">
        <v>1415</v>
      </c>
      <c r="C4536" s="1" t="s">
        <v>334</v>
      </c>
      <c r="D4536" s="1" t="s">
        <v>51</v>
      </c>
      <c r="E4536" s="2" t="s">
        <v>663</v>
      </c>
      <c r="F4536" s="3">
        <v>268.78208999999998</v>
      </c>
    </row>
    <row r="4537" spans="1:6" s="4" customFormat="1" ht="84" hidden="1" x14ac:dyDescent="0.3">
      <c r="A4537" s="1" t="s">
        <v>566</v>
      </c>
      <c r="B4537" s="1" t="s">
        <v>1415</v>
      </c>
      <c r="C4537" s="1" t="s">
        <v>334</v>
      </c>
      <c r="D4537" s="1" t="s">
        <v>52</v>
      </c>
      <c r="E4537" s="2" t="s">
        <v>664</v>
      </c>
      <c r="F4537" s="3">
        <v>268.78208999999998</v>
      </c>
    </row>
    <row r="4538" spans="1:6" s="4" customFormat="1" ht="60" x14ac:dyDescent="0.3">
      <c r="A4538" s="1" t="s">
        <v>566</v>
      </c>
      <c r="B4538" s="1" t="s">
        <v>1415</v>
      </c>
      <c r="C4538" s="1" t="s">
        <v>62</v>
      </c>
      <c r="D4538" s="1"/>
      <c r="E4538" s="2" t="s">
        <v>1196</v>
      </c>
      <c r="F4538" s="3">
        <v>2633</v>
      </c>
    </row>
    <row r="4539" spans="1:6" s="4" customFormat="1" ht="36" x14ac:dyDescent="0.3">
      <c r="A4539" s="1" t="s">
        <v>566</v>
      </c>
      <c r="B4539" s="1" t="s">
        <v>1415</v>
      </c>
      <c r="C4539" s="1" t="s">
        <v>63</v>
      </c>
      <c r="D4539" s="1"/>
      <c r="E4539" s="2" t="s">
        <v>115</v>
      </c>
      <c r="F4539" s="3">
        <v>2633</v>
      </c>
    </row>
    <row r="4540" spans="1:6" s="4" customFormat="1" ht="168" x14ac:dyDescent="0.3">
      <c r="A4540" s="1" t="s">
        <v>566</v>
      </c>
      <c r="B4540" s="1" t="s">
        <v>1415</v>
      </c>
      <c r="C4540" s="1" t="s">
        <v>583</v>
      </c>
      <c r="D4540" s="1"/>
      <c r="E4540" s="2" t="s">
        <v>1213</v>
      </c>
      <c r="F4540" s="3">
        <v>2633</v>
      </c>
    </row>
    <row r="4541" spans="1:6" s="4" customFormat="1" ht="144" hidden="1" x14ac:dyDescent="0.3">
      <c r="A4541" s="1" t="s">
        <v>566</v>
      </c>
      <c r="B4541" s="1" t="s">
        <v>1415</v>
      </c>
      <c r="C4541" s="1" t="s">
        <v>583</v>
      </c>
      <c r="D4541" s="1" t="s">
        <v>58</v>
      </c>
      <c r="E4541" s="2" t="s">
        <v>660</v>
      </c>
      <c r="F4541" s="3">
        <v>2523.6</v>
      </c>
    </row>
    <row r="4542" spans="1:6" s="4" customFormat="1" ht="36" hidden="1" x14ac:dyDescent="0.3">
      <c r="A4542" s="1" t="s">
        <v>566</v>
      </c>
      <c r="B4542" s="1" t="s">
        <v>1415</v>
      </c>
      <c r="C4542" s="1" t="s">
        <v>583</v>
      </c>
      <c r="D4542" s="1" t="s">
        <v>59</v>
      </c>
      <c r="E4542" s="2" t="s">
        <v>661</v>
      </c>
      <c r="F4542" s="3">
        <v>644.29999999999995</v>
      </c>
    </row>
    <row r="4543" spans="1:6" s="4" customFormat="1" ht="60" hidden="1" x14ac:dyDescent="0.3">
      <c r="A4543" s="1" t="s">
        <v>566</v>
      </c>
      <c r="B4543" s="1" t="s">
        <v>1415</v>
      </c>
      <c r="C4543" s="1" t="s">
        <v>583</v>
      </c>
      <c r="D4543" s="1" t="s">
        <v>68</v>
      </c>
      <c r="E4543" s="2" t="s">
        <v>662</v>
      </c>
      <c r="F4543" s="3">
        <v>1879.3</v>
      </c>
    </row>
    <row r="4544" spans="1:6" s="4" customFormat="1" ht="72" hidden="1" x14ac:dyDescent="0.3">
      <c r="A4544" s="1" t="s">
        <v>566</v>
      </c>
      <c r="B4544" s="1" t="s">
        <v>1415</v>
      </c>
      <c r="C4544" s="1" t="s">
        <v>583</v>
      </c>
      <c r="D4544" s="1" t="s">
        <v>51</v>
      </c>
      <c r="E4544" s="2" t="s">
        <v>663</v>
      </c>
      <c r="F4544" s="3">
        <v>109.4</v>
      </c>
    </row>
    <row r="4545" spans="1:6" s="4" customFormat="1" ht="84" hidden="1" x14ac:dyDescent="0.3">
      <c r="A4545" s="1" t="s">
        <v>566</v>
      </c>
      <c r="B4545" s="1" t="s">
        <v>1415</v>
      </c>
      <c r="C4545" s="1" t="s">
        <v>583</v>
      </c>
      <c r="D4545" s="1" t="s">
        <v>52</v>
      </c>
      <c r="E4545" s="2" t="s">
        <v>664</v>
      </c>
      <c r="F4545" s="3">
        <v>109.4</v>
      </c>
    </row>
    <row r="4546" spans="1:6" s="4" customFormat="1" ht="60" hidden="1" x14ac:dyDescent="0.3">
      <c r="A4546" s="1" t="s">
        <v>584</v>
      </c>
      <c r="B4546" s="1" t="s">
        <v>1396</v>
      </c>
      <c r="C4546" s="1"/>
      <c r="D4546" s="1"/>
      <c r="E4546" s="2" t="s">
        <v>618</v>
      </c>
      <c r="F4546" s="3">
        <v>103250.72663</v>
      </c>
    </row>
    <row r="4547" spans="1:6" s="4" customFormat="1" ht="24" hidden="1" x14ac:dyDescent="0.3">
      <c r="A4547" s="1" t="s">
        <v>584</v>
      </c>
      <c r="B4547" s="1" t="s">
        <v>45</v>
      </c>
      <c r="C4547" s="1"/>
      <c r="D4547" s="1"/>
      <c r="E4547" s="2" t="s">
        <v>619</v>
      </c>
      <c r="F4547" s="3">
        <v>72068.500150000007</v>
      </c>
    </row>
    <row r="4548" spans="1:6" s="4" customFormat="1" ht="36" hidden="1" x14ac:dyDescent="0.3">
      <c r="A4548" s="1" t="s">
        <v>584</v>
      </c>
      <c r="B4548" s="1" t="s">
        <v>1393</v>
      </c>
      <c r="C4548" s="1"/>
      <c r="D4548" s="1"/>
      <c r="E4548" s="2" t="s">
        <v>635</v>
      </c>
      <c r="F4548" s="3">
        <v>72068.500150000007</v>
      </c>
    </row>
    <row r="4549" spans="1:6" s="4" customFormat="1" ht="72" x14ac:dyDescent="0.3">
      <c r="A4549" s="1" t="s">
        <v>584</v>
      </c>
      <c r="B4549" s="1" t="s">
        <v>1393</v>
      </c>
      <c r="C4549" s="1" t="s">
        <v>65</v>
      </c>
      <c r="D4549" s="1"/>
      <c r="E4549" s="2" t="s">
        <v>1228</v>
      </c>
      <c r="F4549" s="3">
        <v>70468.100000000006</v>
      </c>
    </row>
    <row r="4550" spans="1:6" s="4" customFormat="1" ht="48" x14ac:dyDescent="0.3">
      <c r="A4550" s="1" t="s">
        <v>584</v>
      </c>
      <c r="B4550" s="1" t="s">
        <v>1393</v>
      </c>
      <c r="C4550" s="1" t="s">
        <v>66</v>
      </c>
      <c r="D4550" s="1"/>
      <c r="E4550" s="2" t="s">
        <v>1231</v>
      </c>
      <c r="F4550" s="3">
        <v>70468.100000000006</v>
      </c>
    </row>
    <row r="4551" spans="1:6" s="4" customFormat="1" ht="60" x14ac:dyDescent="0.3">
      <c r="A4551" s="1" t="s">
        <v>584</v>
      </c>
      <c r="B4551" s="1" t="s">
        <v>1393</v>
      </c>
      <c r="C4551" s="1" t="s">
        <v>67</v>
      </c>
      <c r="D4551" s="1"/>
      <c r="E4551" s="2" t="s">
        <v>1221</v>
      </c>
      <c r="F4551" s="3">
        <v>65613.8</v>
      </c>
    </row>
    <row r="4552" spans="1:6" s="4" customFormat="1" ht="144" hidden="1" x14ac:dyDescent="0.3">
      <c r="A4552" s="1" t="s">
        <v>584</v>
      </c>
      <c r="B4552" s="1" t="s">
        <v>1393</v>
      </c>
      <c r="C4552" s="1" t="s">
        <v>67</v>
      </c>
      <c r="D4552" s="1" t="s">
        <v>58</v>
      </c>
      <c r="E4552" s="2" t="s">
        <v>660</v>
      </c>
      <c r="F4552" s="3">
        <v>65613.8</v>
      </c>
    </row>
    <row r="4553" spans="1:6" s="4" customFormat="1" ht="60" hidden="1" x14ac:dyDescent="0.3">
      <c r="A4553" s="1" t="s">
        <v>584</v>
      </c>
      <c r="B4553" s="1" t="s">
        <v>1393</v>
      </c>
      <c r="C4553" s="1" t="s">
        <v>67</v>
      </c>
      <c r="D4553" s="1" t="s">
        <v>68</v>
      </c>
      <c r="E4553" s="2" t="s">
        <v>662</v>
      </c>
      <c r="F4553" s="3">
        <v>65613.8</v>
      </c>
    </row>
    <row r="4554" spans="1:6" s="4" customFormat="1" ht="48" x14ac:dyDescent="0.3">
      <c r="A4554" s="1" t="s">
        <v>584</v>
      </c>
      <c r="B4554" s="1" t="s">
        <v>1393</v>
      </c>
      <c r="C4554" s="1" t="s">
        <v>69</v>
      </c>
      <c r="D4554" s="1"/>
      <c r="E4554" s="2" t="s">
        <v>1222</v>
      </c>
      <c r="F4554" s="3">
        <v>4854.3</v>
      </c>
    </row>
    <row r="4555" spans="1:6" s="4" customFormat="1" ht="144" hidden="1" x14ac:dyDescent="0.3">
      <c r="A4555" s="1" t="s">
        <v>584</v>
      </c>
      <c r="B4555" s="1" t="s">
        <v>1393</v>
      </c>
      <c r="C4555" s="1" t="s">
        <v>69</v>
      </c>
      <c r="D4555" s="1" t="s">
        <v>58</v>
      </c>
      <c r="E4555" s="2" t="s">
        <v>660</v>
      </c>
      <c r="F4555" s="3">
        <v>153</v>
      </c>
    </row>
    <row r="4556" spans="1:6" s="4" customFormat="1" ht="60" hidden="1" x14ac:dyDescent="0.3">
      <c r="A4556" s="1" t="s">
        <v>584</v>
      </c>
      <c r="B4556" s="1" t="s">
        <v>1393</v>
      </c>
      <c r="C4556" s="1" t="s">
        <v>69</v>
      </c>
      <c r="D4556" s="1" t="s">
        <v>68</v>
      </c>
      <c r="E4556" s="2" t="s">
        <v>662</v>
      </c>
      <c r="F4556" s="3">
        <v>153</v>
      </c>
    </row>
    <row r="4557" spans="1:6" s="4" customFormat="1" ht="72" hidden="1" x14ac:dyDescent="0.3">
      <c r="A4557" s="1" t="s">
        <v>584</v>
      </c>
      <c r="B4557" s="1" t="s">
        <v>1393</v>
      </c>
      <c r="C4557" s="1" t="s">
        <v>69</v>
      </c>
      <c r="D4557" s="1" t="s">
        <v>51</v>
      </c>
      <c r="E4557" s="2" t="s">
        <v>663</v>
      </c>
      <c r="F4557" s="3">
        <v>4698</v>
      </c>
    </row>
    <row r="4558" spans="1:6" s="4" customFormat="1" ht="84" hidden="1" x14ac:dyDescent="0.3">
      <c r="A4558" s="1" t="s">
        <v>584</v>
      </c>
      <c r="B4558" s="1" t="s">
        <v>1393</v>
      </c>
      <c r="C4558" s="1" t="s">
        <v>69</v>
      </c>
      <c r="D4558" s="1" t="s">
        <v>52</v>
      </c>
      <c r="E4558" s="2" t="s">
        <v>664</v>
      </c>
      <c r="F4558" s="3">
        <v>4698</v>
      </c>
    </row>
    <row r="4559" spans="1:6" s="4" customFormat="1" ht="24" hidden="1" x14ac:dyDescent="0.3">
      <c r="A4559" s="1" t="s">
        <v>584</v>
      </c>
      <c r="B4559" s="1" t="s">
        <v>1393</v>
      </c>
      <c r="C4559" s="1" t="s">
        <v>69</v>
      </c>
      <c r="D4559" s="1" t="s">
        <v>53</v>
      </c>
      <c r="E4559" s="2" t="s">
        <v>679</v>
      </c>
      <c r="F4559" s="3">
        <v>3.3</v>
      </c>
    </row>
    <row r="4560" spans="1:6" s="4" customFormat="1" ht="36" hidden="1" x14ac:dyDescent="0.3">
      <c r="A4560" s="1" t="s">
        <v>584</v>
      </c>
      <c r="B4560" s="1" t="s">
        <v>1393</v>
      </c>
      <c r="C4560" s="1" t="s">
        <v>69</v>
      </c>
      <c r="D4560" s="1" t="s">
        <v>60</v>
      </c>
      <c r="E4560" s="2" t="s">
        <v>682</v>
      </c>
      <c r="F4560" s="3">
        <v>3.3</v>
      </c>
    </row>
    <row r="4561" spans="1:6" s="4" customFormat="1" ht="108" x14ac:dyDescent="0.3">
      <c r="A4561" s="1" t="s">
        <v>584</v>
      </c>
      <c r="B4561" s="1" t="s">
        <v>1393</v>
      </c>
      <c r="C4561" s="1" t="s">
        <v>79</v>
      </c>
      <c r="D4561" s="1"/>
      <c r="E4561" s="2" t="s">
        <v>1232</v>
      </c>
      <c r="F4561" s="3">
        <v>1600.4001499999999</v>
      </c>
    </row>
    <row r="4562" spans="1:6" s="4" customFormat="1" ht="72" x14ac:dyDescent="0.3">
      <c r="A4562" s="1" t="s">
        <v>584</v>
      </c>
      <c r="B4562" s="1" t="s">
        <v>1393</v>
      </c>
      <c r="C4562" s="1" t="s">
        <v>86</v>
      </c>
      <c r="D4562" s="1"/>
      <c r="E4562" s="2" t="s">
        <v>1233</v>
      </c>
      <c r="F4562" s="3">
        <v>1600.4001499999999</v>
      </c>
    </row>
    <row r="4563" spans="1:6" s="4" customFormat="1" ht="48" x14ac:dyDescent="0.3">
      <c r="A4563" s="1" t="s">
        <v>584</v>
      </c>
      <c r="B4563" s="1" t="s">
        <v>1393</v>
      </c>
      <c r="C4563" s="1" t="s">
        <v>87</v>
      </c>
      <c r="D4563" s="1"/>
      <c r="E4563" s="2" t="s">
        <v>1234</v>
      </c>
      <c r="F4563" s="3">
        <v>1600.4001499999999</v>
      </c>
    </row>
    <row r="4564" spans="1:6" s="4" customFormat="1" ht="24" hidden="1" x14ac:dyDescent="0.3">
      <c r="A4564" s="1" t="s">
        <v>584</v>
      </c>
      <c r="B4564" s="1" t="s">
        <v>1393</v>
      </c>
      <c r="C4564" s="1" t="s">
        <v>87</v>
      </c>
      <c r="D4564" s="1" t="s">
        <v>53</v>
      </c>
      <c r="E4564" s="2" t="s">
        <v>679</v>
      </c>
      <c r="F4564" s="3">
        <v>1600.4001499999999</v>
      </c>
    </row>
    <row r="4565" spans="1:6" s="4" customFormat="1" ht="24" hidden="1" x14ac:dyDescent="0.3">
      <c r="A4565" s="1" t="s">
        <v>584</v>
      </c>
      <c r="B4565" s="1" t="s">
        <v>1393</v>
      </c>
      <c r="C4565" s="1" t="s">
        <v>87</v>
      </c>
      <c r="D4565" s="1" t="s">
        <v>54</v>
      </c>
      <c r="E4565" s="2" t="s">
        <v>681</v>
      </c>
      <c r="F4565" s="3">
        <v>1600.4001499999999</v>
      </c>
    </row>
    <row r="4566" spans="1:6" s="4" customFormat="1" ht="24" hidden="1" x14ac:dyDescent="0.3">
      <c r="A4566" s="1" t="s">
        <v>584</v>
      </c>
      <c r="B4566" s="1" t="s">
        <v>70</v>
      </c>
      <c r="C4566" s="1"/>
      <c r="D4566" s="1"/>
      <c r="E4566" s="2" t="s">
        <v>621</v>
      </c>
      <c r="F4566" s="3">
        <v>31182.226480000001</v>
      </c>
    </row>
    <row r="4567" spans="1:6" s="4" customFormat="1" ht="48" hidden="1" x14ac:dyDescent="0.3">
      <c r="A4567" s="1" t="s">
        <v>584</v>
      </c>
      <c r="B4567" s="1" t="s">
        <v>1400</v>
      </c>
      <c r="C4567" s="1"/>
      <c r="D4567" s="1"/>
      <c r="E4567" s="2" t="s">
        <v>642</v>
      </c>
      <c r="F4567" s="3">
        <v>31182.226480000001</v>
      </c>
    </row>
    <row r="4568" spans="1:6" s="4" customFormat="1" ht="72" x14ac:dyDescent="0.3">
      <c r="A4568" s="1" t="s">
        <v>584</v>
      </c>
      <c r="B4568" s="1" t="s">
        <v>1400</v>
      </c>
      <c r="C4568" s="1" t="s">
        <v>280</v>
      </c>
      <c r="D4568" s="1"/>
      <c r="E4568" s="2" t="s">
        <v>39</v>
      </c>
      <c r="F4568" s="3">
        <v>31182.226480000001</v>
      </c>
    </row>
    <row r="4569" spans="1:6" s="4" customFormat="1" ht="120" x14ac:dyDescent="0.3">
      <c r="A4569" s="1" t="s">
        <v>584</v>
      </c>
      <c r="B4569" s="1" t="s">
        <v>1400</v>
      </c>
      <c r="C4569" s="1" t="s">
        <v>281</v>
      </c>
      <c r="D4569" s="1"/>
      <c r="E4569" s="2" t="s">
        <v>40</v>
      </c>
      <c r="F4569" s="3">
        <v>14082.52648</v>
      </c>
    </row>
    <row r="4570" spans="1:6" s="4" customFormat="1" ht="72" x14ac:dyDescent="0.3">
      <c r="A4570" s="1" t="s">
        <v>584</v>
      </c>
      <c r="B4570" s="1" t="s">
        <v>1400</v>
      </c>
      <c r="C4570" s="1" t="s">
        <v>282</v>
      </c>
      <c r="D4570" s="1"/>
      <c r="E4570" s="2" t="s">
        <v>1188</v>
      </c>
      <c r="F4570" s="3">
        <v>14082.52648</v>
      </c>
    </row>
    <row r="4571" spans="1:6" s="4" customFormat="1" ht="60" x14ac:dyDescent="0.3">
      <c r="A4571" s="1" t="s">
        <v>584</v>
      </c>
      <c r="B4571" s="1" t="s">
        <v>1400</v>
      </c>
      <c r="C4571" s="1" t="s">
        <v>585</v>
      </c>
      <c r="D4571" s="1"/>
      <c r="E4571" s="2" t="s">
        <v>1189</v>
      </c>
      <c r="F4571" s="3">
        <v>2241.6</v>
      </c>
    </row>
    <row r="4572" spans="1:6" s="4" customFormat="1" ht="72" hidden="1" x14ac:dyDescent="0.3">
      <c r="A4572" s="1" t="s">
        <v>584</v>
      </c>
      <c r="B4572" s="1" t="s">
        <v>1400</v>
      </c>
      <c r="C4572" s="1" t="s">
        <v>585</v>
      </c>
      <c r="D4572" s="1" t="s">
        <v>51</v>
      </c>
      <c r="E4572" s="2" t="s">
        <v>663</v>
      </c>
      <c r="F4572" s="3">
        <v>1409.6</v>
      </c>
    </row>
    <row r="4573" spans="1:6" s="4" customFormat="1" ht="84" hidden="1" x14ac:dyDescent="0.3">
      <c r="A4573" s="1" t="s">
        <v>584</v>
      </c>
      <c r="B4573" s="1" t="s">
        <v>1400</v>
      </c>
      <c r="C4573" s="1" t="s">
        <v>585</v>
      </c>
      <c r="D4573" s="1" t="s">
        <v>52</v>
      </c>
      <c r="E4573" s="2" t="s">
        <v>664</v>
      </c>
      <c r="F4573" s="3">
        <v>1409.6</v>
      </c>
    </row>
    <row r="4574" spans="1:6" s="4" customFormat="1" ht="24" hidden="1" x14ac:dyDescent="0.3">
      <c r="A4574" s="1" t="s">
        <v>584</v>
      </c>
      <c r="B4574" s="1" t="s">
        <v>1400</v>
      </c>
      <c r="C4574" s="1" t="s">
        <v>585</v>
      </c>
      <c r="D4574" s="1" t="s">
        <v>53</v>
      </c>
      <c r="E4574" s="2" t="s">
        <v>679</v>
      </c>
      <c r="F4574" s="3">
        <v>832</v>
      </c>
    </row>
    <row r="4575" spans="1:6" s="4" customFormat="1" ht="24" hidden="1" x14ac:dyDescent="0.3">
      <c r="A4575" s="1" t="s">
        <v>584</v>
      </c>
      <c r="B4575" s="1" t="s">
        <v>1400</v>
      </c>
      <c r="C4575" s="1" t="s">
        <v>585</v>
      </c>
      <c r="D4575" s="1" t="s">
        <v>54</v>
      </c>
      <c r="E4575" s="2" t="s">
        <v>681</v>
      </c>
      <c r="F4575" s="3">
        <v>832</v>
      </c>
    </row>
    <row r="4576" spans="1:6" s="4" customFormat="1" ht="48" x14ac:dyDescent="0.3">
      <c r="A4576" s="1" t="s">
        <v>584</v>
      </c>
      <c r="B4576" s="1" t="s">
        <v>1400</v>
      </c>
      <c r="C4576" s="1" t="s">
        <v>276</v>
      </c>
      <c r="D4576" s="1"/>
      <c r="E4576" s="2" t="s">
        <v>1190</v>
      </c>
      <c r="F4576" s="3">
        <v>70.400000000000006</v>
      </c>
    </row>
    <row r="4577" spans="1:6" s="4" customFormat="1" ht="72" hidden="1" x14ac:dyDescent="0.3">
      <c r="A4577" s="1" t="s">
        <v>584</v>
      </c>
      <c r="B4577" s="1" t="s">
        <v>1400</v>
      </c>
      <c r="C4577" s="1" t="s">
        <v>276</v>
      </c>
      <c r="D4577" s="1" t="s">
        <v>51</v>
      </c>
      <c r="E4577" s="2" t="s">
        <v>663</v>
      </c>
      <c r="F4577" s="3">
        <v>70.400000000000006</v>
      </c>
    </row>
    <row r="4578" spans="1:6" s="4" customFormat="1" ht="84" hidden="1" x14ac:dyDescent="0.3">
      <c r="A4578" s="1" t="s">
        <v>584</v>
      </c>
      <c r="B4578" s="1" t="s">
        <v>1400</v>
      </c>
      <c r="C4578" s="1" t="s">
        <v>276</v>
      </c>
      <c r="D4578" s="1" t="s">
        <v>52</v>
      </c>
      <c r="E4578" s="2" t="s">
        <v>664</v>
      </c>
      <c r="F4578" s="3">
        <v>70.400000000000006</v>
      </c>
    </row>
    <row r="4579" spans="1:6" s="4" customFormat="1" ht="132" x14ac:dyDescent="0.3">
      <c r="A4579" s="1" t="s">
        <v>584</v>
      </c>
      <c r="B4579" s="1" t="s">
        <v>1400</v>
      </c>
      <c r="C4579" s="1" t="s">
        <v>586</v>
      </c>
      <c r="D4579" s="1"/>
      <c r="E4579" s="2" t="s">
        <v>1191</v>
      </c>
      <c r="F4579" s="3">
        <v>11770.52648</v>
      </c>
    </row>
    <row r="4580" spans="1:6" s="4" customFormat="1" ht="72" hidden="1" x14ac:dyDescent="0.3">
      <c r="A4580" s="1" t="s">
        <v>584</v>
      </c>
      <c r="B4580" s="1" t="s">
        <v>1400</v>
      </c>
      <c r="C4580" s="1" t="s">
        <v>586</v>
      </c>
      <c r="D4580" s="1" t="s">
        <v>51</v>
      </c>
      <c r="E4580" s="2" t="s">
        <v>663</v>
      </c>
      <c r="F4580" s="3">
        <v>11770.52648</v>
      </c>
    </row>
    <row r="4581" spans="1:6" s="4" customFormat="1" ht="84" hidden="1" x14ac:dyDescent="0.3">
      <c r="A4581" s="1" t="s">
        <v>584</v>
      </c>
      <c r="B4581" s="1" t="s">
        <v>1400</v>
      </c>
      <c r="C4581" s="1" t="s">
        <v>586</v>
      </c>
      <c r="D4581" s="1" t="s">
        <v>52</v>
      </c>
      <c r="E4581" s="2" t="s">
        <v>664</v>
      </c>
      <c r="F4581" s="3">
        <v>11770.52648</v>
      </c>
    </row>
    <row r="4582" spans="1:6" s="4" customFormat="1" ht="120" x14ac:dyDescent="0.3">
      <c r="A4582" s="1" t="s">
        <v>584</v>
      </c>
      <c r="B4582" s="1" t="s">
        <v>1400</v>
      </c>
      <c r="C4582" s="1" t="s">
        <v>589</v>
      </c>
      <c r="D4582" s="1"/>
      <c r="E4582" s="2" t="s">
        <v>1192</v>
      </c>
      <c r="F4582" s="3">
        <v>17099.7</v>
      </c>
    </row>
    <row r="4583" spans="1:6" s="4" customFormat="1" ht="72" x14ac:dyDescent="0.3">
      <c r="A4583" s="1" t="s">
        <v>584</v>
      </c>
      <c r="B4583" s="1" t="s">
        <v>1400</v>
      </c>
      <c r="C4583" s="1" t="s">
        <v>590</v>
      </c>
      <c r="D4583" s="1"/>
      <c r="E4583" s="2" t="s">
        <v>1193</v>
      </c>
      <c r="F4583" s="3">
        <v>17099.7</v>
      </c>
    </row>
    <row r="4584" spans="1:6" s="4" customFormat="1" ht="60" x14ac:dyDescent="0.3">
      <c r="A4584" s="1" t="s">
        <v>584</v>
      </c>
      <c r="B4584" s="1" t="s">
        <v>1400</v>
      </c>
      <c r="C4584" s="1" t="s">
        <v>587</v>
      </c>
      <c r="D4584" s="1"/>
      <c r="E4584" s="2" t="s">
        <v>1194</v>
      </c>
      <c r="F4584" s="3">
        <v>16650.3</v>
      </c>
    </row>
    <row r="4585" spans="1:6" s="4" customFormat="1" ht="72" hidden="1" x14ac:dyDescent="0.3">
      <c r="A4585" s="1" t="s">
        <v>584</v>
      </c>
      <c r="B4585" s="1" t="s">
        <v>1400</v>
      </c>
      <c r="C4585" s="1" t="s">
        <v>587</v>
      </c>
      <c r="D4585" s="1" t="s">
        <v>51</v>
      </c>
      <c r="E4585" s="2" t="s">
        <v>663</v>
      </c>
      <c r="F4585" s="3">
        <v>16650.3</v>
      </c>
    </row>
    <row r="4586" spans="1:6" s="4" customFormat="1" ht="84" hidden="1" x14ac:dyDescent="0.3">
      <c r="A4586" s="1" t="s">
        <v>584</v>
      </c>
      <c r="B4586" s="1" t="s">
        <v>1400</v>
      </c>
      <c r="C4586" s="1" t="s">
        <v>587</v>
      </c>
      <c r="D4586" s="1" t="s">
        <v>52</v>
      </c>
      <c r="E4586" s="2" t="s">
        <v>664</v>
      </c>
      <c r="F4586" s="3">
        <v>16650.3</v>
      </c>
    </row>
    <row r="4587" spans="1:6" s="4" customFormat="1" ht="36" x14ac:dyDescent="0.3">
      <c r="A4587" s="1" t="s">
        <v>584</v>
      </c>
      <c r="B4587" s="1" t="s">
        <v>1400</v>
      </c>
      <c r="C4587" s="1" t="s">
        <v>588</v>
      </c>
      <c r="D4587" s="1"/>
      <c r="E4587" s="2" t="s">
        <v>1195</v>
      </c>
      <c r="F4587" s="3">
        <v>449.4</v>
      </c>
    </row>
    <row r="4588" spans="1:6" s="4" customFormat="1" ht="72" hidden="1" x14ac:dyDescent="0.3">
      <c r="A4588" s="1" t="s">
        <v>584</v>
      </c>
      <c r="B4588" s="1" t="s">
        <v>1400</v>
      </c>
      <c r="C4588" s="1" t="s">
        <v>588</v>
      </c>
      <c r="D4588" s="1" t="s">
        <v>51</v>
      </c>
      <c r="E4588" s="2" t="s">
        <v>663</v>
      </c>
      <c r="F4588" s="3">
        <v>449.4</v>
      </c>
    </row>
    <row r="4589" spans="1:6" s="4" customFormat="1" ht="84" hidden="1" x14ac:dyDescent="0.3">
      <c r="A4589" s="1" t="s">
        <v>584</v>
      </c>
      <c r="B4589" s="1" t="s">
        <v>1400</v>
      </c>
      <c r="C4589" s="1" t="s">
        <v>588</v>
      </c>
      <c r="D4589" s="1" t="s">
        <v>52</v>
      </c>
      <c r="E4589" s="2" t="s">
        <v>664</v>
      </c>
      <c r="F4589" s="3">
        <v>449.4</v>
      </c>
    </row>
    <row r="4590" spans="1:6" s="4" customFormat="1" hidden="1" x14ac:dyDescent="0.3">
      <c r="A4590" s="1" t="s">
        <v>1011</v>
      </c>
      <c r="B4590" s="1"/>
      <c r="C4590" s="1"/>
      <c r="D4590" s="1"/>
      <c r="E4590" s="2"/>
      <c r="F4590" s="3">
        <v>32355445.397830002</v>
      </c>
    </row>
  </sheetData>
  <autoFilter ref="A2:F4590">
    <filterColumn colId="2">
      <customFilters>
        <customFilter operator="notEqual" val=" "/>
      </customFilters>
    </filterColumn>
    <filterColumn colId="3">
      <filters blank="1"/>
    </filterColumn>
  </autoFilter>
  <phoneticPr fontId="4" type="noConversion"/>
  <pageMargins left="0.7" right="0.7" top="0.75" bottom="0.75" header="0.3" footer="0.3"/>
  <pageSetup paperSize="9" orientation="portrait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2056"/>
  <sheetViews>
    <sheetView workbookViewId="0">
      <selection activeCell="E5" sqref="E5:E7"/>
    </sheetView>
  </sheetViews>
  <sheetFormatPr defaultRowHeight="14.4" x14ac:dyDescent="0.3"/>
  <cols>
    <col min="4" max="4" width="21.44140625" customWidth="1"/>
    <col min="9" max="9" width="19" customWidth="1"/>
  </cols>
  <sheetData>
    <row r="1" spans="1:15" x14ac:dyDescent="0.3">
      <c r="A1" s="7"/>
      <c r="F1" s="7"/>
      <c r="G1" s="7"/>
      <c r="H1" s="7"/>
      <c r="I1" s="7"/>
      <c r="J1" s="7"/>
      <c r="K1" t="s">
        <v>1736</v>
      </c>
      <c r="L1" t="s">
        <v>1737</v>
      </c>
      <c r="M1" t="s">
        <v>1738</v>
      </c>
      <c r="N1" t="s">
        <v>1739</v>
      </c>
    </row>
    <row r="2" spans="1:15" ht="51" hidden="1" x14ac:dyDescent="0.3">
      <c r="A2" s="1" t="s">
        <v>44</v>
      </c>
      <c r="B2" s="1" t="s">
        <v>1393</v>
      </c>
      <c r="C2" s="1" t="s">
        <v>47</v>
      </c>
      <c r="D2" s="2" t="s">
        <v>1485</v>
      </c>
      <c r="E2" s="3">
        <v>112581.4005</v>
      </c>
      <c r="F2" s="8" t="s">
        <v>44</v>
      </c>
      <c r="G2" s="9" t="s">
        <v>1393</v>
      </c>
      <c r="H2" s="9" t="s">
        <v>47</v>
      </c>
      <c r="I2" s="10" t="s">
        <v>1485</v>
      </c>
      <c r="J2" s="11">
        <v>112581.401</v>
      </c>
      <c r="K2" t="b">
        <f>EXACT(A2,F2)</f>
        <v>1</v>
      </c>
      <c r="L2" t="b">
        <f>EXACT(B2,G2)</f>
        <v>1</v>
      </c>
      <c r="M2" t="b">
        <f>EXACT(C2,H2)</f>
        <v>1</v>
      </c>
      <c r="N2" t="b">
        <f>EXACT(D2,I2)</f>
        <v>1</v>
      </c>
      <c r="O2" s="13">
        <f>E2-J2</f>
        <v>-4.999999946448952E-4</v>
      </c>
    </row>
    <row r="3" spans="1:15" ht="48" hidden="1" x14ac:dyDescent="0.3">
      <c r="A3" s="1" t="s">
        <v>44</v>
      </c>
      <c r="B3" s="1" t="s">
        <v>1393</v>
      </c>
      <c r="C3" s="1" t="s">
        <v>48</v>
      </c>
      <c r="D3" s="2" t="s">
        <v>1486</v>
      </c>
      <c r="E3" s="3">
        <v>12930.5</v>
      </c>
      <c r="F3" s="8" t="s">
        <v>44</v>
      </c>
      <c r="G3" s="9" t="s">
        <v>1393</v>
      </c>
      <c r="H3" s="9" t="s">
        <v>48</v>
      </c>
      <c r="I3" s="10" t="s">
        <v>1486</v>
      </c>
      <c r="J3" s="11">
        <v>12930.5</v>
      </c>
      <c r="K3" t="b">
        <f t="shared" ref="K3:K66" si="0">EXACT(A3,F3)</f>
        <v>1</v>
      </c>
      <c r="L3" t="b">
        <f t="shared" ref="L3:L66" si="1">EXACT(B3,G3)</f>
        <v>1</v>
      </c>
      <c r="M3" t="b">
        <f t="shared" ref="M3:M66" si="2">EXACT(C3,H3)</f>
        <v>1</v>
      </c>
      <c r="N3" t="b">
        <f t="shared" ref="N3:N66" si="3">EXACT(D3,I3)</f>
        <v>1</v>
      </c>
      <c r="O3" s="13">
        <f t="shared" ref="O3:O66" si="4">E3-J3</f>
        <v>0</v>
      </c>
    </row>
    <row r="4" spans="1:15" ht="102" hidden="1" x14ac:dyDescent="0.3">
      <c r="A4" s="1" t="s">
        <v>44</v>
      </c>
      <c r="B4" s="1" t="s">
        <v>1393</v>
      </c>
      <c r="C4" s="1" t="s">
        <v>49</v>
      </c>
      <c r="D4" s="2" t="s">
        <v>1487</v>
      </c>
      <c r="E4" s="3">
        <v>12930.5</v>
      </c>
      <c r="F4" s="8" t="s">
        <v>44</v>
      </c>
      <c r="G4" s="9" t="s">
        <v>1393</v>
      </c>
      <c r="H4" s="9" t="s">
        <v>49</v>
      </c>
      <c r="I4" s="10" t="s">
        <v>1487</v>
      </c>
      <c r="J4" s="11">
        <v>12930.5</v>
      </c>
      <c r="K4" t="b">
        <f t="shared" si="0"/>
        <v>1</v>
      </c>
      <c r="L4" t="b">
        <f t="shared" si="1"/>
        <v>1</v>
      </c>
      <c r="M4" t="b">
        <f t="shared" si="2"/>
        <v>1</v>
      </c>
      <c r="N4" t="b">
        <f t="shared" si="3"/>
        <v>1</v>
      </c>
      <c r="O4" s="13">
        <f t="shared" si="4"/>
        <v>0</v>
      </c>
    </row>
    <row r="5" spans="1:15" ht="102" hidden="1" x14ac:dyDescent="0.3">
      <c r="A5" s="1" t="s">
        <v>44</v>
      </c>
      <c r="B5" s="1" t="s">
        <v>1393</v>
      </c>
      <c r="C5" s="1" t="s">
        <v>50</v>
      </c>
      <c r="D5" s="2" t="s">
        <v>1133</v>
      </c>
      <c r="E5" s="3">
        <v>12930.5</v>
      </c>
      <c r="F5" s="8" t="s">
        <v>44</v>
      </c>
      <c r="G5" s="9" t="s">
        <v>1393</v>
      </c>
      <c r="H5" s="9" t="s">
        <v>50</v>
      </c>
      <c r="I5" s="10" t="s">
        <v>1133</v>
      </c>
      <c r="J5" s="11">
        <v>12930.5</v>
      </c>
      <c r="K5" t="b">
        <f t="shared" si="0"/>
        <v>1</v>
      </c>
      <c r="L5" t="b">
        <f t="shared" si="1"/>
        <v>1</v>
      </c>
      <c r="M5" t="b">
        <f t="shared" si="2"/>
        <v>1</v>
      </c>
      <c r="N5" t="b">
        <f t="shared" si="3"/>
        <v>1</v>
      </c>
      <c r="O5" s="13">
        <f t="shared" si="4"/>
        <v>0</v>
      </c>
    </row>
    <row r="6" spans="1:15" ht="40.799999999999997" hidden="1" x14ac:dyDescent="0.3">
      <c r="A6" s="1" t="s">
        <v>44</v>
      </c>
      <c r="B6" s="1" t="s">
        <v>1393</v>
      </c>
      <c r="C6" s="1" t="s">
        <v>55</v>
      </c>
      <c r="D6" s="2" t="s">
        <v>1488</v>
      </c>
      <c r="E6" s="3">
        <v>99650.900500000003</v>
      </c>
      <c r="F6" s="8" t="s">
        <v>44</v>
      </c>
      <c r="G6" s="9" t="s">
        <v>1393</v>
      </c>
      <c r="H6" s="9" t="s">
        <v>55</v>
      </c>
      <c r="I6" s="10" t="s">
        <v>1488</v>
      </c>
      <c r="J6" s="11">
        <v>99650.900999999998</v>
      </c>
      <c r="K6" t="b">
        <f t="shared" si="0"/>
        <v>1</v>
      </c>
      <c r="L6" t="b">
        <f t="shared" si="1"/>
        <v>1</v>
      </c>
      <c r="M6" t="b">
        <f t="shared" si="2"/>
        <v>1</v>
      </c>
      <c r="N6" t="b">
        <f t="shared" si="3"/>
        <v>1</v>
      </c>
      <c r="O6" s="13">
        <f t="shared" si="4"/>
        <v>-4.999999946448952E-4</v>
      </c>
    </row>
    <row r="7" spans="1:15" ht="71.400000000000006" hidden="1" x14ac:dyDescent="0.3">
      <c r="A7" s="1" t="s">
        <v>44</v>
      </c>
      <c r="B7" s="1" t="s">
        <v>1393</v>
      </c>
      <c r="C7" s="1" t="s">
        <v>56</v>
      </c>
      <c r="D7" s="2" t="s">
        <v>1489</v>
      </c>
      <c r="E7" s="3">
        <v>99650.900500000003</v>
      </c>
      <c r="F7" s="8" t="s">
        <v>44</v>
      </c>
      <c r="G7" s="9" t="s">
        <v>1393</v>
      </c>
      <c r="H7" s="9" t="s">
        <v>56</v>
      </c>
      <c r="I7" s="10" t="s">
        <v>1489</v>
      </c>
      <c r="J7" s="11">
        <v>99650.900999999998</v>
      </c>
      <c r="K7" t="b">
        <f t="shared" si="0"/>
        <v>1</v>
      </c>
      <c r="L7" t="b">
        <f t="shared" si="1"/>
        <v>1</v>
      </c>
      <c r="M7" t="b">
        <f t="shared" si="2"/>
        <v>1</v>
      </c>
      <c r="N7" t="b">
        <f t="shared" si="3"/>
        <v>1</v>
      </c>
      <c r="O7" s="13">
        <f t="shared" si="4"/>
        <v>-4.999999946448952E-4</v>
      </c>
    </row>
    <row r="8" spans="1:15" ht="61.2" hidden="1" x14ac:dyDescent="0.3">
      <c r="A8" s="1" t="s">
        <v>44</v>
      </c>
      <c r="B8" s="1" t="s">
        <v>1393</v>
      </c>
      <c r="C8" s="1" t="s">
        <v>57</v>
      </c>
      <c r="D8" s="2" t="s">
        <v>710</v>
      </c>
      <c r="E8" s="3">
        <v>39828</v>
      </c>
      <c r="F8" s="8" t="s">
        <v>44</v>
      </c>
      <c r="G8" s="9" t="s">
        <v>1393</v>
      </c>
      <c r="H8" s="9" t="s">
        <v>57</v>
      </c>
      <c r="I8" s="10" t="s">
        <v>710</v>
      </c>
      <c r="J8" s="11">
        <v>39828</v>
      </c>
      <c r="K8" t="b">
        <f t="shared" si="0"/>
        <v>1</v>
      </c>
      <c r="L8" t="b">
        <f t="shared" si="1"/>
        <v>1</v>
      </c>
      <c r="M8" t="b">
        <f t="shared" si="2"/>
        <v>1</v>
      </c>
      <c r="N8" t="b">
        <f t="shared" si="3"/>
        <v>1</v>
      </c>
      <c r="O8" s="13">
        <f t="shared" si="4"/>
        <v>0</v>
      </c>
    </row>
    <row r="9" spans="1:15" ht="61.2" hidden="1" x14ac:dyDescent="0.3">
      <c r="A9" s="1" t="s">
        <v>44</v>
      </c>
      <c r="B9" s="1" t="s">
        <v>1393</v>
      </c>
      <c r="C9" s="1" t="s">
        <v>61</v>
      </c>
      <c r="D9" s="2" t="s">
        <v>1136</v>
      </c>
      <c r="E9" s="3">
        <v>59822.900500000003</v>
      </c>
      <c r="F9" s="8" t="s">
        <v>44</v>
      </c>
      <c r="G9" s="9" t="s">
        <v>1393</v>
      </c>
      <c r="H9" s="9" t="s">
        <v>61</v>
      </c>
      <c r="I9" s="10" t="s">
        <v>1136</v>
      </c>
      <c r="J9" s="11">
        <v>59822.900999999998</v>
      </c>
      <c r="K9" t="b">
        <f t="shared" si="0"/>
        <v>1</v>
      </c>
      <c r="L9" t="b">
        <f t="shared" si="1"/>
        <v>1</v>
      </c>
      <c r="M9" t="b">
        <f t="shared" si="2"/>
        <v>1</v>
      </c>
      <c r="N9" t="b">
        <f t="shared" si="3"/>
        <v>1</v>
      </c>
      <c r="O9" s="13">
        <f t="shared" si="4"/>
        <v>-4.999999946448952E-4</v>
      </c>
    </row>
    <row r="10" spans="1:15" ht="51" hidden="1" x14ac:dyDescent="0.3">
      <c r="A10" s="1" t="s">
        <v>44</v>
      </c>
      <c r="B10" s="1" t="s">
        <v>1393</v>
      </c>
      <c r="C10" s="1" t="s">
        <v>62</v>
      </c>
      <c r="D10" s="2" t="s">
        <v>1196</v>
      </c>
      <c r="E10" s="3">
        <v>1038.356</v>
      </c>
      <c r="F10" s="8" t="s">
        <v>44</v>
      </c>
      <c r="G10" s="9" t="s">
        <v>1393</v>
      </c>
      <c r="H10" s="9" t="s">
        <v>62</v>
      </c>
      <c r="I10" s="10" t="s">
        <v>1196</v>
      </c>
      <c r="J10" s="11">
        <v>1038.356</v>
      </c>
      <c r="K10" t="b">
        <f t="shared" si="0"/>
        <v>1</v>
      </c>
      <c r="L10" t="b">
        <f t="shared" si="1"/>
        <v>1</v>
      </c>
      <c r="M10" t="b">
        <f t="shared" si="2"/>
        <v>1</v>
      </c>
      <c r="N10" t="b">
        <f t="shared" si="3"/>
        <v>1</v>
      </c>
      <c r="O10" s="13">
        <f t="shared" si="4"/>
        <v>0</v>
      </c>
    </row>
    <row r="11" spans="1:15" ht="24" hidden="1" x14ac:dyDescent="0.3">
      <c r="A11" s="1" t="s">
        <v>44</v>
      </c>
      <c r="B11" s="1" t="s">
        <v>1393</v>
      </c>
      <c r="C11" s="1" t="s">
        <v>63</v>
      </c>
      <c r="D11" s="2" t="s">
        <v>115</v>
      </c>
      <c r="E11" s="3">
        <v>1038.356</v>
      </c>
      <c r="F11" s="8" t="s">
        <v>44</v>
      </c>
      <c r="G11" s="9" t="s">
        <v>1393</v>
      </c>
      <c r="H11" s="9" t="s">
        <v>63</v>
      </c>
      <c r="I11" s="10" t="s">
        <v>115</v>
      </c>
      <c r="J11" s="11">
        <v>1038.356</v>
      </c>
      <c r="K11" t="b">
        <f t="shared" si="0"/>
        <v>1</v>
      </c>
      <c r="L11" t="b">
        <f t="shared" si="1"/>
        <v>1</v>
      </c>
      <c r="M11" t="b">
        <f t="shared" si="2"/>
        <v>1</v>
      </c>
      <c r="N11" t="b">
        <f t="shared" si="3"/>
        <v>1</v>
      </c>
      <c r="O11" s="13">
        <f t="shared" si="4"/>
        <v>0</v>
      </c>
    </row>
    <row r="12" spans="1:15" ht="40.799999999999997" hidden="1" x14ac:dyDescent="0.3">
      <c r="A12" s="1" t="s">
        <v>44</v>
      </c>
      <c r="B12" s="1" t="s">
        <v>1393</v>
      </c>
      <c r="C12" s="1" t="s">
        <v>64</v>
      </c>
      <c r="D12" s="2" t="s">
        <v>116</v>
      </c>
      <c r="E12" s="3">
        <v>1038.356</v>
      </c>
      <c r="F12" s="8" t="s">
        <v>44</v>
      </c>
      <c r="G12" s="9" t="s">
        <v>1393</v>
      </c>
      <c r="H12" s="9" t="s">
        <v>64</v>
      </c>
      <c r="I12" s="10" t="s">
        <v>116</v>
      </c>
      <c r="J12" s="11">
        <v>1038.356</v>
      </c>
      <c r="K12" t="b">
        <f t="shared" si="0"/>
        <v>1</v>
      </c>
      <c r="L12" t="b">
        <f t="shared" si="1"/>
        <v>1</v>
      </c>
      <c r="M12" t="b">
        <f t="shared" si="2"/>
        <v>1</v>
      </c>
      <c r="N12" t="b">
        <f t="shared" si="3"/>
        <v>1</v>
      </c>
      <c r="O12" s="13">
        <f t="shared" si="4"/>
        <v>0</v>
      </c>
    </row>
    <row r="13" spans="1:15" ht="61.2" hidden="1" x14ac:dyDescent="0.3">
      <c r="A13" s="1" t="s">
        <v>44</v>
      </c>
      <c r="B13" s="1" t="s">
        <v>1393</v>
      </c>
      <c r="C13" s="1" t="s">
        <v>65</v>
      </c>
      <c r="D13" s="2" t="s">
        <v>1228</v>
      </c>
      <c r="E13" s="3">
        <v>58691.3</v>
      </c>
      <c r="F13" s="8" t="s">
        <v>44</v>
      </c>
      <c r="G13" s="9" t="s">
        <v>1393</v>
      </c>
      <c r="H13" s="9" t="s">
        <v>65</v>
      </c>
      <c r="I13" s="10" t="s">
        <v>1228</v>
      </c>
      <c r="J13" s="11">
        <v>58691.3</v>
      </c>
      <c r="K13" t="b">
        <f t="shared" si="0"/>
        <v>1</v>
      </c>
      <c r="L13" t="b">
        <f t="shared" si="1"/>
        <v>1</v>
      </c>
      <c r="M13" t="b">
        <f t="shared" si="2"/>
        <v>1</v>
      </c>
      <c r="N13" t="b">
        <f t="shared" si="3"/>
        <v>1</v>
      </c>
      <c r="O13" s="13">
        <f t="shared" si="4"/>
        <v>0</v>
      </c>
    </row>
    <row r="14" spans="1:15" ht="36" hidden="1" x14ac:dyDescent="0.3">
      <c r="A14" s="1" t="s">
        <v>44</v>
      </c>
      <c r="B14" s="1" t="s">
        <v>1393</v>
      </c>
      <c r="C14" s="1" t="s">
        <v>66</v>
      </c>
      <c r="D14" s="2" t="s">
        <v>1231</v>
      </c>
      <c r="E14" s="3">
        <v>58691.3</v>
      </c>
      <c r="F14" s="8" t="s">
        <v>44</v>
      </c>
      <c r="G14" s="9" t="s">
        <v>1393</v>
      </c>
      <c r="H14" s="9" t="s">
        <v>66</v>
      </c>
      <c r="I14" s="10" t="s">
        <v>1231</v>
      </c>
      <c r="J14" s="11">
        <v>58691.3</v>
      </c>
      <c r="K14" t="b">
        <f t="shared" si="0"/>
        <v>1</v>
      </c>
      <c r="L14" t="b">
        <f t="shared" si="1"/>
        <v>1</v>
      </c>
      <c r="M14" t="b">
        <f t="shared" si="2"/>
        <v>1</v>
      </c>
      <c r="N14" t="b">
        <f t="shared" si="3"/>
        <v>1</v>
      </c>
      <c r="O14" s="13">
        <f t="shared" si="4"/>
        <v>0</v>
      </c>
    </row>
    <row r="15" spans="1:15" ht="51" hidden="1" x14ac:dyDescent="0.3">
      <c r="A15" s="1" t="s">
        <v>44</v>
      </c>
      <c r="B15" s="1" t="s">
        <v>1393</v>
      </c>
      <c r="C15" s="1" t="s">
        <v>67</v>
      </c>
      <c r="D15" s="2" t="s">
        <v>1221</v>
      </c>
      <c r="E15" s="3">
        <v>54433.8</v>
      </c>
      <c r="F15" s="8" t="s">
        <v>44</v>
      </c>
      <c r="G15" s="9" t="s">
        <v>1393</v>
      </c>
      <c r="H15" s="9" t="s">
        <v>67</v>
      </c>
      <c r="I15" s="10" t="s">
        <v>1221</v>
      </c>
      <c r="J15" s="11">
        <v>54433.8</v>
      </c>
      <c r="K15" t="b">
        <f t="shared" si="0"/>
        <v>1</v>
      </c>
      <c r="L15" t="b">
        <f t="shared" si="1"/>
        <v>1</v>
      </c>
      <c r="M15" t="b">
        <f t="shared" si="2"/>
        <v>1</v>
      </c>
      <c r="N15" t="b">
        <f t="shared" si="3"/>
        <v>1</v>
      </c>
      <c r="O15" s="13">
        <f t="shared" si="4"/>
        <v>0</v>
      </c>
    </row>
    <row r="16" spans="1:15" ht="40.799999999999997" hidden="1" x14ac:dyDescent="0.3">
      <c r="A16" s="1" t="s">
        <v>44</v>
      </c>
      <c r="B16" s="1" t="s">
        <v>1393</v>
      </c>
      <c r="C16" s="1" t="s">
        <v>69</v>
      </c>
      <c r="D16" s="2" t="s">
        <v>1222</v>
      </c>
      <c r="E16" s="3">
        <v>4257.5</v>
      </c>
      <c r="F16" s="8" t="s">
        <v>44</v>
      </c>
      <c r="G16" s="9" t="s">
        <v>1393</v>
      </c>
      <c r="H16" s="9" t="s">
        <v>69</v>
      </c>
      <c r="I16" s="10" t="s">
        <v>1222</v>
      </c>
      <c r="J16" s="11">
        <v>4257.5</v>
      </c>
      <c r="K16" t="b">
        <f t="shared" si="0"/>
        <v>1</v>
      </c>
      <c r="L16" t="b">
        <f t="shared" si="1"/>
        <v>1</v>
      </c>
      <c r="M16" t="b">
        <f t="shared" si="2"/>
        <v>1</v>
      </c>
      <c r="N16" t="b">
        <f t="shared" si="3"/>
        <v>1</v>
      </c>
      <c r="O16" s="13">
        <f t="shared" si="4"/>
        <v>0</v>
      </c>
    </row>
    <row r="17" spans="1:15" ht="71.400000000000006" hidden="1" x14ac:dyDescent="0.3">
      <c r="A17" s="1" t="s">
        <v>44</v>
      </c>
      <c r="B17" s="1" t="s">
        <v>1393</v>
      </c>
      <c r="C17" s="1" t="s">
        <v>79</v>
      </c>
      <c r="D17" s="2" t="s">
        <v>1232</v>
      </c>
      <c r="E17" s="3">
        <v>966.16318000000001</v>
      </c>
      <c r="F17" s="8" t="s">
        <v>44</v>
      </c>
      <c r="G17" s="9" t="s">
        <v>1393</v>
      </c>
      <c r="H17" s="9" t="s">
        <v>79</v>
      </c>
      <c r="I17" s="10" t="s">
        <v>1232</v>
      </c>
      <c r="J17" s="11">
        <v>966.16300000000001</v>
      </c>
      <c r="K17" t="b">
        <f t="shared" si="0"/>
        <v>1</v>
      </c>
      <c r="L17" t="b">
        <f t="shared" si="1"/>
        <v>1</v>
      </c>
      <c r="M17" t="b">
        <f t="shared" si="2"/>
        <v>1</v>
      </c>
      <c r="N17" t="b">
        <f t="shared" si="3"/>
        <v>1</v>
      </c>
      <c r="O17" s="13">
        <f t="shared" si="4"/>
        <v>1.8000000000029104E-4</v>
      </c>
    </row>
    <row r="18" spans="1:15" ht="51" hidden="1" x14ac:dyDescent="0.3">
      <c r="A18" s="1" t="s">
        <v>44</v>
      </c>
      <c r="B18" s="1" t="s">
        <v>1393</v>
      </c>
      <c r="C18" s="1" t="s">
        <v>86</v>
      </c>
      <c r="D18" s="2" t="s">
        <v>1233</v>
      </c>
      <c r="E18" s="3">
        <v>966.16318000000001</v>
      </c>
      <c r="F18" s="8" t="s">
        <v>44</v>
      </c>
      <c r="G18" s="9" t="s">
        <v>1393</v>
      </c>
      <c r="H18" s="9" t="s">
        <v>86</v>
      </c>
      <c r="I18" s="10" t="s">
        <v>1233</v>
      </c>
      <c r="J18" s="11">
        <v>966.16300000000001</v>
      </c>
      <c r="K18" t="b">
        <f t="shared" si="0"/>
        <v>1</v>
      </c>
      <c r="L18" t="b">
        <f t="shared" si="1"/>
        <v>1</v>
      </c>
      <c r="M18" t="b">
        <f t="shared" si="2"/>
        <v>1</v>
      </c>
      <c r="N18" t="b">
        <f t="shared" si="3"/>
        <v>1</v>
      </c>
      <c r="O18" s="13">
        <f t="shared" si="4"/>
        <v>1.8000000000029104E-4</v>
      </c>
    </row>
    <row r="19" spans="1:15" ht="40.799999999999997" hidden="1" x14ac:dyDescent="0.3">
      <c r="A19" s="1" t="s">
        <v>44</v>
      </c>
      <c r="B19" s="1" t="s">
        <v>1393</v>
      </c>
      <c r="C19" s="1" t="s">
        <v>87</v>
      </c>
      <c r="D19" s="2" t="s">
        <v>1234</v>
      </c>
      <c r="E19" s="3">
        <v>966.16318000000001</v>
      </c>
      <c r="F19" s="8" t="s">
        <v>44</v>
      </c>
      <c r="G19" s="9" t="s">
        <v>1393</v>
      </c>
      <c r="H19" s="9" t="s">
        <v>87</v>
      </c>
      <c r="I19" s="10" t="s">
        <v>1234</v>
      </c>
      <c r="J19" s="11">
        <v>966.16300000000001</v>
      </c>
      <c r="K19" t="b">
        <f t="shared" si="0"/>
        <v>1</v>
      </c>
      <c r="L19" t="b">
        <f t="shared" si="1"/>
        <v>1</v>
      </c>
      <c r="M19" t="b">
        <f t="shared" si="2"/>
        <v>1</v>
      </c>
      <c r="N19" t="b">
        <f t="shared" si="3"/>
        <v>1</v>
      </c>
      <c r="O19" s="13">
        <f t="shared" si="4"/>
        <v>1.8000000000029104E-4</v>
      </c>
    </row>
    <row r="20" spans="1:15" ht="112.2" hidden="1" x14ac:dyDescent="0.3">
      <c r="A20" s="1" t="s">
        <v>44</v>
      </c>
      <c r="B20" s="1" t="s">
        <v>1394</v>
      </c>
      <c r="C20" s="1" t="s">
        <v>72</v>
      </c>
      <c r="D20" s="2" t="s">
        <v>1490</v>
      </c>
      <c r="E20" s="3">
        <v>1144328.75</v>
      </c>
      <c r="F20" s="8" t="s">
        <v>44</v>
      </c>
      <c r="G20" s="9" t="s">
        <v>1394</v>
      </c>
      <c r="H20" s="9" t="s">
        <v>72</v>
      </c>
      <c r="I20" s="10" t="s">
        <v>1490</v>
      </c>
      <c r="J20" s="11">
        <v>1144328.75</v>
      </c>
      <c r="K20" t="b">
        <f t="shared" si="0"/>
        <v>1</v>
      </c>
      <c r="L20" t="b">
        <f t="shared" si="1"/>
        <v>1</v>
      </c>
      <c r="M20" t="b">
        <f t="shared" si="2"/>
        <v>1</v>
      </c>
      <c r="N20" t="b">
        <f t="shared" si="3"/>
        <v>1</v>
      </c>
      <c r="O20" s="13">
        <f t="shared" si="4"/>
        <v>0</v>
      </c>
    </row>
    <row r="21" spans="1:15" ht="91.8" hidden="1" x14ac:dyDescent="0.3">
      <c r="A21" s="1" t="s">
        <v>44</v>
      </c>
      <c r="B21" s="1" t="s">
        <v>1394</v>
      </c>
      <c r="C21" s="1" t="s">
        <v>73</v>
      </c>
      <c r="D21" s="2" t="s">
        <v>1491</v>
      </c>
      <c r="E21" s="3">
        <v>1144328.75</v>
      </c>
      <c r="F21" s="8" t="s">
        <v>44</v>
      </c>
      <c r="G21" s="9" t="s">
        <v>1394</v>
      </c>
      <c r="H21" s="9" t="s">
        <v>73</v>
      </c>
      <c r="I21" s="10" t="s">
        <v>1491</v>
      </c>
      <c r="J21" s="11">
        <v>1144328.75</v>
      </c>
      <c r="K21" t="b">
        <f t="shared" si="0"/>
        <v>1</v>
      </c>
      <c r="L21" t="b">
        <f t="shared" si="1"/>
        <v>1</v>
      </c>
      <c r="M21" t="b">
        <f t="shared" si="2"/>
        <v>1</v>
      </c>
      <c r="N21" t="b">
        <f t="shared" si="3"/>
        <v>1</v>
      </c>
      <c r="O21" s="13">
        <f t="shared" si="4"/>
        <v>0</v>
      </c>
    </row>
    <row r="22" spans="1:15" ht="72" hidden="1" x14ac:dyDescent="0.3">
      <c r="A22" s="1" t="s">
        <v>44</v>
      </c>
      <c r="B22" s="1" t="s">
        <v>1394</v>
      </c>
      <c r="C22" s="1" t="s">
        <v>74</v>
      </c>
      <c r="D22" s="2" t="s">
        <v>1492</v>
      </c>
      <c r="E22" s="3">
        <v>1144328.75</v>
      </c>
      <c r="F22" s="8" t="s">
        <v>44</v>
      </c>
      <c r="G22" s="9" t="s">
        <v>1394</v>
      </c>
      <c r="H22" s="9" t="s">
        <v>74</v>
      </c>
      <c r="I22" s="10" t="s">
        <v>1492</v>
      </c>
      <c r="J22" s="11">
        <v>1144328.75</v>
      </c>
      <c r="K22" t="b">
        <f t="shared" si="0"/>
        <v>1</v>
      </c>
      <c r="L22" t="b">
        <f t="shared" si="1"/>
        <v>1</v>
      </c>
      <c r="M22" t="b">
        <f t="shared" si="2"/>
        <v>1</v>
      </c>
      <c r="N22" t="b">
        <f t="shared" si="3"/>
        <v>1</v>
      </c>
      <c r="O22" s="13">
        <f t="shared" si="4"/>
        <v>0</v>
      </c>
    </row>
    <row r="23" spans="1:15" ht="102" hidden="1" x14ac:dyDescent="0.3">
      <c r="A23" s="1" t="s">
        <v>44</v>
      </c>
      <c r="B23" s="1" t="s">
        <v>1394</v>
      </c>
      <c r="C23" s="1" t="s">
        <v>1469</v>
      </c>
      <c r="D23" s="2" t="s">
        <v>867</v>
      </c>
      <c r="E23" s="3">
        <v>583500</v>
      </c>
      <c r="F23" s="8" t="s">
        <v>44</v>
      </c>
      <c r="G23" s="9" t="s">
        <v>1394</v>
      </c>
      <c r="H23" s="9" t="s">
        <v>1469</v>
      </c>
      <c r="I23" s="10" t="s">
        <v>867</v>
      </c>
      <c r="J23" s="11">
        <v>583500</v>
      </c>
      <c r="K23" t="b">
        <f t="shared" si="0"/>
        <v>1</v>
      </c>
      <c r="L23" t="b">
        <f t="shared" si="1"/>
        <v>1</v>
      </c>
      <c r="M23" t="b">
        <f t="shared" si="2"/>
        <v>1</v>
      </c>
      <c r="N23" t="b">
        <f t="shared" si="3"/>
        <v>1</v>
      </c>
      <c r="O23" s="13">
        <f t="shared" si="4"/>
        <v>0</v>
      </c>
    </row>
    <row r="24" spans="1:15" ht="51" hidden="1" x14ac:dyDescent="0.3">
      <c r="A24" s="1" t="s">
        <v>44</v>
      </c>
      <c r="B24" s="1" t="s">
        <v>1394</v>
      </c>
      <c r="C24" s="1" t="s">
        <v>75</v>
      </c>
      <c r="D24" s="2" t="s">
        <v>868</v>
      </c>
      <c r="E24" s="3">
        <v>560828.75</v>
      </c>
      <c r="F24" s="8" t="s">
        <v>44</v>
      </c>
      <c r="G24" s="9" t="s">
        <v>1394</v>
      </c>
      <c r="H24" s="9" t="s">
        <v>75</v>
      </c>
      <c r="I24" s="10" t="s">
        <v>868</v>
      </c>
      <c r="J24" s="11">
        <v>560828.75</v>
      </c>
      <c r="K24" t="b">
        <f t="shared" si="0"/>
        <v>1</v>
      </c>
      <c r="L24" t="b">
        <f t="shared" si="1"/>
        <v>1</v>
      </c>
      <c r="M24" t="b">
        <f t="shared" si="2"/>
        <v>1</v>
      </c>
      <c r="N24" t="b">
        <f t="shared" si="3"/>
        <v>1</v>
      </c>
      <c r="O24" s="13">
        <f t="shared" si="4"/>
        <v>0</v>
      </c>
    </row>
    <row r="25" spans="1:15" ht="51" hidden="1" x14ac:dyDescent="0.3">
      <c r="A25" s="1" t="s">
        <v>76</v>
      </c>
      <c r="B25" s="1" t="s">
        <v>1397</v>
      </c>
      <c r="C25" s="1" t="s">
        <v>62</v>
      </c>
      <c r="D25" s="2" t="s">
        <v>1196</v>
      </c>
      <c r="E25" s="3">
        <v>32</v>
      </c>
      <c r="F25" s="8" t="s">
        <v>76</v>
      </c>
      <c r="G25" s="9" t="s">
        <v>1397</v>
      </c>
      <c r="H25" s="9" t="s">
        <v>62</v>
      </c>
      <c r="I25" s="10" t="s">
        <v>1196</v>
      </c>
      <c r="J25" s="11">
        <v>32</v>
      </c>
      <c r="K25" t="b">
        <f t="shared" si="0"/>
        <v>1</v>
      </c>
      <c r="L25" t="b">
        <f t="shared" si="1"/>
        <v>1</v>
      </c>
      <c r="M25" t="b">
        <f t="shared" si="2"/>
        <v>1</v>
      </c>
      <c r="N25" t="b">
        <f t="shared" si="3"/>
        <v>1</v>
      </c>
      <c r="O25" s="13">
        <f t="shared" si="4"/>
        <v>0</v>
      </c>
    </row>
    <row r="26" spans="1:15" ht="36" hidden="1" x14ac:dyDescent="0.3">
      <c r="A26" s="1" t="s">
        <v>76</v>
      </c>
      <c r="B26" s="1" t="s">
        <v>1397</v>
      </c>
      <c r="C26" s="1" t="s">
        <v>83</v>
      </c>
      <c r="D26" s="2" t="s">
        <v>1288</v>
      </c>
      <c r="E26" s="3">
        <v>32</v>
      </c>
      <c r="F26" s="8" t="s">
        <v>76</v>
      </c>
      <c r="G26" s="9" t="s">
        <v>1397</v>
      </c>
      <c r="H26" s="9" t="s">
        <v>83</v>
      </c>
      <c r="I26" s="10" t="s">
        <v>1288</v>
      </c>
      <c r="J26" s="11">
        <v>32</v>
      </c>
      <c r="K26" t="b">
        <f t="shared" si="0"/>
        <v>1</v>
      </c>
      <c r="L26" t="b">
        <f t="shared" si="1"/>
        <v>1</v>
      </c>
      <c r="M26" t="b">
        <f t="shared" si="2"/>
        <v>1</v>
      </c>
      <c r="N26" t="b">
        <f t="shared" si="3"/>
        <v>1</v>
      </c>
      <c r="O26" s="13">
        <f t="shared" si="4"/>
        <v>0</v>
      </c>
    </row>
    <row r="27" spans="1:15" ht="30.6" hidden="1" x14ac:dyDescent="0.3">
      <c r="A27" s="1" t="s">
        <v>76</v>
      </c>
      <c r="B27" s="1" t="s">
        <v>1397</v>
      </c>
      <c r="C27" s="1" t="s">
        <v>1358</v>
      </c>
      <c r="D27" s="2" t="s">
        <v>1359</v>
      </c>
      <c r="E27" s="3">
        <v>32</v>
      </c>
      <c r="F27" s="8" t="s">
        <v>76</v>
      </c>
      <c r="G27" s="9" t="s">
        <v>1397</v>
      </c>
      <c r="H27" s="9" t="s">
        <v>1358</v>
      </c>
      <c r="I27" s="10" t="s">
        <v>1359</v>
      </c>
      <c r="J27" s="11">
        <v>32</v>
      </c>
      <c r="K27" t="b">
        <f t="shared" si="0"/>
        <v>1</v>
      </c>
      <c r="L27" t="b">
        <f t="shared" si="1"/>
        <v>1</v>
      </c>
      <c r="M27" t="b">
        <f t="shared" si="2"/>
        <v>1</v>
      </c>
      <c r="N27" t="b">
        <f t="shared" si="3"/>
        <v>1</v>
      </c>
      <c r="O27" s="13">
        <f t="shared" si="4"/>
        <v>0</v>
      </c>
    </row>
    <row r="28" spans="1:15" ht="61.2" hidden="1" x14ac:dyDescent="0.3">
      <c r="A28" s="1" t="s">
        <v>76</v>
      </c>
      <c r="B28" s="1" t="s">
        <v>1397</v>
      </c>
      <c r="C28" s="1" t="s">
        <v>65</v>
      </c>
      <c r="D28" s="2" t="s">
        <v>1228</v>
      </c>
      <c r="E28" s="3">
        <v>114335</v>
      </c>
      <c r="F28" s="8" t="s">
        <v>76</v>
      </c>
      <c r="G28" s="9" t="s">
        <v>1397</v>
      </c>
      <c r="H28" s="9" t="s">
        <v>65</v>
      </c>
      <c r="I28" s="10" t="s">
        <v>1228</v>
      </c>
      <c r="J28" s="11">
        <v>114335</v>
      </c>
      <c r="K28" t="b">
        <f t="shared" si="0"/>
        <v>1</v>
      </c>
      <c r="L28" t="b">
        <f t="shared" si="1"/>
        <v>1</v>
      </c>
      <c r="M28" t="b">
        <f t="shared" si="2"/>
        <v>1</v>
      </c>
      <c r="N28" t="b">
        <f t="shared" si="3"/>
        <v>1</v>
      </c>
      <c r="O28" s="13">
        <f t="shared" si="4"/>
        <v>0</v>
      </c>
    </row>
    <row r="29" spans="1:15" ht="36" hidden="1" x14ac:dyDescent="0.3">
      <c r="A29" s="1" t="s">
        <v>76</v>
      </c>
      <c r="B29" s="1" t="s">
        <v>1397</v>
      </c>
      <c r="C29" s="1" t="s">
        <v>66</v>
      </c>
      <c r="D29" s="2" t="s">
        <v>1231</v>
      </c>
      <c r="E29" s="3">
        <v>114335</v>
      </c>
      <c r="F29" s="8" t="s">
        <v>76</v>
      </c>
      <c r="G29" s="9" t="s">
        <v>1397</v>
      </c>
      <c r="H29" s="9" t="s">
        <v>66</v>
      </c>
      <c r="I29" s="10" t="s">
        <v>1231</v>
      </c>
      <c r="J29" s="11">
        <v>114335</v>
      </c>
      <c r="K29" t="b">
        <f t="shared" si="0"/>
        <v>1</v>
      </c>
      <c r="L29" t="b">
        <f t="shared" si="1"/>
        <v>1</v>
      </c>
      <c r="M29" t="b">
        <f t="shared" si="2"/>
        <v>1</v>
      </c>
      <c r="N29" t="b">
        <f t="shared" si="3"/>
        <v>1</v>
      </c>
      <c r="O29" s="13">
        <f t="shared" si="4"/>
        <v>0</v>
      </c>
    </row>
    <row r="30" spans="1:15" ht="51" hidden="1" x14ac:dyDescent="0.3">
      <c r="A30" s="1" t="s">
        <v>76</v>
      </c>
      <c r="B30" s="1" t="s">
        <v>1397</v>
      </c>
      <c r="C30" s="1" t="s">
        <v>67</v>
      </c>
      <c r="D30" s="2" t="s">
        <v>1221</v>
      </c>
      <c r="E30" s="3">
        <v>107624.3</v>
      </c>
      <c r="F30" s="8" t="s">
        <v>76</v>
      </c>
      <c r="G30" s="9" t="s">
        <v>1397</v>
      </c>
      <c r="H30" s="9" t="s">
        <v>67</v>
      </c>
      <c r="I30" s="10" t="s">
        <v>1221</v>
      </c>
      <c r="J30" s="11">
        <v>107624.3</v>
      </c>
      <c r="K30" t="b">
        <f t="shared" si="0"/>
        <v>1</v>
      </c>
      <c r="L30" t="b">
        <f t="shared" si="1"/>
        <v>1</v>
      </c>
      <c r="M30" t="b">
        <f t="shared" si="2"/>
        <v>1</v>
      </c>
      <c r="N30" t="b">
        <f t="shared" si="3"/>
        <v>1</v>
      </c>
      <c r="O30" s="13">
        <f t="shared" si="4"/>
        <v>0</v>
      </c>
    </row>
    <row r="31" spans="1:15" ht="40.799999999999997" hidden="1" x14ac:dyDescent="0.3">
      <c r="A31" s="1" t="s">
        <v>76</v>
      </c>
      <c r="B31" s="1" t="s">
        <v>1397</v>
      </c>
      <c r="C31" s="1" t="s">
        <v>69</v>
      </c>
      <c r="D31" s="2" t="s">
        <v>1222</v>
      </c>
      <c r="E31" s="3">
        <v>6710.7</v>
      </c>
      <c r="F31" s="8" t="s">
        <v>76</v>
      </c>
      <c r="G31" s="9" t="s">
        <v>1397</v>
      </c>
      <c r="H31" s="9" t="s">
        <v>69</v>
      </c>
      <c r="I31" s="10" t="s">
        <v>1222</v>
      </c>
      <c r="J31" s="11">
        <v>6710.7</v>
      </c>
      <c r="K31" t="b">
        <f t="shared" si="0"/>
        <v>1</v>
      </c>
      <c r="L31" t="b">
        <f t="shared" si="1"/>
        <v>1</v>
      </c>
      <c r="M31" t="b">
        <f t="shared" si="2"/>
        <v>1</v>
      </c>
      <c r="N31" t="b">
        <f t="shared" si="3"/>
        <v>1</v>
      </c>
      <c r="O31" s="13">
        <f t="shared" si="4"/>
        <v>0</v>
      </c>
    </row>
    <row r="32" spans="1:15" ht="71.400000000000006" hidden="1" x14ac:dyDescent="0.3">
      <c r="A32" s="1" t="s">
        <v>76</v>
      </c>
      <c r="B32" s="1" t="s">
        <v>1398</v>
      </c>
      <c r="C32" s="1" t="s">
        <v>79</v>
      </c>
      <c r="D32" s="2" t="s">
        <v>1232</v>
      </c>
      <c r="E32" s="3">
        <v>71293.580029999997</v>
      </c>
      <c r="F32" s="8" t="s">
        <v>76</v>
      </c>
      <c r="G32" s="9" t="s">
        <v>1398</v>
      </c>
      <c r="H32" s="9" t="s">
        <v>79</v>
      </c>
      <c r="I32" s="10" t="s">
        <v>1232</v>
      </c>
      <c r="J32" s="11">
        <v>71293.58</v>
      </c>
      <c r="K32" t="b">
        <f t="shared" si="0"/>
        <v>1</v>
      </c>
      <c r="L32" t="b">
        <f t="shared" si="1"/>
        <v>1</v>
      </c>
      <c r="M32" t="b">
        <f t="shared" si="2"/>
        <v>1</v>
      </c>
      <c r="N32" t="b">
        <f t="shared" si="3"/>
        <v>1</v>
      </c>
      <c r="O32" s="13">
        <f t="shared" si="4"/>
        <v>2.9999995604157448E-5</v>
      </c>
    </row>
    <row r="33" spans="1:15" hidden="1" x14ac:dyDescent="0.3">
      <c r="A33" s="1" t="s">
        <v>76</v>
      </c>
      <c r="B33" s="1" t="s">
        <v>1398</v>
      </c>
      <c r="C33" s="1" t="s">
        <v>80</v>
      </c>
      <c r="D33" s="2" t="s">
        <v>1235</v>
      </c>
      <c r="E33" s="3">
        <v>71293.580029999997</v>
      </c>
      <c r="F33" s="8" t="s">
        <v>76</v>
      </c>
      <c r="G33" s="9" t="s">
        <v>1398</v>
      </c>
      <c r="H33" s="9" t="s">
        <v>80</v>
      </c>
      <c r="I33" s="10" t="s">
        <v>1235</v>
      </c>
      <c r="J33" s="11">
        <v>71293.58</v>
      </c>
      <c r="K33" t="b">
        <f t="shared" si="0"/>
        <v>1</v>
      </c>
      <c r="L33" t="b">
        <f t="shared" si="1"/>
        <v>1</v>
      </c>
      <c r="M33" t="b">
        <f t="shared" si="2"/>
        <v>1</v>
      </c>
      <c r="N33" t="b">
        <f t="shared" si="3"/>
        <v>1</v>
      </c>
      <c r="O33" s="13">
        <f t="shared" si="4"/>
        <v>2.9999995604157448E-5</v>
      </c>
    </row>
    <row r="34" spans="1:15" ht="36" hidden="1" x14ac:dyDescent="0.3">
      <c r="A34" s="1" t="s">
        <v>76</v>
      </c>
      <c r="B34" s="1" t="s">
        <v>1398</v>
      </c>
      <c r="C34" s="1" t="s">
        <v>81</v>
      </c>
      <c r="D34" s="2" t="s">
        <v>1236</v>
      </c>
      <c r="E34" s="3">
        <v>71293.580029999997</v>
      </c>
      <c r="F34" s="8" t="s">
        <v>76</v>
      </c>
      <c r="G34" s="9" t="s">
        <v>1398</v>
      </c>
      <c r="H34" s="9" t="s">
        <v>81</v>
      </c>
      <c r="I34" s="10" t="s">
        <v>1236</v>
      </c>
      <c r="J34" s="11">
        <v>71293.58</v>
      </c>
      <c r="K34" t="b">
        <f t="shared" si="0"/>
        <v>1</v>
      </c>
      <c r="L34" t="b">
        <f t="shared" si="1"/>
        <v>1</v>
      </c>
      <c r="M34" t="b">
        <f t="shared" si="2"/>
        <v>1</v>
      </c>
      <c r="N34" t="b">
        <f t="shared" si="3"/>
        <v>1</v>
      </c>
      <c r="O34" s="13">
        <f t="shared" si="4"/>
        <v>2.9999995604157448E-5</v>
      </c>
    </row>
    <row r="35" spans="1:15" ht="51" hidden="1" x14ac:dyDescent="0.3">
      <c r="A35" s="1" t="s">
        <v>76</v>
      </c>
      <c r="B35" s="1" t="s">
        <v>1393</v>
      </c>
      <c r="C35" s="1" t="s">
        <v>62</v>
      </c>
      <c r="D35" s="2" t="s">
        <v>1196</v>
      </c>
      <c r="E35" s="3">
        <v>46092.440669999996</v>
      </c>
      <c r="F35" s="8" t="s">
        <v>76</v>
      </c>
      <c r="G35" s="9" t="s">
        <v>1393</v>
      </c>
      <c r="H35" s="9" t="s">
        <v>62</v>
      </c>
      <c r="I35" s="10" t="s">
        <v>1196</v>
      </c>
      <c r="J35" s="11">
        <v>46092.440999999999</v>
      </c>
      <c r="K35" t="b">
        <f t="shared" si="0"/>
        <v>1</v>
      </c>
      <c r="L35" t="b">
        <f t="shared" si="1"/>
        <v>1</v>
      </c>
      <c r="M35" t="b">
        <f t="shared" si="2"/>
        <v>1</v>
      </c>
      <c r="N35" t="b">
        <f t="shared" si="3"/>
        <v>1</v>
      </c>
      <c r="O35" s="13">
        <f t="shared" si="4"/>
        <v>-3.3000000257743523E-4</v>
      </c>
    </row>
    <row r="36" spans="1:15" ht="36" hidden="1" x14ac:dyDescent="0.3">
      <c r="A36" s="1" t="s">
        <v>76</v>
      </c>
      <c r="B36" s="1" t="s">
        <v>1393</v>
      </c>
      <c r="C36" s="1" t="s">
        <v>83</v>
      </c>
      <c r="D36" s="2" t="s">
        <v>1288</v>
      </c>
      <c r="E36" s="3">
        <v>26697.7</v>
      </c>
      <c r="F36" s="8" t="s">
        <v>76</v>
      </c>
      <c r="G36" s="9" t="s">
        <v>1393</v>
      </c>
      <c r="H36" s="9" t="s">
        <v>83</v>
      </c>
      <c r="I36" s="10" t="s">
        <v>1288</v>
      </c>
      <c r="J36" s="11">
        <v>26697.7</v>
      </c>
      <c r="K36" t="b">
        <f t="shared" si="0"/>
        <v>1</v>
      </c>
      <c r="L36" t="b">
        <f t="shared" si="1"/>
        <v>1</v>
      </c>
      <c r="M36" t="b">
        <f t="shared" si="2"/>
        <v>1</v>
      </c>
      <c r="N36" t="b">
        <f t="shared" si="3"/>
        <v>1</v>
      </c>
      <c r="O36" s="13">
        <f t="shared" si="4"/>
        <v>0</v>
      </c>
    </row>
    <row r="37" spans="1:15" ht="61.2" hidden="1" x14ac:dyDescent="0.3">
      <c r="A37" s="1" t="s">
        <v>76</v>
      </c>
      <c r="B37" s="1" t="s">
        <v>1393</v>
      </c>
      <c r="C37" s="1" t="s">
        <v>84</v>
      </c>
      <c r="D37" s="2" t="s">
        <v>710</v>
      </c>
      <c r="E37" s="3">
        <v>26697.7</v>
      </c>
      <c r="F37" s="8" t="s">
        <v>76</v>
      </c>
      <c r="G37" s="9" t="s">
        <v>1393</v>
      </c>
      <c r="H37" s="9" t="s">
        <v>84</v>
      </c>
      <c r="I37" s="10" t="s">
        <v>710</v>
      </c>
      <c r="J37" s="11">
        <v>26697.7</v>
      </c>
      <c r="K37" t="b">
        <f t="shared" si="0"/>
        <v>1</v>
      </c>
      <c r="L37" t="b">
        <f t="shared" si="1"/>
        <v>1</v>
      </c>
      <c r="M37" t="b">
        <f t="shared" si="2"/>
        <v>1</v>
      </c>
      <c r="N37" t="b">
        <f t="shared" si="3"/>
        <v>1</v>
      </c>
      <c r="O37" s="13">
        <f t="shared" si="4"/>
        <v>0</v>
      </c>
    </row>
    <row r="38" spans="1:15" ht="24" hidden="1" x14ac:dyDescent="0.3">
      <c r="A38" s="1" t="s">
        <v>76</v>
      </c>
      <c r="B38" s="1" t="s">
        <v>1393</v>
      </c>
      <c r="C38" s="1" t="s">
        <v>63</v>
      </c>
      <c r="D38" s="2" t="s">
        <v>115</v>
      </c>
      <c r="E38" s="3">
        <v>19394.740669999999</v>
      </c>
      <c r="F38" s="8" t="s">
        <v>76</v>
      </c>
      <c r="G38" s="9" t="s">
        <v>1393</v>
      </c>
      <c r="H38" s="9" t="s">
        <v>63</v>
      </c>
      <c r="I38" s="10" t="s">
        <v>115</v>
      </c>
      <c r="J38" s="11">
        <v>19394.741000000002</v>
      </c>
      <c r="K38" t="b">
        <f t="shared" si="0"/>
        <v>1</v>
      </c>
      <c r="L38" t="b">
        <f t="shared" si="1"/>
        <v>1</v>
      </c>
      <c r="M38" t="b">
        <f t="shared" si="2"/>
        <v>1</v>
      </c>
      <c r="N38" t="b">
        <f t="shared" si="3"/>
        <v>1</v>
      </c>
      <c r="O38" s="13">
        <f t="shared" si="4"/>
        <v>-3.3000000257743523E-4</v>
      </c>
    </row>
    <row r="39" spans="1:15" ht="40.799999999999997" hidden="1" x14ac:dyDescent="0.3">
      <c r="A39" s="1" t="s">
        <v>76</v>
      </c>
      <c r="B39" s="1" t="s">
        <v>1393</v>
      </c>
      <c r="C39" s="1" t="s">
        <v>85</v>
      </c>
      <c r="D39" s="2" t="s">
        <v>119</v>
      </c>
      <c r="E39" s="3">
        <v>12322.099999999999</v>
      </c>
      <c r="F39" s="8" t="s">
        <v>76</v>
      </c>
      <c r="G39" s="9" t="s">
        <v>1393</v>
      </c>
      <c r="H39" s="9" t="s">
        <v>85</v>
      </c>
      <c r="I39" s="10" t="s">
        <v>119</v>
      </c>
      <c r="J39" s="11">
        <v>12322.1</v>
      </c>
      <c r="K39" t="b">
        <f t="shared" si="0"/>
        <v>1</v>
      </c>
      <c r="L39" t="b">
        <f t="shared" si="1"/>
        <v>1</v>
      </c>
      <c r="M39" t="b">
        <f t="shared" si="2"/>
        <v>1</v>
      </c>
      <c r="N39" t="b">
        <f t="shared" si="3"/>
        <v>1</v>
      </c>
      <c r="O39" s="13">
        <f t="shared" si="4"/>
        <v>0</v>
      </c>
    </row>
    <row r="40" spans="1:15" ht="132.6" hidden="1" x14ac:dyDescent="0.3">
      <c r="A40" s="1" t="s">
        <v>76</v>
      </c>
      <c r="B40" s="1" t="s">
        <v>1393</v>
      </c>
      <c r="C40" s="1" t="s">
        <v>1433</v>
      </c>
      <c r="D40" s="2" t="s">
        <v>1028</v>
      </c>
      <c r="E40" s="3">
        <v>7072.6406699999998</v>
      </c>
      <c r="F40" s="8" t="s">
        <v>76</v>
      </c>
      <c r="G40" s="9" t="s">
        <v>1393</v>
      </c>
      <c r="H40" s="9" t="s">
        <v>1433</v>
      </c>
      <c r="I40" s="10" t="s">
        <v>1028</v>
      </c>
      <c r="J40" s="11">
        <v>7072.6409999999996</v>
      </c>
      <c r="K40" t="b">
        <f t="shared" si="0"/>
        <v>1</v>
      </c>
      <c r="L40" t="b">
        <f t="shared" si="1"/>
        <v>1</v>
      </c>
      <c r="M40" t="b">
        <f t="shared" si="2"/>
        <v>1</v>
      </c>
      <c r="N40" t="b">
        <f t="shared" si="3"/>
        <v>1</v>
      </c>
      <c r="O40" s="13">
        <f t="shared" si="4"/>
        <v>-3.2999999984895112E-4</v>
      </c>
    </row>
    <row r="41" spans="1:15" ht="71.400000000000006" hidden="1" x14ac:dyDescent="0.3">
      <c r="A41" s="1" t="s">
        <v>76</v>
      </c>
      <c r="B41" s="1" t="s">
        <v>1393</v>
      </c>
      <c r="C41" s="1" t="s">
        <v>79</v>
      </c>
      <c r="D41" s="2" t="s">
        <v>1232</v>
      </c>
      <c r="E41" s="3">
        <v>7674.6654099999996</v>
      </c>
      <c r="F41" s="8" t="s">
        <v>76</v>
      </c>
      <c r="G41" s="9" t="s">
        <v>1393</v>
      </c>
      <c r="H41" s="9" t="s">
        <v>79</v>
      </c>
      <c r="I41" s="10" t="s">
        <v>1232</v>
      </c>
      <c r="J41" s="11">
        <v>7674.665</v>
      </c>
      <c r="K41" t="b">
        <f t="shared" si="0"/>
        <v>1</v>
      </c>
      <c r="L41" t="b">
        <f t="shared" si="1"/>
        <v>1</v>
      </c>
      <c r="M41" t="b">
        <f t="shared" si="2"/>
        <v>1</v>
      </c>
      <c r="N41" t="b">
        <f t="shared" si="3"/>
        <v>1</v>
      </c>
      <c r="O41" s="13">
        <f t="shared" si="4"/>
        <v>4.0999999964697054E-4</v>
      </c>
    </row>
    <row r="42" spans="1:15" ht="51" hidden="1" x14ac:dyDescent="0.3">
      <c r="A42" s="1" t="s">
        <v>76</v>
      </c>
      <c r="B42" s="1" t="s">
        <v>1393</v>
      </c>
      <c r="C42" s="1" t="s">
        <v>86</v>
      </c>
      <c r="D42" s="2" t="s">
        <v>1233</v>
      </c>
      <c r="E42" s="3">
        <v>7674.6654099999996</v>
      </c>
      <c r="F42" s="8" t="s">
        <v>76</v>
      </c>
      <c r="G42" s="9" t="s">
        <v>1393</v>
      </c>
      <c r="H42" s="9" t="s">
        <v>86</v>
      </c>
      <c r="I42" s="10" t="s">
        <v>1233</v>
      </c>
      <c r="J42" s="11">
        <v>7674.665</v>
      </c>
      <c r="K42" t="b">
        <f t="shared" si="0"/>
        <v>1</v>
      </c>
      <c r="L42" t="b">
        <f t="shared" si="1"/>
        <v>1</v>
      </c>
      <c r="M42" t="b">
        <f t="shared" si="2"/>
        <v>1</v>
      </c>
      <c r="N42" t="b">
        <f t="shared" si="3"/>
        <v>1</v>
      </c>
      <c r="O42" s="13">
        <f t="shared" si="4"/>
        <v>4.0999999964697054E-4</v>
      </c>
    </row>
    <row r="43" spans="1:15" ht="40.799999999999997" hidden="1" x14ac:dyDescent="0.3">
      <c r="A43" s="1" t="s">
        <v>76</v>
      </c>
      <c r="B43" s="1" t="s">
        <v>1393</v>
      </c>
      <c r="C43" s="1" t="s">
        <v>87</v>
      </c>
      <c r="D43" s="2" t="s">
        <v>1234</v>
      </c>
      <c r="E43" s="3">
        <v>7674.6654099999996</v>
      </c>
      <c r="F43" s="8" t="s">
        <v>76</v>
      </c>
      <c r="G43" s="9" t="s">
        <v>1393</v>
      </c>
      <c r="H43" s="9" t="s">
        <v>87</v>
      </c>
      <c r="I43" s="10" t="s">
        <v>1234</v>
      </c>
      <c r="J43" s="11">
        <v>7674.665</v>
      </c>
      <c r="K43" t="b">
        <f t="shared" si="0"/>
        <v>1</v>
      </c>
      <c r="L43" t="b">
        <f t="shared" si="1"/>
        <v>1</v>
      </c>
      <c r="M43" t="b">
        <f t="shared" si="2"/>
        <v>1</v>
      </c>
      <c r="N43" t="b">
        <f t="shared" si="3"/>
        <v>1</v>
      </c>
      <c r="O43" s="13">
        <f t="shared" si="4"/>
        <v>4.0999999964697054E-4</v>
      </c>
    </row>
    <row r="44" spans="1:15" ht="51" hidden="1" x14ac:dyDescent="0.3">
      <c r="A44" s="1" t="s">
        <v>76</v>
      </c>
      <c r="B44" s="1" t="s">
        <v>1399</v>
      </c>
      <c r="C44" s="1" t="s">
        <v>62</v>
      </c>
      <c r="D44" s="2" t="s">
        <v>1196</v>
      </c>
      <c r="E44" s="3">
        <v>5281.6</v>
      </c>
      <c r="F44" s="8" t="s">
        <v>76</v>
      </c>
      <c r="G44" s="9" t="s">
        <v>1399</v>
      </c>
      <c r="H44" s="9" t="s">
        <v>62</v>
      </c>
      <c r="I44" s="10" t="s">
        <v>1196</v>
      </c>
      <c r="J44" s="11">
        <v>5281.6</v>
      </c>
      <c r="K44" t="b">
        <f t="shared" si="0"/>
        <v>1</v>
      </c>
      <c r="L44" t="b">
        <f t="shared" si="1"/>
        <v>1</v>
      </c>
      <c r="M44" t="b">
        <f t="shared" si="2"/>
        <v>1</v>
      </c>
      <c r="N44" t="b">
        <f t="shared" si="3"/>
        <v>1</v>
      </c>
      <c r="O44" s="13">
        <f t="shared" si="4"/>
        <v>0</v>
      </c>
    </row>
    <row r="45" spans="1:15" ht="24" hidden="1" x14ac:dyDescent="0.3">
      <c r="A45" s="1" t="s">
        <v>76</v>
      </c>
      <c r="B45" s="1" t="s">
        <v>1399</v>
      </c>
      <c r="C45" s="1" t="s">
        <v>63</v>
      </c>
      <c r="D45" s="2" t="s">
        <v>115</v>
      </c>
      <c r="E45" s="3">
        <v>5281.6</v>
      </c>
      <c r="F45" s="8" t="s">
        <v>76</v>
      </c>
      <c r="G45" s="9" t="s">
        <v>1399</v>
      </c>
      <c r="H45" s="9" t="s">
        <v>63</v>
      </c>
      <c r="I45" s="10" t="s">
        <v>115</v>
      </c>
      <c r="J45" s="11">
        <v>5281.6</v>
      </c>
      <c r="K45" t="b">
        <f t="shared" si="0"/>
        <v>1</v>
      </c>
      <c r="L45" t="b">
        <f t="shared" si="1"/>
        <v>1</v>
      </c>
      <c r="M45" t="b">
        <f t="shared" si="2"/>
        <v>1</v>
      </c>
      <c r="N45" t="b">
        <f t="shared" si="3"/>
        <v>1</v>
      </c>
      <c r="O45" s="13">
        <f t="shared" si="4"/>
        <v>0</v>
      </c>
    </row>
    <row r="46" spans="1:15" ht="40.799999999999997" hidden="1" x14ac:dyDescent="0.3">
      <c r="A46" s="1" t="s">
        <v>76</v>
      </c>
      <c r="B46" s="1" t="s">
        <v>1399</v>
      </c>
      <c r="C46" s="1" t="s">
        <v>88</v>
      </c>
      <c r="D46" s="2" t="s">
        <v>1210</v>
      </c>
      <c r="E46" s="3">
        <v>5281.6</v>
      </c>
      <c r="F46" s="8" t="s">
        <v>76</v>
      </c>
      <c r="G46" s="9" t="s">
        <v>1399</v>
      </c>
      <c r="H46" s="9" t="s">
        <v>88</v>
      </c>
      <c r="I46" s="10" t="s">
        <v>1210</v>
      </c>
      <c r="J46" s="11">
        <v>5281.6</v>
      </c>
      <c r="K46" t="b">
        <f t="shared" si="0"/>
        <v>1</v>
      </c>
      <c r="L46" t="b">
        <f t="shared" si="1"/>
        <v>1</v>
      </c>
      <c r="M46" t="b">
        <f t="shared" si="2"/>
        <v>1</v>
      </c>
      <c r="N46" t="b">
        <f t="shared" si="3"/>
        <v>1</v>
      </c>
      <c r="O46" s="13">
        <f t="shared" si="4"/>
        <v>0</v>
      </c>
    </row>
    <row r="47" spans="1:15" ht="61.2" hidden="1" x14ac:dyDescent="0.3">
      <c r="A47" s="1" t="s">
        <v>91</v>
      </c>
      <c r="B47" s="1" t="s">
        <v>1393</v>
      </c>
      <c r="C47" s="1" t="s">
        <v>65</v>
      </c>
      <c r="D47" s="2" t="s">
        <v>1228</v>
      </c>
      <c r="E47" s="3">
        <v>74435.5</v>
      </c>
      <c r="F47" s="8" t="s">
        <v>91</v>
      </c>
      <c r="G47" s="9" t="s">
        <v>1393</v>
      </c>
      <c r="H47" s="9" t="s">
        <v>65</v>
      </c>
      <c r="I47" s="10" t="s">
        <v>1228</v>
      </c>
      <c r="J47" s="11">
        <v>74435.5</v>
      </c>
      <c r="K47" t="b">
        <f t="shared" si="0"/>
        <v>1</v>
      </c>
      <c r="L47" t="b">
        <f t="shared" si="1"/>
        <v>1</v>
      </c>
      <c r="M47" t="b">
        <f t="shared" si="2"/>
        <v>1</v>
      </c>
      <c r="N47" t="b">
        <f t="shared" si="3"/>
        <v>1</v>
      </c>
      <c r="O47" s="13">
        <f t="shared" si="4"/>
        <v>0</v>
      </c>
    </row>
    <row r="48" spans="1:15" ht="36" hidden="1" x14ac:dyDescent="0.3">
      <c r="A48" s="1" t="s">
        <v>91</v>
      </c>
      <c r="B48" s="1" t="s">
        <v>1393</v>
      </c>
      <c r="C48" s="1" t="s">
        <v>66</v>
      </c>
      <c r="D48" s="2" t="s">
        <v>1231</v>
      </c>
      <c r="E48" s="3">
        <v>74435.5</v>
      </c>
      <c r="F48" s="8" t="s">
        <v>91</v>
      </c>
      <c r="G48" s="9" t="s">
        <v>1393</v>
      </c>
      <c r="H48" s="9" t="s">
        <v>66</v>
      </c>
      <c r="I48" s="10" t="s">
        <v>1231</v>
      </c>
      <c r="J48" s="11">
        <v>74435.5</v>
      </c>
      <c r="K48" t="b">
        <f t="shared" si="0"/>
        <v>1</v>
      </c>
      <c r="L48" t="b">
        <f t="shared" si="1"/>
        <v>1</v>
      </c>
      <c r="M48" t="b">
        <f t="shared" si="2"/>
        <v>1</v>
      </c>
      <c r="N48" t="b">
        <f t="shared" si="3"/>
        <v>1</v>
      </c>
      <c r="O48" s="13">
        <f t="shared" si="4"/>
        <v>0</v>
      </c>
    </row>
    <row r="49" spans="1:15" ht="51" hidden="1" x14ac:dyDescent="0.3">
      <c r="A49" s="1" t="s">
        <v>91</v>
      </c>
      <c r="B49" s="1" t="s">
        <v>1393</v>
      </c>
      <c r="C49" s="1" t="s">
        <v>67</v>
      </c>
      <c r="D49" s="2" t="s">
        <v>1221</v>
      </c>
      <c r="E49" s="3">
        <v>69859.8</v>
      </c>
      <c r="F49" s="8" t="s">
        <v>91</v>
      </c>
      <c r="G49" s="9" t="s">
        <v>1393</v>
      </c>
      <c r="H49" s="9" t="s">
        <v>67</v>
      </c>
      <c r="I49" s="10" t="s">
        <v>1221</v>
      </c>
      <c r="J49" s="11">
        <v>69859.8</v>
      </c>
      <c r="K49" t="b">
        <f t="shared" si="0"/>
        <v>1</v>
      </c>
      <c r="L49" t="b">
        <f t="shared" si="1"/>
        <v>1</v>
      </c>
      <c r="M49" t="b">
        <f t="shared" si="2"/>
        <v>1</v>
      </c>
      <c r="N49" t="b">
        <f t="shared" si="3"/>
        <v>1</v>
      </c>
      <c r="O49" s="13">
        <f t="shared" si="4"/>
        <v>0</v>
      </c>
    </row>
    <row r="50" spans="1:15" ht="40.799999999999997" hidden="1" x14ac:dyDescent="0.3">
      <c r="A50" s="1" t="s">
        <v>91</v>
      </c>
      <c r="B50" s="1" t="s">
        <v>1393</v>
      </c>
      <c r="C50" s="1" t="s">
        <v>69</v>
      </c>
      <c r="D50" s="2" t="s">
        <v>1222</v>
      </c>
      <c r="E50" s="3">
        <v>4575.7</v>
      </c>
      <c r="F50" s="8" t="s">
        <v>91</v>
      </c>
      <c r="G50" s="9" t="s">
        <v>1393</v>
      </c>
      <c r="H50" s="9" t="s">
        <v>69</v>
      </c>
      <c r="I50" s="10" t="s">
        <v>1222</v>
      </c>
      <c r="J50" s="11">
        <v>4575.7</v>
      </c>
      <c r="K50" t="b">
        <f t="shared" si="0"/>
        <v>1</v>
      </c>
      <c r="L50" t="b">
        <f t="shared" si="1"/>
        <v>1</v>
      </c>
      <c r="M50" t="b">
        <f t="shared" si="2"/>
        <v>1</v>
      </c>
      <c r="N50" t="b">
        <f t="shared" si="3"/>
        <v>1</v>
      </c>
      <c r="O50" s="13">
        <f t="shared" si="4"/>
        <v>0</v>
      </c>
    </row>
    <row r="51" spans="1:15" ht="61.2" hidden="1" x14ac:dyDescent="0.3">
      <c r="A51" s="1" t="s">
        <v>91</v>
      </c>
      <c r="B51" s="1" t="s">
        <v>1400</v>
      </c>
      <c r="C51" s="1" t="s">
        <v>92</v>
      </c>
      <c r="D51" s="2" t="s">
        <v>1493</v>
      </c>
      <c r="E51" s="3">
        <v>113007.1</v>
      </c>
      <c r="F51" s="8" t="s">
        <v>91</v>
      </c>
      <c r="G51" s="9" t="s">
        <v>1400</v>
      </c>
      <c r="H51" s="9" t="s">
        <v>92</v>
      </c>
      <c r="I51" s="10" t="s">
        <v>1493</v>
      </c>
      <c r="J51" s="11">
        <v>113007.1</v>
      </c>
      <c r="K51" t="b">
        <f t="shared" si="0"/>
        <v>1</v>
      </c>
      <c r="L51" t="b">
        <f t="shared" si="1"/>
        <v>1</v>
      </c>
      <c r="M51" t="b">
        <f t="shared" si="2"/>
        <v>1</v>
      </c>
      <c r="N51" t="b">
        <f t="shared" si="3"/>
        <v>1</v>
      </c>
      <c r="O51" s="13">
        <f t="shared" si="4"/>
        <v>0</v>
      </c>
    </row>
    <row r="52" spans="1:15" ht="91.8" hidden="1" x14ac:dyDescent="0.3">
      <c r="A52" s="1" t="s">
        <v>91</v>
      </c>
      <c r="B52" s="1" t="s">
        <v>1400</v>
      </c>
      <c r="C52" s="1" t="s">
        <v>93</v>
      </c>
      <c r="D52" s="2" t="s">
        <v>1494</v>
      </c>
      <c r="E52" s="3">
        <v>69935.400000000009</v>
      </c>
      <c r="F52" s="8" t="s">
        <v>91</v>
      </c>
      <c r="G52" s="9" t="s">
        <v>1400</v>
      </c>
      <c r="H52" s="9" t="s">
        <v>93</v>
      </c>
      <c r="I52" s="10" t="s">
        <v>1494</v>
      </c>
      <c r="J52" s="11">
        <v>69935.399999999994</v>
      </c>
      <c r="K52" t="b">
        <f t="shared" si="0"/>
        <v>1</v>
      </c>
      <c r="L52" t="b">
        <f t="shared" si="1"/>
        <v>1</v>
      </c>
      <c r="M52" t="b">
        <f t="shared" si="2"/>
        <v>1</v>
      </c>
      <c r="N52" t="b">
        <f t="shared" si="3"/>
        <v>1</v>
      </c>
      <c r="O52" s="13">
        <f t="shared" si="4"/>
        <v>0</v>
      </c>
    </row>
    <row r="53" spans="1:15" ht="51" hidden="1" x14ac:dyDescent="0.3">
      <c r="A53" s="1" t="s">
        <v>91</v>
      </c>
      <c r="B53" s="1" t="s">
        <v>1400</v>
      </c>
      <c r="C53" s="1" t="s">
        <v>94</v>
      </c>
      <c r="D53" s="2" t="s">
        <v>1495</v>
      </c>
      <c r="E53" s="3">
        <v>27088.2</v>
      </c>
      <c r="F53" s="8" t="s">
        <v>91</v>
      </c>
      <c r="G53" s="9" t="s">
        <v>1400</v>
      </c>
      <c r="H53" s="9" t="s">
        <v>94</v>
      </c>
      <c r="I53" s="10" t="s">
        <v>1495</v>
      </c>
      <c r="J53" s="11">
        <v>27088.2</v>
      </c>
      <c r="K53" t="b">
        <f t="shared" si="0"/>
        <v>1</v>
      </c>
      <c r="L53" t="b">
        <f t="shared" si="1"/>
        <v>1</v>
      </c>
      <c r="M53" t="b">
        <f t="shared" si="2"/>
        <v>1</v>
      </c>
      <c r="N53" t="b">
        <f t="shared" si="3"/>
        <v>1</v>
      </c>
      <c r="O53" s="13">
        <f t="shared" si="4"/>
        <v>0</v>
      </c>
    </row>
    <row r="54" spans="1:15" ht="61.2" hidden="1" x14ac:dyDescent="0.3">
      <c r="A54" s="1" t="s">
        <v>91</v>
      </c>
      <c r="B54" s="1" t="s">
        <v>1400</v>
      </c>
      <c r="C54" s="1" t="s">
        <v>95</v>
      </c>
      <c r="D54" s="2" t="s">
        <v>710</v>
      </c>
      <c r="E54" s="3">
        <v>27088.2</v>
      </c>
      <c r="F54" s="8" t="s">
        <v>91</v>
      </c>
      <c r="G54" s="9" t="s">
        <v>1400</v>
      </c>
      <c r="H54" s="9" t="s">
        <v>95</v>
      </c>
      <c r="I54" s="10" t="s">
        <v>710</v>
      </c>
      <c r="J54" s="11">
        <v>27088.2</v>
      </c>
      <c r="K54" t="b">
        <f t="shared" si="0"/>
        <v>1</v>
      </c>
      <c r="L54" t="b">
        <f t="shared" si="1"/>
        <v>1</v>
      </c>
      <c r="M54" t="b">
        <f t="shared" si="2"/>
        <v>1</v>
      </c>
      <c r="N54" t="b">
        <f t="shared" si="3"/>
        <v>1</v>
      </c>
      <c r="O54" s="13">
        <f t="shared" si="4"/>
        <v>0</v>
      </c>
    </row>
    <row r="55" spans="1:15" ht="51" hidden="1" x14ac:dyDescent="0.3">
      <c r="A55" s="1" t="s">
        <v>91</v>
      </c>
      <c r="B55" s="1" t="s">
        <v>1400</v>
      </c>
      <c r="C55" s="1" t="s">
        <v>96</v>
      </c>
      <c r="D55" s="2" t="s">
        <v>1496</v>
      </c>
      <c r="E55" s="3">
        <v>39706.6</v>
      </c>
      <c r="F55" s="8" t="s">
        <v>91</v>
      </c>
      <c r="G55" s="9" t="s">
        <v>1400</v>
      </c>
      <c r="H55" s="9" t="s">
        <v>96</v>
      </c>
      <c r="I55" s="10" t="s">
        <v>1496</v>
      </c>
      <c r="J55" s="11">
        <v>39706.6</v>
      </c>
      <c r="K55" t="b">
        <f t="shared" si="0"/>
        <v>1</v>
      </c>
      <c r="L55" t="b">
        <f t="shared" si="1"/>
        <v>1</v>
      </c>
      <c r="M55" t="b">
        <f t="shared" si="2"/>
        <v>1</v>
      </c>
      <c r="N55" t="b">
        <f t="shared" si="3"/>
        <v>1</v>
      </c>
      <c r="O55" s="13">
        <f t="shared" si="4"/>
        <v>0</v>
      </c>
    </row>
    <row r="56" spans="1:15" ht="40.799999999999997" hidden="1" x14ac:dyDescent="0.3">
      <c r="A56" s="1" t="s">
        <v>91</v>
      </c>
      <c r="B56" s="1" t="s">
        <v>1400</v>
      </c>
      <c r="C56" s="1" t="s">
        <v>97</v>
      </c>
      <c r="D56" s="2" t="s">
        <v>1181</v>
      </c>
      <c r="E56" s="3">
        <v>39706.6</v>
      </c>
      <c r="F56" s="8" t="s">
        <v>91</v>
      </c>
      <c r="G56" s="9" t="s">
        <v>1400</v>
      </c>
      <c r="H56" s="9" t="s">
        <v>97</v>
      </c>
      <c r="I56" s="10" t="s">
        <v>1181</v>
      </c>
      <c r="J56" s="11">
        <v>39706.6</v>
      </c>
      <c r="K56" t="b">
        <f t="shared" si="0"/>
        <v>1</v>
      </c>
      <c r="L56" t="b">
        <f t="shared" si="1"/>
        <v>1</v>
      </c>
      <c r="M56" t="b">
        <f t="shared" si="2"/>
        <v>1</v>
      </c>
      <c r="N56" t="b">
        <f t="shared" si="3"/>
        <v>1</v>
      </c>
      <c r="O56" s="13">
        <f t="shared" si="4"/>
        <v>0</v>
      </c>
    </row>
    <row r="57" spans="1:15" ht="84" hidden="1" x14ac:dyDescent="0.3">
      <c r="A57" s="1" t="s">
        <v>91</v>
      </c>
      <c r="B57" s="1" t="s">
        <v>1400</v>
      </c>
      <c r="C57" s="1" t="s">
        <v>98</v>
      </c>
      <c r="D57" s="2" t="s">
        <v>1497</v>
      </c>
      <c r="E57" s="3">
        <v>3140.6</v>
      </c>
      <c r="F57" s="8" t="s">
        <v>91</v>
      </c>
      <c r="G57" s="9" t="s">
        <v>1400</v>
      </c>
      <c r="H57" s="9" t="s">
        <v>98</v>
      </c>
      <c r="I57" s="10" t="s">
        <v>1497</v>
      </c>
      <c r="J57" s="11">
        <v>3140.6</v>
      </c>
      <c r="K57" t="b">
        <f t="shared" si="0"/>
        <v>1</v>
      </c>
      <c r="L57" t="b">
        <f t="shared" si="1"/>
        <v>1</v>
      </c>
      <c r="M57" t="b">
        <f t="shared" si="2"/>
        <v>1</v>
      </c>
      <c r="N57" t="b">
        <f t="shared" si="3"/>
        <v>1</v>
      </c>
      <c r="O57" s="13">
        <f t="shared" si="4"/>
        <v>0</v>
      </c>
    </row>
    <row r="58" spans="1:15" ht="51" hidden="1" x14ac:dyDescent="0.3">
      <c r="A58" s="1" t="s">
        <v>91</v>
      </c>
      <c r="B58" s="1" t="s">
        <v>1400</v>
      </c>
      <c r="C58" s="1" t="s">
        <v>99</v>
      </c>
      <c r="D58" s="2" t="s">
        <v>1183</v>
      </c>
      <c r="E58" s="3">
        <v>365.3</v>
      </c>
      <c r="F58" s="8" t="s">
        <v>91</v>
      </c>
      <c r="G58" s="9" t="s">
        <v>1400</v>
      </c>
      <c r="H58" s="9" t="s">
        <v>99</v>
      </c>
      <c r="I58" s="10" t="s">
        <v>1183</v>
      </c>
      <c r="J58" s="11">
        <v>365.3</v>
      </c>
      <c r="K58" t="b">
        <f t="shared" si="0"/>
        <v>1</v>
      </c>
      <c r="L58" t="b">
        <f t="shared" si="1"/>
        <v>1</v>
      </c>
      <c r="M58" t="b">
        <f t="shared" si="2"/>
        <v>1</v>
      </c>
      <c r="N58" t="b">
        <f t="shared" si="3"/>
        <v>1</v>
      </c>
      <c r="O58" s="13">
        <f t="shared" si="4"/>
        <v>0</v>
      </c>
    </row>
    <row r="59" spans="1:15" ht="40.799999999999997" hidden="1" x14ac:dyDescent="0.3">
      <c r="A59" s="1" t="s">
        <v>91</v>
      </c>
      <c r="B59" s="1" t="s">
        <v>1400</v>
      </c>
      <c r="C59" s="1" t="s">
        <v>100</v>
      </c>
      <c r="D59" s="2" t="s">
        <v>1184</v>
      </c>
      <c r="E59" s="3">
        <v>647.29999999999995</v>
      </c>
      <c r="F59" s="8" t="s">
        <v>91</v>
      </c>
      <c r="G59" s="9" t="s">
        <v>1400</v>
      </c>
      <c r="H59" s="9" t="s">
        <v>100</v>
      </c>
      <c r="I59" s="10" t="s">
        <v>1184</v>
      </c>
      <c r="J59" s="11">
        <v>647.29999999999995</v>
      </c>
      <c r="K59" t="b">
        <f t="shared" si="0"/>
        <v>1</v>
      </c>
      <c r="L59" t="b">
        <f t="shared" si="1"/>
        <v>1</v>
      </c>
      <c r="M59" t="b">
        <f t="shared" si="2"/>
        <v>1</v>
      </c>
      <c r="N59" t="b">
        <f t="shared" si="3"/>
        <v>1</v>
      </c>
      <c r="O59" s="13">
        <f t="shared" si="4"/>
        <v>0</v>
      </c>
    </row>
    <row r="60" spans="1:15" ht="48" hidden="1" x14ac:dyDescent="0.3">
      <c r="A60" s="1" t="s">
        <v>91</v>
      </c>
      <c r="B60" s="1" t="s">
        <v>1400</v>
      </c>
      <c r="C60" s="1" t="s">
        <v>101</v>
      </c>
      <c r="D60" s="2" t="s">
        <v>1185</v>
      </c>
      <c r="E60" s="3">
        <v>2128</v>
      </c>
      <c r="F60" s="8" t="s">
        <v>91</v>
      </c>
      <c r="G60" s="9" t="s">
        <v>1400</v>
      </c>
      <c r="H60" s="9" t="s">
        <v>101</v>
      </c>
      <c r="I60" s="10" t="s">
        <v>1185</v>
      </c>
      <c r="J60" s="11">
        <v>2128</v>
      </c>
      <c r="K60" t="b">
        <f t="shared" si="0"/>
        <v>1</v>
      </c>
      <c r="L60" t="b">
        <f t="shared" si="1"/>
        <v>1</v>
      </c>
      <c r="M60" t="b">
        <f t="shared" si="2"/>
        <v>1</v>
      </c>
      <c r="N60" t="b">
        <f t="shared" si="3"/>
        <v>1</v>
      </c>
      <c r="O60" s="13">
        <f t="shared" si="4"/>
        <v>0</v>
      </c>
    </row>
    <row r="61" spans="1:15" ht="40.799999999999997" hidden="1" x14ac:dyDescent="0.3">
      <c r="A61" s="1" t="s">
        <v>91</v>
      </c>
      <c r="B61" s="1" t="s">
        <v>1400</v>
      </c>
      <c r="C61" s="1" t="s">
        <v>102</v>
      </c>
      <c r="D61" s="2" t="s">
        <v>1498</v>
      </c>
      <c r="E61" s="3">
        <v>668</v>
      </c>
      <c r="F61" s="8" t="s">
        <v>91</v>
      </c>
      <c r="G61" s="9" t="s">
        <v>1400</v>
      </c>
      <c r="H61" s="9" t="s">
        <v>102</v>
      </c>
      <c r="I61" s="10" t="s">
        <v>1498</v>
      </c>
      <c r="J61" s="11">
        <v>668</v>
      </c>
      <c r="K61" t="b">
        <f t="shared" si="0"/>
        <v>1</v>
      </c>
      <c r="L61" t="b">
        <f t="shared" si="1"/>
        <v>1</v>
      </c>
      <c r="M61" t="b">
        <f t="shared" si="2"/>
        <v>1</v>
      </c>
      <c r="N61" t="b">
        <f t="shared" si="3"/>
        <v>1</v>
      </c>
      <c r="O61" s="13">
        <f t="shared" si="4"/>
        <v>0</v>
      </c>
    </row>
    <row r="62" spans="1:15" ht="51" hidden="1" x14ac:dyDescent="0.3">
      <c r="A62" s="1" t="s">
        <v>91</v>
      </c>
      <c r="B62" s="1" t="s">
        <v>1400</v>
      </c>
      <c r="C62" s="1" t="s">
        <v>103</v>
      </c>
      <c r="D62" s="2" t="s">
        <v>1499</v>
      </c>
      <c r="E62" s="3">
        <v>668</v>
      </c>
      <c r="F62" s="8" t="s">
        <v>91</v>
      </c>
      <c r="G62" s="9" t="s">
        <v>1400</v>
      </c>
      <c r="H62" s="9" t="s">
        <v>103</v>
      </c>
      <c r="I62" s="10" t="s">
        <v>1499</v>
      </c>
      <c r="J62" s="11">
        <v>668</v>
      </c>
      <c r="K62" t="b">
        <f t="shared" si="0"/>
        <v>1</v>
      </c>
      <c r="L62" t="b">
        <f t="shared" si="1"/>
        <v>1</v>
      </c>
      <c r="M62" t="b">
        <f t="shared" si="2"/>
        <v>1</v>
      </c>
      <c r="N62" t="b">
        <f t="shared" si="3"/>
        <v>1</v>
      </c>
      <c r="O62" s="13">
        <f t="shared" si="4"/>
        <v>0</v>
      </c>
    </row>
    <row r="63" spans="1:15" ht="40.799999999999997" hidden="1" x14ac:dyDescent="0.3">
      <c r="A63" s="1" t="s">
        <v>91</v>
      </c>
      <c r="B63" s="1" t="s">
        <v>1400</v>
      </c>
      <c r="C63" s="1" t="s">
        <v>104</v>
      </c>
      <c r="D63" s="2" t="s">
        <v>1500</v>
      </c>
      <c r="E63" s="3">
        <v>1392.2</v>
      </c>
      <c r="F63" s="8" t="s">
        <v>91</v>
      </c>
      <c r="G63" s="9" t="s">
        <v>1400</v>
      </c>
      <c r="H63" s="9" t="s">
        <v>104</v>
      </c>
      <c r="I63" s="10" t="s">
        <v>1500</v>
      </c>
      <c r="J63" s="11">
        <v>1392.2</v>
      </c>
      <c r="K63" t="b">
        <f t="shared" si="0"/>
        <v>1</v>
      </c>
      <c r="L63" t="b">
        <f t="shared" si="1"/>
        <v>1</v>
      </c>
      <c r="M63" t="b">
        <f t="shared" si="2"/>
        <v>1</v>
      </c>
      <c r="N63" t="b">
        <f t="shared" si="3"/>
        <v>1</v>
      </c>
      <c r="O63" s="13">
        <f t="shared" si="4"/>
        <v>0</v>
      </c>
    </row>
    <row r="64" spans="1:15" ht="60" hidden="1" x14ac:dyDescent="0.3">
      <c r="A64" s="1" t="s">
        <v>91</v>
      </c>
      <c r="B64" s="1" t="s">
        <v>1400</v>
      </c>
      <c r="C64" s="1" t="s">
        <v>105</v>
      </c>
      <c r="D64" s="2" t="s">
        <v>1501</v>
      </c>
      <c r="E64" s="3">
        <v>1392.2</v>
      </c>
      <c r="F64" s="8" t="s">
        <v>91</v>
      </c>
      <c r="G64" s="9" t="s">
        <v>1400</v>
      </c>
      <c r="H64" s="9" t="s">
        <v>105</v>
      </c>
      <c r="I64" s="10" t="s">
        <v>1501</v>
      </c>
      <c r="J64" s="11">
        <v>1392.2</v>
      </c>
      <c r="K64" t="b">
        <f t="shared" si="0"/>
        <v>1</v>
      </c>
      <c r="L64" t="b">
        <f t="shared" si="1"/>
        <v>1</v>
      </c>
      <c r="M64" t="b">
        <f t="shared" si="2"/>
        <v>1</v>
      </c>
      <c r="N64" t="b">
        <f t="shared" si="3"/>
        <v>1</v>
      </c>
      <c r="O64" s="13">
        <f t="shared" si="4"/>
        <v>0</v>
      </c>
    </row>
    <row r="65" spans="1:15" ht="122.4" hidden="1" x14ac:dyDescent="0.3">
      <c r="A65" s="1" t="s">
        <v>91</v>
      </c>
      <c r="B65" s="1" t="s">
        <v>1400</v>
      </c>
      <c r="C65" s="1" t="s">
        <v>106</v>
      </c>
      <c r="D65" s="2" t="s">
        <v>1502</v>
      </c>
      <c r="E65" s="3">
        <v>41011.5</v>
      </c>
      <c r="F65" s="8" t="s">
        <v>91</v>
      </c>
      <c r="G65" s="9" t="s">
        <v>1400</v>
      </c>
      <c r="H65" s="9" t="s">
        <v>106</v>
      </c>
      <c r="I65" s="10" t="s">
        <v>1502</v>
      </c>
      <c r="J65" s="11">
        <v>41011.5</v>
      </c>
      <c r="K65" t="b">
        <f t="shared" si="0"/>
        <v>1</v>
      </c>
      <c r="L65" t="b">
        <f t="shared" si="1"/>
        <v>1</v>
      </c>
      <c r="M65" t="b">
        <f t="shared" si="2"/>
        <v>1</v>
      </c>
      <c r="N65" t="b">
        <f t="shared" si="3"/>
        <v>1</v>
      </c>
      <c r="O65" s="13">
        <f t="shared" si="4"/>
        <v>0</v>
      </c>
    </row>
    <row r="66" spans="1:15" ht="84" hidden="1" x14ac:dyDescent="0.3">
      <c r="A66" s="1" t="s">
        <v>91</v>
      </c>
      <c r="B66" s="1" t="s">
        <v>1400</v>
      </c>
      <c r="C66" s="1" t="s">
        <v>107</v>
      </c>
      <c r="D66" s="2" t="s">
        <v>1503</v>
      </c>
      <c r="E66" s="3">
        <v>41011.5</v>
      </c>
      <c r="F66" s="8" t="s">
        <v>91</v>
      </c>
      <c r="G66" s="9" t="s">
        <v>1400</v>
      </c>
      <c r="H66" s="9" t="s">
        <v>107</v>
      </c>
      <c r="I66" s="10" t="s">
        <v>1503</v>
      </c>
      <c r="J66" s="11">
        <v>41011.5</v>
      </c>
      <c r="K66" t="b">
        <f t="shared" si="0"/>
        <v>1</v>
      </c>
      <c r="L66" t="b">
        <f t="shared" si="1"/>
        <v>1</v>
      </c>
      <c r="M66" t="b">
        <f t="shared" si="2"/>
        <v>1</v>
      </c>
      <c r="N66" t="b">
        <f t="shared" si="3"/>
        <v>1</v>
      </c>
      <c r="O66" s="13">
        <f t="shared" si="4"/>
        <v>0</v>
      </c>
    </row>
    <row r="67" spans="1:15" ht="72" hidden="1" x14ac:dyDescent="0.3">
      <c r="A67" s="1" t="s">
        <v>91</v>
      </c>
      <c r="B67" s="1" t="s">
        <v>1400</v>
      </c>
      <c r="C67" s="1" t="s">
        <v>108</v>
      </c>
      <c r="D67" s="2" t="s">
        <v>37</v>
      </c>
      <c r="E67" s="3">
        <v>4382.6000000000004</v>
      </c>
      <c r="F67" s="8" t="s">
        <v>91</v>
      </c>
      <c r="G67" s="9" t="s">
        <v>1400</v>
      </c>
      <c r="H67" s="9" t="s">
        <v>108</v>
      </c>
      <c r="I67" s="10" t="s">
        <v>37</v>
      </c>
      <c r="J67" s="11">
        <v>4382.6000000000004</v>
      </c>
      <c r="K67" t="b">
        <f t="shared" ref="K67:K130" si="5">EXACT(A67,F67)</f>
        <v>1</v>
      </c>
      <c r="L67" t="b">
        <f t="shared" ref="L67:L130" si="6">EXACT(B67,G67)</f>
        <v>1</v>
      </c>
      <c r="M67" t="b">
        <f t="shared" ref="M67:M130" si="7">EXACT(C67,H67)</f>
        <v>1</v>
      </c>
      <c r="N67" t="b">
        <f t="shared" ref="N67:N130" si="8">EXACT(D67,I67)</f>
        <v>1</v>
      </c>
      <c r="O67" s="13">
        <f t="shared" ref="O67:O130" si="9">E67-J67</f>
        <v>0</v>
      </c>
    </row>
    <row r="68" spans="1:15" ht="72" hidden="1" x14ac:dyDescent="0.3">
      <c r="A68" s="1" t="s">
        <v>91</v>
      </c>
      <c r="B68" s="1" t="s">
        <v>1400</v>
      </c>
      <c r="C68" s="1" t="s">
        <v>109</v>
      </c>
      <c r="D68" s="2" t="s">
        <v>38</v>
      </c>
      <c r="E68" s="3">
        <v>36628.9</v>
      </c>
      <c r="F68" s="8" t="s">
        <v>91</v>
      </c>
      <c r="G68" s="9" t="s">
        <v>1400</v>
      </c>
      <c r="H68" s="9" t="s">
        <v>109</v>
      </c>
      <c r="I68" s="10" t="s">
        <v>38</v>
      </c>
      <c r="J68" s="11">
        <v>36628.9</v>
      </c>
      <c r="K68" t="b">
        <f t="shared" si="5"/>
        <v>1</v>
      </c>
      <c r="L68" t="b">
        <f t="shared" si="6"/>
        <v>1</v>
      </c>
      <c r="M68" t="b">
        <f t="shared" si="7"/>
        <v>1</v>
      </c>
      <c r="N68" t="b">
        <f t="shared" si="8"/>
        <v>1</v>
      </c>
      <c r="O68" s="13">
        <f t="shared" si="9"/>
        <v>0</v>
      </c>
    </row>
    <row r="69" spans="1:15" ht="71.400000000000006" hidden="1" x14ac:dyDescent="0.3">
      <c r="A69" s="1" t="s">
        <v>91</v>
      </c>
      <c r="B69" s="1" t="s">
        <v>1400</v>
      </c>
      <c r="C69" s="1" t="s">
        <v>79</v>
      </c>
      <c r="D69" s="2" t="s">
        <v>1232</v>
      </c>
      <c r="E69" s="3">
        <v>35</v>
      </c>
      <c r="F69" s="8" t="s">
        <v>91</v>
      </c>
      <c r="G69" s="9" t="s">
        <v>1400</v>
      </c>
      <c r="H69" s="9" t="s">
        <v>79</v>
      </c>
      <c r="I69" s="10" t="s">
        <v>1232</v>
      </c>
      <c r="J69" s="11">
        <v>35</v>
      </c>
      <c r="K69" t="b">
        <f t="shared" si="5"/>
        <v>1</v>
      </c>
      <c r="L69" t="b">
        <f t="shared" si="6"/>
        <v>1</v>
      </c>
      <c r="M69" t="b">
        <f t="shared" si="7"/>
        <v>1</v>
      </c>
      <c r="N69" t="b">
        <f t="shared" si="8"/>
        <v>1</v>
      </c>
      <c r="O69" s="13">
        <f t="shared" si="9"/>
        <v>0</v>
      </c>
    </row>
    <row r="70" spans="1:15" ht="51" hidden="1" x14ac:dyDescent="0.3">
      <c r="A70" s="1" t="s">
        <v>91</v>
      </c>
      <c r="B70" s="1" t="s">
        <v>1400</v>
      </c>
      <c r="C70" s="1" t="s">
        <v>86</v>
      </c>
      <c r="D70" s="2" t="s">
        <v>1233</v>
      </c>
      <c r="E70" s="3">
        <v>35</v>
      </c>
      <c r="F70" s="8" t="s">
        <v>91</v>
      </c>
      <c r="G70" s="9" t="s">
        <v>1400</v>
      </c>
      <c r="H70" s="9" t="s">
        <v>86</v>
      </c>
      <c r="I70" s="10" t="s">
        <v>1233</v>
      </c>
      <c r="J70" s="11">
        <v>35</v>
      </c>
      <c r="K70" t="b">
        <f t="shared" si="5"/>
        <v>1</v>
      </c>
      <c r="L70" t="b">
        <f t="shared" si="6"/>
        <v>1</v>
      </c>
      <c r="M70" t="b">
        <f t="shared" si="7"/>
        <v>1</v>
      </c>
      <c r="N70" t="b">
        <f t="shared" si="8"/>
        <v>1</v>
      </c>
      <c r="O70" s="13">
        <f t="shared" si="9"/>
        <v>0</v>
      </c>
    </row>
    <row r="71" spans="1:15" ht="40.799999999999997" hidden="1" x14ac:dyDescent="0.3">
      <c r="A71" s="1" t="s">
        <v>91</v>
      </c>
      <c r="B71" s="1" t="s">
        <v>1400</v>
      </c>
      <c r="C71" s="1" t="s">
        <v>87</v>
      </c>
      <c r="D71" s="2" t="s">
        <v>1234</v>
      </c>
      <c r="E71" s="3">
        <v>35</v>
      </c>
      <c r="F71" s="8" t="s">
        <v>91</v>
      </c>
      <c r="G71" s="9" t="s">
        <v>1400</v>
      </c>
      <c r="H71" s="9" t="s">
        <v>87</v>
      </c>
      <c r="I71" s="10" t="s">
        <v>1234</v>
      </c>
      <c r="J71" s="11">
        <v>35</v>
      </c>
      <c r="K71" t="b">
        <f t="shared" si="5"/>
        <v>1</v>
      </c>
      <c r="L71" t="b">
        <f t="shared" si="6"/>
        <v>1</v>
      </c>
      <c r="M71" t="b">
        <f t="shared" si="7"/>
        <v>1</v>
      </c>
      <c r="N71" t="b">
        <f t="shared" si="8"/>
        <v>1</v>
      </c>
      <c r="O71" s="13">
        <f t="shared" si="9"/>
        <v>0</v>
      </c>
    </row>
    <row r="72" spans="1:15" ht="51" hidden="1" x14ac:dyDescent="0.3">
      <c r="A72" s="1" t="s">
        <v>1302</v>
      </c>
      <c r="B72" s="1" t="s">
        <v>1393</v>
      </c>
      <c r="C72" s="1" t="s">
        <v>62</v>
      </c>
      <c r="D72" s="2" t="s">
        <v>1196</v>
      </c>
      <c r="E72" s="3">
        <v>50883.5</v>
      </c>
      <c r="F72" s="8" t="s">
        <v>1302</v>
      </c>
      <c r="G72" s="9" t="s">
        <v>1393</v>
      </c>
      <c r="H72" s="9" t="s">
        <v>62</v>
      </c>
      <c r="I72" s="10" t="s">
        <v>1196</v>
      </c>
      <c r="J72" s="11">
        <v>50883.5</v>
      </c>
      <c r="K72" t="b">
        <f t="shared" si="5"/>
        <v>1</v>
      </c>
      <c r="L72" t="b">
        <f t="shared" si="6"/>
        <v>1</v>
      </c>
      <c r="M72" t="b">
        <f t="shared" si="7"/>
        <v>1</v>
      </c>
      <c r="N72" t="b">
        <f t="shared" si="8"/>
        <v>1</v>
      </c>
      <c r="O72" s="13">
        <f t="shared" si="9"/>
        <v>0</v>
      </c>
    </row>
    <row r="73" spans="1:15" ht="24" hidden="1" x14ac:dyDescent="0.3">
      <c r="A73" s="1" t="s">
        <v>1302</v>
      </c>
      <c r="B73" s="1" t="s">
        <v>1393</v>
      </c>
      <c r="C73" s="1" t="s">
        <v>63</v>
      </c>
      <c r="D73" s="2" t="s">
        <v>115</v>
      </c>
      <c r="E73" s="3">
        <v>50883.5</v>
      </c>
      <c r="F73" s="8" t="s">
        <v>1302</v>
      </c>
      <c r="G73" s="9" t="s">
        <v>1393</v>
      </c>
      <c r="H73" s="9" t="s">
        <v>63</v>
      </c>
      <c r="I73" s="10" t="s">
        <v>115</v>
      </c>
      <c r="J73" s="11">
        <v>50883.5</v>
      </c>
      <c r="K73" t="b">
        <f t="shared" si="5"/>
        <v>1</v>
      </c>
      <c r="L73" t="b">
        <f t="shared" si="6"/>
        <v>1</v>
      </c>
      <c r="M73" t="b">
        <f t="shared" si="7"/>
        <v>1</v>
      </c>
      <c r="N73" t="b">
        <f t="shared" si="8"/>
        <v>1</v>
      </c>
      <c r="O73" s="13">
        <f t="shared" si="9"/>
        <v>0</v>
      </c>
    </row>
    <row r="74" spans="1:15" ht="36" hidden="1" x14ac:dyDescent="0.3">
      <c r="A74" s="1" t="s">
        <v>1302</v>
      </c>
      <c r="B74" s="1" t="s">
        <v>1393</v>
      </c>
      <c r="C74" s="1" t="s">
        <v>1303</v>
      </c>
      <c r="D74" s="2" t="s">
        <v>1304</v>
      </c>
      <c r="E74" s="3">
        <v>50883.5</v>
      </c>
      <c r="F74" s="8" t="s">
        <v>1302</v>
      </c>
      <c r="G74" s="9" t="s">
        <v>1393</v>
      </c>
      <c r="H74" s="9" t="s">
        <v>1303</v>
      </c>
      <c r="I74" s="10" t="s">
        <v>1304</v>
      </c>
      <c r="J74" s="11">
        <v>50883.5</v>
      </c>
      <c r="K74" t="b">
        <f t="shared" si="5"/>
        <v>1</v>
      </c>
      <c r="L74" t="b">
        <f t="shared" si="6"/>
        <v>1</v>
      </c>
      <c r="M74" t="b">
        <f t="shared" si="7"/>
        <v>1</v>
      </c>
      <c r="N74" t="b">
        <f t="shared" si="8"/>
        <v>1</v>
      </c>
      <c r="O74" s="13">
        <f t="shared" si="9"/>
        <v>0</v>
      </c>
    </row>
    <row r="75" spans="1:15" ht="51" hidden="1" x14ac:dyDescent="0.3">
      <c r="A75" s="1" t="s">
        <v>110</v>
      </c>
      <c r="B75" s="1" t="s">
        <v>1401</v>
      </c>
      <c r="C75" s="1" t="s">
        <v>112</v>
      </c>
      <c r="D75" s="2" t="s">
        <v>1504</v>
      </c>
      <c r="E75" s="3">
        <v>51788.25</v>
      </c>
      <c r="F75" s="8" t="s">
        <v>110</v>
      </c>
      <c r="G75" s="9" t="s">
        <v>1401</v>
      </c>
      <c r="H75" s="9" t="s">
        <v>112</v>
      </c>
      <c r="I75" s="10" t="s">
        <v>1504</v>
      </c>
      <c r="J75" s="11">
        <v>51788.25</v>
      </c>
      <c r="K75" t="b">
        <f t="shared" si="5"/>
        <v>1</v>
      </c>
      <c r="L75" t="b">
        <f t="shared" si="6"/>
        <v>1</v>
      </c>
      <c r="M75" t="b">
        <f t="shared" si="7"/>
        <v>1</v>
      </c>
      <c r="N75" t="b">
        <f t="shared" si="8"/>
        <v>1</v>
      </c>
      <c r="O75" s="13">
        <f t="shared" si="9"/>
        <v>0</v>
      </c>
    </row>
    <row r="76" spans="1:15" ht="40.799999999999997" hidden="1" x14ac:dyDescent="0.3">
      <c r="A76" s="1" t="s">
        <v>110</v>
      </c>
      <c r="B76" s="1" t="s">
        <v>1401</v>
      </c>
      <c r="C76" s="1" t="s">
        <v>131</v>
      </c>
      <c r="D76" s="2" t="s">
        <v>1505</v>
      </c>
      <c r="E76" s="3">
        <v>753.5</v>
      </c>
      <c r="F76" s="8" t="s">
        <v>110</v>
      </c>
      <c r="G76" s="9" t="s">
        <v>1401</v>
      </c>
      <c r="H76" s="9" t="s">
        <v>131</v>
      </c>
      <c r="I76" s="10" t="s">
        <v>1505</v>
      </c>
      <c r="J76" s="11">
        <v>753.5</v>
      </c>
      <c r="K76" t="b">
        <f t="shared" si="5"/>
        <v>1</v>
      </c>
      <c r="L76" t="b">
        <f t="shared" si="6"/>
        <v>1</v>
      </c>
      <c r="M76" t="b">
        <f t="shared" si="7"/>
        <v>1</v>
      </c>
      <c r="N76" t="b">
        <f t="shared" si="8"/>
        <v>1</v>
      </c>
      <c r="O76" s="13">
        <f t="shared" si="9"/>
        <v>0</v>
      </c>
    </row>
    <row r="77" spans="1:15" ht="60" hidden="1" x14ac:dyDescent="0.3">
      <c r="A77" s="1" t="s">
        <v>110</v>
      </c>
      <c r="B77" s="1" t="s">
        <v>1401</v>
      </c>
      <c r="C77" s="1" t="s">
        <v>132</v>
      </c>
      <c r="D77" s="2" t="s">
        <v>1506</v>
      </c>
      <c r="E77" s="3">
        <v>753.5</v>
      </c>
      <c r="F77" s="8" t="s">
        <v>110</v>
      </c>
      <c r="G77" s="9" t="s">
        <v>1401</v>
      </c>
      <c r="H77" s="9" t="s">
        <v>132</v>
      </c>
      <c r="I77" s="10" t="s">
        <v>1506</v>
      </c>
      <c r="J77" s="11">
        <v>753.5</v>
      </c>
      <c r="K77" t="b">
        <f t="shared" si="5"/>
        <v>1</v>
      </c>
      <c r="L77" t="b">
        <f t="shared" si="6"/>
        <v>1</v>
      </c>
      <c r="M77" t="b">
        <f t="shared" si="7"/>
        <v>1</v>
      </c>
      <c r="N77" t="b">
        <f t="shared" si="8"/>
        <v>1</v>
      </c>
      <c r="O77" s="13">
        <f t="shared" si="9"/>
        <v>0</v>
      </c>
    </row>
    <row r="78" spans="1:15" ht="36" hidden="1" x14ac:dyDescent="0.3">
      <c r="A78" s="1" t="s">
        <v>110</v>
      </c>
      <c r="B78" s="1" t="s">
        <v>1401</v>
      </c>
      <c r="C78" s="1" t="s">
        <v>125</v>
      </c>
      <c r="D78" s="2" t="s">
        <v>886</v>
      </c>
      <c r="E78" s="3">
        <v>753.5</v>
      </c>
      <c r="F78" s="8" t="s">
        <v>110</v>
      </c>
      <c r="G78" s="9" t="s">
        <v>1401</v>
      </c>
      <c r="H78" s="9" t="s">
        <v>125</v>
      </c>
      <c r="I78" s="10" t="s">
        <v>886</v>
      </c>
      <c r="J78" s="11">
        <v>753.5</v>
      </c>
      <c r="K78" t="b">
        <f t="shared" si="5"/>
        <v>1</v>
      </c>
      <c r="L78" t="b">
        <f t="shared" si="6"/>
        <v>1</v>
      </c>
      <c r="M78" t="b">
        <f t="shared" si="7"/>
        <v>1</v>
      </c>
      <c r="N78" t="b">
        <f t="shared" si="8"/>
        <v>1</v>
      </c>
      <c r="O78" s="13">
        <f t="shared" si="9"/>
        <v>0</v>
      </c>
    </row>
    <row r="79" spans="1:15" ht="40.799999999999997" hidden="1" x14ac:dyDescent="0.3">
      <c r="A79" s="1" t="s">
        <v>110</v>
      </c>
      <c r="B79" s="1" t="s">
        <v>1401</v>
      </c>
      <c r="C79" s="1" t="s">
        <v>133</v>
      </c>
      <c r="D79" s="2" t="s">
        <v>1507</v>
      </c>
      <c r="E79" s="3">
        <v>51034.75</v>
      </c>
      <c r="F79" s="8" t="s">
        <v>110</v>
      </c>
      <c r="G79" s="9" t="s">
        <v>1401</v>
      </c>
      <c r="H79" s="9" t="s">
        <v>133</v>
      </c>
      <c r="I79" s="10" t="s">
        <v>1507</v>
      </c>
      <c r="J79" s="11">
        <v>51034.75</v>
      </c>
      <c r="K79" t="b">
        <f t="shared" si="5"/>
        <v>1</v>
      </c>
      <c r="L79" t="b">
        <f t="shared" si="6"/>
        <v>1</v>
      </c>
      <c r="M79" t="b">
        <f t="shared" si="7"/>
        <v>1</v>
      </c>
      <c r="N79" t="b">
        <f t="shared" si="8"/>
        <v>1</v>
      </c>
      <c r="O79" s="13">
        <f t="shared" si="9"/>
        <v>0</v>
      </c>
    </row>
    <row r="80" spans="1:15" ht="61.2" hidden="1" x14ac:dyDescent="0.3">
      <c r="A80" s="1" t="s">
        <v>110</v>
      </c>
      <c r="B80" s="1" t="s">
        <v>1401</v>
      </c>
      <c r="C80" s="1" t="s">
        <v>134</v>
      </c>
      <c r="D80" s="2" t="s">
        <v>1508</v>
      </c>
      <c r="E80" s="3">
        <v>8053</v>
      </c>
      <c r="F80" s="8" t="s">
        <v>110</v>
      </c>
      <c r="G80" s="9" t="s">
        <v>1401</v>
      </c>
      <c r="H80" s="9" t="s">
        <v>134</v>
      </c>
      <c r="I80" s="10" t="s">
        <v>1508</v>
      </c>
      <c r="J80" s="11">
        <v>8053</v>
      </c>
      <c r="K80" t="b">
        <f t="shared" si="5"/>
        <v>1</v>
      </c>
      <c r="L80" t="b">
        <f t="shared" si="6"/>
        <v>1</v>
      </c>
      <c r="M80" t="b">
        <f t="shared" si="7"/>
        <v>1</v>
      </c>
      <c r="N80" t="b">
        <f t="shared" si="8"/>
        <v>1</v>
      </c>
      <c r="O80" s="13">
        <f t="shared" si="9"/>
        <v>0</v>
      </c>
    </row>
    <row r="81" spans="1:15" ht="51" hidden="1" x14ac:dyDescent="0.3">
      <c r="A81" s="1" t="s">
        <v>110</v>
      </c>
      <c r="B81" s="1" t="s">
        <v>1401</v>
      </c>
      <c r="C81" s="1" t="s">
        <v>126</v>
      </c>
      <c r="D81" s="2" t="s">
        <v>897</v>
      </c>
      <c r="E81" s="3">
        <v>8053</v>
      </c>
      <c r="F81" s="8" t="s">
        <v>110</v>
      </c>
      <c r="G81" s="9" t="s">
        <v>1401</v>
      </c>
      <c r="H81" s="9" t="s">
        <v>126</v>
      </c>
      <c r="I81" s="10" t="s">
        <v>897</v>
      </c>
      <c r="J81" s="11">
        <v>8053</v>
      </c>
      <c r="K81" t="b">
        <f t="shared" si="5"/>
        <v>1</v>
      </c>
      <c r="L81" t="b">
        <f t="shared" si="6"/>
        <v>1</v>
      </c>
      <c r="M81" t="b">
        <f t="shared" si="7"/>
        <v>1</v>
      </c>
      <c r="N81" t="b">
        <f t="shared" si="8"/>
        <v>1</v>
      </c>
      <c r="O81" s="13">
        <f t="shared" si="9"/>
        <v>0</v>
      </c>
    </row>
    <row r="82" spans="1:15" ht="61.2" hidden="1" x14ac:dyDescent="0.3">
      <c r="A82" s="1" t="s">
        <v>110</v>
      </c>
      <c r="B82" s="1" t="s">
        <v>1401</v>
      </c>
      <c r="C82" s="1" t="s">
        <v>135</v>
      </c>
      <c r="D82" s="2" t="s">
        <v>1509</v>
      </c>
      <c r="E82" s="3">
        <v>31816.400000000001</v>
      </c>
      <c r="F82" s="8" t="s">
        <v>110</v>
      </c>
      <c r="G82" s="9" t="s">
        <v>1401</v>
      </c>
      <c r="H82" s="9" t="s">
        <v>135</v>
      </c>
      <c r="I82" s="10" t="s">
        <v>1509</v>
      </c>
      <c r="J82" s="11">
        <v>31816.400000000001</v>
      </c>
      <c r="K82" t="b">
        <f t="shared" si="5"/>
        <v>1</v>
      </c>
      <c r="L82" t="b">
        <f t="shared" si="6"/>
        <v>1</v>
      </c>
      <c r="M82" t="b">
        <f t="shared" si="7"/>
        <v>1</v>
      </c>
      <c r="N82" t="b">
        <f t="shared" si="8"/>
        <v>1</v>
      </c>
      <c r="O82" s="13">
        <f t="shared" si="9"/>
        <v>0</v>
      </c>
    </row>
    <row r="83" spans="1:15" ht="61.2" hidden="1" x14ac:dyDescent="0.3">
      <c r="A83" s="1" t="s">
        <v>110</v>
      </c>
      <c r="B83" s="1" t="s">
        <v>1401</v>
      </c>
      <c r="C83" s="1" t="s">
        <v>127</v>
      </c>
      <c r="D83" s="2" t="s">
        <v>710</v>
      </c>
      <c r="E83" s="3">
        <v>29361</v>
      </c>
      <c r="F83" s="8" t="s">
        <v>110</v>
      </c>
      <c r="G83" s="9" t="s">
        <v>1401</v>
      </c>
      <c r="H83" s="9" t="s">
        <v>127</v>
      </c>
      <c r="I83" s="10" t="s">
        <v>710</v>
      </c>
      <c r="J83" s="11">
        <v>29361</v>
      </c>
      <c r="K83" t="b">
        <f t="shared" si="5"/>
        <v>1</v>
      </c>
      <c r="L83" t="b">
        <f t="shared" si="6"/>
        <v>1</v>
      </c>
      <c r="M83" t="b">
        <f t="shared" si="7"/>
        <v>1</v>
      </c>
      <c r="N83" t="b">
        <f t="shared" si="8"/>
        <v>1</v>
      </c>
      <c r="O83" s="13">
        <f t="shared" si="9"/>
        <v>0</v>
      </c>
    </row>
    <row r="84" spans="1:15" ht="61.2" hidden="1" x14ac:dyDescent="0.3">
      <c r="A84" s="1" t="s">
        <v>110</v>
      </c>
      <c r="B84" s="1" t="s">
        <v>1401</v>
      </c>
      <c r="C84" s="1" t="s">
        <v>128</v>
      </c>
      <c r="D84" s="2" t="s">
        <v>899</v>
      </c>
      <c r="E84" s="3">
        <v>2455.4</v>
      </c>
      <c r="F84" s="8" t="s">
        <v>110</v>
      </c>
      <c r="G84" s="9" t="s">
        <v>1401</v>
      </c>
      <c r="H84" s="9" t="s">
        <v>128</v>
      </c>
      <c r="I84" s="10" t="s">
        <v>899</v>
      </c>
      <c r="J84" s="11">
        <v>2455.4</v>
      </c>
      <c r="K84" t="b">
        <f t="shared" si="5"/>
        <v>1</v>
      </c>
      <c r="L84" t="b">
        <f t="shared" si="6"/>
        <v>1</v>
      </c>
      <c r="M84" t="b">
        <f t="shared" si="7"/>
        <v>1</v>
      </c>
      <c r="N84" t="b">
        <f t="shared" si="8"/>
        <v>1</v>
      </c>
      <c r="O84" s="13">
        <f t="shared" si="9"/>
        <v>0</v>
      </c>
    </row>
    <row r="85" spans="1:15" ht="84" hidden="1" x14ac:dyDescent="0.3">
      <c r="A85" s="1" t="s">
        <v>110</v>
      </c>
      <c r="B85" s="1" t="s">
        <v>1401</v>
      </c>
      <c r="C85" s="1" t="s">
        <v>136</v>
      </c>
      <c r="D85" s="2" t="s">
        <v>1510</v>
      </c>
      <c r="E85" s="3">
        <v>11165.35</v>
      </c>
      <c r="F85" s="8" t="s">
        <v>110</v>
      </c>
      <c r="G85" s="9" t="s">
        <v>1401</v>
      </c>
      <c r="H85" s="9" t="s">
        <v>136</v>
      </c>
      <c r="I85" s="10" t="s">
        <v>1510</v>
      </c>
      <c r="J85" s="11">
        <v>11165.35</v>
      </c>
      <c r="K85" t="b">
        <f t="shared" si="5"/>
        <v>1</v>
      </c>
      <c r="L85" t="b">
        <f t="shared" si="6"/>
        <v>1</v>
      </c>
      <c r="M85" t="b">
        <f t="shared" si="7"/>
        <v>1</v>
      </c>
      <c r="N85" t="b">
        <f t="shared" si="8"/>
        <v>1</v>
      </c>
      <c r="O85" s="13">
        <f t="shared" si="9"/>
        <v>0</v>
      </c>
    </row>
    <row r="86" spans="1:15" ht="40.799999999999997" hidden="1" x14ac:dyDescent="0.3">
      <c r="A86" s="1" t="s">
        <v>110</v>
      </c>
      <c r="B86" s="1" t="s">
        <v>1401</v>
      </c>
      <c r="C86" s="1" t="s">
        <v>129</v>
      </c>
      <c r="D86" s="2" t="s">
        <v>901</v>
      </c>
      <c r="E86" s="3">
        <v>10666</v>
      </c>
      <c r="F86" s="8" t="s">
        <v>110</v>
      </c>
      <c r="G86" s="9" t="s">
        <v>1401</v>
      </c>
      <c r="H86" s="9" t="s">
        <v>129</v>
      </c>
      <c r="I86" s="10" t="s">
        <v>901</v>
      </c>
      <c r="J86" s="11">
        <v>10666</v>
      </c>
      <c r="K86" t="b">
        <f t="shared" si="5"/>
        <v>1</v>
      </c>
      <c r="L86" t="b">
        <f t="shared" si="6"/>
        <v>1</v>
      </c>
      <c r="M86" t="b">
        <f t="shared" si="7"/>
        <v>1</v>
      </c>
      <c r="N86" t="b">
        <f t="shared" si="8"/>
        <v>1</v>
      </c>
      <c r="O86" s="13">
        <f t="shared" si="9"/>
        <v>0</v>
      </c>
    </row>
    <row r="87" spans="1:15" ht="40.799999999999997" hidden="1" x14ac:dyDescent="0.3">
      <c r="A87" s="1" t="s">
        <v>110</v>
      </c>
      <c r="B87" s="1" t="s">
        <v>1401</v>
      </c>
      <c r="C87" s="1" t="s">
        <v>1434</v>
      </c>
      <c r="D87" s="2" t="s">
        <v>1435</v>
      </c>
      <c r="E87" s="3">
        <v>499.35</v>
      </c>
      <c r="F87" s="8" t="s">
        <v>110</v>
      </c>
      <c r="G87" s="9" t="s">
        <v>1401</v>
      </c>
      <c r="H87" s="9" t="s">
        <v>1434</v>
      </c>
      <c r="I87" s="10" t="s">
        <v>1435</v>
      </c>
      <c r="J87" s="11">
        <v>499.35</v>
      </c>
      <c r="K87" t="b">
        <f t="shared" si="5"/>
        <v>1</v>
      </c>
      <c r="L87" t="b">
        <f t="shared" si="6"/>
        <v>1</v>
      </c>
      <c r="M87" t="b">
        <f t="shared" si="7"/>
        <v>1</v>
      </c>
      <c r="N87" t="b">
        <f t="shared" si="8"/>
        <v>1</v>
      </c>
      <c r="O87" s="13">
        <f t="shared" si="9"/>
        <v>0</v>
      </c>
    </row>
    <row r="88" spans="1:15" ht="51" hidden="1" x14ac:dyDescent="0.3">
      <c r="A88" s="1" t="s">
        <v>110</v>
      </c>
      <c r="B88" s="1" t="s">
        <v>1402</v>
      </c>
      <c r="C88" s="1" t="s">
        <v>112</v>
      </c>
      <c r="D88" s="2" t="s">
        <v>1504</v>
      </c>
      <c r="E88" s="3">
        <v>5382.9</v>
      </c>
      <c r="F88" s="8" t="s">
        <v>110</v>
      </c>
      <c r="G88" s="9" t="s">
        <v>1402</v>
      </c>
      <c r="H88" s="9" t="s">
        <v>112</v>
      </c>
      <c r="I88" s="10" t="s">
        <v>1504</v>
      </c>
      <c r="J88" s="11">
        <v>5382.9</v>
      </c>
      <c r="K88" t="b">
        <f t="shared" si="5"/>
        <v>1</v>
      </c>
      <c r="L88" t="b">
        <f t="shared" si="6"/>
        <v>1</v>
      </c>
      <c r="M88" t="b">
        <f t="shared" si="7"/>
        <v>1</v>
      </c>
      <c r="N88" t="b">
        <f t="shared" si="8"/>
        <v>1</v>
      </c>
      <c r="O88" s="13">
        <f t="shared" si="9"/>
        <v>0</v>
      </c>
    </row>
    <row r="89" spans="1:15" ht="40.799999999999997" hidden="1" x14ac:dyDescent="0.3">
      <c r="A89" s="1" t="s">
        <v>110</v>
      </c>
      <c r="B89" s="1" t="s">
        <v>1402</v>
      </c>
      <c r="C89" s="1" t="s">
        <v>131</v>
      </c>
      <c r="D89" s="2" t="s">
        <v>1505</v>
      </c>
      <c r="E89" s="3">
        <v>5382.9</v>
      </c>
      <c r="F89" s="8" t="s">
        <v>110</v>
      </c>
      <c r="G89" s="9" t="s">
        <v>1402</v>
      </c>
      <c r="H89" s="9" t="s">
        <v>131</v>
      </c>
      <c r="I89" s="10" t="s">
        <v>1505</v>
      </c>
      <c r="J89" s="11">
        <v>5382.9</v>
      </c>
      <c r="K89" t="b">
        <f t="shared" si="5"/>
        <v>1</v>
      </c>
      <c r="L89" t="b">
        <f t="shared" si="6"/>
        <v>1</v>
      </c>
      <c r="M89" t="b">
        <f t="shared" si="7"/>
        <v>1</v>
      </c>
      <c r="N89" t="b">
        <f t="shared" si="8"/>
        <v>1</v>
      </c>
      <c r="O89" s="13">
        <f t="shared" si="9"/>
        <v>0</v>
      </c>
    </row>
    <row r="90" spans="1:15" ht="60" hidden="1" x14ac:dyDescent="0.3">
      <c r="A90" s="1" t="s">
        <v>110</v>
      </c>
      <c r="B90" s="1" t="s">
        <v>1402</v>
      </c>
      <c r="C90" s="1" t="s">
        <v>132</v>
      </c>
      <c r="D90" s="2" t="s">
        <v>1506</v>
      </c>
      <c r="E90" s="3">
        <v>1167.5</v>
      </c>
      <c r="F90" s="8" t="s">
        <v>110</v>
      </c>
      <c r="G90" s="9" t="s">
        <v>1402</v>
      </c>
      <c r="H90" s="9" t="s">
        <v>132</v>
      </c>
      <c r="I90" s="10" t="s">
        <v>1506</v>
      </c>
      <c r="J90" s="11">
        <v>1167.5</v>
      </c>
      <c r="K90" t="b">
        <f t="shared" si="5"/>
        <v>1</v>
      </c>
      <c r="L90" t="b">
        <f t="shared" si="6"/>
        <v>1</v>
      </c>
      <c r="M90" t="b">
        <f t="shared" si="7"/>
        <v>1</v>
      </c>
      <c r="N90" t="b">
        <f t="shared" si="8"/>
        <v>1</v>
      </c>
      <c r="O90" s="13">
        <f t="shared" si="9"/>
        <v>0</v>
      </c>
    </row>
    <row r="91" spans="1:15" ht="40.799999999999997" hidden="1" x14ac:dyDescent="0.3">
      <c r="A91" s="1" t="s">
        <v>110</v>
      </c>
      <c r="B91" s="1" t="s">
        <v>1402</v>
      </c>
      <c r="C91" s="1" t="s">
        <v>137</v>
      </c>
      <c r="D91" s="2" t="s">
        <v>885</v>
      </c>
      <c r="E91" s="3">
        <v>1167.5</v>
      </c>
      <c r="F91" s="8" t="s">
        <v>110</v>
      </c>
      <c r="G91" s="9" t="s">
        <v>1402</v>
      </c>
      <c r="H91" s="9" t="s">
        <v>137</v>
      </c>
      <c r="I91" s="10" t="s">
        <v>885</v>
      </c>
      <c r="J91" s="11">
        <v>1167.5</v>
      </c>
      <c r="K91" t="b">
        <f t="shared" si="5"/>
        <v>1</v>
      </c>
      <c r="L91" t="b">
        <f t="shared" si="6"/>
        <v>1</v>
      </c>
      <c r="M91" t="b">
        <f t="shared" si="7"/>
        <v>1</v>
      </c>
      <c r="N91" t="b">
        <f t="shared" si="8"/>
        <v>1</v>
      </c>
      <c r="O91" s="13">
        <f t="shared" si="9"/>
        <v>0</v>
      </c>
    </row>
    <row r="92" spans="1:15" ht="72" hidden="1" x14ac:dyDescent="0.3">
      <c r="A92" s="1" t="s">
        <v>110</v>
      </c>
      <c r="B92" s="1" t="s">
        <v>1402</v>
      </c>
      <c r="C92" s="1" t="s">
        <v>142</v>
      </c>
      <c r="D92" s="2" t="s">
        <v>1511</v>
      </c>
      <c r="E92" s="3">
        <v>673.6</v>
      </c>
      <c r="F92" s="8" t="s">
        <v>110</v>
      </c>
      <c r="G92" s="9" t="s">
        <v>1402</v>
      </c>
      <c r="H92" s="9" t="s">
        <v>142</v>
      </c>
      <c r="I92" s="10" t="s">
        <v>1511</v>
      </c>
      <c r="J92" s="11">
        <v>673.6</v>
      </c>
      <c r="K92" t="b">
        <f t="shared" si="5"/>
        <v>1</v>
      </c>
      <c r="L92" t="b">
        <f t="shared" si="6"/>
        <v>1</v>
      </c>
      <c r="M92" t="b">
        <f t="shared" si="7"/>
        <v>1</v>
      </c>
      <c r="N92" t="b">
        <f t="shared" si="8"/>
        <v>1</v>
      </c>
      <c r="O92" s="13">
        <f t="shared" si="9"/>
        <v>0</v>
      </c>
    </row>
    <row r="93" spans="1:15" ht="30.6" hidden="1" x14ac:dyDescent="0.3">
      <c r="A93" s="1" t="s">
        <v>110</v>
      </c>
      <c r="B93" s="1" t="s">
        <v>1402</v>
      </c>
      <c r="C93" s="1" t="s">
        <v>138</v>
      </c>
      <c r="D93" s="2" t="s">
        <v>888</v>
      </c>
      <c r="E93" s="3">
        <v>673.6</v>
      </c>
      <c r="F93" s="8" t="s">
        <v>110</v>
      </c>
      <c r="G93" s="9" t="s">
        <v>1402</v>
      </c>
      <c r="H93" s="9" t="s">
        <v>138</v>
      </c>
      <c r="I93" s="10" t="s">
        <v>888</v>
      </c>
      <c r="J93" s="11">
        <v>673.6</v>
      </c>
      <c r="K93" t="b">
        <f t="shared" si="5"/>
        <v>1</v>
      </c>
      <c r="L93" t="b">
        <f t="shared" si="6"/>
        <v>1</v>
      </c>
      <c r="M93" t="b">
        <f t="shared" si="7"/>
        <v>1</v>
      </c>
      <c r="N93" t="b">
        <f t="shared" si="8"/>
        <v>1</v>
      </c>
      <c r="O93" s="13">
        <f t="shared" si="9"/>
        <v>0</v>
      </c>
    </row>
    <row r="94" spans="1:15" ht="51" hidden="1" x14ac:dyDescent="0.3">
      <c r="A94" s="1" t="s">
        <v>110</v>
      </c>
      <c r="B94" s="1" t="s">
        <v>1402</v>
      </c>
      <c r="C94" s="1" t="s">
        <v>144</v>
      </c>
      <c r="D94" s="2" t="s">
        <v>1512</v>
      </c>
      <c r="E94" s="3">
        <v>1047.8</v>
      </c>
      <c r="F94" s="8" t="s">
        <v>110</v>
      </c>
      <c r="G94" s="9" t="s">
        <v>1402</v>
      </c>
      <c r="H94" s="9" t="s">
        <v>144</v>
      </c>
      <c r="I94" s="10" t="s">
        <v>1512</v>
      </c>
      <c r="J94" s="11">
        <v>1047.8</v>
      </c>
      <c r="K94" t="b">
        <f t="shared" si="5"/>
        <v>1</v>
      </c>
      <c r="L94" t="b">
        <f t="shared" si="6"/>
        <v>1</v>
      </c>
      <c r="M94" t="b">
        <f t="shared" si="7"/>
        <v>1</v>
      </c>
      <c r="N94" t="b">
        <f t="shared" si="8"/>
        <v>1</v>
      </c>
      <c r="O94" s="13">
        <f t="shared" si="9"/>
        <v>0</v>
      </c>
    </row>
    <row r="95" spans="1:15" ht="30.6" hidden="1" x14ac:dyDescent="0.3">
      <c r="A95" s="1" t="s">
        <v>110</v>
      </c>
      <c r="B95" s="1" t="s">
        <v>1402</v>
      </c>
      <c r="C95" s="1" t="s">
        <v>140</v>
      </c>
      <c r="D95" s="2" t="s">
        <v>890</v>
      </c>
      <c r="E95" s="3">
        <v>1047.8</v>
      </c>
      <c r="F95" s="8" t="s">
        <v>110</v>
      </c>
      <c r="G95" s="9" t="s">
        <v>1402</v>
      </c>
      <c r="H95" s="9" t="s">
        <v>140</v>
      </c>
      <c r="I95" s="10" t="s">
        <v>890</v>
      </c>
      <c r="J95" s="11">
        <v>1047.8</v>
      </c>
      <c r="K95" t="b">
        <f t="shared" si="5"/>
        <v>1</v>
      </c>
      <c r="L95" t="b">
        <f t="shared" si="6"/>
        <v>1</v>
      </c>
      <c r="M95" t="b">
        <f t="shared" si="7"/>
        <v>1</v>
      </c>
      <c r="N95" t="b">
        <f t="shared" si="8"/>
        <v>1</v>
      </c>
      <c r="O95" s="13">
        <f t="shared" si="9"/>
        <v>0</v>
      </c>
    </row>
    <row r="96" spans="1:15" ht="61.2" hidden="1" x14ac:dyDescent="0.3">
      <c r="A96" s="1" t="s">
        <v>110</v>
      </c>
      <c r="B96" s="1" t="s">
        <v>1402</v>
      </c>
      <c r="C96" s="1" t="s">
        <v>145</v>
      </c>
      <c r="D96" s="2" t="s">
        <v>1513</v>
      </c>
      <c r="E96" s="3">
        <v>2494</v>
      </c>
      <c r="F96" s="8" t="s">
        <v>110</v>
      </c>
      <c r="G96" s="9" t="s">
        <v>1402</v>
      </c>
      <c r="H96" s="9" t="s">
        <v>145</v>
      </c>
      <c r="I96" s="10" t="s">
        <v>1513</v>
      </c>
      <c r="J96" s="11">
        <v>2494</v>
      </c>
      <c r="K96" t="b">
        <f t="shared" si="5"/>
        <v>1</v>
      </c>
      <c r="L96" t="b">
        <f t="shared" si="6"/>
        <v>1</v>
      </c>
      <c r="M96" t="b">
        <f t="shared" si="7"/>
        <v>1</v>
      </c>
      <c r="N96" t="b">
        <f t="shared" si="8"/>
        <v>1</v>
      </c>
      <c r="O96" s="13">
        <f t="shared" si="9"/>
        <v>0</v>
      </c>
    </row>
    <row r="97" spans="1:15" ht="61.2" hidden="1" x14ac:dyDescent="0.3">
      <c r="A97" s="1" t="s">
        <v>110</v>
      </c>
      <c r="B97" s="1" t="s">
        <v>1402</v>
      </c>
      <c r="C97" s="1" t="s">
        <v>141</v>
      </c>
      <c r="D97" s="2" t="s">
        <v>892</v>
      </c>
      <c r="E97" s="3">
        <v>2494</v>
      </c>
      <c r="F97" s="8" t="s">
        <v>110</v>
      </c>
      <c r="G97" s="9" t="s">
        <v>1402</v>
      </c>
      <c r="H97" s="9" t="s">
        <v>141</v>
      </c>
      <c r="I97" s="10" t="s">
        <v>892</v>
      </c>
      <c r="J97" s="11">
        <v>2494</v>
      </c>
      <c r="K97" t="b">
        <f t="shared" si="5"/>
        <v>1</v>
      </c>
      <c r="L97" t="b">
        <f t="shared" si="6"/>
        <v>1</v>
      </c>
      <c r="M97" t="b">
        <f t="shared" si="7"/>
        <v>1</v>
      </c>
      <c r="N97" t="b">
        <f t="shared" si="8"/>
        <v>1</v>
      </c>
      <c r="O97" s="13">
        <f t="shared" si="9"/>
        <v>0</v>
      </c>
    </row>
    <row r="98" spans="1:15" ht="51" hidden="1" x14ac:dyDescent="0.3">
      <c r="A98" s="1" t="s">
        <v>110</v>
      </c>
      <c r="B98" s="1" t="s">
        <v>1403</v>
      </c>
      <c r="C98" s="1" t="s">
        <v>62</v>
      </c>
      <c r="D98" s="2" t="s">
        <v>1196</v>
      </c>
      <c r="E98" s="3">
        <v>315.39999999999998</v>
      </c>
      <c r="F98" s="8" t="s">
        <v>110</v>
      </c>
      <c r="G98" s="9" t="s">
        <v>1403</v>
      </c>
      <c r="H98" s="9" t="s">
        <v>62</v>
      </c>
      <c r="I98" s="10" t="s">
        <v>1196</v>
      </c>
      <c r="J98" s="11">
        <v>315.39999999999998</v>
      </c>
      <c r="K98" t="b">
        <f t="shared" si="5"/>
        <v>1</v>
      </c>
      <c r="L98" t="b">
        <f t="shared" si="6"/>
        <v>1</v>
      </c>
      <c r="M98" t="b">
        <f t="shared" si="7"/>
        <v>1</v>
      </c>
      <c r="N98" t="b">
        <f t="shared" si="8"/>
        <v>1</v>
      </c>
      <c r="O98" s="13">
        <f t="shared" si="9"/>
        <v>0</v>
      </c>
    </row>
    <row r="99" spans="1:15" ht="24" hidden="1" x14ac:dyDescent="0.3">
      <c r="A99" s="1" t="s">
        <v>110</v>
      </c>
      <c r="B99" s="1" t="s">
        <v>1403</v>
      </c>
      <c r="C99" s="1" t="s">
        <v>63</v>
      </c>
      <c r="D99" s="2" t="s">
        <v>115</v>
      </c>
      <c r="E99" s="3">
        <v>315.39999999999998</v>
      </c>
      <c r="F99" s="8" t="s">
        <v>110</v>
      </c>
      <c r="G99" s="9" t="s">
        <v>1403</v>
      </c>
      <c r="H99" s="9" t="s">
        <v>63</v>
      </c>
      <c r="I99" s="10" t="s">
        <v>115</v>
      </c>
      <c r="J99" s="11">
        <v>315.39999999999998</v>
      </c>
      <c r="K99" t="b">
        <f t="shared" si="5"/>
        <v>1</v>
      </c>
      <c r="L99" t="b">
        <f t="shared" si="6"/>
        <v>1</v>
      </c>
      <c r="M99" t="b">
        <f t="shared" si="7"/>
        <v>1</v>
      </c>
      <c r="N99" t="b">
        <f t="shared" si="8"/>
        <v>1</v>
      </c>
      <c r="O99" s="13">
        <f t="shared" si="9"/>
        <v>0</v>
      </c>
    </row>
    <row r="100" spans="1:15" ht="142.80000000000001" hidden="1" x14ac:dyDescent="0.3">
      <c r="A100" s="1" t="s">
        <v>110</v>
      </c>
      <c r="B100" s="1" t="s">
        <v>1403</v>
      </c>
      <c r="C100" s="1" t="s">
        <v>146</v>
      </c>
      <c r="D100" s="2" t="s">
        <v>113</v>
      </c>
      <c r="E100" s="3">
        <v>315.39999999999998</v>
      </c>
      <c r="F100" s="8" t="s">
        <v>110</v>
      </c>
      <c r="G100" s="9" t="s">
        <v>1403</v>
      </c>
      <c r="H100" s="9" t="s">
        <v>146</v>
      </c>
      <c r="I100" s="10" t="s">
        <v>113</v>
      </c>
      <c r="J100" s="11">
        <v>315.39999999999998</v>
      </c>
      <c r="K100" t="b">
        <f t="shared" si="5"/>
        <v>1</v>
      </c>
      <c r="L100" t="b">
        <f t="shared" si="6"/>
        <v>1</v>
      </c>
      <c r="M100" t="b">
        <f t="shared" si="7"/>
        <v>1</v>
      </c>
      <c r="N100" t="b">
        <f t="shared" si="8"/>
        <v>1</v>
      </c>
      <c r="O100" s="13">
        <f t="shared" si="9"/>
        <v>0</v>
      </c>
    </row>
    <row r="101" spans="1:15" ht="61.2" hidden="1" x14ac:dyDescent="0.3">
      <c r="A101" s="1" t="s">
        <v>110</v>
      </c>
      <c r="B101" s="1" t="s">
        <v>1403</v>
      </c>
      <c r="C101" s="1" t="s">
        <v>65</v>
      </c>
      <c r="D101" s="2" t="s">
        <v>1228</v>
      </c>
      <c r="E101" s="3">
        <v>14913.300000000001</v>
      </c>
      <c r="F101" s="8" t="s">
        <v>110</v>
      </c>
      <c r="G101" s="9" t="s">
        <v>1403</v>
      </c>
      <c r="H101" s="9" t="s">
        <v>65</v>
      </c>
      <c r="I101" s="10" t="s">
        <v>1228</v>
      </c>
      <c r="J101" s="11">
        <v>14913.3</v>
      </c>
      <c r="K101" t="b">
        <f t="shared" si="5"/>
        <v>1</v>
      </c>
      <c r="L101" t="b">
        <f t="shared" si="6"/>
        <v>1</v>
      </c>
      <c r="M101" t="b">
        <f t="shared" si="7"/>
        <v>1</v>
      </c>
      <c r="N101" t="b">
        <f t="shared" si="8"/>
        <v>1</v>
      </c>
      <c r="O101" s="13">
        <f t="shared" si="9"/>
        <v>0</v>
      </c>
    </row>
    <row r="102" spans="1:15" ht="36" hidden="1" x14ac:dyDescent="0.3">
      <c r="A102" s="1" t="s">
        <v>110</v>
      </c>
      <c r="B102" s="1" t="s">
        <v>1403</v>
      </c>
      <c r="C102" s="1" t="s">
        <v>66</v>
      </c>
      <c r="D102" s="2" t="s">
        <v>1231</v>
      </c>
      <c r="E102" s="3">
        <v>14913.300000000001</v>
      </c>
      <c r="F102" s="8" t="s">
        <v>110</v>
      </c>
      <c r="G102" s="9" t="s">
        <v>1403</v>
      </c>
      <c r="H102" s="9" t="s">
        <v>66</v>
      </c>
      <c r="I102" s="10" t="s">
        <v>1231</v>
      </c>
      <c r="J102" s="11">
        <v>14913.3</v>
      </c>
      <c r="K102" t="b">
        <f t="shared" si="5"/>
        <v>1</v>
      </c>
      <c r="L102" t="b">
        <f t="shared" si="6"/>
        <v>1</v>
      </c>
      <c r="M102" t="b">
        <f t="shared" si="7"/>
        <v>1</v>
      </c>
      <c r="N102" t="b">
        <f t="shared" si="8"/>
        <v>1</v>
      </c>
      <c r="O102" s="13">
        <f t="shared" si="9"/>
        <v>0</v>
      </c>
    </row>
    <row r="103" spans="1:15" ht="51" hidden="1" x14ac:dyDescent="0.3">
      <c r="A103" s="1" t="s">
        <v>110</v>
      </c>
      <c r="B103" s="1" t="s">
        <v>1403</v>
      </c>
      <c r="C103" s="1" t="s">
        <v>67</v>
      </c>
      <c r="D103" s="2" t="s">
        <v>1221</v>
      </c>
      <c r="E103" s="3">
        <v>13752.2</v>
      </c>
      <c r="F103" s="8" t="s">
        <v>110</v>
      </c>
      <c r="G103" s="9" t="s">
        <v>1403</v>
      </c>
      <c r="H103" s="9" t="s">
        <v>67</v>
      </c>
      <c r="I103" s="10" t="s">
        <v>1221</v>
      </c>
      <c r="J103" s="11">
        <v>13752.2</v>
      </c>
      <c r="K103" t="b">
        <f t="shared" si="5"/>
        <v>1</v>
      </c>
      <c r="L103" t="b">
        <f t="shared" si="6"/>
        <v>1</v>
      </c>
      <c r="M103" t="b">
        <f t="shared" si="7"/>
        <v>1</v>
      </c>
      <c r="N103" t="b">
        <f t="shared" si="8"/>
        <v>1</v>
      </c>
      <c r="O103" s="13">
        <f t="shared" si="9"/>
        <v>0</v>
      </c>
    </row>
    <row r="104" spans="1:15" ht="40.799999999999997" hidden="1" x14ac:dyDescent="0.3">
      <c r="A104" s="1" t="s">
        <v>110</v>
      </c>
      <c r="B104" s="1" t="s">
        <v>1403</v>
      </c>
      <c r="C104" s="1" t="s">
        <v>69</v>
      </c>
      <c r="D104" s="2" t="s">
        <v>1222</v>
      </c>
      <c r="E104" s="3">
        <v>1161.0999999999999</v>
      </c>
      <c r="F104" s="8" t="s">
        <v>110</v>
      </c>
      <c r="G104" s="9" t="s">
        <v>1403</v>
      </c>
      <c r="H104" s="9" t="s">
        <v>69</v>
      </c>
      <c r="I104" s="10" t="s">
        <v>1222</v>
      </c>
      <c r="J104" s="11">
        <v>1161.0999999999999</v>
      </c>
      <c r="K104" t="b">
        <f t="shared" si="5"/>
        <v>1</v>
      </c>
      <c r="L104" t="b">
        <f t="shared" si="6"/>
        <v>1</v>
      </c>
      <c r="M104" t="b">
        <f t="shared" si="7"/>
        <v>1</v>
      </c>
      <c r="N104" t="b">
        <f t="shared" si="8"/>
        <v>1</v>
      </c>
      <c r="O104" s="13">
        <f t="shared" si="9"/>
        <v>0</v>
      </c>
    </row>
    <row r="105" spans="1:15" ht="51" hidden="1" x14ac:dyDescent="0.3">
      <c r="A105" s="1" t="s">
        <v>110</v>
      </c>
      <c r="B105" s="1" t="s">
        <v>1404</v>
      </c>
      <c r="C105" s="1" t="s">
        <v>62</v>
      </c>
      <c r="D105" s="2" t="s">
        <v>1196</v>
      </c>
      <c r="E105" s="3">
        <v>26467.817860000003</v>
      </c>
      <c r="F105" s="8" t="s">
        <v>110</v>
      </c>
      <c r="G105" s="9" t="s">
        <v>1404</v>
      </c>
      <c r="H105" s="9" t="s">
        <v>62</v>
      </c>
      <c r="I105" s="10" t="s">
        <v>1196</v>
      </c>
      <c r="J105" s="11">
        <v>26467.817999999999</v>
      </c>
      <c r="K105" t="b">
        <f t="shared" si="5"/>
        <v>1</v>
      </c>
      <c r="L105" t="b">
        <f t="shared" si="6"/>
        <v>1</v>
      </c>
      <c r="M105" t="b">
        <f t="shared" si="7"/>
        <v>1</v>
      </c>
      <c r="N105" t="b">
        <f t="shared" si="8"/>
        <v>1</v>
      </c>
      <c r="O105" s="13">
        <f t="shared" si="9"/>
        <v>-1.3999999646330252E-4</v>
      </c>
    </row>
    <row r="106" spans="1:15" ht="91.8" hidden="1" x14ac:dyDescent="0.3">
      <c r="A106" s="1" t="s">
        <v>110</v>
      </c>
      <c r="B106" s="1" t="s">
        <v>1404</v>
      </c>
      <c r="C106" s="1" t="s">
        <v>152</v>
      </c>
      <c r="D106" s="2" t="s">
        <v>1514</v>
      </c>
      <c r="E106" s="3">
        <v>26467.817860000003</v>
      </c>
      <c r="F106" s="8" t="s">
        <v>110</v>
      </c>
      <c r="G106" s="9" t="s">
        <v>1404</v>
      </c>
      <c r="H106" s="9" t="s">
        <v>152</v>
      </c>
      <c r="I106" s="10" t="s">
        <v>1514</v>
      </c>
      <c r="J106" s="11">
        <v>26467.817999999999</v>
      </c>
      <c r="K106" t="b">
        <f t="shared" si="5"/>
        <v>1</v>
      </c>
      <c r="L106" t="b">
        <f t="shared" si="6"/>
        <v>1</v>
      </c>
      <c r="M106" t="b">
        <f t="shared" si="7"/>
        <v>1</v>
      </c>
      <c r="N106" t="b">
        <f t="shared" si="8"/>
        <v>1</v>
      </c>
      <c r="O106" s="13">
        <f t="shared" si="9"/>
        <v>-1.3999999646330252E-4</v>
      </c>
    </row>
    <row r="107" spans="1:15" ht="61.2" hidden="1" x14ac:dyDescent="0.3">
      <c r="A107" s="1" t="s">
        <v>110</v>
      </c>
      <c r="B107" s="1" t="s">
        <v>1404</v>
      </c>
      <c r="C107" s="1" t="s">
        <v>149</v>
      </c>
      <c r="D107" s="2" t="s">
        <v>710</v>
      </c>
      <c r="E107" s="3">
        <v>14688.11786</v>
      </c>
      <c r="F107" s="8" t="s">
        <v>110</v>
      </c>
      <c r="G107" s="9" t="s">
        <v>1404</v>
      </c>
      <c r="H107" s="9" t="s">
        <v>149</v>
      </c>
      <c r="I107" s="10" t="s">
        <v>710</v>
      </c>
      <c r="J107" s="11">
        <v>14688.118</v>
      </c>
      <c r="K107" t="b">
        <f t="shared" si="5"/>
        <v>1</v>
      </c>
      <c r="L107" t="b">
        <f t="shared" si="6"/>
        <v>1</v>
      </c>
      <c r="M107" t="b">
        <f t="shared" si="7"/>
        <v>1</v>
      </c>
      <c r="N107" t="b">
        <f t="shared" si="8"/>
        <v>1</v>
      </c>
      <c r="O107" s="13">
        <f t="shared" si="9"/>
        <v>-1.4000000010128133E-4</v>
      </c>
    </row>
    <row r="108" spans="1:15" ht="91.8" hidden="1" x14ac:dyDescent="0.3">
      <c r="A108" s="1" t="s">
        <v>110</v>
      </c>
      <c r="B108" s="1" t="s">
        <v>1404</v>
      </c>
      <c r="C108" s="1" t="s">
        <v>150</v>
      </c>
      <c r="D108" s="2" t="s">
        <v>1203</v>
      </c>
      <c r="E108" s="3">
        <v>10870.7</v>
      </c>
      <c r="F108" s="8" t="s">
        <v>110</v>
      </c>
      <c r="G108" s="9" t="s">
        <v>1404</v>
      </c>
      <c r="H108" s="9" t="s">
        <v>150</v>
      </c>
      <c r="I108" s="10" t="s">
        <v>1203</v>
      </c>
      <c r="J108" s="11">
        <v>10870.7</v>
      </c>
      <c r="K108" t="b">
        <f t="shared" si="5"/>
        <v>1</v>
      </c>
      <c r="L108" t="b">
        <f t="shared" si="6"/>
        <v>1</v>
      </c>
      <c r="M108" t="b">
        <f t="shared" si="7"/>
        <v>1</v>
      </c>
      <c r="N108" t="b">
        <f t="shared" si="8"/>
        <v>1</v>
      </c>
      <c r="O108" s="13">
        <f t="shared" si="9"/>
        <v>0</v>
      </c>
    </row>
    <row r="109" spans="1:15" ht="142.80000000000001" hidden="1" x14ac:dyDescent="0.3">
      <c r="A109" s="1" t="s">
        <v>110</v>
      </c>
      <c r="B109" s="1" t="s">
        <v>1404</v>
      </c>
      <c r="C109" s="1" t="s">
        <v>151</v>
      </c>
      <c r="D109" s="2" t="s">
        <v>113</v>
      </c>
      <c r="E109" s="3">
        <v>909</v>
      </c>
      <c r="F109" s="8" t="s">
        <v>110</v>
      </c>
      <c r="G109" s="9" t="s">
        <v>1404</v>
      </c>
      <c r="H109" s="9" t="s">
        <v>151</v>
      </c>
      <c r="I109" s="10" t="s">
        <v>113</v>
      </c>
      <c r="J109" s="11">
        <v>909</v>
      </c>
      <c r="K109" t="b">
        <f t="shared" si="5"/>
        <v>1</v>
      </c>
      <c r="L109" t="b">
        <f t="shared" si="6"/>
        <v>1</v>
      </c>
      <c r="M109" t="b">
        <f t="shared" si="7"/>
        <v>1</v>
      </c>
      <c r="N109" t="b">
        <f t="shared" si="8"/>
        <v>1</v>
      </c>
      <c r="O109" s="13">
        <f t="shared" si="9"/>
        <v>0</v>
      </c>
    </row>
    <row r="110" spans="1:15" ht="30.6" hidden="1" x14ac:dyDescent="0.3">
      <c r="A110" s="1" t="s">
        <v>153</v>
      </c>
      <c r="B110" s="1" t="s">
        <v>1405</v>
      </c>
      <c r="C110" s="1" t="s">
        <v>162</v>
      </c>
      <c r="D110" s="2" t="s">
        <v>1515</v>
      </c>
      <c r="E110" s="3">
        <v>325358.5</v>
      </c>
      <c r="F110" s="8" t="s">
        <v>153</v>
      </c>
      <c r="G110" s="9" t="s">
        <v>1405</v>
      </c>
      <c r="H110" s="9" t="s">
        <v>162</v>
      </c>
      <c r="I110" s="10" t="s">
        <v>1515</v>
      </c>
      <c r="J110" s="11">
        <v>325358.5</v>
      </c>
      <c r="K110" t="b">
        <f t="shared" si="5"/>
        <v>1</v>
      </c>
      <c r="L110" t="b">
        <f t="shared" si="6"/>
        <v>1</v>
      </c>
      <c r="M110" t="b">
        <f t="shared" si="7"/>
        <v>1</v>
      </c>
      <c r="N110" t="b">
        <f t="shared" si="8"/>
        <v>1</v>
      </c>
      <c r="O110" s="13">
        <f t="shared" si="9"/>
        <v>0</v>
      </c>
    </row>
    <row r="111" spans="1:15" ht="91.8" hidden="1" x14ac:dyDescent="0.3">
      <c r="A111" s="1" t="s">
        <v>153</v>
      </c>
      <c r="B111" s="1" t="s">
        <v>1405</v>
      </c>
      <c r="C111" s="1" t="s">
        <v>163</v>
      </c>
      <c r="D111" s="2" t="s">
        <v>1516</v>
      </c>
      <c r="E111" s="3">
        <v>7914</v>
      </c>
      <c r="F111" s="8" t="s">
        <v>153</v>
      </c>
      <c r="G111" s="9" t="s">
        <v>1405</v>
      </c>
      <c r="H111" s="9" t="s">
        <v>163</v>
      </c>
      <c r="I111" s="10" t="s">
        <v>1516</v>
      </c>
      <c r="J111" s="11">
        <v>7914</v>
      </c>
      <c r="K111" t="b">
        <f t="shared" si="5"/>
        <v>1</v>
      </c>
      <c r="L111" t="b">
        <f t="shared" si="6"/>
        <v>1</v>
      </c>
      <c r="M111" t="b">
        <f t="shared" si="7"/>
        <v>1</v>
      </c>
      <c r="N111" t="b">
        <f t="shared" si="8"/>
        <v>1</v>
      </c>
      <c r="O111" s="13">
        <f t="shared" si="9"/>
        <v>0</v>
      </c>
    </row>
    <row r="112" spans="1:15" ht="84" hidden="1" x14ac:dyDescent="0.3">
      <c r="A112" s="1" t="s">
        <v>153</v>
      </c>
      <c r="B112" s="1" t="s">
        <v>1405</v>
      </c>
      <c r="C112" s="1" t="s">
        <v>164</v>
      </c>
      <c r="D112" s="2" t="s">
        <v>1517</v>
      </c>
      <c r="E112" s="3">
        <v>7914</v>
      </c>
      <c r="F112" s="8" t="s">
        <v>153</v>
      </c>
      <c r="G112" s="9" t="s">
        <v>1405</v>
      </c>
      <c r="H112" s="9" t="s">
        <v>164</v>
      </c>
      <c r="I112" s="10" t="s">
        <v>1517</v>
      </c>
      <c r="J112" s="11">
        <v>7914</v>
      </c>
      <c r="K112" t="b">
        <f t="shared" si="5"/>
        <v>1</v>
      </c>
      <c r="L112" t="b">
        <f t="shared" si="6"/>
        <v>1</v>
      </c>
      <c r="M112" t="b">
        <f t="shared" si="7"/>
        <v>1</v>
      </c>
      <c r="N112" t="b">
        <f t="shared" si="8"/>
        <v>1</v>
      </c>
      <c r="O112" s="13">
        <f t="shared" si="9"/>
        <v>0</v>
      </c>
    </row>
    <row r="113" spans="1:15" ht="61.2" hidden="1" x14ac:dyDescent="0.3">
      <c r="A113" s="1" t="s">
        <v>153</v>
      </c>
      <c r="B113" s="1" t="s">
        <v>1405</v>
      </c>
      <c r="C113" s="1" t="s">
        <v>154</v>
      </c>
      <c r="D113" s="2" t="s">
        <v>746</v>
      </c>
      <c r="E113" s="3">
        <v>314</v>
      </c>
      <c r="F113" s="8" t="s">
        <v>153</v>
      </c>
      <c r="G113" s="9" t="s">
        <v>1405</v>
      </c>
      <c r="H113" s="9" t="s">
        <v>154</v>
      </c>
      <c r="I113" s="10" t="s">
        <v>746</v>
      </c>
      <c r="J113" s="11">
        <v>314</v>
      </c>
      <c r="K113" t="b">
        <f t="shared" si="5"/>
        <v>1</v>
      </c>
      <c r="L113" t="b">
        <f t="shared" si="6"/>
        <v>1</v>
      </c>
      <c r="M113" t="b">
        <f t="shared" si="7"/>
        <v>1</v>
      </c>
      <c r="N113" t="b">
        <f t="shared" si="8"/>
        <v>1</v>
      </c>
      <c r="O113" s="13">
        <f t="shared" si="9"/>
        <v>0</v>
      </c>
    </row>
    <row r="114" spans="1:15" ht="91.8" hidden="1" x14ac:dyDescent="0.3">
      <c r="A114" s="1" t="s">
        <v>153</v>
      </c>
      <c r="B114" s="1" t="s">
        <v>1405</v>
      </c>
      <c r="C114" s="1" t="s">
        <v>156</v>
      </c>
      <c r="D114" s="2" t="s">
        <v>1294</v>
      </c>
      <c r="E114" s="3">
        <v>7600</v>
      </c>
      <c r="F114" s="8" t="s">
        <v>153</v>
      </c>
      <c r="G114" s="9" t="s">
        <v>1405</v>
      </c>
      <c r="H114" s="9" t="s">
        <v>156</v>
      </c>
      <c r="I114" s="10" t="s">
        <v>1294</v>
      </c>
      <c r="J114" s="11">
        <v>7600</v>
      </c>
      <c r="K114" t="b">
        <f t="shared" si="5"/>
        <v>1</v>
      </c>
      <c r="L114" t="b">
        <f t="shared" si="6"/>
        <v>1</v>
      </c>
      <c r="M114" t="b">
        <f t="shared" si="7"/>
        <v>1</v>
      </c>
      <c r="N114" t="b">
        <f t="shared" si="8"/>
        <v>1</v>
      </c>
      <c r="O114" s="13">
        <f t="shared" si="9"/>
        <v>0</v>
      </c>
    </row>
    <row r="115" spans="1:15" ht="30.6" hidden="1" x14ac:dyDescent="0.3">
      <c r="A115" s="1" t="s">
        <v>153</v>
      </c>
      <c r="B115" s="1" t="s">
        <v>1405</v>
      </c>
      <c r="C115" s="1" t="s">
        <v>165</v>
      </c>
      <c r="D115" s="2" t="s">
        <v>1518</v>
      </c>
      <c r="E115" s="3">
        <v>317444.5</v>
      </c>
      <c r="F115" s="8" t="s">
        <v>153</v>
      </c>
      <c r="G115" s="9" t="s">
        <v>1405</v>
      </c>
      <c r="H115" s="9" t="s">
        <v>165</v>
      </c>
      <c r="I115" s="10" t="s">
        <v>1518</v>
      </c>
      <c r="J115" s="11">
        <v>317444.5</v>
      </c>
      <c r="K115" t="b">
        <f t="shared" si="5"/>
        <v>1</v>
      </c>
      <c r="L115" t="b">
        <f t="shared" si="6"/>
        <v>1</v>
      </c>
      <c r="M115" t="b">
        <f t="shared" si="7"/>
        <v>1</v>
      </c>
      <c r="N115" t="b">
        <f t="shared" si="8"/>
        <v>1</v>
      </c>
      <c r="O115" s="13">
        <f t="shared" si="9"/>
        <v>0</v>
      </c>
    </row>
    <row r="116" spans="1:15" ht="84" hidden="1" x14ac:dyDescent="0.3">
      <c r="A116" s="1" t="s">
        <v>153</v>
      </c>
      <c r="B116" s="1" t="s">
        <v>1405</v>
      </c>
      <c r="C116" s="1" t="s">
        <v>166</v>
      </c>
      <c r="D116" s="2" t="s">
        <v>1519</v>
      </c>
      <c r="E116" s="3">
        <v>317444.5</v>
      </c>
      <c r="F116" s="8" t="s">
        <v>153</v>
      </c>
      <c r="G116" s="9" t="s">
        <v>1405</v>
      </c>
      <c r="H116" s="9" t="s">
        <v>166</v>
      </c>
      <c r="I116" s="10" t="s">
        <v>1519</v>
      </c>
      <c r="J116" s="11">
        <v>317444.5</v>
      </c>
      <c r="K116" t="b">
        <f t="shared" si="5"/>
        <v>1</v>
      </c>
      <c r="L116" t="b">
        <f t="shared" si="6"/>
        <v>1</v>
      </c>
      <c r="M116" t="b">
        <f t="shared" si="7"/>
        <v>1</v>
      </c>
      <c r="N116" t="b">
        <f t="shared" si="8"/>
        <v>1</v>
      </c>
      <c r="O116" s="13">
        <f t="shared" si="9"/>
        <v>0</v>
      </c>
    </row>
    <row r="117" spans="1:15" ht="61.2" hidden="1" x14ac:dyDescent="0.3">
      <c r="A117" s="1" t="s">
        <v>153</v>
      </c>
      <c r="B117" s="1" t="s">
        <v>1405</v>
      </c>
      <c r="C117" s="1" t="s">
        <v>157</v>
      </c>
      <c r="D117" s="2" t="s">
        <v>710</v>
      </c>
      <c r="E117" s="3">
        <v>296787.7</v>
      </c>
      <c r="F117" s="8" t="s">
        <v>153</v>
      </c>
      <c r="G117" s="9" t="s">
        <v>1405</v>
      </c>
      <c r="H117" s="9" t="s">
        <v>157</v>
      </c>
      <c r="I117" s="10" t="s">
        <v>710</v>
      </c>
      <c r="J117" s="11">
        <v>296787.7</v>
      </c>
      <c r="K117" t="b">
        <f t="shared" si="5"/>
        <v>1</v>
      </c>
      <c r="L117" t="b">
        <f t="shared" si="6"/>
        <v>1</v>
      </c>
      <c r="M117" t="b">
        <f t="shared" si="7"/>
        <v>1</v>
      </c>
      <c r="N117" t="b">
        <f t="shared" si="8"/>
        <v>1</v>
      </c>
      <c r="O117" s="13">
        <f t="shared" si="9"/>
        <v>0</v>
      </c>
    </row>
    <row r="118" spans="1:15" ht="36" hidden="1" x14ac:dyDescent="0.3">
      <c r="A118" s="1" t="s">
        <v>153</v>
      </c>
      <c r="B118" s="1" t="s">
        <v>1405</v>
      </c>
      <c r="C118" s="1" t="s">
        <v>159</v>
      </c>
      <c r="D118" s="2" t="s">
        <v>734</v>
      </c>
      <c r="E118" s="3">
        <v>5605</v>
      </c>
      <c r="F118" s="8" t="s">
        <v>153</v>
      </c>
      <c r="G118" s="9" t="s">
        <v>1405</v>
      </c>
      <c r="H118" s="9" t="s">
        <v>159</v>
      </c>
      <c r="I118" s="10" t="s">
        <v>734</v>
      </c>
      <c r="J118" s="11">
        <v>5605</v>
      </c>
      <c r="K118" t="b">
        <f t="shared" si="5"/>
        <v>1</v>
      </c>
      <c r="L118" t="b">
        <f t="shared" si="6"/>
        <v>1</v>
      </c>
      <c r="M118" t="b">
        <f t="shared" si="7"/>
        <v>1</v>
      </c>
      <c r="N118" t="b">
        <f t="shared" si="8"/>
        <v>1</v>
      </c>
      <c r="O118" s="13">
        <f t="shared" si="9"/>
        <v>0</v>
      </c>
    </row>
    <row r="119" spans="1:15" ht="91.8" hidden="1" x14ac:dyDescent="0.3">
      <c r="A119" s="1" t="s">
        <v>153</v>
      </c>
      <c r="B119" s="1" t="s">
        <v>1405</v>
      </c>
      <c r="C119" s="1" t="s">
        <v>1314</v>
      </c>
      <c r="D119" s="2" t="s">
        <v>1315</v>
      </c>
      <c r="E119" s="3">
        <v>2560</v>
      </c>
      <c r="F119" s="8" t="s">
        <v>153</v>
      </c>
      <c r="G119" s="9" t="s">
        <v>1405</v>
      </c>
      <c r="H119" s="9" t="s">
        <v>1314</v>
      </c>
      <c r="I119" s="10" t="s">
        <v>1315</v>
      </c>
      <c r="J119" s="11">
        <v>2560</v>
      </c>
      <c r="K119" t="b">
        <f t="shared" si="5"/>
        <v>1</v>
      </c>
      <c r="L119" t="b">
        <f t="shared" si="6"/>
        <v>1</v>
      </c>
      <c r="M119" t="b">
        <f t="shared" si="7"/>
        <v>1</v>
      </c>
      <c r="N119" t="b">
        <f t="shared" si="8"/>
        <v>1</v>
      </c>
      <c r="O119" s="13">
        <f t="shared" si="9"/>
        <v>0</v>
      </c>
    </row>
    <row r="120" spans="1:15" ht="84" hidden="1" x14ac:dyDescent="0.3">
      <c r="A120" s="1" t="s">
        <v>153</v>
      </c>
      <c r="B120" s="1" t="s">
        <v>1405</v>
      </c>
      <c r="C120" s="1" t="s">
        <v>160</v>
      </c>
      <c r="D120" s="2" t="s">
        <v>753</v>
      </c>
      <c r="E120" s="3">
        <v>12491.8</v>
      </c>
      <c r="F120" s="8" t="s">
        <v>153</v>
      </c>
      <c r="G120" s="9" t="s">
        <v>1405</v>
      </c>
      <c r="H120" s="9" t="s">
        <v>160</v>
      </c>
      <c r="I120" s="10" t="s">
        <v>753</v>
      </c>
      <c r="J120" s="11">
        <v>12491.8</v>
      </c>
      <c r="K120" t="b">
        <f t="shared" si="5"/>
        <v>1</v>
      </c>
      <c r="L120" t="b">
        <f t="shared" si="6"/>
        <v>1</v>
      </c>
      <c r="M120" t="b">
        <f t="shared" si="7"/>
        <v>1</v>
      </c>
      <c r="N120" t="b">
        <f t="shared" si="8"/>
        <v>1</v>
      </c>
      <c r="O120" s="13">
        <f t="shared" si="9"/>
        <v>0</v>
      </c>
    </row>
    <row r="121" spans="1:15" ht="71.400000000000006" hidden="1" x14ac:dyDescent="0.3">
      <c r="A121" s="1" t="s">
        <v>153</v>
      </c>
      <c r="B121" s="1" t="s">
        <v>1405</v>
      </c>
      <c r="C121" s="1" t="s">
        <v>167</v>
      </c>
      <c r="D121" s="2" t="s">
        <v>1520</v>
      </c>
      <c r="E121" s="3">
        <v>808.5</v>
      </c>
      <c r="F121" s="8" t="s">
        <v>153</v>
      </c>
      <c r="G121" s="9" t="s">
        <v>1405</v>
      </c>
      <c r="H121" s="9" t="s">
        <v>167</v>
      </c>
      <c r="I121" s="10" t="s">
        <v>1520</v>
      </c>
      <c r="J121" s="11">
        <v>808.5</v>
      </c>
      <c r="K121" t="b">
        <f t="shared" si="5"/>
        <v>1</v>
      </c>
      <c r="L121" t="b">
        <f t="shared" si="6"/>
        <v>1</v>
      </c>
      <c r="M121" t="b">
        <f t="shared" si="7"/>
        <v>1</v>
      </c>
      <c r="N121" t="b">
        <f t="shared" si="8"/>
        <v>1</v>
      </c>
      <c r="O121" s="13">
        <f t="shared" si="9"/>
        <v>0</v>
      </c>
    </row>
    <row r="122" spans="1:15" ht="51" hidden="1" x14ac:dyDescent="0.3">
      <c r="A122" s="1" t="s">
        <v>153</v>
      </c>
      <c r="B122" s="1" t="s">
        <v>1405</v>
      </c>
      <c r="C122" s="1" t="s">
        <v>168</v>
      </c>
      <c r="D122" s="2" t="s">
        <v>1521</v>
      </c>
      <c r="E122" s="3">
        <v>808.5</v>
      </c>
      <c r="F122" s="8" t="s">
        <v>153</v>
      </c>
      <c r="G122" s="9" t="s">
        <v>1405</v>
      </c>
      <c r="H122" s="9" t="s">
        <v>168</v>
      </c>
      <c r="I122" s="10" t="s">
        <v>1521</v>
      </c>
      <c r="J122" s="11">
        <v>808.5</v>
      </c>
      <c r="K122" t="b">
        <f t="shared" si="5"/>
        <v>1</v>
      </c>
      <c r="L122" t="b">
        <f t="shared" si="6"/>
        <v>1</v>
      </c>
      <c r="M122" t="b">
        <f t="shared" si="7"/>
        <v>1</v>
      </c>
      <c r="N122" t="b">
        <f t="shared" si="8"/>
        <v>1</v>
      </c>
      <c r="O122" s="13">
        <f t="shared" si="9"/>
        <v>0</v>
      </c>
    </row>
    <row r="123" spans="1:15" ht="122.4" hidden="1" x14ac:dyDescent="0.3">
      <c r="A123" s="1" t="s">
        <v>153</v>
      </c>
      <c r="B123" s="1" t="s">
        <v>1405</v>
      </c>
      <c r="C123" s="1" t="s">
        <v>169</v>
      </c>
      <c r="D123" s="2" t="s">
        <v>1522</v>
      </c>
      <c r="E123" s="3">
        <v>808.5</v>
      </c>
      <c r="F123" s="8" t="s">
        <v>153</v>
      </c>
      <c r="G123" s="9" t="s">
        <v>1405</v>
      </c>
      <c r="H123" s="9" t="s">
        <v>169</v>
      </c>
      <c r="I123" s="10" t="s">
        <v>1522</v>
      </c>
      <c r="J123" s="11">
        <v>808.5</v>
      </c>
      <c r="K123" t="b">
        <f t="shared" si="5"/>
        <v>1</v>
      </c>
      <c r="L123" t="b">
        <f t="shared" si="6"/>
        <v>1</v>
      </c>
      <c r="M123" t="b">
        <f t="shared" si="7"/>
        <v>1</v>
      </c>
      <c r="N123" t="b">
        <f t="shared" si="8"/>
        <v>1</v>
      </c>
      <c r="O123" s="13">
        <f t="shared" si="9"/>
        <v>0</v>
      </c>
    </row>
    <row r="124" spans="1:15" ht="51" hidden="1" x14ac:dyDescent="0.3">
      <c r="A124" s="1" t="s">
        <v>153</v>
      </c>
      <c r="B124" s="1" t="s">
        <v>1405</v>
      </c>
      <c r="C124" s="1" t="s">
        <v>161</v>
      </c>
      <c r="D124" s="2" t="s">
        <v>1250</v>
      </c>
      <c r="E124" s="3">
        <v>808.5</v>
      </c>
      <c r="F124" s="8" t="s">
        <v>153</v>
      </c>
      <c r="G124" s="9" t="s">
        <v>1405</v>
      </c>
      <c r="H124" s="9" t="s">
        <v>161</v>
      </c>
      <c r="I124" s="10" t="s">
        <v>1250</v>
      </c>
      <c r="J124" s="11">
        <v>808.5</v>
      </c>
      <c r="K124" t="b">
        <f t="shared" si="5"/>
        <v>1</v>
      </c>
      <c r="L124" t="b">
        <f t="shared" si="6"/>
        <v>1</v>
      </c>
      <c r="M124" t="b">
        <f t="shared" si="7"/>
        <v>1</v>
      </c>
      <c r="N124" t="b">
        <f t="shared" si="8"/>
        <v>1</v>
      </c>
      <c r="O124" s="13">
        <f t="shared" si="9"/>
        <v>0</v>
      </c>
    </row>
    <row r="125" spans="1:15" ht="51" hidden="1" x14ac:dyDescent="0.3">
      <c r="A125" s="1" t="s">
        <v>153</v>
      </c>
      <c r="B125" s="1" t="s">
        <v>1405</v>
      </c>
      <c r="C125" s="1" t="s">
        <v>62</v>
      </c>
      <c r="D125" s="2" t="s">
        <v>1196</v>
      </c>
      <c r="E125" s="3">
        <v>872</v>
      </c>
      <c r="F125" s="8" t="s">
        <v>153</v>
      </c>
      <c r="G125" s="9" t="s">
        <v>1405</v>
      </c>
      <c r="H125" s="9" t="s">
        <v>62</v>
      </c>
      <c r="I125" s="10" t="s">
        <v>1196</v>
      </c>
      <c r="J125" s="11">
        <v>872</v>
      </c>
      <c r="K125" t="b">
        <f t="shared" si="5"/>
        <v>1</v>
      </c>
      <c r="L125" t="b">
        <f t="shared" si="6"/>
        <v>1</v>
      </c>
      <c r="M125" t="b">
        <f t="shared" si="7"/>
        <v>1</v>
      </c>
      <c r="N125" t="b">
        <f t="shared" si="8"/>
        <v>1</v>
      </c>
      <c r="O125" s="13">
        <f t="shared" si="9"/>
        <v>0</v>
      </c>
    </row>
    <row r="126" spans="1:15" ht="36" hidden="1" x14ac:dyDescent="0.3">
      <c r="A126" s="1" t="s">
        <v>153</v>
      </c>
      <c r="B126" s="1" t="s">
        <v>1405</v>
      </c>
      <c r="C126" s="1" t="s">
        <v>83</v>
      </c>
      <c r="D126" s="2" t="s">
        <v>1288</v>
      </c>
      <c r="E126" s="3">
        <v>872</v>
      </c>
      <c r="F126" s="8" t="s">
        <v>153</v>
      </c>
      <c r="G126" s="9" t="s">
        <v>1405</v>
      </c>
      <c r="H126" s="9" t="s">
        <v>83</v>
      </c>
      <c r="I126" s="10" t="s">
        <v>1288</v>
      </c>
      <c r="J126" s="11">
        <v>872</v>
      </c>
      <c r="K126" t="b">
        <f t="shared" si="5"/>
        <v>1</v>
      </c>
      <c r="L126" t="b">
        <f t="shared" si="6"/>
        <v>1</v>
      </c>
      <c r="M126" t="b">
        <f t="shared" si="7"/>
        <v>1</v>
      </c>
      <c r="N126" t="b">
        <f t="shared" si="8"/>
        <v>1</v>
      </c>
      <c r="O126" s="13">
        <f t="shared" si="9"/>
        <v>0</v>
      </c>
    </row>
    <row r="127" spans="1:15" ht="30.6" hidden="1" x14ac:dyDescent="0.3">
      <c r="A127" s="1" t="s">
        <v>153</v>
      </c>
      <c r="B127" s="1" t="s">
        <v>1405</v>
      </c>
      <c r="C127" s="1" t="s">
        <v>1358</v>
      </c>
      <c r="D127" s="2" t="s">
        <v>1359</v>
      </c>
      <c r="E127" s="3">
        <v>872</v>
      </c>
      <c r="F127" s="8" t="s">
        <v>153</v>
      </c>
      <c r="G127" s="9" t="s">
        <v>1405</v>
      </c>
      <c r="H127" s="9" t="s">
        <v>1358</v>
      </c>
      <c r="I127" s="10" t="s">
        <v>1359</v>
      </c>
      <c r="J127" s="11">
        <v>872</v>
      </c>
      <c r="K127" t="b">
        <f t="shared" si="5"/>
        <v>1</v>
      </c>
      <c r="L127" t="b">
        <f t="shared" si="6"/>
        <v>1</v>
      </c>
      <c r="M127" t="b">
        <f t="shared" si="7"/>
        <v>1</v>
      </c>
      <c r="N127" t="b">
        <f t="shared" si="8"/>
        <v>1</v>
      </c>
      <c r="O127" s="13">
        <f t="shared" si="9"/>
        <v>0</v>
      </c>
    </row>
    <row r="128" spans="1:15" ht="40.799999999999997" hidden="1" x14ac:dyDescent="0.3">
      <c r="A128" s="1" t="s">
        <v>153</v>
      </c>
      <c r="B128" s="1" t="s">
        <v>1406</v>
      </c>
      <c r="C128" s="1" t="s">
        <v>181</v>
      </c>
      <c r="D128" s="2" t="s">
        <v>1523</v>
      </c>
      <c r="E128" s="3">
        <v>800</v>
      </c>
      <c r="F128" s="8" t="s">
        <v>153</v>
      </c>
      <c r="G128" s="9" t="s">
        <v>1406</v>
      </c>
      <c r="H128" s="9" t="s">
        <v>181</v>
      </c>
      <c r="I128" s="10" t="s">
        <v>1523</v>
      </c>
      <c r="J128" s="11">
        <v>800</v>
      </c>
      <c r="K128" t="b">
        <f t="shared" si="5"/>
        <v>1</v>
      </c>
      <c r="L128" t="b">
        <f t="shared" si="6"/>
        <v>1</v>
      </c>
      <c r="M128" t="b">
        <f t="shared" si="7"/>
        <v>1</v>
      </c>
      <c r="N128" t="b">
        <f t="shared" si="8"/>
        <v>1</v>
      </c>
      <c r="O128" s="13">
        <f t="shared" si="9"/>
        <v>0</v>
      </c>
    </row>
    <row r="129" spans="1:15" ht="51" hidden="1" x14ac:dyDescent="0.3">
      <c r="A129" s="1" t="s">
        <v>153</v>
      </c>
      <c r="B129" s="1" t="s">
        <v>1406</v>
      </c>
      <c r="C129" s="1" t="s">
        <v>182</v>
      </c>
      <c r="D129" s="2" t="s">
        <v>1524</v>
      </c>
      <c r="E129" s="3">
        <v>800</v>
      </c>
      <c r="F129" s="8" t="s">
        <v>153</v>
      </c>
      <c r="G129" s="9" t="s">
        <v>1406</v>
      </c>
      <c r="H129" s="9" t="s">
        <v>182</v>
      </c>
      <c r="I129" s="10" t="s">
        <v>1524</v>
      </c>
      <c r="J129" s="11">
        <v>800</v>
      </c>
      <c r="K129" t="b">
        <f t="shared" si="5"/>
        <v>1</v>
      </c>
      <c r="L129" t="b">
        <f t="shared" si="6"/>
        <v>1</v>
      </c>
      <c r="M129" t="b">
        <f t="shared" si="7"/>
        <v>1</v>
      </c>
      <c r="N129" t="b">
        <f t="shared" si="8"/>
        <v>1</v>
      </c>
      <c r="O129" s="13">
        <f t="shared" si="9"/>
        <v>0</v>
      </c>
    </row>
    <row r="130" spans="1:15" ht="91.8" hidden="1" x14ac:dyDescent="0.3">
      <c r="A130" s="1" t="s">
        <v>153</v>
      </c>
      <c r="B130" s="1" t="s">
        <v>1406</v>
      </c>
      <c r="C130" s="1" t="s">
        <v>183</v>
      </c>
      <c r="D130" s="2" t="s">
        <v>1525</v>
      </c>
      <c r="E130" s="3">
        <v>800</v>
      </c>
      <c r="F130" s="8" t="s">
        <v>153</v>
      </c>
      <c r="G130" s="9" t="s">
        <v>1406</v>
      </c>
      <c r="H130" s="9" t="s">
        <v>183</v>
      </c>
      <c r="I130" s="10" t="s">
        <v>1525</v>
      </c>
      <c r="J130" s="11">
        <v>800</v>
      </c>
      <c r="K130" t="b">
        <f t="shared" si="5"/>
        <v>1</v>
      </c>
      <c r="L130" t="b">
        <f t="shared" si="6"/>
        <v>1</v>
      </c>
      <c r="M130" t="b">
        <f t="shared" si="7"/>
        <v>1</v>
      </c>
      <c r="N130" t="b">
        <f t="shared" si="8"/>
        <v>1</v>
      </c>
      <c r="O130" s="13">
        <f t="shared" si="9"/>
        <v>0</v>
      </c>
    </row>
    <row r="131" spans="1:15" ht="112.2" hidden="1" x14ac:dyDescent="0.3">
      <c r="A131" s="1" t="s">
        <v>153</v>
      </c>
      <c r="B131" s="1" t="s">
        <v>1406</v>
      </c>
      <c r="C131" s="1" t="s">
        <v>170</v>
      </c>
      <c r="D131" s="2" t="s">
        <v>698</v>
      </c>
      <c r="E131" s="3">
        <v>800</v>
      </c>
      <c r="F131" s="8" t="s">
        <v>153</v>
      </c>
      <c r="G131" s="9" t="s">
        <v>1406</v>
      </c>
      <c r="H131" s="9" t="s">
        <v>170</v>
      </c>
      <c r="I131" s="10" t="s">
        <v>698</v>
      </c>
      <c r="J131" s="11">
        <v>800</v>
      </c>
      <c r="K131" t="b">
        <f t="shared" ref="K131:K194" si="10">EXACT(A131,F131)</f>
        <v>1</v>
      </c>
      <c r="L131" t="b">
        <f t="shared" ref="L131:L194" si="11">EXACT(B131,G131)</f>
        <v>1</v>
      </c>
      <c r="M131" t="b">
        <f t="shared" ref="M131:M194" si="12">EXACT(C131,H131)</f>
        <v>1</v>
      </c>
      <c r="N131" t="b">
        <f t="shared" ref="N131:N194" si="13">EXACT(D131,I131)</f>
        <v>1</v>
      </c>
      <c r="O131" s="13">
        <f t="shared" ref="O131:O194" si="14">E131-J131</f>
        <v>0</v>
      </c>
    </row>
    <row r="132" spans="1:15" ht="30.6" hidden="1" x14ac:dyDescent="0.3">
      <c r="A132" s="1" t="s">
        <v>153</v>
      </c>
      <c r="B132" s="1" t="s">
        <v>1406</v>
      </c>
      <c r="C132" s="1" t="s">
        <v>184</v>
      </c>
      <c r="D132" s="2" t="s">
        <v>1526</v>
      </c>
      <c r="E132" s="3">
        <v>2447.1999999999998</v>
      </c>
      <c r="F132" s="8" t="s">
        <v>153</v>
      </c>
      <c r="G132" s="9" t="s">
        <v>1406</v>
      </c>
      <c r="H132" s="9" t="s">
        <v>184</v>
      </c>
      <c r="I132" s="10" t="s">
        <v>1526</v>
      </c>
      <c r="J132" s="11">
        <v>2447.1999999999998</v>
      </c>
      <c r="K132" t="b">
        <f t="shared" si="10"/>
        <v>1</v>
      </c>
      <c r="L132" t="b">
        <f t="shared" si="11"/>
        <v>1</v>
      </c>
      <c r="M132" t="b">
        <f t="shared" si="12"/>
        <v>1</v>
      </c>
      <c r="N132" t="b">
        <f t="shared" si="13"/>
        <v>1</v>
      </c>
      <c r="O132" s="13">
        <f t="shared" si="14"/>
        <v>0</v>
      </c>
    </row>
    <row r="133" spans="1:15" ht="36" hidden="1" x14ac:dyDescent="0.3">
      <c r="A133" s="1" t="s">
        <v>153</v>
      </c>
      <c r="B133" s="1" t="s">
        <v>1406</v>
      </c>
      <c r="C133" s="1" t="s">
        <v>185</v>
      </c>
      <c r="D133" s="2" t="s">
        <v>1527</v>
      </c>
      <c r="E133" s="3">
        <v>2447.1999999999998</v>
      </c>
      <c r="F133" s="8" t="s">
        <v>153</v>
      </c>
      <c r="G133" s="9" t="s">
        <v>1406</v>
      </c>
      <c r="H133" s="9" t="s">
        <v>185</v>
      </c>
      <c r="I133" s="10" t="s">
        <v>1527</v>
      </c>
      <c r="J133" s="11">
        <v>2447.1999999999998</v>
      </c>
      <c r="K133" t="b">
        <f t="shared" si="10"/>
        <v>1</v>
      </c>
      <c r="L133" t="b">
        <f t="shared" si="11"/>
        <v>1</v>
      </c>
      <c r="M133" t="b">
        <f t="shared" si="12"/>
        <v>1</v>
      </c>
      <c r="N133" t="b">
        <f t="shared" si="13"/>
        <v>1</v>
      </c>
      <c r="O133" s="13">
        <f t="shared" si="14"/>
        <v>0</v>
      </c>
    </row>
    <row r="134" spans="1:15" ht="51" hidden="1" x14ac:dyDescent="0.3">
      <c r="A134" s="1" t="s">
        <v>153</v>
      </c>
      <c r="B134" s="1" t="s">
        <v>1406</v>
      </c>
      <c r="C134" s="1" t="s">
        <v>186</v>
      </c>
      <c r="D134" s="2" t="s">
        <v>1528</v>
      </c>
      <c r="E134" s="3">
        <v>2447.1999999999998</v>
      </c>
      <c r="F134" s="8" t="s">
        <v>153</v>
      </c>
      <c r="G134" s="9" t="s">
        <v>1406</v>
      </c>
      <c r="H134" s="9" t="s">
        <v>186</v>
      </c>
      <c r="I134" s="10" t="s">
        <v>1528</v>
      </c>
      <c r="J134" s="11">
        <v>2447.1999999999998</v>
      </c>
      <c r="K134" t="b">
        <f t="shared" si="10"/>
        <v>1</v>
      </c>
      <c r="L134" t="b">
        <f t="shared" si="11"/>
        <v>1</v>
      </c>
      <c r="M134" t="b">
        <f t="shared" si="12"/>
        <v>1</v>
      </c>
      <c r="N134" t="b">
        <f t="shared" si="13"/>
        <v>1</v>
      </c>
      <c r="O134" s="13">
        <f t="shared" si="14"/>
        <v>0</v>
      </c>
    </row>
    <row r="135" spans="1:15" ht="61.2" hidden="1" x14ac:dyDescent="0.3">
      <c r="A135" s="1" t="s">
        <v>153</v>
      </c>
      <c r="B135" s="1" t="s">
        <v>1406</v>
      </c>
      <c r="C135" s="1" t="s">
        <v>171</v>
      </c>
      <c r="D135" s="2" t="s">
        <v>707</v>
      </c>
      <c r="E135" s="3">
        <v>2447.1999999999998</v>
      </c>
      <c r="F135" s="8" t="s">
        <v>153</v>
      </c>
      <c r="G135" s="9" t="s">
        <v>1406</v>
      </c>
      <c r="H135" s="9" t="s">
        <v>171</v>
      </c>
      <c r="I135" s="10" t="s">
        <v>707</v>
      </c>
      <c r="J135" s="11">
        <v>2447.1999999999998</v>
      </c>
      <c r="K135" t="b">
        <f t="shared" si="10"/>
        <v>1</v>
      </c>
      <c r="L135" t="b">
        <f t="shared" si="11"/>
        <v>1</v>
      </c>
      <c r="M135" t="b">
        <f t="shared" si="12"/>
        <v>1</v>
      </c>
      <c r="N135" t="b">
        <f t="shared" si="13"/>
        <v>1</v>
      </c>
      <c r="O135" s="13">
        <f t="shared" si="14"/>
        <v>0</v>
      </c>
    </row>
    <row r="136" spans="1:15" ht="30.6" hidden="1" x14ac:dyDescent="0.3">
      <c r="A136" s="1" t="s">
        <v>153</v>
      </c>
      <c r="B136" s="1" t="s">
        <v>1406</v>
      </c>
      <c r="C136" s="1" t="s">
        <v>187</v>
      </c>
      <c r="D136" s="2" t="s">
        <v>1529</v>
      </c>
      <c r="E136" s="3">
        <v>21542.799999999999</v>
      </c>
      <c r="F136" s="8" t="s">
        <v>153</v>
      </c>
      <c r="G136" s="9" t="s">
        <v>1406</v>
      </c>
      <c r="H136" s="9" t="s">
        <v>187</v>
      </c>
      <c r="I136" s="10" t="s">
        <v>1529</v>
      </c>
      <c r="J136" s="11">
        <v>21542.799999999999</v>
      </c>
      <c r="K136" t="b">
        <f t="shared" si="10"/>
        <v>1</v>
      </c>
      <c r="L136" t="b">
        <f t="shared" si="11"/>
        <v>1</v>
      </c>
      <c r="M136" t="b">
        <f t="shared" si="12"/>
        <v>1</v>
      </c>
      <c r="N136" t="b">
        <f t="shared" si="13"/>
        <v>1</v>
      </c>
      <c r="O136" s="13">
        <f t="shared" si="14"/>
        <v>0</v>
      </c>
    </row>
    <row r="137" spans="1:15" ht="61.2" hidden="1" x14ac:dyDescent="0.3">
      <c r="A137" s="1" t="s">
        <v>153</v>
      </c>
      <c r="B137" s="1" t="s">
        <v>1406</v>
      </c>
      <c r="C137" s="1" t="s">
        <v>188</v>
      </c>
      <c r="D137" s="2" t="s">
        <v>1530</v>
      </c>
      <c r="E137" s="3">
        <v>17024.599999999999</v>
      </c>
      <c r="F137" s="8" t="s">
        <v>153</v>
      </c>
      <c r="G137" s="9" t="s">
        <v>1406</v>
      </c>
      <c r="H137" s="9" t="s">
        <v>188</v>
      </c>
      <c r="I137" s="10" t="s">
        <v>1530</v>
      </c>
      <c r="J137" s="11">
        <v>17024.599999999999</v>
      </c>
      <c r="K137" t="b">
        <f t="shared" si="10"/>
        <v>1</v>
      </c>
      <c r="L137" t="b">
        <f t="shared" si="11"/>
        <v>1</v>
      </c>
      <c r="M137" t="b">
        <f t="shared" si="12"/>
        <v>1</v>
      </c>
      <c r="N137" t="b">
        <f t="shared" si="13"/>
        <v>1</v>
      </c>
      <c r="O137" s="13">
        <f t="shared" si="14"/>
        <v>0</v>
      </c>
    </row>
    <row r="138" spans="1:15" ht="40.799999999999997" hidden="1" x14ac:dyDescent="0.3">
      <c r="A138" s="1" t="s">
        <v>153</v>
      </c>
      <c r="B138" s="1" t="s">
        <v>1406</v>
      </c>
      <c r="C138" s="1" t="s">
        <v>189</v>
      </c>
      <c r="D138" s="2" t="s">
        <v>1531</v>
      </c>
      <c r="E138" s="3">
        <v>17024.599999999999</v>
      </c>
      <c r="F138" s="8" t="s">
        <v>153</v>
      </c>
      <c r="G138" s="9" t="s">
        <v>1406</v>
      </c>
      <c r="H138" s="9" t="s">
        <v>189</v>
      </c>
      <c r="I138" s="10" t="s">
        <v>1531</v>
      </c>
      <c r="J138" s="11">
        <v>17024.599999999999</v>
      </c>
      <c r="K138" t="b">
        <f t="shared" si="10"/>
        <v>1</v>
      </c>
      <c r="L138" t="b">
        <f t="shared" si="11"/>
        <v>1</v>
      </c>
      <c r="M138" t="b">
        <f t="shared" si="12"/>
        <v>1</v>
      </c>
      <c r="N138" t="b">
        <f t="shared" si="13"/>
        <v>1</v>
      </c>
      <c r="O138" s="13">
        <f t="shared" si="14"/>
        <v>0</v>
      </c>
    </row>
    <row r="139" spans="1:15" ht="61.2" hidden="1" x14ac:dyDescent="0.3">
      <c r="A139" s="1" t="s">
        <v>153</v>
      </c>
      <c r="B139" s="1" t="s">
        <v>1406</v>
      </c>
      <c r="C139" s="1" t="s">
        <v>172</v>
      </c>
      <c r="D139" s="2" t="s">
        <v>710</v>
      </c>
      <c r="E139" s="3">
        <v>12213.6</v>
      </c>
      <c r="F139" s="8" t="s">
        <v>153</v>
      </c>
      <c r="G139" s="9" t="s">
        <v>1406</v>
      </c>
      <c r="H139" s="9" t="s">
        <v>172</v>
      </c>
      <c r="I139" s="10" t="s">
        <v>710</v>
      </c>
      <c r="J139" s="11">
        <v>12213.6</v>
      </c>
      <c r="K139" t="b">
        <f t="shared" si="10"/>
        <v>1</v>
      </c>
      <c r="L139" t="b">
        <f t="shared" si="11"/>
        <v>1</v>
      </c>
      <c r="M139" t="b">
        <f t="shared" si="12"/>
        <v>1</v>
      </c>
      <c r="N139" t="b">
        <f t="shared" si="13"/>
        <v>1</v>
      </c>
      <c r="O139" s="13">
        <f t="shared" si="14"/>
        <v>0</v>
      </c>
    </row>
    <row r="140" spans="1:15" ht="36" hidden="1" x14ac:dyDescent="0.3">
      <c r="A140" s="1" t="s">
        <v>153</v>
      </c>
      <c r="B140" s="1" t="s">
        <v>1406</v>
      </c>
      <c r="C140" s="1" t="s">
        <v>173</v>
      </c>
      <c r="D140" s="2" t="s">
        <v>734</v>
      </c>
      <c r="E140" s="3">
        <v>126.8</v>
      </c>
      <c r="F140" s="8" t="s">
        <v>153</v>
      </c>
      <c r="G140" s="9" t="s">
        <v>1406</v>
      </c>
      <c r="H140" s="9" t="s">
        <v>173</v>
      </c>
      <c r="I140" s="10" t="s">
        <v>734</v>
      </c>
      <c r="J140" s="11">
        <v>126.8</v>
      </c>
      <c r="K140" t="b">
        <f t="shared" si="10"/>
        <v>1</v>
      </c>
      <c r="L140" t="b">
        <f t="shared" si="11"/>
        <v>1</v>
      </c>
      <c r="M140" t="b">
        <f t="shared" si="12"/>
        <v>1</v>
      </c>
      <c r="N140" t="b">
        <f t="shared" si="13"/>
        <v>1</v>
      </c>
      <c r="O140" s="13">
        <f t="shared" si="14"/>
        <v>0</v>
      </c>
    </row>
    <row r="141" spans="1:15" ht="30.6" hidden="1" x14ac:dyDescent="0.3">
      <c r="A141" s="1" t="s">
        <v>153</v>
      </c>
      <c r="B141" s="1" t="s">
        <v>1406</v>
      </c>
      <c r="C141" s="1" t="s">
        <v>174</v>
      </c>
      <c r="D141" s="2" t="s">
        <v>760</v>
      </c>
      <c r="E141" s="3">
        <v>2755</v>
      </c>
      <c r="F141" s="8" t="s">
        <v>153</v>
      </c>
      <c r="G141" s="9" t="s">
        <v>1406</v>
      </c>
      <c r="H141" s="9" t="s">
        <v>174</v>
      </c>
      <c r="I141" s="10" t="s">
        <v>760</v>
      </c>
      <c r="J141" s="11">
        <v>2755</v>
      </c>
      <c r="K141" t="b">
        <f t="shared" si="10"/>
        <v>1</v>
      </c>
      <c r="L141" t="b">
        <f t="shared" si="11"/>
        <v>1</v>
      </c>
      <c r="M141" t="b">
        <f t="shared" si="12"/>
        <v>1</v>
      </c>
      <c r="N141" t="b">
        <f t="shared" si="13"/>
        <v>1</v>
      </c>
      <c r="O141" s="13">
        <f t="shared" si="14"/>
        <v>0</v>
      </c>
    </row>
    <row r="142" spans="1:15" ht="112.2" hidden="1" x14ac:dyDescent="0.3">
      <c r="A142" s="1" t="s">
        <v>153</v>
      </c>
      <c r="B142" s="1" t="s">
        <v>1406</v>
      </c>
      <c r="C142" s="1" t="s">
        <v>176</v>
      </c>
      <c r="D142" s="2" t="s">
        <v>761</v>
      </c>
      <c r="E142" s="3">
        <v>1929.2</v>
      </c>
      <c r="F142" s="8" t="s">
        <v>153</v>
      </c>
      <c r="G142" s="9" t="s">
        <v>1406</v>
      </c>
      <c r="H142" s="9" t="s">
        <v>176</v>
      </c>
      <c r="I142" s="10" t="s">
        <v>761</v>
      </c>
      <c r="J142" s="11">
        <v>1929.2</v>
      </c>
      <c r="K142" t="b">
        <f t="shared" si="10"/>
        <v>1</v>
      </c>
      <c r="L142" t="b">
        <f t="shared" si="11"/>
        <v>1</v>
      </c>
      <c r="M142" t="b">
        <f t="shared" si="12"/>
        <v>1</v>
      </c>
      <c r="N142" t="b">
        <f t="shared" si="13"/>
        <v>1</v>
      </c>
      <c r="O142" s="13">
        <f t="shared" si="14"/>
        <v>0</v>
      </c>
    </row>
    <row r="143" spans="1:15" ht="61.2" hidden="1" x14ac:dyDescent="0.3">
      <c r="A143" s="1" t="s">
        <v>153</v>
      </c>
      <c r="B143" s="1" t="s">
        <v>1406</v>
      </c>
      <c r="C143" s="1" t="s">
        <v>191</v>
      </c>
      <c r="D143" s="2" t="s">
        <v>1532</v>
      </c>
      <c r="E143" s="3">
        <v>4518.2</v>
      </c>
      <c r="F143" s="8" t="s">
        <v>153</v>
      </c>
      <c r="G143" s="9" t="s">
        <v>1406</v>
      </c>
      <c r="H143" s="9" t="s">
        <v>191</v>
      </c>
      <c r="I143" s="10" t="s">
        <v>1532</v>
      </c>
      <c r="J143" s="11">
        <v>4518.2</v>
      </c>
      <c r="K143" t="b">
        <f t="shared" si="10"/>
        <v>1</v>
      </c>
      <c r="L143" t="b">
        <f t="shared" si="11"/>
        <v>1</v>
      </c>
      <c r="M143" t="b">
        <f t="shared" si="12"/>
        <v>1</v>
      </c>
      <c r="N143" t="b">
        <f t="shared" si="13"/>
        <v>1</v>
      </c>
      <c r="O143" s="13">
        <f t="shared" si="14"/>
        <v>0</v>
      </c>
    </row>
    <row r="144" spans="1:15" ht="51" hidden="1" x14ac:dyDescent="0.3">
      <c r="A144" s="1" t="s">
        <v>153</v>
      </c>
      <c r="B144" s="1" t="s">
        <v>1406</v>
      </c>
      <c r="C144" s="1" t="s">
        <v>192</v>
      </c>
      <c r="D144" s="2" t="s">
        <v>1533</v>
      </c>
      <c r="E144" s="3">
        <v>4518.2</v>
      </c>
      <c r="F144" s="8" t="s">
        <v>153</v>
      </c>
      <c r="G144" s="9" t="s">
        <v>1406</v>
      </c>
      <c r="H144" s="9" t="s">
        <v>192</v>
      </c>
      <c r="I144" s="10" t="s">
        <v>1533</v>
      </c>
      <c r="J144" s="11">
        <v>4518.2</v>
      </c>
      <c r="K144" t="b">
        <f t="shared" si="10"/>
        <v>1</v>
      </c>
      <c r="L144" t="b">
        <f t="shared" si="11"/>
        <v>1</v>
      </c>
      <c r="M144" t="b">
        <f t="shared" si="12"/>
        <v>1</v>
      </c>
      <c r="N144" t="b">
        <f t="shared" si="13"/>
        <v>1</v>
      </c>
      <c r="O144" s="13">
        <f t="shared" si="14"/>
        <v>0</v>
      </c>
    </row>
    <row r="145" spans="1:15" ht="36" hidden="1" x14ac:dyDescent="0.3">
      <c r="A145" s="1" t="s">
        <v>153</v>
      </c>
      <c r="B145" s="1" t="s">
        <v>1406</v>
      </c>
      <c r="C145" s="1" t="s">
        <v>177</v>
      </c>
      <c r="D145" s="2" t="s">
        <v>766</v>
      </c>
      <c r="E145" s="3">
        <v>4518.2</v>
      </c>
      <c r="F145" s="8" t="s">
        <v>153</v>
      </c>
      <c r="G145" s="9" t="s">
        <v>1406</v>
      </c>
      <c r="H145" s="9" t="s">
        <v>177</v>
      </c>
      <c r="I145" s="10" t="s">
        <v>766</v>
      </c>
      <c r="J145" s="11">
        <v>4518.2</v>
      </c>
      <c r="K145" t="b">
        <f t="shared" si="10"/>
        <v>1</v>
      </c>
      <c r="L145" t="b">
        <f t="shared" si="11"/>
        <v>1</v>
      </c>
      <c r="M145" t="b">
        <f t="shared" si="12"/>
        <v>1</v>
      </c>
      <c r="N145" t="b">
        <f t="shared" si="13"/>
        <v>1</v>
      </c>
      <c r="O145" s="13">
        <f t="shared" si="14"/>
        <v>0</v>
      </c>
    </row>
    <row r="146" spans="1:15" ht="71.400000000000006" hidden="1" x14ac:dyDescent="0.3">
      <c r="A146" s="1" t="s">
        <v>153</v>
      </c>
      <c r="B146" s="1" t="s">
        <v>1406</v>
      </c>
      <c r="C146" s="1" t="s">
        <v>167</v>
      </c>
      <c r="D146" s="2" t="s">
        <v>1520</v>
      </c>
      <c r="E146" s="3">
        <v>886.8</v>
      </c>
      <c r="F146" s="8" t="s">
        <v>153</v>
      </c>
      <c r="G146" s="9" t="s">
        <v>1406</v>
      </c>
      <c r="H146" s="9" t="s">
        <v>167</v>
      </c>
      <c r="I146" s="10" t="s">
        <v>1520</v>
      </c>
      <c r="J146" s="11">
        <v>886.8</v>
      </c>
      <c r="K146" t="b">
        <f t="shared" si="10"/>
        <v>1</v>
      </c>
      <c r="L146" t="b">
        <f t="shared" si="11"/>
        <v>1</v>
      </c>
      <c r="M146" t="b">
        <f t="shared" si="12"/>
        <v>1</v>
      </c>
      <c r="N146" t="b">
        <f t="shared" si="13"/>
        <v>1</v>
      </c>
      <c r="O146" s="13">
        <f t="shared" si="14"/>
        <v>0</v>
      </c>
    </row>
    <row r="147" spans="1:15" ht="40.799999999999997" hidden="1" x14ac:dyDescent="0.3">
      <c r="A147" s="1" t="s">
        <v>153</v>
      </c>
      <c r="B147" s="1" t="s">
        <v>1406</v>
      </c>
      <c r="C147" s="1" t="s">
        <v>193</v>
      </c>
      <c r="D147" s="2" t="s">
        <v>1534</v>
      </c>
      <c r="E147" s="3">
        <v>886.8</v>
      </c>
      <c r="F147" s="8" t="s">
        <v>153</v>
      </c>
      <c r="G147" s="9" t="s">
        <v>1406</v>
      </c>
      <c r="H147" s="9" t="s">
        <v>193</v>
      </c>
      <c r="I147" s="10" t="s">
        <v>1534</v>
      </c>
      <c r="J147" s="11">
        <v>886.8</v>
      </c>
      <c r="K147" t="b">
        <f t="shared" si="10"/>
        <v>1</v>
      </c>
      <c r="L147" t="b">
        <f t="shared" si="11"/>
        <v>1</v>
      </c>
      <c r="M147" t="b">
        <f t="shared" si="12"/>
        <v>1</v>
      </c>
      <c r="N147" t="b">
        <f t="shared" si="13"/>
        <v>1</v>
      </c>
      <c r="O147" s="13">
        <f t="shared" si="14"/>
        <v>0</v>
      </c>
    </row>
    <row r="148" spans="1:15" ht="61.2" hidden="1" x14ac:dyDescent="0.3">
      <c r="A148" s="1" t="s">
        <v>153</v>
      </c>
      <c r="B148" s="1" t="s">
        <v>1406</v>
      </c>
      <c r="C148" s="1" t="s">
        <v>194</v>
      </c>
      <c r="D148" s="2" t="s">
        <v>1535</v>
      </c>
      <c r="E148" s="3">
        <v>886.8</v>
      </c>
      <c r="F148" s="8" t="s">
        <v>153</v>
      </c>
      <c r="G148" s="9" t="s">
        <v>1406</v>
      </c>
      <c r="H148" s="9" t="s">
        <v>194</v>
      </c>
      <c r="I148" s="10" t="s">
        <v>1535</v>
      </c>
      <c r="J148" s="11">
        <v>886.8</v>
      </c>
      <c r="K148" t="b">
        <f t="shared" si="10"/>
        <v>1</v>
      </c>
      <c r="L148" t="b">
        <f t="shared" si="11"/>
        <v>1</v>
      </c>
      <c r="M148" t="b">
        <f t="shared" si="12"/>
        <v>1</v>
      </c>
      <c r="N148" t="b">
        <f t="shared" si="13"/>
        <v>1</v>
      </c>
      <c r="O148" s="13">
        <f t="shared" si="14"/>
        <v>0</v>
      </c>
    </row>
    <row r="149" spans="1:15" ht="61.2" hidden="1" x14ac:dyDescent="0.3">
      <c r="A149" s="1" t="s">
        <v>153</v>
      </c>
      <c r="B149" s="1" t="s">
        <v>1406</v>
      </c>
      <c r="C149" s="1" t="s">
        <v>178</v>
      </c>
      <c r="D149" s="2" t="s">
        <v>710</v>
      </c>
      <c r="E149" s="3">
        <v>884.59999999999991</v>
      </c>
      <c r="F149" s="8" t="s">
        <v>153</v>
      </c>
      <c r="G149" s="9" t="s">
        <v>1406</v>
      </c>
      <c r="H149" s="9" t="s">
        <v>178</v>
      </c>
      <c r="I149" s="10" t="s">
        <v>710</v>
      </c>
      <c r="J149" s="11">
        <v>884.6</v>
      </c>
      <c r="K149" t="b">
        <f t="shared" si="10"/>
        <v>1</v>
      </c>
      <c r="L149" t="b">
        <f t="shared" si="11"/>
        <v>1</v>
      </c>
      <c r="M149" t="b">
        <f t="shared" si="12"/>
        <v>1</v>
      </c>
      <c r="N149" t="b">
        <f t="shared" si="13"/>
        <v>1</v>
      </c>
      <c r="O149" s="13">
        <f t="shared" si="14"/>
        <v>0</v>
      </c>
    </row>
    <row r="150" spans="1:15" ht="36" hidden="1" x14ac:dyDescent="0.3">
      <c r="A150" s="1" t="s">
        <v>153</v>
      </c>
      <c r="B150" s="1" t="s">
        <v>1406</v>
      </c>
      <c r="C150" s="1" t="s">
        <v>180</v>
      </c>
      <c r="D150" s="2" t="s">
        <v>734</v>
      </c>
      <c r="E150" s="3">
        <v>2.2000000000000002</v>
      </c>
      <c r="F150" s="8" t="s">
        <v>153</v>
      </c>
      <c r="G150" s="9" t="s">
        <v>1406</v>
      </c>
      <c r="H150" s="9" t="s">
        <v>180</v>
      </c>
      <c r="I150" s="10" t="s">
        <v>734</v>
      </c>
      <c r="J150" s="11">
        <v>2.2000000000000002</v>
      </c>
      <c r="K150" t="b">
        <f t="shared" si="10"/>
        <v>1</v>
      </c>
      <c r="L150" t="b">
        <f t="shared" si="11"/>
        <v>1</v>
      </c>
      <c r="M150" t="b">
        <f t="shared" si="12"/>
        <v>1</v>
      </c>
      <c r="N150" t="b">
        <f t="shared" si="13"/>
        <v>1</v>
      </c>
      <c r="O150" s="13">
        <f t="shared" si="14"/>
        <v>0</v>
      </c>
    </row>
    <row r="151" spans="1:15" ht="51" hidden="1" x14ac:dyDescent="0.3">
      <c r="A151" s="1" t="s">
        <v>153</v>
      </c>
      <c r="B151" s="1" t="s">
        <v>1406</v>
      </c>
      <c r="C151" s="1" t="s">
        <v>62</v>
      </c>
      <c r="D151" s="2" t="s">
        <v>1196</v>
      </c>
      <c r="E151" s="3">
        <v>1061</v>
      </c>
      <c r="F151" s="8" t="s">
        <v>153</v>
      </c>
      <c r="G151" s="9" t="s">
        <v>1406</v>
      </c>
      <c r="H151" s="9" t="s">
        <v>62</v>
      </c>
      <c r="I151" s="10" t="s">
        <v>1196</v>
      </c>
      <c r="J151" s="11">
        <v>1061</v>
      </c>
      <c r="K151" t="b">
        <f t="shared" si="10"/>
        <v>1</v>
      </c>
      <c r="L151" t="b">
        <f t="shared" si="11"/>
        <v>1</v>
      </c>
      <c r="M151" t="b">
        <f t="shared" si="12"/>
        <v>1</v>
      </c>
      <c r="N151" t="b">
        <f t="shared" si="13"/>
        <v>1</v>
      </c>
      <c r="O151" s="13">
        <f t="shared" si="14"/>
        <v>0</v>
      </c>
    </row>
    <row r="152" spans="1:15" ht="36" hidden="1" x14ac:dyDescent="0.3">
      <c r="A152" s="1" t="s">
        <v>153</v>
      </c>
      <c r="B152" s="1" t="s">
        <v>1406</v>
      </c>
      <c r="C152" s="1" t="s">
        <v>83</v>
      </c>
      <c r="D152" s="2" t="s">
        <v>1288</v>
      </c>
      <c r="E152" s="3">
        <v>56</v>
      </c>
      <c r="F152" s="8" t="s">
        <v>153</v>
      </c>
      <c r="G152" s="9" t="s">
        <v>1406</v>
      </c>
      <c r="H152" s="9" t="s">
        <v>83</v>
      </c>
      <c r="I152" s="10" t="s">
        <v>1288</v>
      </c>
      <c r="J152" s="11">
        <v>56</v>
      </c>
      <c r="K152" t="b">
        <f t="shared" si="10"/>
        <v>1</v>
      </c>
      <c r="L152" t="b">
        <f t="shared" si="11"/>
        <v>1</v>
      </c>
      <c r="M152" t="b">
        <f t="shared" si="12"/>
        <v>1</v>
      </c>
      <c r="N152" t="b">
        <f t="shared" si="13"/>
        <v>1</v>
      </c>
      <c r="O152" s="13">
        <f t="shared" si="14"/>
        <v>0</v>
      </c>
    </row>
    <row r="153" spans="1:15" ht="30.6" hidden="1" x14ac:dyDescent="0.3">
      <c r="A153" s="1" t="s">
        <v>153</v>
      </c>
      <c r="B153" s="1" t="s">
        <v>1406</v>
      </c>
      <c r="C153" s="1" t="s">
        <v>1358</v>
      </c>
      <c r="D153" s="2" t="s">
        <v>1359</v>
      </c>
      <c r="E153" s="3">
        <v>56</v>
      </c>
      <c r="F153" s="8" t="s">
        <v>153</v>
      </c>
      <c r="G153" s="9" t="s">
        <v>1406</v>
      </c>
      <c r="H153" s="9" t="s">
        <v>1358</v>
      </c>
      <c r="I153" s="10" t="s">
        <v>1359</v>
      </c>
      <c r="J153" s="11">
        <v>56</v>
      </c>
      <c r="K153" t="b">
        <f t="shared" si="10"/>
        <v>1</v>
      </c>
      <c r="L153" t="b">
        <f t="shared" si="11"/>
        <v>1</v>
      </c>
      <c r="M153" t="b">
        <f t="shared" si="12"/>
        <v>1</v>
      </c>
      <c r="N153" t="b">
        <f t="shared" si="13"/>
        <v>1</v>
      </c>
      <c r="O153" s="13">
        <f t="shared" si="14"/>
        <v>0</v>
      </c>
    </row>
    <row r="154" spans="1:15" ht="71.400000000000006" hidden="1" x14ac:dyDescent="0.3">
      <c r="A154" s="1" t="s">
        <v>153</v>
      </c>
      <c r="B154" s="1" t="s">
        <v>1406</v>
      </c>
      <c r="C154" s="1" t="s">
        <v>527</v>
      </c>
      <c r="D154" s="2" t="s">
        <v>114</v>
      </c>
      <c r="E154" s="3">
        <v>1005</v>
      </c>
      <c r="F154" s="8" t="s">
        <v>153</v>
      </c>
      <c r="G154" s="9" t="s">
        <v>1406</v>
      </c>
      <c r="H154" s="9" t="s">
        <v>527</v>
      </c>
      <c r="I154" s="10" t="s">
        <v>114</v>
      </c>
      <c r="J154" s="11">
        <v>1005</v>
      </c>
      <c r="K154" t="b">
        <f t="shared" si="10"/>
        <v>1</v>
      </c>
      <c r="L154" t="b">
        <f t="shared" si="11"/>
        <v>1</v>
      </c>
      <c r="M154" t="b">
        <f t="shared" si="12"/>
        <v>1</v>
      </c>
      <c r="N154" t="b">
        <f t="shared" si="13"/>
        <v>1</v>
      </c>
      <c r="O154" s="13">
        <f t="shared" si="14"/>
        <v>0</v>
      </c>
    </row>
    <row r="155" spans="1:15" ht="30.6" hidden="1" x14ac:dyDescent="0.3">
      <c r="A155" s="1" t="s">
        <v>153</v>
      </c>
      <c r="B155" s="1" t="s">
        <v>1407</v>
      </c>
      <c r="C155" s="1" t="s">
        <v>162</v>
      </c>
      <c r="D155" s="2" t="s">
        <v>1515</v>
      </c>
      <c r="E155" s="3">
        <v>2796</v>
      </c>
      <c r="F155" s="8" t="s">
        <v>153</v>
      </c>
      <c r="G155" s="9" t="s">
        <v>1407</v>
      </c>
      <c r="H155" s="9" t="s">
        <v>162</v>
      </c>
      <c r="I155" s="10" t="s">
        <v>1515</v>
      </c>
      <c r="J155" s="11">
        <v>2796</v>
      </c>
      <c r="K155" t="b">
        <f t="shared" si="10"/>
        <v>1</v>
      </c>
      <c r="L155" t="b">
        <f t="shared" si="11"/>
        <v>1</v>
      </c>
      <c r="M155" t="b">
        <f t="shared" si="12"/>
        <v>1</v>
      </c>
      <c r="N155" t="b">
        <f t="shared" si="13"/>
        <v>1</v>
      </c>
      <c r="O155" s="13">
        <f t="shared" si="14"/>
        <v>0</v>
      </c>
    </row>
    <row r="156" spans="1:15" ht="30.6" hidden="1" x14ac:dyDescent="0.3">
      <c r="A156" s="1" t="s">
        <v>153</v>
      </c>
      <c r="B156" s="1" t="s">
        <v>1407</v>
      </c>
      <c r="C156" s="1" t="s">
        <v>165</v>
      </c>
      <c r="D156" s="2" t="s">
        <v>1518</v>
      </c>
      <c r="E156" s="3">
        <v>2796</v>
      </c>
      <c r="F156" s="8" t="s">
        <v>153</v>
      </c>
      <c r="G156" s="9" t="s">
        <v>1407</v>
      </c>
      <c r="H156" s="9" t="s">
        <v>165</v>
      </c>
      <c r="I156" s="10" t="s">
        <v>1518</v>
      </c>
      <c r="J156" s="11">
        <v>2796</v>
      </c>
      <c r="K156" t="b">
        <f t="shared" si="10"/>
        <v>1</v>
      </c>
      <c r="L156" t="b">
        <f t="shared" si="11"/>
        <v>1</v>
      </c>
      <c r="M156" t="b">
        <f t="shared" si="12"/>
        <v>1</v>
      </c>
      <c r="N156" t="b">
        <f t="shared" si="13"/>
        <v>1</v>
      </c>
      <c r="O156" s="13">
        <f t="shared" si="14"/>
        <v>0</v>
      </c>
    </row>
    <row r="157" spans="1:15" ht="84" hidden="1" x14ac:dyDescent="0.3">
      <c r="A157" s="1" t="s">
        <v>153</v>
      </c>
      <c r="B157" s="1" t="s">
        <v>1407</v>
      </c>
      <c r="C157" s="1" t="s">
        <v>166</v>
      </c>
      <c r="D157" s="2" t="s">
        <v>1519</v>
      </c>
      <c r="E157" s="3">
        <v>2796</v>
      </c>
      <c r="F157" s="8" t="s">
        <v>153</v>
      </c>
      <c r="G157" s="9" t="s">
        <v>1407</v>
      </c>
      <c r="H157" s="9" t="s">
        <v>166</v>
      </c>
      <c r="I157" s="10" t="s">
        <v>1519</v>
      </c>
      <c r="J157" s="11">
        <v>2796</v>
      </c>
      <c r="K157" t="b">
        <f t="shared" si="10"/>
        <v>1</v>
      </c>
      <c r="L157" t="b">
        <f t="shared" si="11"/>
        <v>1</v>
      </c>
      <c r="M157" t="b">
        <f t="shared" si="12"/>
        <v>1</v>
      </c>
      <c r="N157" t="b">
        <f t="shared" si="13"/>
        <v>1</v>
      </c>
      <c r="O157" s="13">
        <f t="shared" si="14"/>
        <v>0</v>
      </c>
    </row>
    <row r="158" spans="1:15" ht="51" hidden="1" x14ac:dyDescent="0.3">
      <c r="A158" s="1" t="s">
        <v>153</v>
      </c>
      <c r="B158" s="1" t="s">
        <v>1407</v>
      </c>
      <c r="C158" s="1" t="s">
        <v>158</v>
      </c>
      <c r="D158" s="2" t="s">
        <v>751</v>
      </c>
      <c r="E158" s="3">
        <v>2091</v>
      </c>
      <c r="F158" s="8" t="s">
        <v>153</v>
      </c>
      <c r="G158" s="9" t="s">
        <v>1407</v>
      </c>
      <c r="H158" s="9" t="s">
        <v>158</v>
      </c>
      <c r="I158" s="10" t="s">
        <v>751</v>
      </c>
      <c r="J158" s="11">
        <v>2091</v>
      </c>
      <c r="K158" t="b">
        <f t="shared" si="10"/>
        <v>1</v>
      </c>
      <c r="L158" t="b">
        <f t="shared" si="11"/>
        <v>1</v>
      </c>
      <c r="M158" t="b">
        <f t="shared" si="12"/>
        <v>1</v>
      </c>
      <c r="N158" t="b">
        <f t="shared" si="13"/>
        <v>1</v>
      </c>
      <c r="O158" s="13">
        <f t="shared" si="14"/>
        <v>0</v>
      </c>
    </row>
    <row r="159" spans="1:15" ht="61.2" hidden="1" x14ac:dyDescent="0.3">
      <c r="A159" s="1" t="s">
        <v>153</v>
      </c>
      <c r="B159" s="1" t="s">
        <v>1407</v>
      </c>
      <c r="C159" s="1" t="s">
        <v>195</v>
      </c>
      <c r="D159" s="2" t="s">
        <v>752</v>
      </c>
      <c r="E159" s="3">
        <v>225</v>
      </c>
      <c r="F159" s="8" t="s">
        <v>153</v>
      </c>
      <c r="G159" s="9" t="s">
        <v>1407</v>
      </c>
      <c r="H159" s="9" t="s">
        <v>195</v>
      </c>
      <c r="I159" s="10" t="s">
        <v>752</v>
      </c>
      <c r="J159" s="11">
        <v>225</v>
      </c>
      <c r="K159" t="b">
        <f t="shared" si="10"/>
        <v>1</v>
      </c>
      <c r="L159" t="b">
        <f t="shared" si="11"/>
        <v>1</v>
      </c>
      <c r="M159" t="b">
        <f t="shared" si="12"/>
        <v>1</v>
      </c>
      <c r="N159" t="b">
        <f t="shared" si="13"/>
        <v>1</v>
      </c>
      <c r="O159" s="13">
        <f t="shared" si="14"/>
        <v>0</v>
      </c>
    </row>
    <row r="160" spans="1:15" ht="84" hidden="1" x14ac:dyDescent="0.3">
      <c r="A160" s="1" t="s">
        <v>153</v>
      </c>
      <c r="B160" s="1" t="s">
        <v>1407</v>
      </c>
      <c r="C160" s="1" t="s">
        <v>196</v>
      </c>
      <c r="D160" s="2" t="s">
        <v>754</v>
      </c>
      <c r="E160" s="3">
        <v>480</v>
      </c>
      <c r="F160" s="8" t="s">
        <v>153</v>
      </c>
      <c r="G160" s="9" t="s">
        <v>1407</v>
      </c>
      <c r="H160" s="9" t="s">
        <v>196</v>
      </c>
      <c r="I160" s="10" t="s">
        <v>754</v>
      </c>
      <c r="J160" s="11">
        <v>480</v>
      </c>
      <c r="K160" t="b">
        <f t="shared" si="10"/>
        <v>1</v>
      </c>
      <c r="L160" t="b">
        <f t="shared" si="11"/>
        <v>1</v>
      </c>
      <c r="M160" t="b">
        <f t="shared" si="12"/>
        <v>1</v>
      </c>
      <c r="N160" t="b">
        <f t="shared" si="13"/>
        <v>1</v>
      </c>
      <c r="O160" s="13">
        <f t="shared" si="14"/>
        <v>0</v>
      </c>
    </row>
    <row r="161" spans="1:15" ht="51" hidden="1" x14ac:dyDescent="0.3">
      <c r="A161" s="1" t="s">
        <v>153</v>
      </c>
      <c r="B161" s="1" t="s">
        <v>1407</v>
      </c>
      <c r="C161" s="1" t="s">
        <v>62</v>
      </c>
      <c r="D161" s="2" t="s">
        <v>1196</v>
      </c>
      <c r="E161" s="3">
        <v>840</v>
      </c>
      <c r="F161" s="8" t="s">
        <v>153</v>
      </c>
      <c r="G161" s="9" t="s">
        <v>1407</v>
      </c>
      <c r="H161" s="9" t="s">
        <v>62</v>
      </c>
      <c r="I161" s="10" t="s">
        <v>1196</v>
      </c>
      <c r="J161" s="11">
        <v>840</v>
      </c>
      <c r="K161" t="b">
        <f t="shared" si="10"/>
        <v>1</v>
      </c>
      <c r="L161" t="b">
        <f t="shared" si="11"/>
        <v>1</v>
      </c>
      <c r="M161" t="b">
        <f t="shared" si="12"/>
        <v>1</v>
      </c>
      <c r="N161" t="b">
        <f t="shared" si="13"/>
        <v>1</v>
      </c>
      <c r="O161" s="13">
        <f t="shared" si="14"/>
        <v>0</v>
      </c>
    </row>
    <row r="162" spans="1:15" ht="71.400000000000006" hidden="1" x14ac:dyDescent="0.3">
      <c r="A162" s="1" t="s">
        <v>153</v>
      </c>
      <c r="B162" s="1" t="s">
        <v>1407</v>
      </c>
      <c r="C162" s="1" t="s">
        <v>527</v>
      </c>
      <c r="D162" s="2" t="s">
        <v>114</v>
      </c>
      <c r="E162" s="3">
        <v>840</v>
      </c>
      <c r="F162" s="8" t="s">
        <v>153</v>
      </c>
      <c r="G162" s="9" t="s">
        <v>1407</v>
      </c>
      <c r="H162" s="9" t="s">
        <v>527</v>
      </c>
      <c r="I162" s="10" t="s">
        <v>114</v>
      </c>
      <c r="J162" s="11">
        <v>840</v>
      </c>
      <c r="K162" t="b">
        <f t="shared" si="10"/>
        <v>1</v>
      </c>
      <c r="L162" t="b">
        <f t="shared" si="11"/>
        <v>1</v>
      </c>
      <c r="M162" t="b">
        <f t="shared" si="12"/>
        <v>1</v>
      </c>
      <c r="N162" t="b">
        <f t="shared" si="13"/>
        <v>1</v>
      </c>
      <c r="O162" s="13">
        <f t="shared" si="14"/>
        <v>0</v>
      </c>
    </row>
    <row r="163" spans="1:15" ht="40.799999999999997" hidden="1" x14ac:dyDescent="0.3">
      <c r="A163" s="1" t="s">
        <v>153</v>
      </c>
      <c r="B163" s="1" t="s">
        <v>1408</v>
      </c>
      <c r="C163" s="1" t="s">
        <v>181</v>
      </c>
      <c r="D163" s="2" t="s">
        <v>1523</v>
      </c>
      <c r="E163" s="3">
        <v>2633</v>
      </c>
      <c r="F163" s="8" t="s">
        <v>153</v>
      </c>
      <c r="G163" s="9" t="s">
        <v>1408</v>
      </c>
      <c r="H163" s="9" t="s">
        <v>181</v>
      </c>
      <c r="I163" s="10" t="s">
        <v>1523</v>
      </c>
      <c r="J163" s="11">
        <v>2633</v>
      </c>
      <c r="K163" t="b">
        <f t="shared" si="10"/>
        <v>1</v>
      </c>
      <c r="L163" t="b">
        <f t="shared" si="11"/>
        <v>1</v>
      </c>
      <c r="M163" t="b">
        <f t="shared" si="12"/>
        <v>1</v>
      </c>
      <c r="N163" t="b">
        <f t="shared" si="13"/>
        <v>1</v>
      </c>
      <c r="O163" s="13">
        <f t="shared" si="14"/>
        <v>0</v>
      </c>
    </row>
    <row r="164" spans="1:15" ht="51" hidden="1" x14ac:dyDescent="0.3">
      <c r="A164" s="1" t="s">
        <v>153</v>
      </c>
      <c r="B164" s="1" t="s">
        <v>1408</v>
      </c>
      <c r="C164" s="1" t="s">
        <v>182</v>
      </c>
      <c r="D164" s="2" t="s">
        <v>1524</v>
      </c>
      <c r="E164" s="3">
        <v>2633</v>
      </c>
      <c r="F164" s="8" t="s">
        <v>153</v>
      </c>
      <c r="G164" s="9" t="s">
        <v>1408</v>
      </c>
      <c r="H164" s="9" t="s">
        <v>182</v>
      </c>
      <c r="I164" s="10" t="s">
        <v>1524</v>
      </c>
      <c r="J164" s="11">
        <v>2633</v>
      </c>
      <c r="K164" t="b">
        <f t="shared" si="10"/>
        <v>1</v>
      </c>
      <c r="L164" t="b">
        <f t="shared" si="11"/>
        <v>1</v>
      </c>
      <c r="M164" t="b">
        <f t="shared" si="12"/>
        <v>1</v>
      </c>
      <c r="N164" t="b">
        <f t="shared" si="13"/>
        <v>1</v>
      </c>
      <c r="O164" s="13">
        <f t="shared" si="14"/>
        <v>0</v>
      </c>
    </row>
    <row r="165" spans="1:15" ht="91.8" hidden="1" x14ac:dyDescent="0.3">
      <c r="A165" s="1" t="s">
        <v>153</v>
      </c>
      <c r="B165" s="1" t="s">
        <v>1408</v>
      </c>
      <c r="C165" s="1" t="s">
        <v>183</v>
      </c>
      <c r="D165" s="2" t="s">
        <v>1525</v>
      </c>
      <c r="E165" s="3">
        <v>2633</v>
      </c>
      <c r="F165" s="8" t="s">
        <v>153</v>
      </c>
      <c r="G165" s="9" t="s">
        <v>1408</v>
      </c>
      <c r="H165" s="9" t="s">
        <v>183</v>
      </c>
      <c r="I165" s="10" t="s">
        <v>1525</v>
      </c>
      <c r="J165" s="11">
        <v>2633</v>
      </c>
      <c r="K165" t="b">
        <f t="shared" si="10"/>
        <v>1</v>
      </c>
      <c r="L165" t="b">
        <f t="shared" si="11"/>
        <v>1</v>
      </c>
      <c r="M165" t="b">
        <f t="shared" si="12"/>
        <v>1</v>
      </c>
      <c r="N165" t="b">
        <f t="shared" si="13"/>
        <v>1</v>
      </c>
      <c r="O165" s="13">
        <f t="shared" si="14"/>
        <v>0</v>
      </c>
    </row>
    <row r="166" spans="1:15" ht="132.6" hidden="1" x14ac:dyDescent="0.3">
      <c r="A166" s="1" t="s">
        <v>153</v>
      </c>
      <c r="B166" s="1" t="s">
        <v>1408</v>
      </c>
      <c r="C166" s="1" t="s">
        <v>198</v>
      </c>
      <c r="D166" s="2" t="s">
        <v>697</v>
      </c>
      <c r="E166" s="3">
        <v>540</v>
      </c>
      <c r="F166" s="8" t="s">
        <v>153</v>
      </c>
      <c r="G166" s="9" t="s">
        <v>1408</v>
      </c>
      <c r="H166" s="9" t="s">
        <v>198</v>
      </c>
      <c r="I166" s="10" t="s">
        <v>697</v>
      </c>
      <c r="J166" s="11">
        <v>540</v>
      </c>
      <c r="K166" t="b">
        <f t="shared" si="10"/>
        <v>1</v>
      </c>
      <c r="L166" t="b">
        <f t="shared" si="11"/>
        <v>1</v>
      </c>
      <c r="M166" t="b">
        <f t="shared" si="12"/>
        <v>1</v>
      </c>
      <c r="N166" t="b">
        <f t="shared" si="13"/>
        <v>1</v>
      </c>
      <c r="O166" s="13">
        <f t="shared" si="14"/>
        <v>0</v>
      </c>
    </row>
    <row r="167" spans="1:15" ht="112.2" hidden="1" x14ac:dyDescent="0.3">
      <c r="A167" s="1" t="s">
        <v>153</v>
      </c>
      <c r="B167" s="1" t="s">
        <v>1408</v>
      </c>
      <c r="C167" s="1" t="s">
        <v>170</v>
      </c>
      <c r="D167" s="2" t="s">
        <v>698</v>
      </c>
      <c r="E167" s="3">
        <v>2093</v>
      </c>
      <c r="F167" s="8" t="s">
        <v>153</v>
      </c>
      <c r="G167" s="9" t="s">
        <v>1408</v>
      </c>
      <c r="H167" s="9" t="s">
        <v>170</v>
      </c>
      <c r="I167" s="10" t="s">
        <v>698</v>
      </c>
      <c r="J167" s="11">
        <v>2093</v>
      </c>
      <c r="K167" t="b">
        <f t="shared" si="10"/>
        <v>1</v>
      </c>
      <c r="L167" t="b">
        <f t="shared" si="11"/>
        <v>1</v>
      </c>
      <c r="M167" t="b">
        <f t="shared" si="12"/>
        <v>1</v>
      </c>
      <c r="N167" t="b">
        <f t="shared" si="13"/>
        <v>1</v>
      </c>
      <c r="O167" s="13">
        <f t="shared" si="14"/>
        <v>0</v>
      </c>
    </row>
    <row r="168" spans="1:15" ht="30.6" hidden="1" x14ac:dyDescent="0.3">
      <c r="A168" s="1" t="s">
        <v>153</v>
      </c>
      <c r="B168" s="1" t="s">
        <v>1408</v>
      </c>
      <c r="C168" s="1" t="s">
        <v>162</v>
      </c>
      <c r="D168" s="2" t="s">
        <v>1515</v>
      </c>
      <c r="E168" s="3">
        <v>807797.1</v>
      </c>
      <c r="F168" s="8" t="s">
        <v>153</v>
      </c>
      <c r="G168" s="9" t="s">
        <v>1408</v>
      </c>
      <c r="H168" s="9" t="s">
        <v>162</v>
      </c>
      <c r="I168" s="10" t="s">
        <v>1515</v>
      </c>
      <c r="J168" s="11">
        <v>807797.1</v>
      </c>
      <c r="K168" t="b">
        <f t="shared" si="10"/>
        <v>1</v>
      </c>
      <c r="L168" t="b">
        <f t="shared" si="11"/>
        <v>1</v>
      </c>
      <c r="M168" t="b">
        <f t="shared" si="12"/>
        <v>1</v>
      </c>
      <c r="N168" t="b">
        <f t="shared" si="13"/>
        <v>1</v>
      </c>
      <c r="O168" s="13">
        <f t="shared" si="14"/>
        <v>0</v>
      </c>
    </row>
    <row r="169" spans="1:15" ht="40.799999999999997" hidden="1" x14ac:dyDescent="0.3">
      <c r="A169" s="1" t="s">
        <v>153</v>
      </c>
      <c r="B169" s="1" t="s">
        <v>1408</v>
      </c>
      <c r="C169" s="1" t="s">
        <v>214</v>
      </c>
      <c r="D169" s="2" t="s">
        <v>1536</v>
      </c>
      <c r="E169" s="3">
        <v>137489.70000000001</v>
      </c>
      <c r="F169" s="8" t="s">
        <v>153</v>
      </c>
      <c r="G169" s="9" t="s">
        <v>1408</v>
      </c>
      <c r="H169" s="9" t="s">
        <v>214</v>
      </c>
      <c r="I169" s="10" t="s">
        <v>1536</v>
      </c>
      <c r="J169" s="11">
        <v>137489.70000000001</v>
      </c>
      <c r="K169" t="b">
        <f t="shared" si="10"/>
        <v>1</v>
      </c>
      <c r="L169" t="b">
        <f t="shared" si="11"/>
        <v>1</v>
      </c>
      <c r="M169" t="b">
        <f t="shared" si="12"/>
        <v>1</v>
      </c>
      <c r="N169" t="b">
        <f t="shared" si="13"/>
        <v>1</v>
      </c>
      <c r="O169" s="13">
        <f t="shared" si="14"/>
        <v>0</v>
      </c>
    </row>
    <row r="170" spans="1:15" ht="40.799999999999997" hidden="1" x14ac:dyDescent="0.3">
      <c r="A170" s="1" t="s">
        <v>153</v>
      </c>
      <c r="B170" s="1" t="s">
        <v>1408</v>
      </c>
      <c r="C170" s="1" t="s">
        <v>215</v>
      </c>
      <c r="D170" s="2" t="s">
        <v>1537</v>
      </c>
      <c r="E170" s="3">
        <v>137489.70000000001</v>
      </c>
      <c r="F170" s="8" t="s">
        <v>153</v>
      </c>
      <c r="G170" s="9" t="s">
        <v>1408</v>
      </c>
      <c r="H170" s="9" t="s">
        <v>215</v>
      </c>
      <c r="I170" s="10" t="s">
        <v>1537</v>
      </c>
      <c r="J170" s="11">
        <v>137489.70000000001</v>
      </c>
      <c r="K170" t="b">
        <f t="shared" si="10"/>
        <v>1</v>
      </c>
      <c r="L170" t="b">
        <f t="shared" si="11"/>
        <v>1</v>
      </c>
      <c r="M170" t="b">
        <f t="shared" si="12"/>
        <v>1</v>
      </c>
      <c r="N170" t="b">
        <f t="shared" si="13"/>
        <v>1</v>
      </c>
      <c r="O170" s="13">
        <f t="shared" si="14"/>
        <v>0</v>
      </c>
    </row>
    <row r="171" spans="1:15" ht="61.2" hidden="1" x14ac:dyDescent="0.3">
      <c r="A171" s="1" t="s">
        <v>153</v>
      </c>
      <c r="B171" s="1" t="s">
        <v>1408</v>
      </c>
      <c r="C171" s="1" t="s">
        <v>199</v>
      </c>
      <c r="D171" s="2" t="s">
        <v>710</v>
      </c>
      <c r="E171" s="3">
        <v>48793</v>
      </c>
      <c r="F171" s="8" t="s">
        <v>153</v>
      </c>
      <c r="G171" s="9" t="s">
        <v>1408</v>
      </c>
      <c r="H171" s="9" t="s">
        <v>199</v>
      </c>
      <c r="I171" s="10" t="s">
        <v>710</v>
      </c>
      <c r="J171" s="11">
        <v>48793</v>
      </c>
      <c r="K171" t="b">
        <f t="shared" si="10"/>
        <v>1</v>
      </c>
      <c r="L171" t="b">
        <f t="shared" si="11"/>
        <v>1</v>
      </c>
      <c r="M171" t="b">
        <f t="shared" si="12"/>
        <v>1</v>
      </c>
      <c r="N171" t="b">
        <f t="shared" si="13"/>
        <v>1</v>
      </c>
      <c r="O171" s="13">
        <f t="shared" si="14"/>
        <v>0</v>
      </c>
    </row>
    <row r="172" spans="1:15" ht="60" hidden="1" x14ac:dyDescent="0.3">
      <c r="A172" s="1" t="s">
        <v>153</v>
      </c>
      <c r="B172" s="1" t="s">
        <v>1408</v>
      </c>
      <c r="C172" s="1" t="s">
        <v>200</v>
      </c>
      <c r="D172" s="2" t="s">
        <v>733</v>
      </c>
      <c r="E172" s="3">
        <v>83478</v>
      </c>
      <c r="F172" s="8" t="s">
        <v>153</v>
      </c>
      <c r="G172" s="9" t="s">
        <v>1408</v>
      </c>
      <c r="H172" s="9" t="s">
        <v>200</v>
      </c>
      <c r="I172" s="10" t="s">
        <v>733</v>
      </c>
      <c r="J172" s="11">
        <v>83478</v>
      </c>
      <c r="K172" t="b">
        <f t="shared" si="10"/>
        <v>1</v>
      </c>
      <c r="L172" t="b">
        <f t="shared" si="11"/>
        <v>1</v>
      </c>
      <c r="M172" t="b">
        <f t="shared" si="12"/>
        <v>1</v>
      </c>
      <c r="N172" t="b">
        <f t="shared" si="13"/>
        <v>1</v>
      </c>
      <c r="O172" s="13">
        <f t="shared" si="14"/>
        <v>0</v>
      </c>
    </row>
    <row r="173" spans="1:15" ht="36" hidden="1" x14ac:dyDescent="0.3">
      <c r="A173" s="1" t="s">
        <v>153</v>
      </c>
      <c r="B173" s="1" t="s">
        <v>1408</v>
      </c>
      <c r="C173" s="1" t="s">
        <v>201</v>
      </c>
      <c r="D173" s="2" t="s">
        <v>734</v>
      </c>
      <c r="E173" s="3">
        <v>97</v>
      </c>
      <c r="F173" s="8" t="s">
        <v>153</v>
      </c>
      <c r="G173" s="9" t="s">
        <v>1408</v>
      </c>
      <c r="H173" s="9" t="s">
        <v>201</v>
      </c>
      <c r="I173" s="10" t="s">
        <v>734</v>
      </c>
      <c r="J173" s="11">
        <v>97</v>
      </c>
      <c r="K173" t="b">
        <f t="shared" si="10"/>
        <v>1</v>
      </c>
      <c r="L173" t="b">
        <f t="shared" si="11"/>
        <v>1</v>
      </c>
      <c r="M173" t="b">
        <f t="shared" si="12"/>
        <v>1</v>
      </c>
      <c r="N173" t="b">
        <f t="shared" si="13"/>
        <v>1</v>
      </c>
      <c r="O173" s="13">
        <f t="shared" si="14"/>
        <v>0</v>
      </c>
    </row>
    <row r="174" spans="1:15" ht="61.2" hidden="1" x14ac:dyDescent="0.3">
      <c r="A174" s="1" t="s">
        <v>153</v>
      </c>
      <c r="B174" s="1" t="s">
        <v>1408</v>
      </c>
      <c r="C174" s="1" t="s">
        <v>202</v>
      </c>
      <c r="D174" s="2" t="s">
        <v>735</v>
      </c>
      <c r="E174" s="3">
        <v>5121.7</v>
      </c>
      <c r="F174" s="8" t="s">
        <v>153</v>
      </c>
      <c r="G174" s="9" t="s">
        <v>1408</v>
      </c>
      <c r="H174" s="9" t="s">
        <v>202</v>
      </c>
      <c r="I174" s="10" t="s">
        <v>735</v>
      </c>
      <c r="J174" s="11">
        <v>5121.7</v>
      </c>
      <c r="K174" t="b">
        <f t="shared" si="10"/>
        <v>1</v>
      </c>
      <c r="L174" t="b">
        <f t="shared" si="11"/>
        <v>1</v>
      </c>
      <c r="M174" t="b">
        <f t="shared" si="12"/>
        <v>1</v>
      </c>
      <c r="N174" t="b">
        <f t="shared" si="13"/>
        <v>1</v>
      </c>
      <c r="O174" s="13">
        <f t="shared" si="14"/>
        <v>0</v>
      </c>
    </row>
    <row r="175" spans="1:15" ht="61.2" hidden="1" x14ac:dyDescent="0.3">
      <c r="A175" s="1" t="s">
        <v>153</v>
      </c>
      <c r="B175" s="1" t="s">
        <v>1408</v>
      </c>
      <c r="C175" s="1" t="s">
        <v>216</v>
      </c>
      <c r="D175" s="2" t="s">
        <v>1538</v>
      </c>
      <c r="E175" s="3">
        <v>536793.1</v>
      </c>
      <c r="F175" s="8" t="s">
        <v>153</v>
      </c>
      <c r="G175" s="9" t="s">
        <v>1408</v>
      </c>
      <c r="H175" s="9" t="s">
        <v>216</v>
      </c>
      <c r="I175" s="10" t="s">
        <v>1538</v>
      </c>
      <c r="J175" s="11">
        <v>536793.1</v>
      </c>
      <c r="K175" t="b">
        <f t="shared" si="10"/>
        <v>1</v>
      </c>
      <c r="L175" t="b">
        <f t="shared" si="11"/>
        <v>1</v>
      </c>
      <c r="M175" t="b">
        <f t="shared" si="12"/>
        <v>1</v>
      </c>
      <c r="N175" t="b">
        <f t="shared" si="13"/>
        <v>1</v>
      </c>
      <c r="O175" s="13">
        <f t="shared" si="14"/>
        <v>0</v>
      </c>
    </row>
    <row r="176" spans="1:15" ht="51" hidden="1" x14ac:dyDescent="0.3">
      <c r="A176" s="1" t="s">
        <v>153</v>
      </c>
      <c r="B176" s="1" t="s">
        <v>1408</v>
      </c>
      <c r="C176" s="1" t="s">
        <v>217</v>
      </c>
      <c r="D176" s="2" t="s">
        <v>1539</v>
      </c>
      <c r="E176" s="3">
        <v>202877</v>
      </c>
      <c r="F176" s="8" t="s">
        <v>153</v>
      </c>
      <c r="G176" s="9" t="s">
        <v>1408</v>
      </c>
      <c r="H176" s="9" t="s">
        <v>217</v>
      </c>
      <c r="I176" s="10" t="s">
        <v>1539</v>
      </c>
      <c r="J176" s="11">
        <v>202877</v>
      </c>
      <c r="K176" t="b">
        <f t="shared" si="10"/>
        <v>1</v>
      </c>
      <c r="L176" t="b">
        <f t="shared" si="11"/>
        <v>1</v>
      </c>
      <c r="M176" t="b">
        <f t="shared" si="12"/>
        <v>1</v>
      </c>
      <c r="N176" t="b">
        <f t="shared" si="13"/>
        <v>1</v>
      </c>
      <c r="O176" s="13">
        <f t="shared" si="14"/>
        <v>0</v>
      </c>
    </row>
    <row r="177" spans="1:15" ht="61.2" hidden="1" x14ac:dyDescent="0.3">
      <c r="A177" s="1" t="s">
        <v>153</v>
      </c>
      <c r="B177" s="1" t="s">
        <v>1408</v>
      </c>
      <c r="C177" s="1" t="s">
        <v>203</v>
      </c>
      <c r="D177" s="2" t="s">
        <v>710</v>
      </c>
      <c r="E177" s="3">
        <v>169525.5</v>
      </c>
      <c r="F177" s="8" t="s">
        <v>153</v>
      </c>
      <c r="G177" s="9" t="s">
        <v>1408</v>
      </c>
      <c r="H177" s="9" t="s">
        <v>203</v>
      </c>
      <c r="I177" s="10" t="s">
        <v>710</v>
      </c>
      <c r="J177" s="11">
        <v>169525.5</v>
      </c>
      <c r="K177" t="b">
        <f t="shared" si="10"/>
        <v>1</v>
      </c>
      <c r="L177" t="b">
        <f t="shared" si="11"/>
        <v>1</v>
      </c>
      <c r="M177" t="b">
        <f t="shared" si="12"/>
        <v>1</v>
      </c>
      <c r="N177" t="b">
        <f t="shared" si="13"/>
        <v>1</v>
      </c>
      <c r="O177" s="13">
        <f t="shared" si="14"/>
        <v>0</v>
      </c>
    </row>
    <row r="178" spans="1:15" ht="72" hidden="1" x14ac:dyDescent="0.3">
      <c r="A178" s="1" t="s">
        <v>153</v>
      </c>
      <c r="B178" s="1" t="s">
        <v>1408</v>
      </c>
      <c r="C178" s="1" t="s">
        <v>204</v>
      </c>
      <c r="D178" s="2" t="s">
        <v>738</v>
      </c>
      <c r="E178" s="3">
        <v>24700</v>
      </c>
      <c r="F178" s="8" t="s">
        <v>153</v>
      </c>
      <c r="G178" s="9" t="s">
        <v>1408</v>
      </c>
      <c r="H178" s="9" t="s">
        <v>204</v>
      </c>
      <c r="I178" s="10" t="s">
        <v>738</v>
      </c>
      <c r="J178" s="11">
        <v>24700</v>
      </c>
      <c r="K178" t="b">
        <f t="shared" si="10"/>
        <v>1</v>
      </c>
      <c r="L178" t="b">
        <f t="shared" si="11"/>
        <v>1</v>
      </c>
      <c r="M178" t="b">
        <f t="shared" si="12"/>
        <v>1</v>
      </c>
      <c r="N178" t="b">
        <f t="shared" si="13"/>
        <v>1</v>
      </c>
      <c r="O178" s="13">
        <f t="shared" si="14"/>
        <v>0</v>
      </c>
    </row>
    <row r="179" spans="1:15" ht="36" hidden="1" x14ac:dyDescent="0.3">
      <c r="A179" s="1" t="s">
        <v>153</v>
      </c>
      <c r="B179" s="1" t="s">
        <v>1408</v>
      </c>
      <c r="C179" s="1" t="s">
        <v>205</v>
      </c>
      <c r="D179" s="2" t="s">
        <v>734</v>
      </c>
      <c r="E179" s="3">
        <v>3039.6</v>
      </c>
      <c r="F179" s="8" t="s">
        <v>153</v>
      </c>
      <c r="G179" s="9" t="s">
        <v>1408</v>
      </c>
      <c r="H179" s="9" t="s">
        <v>205</v>
      </c>
      <c r="I179" s="10" t="s">
        <v>734</v>
      </c>
      <c r="J179" s="11">
        <v>3039.6</v>
      </c>
      <c r="K179" t="b">
        <f t="shared" si="10"/>
        <v>1</v>
      </c>
      <c r="L179" t="b">
        <f t="shared" si="11"/>
        <v>1</v>
      </c>
      <c r="M179" t="b">
        <f t="shared" si="12"/>
        <v>1</v>
      </c>
      <c r="N179" t="b">
        <f t="shared" si="13"/>
        <v>1</v>
      </c>
      <c r="O179" s="13">
        <f t="shared" si="14"/>
        <v>0</v>
      </c>
    </row>
    <row r="180" spans="1:15" ht="51" hidden="1" x14ac:dyDescent="0.3">
      <c r="A180" s="1" t="s">
        <v>153</v>
      </c>
      <c r="B180" s="1" t="s">
        <v>1408</v>
      </c>
      <c r="C180" s="1" t="s">
        <v>1436</v>
      </c>
      <c r="D180" s="2" t="s">
        <v>1437</v>
      </c>
      <c r="E180" s="3">
        <v>5611.9</v>
      </c>
      <c r="F180" s="8" t="s">
        <v>153</v>
      </c>
      <c r="G180" s="9" t="s">
        <v>1408</v>
      </c>
      <c r="H180" s="9" t="s">
        <v>1436</v>
      </c>
      <c r="I180" s="10" t="s">
        <v>1437</v>
      </c>
      <c r="J180" s="11">
        <v>5611.9</v>
      </c>
      <c r="K180" t="b">
        <f t="shared" si="10"/>
        <v>1</v>
      </c>
      <c r="L180" t="b">
        <f t="shared" si="11"/>
        <v>1</v>
      </c>
      <c r="M180" t="b">
        <f t="shared" si="12"/>
        <v>1</v>
      </c>
      <c r="N180" t="b">
        <f t="shared" si="13"/>
        <v>1</v>
      </c>
      <c r="O180" s="13">
        <f t="shared" si="14"/>
        <v>0</v>
      </c>
    </row>
    <row r="181" spans="1:15" ht="81.599999999999994" hidden="1" x14ac:dyDescent="0.3">
      <c r="A181" s="1" t="s">
        <v>153</v>
      </c>
      <c r="B181" s="1" t="s">
        <v>1408</v>
      </c>
      <c r="C181" s="1" t="s">
        <v>218</v>
      </c>
      <c r="D181" s="2" t="s">
        <v>1540</v>
      </c>
      <c r="E181" s="3">
        <v>333916.09999999998</v>
      </c>
      <c r="F181" s="8" t="s">
        <v>153</v>
      </c>
      <c r="G181" s="9" t="s">
        <v>1408</v>
      </c>
      <c r="H181" s="9" t="s">
        <v>218</v>
      </c>
      <c r="I181" s="10" t="s">
        <v>1540</v>
      </c>
      <c r="J181" s="11">
        <v>333916.09999999998</v>
      </c>
      <c r="K181" t="b">
        <f t="shared" si="10"/>
        <v>1</v>
      </c>
      <c r="L181" t="b">
        <f t="shared" si="11"/>
        <v>1</v>
      </c>
      <c r="M181" t="b">
        <f t="shared" si="12"/>
        <v>1</v>
      </c>
      <c r="N181" t="b">
        <f t="shared" si="13"/>
        <v>1</v>
      </c>
      <c r="O181" s="13">
        <f t="shared" si="14"/>
        <v>0</v>
      </c>
    </row>
    <row r="182" spans="1:15" ht="40.799999999999997" hidden="1" x14ac:dyDescent="0.3">
      <c r="A182" s="1" t="s">
        <v>153</v>
      </c>
      <c r="B182" s="1" t="s">
        <v>1408</v>
      </c>
      <c r="C182" s="1" t="s">
        <v>206</v>
      </c>
      <c r="D182" s="2" t="s">
        <v>740</v>
      </c>
      <c r="E182" s="3">
        <v>43581.2</v>
      </c>
      <c r="F182" s="8" t="s">
        <v>153</v>
      </c>
      <c r="G182" s="9" t="s">
        <v>1408</v>
      </c>
      <c r="H182" s="9" t="s">
        <v>206</v>
      </c>
      <c r="I182" s="10" t="s">
        <v>740</v>
      </c>
      <c r="J182" s="11">
        <v>43581.2</v>
      </c>
      <c r="K182" t="b">
        <f t="shared" si="10"/>
        <v>1</v>
      </c>
      <c r="L182" t="b">
        <f t="shared" si="11"/>
        <v>1</v>
      </c>
      <c r="M182" t="b">
        <f t="shared" si="12"/>
        <v>1</v>
      </c>
      <c r="N182" t="b">
        <f t="shared" si="13"/>
        <v>1</v>
      </c>
      <c r="O182" s="13">
        <f t="shared" si="14"/>
        <v>0</v>
      </c>
    </row>
    <row r="183" spans="1:15" ht="36" hidden="1" x14ac:dyDescent="0.3">
      <c r="A183" s="1" t="s">
        <v>153</v>
      </c>
      <c r="B183" s="1" t="s">
        <v>1408</v>
      </c>
      <c r="C183" s="1" t="s">
        <v>207</v>
      </c>
      <c r="D183" s="2" t="s">
        <v>734</v>
      </c>
      <c r="E183" s="3">
        <v>4349.7000000000007</v>
      </c>
      <c r="F183" s="8" t="s">
        <v>153</v>
      </c>
      <c r="G183" s="9" t="s">
        <v>1408</v>
      </c>
      <c r="H183" s="9" t="s">
        <v>207</v>
      </c>
      <c r="I183" s="10" t="s">
        <v>734</v>
      </c>
      <c r="J183" s="11">
        <v>4349.7</v>
      </c>
      <c r="K183" t="b">
        <f t="shared" si="10"/>
        <v>1</v>
      </c>
      <c r="L183" t="b">
        <f t="shared" si="11"/>
        <v>1</v>
      </c>
      <c r="M183" t="b">
        <f t="shared" si="12"/>
        <v>1</v>
      </c>
      <c r="N183" t="b">
        <f t="shared" si="13"/>
        <v>1</v>
      </c>
      <c r="O183" s="13">
        <f t="shared" si="14"/>
        <v>0</v>
      </c>
    </row>
    <row r="184" spans="1:15" ht="40.799999999999997" hidden="1" x14ac:dyDescent="0.3">
      <c r="A184" s="1" t="s">
        <v>153</v>
      </c>
      <c r="B184" s="1" t="s">
        <v>1408</v>
      </c>
      <c r="C184" s="1" t="s">
        <v>208</v>
      </c>
      <c r="D184" s="2" t="s">
        <v>741</v>
      </c>
      <c r="E184" s="3">
        <v>186901.6</v>
      </c>
      <c r="F184" s="8" t="s">
        <v>153</v>
      </c>
      <c r="G184" s="9" t="s">
        <v>1408</v>
      </c>
      <c r="H184" s="9" t="s">
        <v>208</v>
      </c>
      <c r="I184" s="10" t="s">
        <v>741</v>
      </c>
      <c r="J184" s="11">
        <v>186901.6</v>
      </c>
      <c r="K184" t="b">
        <f t="shared" si="10"/>
        <v>1</v>
      </c>
      <c r="L184" t="b">
        <f t="shared" si="11"/>
        <v>1</v>
      </c>
      <c r="M184" t="b">
        <f t="shared" si="12"/>
        <v>1</v>
      </c>
      <c r="N184" t="b">
        <f t="shared" si="13"/>
        <v>1</v>
      </c>
      <c r="O184" s="13">
        <f t="shared" si="14"/>
        <v>0</v>
      </c>
    </row>
    <row r="185" spans="1:15" ht="36" hidden="1" x14ac:dyDescent="0.3">
      <c r="A185" s="1" t="s">
        <v>153</v>
      </c>
      <c r="B185" s="1" t="s">
        <v>1408</v>
      </c>
      <c r="C185" s="1" t="s">
        <v>209</v>
      </c>
      <c r="D185" s="2" t="s">
        <v>742</v>
      </c>
      <c r="E185" s="3">
        <v>99083.6</v>
      </c>
      <c r="F185" s="8" t="s">
        <v>153</v>
      </c>
      <c r="G185" s="9" t="s">
        <v>1408</v>
      </c>
      <c r="H185" s="9" t="s">
        <v>209</v>
      </c>
      <c r="I185" s="10" t="s">
        <v>742</v>
      </c>
      <c r="J185" s="11">
        <v>99083.6</v>
      </c>
      <c r="K185" t="b">
        <f t="shared" si="10"/>
        <v>1</v>
      </c>
      <c r="L185" t="b">
        <f t="shared" si="11"/>
        <v>1</v>
      </c>
      <c r="M185" t="b">
        <f t="shared" si="12"/>
        <v>1</v>
      </c>
      <c r="N185" t="b">
        <f t="shared" si="13"/>
        <v>1</v>
      </c>
      <c r="O185" s="13">
        <f t="shared" si="14"/>
        <v>0</v>
      </c>
    </row>
    <row r="186" spans="1:15" ht="91.8" hidden="1" x14ac:dyDescent="0.3">
      <c r="A186" s="1" t="s">
        <v>153</v>
      </c>
      <c r="B186" s="1" t="s">
        <v>1408</v>
      </c>
      <c r="C186" s="1" t="s">
        <v>163</v>
      </c>
      <c r="D186" s="2" t="s">
        <v>1516</v>
      </c>
      <c r="E186" s="3">
        <v>127844.20000000001</v>
      </c>
      <c r="F186" s="8" t="s">
        <v>153</v>
      </c>
      <c r="G186" s="9" t="s">
        <v>1408</v>
      </c>
      <c r="H186" s="9" t="s">
        <v>163</v>
      </c>
      <c r="I186" s="10" t="s">
        <v>1516</v>
      </c>
      <c r="J186" s="11">
        <v>127844.2</v>
      </c>
      <c r="K186" t="b">
        <f t="shared" si="10"/>
        <v>1</v>
      </c>
      <c r="L186" t="b">
        <f t="shared" si="11"/>
        <v>1</v>
      </c>
      <c r="M186" t="b">
        <f t="shared" si="12"/>
        <v>1</v>
      </c>
      <c r="N186" t="b">
        <f t="shared" si="13"/>
        <v>1</v>
      </c>
      <c r="O186" s="13">
        <f t="shared" si="14"/>
        <v>0</v>
      </c>
    </row>
    <row r="187" spans="1:15" ht="84" hidden="1" x14ac:dyDescent="0.3">
      <c r="A187" s="1" t="s">
        <v>153</v>
      </c>
      <c r="B187" s="1" t="s">
        <v>1408</v>
      </c>
      <c r="C187" s="1" t="s">
        <v>164</v>
      </c>
      <c r="D187" s="2" t="s">
        <v>1517</v>
      </c>
      <c r="E187" s="3">
        <v>127844.20000000001</v>
      </c>
      <c r="F187" s="8" t="s">
        <v>153</v>
      </c>
      <c r="G187" s="9" t="s">
        <v>1408</v>
      </c>
      <c r="H187" s="9" t="s">
        <v>164</v>
      </c>
      <c r="I187" s="10" t="s">
        <v>1517</v>
      </c>
      <c r="J187" s="11">
        <v>127844.2</v>
      </c>
      <c r="K187" t="b">
        <f t="shared" si="10"/>
        <v>1</v>
      </c>
      <c r="L187" t="b">
        <f t="shared" si="11"/>
        <v>1</v>
      </c>
      <c r="M187" t="b">
        <f t="shared" si="12"/>
        <v>1</v>
      </c>
      <c r="N187" t="b">
        <f t="shared" si="13"/>
        <v>1</v>
      </c>
      <c r="O187" s="13">
        <f t="shared" si="14"/>
        <v>0</v>
      </c>
    </row>
    <row r="188" spans="1:15" ht="36" hidden="1" x14ac:dyDescent="0.3">
      <c r="A188" s="1" t="s">
        <v>153</v>
      </c>
      <c r="B188" s="1" t="s">
        <v>1408</v>
      </c>
      <c r="C188" s="1" t="s">
        <v>210</v>
      </c>
      <c r="D188" s="2" t="s">
        <v>745</v>
      </c>
      <c r="E188" s="3">
        <v>16795.900000000001</v>
      </c>
      <c r="F188" s="8" t="s">
        <v>153</v>
      </c>
      <c r="G188" s="9" t="s">
        <v>1408</v>
      </c>
      <c r="H188" s="9" t="s">
        <v>210</v>
      </c>
      <c r="I188" s="10" t="s">
        <v>745</v>
      </c>
      <c r="J188" s="11">
        <v>16795.900000000001</v>
      </c>
      <c r="K188" t="b">
        <f t="shared" si="10"/>
        <v>1</v>
      </c>
      <c r="L188" t="b">
        <f t="shared" si="11"/>
        <v>1</v>
      </c>
      <c r="M188" t="b">
        <f t="shared" si="12"/>
        <v>1</v>
      </c>
      <c r="N188" t="b">
        <f t="shared" si="13"/>
        <v>1</v>
      </c>
      <c r="O188" s="13">
        <f t="shared" si="14"/>
        <v>0</v>
      </c>
    </row>
    <row r="189" spans="1:15" ht="61.2" hidden="1" x14ac:dyDescent="0.3">
      <c r="A189" s="1" t="s">
        <v>153</v>
      </c>
      <c r="B189" s="1" t="s">
        <v>1408</v>
      </c>
      <c r="C189" s="1" t="s">
        <v>154</v>
      </c>
      <c r="D189" s="2" t="s">
        <v>746</v>
      </c>
      <c r="E189" s="3">
        <v>1039.5</v>
      </c>
      <c r="F189" s="8" t="s">
        <v>153</v>
      </c>
      <c r="G189" s="9" t="s">
        <v>1408</v>
      </c>
      <c r="H189" s="9" t="s">
        <v>154</v>
      </c>
      <c r="I189" s="10" t="s">
        <v>746</v>
      </c>
      <c r="J189" s="11">
        <v>1039.5</v>
      </c>
      <c r="K189" t="b">
        <f t="shared" si="10"/>
        <v>1</v>
      </c>
      <c r="L189" t="b">
        <f t="shared" si="11"/>
        <v>1</v>
      </c>
      <c r="M189" t="b">
        <f t="shared" si="12"/>
        <v>1</v>
      </c>
      <c r="N189" t="b">
        <f t="shared" si="13"/>
        <v>1</v>
      </c>
      <c r="O189" s="13">
        <f t="shared" si="14"/>
        <v>0</v>
      </c>
    </row>
    <row r="190" spans="1:15" ht="91.8" hidden="1" x14ac:dyDescent="0.3">
      <c r="A190" s="1" t="s">
        <v>153</v>
      </c>
      <c r="B190" s="1" t="s">
        <v>1408</v>
      </c>
      <c r="C190" s="1" t="s">
        <v>156</v>
      </c>
      <c r="D190" s="2" t="s">
        <v>1294</v>
      </c>
      <c r="E190" s="3">
        <v>110008.8</v>
      </c>
      <c r="F190" s="8" t="s">
        <v>153</v>
      </c>
      <c r="G190" s="9" t="s">
        <v>1408</v>
      </c>
      <c r="H190" s="9" t="s">
        <v>156</v>
      </c>
      <c r="I190" s="10" t="s">
        <v>1294</v>
      </c>
      <c r="J190" s="11">
        <v>110008.8</v>
      </c>
      <c r="K190" t="b">
        <f t="shared" si="10"/>
        <v>1</v>
      </c>
      <c r="L190" t="b">
        <f t="shared" si="11"/>
        <v>1</v>
      </c>
      <c r="M190" t="b">
        <f t="shared" si="12"/>
        <v>1</v>
      </c>
      <c r="N190" t="b">
        <f t="shared" si="13"/>
        <v>1</v>
      </c>
      <c r="O190" s="13">
        <f t="shared" si="14"/>
        <v>0</v>
      </c>
    </row>
    <row r="191" spans="1:15" ht="51" hidden="1" x14ac:dyDescent="0.3">
      <c r="A191" s="1" t="s">
        <v>153</v>
      </c>
      <c r="B191" s="1" t="s">
        <v>1408</v>
      </c>
      <c r="C191" s="1" t="s">
        <v>219</v>
      </c>
      <c r="D191" s="2" t="s">
        <v>1541</v>
      </c>
      <c r="E191" s="3">
        <v>5670.0999999999995</v>
      </c>
      <c r="F191" s="8" t="s">
        <v>153</v>
      </c>
      <c r="G191" s="9" t="s">
        <v>1408</v>
      </c>
      <c r="H191" s="9" t="s">
        <v>219</v>
      </c>
      <c r="I191" s="10" t="s">
        <v>1541</v>
      </c>
      <c r="J191" s="11">
        <v>5670.1</v>
      </c>
      <c r="K191" t="b">
        <f t="shared" si="10"/>
        <v>1</v>
      </c>
      <c r="L191" t="b">
        <f t="shared" si="11"/>
        <v>1</v>
      </c>
      <c r="M191" t="b">
        <f t="shared" si="12"/>
        <v>1</v>
      </c>
      <c r="N191" t="b">
        <f t="shared" si="13"/>
        <v>1</v>
      </c>
      <c r="O191" s="13">
        <f t="shared" si="14"/>
        <v>0</v>
      </c>
    </row>
    <row r="192" spans="1:15" ht="81.599999999999994" hidden="1" x14ac:dyDescent="0.3">
      <c r="A192" s="1" t="s">
        <v>153</v>
      </c>
      <c r="B192" s="1" t="s">
        <v>1408</v>
      </c>
      <c r="C192" s="1" t="s">
        <v>220</v>
      </c>
      <c r="D192" s="2" t="s">
        <v>1542</v>
      </c>
      <c r="E192" s="3">
        <v>5670.0999999999995</v>
      </c>
      <c r="F192" s="8" t="s">
        <v>153</v>
      </c>
      <c r="G192" s="9" t="s">
        <v>1408</v>
      </c>
      <c r="H192" s="9" t="s">
        <v>220</v>
      </c>
      <c r="I192" s="10" t="s">
        <v>1542</v>
      </c>
      <c r="J192" s="11">
        <v>5670.1</v>
      </c>
      <c r="K192" t="b">
        <f t="shared" si="10"/>
        <v>1</v>
      </c>
      <c r="L192" t="b">
        <f t="shared" si="11"/>
        <v>1</v>
      </c>
      <c r="M192" t="b">
        <f t="shared" si="12"/>
        <v>1</v>
      </c>
      <c r="N192" t="b">
        <f t="shared" si="13"/>
        <v>1</v>
      </c>
      <c r="O192" s="13">
        <f t="shared" si="14"/>
        <v>0</v>
      </c>
    </row>
    <row r="193" spans="1:15" ht="61.2" hidden="1" x14ac:dyDescent="0.3">
      <c r="A193" s="1" t="s">
        <v>153</v>
      </c>
      <c r="B193" s="1" t="s">
        <v>1408</v>
      </c>
      <c r="C193" s="1" t="s">
        <v>211</v>
      </c>
      <c r="D193" s="2" t="s">
        <v>710</v>
      </c>
      <c r="E193" s="3">
        <v>5597.7</v>
      </c>
      <c r="F193" s="8" t="s">
        <v>153</v>
      </c>
      <c r="G193" s="9" t="s">
        <v>1408</v>
      </c>
      <c r="H193" s="9" t="s">
        <v>211</v>
      </c>
      <c r="I193" s="10" t="s">
        <v>710</v>
      </c>
      <c r="J193" s="11">
        <v>5597.7</v>
      </c>
      <c r="K193" t="b">
        <f t="shared" si="10"/>
        <v>1</v>
      </c>
      <c r="L193" t="b">
        <f t="shared" si="11"/>
        <v>1</v>
      </c>
      <c r="M193" t="b">
        <f t="shared" si="12"/>
        <v>1</v>
      </c>
      <c r="N193" t="b">
        <f t="shared" si="13"/>
        <v>1</v>
      </c>
      <c r="O193" s="13">
        <f t="shared" si="14"/>
        <v>0</v>
      </c>
    </row>
    <row r="194" spans="1:15" ht="36" hidden="1" x14ac:dyDescent="0.3">
      <c r="A194" s="1" t="s">
        <v>153</v>
      </c>
      <c r="B194" s="1" t="s">
        <v>1408</v>
      </c>
      <c r="C194" s="1" t="s">
        <v>212</v>
      </c>
      <c r="D194" s="2" t="s">
        <v>734</v>
      </c>
      <c r="E194" s="3">
        <v>72.400000000000006</v>
      </c>
      <c r="F194" s="8" t="s">
        <v>153</v>
      </c>
      <c r="G194" s="9" t="s">
        <v>1408</v>
      </c>
      <c r="H194" s="9" t="s">
        <v>212</v>
      </c>
      <c r="I194" s="10" t="s">
        <v>734</v>
      </c>
      <c r="J194" s="11">
        <v>72.400000000000006</v>
      </c>
      <c r="K194" t="b">
        <f t="shared" si="10"/>
        <v>1</v>
      </c>
      <c r="L194" t="b">
        <f t="shared" si="11"/>
        <v>1</v>
      </c>
      <c r="M194" t="b">
        <f t="shared" si="12"/>
        <v>1</v>
      </c>
      <c r="N194" t="b">
        <f t="shared" si="13"/>
        <v>1</v>
      </c>
      <c r="O194" s="13">
        <f t="shared" si="14"/>
        <v>0</v>
      </c>
    </row>
    <row r="195" spans="1:15" ht="71.400000000000006" hidden="1" x14ac:dyDescent="0.3">
      <c r="A195" s="1" t="s">
        <v>153</v>
      </c>
      <c r="B195" s="1" t="s">
        <v>1408</v>
      </c>
      <c r="C195" s="1" t="s">
        <v>167</v>
      </c>
      <c r="D195" s="2" t="s">
        <v>1520</v>
      </c>
      <c r="E195" s="3">
        <v>3154.7</v>
      </c>
      <c r="F195" s="8" t="s">
        <v>153</v>
      </c>
      <c r="G195" s="9" t="s">
        <v>1408</v>
      </c>
      <c r="H195" s="9" t="s">
        <v>167</v>
      </c>
      <c r="I195" s="10" t="s">
        <v>1520</v>
      </c>
      <c r="J195" s="11">
        <v>3154.7</v>
      </c>
      <c r="K195" t="b">
        <f t="shared" ref="K195:K258" si="15">EXACT(A195,F195)</f>
        <v>1</v>
      </c>
      <c r="L195" t="b">
        <f t="shared" ref="L195:L258" si="16">EXACT(B195,G195)</f>
        <v>1</v>
      </c>
      <c r="M195" t="b">
        <f t="shared" ref="M195:M258" si="17">EXACT(C195,H195)</f>
        <v>1</v>
      </c>
      <c r="N195" t="b">
        <f t="shared" ref="N195:N258" si="18">EXACT(D195,I195)</f>
        <v>1</v>
      </c>
      <c r="O195" s="13">
        <f t="shared" ref="O195:O258" si="19">E195-J195</f>
        <v>0</v>
      </c>
    </row>
    <row r="196" spans="1:15" ht="91.8" hidden="1" x14ac:dyDescent="0.3">
      <c r="A196" s="1" t="s">
        <v>153</v>
      </c>
      <c r="B196" s="1" t="s">
        <v>1408</v>
      </c>
      <c r="C196" s="1" t="s">
        <v>221</v>
      </c>
      <c r="D196" s="2" t="s">
        <v>1543</v>
      </c>
      <c r="E196" s="3">
        <v>1118</v>
      </c>
      <c r="F196" s="8" t="s">
        <v>153</v>
      </c>
      <c r="G196" s="9" t="s">
        <v>1408</v>
      </c>
      <c r="H196" s="9" t="s">
        <v>221</v>
      </c>
      <c r="I196" s="10" t="s">
        <v>1543</v>
      </c>
      <c r="J196" s="11">
        <v>1118</v>
      </c>
      <c r="K196" t="b">
        <f t="shared" si="15"/>
        <v>1</v>
      </c>
      <c r="L196" t="b">
        <f t="shared" si="16"/>
        <v>1</v>
      </c>
      <c r="M196" t="b">
        <f t="shared" si="17"/>
        <v>1</v>
      </c>
      <c r="N196" t="b">
        <f t="shared" si="18"/>
        <v>1</v>
      </c>
      <c r="O196" s="13">
        <f t="shared" si="19"/>
        <v>0</v>
      </c>
    </row>
    <row r="197" spans="1:15" ht="81.599999999999994" hidden="1" x14ac:dyDescent="0.3">
      <c r="A197" s="1" t="s">
        <v>153</v>
      </c>
      <c r="B197" s="1" t="s">
        <v>1408</v>
      </c>
      <c r="C197" s="1" t="s">
        <v>222</v>
      </c>
      <c r="D197" s="2" t="s">
        <v>1544</v>
      </c>
      <c r="E197" s="3">
        <v>1118</v>
      </c>
      <c r="F197" s="8" t="s">
        <v>153</v>
      </c>
      <c r="G197" s="9" t="s">
        <v>1408</v>
      </c>
      <c r="H197" s="9" t="s">
        <v>222</v>
      </c>
      <c r="I197" s="10" t="s">
        <v>1544</v>
      </c>
      <c r="J197" s="11">
        <v>1118</v>
      </c>
      <c r="K197" t="b">
        <f t="shared" si="15"/>
        <v>1</v>
      </c>
      <c r="L197" t="b">
        <f t="shared" si="16"/>
        <v>1</v>
      </c>
      <c r="M197" t="b">
        <f t="shared" si="17"/>
        <v>1</v>
      </c>
      <c r="N197" t="b">
        <f t="shared" si="18"/>
        <v>1</v>
      </c>
      <c r="O197" s="13">
        <f t="shared" si="19"/>
        <v>0</v>
      </c>
    </row>
    <row r="198" spans="1:15" ht="40.799999999999997" hidden="1" x14ac:dyDescent="0.3">
      <c r="A198" s="1" t="s">
        <v>153</v>
      </c>
      <c r="B198" s="1" t="s">
        <v>1408</v>
      </c>
      <c r="C198" s="1" t="s">
        <v>213</v>
      </c>
      <c r="D198" s="2" t="s">
        <v>778</v>
      </c>
      <c r="E198" s="3">
        <v>1118</v>
      </c>
      <c r="F198" s="8" t="s">
        <v>153</v>
      </c>
      <c r="G198" s="9" t="s">
        <v>1408</v>
      </c>
      <c r="H198" s="9" t="s">
        <v>213</v>
      </c>
      <c r="I198" s="10" t="s">
        <v>778</v>
      </c>
      <c r="J198" s="11">
        <v>1118</v>
      </c>
      <c r="K198" t="b">
        <f t="shared" si="15"/>
        <v>1</v>
      </c>
      <c r="L198" t="b">
        <f t="shared" si="16"/>
        <v>1</v>
      </c>
      <c r="M198" t="b">
        <f t="shared" si="17"/>
        <v>1</v>
      </c>
      <c r="N198" t="b">
        <f t="shared" si="18"/>
        <v>1</v>
      </c>
      <c r="O198" s="13">
        <f t="shared" si="19"/>
        <v>0</v>
      </c>
    </row>
    <row r="199" spans="1:15" ht="51" hidden="1" x14ac:dyDescent="0.3">
      <c r="A199" s="1" t="s">
        <v>153</v>
      </c>
      <c r="B199" s="1" t="s">
        <v>1408</v>
      </c>
      <c r="C199" s="1" t="s">
        <v>168</v>
      </c>
      <c r="D199" s="2" t="s">
        <v>1521</v>
      </c>
      <c r="E199" s="3">
        <v>2036.6999999999998</v>
      </c>
      <c r="F199" s="8" t="s">
        <v>153</v>
      </c>
      <c r="G199" s="9" t="s">
        <v>1408</v>
      </c>
      <c r="H199" s="9" t="s">
        <v>168</v>
      </c>
      <c r="I199" s="10" t="s">
        <v>1521</v>
      </c>
      <c r="J199" s="11">
        <v>2036.7</v>
      </c>
      <c r="K199" t="b">
        <f t="shared" si="15"/>
        <v>1</v>
      </c>
      <c r="L199" t="b">
        <f t="shared" si="16"/>
        <v>1</v>
      </c>
      <c r="M199" t="b">
        <f t="shared" si="17"/>
        <v>1</v>
      </c>
      <c r="N199" t="b">
        <f t="shared" si="18"/>
        <v>1</v>
      </c>
      <c r="O199" s="13">
        <f t="shared" si="19"/>
        <v>0</v>
      </c>
    </row>
    <row r="200" spans="1:15" ht="122.4" hidden="1" x14ac:dyDescent="0.3">
      <c r="A200" s="1" t="s">
        <v>153</v>
      </c>
      <c r="B200" s="1" t="s">
        <v>1408</v>
      </c>
      <c r="C200" s="1" t="s">
        <v>169</v>
      </c>
      <c r="D200" s="2" t="s">
        <v>1522</v>
      </c>
      <c r="E200" s="3">
        <v>2036.6999999999998</v>
      </c>
      <c r="F200" s="8" t="s">
        <v>153</v>
      </c>
      <c r="G200" s="9" t="s">
        <v>1408</v>
      </c>
      <c r="H200" s="9" t="s">
        <v>169</v>
      </c>
      <c r="I200" s="10" t="s">
        <v>1522</v>
      </c>
      <c r="J200" s="11">
        <v>2036.7</v>
      </c>
      <c r="K200" t="b">
        <f t="shared" si="15"/>
        <v>1</v>
      </c>
      <c r="L200" t="b">
        <f t="shared" si="16"/>
        <v>1</v>
      </c>
      <c r="M200" t="b">
        <f t="shared" si="17"/>
        <v>1</v>
      </c>
      <c r="N200" t="b">
        <f t="shared" si="18"/>
        <v>1</v>
      </c>
      <c r="O200" s="13">
        <f t="shared" si="19"/>
        <v>0</v>
      </c>
    </row>
    <row r="201" spans="1:15" ht="51" hidden="1" x14ac:dyDescent="0.3">
      <c r="A201" s="1" t="s">
        <v>153</v>
      </c>
      <c r="B201" s="1" t="s">
        <v>1408</v>
      </c>
      <c r="C201" s="1" t="s">
        <v>161</v>
      </c>
      <c r="D201" s="2" t="s">
        <v>1250</v>
      </c>
      <c r="E201" s="3">
        <v>2036.6999999999998</v>
      </c>
      <c r="F201" s="8" t="s">
        <v>153</v>
      </c>
      <c r="G201" s="9" t="s">
        <v>1408</v>
      </c>
      <c r="H201" s="9" t="s">
        <v>161</v>
      </c>
      <c r="I201" s="10" t="s">
        <v>1250</v>
      </c>
      <c r="J201" s="11">
        <v>2036.7</v>
      </c>
      <c r="K201" t="b">
        <f t="shared" si="15"/>
        <v>1</v>
      </c>
      <c r="L201" t="b">
        <f t="shared" si="16"/>
        <v>1</v>
      </c>
      <c r="M201" t="b">
        <f t="shared" si="17"/>
        <v>1</v>
      </c>
      <c r="N201" t="b">
        <f t="shared" si="18"/>
        <v>1</v>
      </c>
      <c r="O201" s="13">
        <f t="shared" si="19"/>
        <v>0</v>
      </c>
    </row>
    <row r="202" spans="1:15" ht="51" hidden="1" x14ac:dyDescent="0.3">
      <c r="A202" s="1" t="s">
        <v>153</v>
      </c>
      <c r="B202" s="1" t="s">
        <v>1408</v>
      </c>
      <c r="C202" s="1" t="s">
        <v>62</v>
      </c>
      <c r="D202" s="2" t="s">
        <v>1196</v>
      </c>
      <c r="E202" s="3">
        <v>8362.09</v>
      </c>
      <c r="F202" s="8" t="s">
        <v>153</v>
      </c>
      <c r="G202" s="9" t="s">
        <v>1408</v>
      </c>
      <c r="H202" s="9" t="s">
        <v>62</v>
      </c>
      <c r="I202" s="10" t="s">
        <v>1196</v>
      </c>
      <c r="J202" s="11">
        <v>8362.09</v>
      </c>
      <c r="K202" t="b">
        <f t="shared" si="15"/>
        <v>1</v>
      </c>
      <c r="L202" t="b">
        <f t="shared" si="16"/>
        <v>1</v>
      </c>
      <c r="M202" t="b">
        <f t="shared" si="17"/>
        <v>1</v>
      </c>
      <c r="N202" t="b">
        <f t="shared" si="18"/>
        <v>1</v>
      </c>
      <c r="O202" s="13">
        <f t="shared" si="19"/>
        <v>0</v>
      </c>
    </row>
    <row r="203" spans="1:15" ht="36" hidden="1" x14ac:dyDescent="0.3">
      <c r="A203" s="1" t="s">
        <v>153</v>
      </c>
      <c r="B203" s="1" t="s">
        <v>1408</v>
      </c>
      <c r="C203" s="1" t="s">
        <v>83</v>
      </c>
      <c r="D203" s="2" t="s">
        <v>1288</v>
      </c>
      <c r="E203" s="3">
        <v>1376</v>
      </c>
      <c r="F203" s="8" t="s">
        <v>153</v>
      </c>
      <c r="G203" s="9" t="s">
        <v>1408</v>
      </c>
      <c r="H203" s="9" t="s">
        <v>83</v>
      </c>
      <c r="I203" s="10" t="s">
        <v>1288</v>
      </c>
      <c r="J203" s="11">
        <v>1376</v>
      </c>
      <c r="K203" t="b">
        <f t="shared" si="15"/>
        <v>1</v>
      </c>
      <c r="L203" t="b">
        <f t="shared" si="16"/>
        <v>1</v>
      </c>
      <c r="M203" t="b">
        <f t="shared" si="17"/>
        <v>1</v>
      </c>
      <c r="N203" t="b">
        <f t="shared" si="18"/>
        <v>1</v>
      </c>
      <c r="O203" s="13">
        <f t="shared" si="19"/>
        <v>0</v>
      </c>
    </row>
    <row r="204" spans="1:15" ht="30.6" hidden="1" x14ac:dyDescent="0.3">
      <c r="A204" s="1" t="s">
        <v>153</v>
      </c>
      <c r="B204" s="1" t="s">
        <v>1408</v>
      </c>
      <c r="C204" s="1" t="s">
        <v>1358</v>
      </c>
      <c r="D204" s="2" t="s">
        <v>1359</v>
      </c>
      <c r="E204" s="3">
        <v>1376</v>
      </c>
      <c r="F204" s="8" t="s">
        <v>153</v>
      </c>
      <c r="G204" s="9" t="s">
        <v>1408</v>
      </c>
      <c r="H204" s="9" t="s">
        <v>1358</v>
      </c>
      <c r="I204" s="10" t="s">
        <v>1359</v>
      </c>
      <c r="J204" s="11">
        <v>1376</v>
      </c>
      <c r="K204" t="b">
        <f t="shared" si="15"/>
        <v>1</v>
      </c>
      <c r="L204" t="b">
        <f t="shared" si="16"/>
        <v>1</v>
      </c>
      <c r="M204" t="b">
        <f t="shared" si="17"/>
        <v>1</v>
      </c>
      <c r="N204" t="b">
        <f t="shared" si="18"/>
        <v>1</v>
      </c>
      <c r="O204" s="13">
        <f t="shared" si="19"/>
        <v>0</v>
      </c>
    </row>
    <row r="205" spans="1:15" ht="71.400000000000006" hidden="1" x14ac:dyDescent="0.3">
      <c r="A205" s="1" t="s">
        <v>153</v>
      </c>
      <c r="B205" s="1" t="s">
        <v>1408</v>
      </c>
      <c r="C205" s="1" t="s">
        <v>527</v>
      </c>
      <c r="D205" s="2" t="s">
        <v>114</v>
      </c>
      <c r="E205" s="3">
        <v>6986.09</v>
      </c>
      <c r="F205" s="8" t="s">
        <v>153</v>
      </c>
      <c r="G205" s="9" t="s">
        <v>1408</v>
      </c>
      <c r="H205" s="9" t="s">
        <v>527</v>
      </c>
      <c r="I205" s="10" t="s">
        <v>114</v>
      </c>
      <c r="J205" s="11">
        <v>6986.09</v>
      </c>
      <c r="K205" t="b">
        <f t="shared" si="15"/>
        <v>1</v>
      </c>
      <c r="L205" t="b">
        <f t="shared" si="16"/>
        <v>1</v>
      </c>
      <c r="M205" t="b">
        <f t="shared" si="17"/>
        <v>1</v>
      </c>
      <c r="N205" t="b">
        <f t="shared" si="18"/>
        <v>1</v>
      </c>
      <c r="O205" s="13">
        <f t="shared" si="19"/>
        <v>0</v>
      </c>
    </row>
    <row r="206" spans="1:15" ht="51" hidden="1" x14ac:dyDescent="0.3">
      <c r="A206" s="1" t="s">
        <v>153</v>
      </c>
      <c r="B206" s="1" t="s">
        <v>1409</v>
      </c>
      <c r="C206" s="1" t="s">
        <v>62</v>
      </c>
      <c r="D206" s="2" t="s">
        <v>1196</v>
      </c>
      <c r="E206" s="3">
        <v>39366.800000000003</v>
      </c>
      <c r="F206" s="8" t="s">
        <v>153</v>
      </c>
      <c r="G206" s="9" t="s">
        <v>1409</v>
      </c>
      <c r="H206" s="9" t="s">
        <v>62</v>
      </c>
      <c r="I206" s="10" t="s">
        <v>1196</v>
      </c>
      <c r="J206" s="11">
        <v>39366.800000000003</v>
      </c>
      <c r="K206" t="b">
        <f t="shared" si="15"/>
        <v>1</v>
      </c>
      <c r="L206" t="b">
        <f t="shared" si="16"/>
        <v>1</v>
      </c>
      <c r="M206" t="b">
        <f t="shared" si="17"/>
        <v>1</v>
      </c>
      <c r="N206" t="b">
        <f t="shared" si="18"/>
        <v>1</v>
      </c>
      <c r="O206" s="13">
        <f t="shared" si="19"/>
        <v>0</v>
      </c>
    </row>
    <row r="207" spans="1:15" ht="36" hidden="1" x14ac:dyDescent="0.3">
      <c r="A207" s="1" t="s">
        <v>153</v>
      </c>
      <c r="B207" s="1" t="s">
        <v>1409</v>
      </c>
      <c r="C207" s="1" t="s">
        <v>83</v>
      </c>
      <c r="D207" s="2" t="s">
        <v>1288</v>
      </c>
      <c r="E207" s="3">
        <v>39366.800000000003</v>
      </c>
      <c r="F207" s="8" t="s">
        <v>153</v>
      </c>
      <c r="G207" s="9" t="s">
        <v>1409</v>
      </c>
      <c r="H207" s="9" t="s">
        <v>83</v>
      </c>
      <c r="I207" s="10" t="s">
        <v>1288</v>
      </c>
      <c r="J207" s="11">
        <v>39366.800000000003</v>
      </c>
      <c r="K207" t="b">
        <f t="shared" si="15"/>
        <v>1</v>
      </c>
      <c r="L207" t="b">
        <f t="shared" si="16"/>
        <v>1</v>
      </c>
      <c r="M207" t="b">
        <f t="shared" si="17"/>
        <v>1</v>
      </c>
      <c r="N207" t="b">
        <f t="shared" si="18"/>
        <v>1</v>
      </c>
      <c r="O207" s="13">
        <f t="shared" si="19"/>
        <v>0</v>
      </c>
    </row>
    <row r="208" spans="1:15" ht="61.2" hidden="1" x14ac:dyDescent="0.3">
      <c r="A208" s="1" t="s">
        <v>153</v>
      </c>
      <c r="B208" s="1" t="s">
        <v>1409</v>
      </c>
      <c r="C208" s="1" t="s">
        <v>84</v>
      </c>
      <c r="D208" s="2" t="s">
        <v>710</v>
      </c>
      <c r="E208" s="3">
        <v>39334.800000000003</v>
      </c>
      <c r="F208" s="8" t="s">
        <v>153</v>
      </c>
      <c r="G208" s="9" t="s">
        <v>1409</v>
      </c>
      <c r="H208" s="9" t="s">
        <v>84</v>
      </c>
      <c r="I208" s="10" t="s">
        <v>710</v>
      </c>
      <c r="J208" s="11">
        <v>39334.800000000003</v>
      </c>
      <c r="K208" t="b">
        <f t="shared" si="15"/>
        <v>1</v>
      </c>
      <c r="L208" t="b">
        <f t="shared" si="16"/>
        <v>1</v>
      </c>
      <c r="M208" t="b">
        <f t="shared" si="17"/>
        <v>1</v>
      </c>
      <c r="N208" t="b">
        <f t="shared" si="18"/>
        <v>1</v>
      </c>
      <c r="O208" s="13">
        <f t="shared" si="19"/>
        <v>0</v>
      </c>
    </row>
    <row r="209" spans="1:15" ht="30.6" hidden="1" x14ac:dyDescent="0.3">
      <c r="A209" s="1" t="s">
        <v>153</v>
      </c>
      <c r="B209" s="1" t="s">
        <v>1409</v>
      </c>
      <c r="C209" s="1" t="s">
        <v>1358</v>
      </c>
      <c r="D209" s="2" t="s">
        <v>1359</v>
      </c>
      <c r="E209" s="3">
        <v>32</v>
      </c>
      <c r="F209" s="8" t="s">
        <v>153</v>
      </c>
      <c r="G209" s="9" t="s">
        <v>1409</v>
      </c>
      <c r="H209" s="9" t="s">
        <v>1358</v>
      </c>
      <c r="I209" s="10" t="s">
        <v>1359</v>
      </c>
      <c r="J209" s="11">
        <v>32</v>
      </c>
      <c r="K209" t="b">
        <f t="shared" si="15"/>
        <v>1</v>
      </c>
      <c r="L209" t="b">
        <f t="shared" si="16"/>
        <v>1</v>
      </c>
      <c r="M209" t="b">
        <f t="shared" si="17"/>
        <v>1</v>
      </c>
      <c r="N209" t="b">
        <f t="shared" si="18"/>
        <v>1</v>
      </c>
      <c r="O209" s="13">
        <f t="shared" si="19"/>
        <v>0</v>
      </c>
    </row>
    <row r="210" spans="1:15" ht="61.2" hidden="1" x14ac:dyDescent="0.3">
      <c r="A210" s="1" t="s">
        <v>153</v>
      </c>
      <c r="B210" s="1" t="s">
        <v>1409</v>
      </c>
      <c r="C210" s="1" t="s">
        <v>65</v>
      </c>
      <c r="D210" s="2" t="s">
        <v>1228</v>
      </c>
      <c r="E210" s="3">
        <v>19397.100000000002</v>
      </c>
      <c r="F210" s="8" t="s">
        <v>153</v>
      </c>
      <c r="G210" s="9" t="s">
        <v>1409</v>
      </c>
      <c r="H210" s="9" t="s">
        <v>65</v>
      </c>
      <c r="I210" s="10" t="s">
        <v>1228</v>
      </c>
      <c r="J210" s="11">
        <v>19397.099999999999</v>
      </c>
      <c r="K210" t="b">
        <f t="shared" si="15"/>
        <v>1</v>
      </c>
      <c r="L210" t="b">
        <f t="shared" si="16"/>
        <v>1</v>
      </c>
      <c r="M210" t="b">
        <f t="shared" si="17"/>
        <v>1</v>
      </c>
      <c r="N210" t="b">
        <f t="shared" si="18"/>
        <v>1</v>
      </c>
      <c r="O210" s="13">
        <f t="shared" si="19"/>
        <v>0</v>
      </c>
    </row>
    <row r="211" spans="1:15" ht="36" hidden="1" x14ac:dyDescent="0.3">
      <c r="A211" s="1" t="s">
        <v>153</v>
      </c>
      <c r="B211" s="1" t="s">
        <v>1409</v>
      </c>
      <c r="C211" s="1" t="s">
        <v>66</v>
      </c>
      <c r="D211" s="2" t="s">
        <v>1231</v>
      </c>
      <c r="E211" s="3">
        <v>19397.100000000002</v>
      </c>
      <c r="F211" s="8" t="s">
        <v>153</v>
      </c>
      <c r="G211" s="9" t="s">
        <v>1409</v>
      </c>
      <c r="H211" s="9" t="s">
        <v>66</v>
      </c>
      <c r="I211" s="10" t="s">
        <v>1231</v>
      </c>
      <c r="J211" s="11">
        <v>19397.099999999999</v>
      </c>
      <c r="K211" t="b">
        <f t="shared" si="15"/>
        <v>1</v>
      </c>
      <c r="L211" t="b">
        <f t="shared" si="16"/>
        <v>1</v>
      </c>
      <c r="M211" t="b">
        <f t="shared" si="17"/>
        <v>1</v>
      </c>
      <c r="N211" t="b">
        <f t="shared" si="18"/>
        <v>1</v>
      </c>
      <c r="O211" s="13">
        <f t="shared" si="19"/>
        <v>0</v>
      </c>
    </row>
    <row r="212" spans="1:15" ht="51" hidden="1" x14ac:dyDescent="0.3">
      <c r="A212" s="1" t="s">
        <v>153</v>
      </c>
      <c r="B212" s="1" t="s">
        <v>1409</v>
      </c>
      <c r="C212" s="1" t="s">
        <v>67</v>
      </c>
      <c r="D212" s="2" t="s">
        <v>1221</v>
      </c>
      <c r="E212" s="3">
        <v>17625.900000000001</v>
      </c>
      <c r="F212" s="8" t="s">
        <v>153</v>
      </c>
      <c r="G212" s="9" t="s">
        <v>1409</v>
      </c>
      <c r="H212" s="9" t="s">
        <v>67</v>
      </c>
      <c r="I212" s="10" t="s">
        <v>1221</v>
      </c>
      <c r="J212" s="11">
        <v>17625.900000000001</v>
      </c>
      <c r="K212" t="b">
        <f t="shared" si="15"/>
        <v>1</v>
      </c>
      <c r="L212" t="b">
        <f t="shared" si="16"/>
        <v>1</v>
      </c>
      <c r="M212" t="b">
        <f t="shared" si="17"/>
        <v>1</v>
      </c>
      <c r="N212" t="b">
        <f t="shared" si="18"/>
        <v>1</v>
      </c>
      <c r="O212" s="13">
        <f t="shared" si="19"/>
        <v>0</v>
      </c>
    </row>
    <row r="213" spans="1:15" ht="40.799999999999997" hidden="1" x14ac:dyDescent="0.3">
      <c r="A213" s="1" t="s">
        <v>153</v>
      </c>
      <c r="B213" s="1" t="s">
        <v>1409</v>
      </c>
      <c r="C213" s="1" t="s">
        <v>69</v>
      </c>
      <c r="D213" s="2" t="s">
        <v>1222</v>
      </c>
      <c r="E213" s="3">
        <v>1771.2</v>
      </c>
      <c r="F213" s="8" t="s">
        <v>153</v>
      </c>
      <c r="G213" s="9" t="s">
        <v>1409</v>
      </c>
      <c r="H213" s="9" t="s">
        <v>69</v>
      </c>
      <c r="I213" s="10" t="s">
        <v>1222</v>
      </c>
      <c r="J213" s="11">
        <v>1771.2</v>
      </c>
      <c r="K213" t="b">
        <f t="shared" si="15"/>
        <v>1</v>
      </c>
      <c r="L213" t="b">
        <f t="shared" si="16"/>
        <v>1</v>
      </c>
      <c r="M213" t="b">
        <f t="shared" si="17"/>
        <v>1</v>
      </c>
      <c r="N213" t="b">
        <f t="shared" si="18"/>
        <v>1</v>
      </c>
      <c r="O213" s="13">
        <f t="shared" si="19"/>
        <v>0</v>
      </c>
    </row>
    <row r="214" spans="1:15" ht="30.6" hidden="1" x14ac:dyDescent="0.3">
      <c r="A214" s="1" t="s">
        <v>153</v>
      </c>
      <c r="B214" s="1" t="s">
        <v>1410</v>
      </c>
      <c r="C214" s="1" t="s">
        <v>162</v>
      </c>
      <c r="D214" s="2" t="s">
        <v>1515</v>
      </c>
      <c r="E214" s="3">
        <v>100</v>
      </c>
      <c r="F214" s="8" t="s">
        <v>153</v>
      </c>
      <c r="G214" s="9" t="s">
        <v>1410</v>
      </c>
      <c r="H214" s="9" t="s">
        <v>162</v>
      </c>
      <c r="I214" s="10" t="s">
        <v>1515</v>
      </c>
      <c r="J214" s="11">
        <v>100</v>
      </c>
      <c r="K214" t="b">
        <f t="shared" si="15"/>
        <v>1</v>
      </c>
      <c r="L214" t="b">
        <f t="shared" si="16"/>
        <v>1</v>
      </c>
      <c r="M214" t="b">
        <f t="shared" si="17"/>
        <v>1</v>
      </c>
      <c r="N214" t="b">
        <f t="shared" si="18"/>
        <v>1</v>
      </c>
      <c r="O214" s="13">
        <f t="shared" si="19"/>
        <v>0</v>
      </c>
    </row>
    <row r="215" spans="1:15" ht="30.6" hidden="1" x14ac:dyDescent="0.3">
      <c r="A215" s="1" t="s">
        <v>153</v>
      </c>
      <c r="B215" s="1" t="s">
        <v>1410</v>
      </c>
      <c r="C215" s="1" t="s">
        <v>165</v>
      </c>
      <c r="D215" s="2" t="s">
        <v>1518</v>
      </c>
      <c r="E215" s="3">
        <v>100</v>
      </c>
      <c r="F215" s="8" t="s">
        <v>153</v>
      </c>
      <c r="G215" s="9" t="s">
        <v>1410</v>
      </c>
      <c r="H215" s="9" t="s">
        <v>165</v>
      </c>
      <c r="I215" s="10" t="s">
        <v>1518</v>
      </c>
      <c r="J215" s="11">
        <v>100</v>
      </c>
      <c r="K215" t="b">
        <f t="shared" si="15"/>
        <v>1</v>
      </c>
      <c r="L215" t="b">
        <f t="shared" si="16"/>
        <v>1</v>
      </c>
      <c r="M215" t="b">
        <f t="shared" si="17"/>
        <v>1</v>
      </c>
      <c r="N215" t="b">
        <f t="shared" si="18"/>
        <v>1</v>
      </c>
      <c r="O215" s="13">
        <f t="shared" si="19"/>
        <v>0</v>
      </c>
    </row>
    <row r="216" spans="1:15" ht="84" hidden="1" x14ac:dyDescent="0.3">
      <c r="A216" s="1" t="s">
        <v>153</v>
      </c>
      <c r="B216" s="1" t="s">
        <v>1410</v>
      </c>
      <c r="C216" s="1" t="s">
        <v>166</v>
      </c>
      <c r="D216" s="2" t="s">
        <v>1519</v>
      </c>
      <c r="E216" s="3">
        <v>100</v>
      </c>
      <c r="F216" s="8" t="s">
        <v>153</v>
      </c>
      <c r="G216" s="9" t="s">
        <v>1410</v>
      </c>
      <c r="H216" s="9" t="s">
        <v>166</v>
      </c>
      <c r="I216" s="10" t="s">
        <v>1519</v>
      </c>
      <c r="J216" s="11">
        <v>100</v>
      </c>
      <c r="K216" t="b">
        <f t="shared" si="15"/>
        <v>1</v>
      </c>
      <c r="L216" t="b">
        <f t="shared" si="16"/>
        <v>1</v>
      </c>
      <c r="M216" t="b">
        <f t="shared" si="17"/>
        <v>1</v>
      </c>
      <c r="N216" t="b">
        <f t="shared" si="18"/>
        <v>1</v>
      </c>
      <c r="O216" s="13">
        <f t="shared" si="19"/>
        <v>0</v>
      </c>
    </row>
    <row r="217" spans="1:15" ht="84" hidden="1" x14ac:dyDescent="0.3">
      <c r="A217" s="1" t="s">
        <v>153</v>
      </c>
      <c r="B217" s="1" t="s">
        <v>1410</v>
      </c>
      <c r="C217" s="1" t="s">
        <v>160</v>
      </c>
      <c r="D217" s="2" t="s">
        <v>753</v>
      </c>
      <c r="E217" s="3">
        <v>100</v>
      </c>
      <c r="F217" s="8" t="s">
        <v>153</v>
      </c>
      <c r="G217" s="9" t="s">
        <v>1410</v>
      </c>
      <c r="H217" s="9" t="s">
        <v>160</v>
      </c>
      <c r="I217" s="10" t="s">
        <v>753</v>
      </c>
      <c r="J217" s="11">
        <v>100</v>
      </c>
      <c r="K217" t="b">
        <f t="shared" si="15"/>
        <v>1</v>
      </c>
      <c r="L217" t="b">
        <f t="shared" si="16"/>
        <v>1</v>
      </c>
      <c r="M217" t="b">
        <f t="shared" si="17"/>
        <v>1</v>
      </c>
      <c r="N217" t="b">
        <f t="shared" si="18"/>
        <v>1</v>
      </c>
      <c r="O217" s="13">
        <f t="shared" si="19"/>
        <v>0</v>
      </c>
    </row>
    <row r="218" spans="1:15" ht="71.400000000000006" hidden="1" x14ac:dyDescent="0.3">
      <c r="A218" s="1" t="s">
        <v>153</v>
      </c>
      <c r="B218" s="1" t="s">
        <v>1410</v>
      </c>
      <c r="C218" s="1" t="s">
        <v>167</v>
      </c>
      <c r="D218" s="2" t="s">
        <v>1520</v>
      </c>
      <c r="E218" s="3">
        <v>687.4</v>
      </c>
      <c r="F218" s="8" t="s">
        <v>153</v>
      </c>
      <c r="G218" s="9" t="s">
        <v>1410</v>
      </c>
      <c r="H218" s="9" t="s">
        <v>167</v>
      </c>
      <c r="I218" s="10" t="s">
        <v>1520</v>
      </c>
      <c r="J218" s="11">
        <v>687.4</v>
      </c>
      <c r="K218" t="b">
        <f t="shared" si="15"/>
        <v>1</v>
      </c>
      <c r="L218" t="b">
        <f t="shared" si="16"/>
        <v>1</v>
      </c>
      <c r="M218" t="b">
        <f t="shared" si="17"/>
        <v>1</v>
      </c>
      <c r="N218" t="b">
        <f t="shared" si="18"/>
        <v>1</v>
      </c>
      <c r="O218" s="13">
        <f t="shared" si="19"/>
        <v>0</v>
      </c>
    </row>
    <row r="219" spans="1:15" ht="91.8" hidden="1" x14ac:dyDescent="0.3">
      <c r="A219" s="1" t="s">
        <v>153</v>
      </c>
      <c r="B219" s="1" t="s">
        <v>1410</v>
      </c>
      <c r="C219" s="1" t="s">
        <v>221</v>
      </c>
      <c r="D219" s="2" t="s">
        <v>1543</v>
      </c>
      <c r="E219" s="3">
        <v>687.4</v>
      </c>
      <c r="F219" s="8" t="s">
        <v>153</v>
      </c>
      <c r="G219" s="9" t="s">
        <v>1410</v>
      </c>
      <c r="H219" s="9" t="s">
        <v>221</v>
      </c>
      <c r="I219" s="10" t="s">
        <v>1543</v>
      </c>
      <c r="J219" s="11">
        <v>687.4</v>
      </c>
      <c r="K219" t="b">
        <f t="shared" si="15"/>
        <v>1</v>
      </c>
      <c r="L219" t="b">
        <f t="shared" si="16"/>
        <v>1</v>
      </c>
      <c r="M219" t="b">
        <f t="shared" si="17"/>
        <v>1</v>
      </c>
      <c r="N219" t="b">
        <f t="shared" si="18"/>
        <v>1</v>
      </c>
      <c r="O219" s="13">
        <f t="shared" si="19"/>
        <v>0</v>
      </c>
    </row>
    <row r="220" spans="1:15" ht="72" hidden="1" x14ac:dyDescent="0.3">
      <c r="A220" s="1" t="s">
        <v>153</v>
      </c>
      <c r="B220" s="1" t="s">
        <v>1410</v>
      </c>
      <c r="C220" s="1" t="s">
        <v>225</v>
      </c>
      <c r="D220" s="2" t="s">
        <v>1545</v>
      </c>
      <c r="E220" s="3">
        <v>687.4</v>
      </c>
      <c r="F220" s="8" t="s">
        <v>153</v>
      </c>
      <c r="G220" s="9" t="s">
        <v>1410</v>
      </c>
      <c r="H220" s="9" t="s">
        <v>225</v>
      </c>
      <c r="I220" s="10" t="s">
        <v>1545</v>
      </c>
      <c r="J220" s="11">
        <v>687.4</v>
      </c>
      <c r="K220" t="b">
        <f t="shared" si="15"/>
        <v>1</v>
      </c>
      <c r="L220" t="b">
        <f t="shared" si="16"/>
        <v>1</v>
      </c>
      <c r="M220" t="b">
        <f t="shared" si="17"/>
        <v>1</v>
      </c>
      <c r="N220" t="b">
        <f t="shared" si="18"/>
        <v>1</v>
      </c>
      <c r="O220" s="13">
        <f t="shared" si="19"/>
        <v>0</v>
      </c>
    </row>
    <row r="221" spans="1:15" ht="72" hidden="1" x14ac:dyDescent="0.3">
      <c r="A221" s="1" t="s">
        <v>153</v>
      </c>
      <c r="B221" s="1" t="s">
        <v>1410</v>
      </c>
      <c r="C221" s="1" t="s">
        <v>224</v>
      </c>
      <c r="D221" s="2" t="s">
        <v>776</v>
      </c>
      <c r="E221" s="3">
        <v>687.4</v>
      </c>
      <c r="F221" s="8" t="s">
        <v>153</v>
      </c>
      <c r="G221" s="9" t="s">
        <v>1410</v>
      </c>
      <c r="H221" s="9" t="s">
        <v>224</v>
      </c>
      <c r="I221" s="10" t="s">
        <v>776</v>
      </c>
      <c r="J221" s="11">
        <v>687.4</v>
      </c>
      <c r="K221" t="b">
        <f t="shared" si="15"/>
        <v>1</v>
      </c>
      <c r="L221" t="b">
        <f t="shared" si="16"/>
        <v>1</v>
      </c>
      <c r="M221" t="b">
        <f t="shared" si="17"/>
        <v>1</v>
      </c>
      <c r="N221" t="b">
        <f t="shared" si="18"/>
        <v>1</v>
      </c>
      <c r="O221" s="13">
        <f t="shared" si="19"/>
        <v>0</v>
      </c>
    </row>
    <row r="222" spans="1:15" ht="40.799999999999997" hidden="1" x14ac:dyDescent="0.3">
      <c r="A222" s="1" t="s">
        <v>226</v>
      </c>
      <c r="B222" s="1" t="s">
        <v>1411</v>
      </c>
      <c r="C222" s="1" t="s">
        <v>232</v>
      </c>
      <c r="D222" s="2" t="s">
        <v>1546</v>
      </c>
      <c r="E222" s="3">
        <v>4859134.2</v>
      </c>
      <c r="F222" s="8" t="s">
        <v>226</v>
      </c>
      <c r="G222" s="9" t="s">
        <v>1411</v>
      </c>
      <c r="H222" s="9" t="s">
        <v>232</v>
      </c>
      <c r="I222" s="10" t="s">
        <v>1546</v>
      </c>
      <c r="J222" s="11">
        <v>4859134.2</v>
      </c>
      <c r="K222" t="b">
        <f t="shared" si="15"/>
        <v>1</v>
      </c>
      <c r="L222" t="b">
        <f t="shared" si="16"/>
        <v>1</v>
      </c>
      <c r="M222" t="b">
        <f t="shared" si="17"/>
        <v>1</v>
      </c>
      <c r="N222" t="b">
        <f t="shared" si="18"/>
        <v>1</v>
      </c>
      <c r="O222" s="13">
        <f t="shared" si="19"/>
        <v>0</v>
      </c>
    </row>
    <row r="223" spans="1:15" ht="61.2" hidden="1" x14ac:dyDescent="0.3">
      <c r="A223" s="1" t="s">
        <v>226</v>
      </c>
      <c r="B223" s="1" t="s">
        <v>1411</v>
      </c>
      <c r="C223" s="1" t="s">
        <v>939</v>
      </c>
      <c r="D223" s="2" t="s">
        <v>1547</v>
      </c>
      <c r="E223" s="3">
        <v>4816118.9000000004</v>
      </c>
      <c r="F223" s="8" t="s">
        <v>226</v>
      </c>
      <c r="G223" s="9" t="s">
        <v>1411</v>
      </c>
      <c r="H223" s="9" t="s">
        <v>939</v>
      </c>
      <c r="I223" s="10" t="s">
        <v>1547</v>
      </c>
      <c r="J223" s="11">
        <v>4816118.9000000004</v>
      </c>
      <c r="K223" t="b">
        <f t="shared" si="15"/>
        <v>1</v>
      </c>
      <c r="L223" t="b">
        <f t="shared" si="16"/>
        <v>1</v>
      </c>
      <c r="M223" t="b">
        <f t="shared" si="17"/>
        <v>1</v>
      </c>
      <c r="N223" t="b">
        <f t="shared" si="18"/>
        <v>1</v>
      </c>
      <c r="O223" s="13">
        <f t="shared" si="19"/>
        <v>0</v>
      </c>
    </row>
    <row r="224" spans="1:15" ht="84" hidden="1" x14ac:dyDescent="0.3">
      <c r="A224" s="1" t="s">
        <v>226</v>
      </c>
      <c r="B224" s="1" t="s">
        <v>1411</v>
      </c>
      <c r="C224" s="1" t="s">
        <v>940</v>
      </c>
      <c r="D224" s="2" t="s">
        <v>1548</v>
      </c>
      <c r="E224" s="3">
        <v>1283902.2</v>
      </c>
      <c r="F224" s="8" t="s">
        <v>226</v>
      </c>
      <c r="G224" s="9" t="s">
        <v>1411</v>
      </c>
      <c r="H224" s="9" t="s">
        <v>940</v>
      </c>
      <c r="I224" s="10" t="s">
        <v>1548</v>
      </c>
      <c r="J224" s="11">
        <v>1283902.2</v>
      </c>
      <c r="K224" t="b">
        <f t="shared" si="15"/>
        <v>1</v>
      </c>
      <c r="L224" t="b">
        <f t="shared" si="16"/>
        <v>1</v>
      </c>
      <c r="M224" t="b">
        <f t="shared" si="17"/>
        <v>1</v>
      </c>
      <c r="N224" t="b">
        <f t="shared" si="18"/>
        <v>1</v>
      </c>
      <c r="O224" s="13">
        <f t="shared" si="19"/>
        <v>0</v>
      </c>
    </row>
    <row r="225" spans="1:15" ht="61.2" hidden="1" x14ac:dyDescent="0.3">
      <c r="A225" s="1" t="s">
        <v>226</v>
      </c>
      <c r="B225" s="1" t="s">
        <v>1411</v>
      </c>
      <c r="C225" s="1" t="s">
        <v>927</v>
      </c>
      <c r="D225" s="2" t="s">
        <v>710</v>
      </c>
      <c r="E225" s="3">
        <v>1238744.7</v>
      </c>
      <c r="F225" s="8" t="s">
        <v>226</v>
      </c>
      <c r="G225" s="9" t="s">
        <v>1411</v>
      </c>
      <c r="H225" s="9" t="s">
        <v>927</v>
      </c>
      <c r="I225" s="10" t="s">
        <v>710</v>
      </c>
      <c r="J225" s="11">
        <v>1238744.7</v>
      </c>
      <c r="K225" t="b">
        <f t="shared" si="15"/>
        <v>1</v>
      </c>
      <c r="L225" t="b">
        <f t="shared" si="16"/>
        <v>1</v>
      </c>
      <c r="M225" t="b">
        <f t="shared" si="17"/>
        <v>1</v>
      </c>
      <c r="N225" t="b">
        <f t="shared" si="18"/>
        <v>1</v>
      </c>
      <c r="O225" s="13">
        <f t="shared" si="19"/>
        <v>0</v>
      </c>
    </row>
    <row r="226" spans="1:15" ht="51" hidden="1" x14ac:dyDescent="0.3">
      <c r="A226" s="1" t="s">
        <v>226</v>
      </c>
      <c r="B226" s="1" t="s">
        <v>1411</v>
      </c>
      <c r="C226" s="1" t="s">
        <v>928</v>
      </c>
      <c r="D226" s="2" t="s">
        <v>1051</v>
      </c>
      <c r="E226" s="3">
        <v>45157.5</v>
      </c>
      <c r="F226" s="8" t="s">
        <v>226</v>
      </c>
      <c r="G226" s="9" t="s">
        <v>1411</v>
      </c>
      <c r="H226" s="9" t="s">
        <v>928</v>
      </c>
      <c r="I226" s="10" t="s">
        <v>1051</v>
      </c>
      <c r="J226" s="11">
        <v>45157.5</v>
      </c>
      <c r="K226" t="b">
        <f t="shared" si="15"/>
        <v>1</v>
      </c>
      <c r="L226" t="b">
        <f t="shared" si="16"/>
        <v>1</v>
      </c>
      <c r="M226" t="b">
        <f t="shared" si="17"/>
        <v>1</v>
      </c>
      <c r="N226" t="b">
        <f t="shared" si="18"/>
        <v>1</v>
      </c>
      <c r="O226" s="13">
        <f t="shared" si="19"/>
        <v>0</v>
      </c>
    </row>
    <row r="227" spans="1:15" ht="72" hidden="1" x14ac:dyDescent="0.3">
      <c r="A227" s="1" t="s">
        <v>226</v>
      </c>
      <c r="B227" s="1" t="s">
        <v>1411</v>
      </c>
      <c r="C227" s="1" t="s">
        <v>941</v>
      </c>
      <c r="D227" s="2" t="s">
        <v>1549</v>
      </c>
      <c r="E227" s="3">
        <v>3532216.7</v>
      </c>
      <c r="F227" s="8" t="s">
        <v>226</v>
      </c>
      <c r="G227" s="9" t="s">
        <v>1411</v>
      </c>
      <c r="H227" s="9" t="s">
        <v>941</v>
      </c>
      <c r="I227" s="10" t="s">
        <v>1549</v>
      </c>
      <c r="J227" s="11">
        <v>3532216.7</v>
      </c>
      <c r="K227" t="b">
        <f t="shared" si="15"/>
        <v>1</v>
      </c>
      <c r="L227" t="b">
        <f t="shared" si="16"/>
        <v>1</v>
      </c>
      <c r="M227" t="b">
        <f t="shared" si="17"/>
        <v>1</v>
      </c>
      <c r="N227" t="b">
        <f t="shared" si="18"/>
        <v>1</v>
      </c>
      <c r="O227" s="13">
        <f t="shared" si="19"/>
        <v>0</v>
      </c>
    </row>
    <row r="228" spans="1:15" ht="60" hidden="1" x14ac:dyDescent="0.3">
      <c r="A228" s="1" t="s">
        <v>226</v>
      </c>
      <c r="B228" s="1" t="s">
        <v>1411</v>
      </c>
      <c r="C228" s="1" t="s">
        <v>929</v>
      </c>
      <c r="D228" s="2" t="s">
        <v>1053</v>
      </c>
      <c r="E228" s="3">
        <v>3530362</v>
      </c>
      <c r="F228" s="8" t="s">
        <v>226</v>
      </c>
      <c r="G228" s="9" t="s">
        <v>1411</v>
      </c>
      <c r="H228" s="9" t="s">
        <v>929</v>
      </c>
      <c r="I228" s="10" t="s">
        <v>1053</v>
      </c>
      <c r="J228" s="11">
        <v>3530362</v>
      </c>
      <c r="K228" t="b">
        <f t="shared" si="15"/>
        <v>1</v>
      </c>
      <c r="L228" t="b">
        <f t="shared" si="16"/>
        <v>1</v>
      </c>
      <c r="M228" t="b">
        <f t="shared" si="17"/>
        <v>1</v>
      </c>
      <c r="N228" t="b">
        <f t="shared" si="18"/>
        <v>1</v>
      </c>
      <c r="O228" s="13">
        <f t="shared" si="19"/>
        <v>0</v>
      </c>
    </row>
    <row r="229" spans="1:15" ht="397.8" hidden="1" x14ac:dyDescent="0.3">
      <c r="A229" s="1" t="s">
        <v>226</v>
      </c>
      <c r="B229" s="1" t="s">
        <v>1411</v>
      </c>
      <c r="C229" s="1" t="s">
        <v>930</v>
      </c>
      <c r="D229" s="2" t="s">
        <v>1550</v>
      </c>
      <c r="E229" s="3">
        <v>1854.6999999999998</v>
      </c>
      <c r="F229" s="8" t="s">
        <v>226</v>
      </c>
      <c r="G229" s="9" t="s">
        <v>1411</v>
      </c>
      <c r="H229" s="9" t="s">
        <v>930</v>
      </c>
      <c r="I229" s="12" t="s">
        <v>1550</v>
      </c>
      <c r="J229" s="11">
        <v>1854.7</v>
      </c>
      <c r="K229" t="b">
        <f t="shared" si="15"/>
        <v>1</v>
      </c>
      <c r="L229" t="b">
        <f t="shared" si="16"/>
        <v>1</v>
      </c>
      <c r="M229" t="b">
        <f t="shared" si="17"/>
        <v>1</v>
      </c>
      <c r="N229" t="b">
        <f t="shared" si="18"/>
        <v>1</v>
      </c>
      <c r="O229" s="13">
        <f t="shared" si="19"/>
        <v>0</v>
      </c>
    </row>
    <row r="230" spans="1:15" ht="51" hidden="1" x14ac:dyDescent="0.3">
      <c r="A230" s="1" t="s">
        <v>226</v>
      </c>
      <c r="B230" s="1" t="s">
        <v>1411</v>
      </c>
      <c r="C230" s="1" t="s">
        <v>942</v>
      </c>
      <c r="D230" s="2" t="s">
        <v>832</v>
      </c>
      <c r="E230" s="3">
        <v>43015.3</v>
      </c>
      <c r="F230" s="8" t="s">
        <v>226</v>
      </c>
      <c r="G230" s="9" t="s">
        <v>1411</v>
      </c>
      <c r="H230" s="9" t="s">
        <v>942</v>
      </c>
      <c r="I230" s="10" t="s">
        <v>832</v>
      </c>
      <c r="J230" s="11">
        <v>43015.3</v>
      </c>
      <c r="K230" t="b">
        <f t="shared" si="15"/>
        <v>1</v>
      </c>
      <c r="L230" t="b">
        <f t="shared" si="16"/>
        <v>1</v>
      </c>
      <c r="M230" t="b">
        <f t="shared" si="17"/>
        <v>1</v>
      </c>
      <c r="N230" t="b">
        <f t="shared" si="18"/>
        <v>1</v>
      </c>
      <c r="O230" s="13">
        <f t="shared" si="19"/>
        <v>0</v>
      </c>
    </row>
    <row r="231" spans="1:15" ht="72" hidden="1" x14ac:dyDescent="0.3">
      <c r="A231" s="1" t="s">
        <v>226</v>
      </c>
      <c r="B231" s="1" t="s">
        <v>1411</v>
      </c>
      <c r="C231" s="1" t="s">
        <v>943</v>
      </c>
      <c r="D231" s="2" t="s">
        <v>833</v>
      </c>
      <c r="E231" s="3">
        <v>43015.3</v>
      </c>
      <c r="F231" s="8" t="s">
        <v>226</v>
      </c>
      <c r="G231" s="9" t="s">
        <v>1411</v>
      </c>
      <c r="H231" s="9" t="s">
        <v>943</v>
      </c>
      <c r="I231" s="10" t="s">
        <v>833</v>
      </c>
      <c r="J231" s="11">
        <v>43015.3</v>
      </c>
      <c r="K231" t="b">
        <f t="shared" si="15"/>
        <v>1</v>
      </c>
      <c r="L231" t="b">
        <f t="shared" si="16"/>
        <v>1</v>
      </c>
      <c r="M231" t="b">
        <f t="shared" si="17"/>
        <v>1</v>
      </c>
      <c r="N231" t="b">
        <f t="shared" si="18"/>
        <v>1</v>
      </c>
      <c r="O231" s="13">
        <f t="shared" si="19"/>
        <v>0</v>
      </c>
    </row>
    <row r="232" spans="1:15" ht="84" hidden="1" x14ac:dyDescent="0.3">
      <c r="A232" s="1" t="s">
        <v>226</v>
      </c>
      <c r="B232" s="1" t="s">
        <v>1411</v>
      </c>
      <c r="C232" s="1" t="s">
        <v>931</v>
      </c>
      <c r="D232" s="2" t="s">
        <v>1080</v>
      </c>
      <c r="E232" s="3">
        <v>43015.3</v>
      </c>
      <c r="F232" s="8" t="s">
        <v>226</v>
      </c>
      <c r="G232" s="9" t="s">
        <v>1411</v>
      </c>
      <c r="H232" s="9" t="s">
        <v>931</v>
      </c>
      <c r="I232" s="10" t="s">
        <v>1080</v>
      </c>
      <c r="J232" s="11">
        <v>43015.3</v>
      </c>
      <c r="K232" t="b">
        <f t="shared" si="15"/>
        <v>1</v>
      </c>
      <c r="L232" t="b">
        <f t="shared" si="16"/>
        <v>1</v>
      </c>
      <c r="M232" t="b">
        <f t="shared" si="17"/>
        <v>1</v>
      </c>
      <c r="N232" t="b">
        <f t="shared" si="18"/>
        <v>1</v>
      </c>
      <c r="O232" s="13">
        <f t="shared" si="19"/>
        <v>0</v>
      </c>
    </row>
    <row r="233" spans="1:15" ht="51" hidden="1" x14ac:dyDescent="0.3">
      <c r="A233" s="1" t="s">
        <v>226</v>
      </c>
      <c r="B233" s="1" t="s">
        <v>1411</v>
      </c>
      <c r="C233" s="1" t="s">
        <v>917</v>
      </c>
      <c r="D233" s="2" t="s">
        <v>834</v>
      </c>
      <c r="E233" s="3">
        <v>62067.600000000006</v>
      </c>
      <c r="F233" s="8" t="s">
        <v>226</v>
      </c>
      <c r="G233" s="9" t="s">
        <v>1411</v>
      </c>
      <c r="H233" s="9" t="s">
        <v>917</v>
      </c>
      <c r="I233" s="10" t="s">
        <v>834</v>
      </c>
      <c r="J233" s="11">
        <v>62067.6</v>
      </c>
      <c r="K233" t="b">
        <f t="shared" si="15"/>
        <v>1</v>
      </c>
      <c r="L233" t="b">
        <f t="shared" si="16"/>
        <v>1</v>
      </c>
      <c r="M233" t="b">
        <f t="shared" si="17"/>
        <v>1</v>
      </c>
      <c r="N233" t="b">
        <f t="shared" si="18"/>
        <v>1</v>
      </c>
      <c r="O233" s="13">
        <f t="shared" si="19"/>
        <v>0</v>
      </c>
    </row>
    <row r="234" spans="1:15" ht="61.2" hidden="1" x14ac:dyDescent="0.3">
      <c r="A234" s="1" t="s">
        <v>226</v>
      </c>
      <c r="B234" s="1" t="s">
        <v>1411</v>
      </c>
      <c r="C234" s="1" t="s">
        <v>918</v>
      </c>
      <c r="D234" s="2" t="s">
        <v>835</v>
      </c>
      <c r="E234" s="3">
        <v>29651.200000000001</v>
      </c>
      <c r="F234" s="8" t="s">
        <v>226</v>
      </c>
      <c r="G234" s="9" t="s">
        <v>1411</v>
      </c>
      <c r="H234" s="9" t="s">
        <v>918</v>
      </c>
      <c r="I234" s="10" t="s">
        <v>835</v>
      </c>
      <c r="J234" s="11">
        <v>29651.200000000001</v>
      </c>
      <c r="K234" t="b">
        <f t="shared" si="15"/>
        <v>1</v>
      </c>
      <c r="L234" t="b">
        <f t="shared" si="16"/>
        <v>1</v>
      </c>
      <c r="M234" t="b">
        <f t="shared" si="17"/>
        <v>1</v>
      </c>
      <c r="N234" t="b">
        <f t="shared" si="18"/>
        <v>1</v>
      </c>
      <c r="O234" s="13">
        <f t="shared" si="19"/>
        <v>0</v>
      </c>
    </row>
    <row r="235" spans="1:15" ht="91.8" hidden="1" x14ac:dyDescent="0.3">
      <c r="A235" s="1" t="s">
        <v>226</v>
      </c>
      <c r="B235" s="1" t="s">
        <v>1411</v>
      </c>
      <c r="C235" s="1" t="s">
        <v>919</v>
      </c>
      <c r="D235" s="2" t="s">
        <v>836</v>
      </c>
      <c r="E235" s="3">
        <v>29651.200000000001</v>
      </c>
      <c r="F235" s="8" t="s">
        <v>226</v>
      </c>
      <c r="G235" s="9" t="s">
        <v>1411</v>
      </c>
      <c r="H235" s="9" t="s">
        <v>919</v>
      </c>
      <c r="I235" s="10" t="s">
        <v>836</v>
      </c>
      <c r="J235" s="11">
        <v>29651.200000000001</v>
      </c>
      <c r="K235" t="b">
        <f t="shared" si="15"/>
        <v>1</v>
      </c>
      <c r="L235" t="b">
        <f t="shared" si="16"/>
        <v>1</v>
      </c>
      <c r="M235" t="b">
        <f t="shared" si="17"/>
        <v>1</v>
      </c>
      <c r="N235" t="b">
        <f t="shared" si="18"/>
        <v>1</v>
      </c>
      <c r="O235" s="13">
        <f t="shared" si="19"/>
        <v>0</v>
      </c>
    </row>
    <row r="236" spans="1:15" ht="108" hidden="1" x14ac:dyDescent="0.3">
      <c r="A236" s="1" t="s">
        <v>226</v>
      </c>
      <c r="B236" s="1" t="s">
        <v>1411</v>
      </c>
      <c r="C236" s="1" t="s">
        <v>932</v>
      </c>
      <c r="D236" s="2" t="s">
        <v>1088</v>
      </c>
      <c r="E236" s="3">
        <v>6420</v>
      </c>
      <c r="F236" s="8" t="s">
        <v>226</v>
      </c>
      <c r="G236" s="9" t="s">
        <v>1411</v>
      </c>
      <c r="H236" s="9" t="s">
        <v>932</v>
      </c>
      <c r="I236" s="10" t="s">
        <v>1088</v>
      </c>
      <c r="J236" s="11">
        <v>6420</v>
      </c>
      <c r="K236" t="b">
        <f t="shared" si="15"/>
        <v>1</v>
      </c>
      <c r="L236" t="b">
        <f t="shared" si="16"/>
        <v>1</v>
      </c>
      <c r="M236" t="b">
        <f t="shared" si="17"/>
        <v>1</v>
      </c>
      <c r="N236" t="b">
        <f t="shared" si="18"/>
        <v>1</v>
      </c>
      <c r="O236" s="13">
        <f t="shared" si="19"/>
        <v>0</v>
      </c>
    </row>
    <row r="237" spans="1:15" ht="102" hidden="1" x14ac:dyDescent="0.3">
      <c r="A237" s="1" t="s">
        <v>226</v>
      </c>
      <c r="B237" s="1" t="s">
        <v>1411</v>
      </c>
      <c r="C237" s="1" t="s">
        <v>933</v>
      </c>
      <c r="D237" s="2" t="s">
        <v>1089</v>
      </c>
      <c r="E237" s="3">
        <v>16047.4</v>
      </c>
      <c r="F237" s="8" t="s">
        <v>226</v>
      </c>
      <c r="G237" s="9" t="s">
        <v>1411</v>
      </c>
      <c r="H237" s="9" t="s">
        <v>933</v>
      </c>
      <c r="I237" s="10" t="s">
        <v>1089</v>
      </c>
      <c r="J237" s="11">
        <v>16047.4</v>
      </c>
      <c r="K237" t="b">
        <f t="shared" si="15"/>
        <v>1</v>
      </c>
      <c r="L237" t="b">
        <f t="shared" si="16"/>
        <v>1</v>
      </c>
      <c r="M237" t="b">
        <f t="shared" si="17"/>
        <v>1</v>
      </c>
      <c r="N237" t="b">
        <f t="shared" si="18"/>
        <v>1</v>
      </c>
      <c r="O237" s="13">
        <f t="shared" si="19"/>
        <v>0</v>
      </c>
    </row>
    <row r="238" spans="1:15" ht="102" hidden="1" x14ac:dyDescent="0.3">
      <c r="A238" s="1" t="s">
        <v>226</v>
      </c>
      <c r="B238" s="1" t="s">
        <v>1411</v>
      </c>
      <c r="C238" s="1" t="s">
        <v>935</v>
      </c>
      <c r="D238" s="2" t="s">
        <v>1090</v>
      </c>
      <c r="E238" s="3">
        <v>7183.8</v>
      </c>
      <c r="F238" s="8" t="s">
        <v>226</v>
      </c>
      <c r="G238" s="9" t="s">
        <v>1411</v>
      </c>
      <c r="H238" s="9" t="s">
        <v>935</v>
      </c>
      <c r="I238" s="10" t="s">
        <v>1090</v>
      </c>
      <c r="J238" s="11">
        <v>7183.8</v>
      </c>
      <c r="K238" t="b">
        <f t="shared" si="15"/>
        <v>1</v>
      </c>
      <c r="L238" t="b">
        <f t="shared" si="16"/>
        <v>1</v>
      </c>
      <c r="M238" t="b">
        <f t="shared" si="17"/>
        <v>1</v>
      </c>
      <c r="N238" t="b">
        <f t="shared" si="18"/>
        <v>1</v>
      </c>
      <c r="O238" s="13">
        <f t="shared" si="19"/>
        <v>0</v>
      </c>
    </row>
    <row r="239" spans="1:15" ht="91.8" hidden="1" x14ac:dyDescent="0.3">
      <c r="A239" s="1" t="s">
        <v>226</v>
      </c>
      <c r="B239" s="1" t="s">
        <v>1411</v>
      </c>
      <c r="C239" s="1" t="s">
        <v>944</v>
      </c>
      <c r="D239" s="2" t="s">
        <v>837</v>
      </c>
      <c r="E239" s="3">
        <v>32416.400000000001</v>
      </c>
      <c r="F239" s="8" t="s">
        <v>226</v>
      </c>
      <c r="G239" s="9" t="s">
        <v>1411</v>
      </c>
      <c r="H239" s="9" t="s">
        <v>944</v>
      </c>
      <c r="I239" s="10" t="s">
        <v>837</v>
      </c>
      <c r="J239" s="11">
        <v>32416.400000000001</v>
      </c>
      <c r="K239" t="b">
        <f t="shared" si="15"/>
        <v>1</v>
      </c>
      <c r="L239" t="b">
        <f t="shared" si="16"/>
        <v>1</v>
      </c>
      <c r="M239" t="b">
        <f t="shared" si="17"/>
        <v>1</v>
      </c>
      <c r="N239" t="b">
        <f t="shared" si="18"/>
        <v>1</v>
      </c>
      <c r="O239" s="13">
        <f t="shared" si="19"/>
        <v>0</v>
      </c>
    </row>
    <row r="240" spans="1:15" ht="120" hidden="1" x14ac:dyDescent="0.3">
      <c r="A240" s="1" t="s">
        <v>226</v>
      </c>
      <c r="B240" s="1" t="s">
        <v>1411</v>
      </c>
      <c r="C240" s="1" t="s">
        <v>945</v>
      </c>
      <c r="D240" s="2" t="s">
        <v>849</v>
      </c>
      <c r="E240" s="3">
        <v>4329.6000000000004</v>
      </c>
      <c r="F240" s="8" t="s">
        <v>226</v>
      </c>
      <c r="G240" s="9" t="s">
        <v>1411</v>
      </c>
      <c r="H240" s="9" t="s">
        <v>945</v>
      </c>
      <c r="I240" s="10" t="s">
        <v>849</v>
      </c>
      <c r="J240" s="11">
        <v>4329.6000000000004</v>
      </c>
      <c r="K240" t="b">
        <f t="shared" si="15"/>
        <v>1</v>
      </c>
      <c r="L240" t="b">
        <f t="shared" si="16"/>
        <v>1</v>
      </c>
      <c r="M240" t="b">
        <f t="shared" si="17"/>
        <v>1</v>
      </c>
      <c r="N240" t="b">
        <f t="shared" si="18"/>
        <v>1</v>
      </c>
      <c r="O240" s="13">
        <f t="shared" si="19"/>
        <v>0</v>
      </c>
    </row>
    <row r="241" spans="1:15" ht="61.2" hidden="1" x14ac:dyDescent="0.3">
      <c r="A241" s="1" t="s">
        <v>226</v>
      </c>
      <c r="B241" s="1" t="s">
        <v>1411</v>
      </c>
      <c r="C241" s="1" t="s">
        <v>936</v>
      </c>
      <c r="D241" s="2" t="s">
        <v>1296</v>
      </c>
      <c r="E241" s="3">
        <v>4329.6000000000004</v>
      </c>
      <c r="F241" s="8" t="s">
        <v>226</v>
      </c>
      <c r="G241" s="9" t="s">
        <v>1411</v>
      </c>
      <c r="H241" s="9" t="s">
        <v>936</v>
      </c>
      <c r="I241" s="10" t="s">
        <v>1296</v>
      </c>
      <c r="J241" s="11">
        <v>4329.6000000000004</v>
      </c>
      <c r="K241" t="b">
        <f t="shared" si="15"/>
        <v>1</v>
      </c>
      <c r="L241" t="b">
        <f t="shared" si="16"/>
        <v>1</v>
      </c>
      <c r="M241" t="b">
        <f t="shared" si="17"/>
        <v>1</v>
      </c>
      <c r="N241" t="b">
        <f t="shared" si="18"/>
        <v>1</v>
      </c>
      <c r="O241" s="13">
        <f t="shared" si="19"/>
        <v>0</v>
      </c>
    </row>
    <row r="242" spans="1:15" ht="102" hidden="1" x14ac:dyDescent="0.3">
      <c r="A242" s="1" t="s">
        <v>226</v>
      </c>
      <c r="B242" s="1" t="s">
        <v>1411</v>
      </c>
      <c r="C242" s="1" t="s">
        <v>946</v>
      </c>
      <c r="D242" s="2" t="s">
        <v>850</v>
      </c>
      <c r="E242" s="3">
        <v>28086.799999999999</v>
      </c>
      <c r="F242" s="8" t="s">
        <v>226</v>
      </c>
      <c r="G242" s="9" t="s">
        <v>1411</v>
      </c>
      <c r="H242" s="9" t="s">
        <v>946</v>
      </c>
      <c r="I242" s="10" t="s">
        <v>850</v>
      </c>
      <c r="J242" s="11">
        <v>28086.799999999999</v>
      </c>
      <c r="K242" t="b">
        <f t="shared" si="15"/>
        <v>1</v>
      </c>
      <c r="L242" t="b">
        <f t="shared" si="16"/>
        <v>1</v>
      </c>
      <c r="M242" t="b">
        <f t="shared" si="17"/>
        <v>1</v>
      </c>
      <c r="N242" t="b">
        <f t="shared" si="18"/>
        <v>1</v>
      </c>
      <c r="O242" s="13">
        <f t="shared" si="19"/>
        <v>0</v>
      </c>
    </row>
    <row r="243" spans="1:15" ht="51" hidden="1" x14ac:dyDescent="0.3">
      <c r="A243" s="1" t="s">
        <v>226</v>
      </c>
      <c r="B243" s="1" t="s">
        <v>1411</v>
      </c>
      <c r="C243" s="1" t="s">
        <v>937</v>
      </c>
      <c r="D243" s="2" t="s">
        <v>1107</v>
      </c>
      <c r="E243" s="3">
        <v>276.8</v>
      </c>
      <c r="F243" s="8" t="s">
        <v>226</v>
      </c>
      <c r="G243" s="9" t="s">
        <v>1411</v>
      </c>
      <c r="H243" s="9" t="s">
        <v>937</v>
      </c>
      <c r="I243" s="10" t="s">
        <v>1107</v>
      </c>
      <c r="J243" s="11">
        <v>276.8</v>
      </c>
      <c r="K243" t="b">
        <f t="shared" si="15"/>
        <v>1</v>
      </c>
      <c r="L243" t="b">
        <f t="shared" si="16"/>
        <v>1</v>
      </c>
      <c r="M243" t="b">
        <f t="shared" si="17"/>
        <v>1</v>
      </c>
      <c r="N243" t="b">
        <f t="shared" si="18"/>
        <v>1</v>
      </c>
      <c r="O243" s="13">
        <f t="shared" si="19"/>
        <v>0</v>
      </c>
    </row>
    <row r="244" spans="1:15" ht="61.2" hidden="1" x14ac:dyDescent="0.3">
      <c r="A244" s="1" t="s">
        <v>226</v>
      </c>
      <c r="B244" s="1" t="s">
        <v>1411</v>
      </c>
      <c r="C244" s="1" t="s">
        <v>938</v>
      </c>
      <c r="D244" s="2" t="s">
        <v>1108</v>
      </c>
      <c r="E244" s="3">
        <v>27810</v>
      </c>
      <c r="F244" s="8" t="s">
        <v>226</v>
      </c>
      <c r="G244" s="9" t="s">
        <v>1411</v>
      </c>
      <c r="H244" s="9" t="s">
        <v>938</v>
      </c>
      <c r="I244" s="10" t="s">
        <v>1108</v>
      </c>
      <c r="J244" s="11">
        <v>27810</v>
      </c>
      <c r="K244" t="b">
        <f t="shared" si="15"/>
        <v>1</v>
      </c>
      <c r="L244" t="b">
        <f t="shared" si="16"/>
        <v>1</v>
      </c>
      <c r="M244" t="b">
        <f t="shared" si="17"/>
        <v>1</v>
      </c>
      <c r="N244" t="b">
        <f t="shared" si="18"/>
        <v>1</v>
      </c>
      <c r="O244" s="13">
        <f t="shared" si="19"/>
        <v>0</v>
      </c>
    </row>
    <row r="245" spans="1:15" ht="51" hidden="1" x14ac:dyDescent="0.3">
      <c r="A245" s="1" t="s">
        <v>226</v>
      </c>
      <c r="B245" s="1" t="s">
        <v>1411</v>
      </c>
      <c r="C245" s="1" t="s">
        <v>62</v>
      </c>
      <c r="D245" s="2" t="s">
        <v>1196</v>
      </c>
      <c r="E245" s="3">
        <v>7160</v>
      </c>
      <c r="F245" s="8" t="s">
        <v>226</v>
      </c>
      <c r="G245" s="9" t="s">
        <v>1411</v>
      </c>
      <c r="H245" s="9" t="s">
        <v>62</v>
      </c>
      <c r="I245" s="10" t="s">
        <v>1196</v>
      </c>
      <c r="J245" s="11">
        <v>7160</v>
      </c>
      <c r="K245" t="b">
        <f t="shared" si="15"/>
        <v>1</v>
      </c>
      <c r="L245" t="b">
        <f t="shared" si="16"/>
        <v>1</v>
      </c>
      <c r="M245" t="b">
        <f t="shared" si="17"/>
        <v>1</v>
      </c>
      <c r="N245" t="b">
        <f t="shared" si="18"/>
        <v>1</v>
      </c>
      <c r="O245" s="13">
        <f t="shared" si="19"/>
        <v>0</v>
      </c>
    </row>
    <row r="246" spans="1:15" ht="36" hidden="1" x14ac:dyDescent="0.3">
      <c r="A246" s="1" t="s">
        <v>226</v>
      </c>
      <c r="B246" s="1" t="s">
        <v>1411</v>
      </c>
      <c r="C246" s="1" t="s">
        <v>83</v>
      </c>
      <c r="D246" s="2" t="s">
        <v>1288</v>
      </c>
      <c r="E246" s="3">
        <v>7160</v>
      </c>
      <c r="F246" s="8" t="s">
        <v>226</v>
      </c>
      <c r="G246" s="9" t="s">
        <v>1411</v>
      </c>
      <c r="H246" s="9" t="s">
        <v>83</v>
      </c>
      <c r="I246" s="10" t="s">
        <v>1288</v>
      </c>
      <c r="J246" s="11">
        <v>7160</v>
      </c>
      <c r="K246" t="b">
        <f t="shared" si="15"/>
        <v>1</v>
      </c>
      <c r="L246" t="b">
        <f t="shared" si="16"/>
        <v>1</v>
      </c>
      <c r="M246" t="b">
        <f t="shared" si="17"/>
        <v>1</v>
      </c>
      <c r="N246" t="b">
        <f t="shared" si="18"/>
        <v>1</v>
      </c>
      <c r="O246" s="13">
        <f t="shared" si="19"/>
        <v>0</v>
      </c>
    </row>
    <row r="247" spans="1:15" ht="30.6" hidden="1" x14ac:dyDescent="0.3">
      <c r="A247" s="1" t="s">
        <v>226</v>
      </c>
      <c r="B247" s="1" t="s">
        <v>1411</v>
      </c>
      <c r="C247" s="1" t="s">
        <v>1358</v>
      </c>
      <c r="D247" s="2" t="s">
        <v>1359</v>
      </c>
      <c r="E247" s="3">
        <v>7160</v>
      </c>
      <c r="F247" s="8" t="s">
        <v>226</v>
      </c>
      <c r="G247" s="9" t="s">
        <v>1411</v>
      </c>
      <c r="H247" s="9" t="s">
        <v>1358</v>
      </c>
      <c r="I247" s="10" t="s">
        <v>1359</v>
      </c>
      <c r="J247" s="11">
        <v>7160</v>
      </c>
      <c r="K247" t="b">
        <f t="shared" si="15"/>
        <v>1</v>
      </c>
      <c r="L247" t="b">
        <f t="shared" si="16"/>
        <v>1</v>
      </c>
      <c r="M247" t="b">
        <f t="shared" si="17"/>
        <v>1</v>
      </c>
      <c r="N247" t="b">
        <f t="shared" si="18"/>
        <v>1</v>
      </c>
      <c r="O247" s="13">
        <f t="shared" si="19"/>
        <v>0</v>
      </c>
    </row>
    <row r="248" spans="1:15" ht="71.400000000000006" hidden="1" x14ac:dyDescent="0.3">
      <c r="A248" s="1" t="s">
        <v>226</v>
      </c>
      <c r="B248" s="1" t="s">
        <v>1412</v>
      </c>
      <c r="C248" s="1" t="s">
        <v>167</v>
      </c>
      <c r="D248" s="2" t="s">
        <v>1520</v>
      </c>
      <c r="E248" s="3">
        <v>17131.900000000001</v>
      </c>
      <c r="F248" s="8" t="s">
        <v>226</v>
      </c>
      <c r="G248" s="9" t="s">
        <v>1412</v>
      </c>
      <c r="H248" s="9" t="s">
        <v>167</v>
      </c>
      <c r="I248" s="10" t="s">
        <v>1520</v>
      </c>
      <c r="J248" s="11">
        <v>17131.900000000001</v>
      </c>
      <c r="K248" t="b">
        <f t="shared" si="15"/>
        <v>1</v>
      </c>
      <c r="L248" t="b">
        <f t="shared" si="16"/>
        <v>1</v>
      </c>
      <c r="M248" t="b">
        <f t="shared" si="17"/>
        <v>1</v>
      </c>
      <c r="N248" t="b">
        <f t="shared" si="18"/>
        <v>1</v>
      </c>
      <c r="O248" s="13">
        <f t="shared" si="19"/>
        <v>0</v>
      </c>
    </row>
    <row r="249" spans="1:15" ht="51" hidden="1" x14ac:dyDescent="0.3">
      <c r="A249" s="1" t="s">
        <v>226</v>
      </c>
      <c r="B249" s="1" t="s">
        <v>1412</v>
      </c>
      <c r="C249" s="1" t="s">
        <v>168</v>
      </c>
      <c r="D249" s="2" t="s">
        <v>1521</v>
      </c>
      <c r="E249" s="3">
        <v>17131.900000000001</v>
      </c>
      <c r="F249" s="8" t="s">
        <v>226</v>
      </c>
      <c r="G249" s="9" t="s">
        <v>1412</v>
      </c>
      <c r="H249" s="9" t="s">
        <v>168</v>
      </c>
      <c r="I249" s="10" t="s">
        <v>1521</v>
      </c>
      <c r="J249" s="11">
        <v>17131.900000000001</v>
      </c>
      <c r="K249" t="b">
        <f t="shared" si="15"/>
        <v>1</v>
      </c>
      <c r="L249" t="b">
        <f t="shared" si="16"/>
        <v>1</v>
      </c>
      <c r="M249" t="b">
        <f t="shared" si="17"/>
        <v>1</v>
      </c>
      <c r="N249" t="b">
        <f t="shared" si="18"/>
        <v>1</v>
      </c>
      <c r="O249" s="13">
        <f t="shared" si="19"/>
        <v>0</v>
      </c>
    </row>
    <row r="250" spans="1:15" ht="122.4" hidden="1" x14ac:dyDescent="0.3">
      <c r="A250" s="1" t="s">
        <v>226</v>
      </c>
      <c r="B250" s="1" t="s">
        <v>1412</v>
      </c>
      <c r="C250" s="1" t="s">
        <v>169</v>
      </c>
      <c r="D250" s="2" t="s">
        <v>1522</v>
      </c>
      <c r="E250" s="3">
        <v>17131.900000000001</v>
      </c>
      <c r="F250" s="8" t="s">
        <v>226</v>
      </c>
      <c r="G250" s="9" t="s">
        <v>1412</v>
      </c>
      <c r="H250" s="9" t="s">
        <v>169</v>
      </c>
      <c r="I250" s="10" t="s">
        <v>1522</v>
      </c>
      <c r="J250" s="11">
        <v>17131.900000000001</v>
      </c>
      <c r="K250" t="b">
        <f t="shared" si="15"/>
        <v>1</v>
      </c>
      <c r="L250" t="b">
        <f t="shared" si="16"/>
        <v>1</v>
      </c>
      <c r="M250" t="b">
        <f t="shared" si="17"/>
        <v>1</v>
      </c>
      <c r="N250" t="b">
        <f t="shared" si="18"/>
        <v>1</v>
      </c>
      <c r="O250" s="13">
        <f t="shared" si="19"/>
        <v>0</v>
      </c>
    </row>
    <row r="251" spans="1:15" ht="51" hidden="1" x14ac:dyDescent="0.3">
      <c r="A251" s="1" t="s">
        <v>226</v>
      </c>
      <c r="B251" s="1" t="s">
        <v>1412</v>
      </c>
      <c r="C251" s="1" t="s">
        <v>161</v>
      </c>
      <c r="D251" s="2" t="s">
        <v>1250</v>
      </c>
      <c r="E251" s="3">
        <v>17131.900000000001</v>
      </c>
      <c r="F251" s="8" t="s">
        <v>226</v>
      </c>
      <c r="G251" s="9" t="s">
        <v>1412</v>
      </c>
      <c r="H251" s="9" t="s">
        <v>161</v>
      </c>
      <c r="I251" s="10" t="s">
        <v>1250</v>
      </c>
      <c r="J251" s="11">
        <v>17131.900000000001</v>
      </c>
      <c r="K251" t="b">
        <f t="shared" si="15"/>
        <v>1</v>
      </c>
      <c r="L251" t="b">
        <f t="shared" si="16"/>
        <v>1</v>
      </c>
      <c r="M251" t="b">
        <f t="shared" si="17"/>
        <v>1</v>
      </c>
      <c r="N251" t="b">
        <f t="shared" si="18"/>
        <v>1</v>
      </c>
      <c r="O251" s="13">
        <f t="shared" si="19"/>
        <v>0</v>
      </c>
    </row>
    <row r="252" spans="1:15" ht="40.799999999999997" hidden="1" x14ac:dyDescent="0.3">
      <c r="A252" s="1" t="s">
        <v>226</v>
      </c>
      <c r="B252" s="1" t="s">
        <v>1412</v>
      </c>
      <c r="C252" s="1" t="s">
        <v>232</v>
      </c>
      <c r="D252" s="2" t="s">
        <v>1546</v>
      </c>
      <c r="E252" s="3">
        <v>4922956.5</v>
      </c>
      <c r="F252" s="8" t="s">
        <v>226</v>
      </c>
      <c r="G252" s="9" t="s">
        <v>1412</v>
      </c>
      <c r="H252" s="9" t="s">
        <v>232</v>
      </c>
      <c r="I252" s="10" t="s">
        <v>1546</v>
      </c>
      <c r="J252" s="11">
        <v>4922956.5</v>
      </c>
      <c r="K252" t="b">
        <f t="shared" si="15"/>
        <v>1</v>
      </c>
      <c r="L252" t="b">
        <f t="shared" si="16"/>
        <v>1</v>
      </c>
      <c r="M252" t="b">
        <f t="shared" si="17"/>
        <v>1</v>
      </c>
      <c r="N252" t="b">
        <f t="shared" si="18"/>
        <v>1</v>
      </c>
      <c r="O252" s="13">
        <f t="shared" si="19"/>
        <v>0</v>
      </c>
    </row>
    <row r="253" spans="1:15" ht="51" hidden="1" x14ac:dyDescent="0.3">
      <c r="A253" s="1" t="s">
        <v>226</v>
      </c>
      <c r="B253" s="1" t="s">
        <v>1412</v>
      </c>
      <c r="C253" s="1" t="s">
        <v>962</v>
      </c>
      <c r="D253" s="2" t="s">
        <v>851</v>
      </c>
      <c r="E253" s="3">
        <v>4917942.2</v>
      </c>
      <c r="F253" s="8" t="s">
        <v>226</v>
      </c>
      <c r="G253" s="9" t="s">
        <v>1412</v>
      </c>
      <c r="H253" s="9" t="s">
        <v>962</v>
      </c>
      <c r="I253" s="10" t="s">
        <v>851</v>
      </c>
      <c r="J253" s="11">
        <v>4917942.2</v>
      </c>
      <c r="K253" t="b">
        <f t="shared" si="15"/>
        <v>1</v>
      </c>
      <c r="L253" t="b">
        <f t="shared" si="16"/>
        <v>1</v>
      </c>
      <c r="M253" t="b">
        <f t="shared" si="17"/>
        <v>1</v>
      </c>
      <c r="N253" t="b">
        <f t="shared" si="18"/>
        <v>1</v>
      </c>
      <c r="O253" s="13">
        <f t="shared" si="19"/>
        <v>0</v>
      </c>
    </row>
    <row r="254" spans="1:15" ht="102" hidden="1" x14ac:dyDescent="0.3">
      <c r="A254" s="1" t="s">
        <v>226</v>
      </c>
      <c r="B254" s="1" t="s">
        <v>1412</v>
      </c>
      <c r="C254" s="1" t="s">
        <v>963</v>
      </c>
      <c r="D254" s="2" t="s">
        <v>852</v>
      </c>
      <c r="E254" s="3">
        <v>921003.3</v>
      </c>
      <c r="F254" s="8" t="s">
        <v>226</v>
      </c>
      <c r="G254" s="9" t="s">
        <v>1412</v>
      </c>
      <c r="H254" s="9" t="s">
        <v>963</v>
      </c>
      <c r="I254" s="10" t="s">
        <v>852</v>
      </c>
      <c r="J254" s="11">
        <v>921003.3</v>
      </c>
      <c r="K254" t="b">
        <f t="shared" si="15"/>
        <v>1</v>
      </c>
      <c r="L254" t="b">
        <f t="shared" si="16"/>
        <v>1</v>
      </c>
      <c r="M254" t="b">
        <f t="shared" si="17"/>
        <v>1</v>
      </c>
      <c r="N254" t="b">
        <f t="shared" si="18"/>
        <v>1</v>
      </c>
      <c r="O254" s="13">
        <f t="shared" si="19"/>
        <v>0</v>
      </c>
    </row>
    <row r="255" spans="1:15" ht="61.2" hidden="1" x14ac:dyDescent="0.3">
      <c r="A255" s="1" t="s">
        <v>226</v>
      </c>
      <c r="B255" s="1" t="s">
        <v>1412</v>
      </c>
      <c r="C255" s="1" t="s">
        <v>947</v>
      </c>
      <c r="D255" s="2" t="s">
        <v>710</v>
      </c>
      <c r="E255" s="3">
        <v>918822.3</v>
      </c>
      <c r="F255" s="8" t="s">
        <v>226</v>
      </c>
      <c r="G255" s="9" t="s">
        <v>1412</v>
      </c>
      <c r="H255" s="9" t="s">
        <v>947</v>
      </c>
      <c r="I255" s="10" t="s">
        <v>710</v>
      </c>
      <c r="J255" s="11">
        <v>918822.3</v>
      </c>
      <c r="K255" t="b">
        <f t="shared" si="15"/>
        <v>1</v>
      </c>
      <c r="L255" t="b">
        <f t="shared" si="16"/>
        <v>1</v>
      </c>
      <c r="M255" t="b">
        <f t="shared" si="17"/>
        <v>1</v>
      </c>
      <c r="N255" t="b">
        <f t="shared" si="18"/>
        <v>1</v>
      </c>
      <c r="O255" s="13">
        <f t="shared" si="19"/>
        <v>0</v>
      </c>
    </row>
    <row r="256" spans="1:15" ht="36" hidden="1" x14ac:dyDescent="0.3">
      <c r="A256" s="1" t="s">
        <v>226</v>
      </c>
      <c r="B256" s="1" t="s">
        <v>1412</v>
      </c>
      <c r="C256" s="1" t="s">
        <v>948</v>
      </c>
      <c r="D256" s="2" t="s">
        <v>1057</v>
      </c>
      <c r="E256" s="3">
        <v>2181</v>
      </c>
      <c r="F256" s="8" t="s">
        <v>226</v>
      </c>
      <c r="G256" s="9" t="s">
        <v>1412</v>
      </c>
      <c r="H256" s="9" t="s">
        <v>948</v>
      </c>
      <c r="I256" s="10" t="s">
        <v>1057</v>
      </c>
      <c r="J256" s="11">
        <v>2181</v>
      </c>
      <c r="K256" t="b">
        <f t="shared" si="15"/>
        <v>1</v>
      </c>
      <c r="L256" t="b">
        <f t="shared" si="16"/>
        <v>1</v>
      </c>
      <c r="M256" t="b">
        <f t="shared" si="17"/>
        <v>1</v>
      </c>
      <c r="N256" t="b">
        <f t="shared" si="18"/>
        <v>1</v>
      </c>
      <c r="O256" s="13">
        <f t="shared" si="19"/>
        <v>0</v>
      </c>
    </row>
    <row r="257" spans="1:15" ht="72" hidden="1" x14ac:dyDescent="0.3">
      <c r="A257" s="1" t="s">
        <v>226</v>
      </c>
      <c r="B257" s="1" t="s">
        <v>1412</v>
      </c>
      <c r="C257" s="1" t="s">
        <v>964</v>
      </c>
      <c r="D257" s="2" t="s">
        <v>853</v>
      </c>
      <c r="E257" s="3">
        <v>3996938.9</v>
      </c>
      <c r="F257" s="8" t="s">
        <v>226</v>
      </c>
      <c r="G257" s="9" t="s">
        <v>1412</v>
      </c>
      <c r="H257" s="9" t="s">
        <v>964</v>
      </c>
      <c r="I257" s="10" t="s">
        <v>853</v>
      </c>
      <c r="J257" s="11">
        <v>3996938.9</v>
      </c>
      <c r="K257" t="b">
        <f t="shared" si="15"/>
        <v>1</v>
      </c>
      <c r="L257" t="b">
        <f t="shared" si="16"/>
        <v>1</v>
      </c>
      <c r="M257" t="b">
        <f t="shared" si="17"/>
        <v>1</v>
      </c>
      <c r="N257" t="b">
        <f t="shared" si="18"/>
        <v>1</v>
      </c>
      <c r="O257" s="13">
        <f t="shared" si="19"/>
        <v>0</v>
      </c>
    </row>
    <row r="258" spans="1:15" ht="60" hidden="1" x14ac:dyDescent="0.3">
      <c r="A258" s="1" t="s">
        <v>226</v>
      </c>
      <c r="B258" s="1" t="s">
        <v>1412</v>
      </c>
      <c r="C258" s="1" t="s">
        <v>951</v>
      </c>
      <c r="D258" s="2" t="s">
        <v>1053</v>
      </c>
      <c r="E258" s="3">
        <v>3925820.5</v>
      </c>
      <c r="F258" s="8" t="s">
        <v>226</v>
      </c>
      <c r="G258" s="9" t="s">
        <v>1412</v>
      </c>
      <c r="H258" s="9" t="s">
        <v>951</v>
      </c>
      <c r="I258" s="10" t="s">
        <v>1053</v>
      </c>
      <c r="J258" s="11">
        <v>3925820.5</v>
      </c>
      <c r="K258" t="b">
        <f t="shared" si="15"/>
        <v>1</v>
      </c>
      <c r="L258" t="b">
        <f t="shared" si="16"/>
        <v>1</v>
      </c>
      <c r="M258" t="b">
        <f t="shared" si="17"/>
        <v>1</v>
      </c>
      <c r="N258" t="b">
        <f t="shared" si="18"/>
        <v>1</v>
      </c>
      <c r="O258" s="13">
        <f t="shared" si="19"/>
        <v>0</v>
      </c>
    </row>
    <row r="259" spans="1:15" ht="397.8" hidden="1" x14ac:dyDescent="0.3">
      <c r="A259" s="1" t="s">
        <v>226</v>
      </c>
      <c r="B259" s="1" t="s">
        <v>1412</v>
      </c>
      <c r="C259" s="1" t="s">
        <v>953</v>
      </c>
      <c r="D259" s="2" t="s">
        <v>1550</v>
      </c>
      <c r="E259" s="3">
        <v>71118.399999999994</v>
      </c>
      <c r="F259" s="8" t="s">
        <v>226</v>
      </c>
      <c r="G259" s="9" t="s">
        <v>1412</v>
      </c>
      <c r="H259" s="9" t="s">
        <v>953</v>
      </c>
      <c r="I259" s="12" t="s">
        <v>1550</v>
      </c>
      <c r="J259" s="11">
        <v>71118.399999999994</v>
      </c>
      <c r="K259" t="b">
        <f t="shared" ref="K259:K322" si="20">EXACT(A259,F259)</f>
        <v>1</v>
      </c>
      <c r="L259" t="b">
        <f t="shared" ref="L259:L322" si="21">EXACT(B259,G259)</f>
        <v>1</v>
      </c>
      <c r="M259" t="b">
        <f t="shared" ref="M259:M322" si="22">EXACT(C259,H259)</f>
        <v>1</v>
      </c>
      <c r="N259" t="b">
        <f t="shared" ref="N259:N322" si="23">EXACT(D259,I259)</f>
        <v>1</v>
      </c>
      <c r="O259" s="13">
        <f t="shared" ref="O259:O322" si="24">E259-J259</f>
        <v>0</v>
      </c>
    </row>
    <row r="260" spans="1:15" ht="51" hidden="1" x14ac:dyDescent="0.3">
      <c r="A260" s="1" t="s">
        <v>226</v>
      </c>
      <c r="B260" s="1" t="s">
        <v>1412</v>
      </c>
      <c r="C260" s="1" t="s">
        <v>942</v>
      </c>
      <c r="D260" s="2" t="s">
        <v>832</v>
      </c>
      <c r="E260" s="3">
        <v>5014.3</v>
      </c>
      <c r="F260" s="8" t="s">
        <v>226</v>
      </c>
      <c r="G260" s="9" t="s">
        <v>1412</v>
      </c>
      <c r="H260" s="9" t="s">
        <v>942</v>
      </c>
      <c r="I260" s="10" t="s">
        <v>832</v>
      </c>
      <c r="J260" s="11">
        <v>5014.3</v>
      </c>
      <c r="K260" t="b">
        <f t="shared" si="20"/>
        <v>1</v>
      </c>
      <c r="L260" t="b">
        <f t="shared" si="21"/>
        <v>1</v>
      </c>
      <c r="M260" t="b">
        <f t="shared" si="22"/>
        <v>1</v>
      </c>
      <c r="N260" t="b">
        <f t="shared" si="23"/>
        <v>1</v>
      </c>
      <c r="O260" s="13">
        <f t="shared" si="24"/>
        <v>0</v>
      </c>
    </row>
    <row r="261" spans="1:15" ht="72" hidden="1" x14ac:dyDescent="0.3">
      <c r="A261" s="1" t="s">
        <v>226</v>
      </c>
      <c r="B261" s="1" t="s">
        <v>1412</v>
      </c>
      <c r="C261" s="1" t="s">
        <v>943</v>
      </c>
      <c r="D261" s="2" t="s">
        <v>833</v>
      </c>
      <c r="E261" s="3">
        <v>5014.3</v>
      </c>
      <c r="F261" s="8" t="s">
        <v>226</v>
      </c>
      <c r="G261" s="9" t="s">
        <v>1412</v>
      </c>
      <c r="H261" s="9" t="s">
        <v>943</v>
      </c>
      <c r="I261" s="10" t="s">
        <v>833</v>
      </c>
      <c r="J261" s="11">
        <v>5014.3</v>
      </c>
      <c r="K261" t="b">
        <f t="shared" si="20"/>
        <v>1</v>
      </c>
      <c r="L261" t="b">
        <f t="shared" si="21"/>
        <v>1</v>
      </c>
      <c r="M261" t="b">
        <f t="shared" si="22"/>
        <v>1</v>
      </c>
      <c r="N261" t="b">
        <f t="shared" si="23"/>
        <v>1</v>
      </c>
      <c r="O261" s="13">
        <f t="shared" si="24"/>
        <v>0</v>
      </c>
    </row>
    <row r="262" spans="1:15" ht="60" hidden="1" x14ac:dyDescent="0.3">
      <c r="A262" s="1" t="s">
        <v>226</v>
      </c>
      <c r="B262" s="1" t="s">
        <v>1412</v>
      </c>
      <c r="C262" s="1" t="s">
        <v>954</v>
      </c>
      <c r="D262" s="2" t="s">
        <v>1081</v>
      </c>
      <c r="E262" s="3">
        <v>5014.3</v>
      </c>
      <c r="F262" s="8" t="s">
        <v>226</v>
      </c>
      <c r="G262" s="9" t="s">
        <v>1412</v>
      </c>
      <c r="H262" s="9" t="s">
        <v>954</v>
      </c>
      <c r="I262" s="10" t="s">
        <v>1081</v>
      </c>
      <c r="J262" s="11">
        <v>5014.3</v>
      </c>
      <c r="K262" t="b">
        <f t="shared" si="20"/>
        <v>1</v>
      </c>
      <c r="L262" t="b">
        <f t="shared" si="21"/>
        <v>1</v>
      </c>
      <c r="M262" t="b">
        <f t="shared" si="22"/>
        <v>1</v>
      </c>
      <c r="N262" t="b">
        <f t="shared" si="23"/>
        <v>1</v>
      </c>
      <c r="O262" s="13">
        <f t="shared" si="24"/>
        <v>0</v>
      </c>
    </row>
    <row r="263" spans="1:15" ht="51" hidden="1" x14ac:dyDescent="0.3">
      <c r="A263" s="1" t="s">
        <v>226</v>
      </c>
      <c r="B263" s="1" t="s">
        <v>1412</v>
      </c>
      <c r="C263" s="1" t="s">
        <v>917</v>
      </c>
      <c r="D263" s="2" t="s">
        <v>834</v>
      </c>
      <c r="E263" s="3">
        <v>290436.5</v>
      </c>
      <c r="F263" s="8" t="s">
        <v>226</v>
      </c>
      <c r="G263" s="9" t="s">
        <v>1412</v>
      </c>
      <c r="H263" s="9" t="s">
        <v>917</v>
      </c>
      <c r="I263" s="10" t="s">
        <v>834</v>
      </c>
      <c r="J263" s="11">
        <v>290436.5</v>
      </c>
      <c r="K263" t="b">
        <f t="shared" si="20"/>
        <v>1</v>
      </c>
      <c r="L263" t="b">
        <f t="shared" si="21"/>
        <v>1</v>
      </c>
      <c r="M263" t="b">
        <f t="shared" si="22"/>
        <v>1</v>
      </c>
      <c r="N263" t="b">
        <f t="shared" si="23"/>
        <v>1</v>
      </c>
      <c r="O263" s="13">
        <f t="shared" si="24"/>
        <v>0</v>
      </c>
    </row>
    <row r="264" spans="1:15" ht="71.400000000000006" hidden="1" x14ac:dyDescent="0.3">
      <c r="A264" s="1" t="s">
        <v>226</v>
      </c>
      <c r="B264" s="1" t="s">
        <v>1412</v>
      </c>
      <c r="C264" s="1" t="s">
        <v>924</v>
      </c>
      <c r="D264" s="2" t="s">
        <v>854</v>
      </c>
      <c r="E264" s="3">
        <v>67930.8</v>
      </c>
      <c r="F264" s="8" t="s">
        <v>226</v>
      </c>
      <c r="G264" s="9" t="s">
        <v>1412</v>
      </c>
      <c r="H264" s="9" t="s">
        <v>924</v>
      </c>
      <c r="I264" s="10" t="s">
        <v>854</v>
      </c>
      <c r="J264" s="11">
        <v>67930.8</v>
      </c>
      <c r="K264" t="b">
        <f t="shared" si="20"/>
        <v>1</v>
      </c>
      <c r="L264" t="b">
        <f t="shared" si="21"/>
        <v>1</v>
      </c>
      <c r="M264" t="b">
        <f t="shared" si="22"/>
        <v>1</v>
      </c>
      <c r="N264" t="b">
        <f t="shared" si="23"/>
        <v>1</v>
      </c>
      <c r="O264" s="13">
        <f t="shared" si="24"/>
        <v>0</v>
      </c>
    </row>
    <row r="265" spans="1:15" ht="91.8" hidden="1" x14ac:dyDescent="0.3">
      <c r="A265" s="1" t="s">
        <v>226</v>
      </c>
      <c r="B265" s="1" t="s">
        <v>1412</v>
      </c>
      <c r="C265" s="1" t="s">
        <v>925</v>
      </c>
      <c r="D265" s="2" t="s">
        <v>855</v>
      </c>
      <c r="E265" s="3">
        <v>20807.900000000001</v>
      </c>
      <c r="F265" s="8" t="s">
        <v>226</v>
      </c>
      <c r="G265" s="9" t="s">
        <v>1412</v>
      </c>
      <c r="H265" s="9" t="s">
        <v>925</v>
      </c>
      <c r="I265" s="10" t="s">
        <v>855</v>
      </c>
      <c r="J265" s="11">
        <v>20807.900000000001</v>
      </c>
      <c r="K265" t="b">
        <f t="shared" si="20"/>
        <v>1</v>
      </c>
      <c r="L265" t="b">
        <f t="shared" si="21"/>
        <v>1</v>
      </c>
      <c r="M265" t="b">
        <f t="shared" si="22"/>
        <v>1</v>
      </c>
      <c r="N265" t="b">
        <f t="shared" si="23"/>
        <v>1</v>
      </c>
      <c r="O265" s="13">
        <f t="shared" si="24"/>
        <v>0</v>
      </c>
    </row>
    <row r="266" spans="1:15" ht="173.4" hidden="1" x14ac:dyDescent="0.3">
      <c r="A266" s="1" t="s">
        <v>226</v>
      </c>
      <c r="B266" s="1" t="s">
        <v>1412</v>
      </c>
      <c r="C266" s="1" t="s">
        <v>1244</v>
      </c>
      <c r="D266" s="2" t="s">
        <v>1258</v>
      </c>
      <c r="E266" s="3">
        <v>7334.6</v>
      </c>
      <c r="F266" s="8" t="s">
        <v>226</v>
      </c>
      <c r="G266" s="9" t="s">
        <v>1412</v>
      </c>
      <c r="H266" s="9" t="s">
        <v>1244</v>
      </c>
      <c r="I266" s="12" t="s">
        <v>1258</v>
      </c>
      <c r="J266" s="11">
        <v>7334.6</v>
      </c>
      <c r="K266" t="b">
        <f t="shared" si="20"/>
        <v>1</v>
      </c>
      <c r="L266" t="b">
        <f t="shared" si="21"/>
        <v>1</v>
      </c>
      <c r="M266" t="b">
        <f t="shared" si="22"/>
        <v>1</v>
      </c>
      <c r="N266" t="b">
        <f t="shared" si="23"/>
        <v>1</v>
      </c>
      <c r="O266" s="13">
        <f t="shared" si="24"/>
        <v>0</v>
      </c>
    </row>
    <row r="267" spans="1:15" ht="216" hidden="1" x14ac:dyDescent="0.3">
      <c r="A267" s="1" t="s">
        <v>226</v>
      </c>
      <c r="B267" s="1" t="s">
        <v>1412</v>
      </c>
      <c r="C267" s="1" t="s">
        <v>1268</v>
      </c>
      <c r="D267" s="2" t="s">
        <v>1561</v>
      </c>
      <c r="E267" s="3">
        <v>13473.3</v>
      </c>
      <c r="F267" s="8" t="s">
        <v>226</v>
      </c>
      <c r="G267" s="9" t="s">
        <v>1412</v>
      </c>
      <c r="H267" s="9" t="s">
        <v>1268</v>
      </c>
      <c r="I267" s="12" t="s">
        <v>1561</v>
      </c>
      <c r="J267" s="11">
        <v>13473.3</v>
      </c>
      <c r="K267" t="b">
        <f t="shared" si="20"/>
        <v>1</v>
      </c>
      <c r="L267" t="b">
        <f t="shared" si="21"/>
        <v>1</v>
      </c>
      <c r="M267" t="b">
        <f t="shared" si="22"/>
        <v>1</v>
      </c>
      <c r="N267" t="b">
        <f t="shared" si="23"/>
        <v>1</v>
      </c>
      <c r="O267" s="13">
        <f t="shared" si="24"/>
        <v>0</v>
      </c>
    </row>
    <row r="268" spans="1:15" ht="81.599999999999994" hidden="1" x14ac:dyDescent="0.3">
      <c r="A268" s="1" t="s">
        <v>226</v>
      </c>
      <c r="B268" s="1" t="s">
        <v>1412</v>
      </c>
      <c r="C268" s="1" t="s">
        <v>965</v>
      </c>
      <c r="D268" s="2" t="s">
        <v>1562</v>
      </c>
      <c r="E268" s="3">
        <v>47122.9</v>
      </c>
      <c r="F268" s="8" t="s">
        <v>226</v>
      </c>
      <c r="G268" s="9" t="s">
        <v>1412</v>
      </c>
      <c r="H268" s="9" t="s">
        <v>965</v>
      </c>
      <c r="I268" s="10" t="s">
        <v>1562</v>
      </c>
      <c r="J268" s="11">
        <v>47122.9</v>
      </c>
      <c r="K268" t="b">
        <f t="shared" si="20"/>
        <v>1</v>
      </c>
      <c r="L268" t="b">
        <f t="shared" si="21"/>
        <v>1</v>
      </c>
      <c r="M268" t="b">
        <f t="shared" si="22"/>
        <v>1</v>
      </c>
      <c r="N268" t="b">
        <f t="shared" si="23"/>
        <v>1</v>
      </c>
      <c r="O268" s="13">
        <f t="shared" si="24"/>
        <v>0</v>
      </c>
    </row>
    <row r="269" spans="1:15" ht="40.799999999999997" hidden="1" x14ac:dyDescent="0.3">
      <c r="A269" s="1" t="s">
        <v>226</v>
      </c>
      <c r="B269" s="1" t="s">
        <v>1412</v>
      </c>
      <c r="C269" s="1" t="s">
        <v>955</v>
      </c>
      <c r="D269" s="2" t="s">
        <v>1563</v>
      </c>
      <c r="E269" s="3">
        <v>14500</v>
      </c>
      <c r="F269" s="8" t="s">
        <v>226</v>
      </c>
      <c r="G269" s="9" t="s">
        <v>1412</v>
      </c>
      <c r="H269" s="9" t="s">
        <v>955</v>
      </c>
      <c r="I269" s="10" t="s">
        <v>1563</v>
      </c>
      <c r="J269" s="11">
        <v>14500</v>
      </c>
      <c r="K269" t="b">
        <f t="shared" si="20"/>
        <v>1</v>
      </c>
      <c r="L269" t="b">
        <f t="shared" si="21"/>
        <v>1</v>
      </c>
      <c r="M269" t="b">
        <f t="shared" si="22"/>
        <v>1</v>
      </c>
      <c r="N269" t="b">
        <f t="shared" si="23"/>
        <v>1</v>
      </c>
      <c r="O269" s="13">
        <f t="shared" si="24"/>
        <v>0</v>
      </c>
    </row>
    <row r="270" spans="1:15" ht="40.799999999999997" hidden="1" x14ac:dyDescent="0.3">
      <c r="A270" s="1" t="s">
        <v>226</v>
      </c>
      <c r="B270" s="1" t="s">
        <v>1412</v>
      </c>
      <c r="C270" s="1" t="s">
        <v>956</v>
      </c>
      <c r="D270" s="2" t="s">
        <v>1564</v>
      </c>
      <c r="E270" s="3">
        <v>16000</v>
      </c>
      <c r="F270" s="8" t="s">
        <v>226</v>
      </c>
      <c r="G270" s="9" t="s">
        <v>1412</v>
      </c>
      <c r="H270" s="9" t="s">
        <v>956</v>
      </c>
      <c r="I270" s="10" t="s">
        <v>1564</v>
      </c>
      <c r="J270" s="11">
        <v>16000</v>
      </c>
      <c r="K270" t="b">
        <f t="shared" si="20"/>
        <v>1</v>
      </c>
      <c r="L270" t="b">
        <f t="shared" si="21"/>
        <v>1</v>
      </c>
      <c r="M270" t="b">
        <f t="shared" si="22"/>
        <v>1</v>
      </c>
      <c r="N270" t="b">
        <f t="shared" si="23"/>
        <v>1</v>
      </c>
      <c r="O270" s="13">
        <f t="shared" si="24"/>
        <v>0</v>
      </c>
    </row>
    <row r="271" spans="1:15" ht="40.799999999999997" hidden="1" x14ac:dyDescent="0.3">
      <c r="A271" s="1" t="s">
        <v>226</v>
      </c>
      <c r="B271" s="1" t="s">
        <v>1412</v>
      </c>
      <c r="C271" s="1" t="s">
        <v>957</v>
      </c>
      <c r="D271" s="2" t="s">
        <v>1565</v>
      </c>
      <c r="E271" s="3">
        <v>622.9</v>
      </c>
      <c r="F271" s="8" t="s">
        <v>226</v>
      </c>
      <c r="G271" s="9" t="s">
        <v>1412</v>
      </c>
      <c r="H271" s="9" t="s">
        <v>957</v>
      </c>
      <c r="I271" s="10" t="s">
        <v>1565</v>
      </c>
      <c r="J271" s="11">
        <v>622.9</v>
      </c>
      <c r="K271" t="b">
        <f t="shared" si="20"/>
        <v>1</v>
      </c>
      <c r="L271" t="b">
        <f t="shared" si="21"/>
        <v>1</v>
      </c>
      <c r="M271" t="b">
        <f t="shared" si="22"/>
        <v>1</v>
      </c>
      <c r="N271" t="b">
        <f t="shared" si="23"/>
        <v>1</v>
      </c>
      <c r="O271" s="13">
        <f t="shared" si="24"/>
        <v>0</v>
      </c>
    </row>
    <row r="272" spans="1:15" ht="40.799999999999997" hidden="1" x14ac:dyDescent="0.3">
      <c r="A272" s="1" t="s">
        <v>226</v>
      </c>
      <c r="B272" s="1" t="s">
        <v>1412</v>
      </c>
      <c r="C272" s="1" t="s">
        <v>958</v>
      </c>
      <c r="D272" s="2" t="s">
        <v>1566</v>
      </c>
      <c r="E272" s="3">
        <v>16000</v>
      </c>
      <c r="F272" s="8" t="s">
        <v>226</v>
      </c>
      <c r="G272" s="9" t="s">
        <v>1412</v>
      </c>
      <c r="H272" s="9" t="s">
        <v>958</v>
      </c>
      <c r="I272" s="10" t="s">
        <v>1566</v>
      </c>
      <c r="J272" s="11">
        <v>16000</v>
      </c>
      <c r="K272" t="b">
        <f t="shared" si="20"/>
        <v>1</v>
      </c>
      <c r="L272" t="b">
        <f t="shared" si="21"/>
        <v>1</v>
      </c>
      <c r="M272" t="b">
        <f t="shared" si="22"/>
        <v>1</v>
      </c>
      <c r="N272" t="b">
        <f t="shared" si="23"/>
        <v>1</v>
      </c>
      <c r="O272" s="13">
        <f t="shared" si="24"/>
        <v>0</v>
      </c>
    </row>
    <row r="273" spans="1:15" ht="91.8" hidden="1" x14ac:dyDescent="0.3">
      <c r="A273" s="1" t="s">
        <v>226</v>
      </c>
      <c r="B273" s="1" t="s">
        <v>1412</v>
      </c>
      <c r="C273" s="1" t="s">
        <v>944</v>
      </c>
      <c r="D273" s="2" t="s">
        <v>837</v>
      </c>
      <c r="E273" s="3">
        <v>222505.7</v>
      </c>
      <c r="F273" s="8" t="s">
        <v>226</v>
      </c>
      <c r="G273" s="9" t="s">
        <v>1412</v>
      </c>
      <c r="H273" s="9" t="s">
        <v>944</v>
      </c>
      <c r="I273" s="10" t="s">
        <v>837</v>
      </c>
      <c r="J273" s="11">
        <v>222505.7</v>
      </c>
      <c r="K273" t="b">
        <f t="shared" si="20"/>
        <v>1</v>
      </c>
      <c r="L273" t="b">
        <f t="shared" si="21"/>
        <v>1</v>
      </c>
      <c r="M273" t="b">
        <f t="shared" si="22"/>
        <v>1</v>
      </c>
      <c r="N273" t="b">
        <f t="shared" si="23"/>
        <v>1</v>
      </c>
      <c r="O273" s="13">
        <f t="shared" si="24"/>
        <v>0</v>
      </c>
    </row>
    <row r="274" spans="1:15" ht="102" hidden="1" x14ac:dyDescent="0.3">
      <c r="A274" s="1" t="s">
        <v>226</v>
      </c>
      <c r="B274" s="1" t="s">
        <v>1412</v>
      </c>
      <c r="C274" s="1" t="s">
        <v>946</v>
      </c>
      <c r="D274" s="2" t="s">
        <v>850</v>
      </c>
      <c r="E274" s="3">
        <v>180890</v>
      </c>
      <c r="F274" s="8" t="s">
        <v>226</v>
      </c>
      <c r="G274" s="9" t="s">
        <v>1412</v>
      </c>
      <c r="H274" s="9" t="s">
        <v>946</v>
      </c>
      <c r="I274" s="10" t="s">
        <v>850</v>
      </c>
      <c r="J274" s="11">
        <v>180890</v>
      </c>
      <c r="K274" t="b">
        <f t="shared" si="20"/>
        <v>1</v>
      </c>
      <c r="L274" t="b">
        <f t="shared" si="21"/>
        <v>1</v>
      </c>
      <c r="M274" t="b">
        <f t="shared" si="22"/>
        <v>1</v>
      </c>
      <c r="N274" t="b">
        <f t="shared" si="23"/>
        <v>1</v>
      </c>
      <c r="O274" s="13">
        <f t="shared" si="24"/>
        <v>0</v>
      </c>
    </row>
    <row r="275" spans="1:15" ht="51" hidden="1" x14ac:dyDescent="0.3">
      <c r="A275" s="1" t="s">
        <v>226</v>
      </c>
      <c r="B275" s="1" t="s">
        <v>1412</v>
      </c>
      <c r="C275" s="1" t="s">
        <v>937</v>
      </c>
      <c r="D275" s="2" t="s">
        <v>1107</v>
      </c>
      <c r="E275" s="3">
        <v>90.5</v>
      </c>
      <c r="F275" s="8" t="s">
        <v>226</v>
      </c>
      <c r="G275" s="9" t="s">
        <v>1412</v>
      </c>
      <c r="H275" s="9" t="s">
        <v>937</v>
      </c>
      <c r="I275" s="10" t="s">
        <v>1107</v>
      </c>
      <c r="J275" s="11">
        <v>90.5</v>
      </c>
      <c r="K275" t="b">
        <f t="shared" si="20"/>
        <v>1</v>
      </c>
      <c r="L275" t="b">
        <f t="shared" si="21"/>
        <v>1</v>
      </c>
      <c r="M275" t="b">
        <f t="shared" si="22"/>
        <v>1</v>
      </c>
      <c r="N275" t="b">
        <f t="shared" si="23"/>
        <v>1</v>
      </c>
      <c r="O275" s="13">
        <f t="shared" si="24"/>
        <v>0</v>
      </c>
    </row>
    <row r="276" spans="1:15" ht="61.2" hidden="1" x14ac:dyDescent="0.3">
      <c r="A276" s="1" t="s">
        <v>226</v>
      </c>
      <c r="B276" s="1" t="s">
        <v>1412</v>
      </c>
      <c r="C276" s="1" t="s">
        <v>938</v>
      </c>
      <c r="D276" s="2" t="s">
        <v>1108</v>
      </c>
      <c r="E276" s="3">
        <v>180799.5</v>
      </c>
      <c r="F276" s="8" t="s">
        <v>226</v>
      </c>
      <c r="G276" s="9" t="s">
        <v>1412</v>
      </c>
      <c r="H276" s="9" t="s">
        <v>938</v>
      </c>
      <c r="I276" s="10" t="s">
        <v>1108</v>
      </c>
      <c r="J276" s="11">
        <v>180799.5</v>
      </c>
      <c r="K276" t="b">
        <f t="shared" si="20"/>
        <v>1</v>
      </c>
      <c r="L276" t="b">
        <f t="shared" si="21"/>
        <v>1</v>
      </c>
      <c r="M276" t="b">
        <f t="shared" si="22"/>
        <v>1</v>
      </c>
      <c r="N276" t="b">
        <f t="shared" si="23"/>
        <v>1</v>
      </c>
      <c r="O276" s="13">
        <f t="shared" si="24"/>
        <v>0</v>
      </c>
    </row>
    <row r="277" spans="1:15" ht="84" hidden="1" x14ac:dyDescent="0.3">
      <c r="A277" s="1" t="s">
        <v>226</v>
      </c>
      <c r="B277" s="1" t="s">
        <v>1412</v>
      </c>
      <c r="C277" s="1" t="s">
        <v>1242</v>
      </c>
      <c r="D277" s="2" t="s">
        <v>1567</v>
      </c>
      <c r="E277" s="3">
        <v>41615.699999999997</v>
      </c>
      <c r="F277" s="8" t="s">
        <v>226</v>
      </c>
      <c r="G277" s="9" t="s">
        <v>1412</v>
      </c>
      <c r="H277" s="9" t="s">
        <v>1242</v>
      </c>
      <c r="I277" s="10" t="s">
        <v>1567</v>
      </c>
      <c r="J277" s="11">
        <v>41615.699999999997</v>
      </c>
      <c r="K277" t="b">
        <f t="shared" si="20"/>
        <v>1</v>
      </c>
      <c r="L277" t="b">
        <f t="shared" si="21"/>
        <v>1</v>
      </c>
      <c r="M277" t="b">
        <f t="shared" si="22"/>
        <v>1</v>
      </c>
      <c r="N277" t="b">
        <f t="shared" si="23"/>
        <v>1</v>
      </c>
      <c r="O277" s="13">
        <f t="shared" si="24"/>
        <v>0</v>
      </c>
    </row>
    <row r="278" spans="1:15" ht="96" hidden="1" x14ac:dyDescent="0.3">
      <c r="A278" s="1" t="s">
        <v>226</v>
      </c>
      <c r="B278" s="1" t="s">
        <v>1412</v>
      </c>
      <c r="C278" s="1" t="s">
        <v>1243</v>
      </c>
      <c r="D278" s="2" t="s">
        <v>1246</v>
      </c>
      <c r="E278" s="3">
        <v>41615.699999999997</v>
      </c>
      <c r="F278" s="8" t="s">
        <v>226</v>
      </c>
      <c r="G278" s="9" t="s">
        <v>1412</v>
      </c>
      <c r="H278" s="9" t="s">
        <v>1243</v>
      </c>
      <c r="I278" s="10" t="s">
        <v>1246</v>
      </c>
      <c r="J278" s="11">
        <v>41615.699999999997</v>
      </c>
      <c r="K278" t="b">
        <f t="shared" si="20"/>
        <v>1</v>
      </c>
      <c r="L278" t="b">
        <f t="shared" si="21"/>
        <v>1</v>
      </c>
      <c r="M278" t="b">
        <f t="shared" si="22"/>
        <v>1</v>
      </c>
      <c r="N278" t="b">
        <f t="shared" si="23"/>
        <v>1</v>
      </c>
      <c r="O278" s="13">
        <f t="shared" si="24"/>
        <v>0</v>
      </c>
    </row>
    <row r="279" spans="1:15" ht="51" hidden="1" x14ac:dyDescent="0.3">
      <c r="A279" s="1" t="s">
        <v>226</v>
      </c>
      <c r="B279" s="1" t="s">
        <v>1412</v>
      </c>
      <c r="C279" s="1" t="s">
        <v>62</v>
      </c>
      <c r="D279" s="2" t="s">
        <v>1196</v>
      </c>
      <c r="E279" s="3">
        <v>7176</v>
      </c>
      <c r="F279" s="8" t="s">
        <v>226</v>
      </c>
      <c r="G279" s="9" t="s">
        <v>1412</v>
      </c>
      <c r="H279" s="9" t="s">
        <v>62</v>
      </c>
      <c r="I279" s="10" t="s">
        <v>1196</v>
      </c>
      <c r="J279" s="11">
        <v>7176</v>
      </c>
      <c r="K279" t="b">
        <f t="shared" si="20"/>
        <v>1</v>
      </c>
      <c r="L279" t="b">
        <f t="shared" si="21"/>
        <v>1</v>
      </c>
      <c r="M279" t="b">
        <f t="shared" si="22"/>
        <v>1</v>
      </c>
      <c r="N279" t="b">
        <f t="shared" si="23"/>
        <v>1</v>
      </c>
      <c r="O279" s="13">
        <f t="shared" si="24"/>
        <v>0</v>
      </c>
    </row>
    <row r="280" spans="1:15" ht="36" hidden="1" x14ac:dyDescent="0.3">
      <c r="A280" s="1" t="s">
        <v>226</v>
      </c>
      <c r="B280" s="1" t="s">
        <v>1412</v>
      </c>
      <c r="C280" s="1" t="s">
        <v>83</v>
      </c>
      <c r="D280" s="2" t="s">
        <v>1288</v>
      </c>
      <c r="E280" s="3">
        <v>7176</v>
      </c>
      <c r="F280" s="8" t="s">
        <v>226</v>
      </c>
      <c r="G280" s="9" t="s">
        <v>1412</v>
      </c>
      <c r="H280" s="9" t="s">
        <v>83</v>
      </c>
      <c r="I280" s="10" t="s">
        <v>1288</v>
      </c>
      <c r="J280" s="11">
        <v>7176</v>
      </c>
      <c r="K280" t="b">
        <f t="shared" si="20"/>
        <v>1</v>
      </c>
      <c r="L280" t="b">
        <f t="shared" si="21"/>
        <v>1</v>
      </c>
      <c r="M280" t="b">
        <f t="shared" si="22"/>
        <v>1</v>
      </c>
      <c r="N280" t="b">
        <f t="shared" si="23"/>
        <v>1</v>
      </c>
      <c r="O280" s="13">
        <f t="shared" si="24"/>
        <v>0</v>
      </c>
    </row>
    <row r="281" spans="1:15" ht="30.6" hidden="1" x14ac:dyDescent="0.3">
      <c r="A281" s="1" t="s">
        <v>226</v>
      </c>
      <c r="B281" s="1" t="s">
        <v>1412</v>
      </c>
      <c r="C281" s="1" t="s">
        <v>1358</v>
      </c>
      <c r="D281" s="2" t="s">
        <v>1359</v>
      </c>
      <c r="E281" s="3">
        <v>7176</v>
      </c>
      <c r="F281" s="8" t="s">
        <v>226</v>
      </c>
      <c r="G281" s="9" t="s">
        <v>1412</v>
      </c>
      <c r="H281" s="9" t="s">
        <v>1358</v>
      </c>
      <c r="I281" s="10" t="s">
        <v>1359</v>
      </c>
      <c r="J281" s="11">
        <v>7176</v>
      </c>
      <c r="K281" t="b">
        <f t="shared" si="20"/>
        <v>1</v>
      </c>
      <c r="L281" t="b">
        <f t="shared" si="21"/>
        <v>1</v>
      </c>
      <c r="M281" t="b">
        <f t="shared" si="22"/>
        <v>1</v>
      </c>
      <c r="N281" t="b">
        <f t="shared" si="23"/>
        <v>1</v>
      </c>
      <c r="O281" s="13">
        <f t="shared" si="24"/>
        <v>0</v>
      </c>
    </row>
    <row r="282" spans="1:15" ht="40.799999999999997" hidden="1" x14ac:dyDescent="0.3">
      <c r="A282" s="1" t="s">
        <v>226</v>
      </c>
      <c r="B282" s="1" t="s">
        <v>1405</v>
      </c>
      <c r="C282" s="1" t="s">
        <v>232</v>
      </c>
      <c r="D282" s="2" t="s">
        <v>1546</v>
      </c>
      <c r="E282" s="3">
        <v>611599.84499999997</v>
      </c>
      <c r="F282" s="8" t="s">
        <v>226</v>
      </c>
      <c r="G282" s="9" t="s">
        <v>1405</v>
      </c>
      <c r="H282" s="9" t="s">
        <v>232</v>
      </c>
      <c r="I282" s="10" t="s">
        <v>1546</v>
      </c>
      <c r="J282" s="11">
        <v>611599.84499999997</v>
      </c>
      <c r="K282" t="b">
        <f t="shared" si="20"/>
        <v>1</v>
      </c>
      <c r="L282" t="b">
        <f t="shared" si="21"/>
        <v>1</v>
      </c>
      <c r="M282" t="b">
        <f t="shared" si="22"/>
        <v>1</v>
      </c>
      <c r="N282" t="b">
        <f t="shared" si="23"/>
        <v>1</v>
      </c>
      <c r="O282" s="13">
        <f t="shared" si="24"/>
        <v>0</v>
      </c>
    </row>
    <row r="283" spans="1:15" ht="61.2" hidden="1" x14ac:dyDescent="0.3">
      <c r="A283" s="1" t="s">
        <v>226</v>
      </c>
      <c r="B283" s="1" t="s">
        <v>1405</v>
      </c>
      <c r="C283" s="1" t="s">
        <v>971</v>
      </c>
      <c r="D283" s="2" t="s">
        <v>1568</v>
      </c>
      <c r="E283" s="3">
        <v>611599.84499999997</v>
      </c>
      <c r="F283" s="8" t="s">
        <v>226</v>
      </c>
      <c r="G283" s="9" t="s">
        <v>1405</v>
      </c>
      <c r="H283" s="9" t="s">
        <v>971</v>
      </c>
      <c r="I283" s="10" t="s">
        <v>1568</v>
      </c>
      <c r="J283" s="11">
        <v>611599.84499999997</v>
      </c>
      <c r="K283" t="b">
        <f t="shared" si="20"/>
        <v>1</v>
      </c>
      <c r="L283" t="b">
        <f t="shared" si="21"/>
        <v>1</v>
      </c>
      <c r="M283" t="b">
        <f t="shared" si="22"/>
        <v>1</v>
      </c>
      <c r="N283" t="b">
        <f t="shared" si="23"/>
        <v>1</v>
      </c>
      <c r="O283" s="13">
        <f t="shared" si="24"/>
        <v>0</v>
      </c>
    </row>
    <row r="284" spans="1:15" ht="61.2" hidden="1" x14ac:dyDescent="0.3">
      <c r="A284" s="1" t="s">
        <v>226</v>
      </c>
      <c r="B284" s="1" t="s">
        <v>1405</v>
      </c>
      <c r="C284" s="1" t="s">
        <v>972</v>
      </c>
      <c r="D284" s="2" t="s">
        <v>1569</v>
      </c>
      <c r="E284" s="3">
        <v>611599.84499999997</v>
      </c>
      <c r="F284" s="8" t="s">
        <v>226</v>
      </c>
      <c r="G284" s="9" t="s">
        <v>1405</v>
      </c>
      <c r="H284" s="9" t="s">
        <v>972</v>
      </c>
      <c r="I284" s="10" t="s">
        <v>1569</v>
      </c>
      <c r="J284" s="11">
        <v>611599.84499999997</v>
      </c>
      <c r="K284" t="b">
        <f t="shared" si="20"/>
        <v>1</v>
      </c>
      <c r="L284" t="b">
        <f t="shared" si="21"/>
        <v>1</v>
      </c>
      <c r="M284" t="b">
        <f t="shared" si="22"/>
        <v>1</v>
      </c>
      <c r="N284" t="b">
        <f t="shared" si="23"/>
        <v>1</v>
      </c>
      <c r="O284" s="13">
        <f t="shared" si="24"/>
        <v>0</v>
      </c>
    </row>
    <row r="285" spans="1:15" ht="61.2" hidden="1" x14ac:dyDescent="0.3">
      <c r="A285" s="1" t="s">
        <v>226</v>
      </c>
      <c r="B285" s="1" t="s">
        <v>1405</v>
      </c>
      <c r="C285" s="1" t="s">
        <v>966</v>
      </c>
      <c r="D285" s="2" t="s">
        <v>710</v>
      </c>
      <c r="E285" s="3">
        <v>588243.77600000007</v>
      </c>
      <c r="F285" s="8" t="s">
        <v>226</v>
      </c>
      <c r="G285" s="9" t="s">
        <v>1405</v>
      </c>
      <c r="H285" s="9" t="s">
        <v>966</v>
      </c>
      <c r="I285" s="10" t="s">
        <v>710</v>
      </c>
      <c r="J285" s="11">
        <v>588243.77599999995</v>
      </c>
      <c r="K285" t="b">
        <f t="shared" si="20"/>
        <v>1</v>
      </c>
      <c r="L285" t="b">
        <f t="shared" si="21"/>
        <v>1</v>
      </c>
      <c r="M285" t="b">
        <f t="shared" si="22"/>
        <v>1</v>
      </c>
      <c r="N285" t="b">
        <f t="shared" si="23"/>
        <v>1</v>
      </c>
      <c r="O285" s="13">
        <f t="shared" si="24"/>
        <v>0</v>
      </c>
    </row>
    <row r="286" spans="1:15" ht="51" hidden="1" x14ac:dyDescent="0.3">
      <c r="A286" s="1" t="s">
        <v>226</v>
      </c>
      <c r="B286" s="1" t="s">
        <v>1405</v>
      </c>
      <c r="C286" s="1" t="s">
        <v>967</v>
      </c>
      <c r="D286" s="2" t="s">
        <v>1051</v>
      </c>
      <c r="E286" s="3">
        <v>850</v>
      </c>
      <c r="F286" s="8" t="s">
        <v>226</v>
      </c>
      <c r="G286" s="9" t="s">
        <v>1405</v>
      </c>
      <c r="H286" s="9" t="s">
        <v>967</v>
      </c>
      <c r="I286" s="10" t="s">
        <v>1051</v>
      </c>
      <c r="J286" s="11">
        <v>850</v>
      </c>
      <c r="K286" t="b">
        <f t="shared" si="20"/>
        <v>1</v>
      </c>
      <c r="L286" t="b">
        <f t="shared" si="21"/>
        <v>1</v>
      </c>
      <c r="M286" t="b">
        <f t="shared" si="22"/>
        <v>1</v>
      </c>
      <c r="N286" t="b">
        <f t="shared" si="23"/>
        <v>1</v>
      </c>
      <c r="O286" s="13">
        <f t="shared" si="24"/>
        <v>0</v>
      </c>
    </row>
    <row r="287" spans="1:15" ht="51" hidden="1" x14ac:dyDescent="0.3">
      <c r="A287" s="1" t="s">
        <v>226</v>
      </c>
      <c r="B287" s="1" t="s">
        <v>1405</v>
      </c>
      <c r="C287" s="1" t="s">
        <v>968</v>
      </c>
      <c r="D287" s="2" t="s">
        <v>1066</v>
      </c>
      <c r="E287" s="3">
        <v>2261.1999999999998</v>
      </c>
      <c r="F287" s="8" t="s">
        <v>226</v>
      </c>
      <c r="G287" s="9" t="s">
        <v>1405</v>
      </c>
      <c r="H287" s="9" t="s">
        <v>968</v>
      </c>
      <c r="I287" s="10" t="s">
        <v>1066</v>
      </c>
      <c r="J287" s="11">
        <v>2261.1999999999998</v>
      </c>
      <c r="K287" t="b">
        <f t="shared" si="20"/>
        <v>1</v>
      </c>
      <c r="L287" t="b">
        <f t="shared" si="21"/>
        <v>1</v>
      </c>
      <c r="M287" t="b">
        <f t="shared" si="22"/>
        <v>1</v>
      </c>
      <c r="N287" t="b">
        <f t="shared" si="23"/>
        <v>1</v>
      </c>
      <c r="O287" s="13">
        <f t="shared" si="24"/>
        <v>0</v>
      </c>
    </row>
    <row r="288" spans="1:15" ht="36" hidden="1" x14ac:dyDescent="0.3">
      <c r="A288" s="1" t="s">
        <v>226</v>
      </c>
      <c r="B288" s="1" t="s">
        <v>1405</v>
      </c>
      <c r="C288" s="1" t="s">
        <v>969</v>
      </c>
      <c r="D288" s="2" t="s">
        <v>734</v>
      </c>
      <c r="E288" s="3">
        <v>4884.7689999999993</v>
      </c>
      <c r="F288" s="8" t="s">
        <v>226</v>
      </c>
      <c r="G288" s="9" t="s">
        <v>1405</v>
      </c>
      <c r="H288" s="9" t="s">
        <v>969</v>
      </c>
      <c r="I288" s="10" t="s">
        <v>734</v>
      </c>
      <c r="J288" s="11">
        <v>4884.7690000000002</v>
      </c>
      <c r="K288" t="b">
        <f t="shared" si="20"/>
        <v>1</v>
      </c>
      <c r="L288" t="b">
        <f t="shared" si="21"/>
        <v>1</v>
      </c>
      <c r="M288" t="b">
        <f t="shared" si="22"/>
        <v>1</v>
      </c>
      <c r="N288" t="b">
        <f t="shared" si="23"/>
        <v>1</v>
      </c>
      <c r="O288" s="13">
        <f t="shared" si="24"/>
        <v>0</v>
      </c>
    </row>
    <row r="289" spans="1:15" ht="61.2" hidden="1" x14ac:dyDescent="0.3">
      <c r="A289" s="1" t="s">
        <v>226</v>
      </c>
      <c r="B289" s="1" t="s">
        <v>1405</v>
      </c>
      <c r="C289" s="1" t="s">
        <v>970</v>
      </c>
      <c r="D289" s="2" t="s">
        <v>1067</v>
      </c>
      <c r="E289" s="3">
        <v>15360.1</v>
      </c>
      <c r="F289" s="8" t="s">
        <v>226</v>
      </c>
      <c r="G289" s="9" t="s">
        <v>1405</v>
      </c>
      <c r="H289" s="9" t="s">
        <v>970</v>
      </c>
      <c r="I289" s="10" t="s">
        <v>1067</v>
      </c>
      <c r="J289" s="11">
        <v>15360.1</v>
      </c>
      <c r="K289" t="b">
        <f t="shared" si="20"/>
        <v>1</v>
      </c>
      <c r="L289" t="b">
        <f t="shared" si="21"/>
        <v>1</v>
      </c>
      <c r="M289" t="b">
        <f t="shared" si="22"/>
        <v>1</v>
      </c>
      <c r="N289" t="b">
        <f t="shared" si="23"/>
        <v>1</v>
      </c>
      <c r="O289" s="13">
        <f t="shared" si="24"/>
        <v>0</v>
      </c>
    </row>
    <row r="290" spans="1:15" ht="51" hidden="1" x14ac:dyDescent="0.3">
      <c r="A290" s="1" t="s">
        <v>226</v>
      </c>
      <c r="B290" s="1" t="s">
        <v>1405</v>
      </c>
      <c r="C290" s="1" t="s">
        <v>917</v>
      </c>
      <c r="D290" s="2" t="s">
        <v>834</v>
      </c>
      <c r="E290" s="3">
        <v>4766</v>
      </c>
      <c r="F290" s="8" t="s">
        <v>226</v>
      </c>
      <c r="G290" s="9" t="s">
        <v>1405</v>
      </c>
      <c r="H290" s="9" t="s">
        <v>917</v>
      </c>
      <c r="I290" s="10" t="s">
        <v>834</v>
      </c>
      <c r="J290" s="11">
        <v>4766</v>
      </c>
      <c r="K290" t="b">
        <f t="shared" si="20"/>
        <v>1</v>
      </c>
      <c r="L290" t="b">
        <f t="shared" si="21"/>
        <v>1</v>
      </c>
      <c r="M290" t="b">
        <f t="shared" si="22"/>
        <v>1</v>
      </c>
      <c r="N290" t="b">
        <f t="shared" si="23"/>
        <v>1</v>
      </c>
      <c r="O290" s="13">
        <f t="shared" si="24"/>
        <v>0</v>
      </c>
    </row>
    <row r="291" spans="1:15" ht="91.8" hidden="1" x14ac:dyDescent="0.3">
      <c r="A291" s="1" t="s">
        <v>226</v>
      </c>
      <c r="B291" s="1" t="s">
        <v>1405</v>
      </c>
      <c r="C291" s="1" t="s">
        <v>944</v>
      </c>
      <c r="D291" s="2" t="s">
        <v>837</v>
      </c>
      <c r="E291" s="3">
        <v>4766</v>
      </c>
      <c r="F291" s="8" t="s">
        <v>226</v>
      </c>
      <c r="G291" s="9" t="s">
        <v>1405</v>
      </c>
      <c r="H291" s="9" t="s">
        <v>944</v>
      </c>
      <c r="I291" s="10" t="s">
        <v>837</v>
      </c>
      <c r="J291" s="11">
        <v>4766</v>
      </c>
      <c r="K291" t="b">
        <f t="shared" si="20"/>
        <v>1</v>
      </c>
      <c r="L291" t="b">
        <f t="shared" si="21"/>
        <v>1</v>
      </c>
      <c r="M291" t="b">
        <f t="shared" si="22"/>
        <v>1</v>
      </c>
      <c r="N291" t="b">
        <f t="shared" si="23"/>
        <v>1</v>
      </c>
      <c r="O291" s="13">
        <f t="shared" si="24"/>
        <v>0</v>
      </c>
    </row>
    <row r="292" spans="1:15" ht="102" hidden="1" x14ac:dyDescent="0.3">
      <c r="A292" s="1" t="s">
        <v>226</v>
      </c>
      <c r="B292" s="1" t="s">
        <v>1405</v>
      </c>
      <c r="C292" s="1" t="s">
        <v>946</v>
      </c>
      <c r="D292" s="2" t="s">
        <v>850</v>
      </c>
      <c r="E292" s="3">
        <v>4766</v>
      </c>
      <c r="F292" s="8" t="s">
        <v>226</v>
      </c>
      <c r="G292" s="9" t="s">
        <v>1405</v>
      </c>
      <c r="H292" s="9" t="s">
        <v>946</v>
      </c>
      <c r="I292" s="10" t="s">
        <v>850</v>
      </c>
      <c r="J292" s="11">
        <v>4766</v>
      </c>
      <c r="K292" t="b">
        <f t="shared" si="20"/>
        <v>1</v>
      </c>
      <c r="L292" t="b">
        <f t="shared" si="21"/>
        <v>1</v>
      </c>
      <c r="M292" t="b">
        <f t="shared" si="22"/>
        <v>1</v>
      </c>
      <c r="N292" t="b">
        <f t="shared" si="23"/>
        <v>1</v>
      </c>
      <c r="O292" s="13">
        <f t="shared" si="24"/>
        <v>0</v>
      </c>
    </row>
    <row r="293" spans="1:15" ht="51" hidden="1" x14ac:dyDescent="0.3">
      <c r="A293" s="1" t="s">
        <v>226</v>
      </c>
      <c r="B293" s="1" t="s">
        <v>1405</v>
      </c>
      <c r="C293" s="1" t="s">
        <v>937</v>
      </c>
      <c r="D293" s="2" t="s">
        <v>1107</v>
      </c>
      <c r="E293" s="3">
        <v>1150.7</v>
      </c>
      <c r="F293" s="8" t="s">
        <v>226</v>
      </c>
      <c r="G293" s="9" t="s">
        <v>1405</v>
      </c>
      <c r="H293" s="9" t="s">
        <v>937</v>
      </c>
      <c r="I293" s="10" t="s">
        <v>1107</v>
      </c>
      <c r="J293" s="11">
        <v>1150.7</v>
      </c>
      <c r="K293" t="b">
        <f t="shared" si="20"/>
        <v>1</v>
      </c>
      <c r="L293" t="b">
        <f t="shared" si="21"/>
        <v>1</v>
      </c>
      <c r="M293" t="b">
        <f t="shared" si="22"/>
        <v>1</v>
      </c>
      <c r="N293" t="b">
        <f t="shared" si="23"/>
        <v>1</v>
      </c>
      <c r="O293" s="13">
        <f t="shared" si="24"/>
        <v>0</v>
      </c>
    </row>
    <row r="294" spans="1:15" ht="61.2" hidden="1" x14ac:dyDescent="0.3">
      <c r="A294" s="1" t="s">
        <v>226</v>
      </c>
      <c r="B294" s="1" t="s">
        <v>1405</v>
      </c>
      <c r="C294" s="1" t="s">
        <v>938</v>
      </c>
      <c r="D294" s="2" t="s">
        <v>1108</v>
      </c>
      <c r="E294" s="3">
        <v>3615.3</v>
      </c>
      <c r="F294" s="8" t="s">
        <v>226</v>
      </c>
      <c r="G294" s="9" t="s">
        <v>1405</v>
      </c>
      <c r="H294" s="9" t="s">
        <v>938</v>
      </c>
      <c r="I294" s="10" t="s">
        <v>1108</v>
      </c>
      <c r="J294" s="11">
        <v>3615.3</v>
      </c>
      <c r="K294" t="b">
        <f t="shared" si="20"/>
        <v>1</v>
      </c>
      <c r="L294" t="b">
        <f t="shared" si="21"/>
        <v>1</v>
      </c>
      <c r="M294" t="b">
        <f t="shared" si="22"/>
        <v>1</v>
      </c>
      <c r="N294" t="b">
        <f t="shared" si="23"/>
        <v>1</v>
      </c>
      <c r="O294" s="13">
        <f t="shared" si="24"/>
        <v>0</v>
      </c>
    </row>
    <row r="295" spans="1:15" ht="51" hidden="1" x14ac:dyDescent="0.3">
      <c r="A295" s="1" t="s">
        <v>226</v>
      </c>
      <c r="B295" s="1" t="s">
        <v>1405</v>
      </c>
      <c r="C295" s="1" t="s">
        <v>62</v>
      </c>
      <c r="D295" s="2" t="s">
        <v>1196</v>
      </c>
      <c r="E295" s="3">
        <v>1040</v>
      </c>
      <c r="F295" s="8" t="s">
        <v>226</v>
      </c>
      <c r="G295" s="9" t="s">
        <v>1405</v>
      </c>
      <c r="H295" s="9" t="s">
        <v>62</v>
      </c>
      <c r="I295" s="10" t="s">
        <v>1196</v>
      </c>
      <c r="J295" s="11">
        <v>1040</v>
      </c>
      <c r="K295" t="b">
        <f t="shared" si="20"/>
        <v>1</v>
      </c>
      <c r="L295" t="b">
        <f t="shared" si="21"/>
        <v>1</v>
      </c>
      <c r="M295" t="b">
        <f t="shared" si="22"/>
        <v>1</v>
      </c>
      <c r="N295" t="b">
        <f t="shared" si="23"/>
        <v>1</v>
      </c>
      <c r="O295" s="13">
        <f t="shared" si="24"/>
        <v>0</v>
      </c>
    </row>
    <row r="296" spans="1:15" ht="36" hidden="1" x14ac:dyDescent="0.3">
      <c r="A296" s="1" t="s">
        <v>226</v>
      </c>
      <c r="B296" s="1" t="s">
        <v>1405</v>
      </c>
      <c r="C296" s="1" t="s">
        <v>83</v>
      </c>
      <c r="D296" s="2" t="s">
        <v>1288</v>
      </c>
      <c r="E296" s="3">
        <v>1040</v>
      </c>
      <c r="F296" s="8" t="s">
        <v>226</v>
      </c>
      <c r="G296" s="9" t="s">
        <v>1405</v>
      </c>
      <c r="H296" s="9" t="s">
        <v>83</v>
      </c>
      <c r="I296" s="10" t="s">
        <v>1288</v>
      </c>
      <c r="J296" s="11">
        <v>1040</v>
      </c>
      <c r="K296" t="b">
        <f t="shared" si="20"/>
        <v>1</v>
      </c>
      <c r="L296" t="b">
        <f t="shared" si="21"/>
        <v>1</v>
      </c>
      <c r="M296" t="b">
        <f t="shared" si="22"/>
        <v>1</v>
      </c>
      <c r="N296" t="b">
        <f t="shared" si="23"/>
        <v>1</v>
      </c>
      <c r="O296" s="13">
        <f t="shared" si="24"/>
        <v>0</v>
      </c>
    </row>
    <row r="297" spans="1:15" ht="30.6" hidden="1" x14ac:dyDescent="0.3">
      <c r="A297" s="1" t="s">
        <v>226</v>
      </c>
      <c r="B297" s="1" t="s">
        <v>1405</v>
      </c>
      <c r="C297" s="1" t="s">
        <v>1358</v>
      </c>
      <c r="D297" s="2" t="s">
        <v>1359</v>
      </c>
      <c r="E297" s="3">
        <v>1040</v>
      </c>
      <c r="F297" s="8" t="s">
        <v>226</v>
      </c>
      <c r="G297" s="9" t="s">
        <v>1405</v>
      </c>
      <c r="H297" s="9" t="s">
        <v>1358</v>
      </c>
      <c r="I297" s="10" t="s">
        <v>1359</v>
      </c>
      <c r="J297" s="11">
        <v>1040</v>
      </c>
      <c r="K297" t="b">
        <f t="shared" si="20"/>
        <v>1</v>
      </c>
      <c r="L297" t="b">
        <f t="shared" si="21"/>
        <v>1</v>
      </c>
      <c r="M297" t="b">
        <f t="shared" si="22"/>
        <v>1</v>
      </c>
      <c r="N297" t="b">
        <f t="shared" si="23"/>
        <v>1</v>
      </c>
      <c r="O297" s="13">
        <f t="shared" si="24"/>
        <v>0</v>
      </c>
    </row>
    <row r="298" spans="1:15" ht="40.799999999999997" hidden="1" x14ac:dyDescent="0.3">
      <c r="A298" s="1" t="s">
        <v>226</v>
      </c>
      <c r="B298" s="1" t="s">
        <v>1413</v>
      </c>
      <c r="C298" s="1" t="s">
        <v>232</v>
      </c>
      <c r="D298" s="2" t="s">
        <v>1546</v>
      </c>
      <c r="E298" s="3">
        <v>13321.541000000001</v>
      </c>
      <c r="F298" s="8" t="s">
        <v>226</v>
      </c>
      <c r="G298" s="9" t="s">
        <v>1413</v>
      </c>
      <c r="H298" s="9" t="s">
        <v>232</v>
      </c>
      <c r="I298" s="10" t="s">
        <v>1546</v>
      </c>
      <c r="J298" s="11">
        <v>13321.540999999999</v>
      </c>
      <c r="K298" t="b">
        <f t="shared" si="20"/>
        <v>1</v>
      </c>
      <c r="L298" t="b">
        <f t="shared" si="21"/>
        <v>1</v>
      </c>
      <c r="M298" t="b">
        <f t="shared" si="22"/>
        <v>1</v>
      </c>
      <c r="N298" t="b">
        <f t="shared" si="23"/>
        <v>1</v>
      </c>
      <c r="O298" s="13">
        <f t="shared" si="24"/>
        <v>0</v>
      </c>
    </row>
    <row r="299" spans="1:15" ht="71.400000000000006" hidden="1" x14ac:dyDescent="0.3">
      <c r="A299" s="1" t="s">
        <v>226</v>
      </c>
      <c r="B299" s="1" t="s">
        <v>1413</v>
      </c>
      <c r="C299" s="1" t="s">
        <v>233</v>
      </c>
      <c r="D299" s="2" t="s">
        <v>1570</v>
      </c>
      <c r="E299" s="3">
        <v>13321.541000000001</v>
      </c>
      <c r="F299" s="8" t="s">
        <v>226</v>
      </c>
      <c r="G299" s="9" t="s">
        <v>1413</v>
      </c>
      <c r="H299" s="9" t="s">
        <v>233</v>
      </c>
      <c r="I299" s="10" t="s">
        <v>1570</v>
      </c>
      <c r="J299" s="11">
        <v>13321.540999999999</v>
      </c>
      <c r="K299" t="b">
        <f t="shared" si="20"/>
        <v>1</v>
      </c>
      <c r="L299" t="b">
        <f t="shared" si="21"/>
        <v>1</v>
      </c>
      <c r="M299" t="b">
        <f t="shared" si="22"/>
        <v>1</v>
      </c>
      <c r="N299" t="b">
        <f t="shared" si="23"/>
        <v>1</v>
      </c>
      <c r="O299" s="13">
        <f t="shared" si="24"/>
        <v>0</v>
      </c>
    </row>
    <row r="300" spans="1:15" ht="61.2" hidden="1" x14ac:dyDescent="0.3">
      <c r="A300" s="1" t="s">
        <v>226</v>
      </c>
      <c r="B300" s="1" t="s">
        <v>1413</v>
      </c>
      <c r="C300" s="1" t="s">
        <v>976</v>
      </c>
      <c r="D300" s="2" t="s">
        <v>1571</v>
      </c>
      <c r="E300" s="3">
        <v>13321.541000000001</v>
      </c>
      <c r="F300" s="8" t="s">
        <v>226</v>
      </c>
      <c r="G300" s="9" t="s">
        <v>1413</v>
      </c>
      <c r="H300" s="9" t="s">
        <v>976</v>
      </c>
      <c r="I300" s="10" t="s">
        <v>1571</v>
      </c>
      <c r="J300" s="11">
        <v>13321.540999999999</v>
      </c>
      <c r="K300" t="b">
        <f t="shared" si="20"/>
        <v>1</v>
      </c>
      <c r="L300" t="b">
        <f t="shared" si="21"/>
        <v>1</v>
      </c>
      <c r="M300" t="b">
        <f t="shared" si="22"/>
        <v>1</v>
      </c>
      <c r="N300" t="b">
        <f t="shared" si="23"/>
        <v>1</v>
      </c>
      <c r="O300" s="13">
        <f t="shared" si="24"/>
        <v>0</v>
      </c>
    </row>
    <row r="301" spans="1:15" ht="61.2" hidden="1" x14ac:dyDescent="0.3">
      <c r="A301" s="1" t="s">
        <v>226</v>
      </c>
      <c r="B301" s="1" t="s">
        <v>1413</v>
      </c>
      <c r="C301" s="1" t="s">
        <v>973</v>
      </c>
      <c r="D301" s="2" t="s">
        <v>710</v>
      </c>
      <c r="E301" s="3">
        <v>12931.7</v>
      </c>
      <c r="F301" s="8" t="s">
        <v>226</v>
      </c>
      <c r="G301" s="9" t="s">
        <v>1413</v>
      </c>
      <c r="H301" s="9" t="s">
        <v>973</v>
      </c>
      <c r="I301" s="10" t="s">
        <v>710</v>
      </c>
      <c r="J301" s="11">
        <v>12931.7</v>
      </c>
      <c r="K301" t="b">
        <f t="shared" si="20"/>
        <v>1</v>
      </c>
      <c r="L301" t="b">
        <f t="shared" si="21"/>
        <v>1</v>
      </c>
      <c r="M301" t="b">
        <f t="shared" si="22"/>
        <v>1</v>
      </c>
      <c r="N301" t="b">
        <f t="shared" si="23"/>
        <v>1</v>
      </c>
      <c r="O301" s="13">
        <f t="shared" si="24"/>
        <v>0</v>
      </c>
    </row>
    <row r="302" spans="1:15" ht="36" hidden="1" x14ac:dyDescent="0.3">
      <c r="A302" s="1" t="s">
        <v>226</v>
      </c>
      <c r="B302" s="1" t="s">
        <v>1413</v>
      </c>
      <c r="C302" s="1" t="s">
        <v>974</v>
      </c>
      <c r="D302" s="2" t="s">
        <v>734</v>
      </c>
      <c r="E302" s="3">
        <v>202.941</v>
      </c>
      <c r="F302" s="8" t="s">
        <v>226</v>
      </c>
      <c r="G302" s="9" t="s">
        <v>1413</v>
      </c>
      <c r="H302" s="9" t="s">
        <v>974</v>
      </c>
      <c r="I302" s="10" t="s">
        <v>734</v>
      </c>
      <c r="J302" s="11">
        <v>202.941</v>
      </c>
      <c r="K302" t="b">
        <f t="shared" si="20"/>
        <v>1</v>
      </c>
      <c r="L302" t="b">
        <f t="shared" si="21"/>
        <v>1</v>
      </c>
      <c r="M302" t="b">
        <f t="shared" si="22"/>
        <v>1</v>
      </c>
      <c r="N302" t="b">
        <f t="shared" si="23"/>
        <v>1</v>
      </c>
      <c r="O302" s="13">
        <f t="shared" si="24"/>
        <v>0</v>
      </c>
    </row>
    <row r="303" spans="1:15" ht="61.2" hidden="1" x14ac:dyDescent="0.3">
      <c r="A303" s="1" t="s">
        <v>226</v>
      </c>
      <c r="B303" s="1" t="s">
        <v>1413</v>
      </c>
      <c r="C303" s="1" t="s">
        <v>975</v>
      </c>
      <c r="D303" s="2" t="s">
        <v>1067</v>
      </c>
      <c r="E303" s="3">
        <v>186.9</v>
      </c>
      <c r="F303" s="8" t="s">
        <v>226</v>
      </c>
      <c r="G303" s="9" t="s">
        <v>1413</v>
      </c>
      <c r="H303" s="9" t="s">
        <v>975</v>
      </c>
      <c r="I303" s="10" t="s">
        <v>1067</v>
      </c>
      <c r="J303" s="11">
        <v>186.9</v>
      </c>
      <c r="K303" t="b">
        <f t="shared" si="20"/>
        <v>1</v>
      </c>
      <c r="L303" t="b">
        <f t="shared" si="21"/>
        <v>1</v>
      </c>
      <c r="M303" t="b">
        <f t="shared" si="22"/>
        <v>1</v>
      </c>
      <c r="N303" t="b">
        <f t="shared" si="23"/>
        <v>1</v>
      </c>
      <c r="O303" s="13">
        <f t="shared" si="24"/>
        <v>0</v>
      </c>
    </row>
    <row r="304" spans="1:15" ht="51" hidden="1" x14ac:dyDescent="0.3">
      <c r="A304" s="1" t="s">
        <v>226</v>
      </c>
      <c r="B304" s="1" t="s">
        <v>1413</v>
      </c>
      <c r="C304" s="1" t="s">
        <v>62</v>
      </c>
      <c r="D304" s="2" t="s">
        <v>1196</v>
      </c>
      <c r="E304" s="3">
        <v>56</v>
      </c>
      <c r="F304" s="8" t="s">
        <v>226</v>
      </c>
      <c r="G304" s="9" t="s">
        <v>1413</v>
      </c>
      <c r="H304" s="9" t="s">
        <v>62</v>
      </c>
      <c r="I304" s="10" t="s">
        <v>1196</v>
      </c>
      <c r="J304" s="11">
        <v>56</v>
      </c>
      <c r="K304" t="b">
        <f t="shared" si="20"/>
        <v>1</v>
      </c>
      <c r="L304" t="b">
        <f t="shared" si="21"/>
        <v>1</v>
      </c>
      <c r="M304" t="b">
        <f t="shared" si="22"/>
        <v>1</v>
      </c>
      <c r="N304" t="b">
        <f t="shared" si="23"/>
        <v>1</v>
      </c>
      <c r="O304" s="13">
        <f t="shared" si="24"/>
        <v>0</v>
      </c>
    </row>
    <row r="305" spans="1:15" ht="36" hidden="1" x14ac:dyDescent="0.3">
      <c r="A305" s="1" t="s">
        <v>226</v>
      </c>
      <c r="B305" s="1" t="s">
        <v>1413</v>
      </c>
      <c r="C305" s="1" t="s">
        <v>83</v>
      </c>
      <c r="D305" s="2" t="s">
        <v>1288</v>
      </c>
      <c r="E305" s="3">
        <v>56</v>
      </c>
      <c r="F305" s="8" t="s">
        <v>226</v>
      </c>
      <c r="G305" s="9" t="s">
        <v>1413</v>
      </c>
      <c r="H305" s="9" t="s">
        <v>83</v>
      </c>
      <c r="I305" s="10" t="s">
        <v>1288</v>
      </c>
      <c r="J305" s="11">
        <v>56</v>
      </c>
      <c r="K305" t="b">
        <f t="shared" si="20"/>
        <v>1</v>
      </c>
      <c r="L305" t="b">
        <f t="shared" si="21"/>
        <v>1</v>
      </c>
      <c r="M305" t="b">
        <f t="shared" si="22"/>
        <v>1</v>
      </c>
      <c r="N305" t="b">
        <f t="shared" si="23"/>
        <v>1</v>
      </c>
      <c r="O305" s="13">
        <f t="shared" si="24"/>
        <v>0</v>
      </c>
    </row>
    <row r="306" spans="1:15" ht="30.6" hidden="1" x14ac:dyDescent="0.3">
      <c r="A306" s="1" t="s">
        <v>226</v>
      </c>
      <c r="B306" s="1" t="s">
        <v>1413</v>
      </c>
      <c r="C306" s="1" t="s">
        <v>1358</v>
      </c>
      <c r="D306" s="2" t="s">
        <v>1359</v>
      </c>
      <c r="E306" s="3">
        <v>56</v>
      </c>
      <c r="F306" s="8" t="s">
        <v>226</v>
      </c>
      <c r="G306" s="9" t="s">
        <v>1413</v>
      </c>
      <c r="H306" s="9" t="s">
        <v>1358</v>
      </c>
      <c r="I306" s="10" t="s">
        <v>1359</v>
      </c>
      <c r="J306" s="11">
        <v>56</v>
      </c>
      <c r="K306" t="b">
        <f t="shared" si="20"/>
        <v>1</v>
      </c>
      <c r="L306" t="b">
        <f t="shared" si="21"/>
        <v>1</v>
      </c>
      <c r="M306" t="b">
        <f t="shared" si="22"/>
        <v>1</v>
      </c>
      <c r="N306" t="b">
        <f t="shared" si="23"/>
        <v>1</v>
      </c>
      <c r="O306" s="13">
        <f t="shared" si="24"/>
        <v>0</v>
      </c>
    </row>
    <row r="307" spans="1:15" ht="71.400000000000006" hidden="1" x14ac:dyDescent="0.3">
      <c r="A307" s="1" t="s">
        <v>226</v>
      </c>
      <c r="B307" s="1" t="s">
        <v>1406</v>
      </c>
      <c r="C307" s="1" t="s">
        <v>167</v>
      </c>
      <c r="D307" s="2" t="s">
        <v>1520</v>
      </c>
      <c r="E307" s="3">
        <v>43213.5</v>
      </c>
      <c r="F307" s="8" t="s">
        <v>226</v>
      </c>
      <c r="G307" s="9" t="s">
        <v>1406</v>
      </c>
      <c r="H307" s="9" t="s">
        <v>167</v>
      </c>
      <c r="I307" s="10" t="s">
        <v>1520</v>
      </c>
      <c r="J307" s="11">
        <v>43213.5</v>
      </c>
      <c r="K307" t="b">
        <f t="shared" si="20"/>
        <v>1</v>
      </c>
      <c r="L307" t="b">
        <f t="shared" si="21"/>
        <v>1</v>
      </c>
      <c r="M307" t="b">
        <f t="shared" si="22"/>
        <v>1</v>
      </c>
      <c r="N307" t="b">
        <f t="shared" si="23"/>
        <v>1</v>
      </c>
      <c r="O307" s="13">
        <f t="shared" si="24"/>
        <v>0</v>
      </c>
    </row>
    <row r="308" spans="1:15" ht="40.799999999999997" hidden="1" x14ac:dyDescent="0.3">
      <c r="A308" s="1" t="s">
        <v>226</v>
      </c>
      <c r="B308" s="1" t="s">
        <v>1406</v>
      </c>
      <c r="C308" s="1" t="s">
        <v>193</v>
      </c>
      <c r="D308" s="2" t="s">
        <v>1534</v>
      </c>
      <c r="E308" s="3">
        <v>43213.5</v>
      </c>
      <c r="F308" s="8" t="s">
        <v>226</v>
      </c>
      <c r="G308" s="9" t="s">
        <v>1406</v>
      </c>
      <c r="H308" s="9" t="s">
        <v>193</v>
      </c>
      <c r="I308" s="10" t="s">
        <v>1534</v>
      </c>
      <c r="J308" s="11">
        <v>43213.5</v>
      </c>
      <c r="K308" t="b">
        <f t="shared" si="20"/>
        <v>1</v>
      </c>
      <c r="L308" t="b">
        <f t="shared" si="21"/>
        <v>1</v>
      </c>
      <c r="M308" t="b">
        <f t="shared" si="22"/>
        <v>1</v>
      </c>
      <c r="N308" t="b">
        <f t="shared" si="23"/>
        <v>1</v>
      </c>
      <c r="O308" s="13">
        <f t="shared" si="24"/>
        <v>0</v>
      </c>
    </row>
    <row r="309" spans="1:15" ht="61.2" hidden="1" x14ac:dyDescent="0.3">
      <c r="A309" s="1" t="s">
        <v>226</v>
      </c>
      <c r="B309" s="1" t="s">
        <v>1406</v>
      </c>
      <c r="C309" s="1" t="s">
        <v>194</v>
      </c>
      <c r="D309" s="2" t="s">
        <v>1535</v>
      </c>
      <c r="E309" s="3">
        <v>43213.5</v>
      </c>
      <c r="F309" s="8" t="s">
        <v>226</v>
      </c>
      <c r="G309" s="9" t="s">
        <v>1406</v>
      </c>
      <c r="H309" s="9" t="s">
        <v>194</v>
      </c>
      <c r="I309" s="10" t="s">
        <v>1535</v>
      </c>
      <c r="J309" s="11">
        <v>43213.5</v>
      </c>
      <c r="K309" t="b">
        <f t="shared" si="20"/>
        <v>1</v>
      </c>
      <c r="L309" t="b">
        <f t="shared" si="21"/>
        <v>1</v>
      </c>
      <c r="M309" t="b">
        <f t="shared" si="22"/>
        <v>1</v>
      </c>
      <c r="N309" t="b">
        <f t="shared" si="23"/>
        <v>1</v>
      </c>
      <c r="O309" s="13">
        <f t="shared" si="24"/>
        <v>0</v>
      </c>
    </row>
    <row r="310" spans="1:15" ht="61.2" hidden="1" x14ac:dyDescent="0.3">
      <c r="A310" s="1" t="s">
        <v>226</v>
      </c>
      <c r="B310" s="1" t="s">
        <v>1406</v>
      </c>
      <c r="C310" s="1" t="s">
        <v>178</v>
      </c>
      <c r="D310" s="2" t="s">
        <v>710</v>
      </c>
      <c r="E310" s="3">
        <v>43105</v>
      </c>
      <c r="F310" s="8" t="s">
        <v>226</v>
      </c>
      <c r="G310" s="9" t="s">
        <v>1406</v>
      </c>
      <c r="H310" s="9" t="s">
        <v>178</v>
      </c>
      <c r="I310" s="10" t="s">
        <v>710</v>
      </c>
      <c r="J310" s="11">
        <v>43105</v>
      </c>
      <c r="K310" t="b">
        <f t="shared" si="20"/>
        <v>1</v>
      </c>
      <c r="L310" t="b">
        <f t="shared" si="21"/>
        <v>1</v>
      </c>
      <c r="M310" t="b">
        <f t="shared" si="22"/>
        <v>1</v>
      </c>
      <c r="N310" t="b">
        <f t="shared" si="23"/>
        <v>1</v>
      </c>
      <c r="O310" s="13">
        <f t="shared" si="24"/>
        <v>0</v>
      </c>
    </row>
    <row r="311" spans="1:15" ht="36" hidden="1" x14ac:dyDescent="0.3">
      <c r="A311" s="1" t="s">
        <v>226</v>
      </c>
      <c r="B311" s="1" t="s">
        <v>1406</v>
      </c>
      <c r="C311" s="1" t="s">
        <v>180</v>
      </c>
      <c r="D311" s="2" t="s">
        <v>734</v>
      </c>
      <c r="E311" s="3">
        <v>108.5</v>
      </c>
      <c r="F311" s="8" t="s">
        <v>226</v>
      </c>
      <c r="G311" s="9" t="s">
        <v>1406</v>
      </c>
      <c r="H311" s="9" t="s">
        <v>180</v>
      </c>
      <c r="I311" s="10" t="s">
        <v>734</v>
      </c>
      <c r="J311" s="11">
        <v>108.5</v>
      </c>
      <c r="K311" t="b">
        <f t="shared" si="20"/>
        <v>1</v>
      </c>
      <c r="L311" t="b">
        <f t="shared" si="21"/>
        <v>1</v>
      </c>
      <c r="M311" t="b">
        <f t="shared" si="22"/>
        <v>1</v>
      </c>
      <c r="N311" t="b">
        <f t="shared" si="23"/>
        <v>1</v>
      </c>
      <c r="O311" s="13">
        <f t="shared" si="24"/>
        <v>0</v>
      </c>
    </row>
    <row r="312" spans="1:15" ht="40.799999999999997" hidden="1" x14ac:dyDescent="0.3">
      <c r="A312" s="1" t="s">
        <v>226</v>
      </c>
      <c r="B312" s="1" t="s">
        <v>1407</v>
      </c>
      <c r="C312" s="1" t="s">
        <v>181</v>
      </c>
      <c r="D312" s="2" t="s">
        <v>1523</v>
      </c>
      <c r="E312" s="3">
        <v>200</v>
      </c>
      <c r="F312" s="8" t="s">
        <v>226</v>
      </c>
      <c r="G312" s="9" t="s">
        <v>1407</v>
      </c>
      <c r="H312" s="9" t="s">
        <v>181</v>
      </c>
      <c r="I312" s="10" t="s">
        <v>1523</v>
      </c>
      <c r="J312" s="11">
        <v>200</v>
      </c>
      <c r="K312" t="b">
        <f t="shared" si="20"/>
        <v>1</v>
      </c>
      <c r="L312" t="b">
        <f t="shared" si="21"/>
        <v>1</v>
      </c>
      <c r="M312" t="b">
        <f t="shared" si="22"/>
        <v>1</v>
      </c>
      <c r="N312" t="b">
        <f t="shared" si="23"/>
        <v>1</v>
      </c>
      <c r="O312" s="13">
        <f t="shared" si="24"/>
        <v>0</v>
      </c>
    </row>
    <row r="313" spans="1:15" ht="51" hidden="1" x14ac:dyDescent="0.3">
      <c r="A313" s="1" t="s">
        <v>226</v>
      </c>
      <c r="B313" s="1" t="s">
        <v>1407</v>
      </c>
      <c r="C313" s="1" t="s">
        <v>182</v>
      </c>
      <c r="D313" s="2" t="s">
        <v>1524</v>
      </c>
      <c r="E313" s="3">
        <v>200</v>
      </c>
      <c r="F313" s="8" t="s">
        <v>226</v>
      </c>
      <c r="G313" s="9" t="s">
        <v>1407</v>
      </c>
      <c r="H313" s="9" t="s">
        <v>182</v>
      </c>
      <c r="I313" s="10" t="s">
        <v>1524</v>
      </c>
      <c r="J313" s="11">
        <v>200</v>
      </c>
      <c r="K313" t="b">
        <f t="shared" si="20"/>
        <v>1</v>
      </c>
      <c r="L313" t="b">
        <f t="shared" si="21"/>
        <v>1</v>
      </c>
      <c r="M313" t="b">
        <f t="shared" si="22"/>
        <v>1</v>
      </c>
      <c r="N313" t="b">
        <f t="shared" si="23"/>
        <v>1</v>
      </c>
      <c r="O313" s="13">
        <f t="shared" si="24"/>
        <v>0</v>
      </c>
    </row>
    <row r="314" spans="1:15" ht="91.8" hidden="1" x14ac:dyDescent="0.3">
      <c r="A314" s="1" t="s">
        <v>226</v>
      </c>
      <c r="B314" s="1" t="s">
        <v>1407</v>
      </c>
      <c r="C314" s="1" t="s">
        <v>183</v>
      </c>
      <c r="D314" s="2" t="s">
        <v>1525</v>
      </c>
      <c r="E314" s="3">
        <v>200</v>
      </c>
      <c r="F314" s="8" t="s">
        <v>226</v>
      </c>
      <c r="G314" s="9" t="s">
        <v>1407</v>
      </c>
      <c r="H314" s="9" t="s">
        <v>183</v>
      </c>
      <c r="I314" s="10" t="s">
        <v>1525</v>
      </c>
      <c r="J314" s="11">
        <v>200</v>
      </c>
      <c r="K314" t="b">
        <f t="shared" si="20"/>
        <v>1</v>
      </c>
      <c r="L314" t="b">
        <f t="shared" si="21"/>
        <v>1</v>
      </c>
      <c r="M314" t="b">
        <f t="shared" si="22"/>
        <v>1</v>
      </c>
      <c r="N314" t="b">
        <f t="shared" si="23"/>
        <v>1</v>
      </c>
      <c r="O314" s="13">
        <f t="shared" si="24"/>
        <v>0</v>
      </c>
    </row>
    <row r="315" spans="1:15" ht="112.2" hidden="1" x14ac:dyDescent="0.3">
      <c r="A315" s="1" t="s">
        <v>226</v>
      </c>
      <c r="B315" s="1" t="s">
        <v>1407</v>
      </c>
      <c r="C315" s="1" t="s">
        <v>170</v>
      </c>
      <c r="D315" s="2" t="s">
        <v>698</v>
      </c>
      <c r="E315" s="3">
        <v>200</v>
      </c>
      <c r="F315" s="8" t="s">
        <v>226</v>
      </c>
      <c r="G315" s="9" t="s">
        <v>1407</v>
      </c>
      <c r="H315" s="9" t="s">
        <v>170</v>
      </c>
      <c r="I315" s="10" t="s">
        <v>698</v>
      </c>
      <c r="J315" s="11">
        <v>200</v>
      </c>
      <c r="K315" t="b">
        <f t="shared" si="20"/>
        <v>1</v>
      </c>
      <c r="L315" t="b">
        <f t="shared" si="21"/>
        <v>1</v>
      </c>
      <c r="M315" t="b">
        <f t="shared" si="22"/>
        <v>1</v>
      </c>
      <c r="N315" t="b">
        <f t="shared" si="23"/>
        <v>1</v>
      </c>
      <c r="O315" s="13">
        <f t="shared" si="24"/>
        <v>0</v>
      </c>
    </row>
    <row r="316" spans="1:15" ht="30.6" hidden="1" x14ac:dyDescent="0.3">
      <c r="A316" s="1" t="s">
        <v>226</v>
      </c>
      <c r="B316" s="1" t="s">
        <v>1407</v>
      </c>
      <c r="C316" s="1" t="s">
        <v>184</v>
      </c>
      <c r="D316" s="2" t="s">
        <v>1526</v>
      </c>
      <c r="E316" s="3">
        <v>2007.5</v>
      </c>
      <c r="F316" s="8" t="s">
        <v>226</v>
      </c>
      <c r="G316" s="9" t="s">
        <v>1407</v>
      </c>
      <c r="H316" s="9" t="s">
        <v>184</v>
      </c>
      <c r="I316" s="10" t="s">
        <v>1526</v>
      </c>
      <c r="J316" s="11">
        <v>2007.5</v>
      </c>
      <c r="K316" t="b">
        <f t="shared" si="20"/>
        <v>1</v>
      </c>
      <c r="L316" t="b">
        <f t="shared" si="21"/>
        <v>1</v>
      </c>
      <c r="M316" t="b">
        <f t="shared" si="22"/>
        <v>1</v>
      </c>
      <c r="N316" t="b">
        <f t="shared" si="23"/>
        <v>1</v>
      </c>
      <c r="O316" s="13">
        <f t="shared" si="24"/>
        <v>0</v>
      </c>
    </row>
    <row r="317" spans="1:15" ht="36" hidden="1" x14ac:dyDescent="0.3">
      <c r="A317" s="1" t="s">
        <v>226</v>
      </c>
      <c r="B317" s="1" t="s">
        <v>1407</v>
      </c>
      <c r="C317" s="1" t="s">
        <v>185</v>
      </c>
      <c r="D317" s="2" t="s">
        <v>1527</v>
      </c>
      <c r="E317" s="3">
        <v>2007.5</v>
      </c>
      <c r="F317" s="8" t="s">
        <v>226</v>
      </c>
      <c r="G317" s="9" t="s">
        <v>1407</v>
      </c>
      <c r="H317" s="9" t="s">
        <v>185</v>
      </c>
      <c r="I317" s="10" t="s">
        <v>1527</v>
      </c>
      <c r="J317" s="11">
        <v>2007.5</v>
      </c>
      <c r="K317" t="b">
        <f t="shared" si="20"/>
        <v>1</v>
      </c>
      <c r="L317" t="b">
        <f t="shared" si="21"/>
        <v>1</v>
      </c>
      <c r="M317" t="b">
        <f t="shared" si="22"/>
        <v>1</v>
      </c>
      <c r="N317" t="b">
        <f t="shared" si="23"/>
        <v>1</v>
      </c>
      <c r="O317" s="13">
        <f t="shared" si="24"/>
        <v>0</v>
      </c>
    </row>
    <row r="318" spans="1:15" ht="51" hidden="1" x14ac:dyDescent="0.3">
      <c r="A318" s="1" t="s">
        <v>226</v>
      </c>
      <c r="B318" s="1" t="s">
        <v>1407</v>
      </c>
      <c r="C318" s="1" t="s">
        <v>186</v>
      </c>
      <c r="D318" s="2" t="s">
        <v>1528</v>
      </c>
      <c r="E318" s="3">
        <v>2007.5</v>
      </c>
      <c r="F318" s="8" t="s">
        <v>226</v>
      </c>
      <c r="G318" s="9" t="s">
        <v>1407</v>
      </c>
      <c r="H318" s="9" t="s">
        <v>186</v>
      </c>
      <c r="I318" s="10" t="s">
        <v>1528</v>
      </c>
      <c r="J318" s="11">
        <v>2007.5</v>
      </c>
      <c r="K318" t="b">
        <f t="shared" si="20"/>
        <v>1</v>
      </c>
      <c r="L318" t="b">
        <f t="shared" si="21"/>
        <v>1</v>
      </c>
      <c r="M318" t="b">
        <f t="shared" si="22"/>
        <v>1</v>
      </c>
      <c r="N318" t="b">
        <f t="shared" si="23"/>
        <v>1</v>
      </c>
      <c r="O318" s="13">
        <f t="shared" si="24"/>
        <v>0</v>
      </c>
    </row>
    <row r="319" spans="1:15" ht="61.2" hidden="1" x14ac:dyDescent="0.3">
      <c r="A319" s="1" t="s">
        <v>226</v>
      </c>
      <c r="B319" s="1" t="s">
        <v>1407</v>
      </c>
      <c r="C319" s="1" t="s">
        <v>171</v>
      </c>
      <c r="D319" s="2" t="s">
        <v>707</v>
      </c>
      <c r="E319" s="3">
        <v>2007.5</v>
      </c>
      <c r="F319" s="8" t="s">
        <v>226</v>
      </c>
      <c r="G319" s="9" t="s">
        <v>1407</v>
      </c>
      <c r="H319" s="9" t="s">
        <v>171</v>
      </c>
      <c r="I319" s="10" t="s">
        <v>707</v>
      </c>
      <c r="J319" s="11">
        <v>2007.5</v>
      </c>
      <c r="K319" t="b">
        <f t="shared" si="20"/>
        <v>1</v>
      </c>
      <c r="L319" t="b">
        <f t="shared" si="21"/>
        <v>1</v>
      </c>
      <c r="M319" t="b">
        <f t="shared" si="22"/>
        <v>1</v>
      </c>
      <c r="N319" t="b">
        <f t="shared" si="23"/>
        <v>1</v>
      </c>
      <c r="O319" s="13">
        <f t="shared" si="24"/>
        <v>0</v>
      </c>
    </row>
    <row r="320" spans="1:15" ht="71.400000000000006" hidden="1" x14ac:dyDescent="0.3">
      <c r="A320" s="1" t="s">
        <v>226</v>
      </c>
      <c r="B320" s="1" t="s">
        <v>1407</v>
      </c>
      <c r="C320" s="1" t="s">
        <v>167</v>
      </c>
      <c r="D320" s="2" t="s">
        <v>1520</v>
      </c>
      <c r="E320" s="3">
        <v>629.4</v>
      </c>
      <c r="F320" s="8" t="s">
        <v>226</v>
      </c>
      <c r="G320" s="9" t="s">
        <v>1407</v>
      </c>
      <c r="H320" s="9" t="s">
        <v>167</v>
      </c>
      <c r="I320" s="10" t="s">
        <v>1520</v>
      </c>
      <c r="J320" s="11">
        <v>629.4</v>
      </c>
      <c r="K320" t="b">
        <f t="shared" si="20"/>
        <v>1</v>
      </c>
      <c r="L320" t="b">
        <f t="shared" si="21"/>
        <v>1</v>
      </c>
      <c r="M320" t="b">
        <f t="shared" si="22"/>
        <v>1</v>
      </c>
      <c r="N320" t="b">
        <f t="shared" si="23"/>
        <v>1</v>
      </c>
      <c r="O320" s="13">
        <f t="shared" si="24"/>
        <v>0</v>
      </c>
    </row>
    <row r="321" spans="1:15" ht="61.2" hidden="1" x14ac:dyDescent="0.3">
      <c r="A321" s="1" t="s">
        <v>226</v>
      </c>
      <c r="B321" s="1" t="s">
        <v>1407</v>
      </c>
      <c r="C321" s="1" t="s">
        <v>230</v>
      </c>
      <c r="D321" s="2" t="s">
        <v>1572</v>
      </c>
      <c r="E321" s="3">
        <v>629.4</v>
      </c>
      <c r="F321" s="8" t="s">
        <v>226</v>
      </c>
      <c r="G321" s="9" t="s">
        <v>1407</v>
      </c>
      <c r="H321" s="9" t="s">
        <v>230</v>
      </c>
      <c r="I321" s="10" t="s">
        <v>1572</v>
      </c>
      <c r="J321" s="11">
        <v>629.4</v>
      </c>
      <c r="K321" t="b">
        <f t="shared" si="20"/>
        <v>1</v>
      </c>
      <c r="L321" t="b">
        <f t="shared" si="21"/>
        <v>1</v>
      </c>
      <c r="M321" t="b">
        <f t="shared" si="22"/>
        <v>1</v>
      </c>
      <c r="N321" t="b">
        <f t="shared" si="23"/>
        <v>1</v>
      </c>
      <c r="O321" s="13">
        <f t="shared" si="24"/>
        <v>0</v>
      </c>
    </row>
    <row r="322" spans="1:15" ht="71.400000000000006" hidden="1" x14ac:dyDescent="0.3">
      <c r="A322" s="1" t="s">
        <v>226</v>
      </c>
      <c r="B322" s="1" t="s">
        <v>1407</v>
      </c>
      <c r="C322" s="1" t="s">
        <v>231</v>
      </c>
      <c r="D322" s="2" t="s">
        <v>1573</v>
      </c>
      <c r="E322" s="3">
        <v>629.4</v>
      </c>
      <c r="F322" s="8" t="s">
        <v>226</v>
      </c>
      <c r="G322" s="9" t="s">
        <v>1407</v>
      </c>
      <c r="H322" s="9" t="s">
        <v>231</v>
      </c>
      <c r="I322" s="10" t="s">
        <v>1573</v>
      </c>
      <c r="J322" s="11">
        <v>629.4</v>
      </c>
      <c r="K322" t="b">
        <f t="shared" si="20"/>
        <v>1</v>
      </c>
      <c r="L322" t="b">
        <f t="shared" si="21"/>
        <v>1</v>
      </c>
      <c r="M322" t="b">
        <f t="shared" si="22"/>
        <v>1</v>
      </c>
      <c r="N322" t="b">
        <f t="shared" si="23"/>
        <v>1</v>
      </c>
      <c r="O322" s="13">
        <f t="shared" si="24"/>
        <v>0</v>
      </c>
    </row>
    <row r="323" spans="1:15" ht="48" hidden="1" x14ac:dyDescent="0.3">
      <c r="A323" s="1" t="s">
        <v>226</v>
      </c>
      <c r="B323" s="1" t="s">
        <v>1407</v>
      </c>
      <c r="C323" s="1" t="s">
        <v>227</v>
      </c>
      <c r="D323" s="2" t="s">
        <v>1046</v>
      </c>
      <c r="E323" s="3">
        <v>489.4</v>
      </c>
      <c r="F323" s="8" t="s">
        <v>226</v>
      </c>
      <c r="G323" s="9" t="s">
        <v>1407</v>
      </c>
      <c r="H323" s="9" t="s">
        <v>227</v>
      </c>
      <c r="I323" s="10" t="s">
        <v>1046</v>
      </c>
      <c r="J323" s="11">
        <v>489.4</v>
      </c>
      <c r="K323" t="b">
        <f t="shared" ref="K323:K386" si="25">EXACT(A323,F323)</f>
        <v>1</v>
      </c>
      <c r="L323" t="b">
        <f t="shared" ref="L323:L386" si="26">EXACT(B323,G323)</f>
        <v>1</v>
      </c>
      <c r="M323" t="b">
        <f t="shared" ref="M323:M386" si="27">EXACT(C323,H323)</f>
        <v>1</v>
      </c>
      <c r="N323" t="b">
        <f t="shared" ref="N323:N386" si="28">EXACT(D323,I323)</f>
        <v>1</v>
      </c>
      <c r="O323" s="13">
        <f t="shared" ref="O323:O386" si="29">E323-J323</f>
        <v>0</v>
      </c>
    </row>
    <row r="324" spans="1:15" ht="51" hidden="1" x14ac:dyDescent="0.3">
      <c r="A324" s="1" t="s">
        <v>226</v>
      </c>
      <c r="B324" s="1" t="s">
        <v>1407</v>
      </c>
      <c r="C324" s="1" t="s">
        <v>228</v>
      </c>
      <c r="D324" s="2" t="s">
        <v>1047</v>
      </c>
      <c r="E324" s="3">
        <v>140</v>
      </c>
      <c r="F324" s="8" t="s">
        <v>226</v>
      </c>
      <c r="G324" s="9" t="s">
        <v>1407</v>
      </c>
      <c r="H324" s="9" t="s">
        <v>228</v>
      </c>
      <c r="I324" s="10" t="s">
        <v>1047</v>
      </c>
      <c r="J324" s="11">
        <v>140</v>
      </c>
      <c r="K324" t="b">
        <f t="shared" si="25"/>
        <v>1</v>
      </c>
      <c r="L324" t="b">
        <f t="shared" si="26"/>
        <v>1</v>
      </c>
      <c r="M324" t="b">
        <f t="shared" si="27"/>
        <v>1</v>
      </c>
      <c r="N324" t="b">
        <f t="shared" si="28"/>
        <v>1</v>
      </c>
      <c r="O324" s="13">
        <f t="shared" si="29"/>
        <v>0</v>
      </c>
    </row>
    <row r="325" spans="1:15" ht="40.799999999999997" hidden="1" x14ac:dyDescent="0.3">
      <c r="A325" s="1" t="s">
        <v>226</v>
      </c>
      <c r="B325" s="1" t="s">
        <v>1407</v>
      </c>
      <c r="C325" s="1" t="s">
        <v>232</v>
      </c>
      <c r="D325" s="2" t="s">
        <v>1546</v>
      </c>
      <c r="E325" s="3">
        <v>108925.18700000002</v>
      </c>
      <c r="F325" s="8" t="s">
        <v>226</v>
      </c>
      <c r="G325" s="9" t="s">
        <v>1407</v>
      </c>
      <c r="H325" s="9" t="s">
        <v>232</v>
      </c>
      <c r="I325" s="10" t="s">
        <v>1546</v>
      </c>
      <c r="J325" s="11">
        <v>108925.18700000001</v>
      </c>
      <c r="K325" t="b">
        <f t="shared" si="25"/>
        <v>1</v>
      </c>
      <c r="L325" t="b">
        <f t="shared" si="26"/>
        <v>1</v>
      </c>
      <c r="M325" t="b">
        <f t="shared" si="27"/>
        <v>1</v>
      </c>
      <c r="N325" t="b">
        <f t="shared" si="28"/>
        <v>1</v>
      </c>
      <c r="O325" s="13">
        <f t="shared" si="29"/>
        <v>0</v>
      </c>
    </row>
    <row r="326" spans="1:15" ht="61.2" hidden="1" x14ac:dyDescent="0.3">
      <c r="A326" s="1" t="s">
        <v>226</v>
      </c>
      <c r="B326" s="1" t="s">
        <v>1407</v>
      </c>
      <c r="C326" s="1" t="s">
        <v>939</v>
      </c>
      <c r="D326" s="2" t="s">
        <v>1547</v>
      </c>
      <c r="E326" s="3">
        <v>1853.6999999999998</v>
      </c>
      <c r="F326" s="8" t="s">
        <v>226</v>
      </c>
      <c r="G326" s="9" t="s">
        <v>1407</v>
      </c>
      <c r="H326" s="9" t="s">
        <v>939</v>
      </c>
      <c r="I326" s="10" t="s">
        <v>1547</v>
      </c>
      <c r="J326" s="11">
        <v>1853.7</v>
      </c>
      <c r="K326" t="b">
        <f t="shared" si="25"/>
        <v>1</v>
      </c>
      <c r="L326" t="b">
        <f t="shared" si="26"/>
        <v>1</v>
      </c>
      <c r="M326" t="b">
        <f t="shared" si="27"/>
        <v>1</v>
      </c>
      <c r="N326" t="b">
        <f t="shared" si="28"/>
        <v>1</v>
      </c>
      <c r="O326" s="13">
        <f t="shared" si="29"/>
        <v>0</v>
      </c>
    </row>
    <row r="327" spans="1:15" ht="72" hidden="1" x14ac:dyDescent="0.3">
      <c r="A327" s="1" t="s">
        <v>226</v>
      </c>
      <c r="B327" s="1" t="s">
        <v>1407</v>
      </c>
      <c r="C327" s="1" t="s">
        <v>941</v>
      </c>
      <c r="D327" s="2" t="s">
        <v>1549</v>
      </c>
      <c r="E327" s="3">
        <v>1853.6999999999998</v>
      </c>
      <c r="F327" s="8" t="s">
        <v>226</v>
      </c>
      <c r="G327" s="9" t="s">
        <v>1407</v>
      </c>
      <c r="H327" s="9" t="s">
        <v>941</v>
      </c>
      <c r="I327" s="10" t="s">
        <v>1549</v>
      </c>
      <c r="J327" s="11">
        <v>1853.7</v>
      </c>
      <c r="K327" t="b">
        <f t="shared" si="25"/>
        <v>1</v>
      </c>
      <c r="L327" t="b">
        <f t="shared" si="26"/>
        <v>1</v>
      </c>
      <c r="M327" t="b">
        <f t="shared" si="27"/>
        <v>1</v>
      </c>
      <c r="N327" t="b">
        <f t="shared" si="28"/>
        <v>1</v>
      </c>
      <c r="O327" s="13">
        <f t="shared" si="29"/>
        <v>0</v>
      </c>
    </row>
    <row r="328" spans="1:15" ht="60" hidden="1" x14ac:dyDescent="0.3">
      <c r="A328" s="1" t="s">
        <v>226</v>
      </c>
      <c r="B328" s="1" t="s">
        <v>1407</v>
      </c>
      <c r="C328" s="1" t="s">
        <v>929</v>
      </c>
      <c r="D328" s="2" t="s">
        <v>1053</v>
      </c>
      <c r="E328" s="3">
        <v>1853.6999999999998</v>
      </c>
      <c r="F328" s="8" t="s">
        <v>226</v>
      </c>
      <c r="G328" s="9" t="s">
        <v>1407</v>
      </c>
      <c r="H328" s="9" t="s">
        <v>929</v>
      </c>
      <c r="I328" s="10" t="s">
        <v>1053</v>
      </c>
      <c r="J328" s="11">
        <v>1853.7</v>
      </c>
      <c r="K328" t="b">
        <f t="shared" si="25"/>
        <v>1</v>
      </c>
      <c r="L328" t="b">
        <f t="shared" si="26"/>
        <v>1</v>
      </c>
      <c r="M328" t="b">
        <f t="shared" si="27"/>
        <v>1</v>
      </c>
      <c r="N328" t="b">
        <f t="shared" si="28"/>
        <v>1</v>
      </c>
      <c r="O328" s="13">
        <f t="shared" si="29"/>
        <v>0</v>
      </c>
    </row>
    <row r="329" spans="1:15" ht="51" hidden="1" x14ac:dyDescent="0.3">
      <c r="A329" s="1" t="s">
        <v>226</v>
      </c>
      <c r="B329" s="1" t="s">
        <v>1407</v>
      </c>
      <c r="C329" s="1" t="s">
        <v>962</v>
      </c>
      <c r="D329" s="2" t="s">
        <v>851</v>
      </c>
      <c r="E329" s="3">
        <v>2574.1</v>
      </c>
      <c r="F329" s="8" t="s">
        <v>226</v>
      </c>
      <c r="G329" s="9" t="s">
        <v>1407</v>
      </c>
      <c r="H329" s="9" t="s">
        <v>962</v>
      </c>
      <c r="I329" s="10" t="s">
        <v>851</v>
      </c>
      <c r="J329" s="11">
        <v>2574.1</v>
      </c>
      <c r="K329" t="b">
        <f t="shared" si="25"/>
        <v>1</v>
      </c>
      <c r="L329" t="b">
        <f t="shared" si="26"/>
        <v>1</v>
      </c>
      <c r="M329" t="b">
        <f t="shared" si="27"/>
        <v>1</v>
      </c>
      <c r="N329" t="b">
        <f t="shared" si="28"/>
        <v>1</v>
      </c>
      <c r="O329" s="13">
        <f t="shared" si="29"/>
        <v>0</v>
      </c>
    </row>
    <row r="330" spans="1:15" ht="102" hidden="1" x14ac:dyDescent="0.3">
      <c r="A330" s="1" t="s">
        <v>226</v>
      </c>
      <c r="B330" s="1" t="s">
        <v>1407</v>
      </c>
      <c r="C330" s="1" t="s">
        <v>963</v>
      </c>
      <c r="D330" s="2" t="s">
        <v>852</v>
      </c>
      <c r="E330" s="3">
        <v>1845.3</v>
      </c>
      <c r="F330" s="8" t="s">
        <v>226</v>
      </c>
      <c r="G330" s="9" t="s">
        <v>1407</v>
      </c>
      <c r="H330" s="9" t="s">
        <v>963</v>
      </c>
      <c r="I330" s="10" t="s">
        <v>852</v>
      </c>
      <c r="J330" s="11">
        <v>1845.3</v>
      </c>
      <c r="K330" t="b">
        <f t="shared" si="25"/>
        <v>1</v>
      </c>
      <c r="L330" t="b">
        <f t="shared" si="26"/>
        <v>1</v>
      </c>
      <c r="M330" t="b">
        <f t="shared" si="27"/>
        <v>1</v>
      </c>
      <c r="N330" t="b">
        <f t="shared" si="28"/>
        <v>1</v>
      </c>
      <c r="O330" s="13">
        <f t="shared" si="29"/>
        <v>0</v>
      </c>
    </row>
    <row r="331" spans="1:15" ht="142.80000000000001" hidden="1" x14ac:dyDescent="0.3">
      <c r="A331" s="1" t="s">
        <v>226</v>
      </c>
      <c r="B331" s="1" t="s">
        <v>1407</v>
      </c>
      <c r="C331" s="1" t="s">
        <v>950</v>
      </c>
      <c r="D331" s="2" t="s">
        <v>1574</v>
      </c>
      <c r="E331" s="3">
        <v>1845.3</v>
      </c>
      <c r="F331" s="8" t="s">
        <v>226</v>
      </c>
      <c r="G331" s="9" t="s">
        <v>1407</v>
      </c>
      <c r="H331" s="9" t="s">
        <v>950</v>
      </c>
      <c r="I331" s="10" t="s">
        <v>1574</v>
      </c>
      <c r="J331" s="11">
        <v>1845.3</v>
      </c>
      <c r="K331" t="b">
        <f t="shared" si="25"/>
        <v>1</v>
      </c>
      <c r="L331" t="b">
        <f t="shared" si="26"/>
        <v>1</v>
      </c>
      <c r="M331" t="b">
        <f t="shared" si="27"/>
        <v>1</v>
      </c>
      <c r="N331" t="b">
        <f t="shared" si="28"/>
        <v>1</v>
      </c>
      <c r="O331" s="13">
        <f t="shared" si="29"/>
        <v>0</v>
      </c>
    </row>
    <row r="332" spans="1:15" ht="72" hidden="1" x14ac:dyDescent="0.3">
      <c r="A332" s="1" t="s">
        <v>226</v>
      </c>
      <c r="B332" s="1" t="s">
        <v>1407</v>
      </c>
      <c r="C332" s="1" t="s">
        <v>964</v>
      </c>
      <c r="D332" s="2" t="s">
        <v>853</v>
      </c>
      <c r="E332" s="3">
        <v>728.8</v>
      </c>
      <c r="F332" s="8" t="s">
        <v>226</v>
      </c>
      <c r="G332" s="9" t="s">
        <v>1407</v>
      </c>
      <c r="H332" s="9" t="s">
        <v>964</v>
      </c>
      <c r="I332" s="10" t="s">
        <v>853</v>
      </c>
      <c r="J332" s="11">
        <v>728.8</v>
      </c>
      <c r="K332" t="b">
        <f t="shared" si="25"/>
        <v>1</v>
      </c>
      <c r="L332" t="b">
        <f t="shared" si="26"/>
        <v>1</v>
      </c>
      <c r="M332" t="b">
        <f t="shared" si="27"/>
        <v>1</v>
      </c>
      <c r="N332" t="b">
        <f t="shared" si="28"/>
        <v>1</v>
      </c>
      <c r="O332" s="13">
        <f t="shared" si="29"/>
        <v>0</v>
      </c>
    </row>
    <row r="333" spans="1:15" ht="60" hidden="1" x14ac:dyDescent="0.3">
      <c r="A333" s="1" t="s">
        <v>226</v>
      </c>
      <c r="B333" s="1" t="s">
        <v>1407</v>
      </c>
      <c r="C333" s="1" t="s">
        <v>951</v>
      </c>
      <c r="D333" s="2" t="s">
        <v>1053</v>
      </c>
      <c r="E333" s="3">
        <v>728.8</v>
      </c>
      <c r="F333" s="8" t="s">
        <v>226</v>
      </c>
      <c r="G333" s="9" t="s">
        <v>1407</v>
      </c>
      <c r="H333" s="9" t="s">
        <v>951</v>
      </c>
      <c r="I333" s="10" t="s">
        <v>1053</v>
      </c>
      <c r="J333" s="11">
        <v>728.8</v>
      </c>
      <c r="K333" t="b">
        <f t="shared" si="25"/>
        <v>1</v>
      </c>
      <c r="L333" t="b">
        <f t="shared" si="26"/>
        <v>1</v>
      </c>
      <c r="M333" t="b">
        <f t="shared" si="27"/>
        <v>1</v>
      </c>
      <c r="N333" t="b">
        <f t="shared" si="28"/>
        <v>1</v>
      </c>
      <c r="O333" s="13">
        <f t="shared" si="29"/>
        <v>0</v>
      </c>
    </row>
    <row r="334" spans="1:15" ht="71.400000000000006" hidden="1" x14ac:dyDescent="0.3">
      <c r="A334" s="1" t="s">
        <v>226</v>
      </c>
      <c r="B334" s="1" t="s">
        <v>1407</v>
      </c>
      <c r="C334" s="1" t="s">
        <v>233</v>
      </c>
      <c r="D334" s="2" t="s">
        <v>1570</v>
      </c>
      <c r="E334" s="3">
        <v>104497.38700000002</v>
      </c>
      <c r="F334" s="8" t="s">
        <v>226</v>
      </c>
      <c r="G334" s="9" t="s">
        <v>1407</v>
      </c>
      <c r="H334" s="9" t="s">
        <v>233</v>
      </c>
      <c r="I334" s="10" t="s">
        <v>1570</v>
      </c>
      <c r="J334" s="11">
        <v>104497.387</v>
      </c>
      <c r="K334" t="b">
        <f t="shared" si="25"/>
        <v>1</v>
      </c>
      <c r="L334" t="b">
        <f t="shared" si="26"/>
        <v>1</v>
      </c>
      <c r="M334" t="b">
        <f t="shared" si="27"/>
        <v>1</v>
      </c>
      <c r="N334" t="b">
        <f t="shared" si="28"/>
        <v>1</v>
      </c>
      <c r="O334" s="13">
        <f t="shared" si="29"/>
        <v>0</v>
      </c>
    </row>
    <row r="335" spans="1:15" ht="61.2" hidden="1" x14ac:dyDescent="0.3">
      <c r="A335" s="1" t="s">
        <v>226</v>
      </c>
      <c r="B335" s="1" t="s">
        <v>1407</v>
      </c>
      <c r="C335" s="1" t="s">
        <v>976</v>
      </c>
      <c r="D335" s="2" t="s">
        <v>1571</v>
      </c>
      <c r="E335" s="3">
        <v>79301.287000000011</v>
      </c>
      <c r="F335" s="8" t="s">
        <v>226</v>
      </c>
      <c r="G335" s="9" t="s">
        <v>1407</v>
      </c>
      <c r="H335" s="9" t="s">
        <v>976</v>
      </c>
      <c r="I335" s="10" t="s">
        <v>1571</v>
      </c>
      <c r="J335" s="11">
        <v>79301.286999999997</v>
      </c>
      <c r="K335" t="b">
        <f t="shared" si="25"/>
        <v>1</v>
      </c>
      <c r="L335" t="b">
        <f t="shared" si="26"/>
        <v>1</v>
      </c>
      <c r="M335" t="b">
        <f t="shared" si="27"/>
        <v>1</v>
      </c>
      <c r="N335" t="b">
        <f t="shared" si="28"/>
        <v>1</v>
      </c>
      <c r="O335" s="13">
        <f t="shared" si="29"/>
        <v>0</v>
      </c>
    </row>
    <row r="336" spans="1:15" ht="61.2" hidden="1" x14ac:dyDescent="0.3">
      <c r="A336" s="1" t="s">
        <v>226</v>
      </c>
      <c r="B336" s="1" t="s">
        <v>1407</v>
      </c>
      <c r="C336" s="1" t="s">
        <v>973</v>
      </c>
      <c r="D336" s="2" t="s">
        <v>710</v>
      </c>
      <c r="E336" s="3">
        <v>75054.578000000009</v>
      </c>
      <c r="F336" s="8" t="s">
        <v>226</v>
      </c>
      <c r="G336" s="9" t="s">
        <v>1407</v>
      </c>
      <c r="H336" s="9" t="s">
        <v>973</v>
      </c>
      <c r="I336" s="10" t="s">
        <v>710</v>
      </c>
      <c r="J336" s="11">
        <v>75054.577999999994</v>
      </c>
      <c r="K336" t="b">
        <f t="shared" si="25"/>
        <v>1</v>
      </c>
      <c r="L336" t="b">
        <f t="shared" si="26"/>
        <v>1</v>
      </c>
      <c r="M336" t="b">
        <f t="shared" si="27"/>
        <v>1</v>
      </c>
      <c r="N336" t="b">
        <f t="shared" si="28"/>
        <v>1</v>
      </c>
      <c r="O336" s="13">
        <f t="shared" si="29"/>
        <v>0</v>
      </c>
    </row>
    <row r="337" spans="1:15" ht="72" hidden="1" x14ac:dyDescent="0.3">
      <c r="A337" s="1" t="s">
        <v>226</v>
      </c>
      <c r="B337" s="1" t="s">
        <v>1407</v>
      </c>
      <c r="C337" s="1" t="s">
        <v>1360</v>
      </c>
      <c r="D337" s="2" t="s">
        <v>1361</v>
      </c>
      <c r="E337" s="3">
        <v>1766.019</v>
      </c>
      <c r="F337" s="8" t="s">
        <v>226</v>
      </c>
      <c r="G337" s="9" t="s">
        <v>1407</v>
      </c>
      <c r="H337" s="9" t="s">
        <v>1360</v>
      </c>
      <c r="I337" s="10" t="s">
        <v>1361</v>
      </c>
      <c r="J337" s="11">
        <v>1766.019</v>
      </c>
      <c r="K337" t="b">
        <f t="shared" si="25"/>
        <v>1</v>
      </c>
      <c r="L337" t="b">
        <f t="shared" si="26"/>
        <v>1</v>
      </c>
      <c r="M337" t="b">
        <f t="shared" si="27"/>
        <v>1</v>
      </c>
      <c r="N337" t="b">
        <f t="shared" si="28"/>
        <v>1</v>
      </c>
      <c r="O337" s="13">
        <f t="shared" si="29"/>
        <v>0</v>
      </c>
    </row>
    <row r="338" spans="1:15" ht="36" hidden="1" x14ac:dyDescent="0.3">
      <c r="A338" s="1" t="s">
        <v>226</v>
      </c>
      <c r="B338" s="1" t="s">
        <v>1407</v>
      </c>
      <c r="C338" s="1" t="s">
        <v>974</v>
      </c>
      <c r="D338" s="2" t="s">
        <v>734</v>
      </c>
      <c r="E338" s="3">
        <v>593.3900000000001</v>
      </c>
      <c r="F338" s="8" t="s">
        <v>226</v>
      </c>
      <c r="G338" s="9" t="s">
        <v>1407</v>
      </c>
      <c r="H338" s="9" t="s">
        <v>974</v>
      </c>
      <c r="I338" s="10" t="s">
        <v>734</v>
      </c>
      <c r="J338" s="11">
        <v>593.39</v>
      </c>
      <c r="K338" t="b">
        <f t="shared" si="25"/>
        <v>1</v>
      </c>
      <c r="L338" t="b">
        <f t="shared" si="26"/>
        <v>1</v>
      </c>
      <c r="M338" t="b">
        <f t="shared" si="27"/>
        <v>1</v>
      </c>
      <c r="N338" t="b">
        <f t="shared" si="28"/>
        <v>1</v>
      </c>
      <c r="O338" s="13">
        <f t="shared" si="29"/>
        <v>0</v>
      </c>
    </row>
    <row r="339" spans="1:15" ht="61.2" hidden="1" x14ac:dyDescent="0.3">
      <c r="A339" s="1" t="s">
        <v>226</v>
      </c>
      <c r="B339" s="1" t="s">
        <v>1407</v>
      </c>
      <c r="C339" s="1" t="s">
        <v>975</v>
      </c>
      <c r="D339" s="2" t="s">
        <v>1067</v>
      </c>
      <c r="E339" s="3">
        <v>1887.3</v>
      </c>
      <c r="F339" s="8" t="s">
        <v>226</v>
      </c>
      <c r="G339" s="9" t="s">
        <v>1407</v>
      </c>
      <c r="H339" s="9" t="s">
        <v>975</v>
      </c>
      <c r="I339" s="10" t="s">
        <v>1067</v>
      </c>
      <c r="J339" s="11">
        <v>1887.3</v>
      </c>
      <c r="K339" t="b">
        <f t="shared" si="25"/>
        <v>1</v>
      </c>
      <c r="L339" t="b">
        <f t="shared" si="26"/>
        <v>1</v>
      </c>
      <c r="M339" t="b">
        <f t="shared" si="27"/>
        <v>1</v>
      </c>
      <c r="N339" t="b">
        <f t="shared" si="28"/>
        <v>1</v>
      </c>
      <c r="O339" s="13">
        <f t="shared" si="29"/>
        <v>0</v>
      </c>
    </row>
    <row r="340" spans="1:15" ht="51" hidden="1" x14ac:dyDescent="0.3">
      <c r="A340" s="1" t="s">
        <v>226</v>
      </c>
      <c r="B340" s="1" t="s">
        <v>1407</v>
      </c>
      <c r="C340" s="1" t="s">
        <v>234</v>
      </c>
      <c r="D340" s="2" t="s">
        <v>1575</v>
      </c>
      <c r="E340" s="3">
        <v>22154.400000000001</v>
      </c>
      <c r="F340" s="8" t="s">
        <v>226</v>
      </c>
      <c r="G340" s="9" t="s">
        <v>1407</v>
      </c>
      <c r="H340" s="9" t="s">
        <v>234</v>
      </c>
      <c r="I340" s="10" t="s">
        <v>1575</v>
      </c>
      <c r="J340" s="11">
        <v>22154.400000000001</v>
      </c>
      <c r="K340" t="b">
        <f t="shared" si="25"/>
        <v>1</v>
      </c>
      <c r="L340" t="b">
        <f t="shared" si="26"/>
        <v>1</v>
      </c>
      <c r="M340" t="b">
        <f t="shared" si="27"/>
        <v>1</v>
      </c>
      <c r="N340" t="b">
        <f t="shared" si="28"/>
        <v>1</v>
      </c>
      <c r="O340" s="13">
        <f t="shared" si="29"/>
        <v>0</v>
      </c>
    </row>
    <row r="341" spans="1:15" ht="71.400000000000006" hidden="1" x14ac:dyDescent="0.3">
      <c r="A341" s="1" t="s">
        <v>226</v>
      </c>
      <c r="B341" s="1" t="s">
        <v>1407</v>
      </c>
      <c r="C341" s="1" t="s">
        <v>977</v>
      </c>
      <c r="D341" s="2" t="s">
        <v>1071</v>
      </c>
      <c r="E341" s="3">
        <v>8163.7</v>
      </c>
      <c r="F341" s="8" t="s">
        <v>226</v>
      </c>
      <c r="G341" s="9" t="s">
        <v>1407</v>
      </c>
      <c r="H341" s="9" t="s">
        <v>977</v>
      </c>
      <c r="I341" s="10" t="s">
        <v>1071</v>
      </c>
      <c r="J341" s="11">
        <v>8163.7</v>
      </c>
      <c r="K341" t="b">
        <f t="shared" si="25"/>
        <v>1</v>
      </c>
      <c r="L341" t="b">
        <f t="shared" si="26"/>
        <v>1</v>
      </c>
      <c r="M341" t="b">
        <f t="shared" si="27"/>
        <v>1</v>
      </c>
      <c r="N341" t="b">
        <f t="shared" si="28"/>
        <v>1</v>
      </c>
      <c r="O341" s="13">
        <f t="shared" si="29"/>
        <v>0</v>
      </c>
    </row>
    <row r="342" spans="1:15" ht="72" hidden="1" x14ac:dyDescent="0.3">
      <c r="A342" s="1" t="s">
        <v>226</v>
      </c>
      <c r="B342" s="1" t="s">
        <v>1407</v>
      </c>
      <c r="C342" s="1" t="s">
        <v>978</v>
      </c>
      <c r="D342" s="2" t="s">
        <v>1072</v>
      </c>
      <c r="E342" s="3">
        <v>8400.7999999999993</v>
      </c>
      <c r="F342" s="8" t="s">
        <v>226</v>
      </c>
      <c r="G342" s="9" t="s">
        <v>1407</v>
      </c>
      <c r="H342" s="9" t="s">
        <v>978</v>
      </c>
      <c r="I342" s="10" t="s">
        <v>1072</v>
      </c>
      <c r="J342" s="11">
        <v>8400.7999999999993</v>
      </c>
      <c r="K342" t="b">
        <f t="shared" si="25"/>
        <v>1</v>
      </c>
      <c r="L342" t="b">
        <f t="shared" si="26"/>
        <v>1</v>
      </c>
      <c r="M342" t="b">
        <f t="shared" si="27"/>
        <v>1</v>
      </c>
      <c r="N342" t="b">
        <f t="shared" si="28"/>
        <v>1</v>
      </c>
      <c r="O342" s="13">
        <f t="shared" si="29"/>
        <v>0</v>
      </c>
    </row>
    <row r="343" spans="1:15" ht="61.2" hidden="1" x14ac:dyDescent="0.3">
      <c r="A343" s="1" t="s">
        <v>226</v>
      </c>
      <c r="B343" s="1" t="s">
        <v>1407</v>
      </c>
      <c r="C343" s="1" t="s">
        <v>229</v>
      </c>
      <c r="D343" s="2" t="s">
        <v>1576</v>
      </c>
      <c r="E343" s="3">
        <v>1529.9</v>
      </c>
      <c r="F343" s="8" t="s">
        <v>226</v>
      </c>
      <c r="G343" s="9" t="s">
        <v>1407</v>
      </c>
      <c r="H343" s="9" t="s">
        <v>229</v>
      </c>
      <c r="I343" s="10" t="s">
        <v>1576</v>
      </c>
      <c r="J343" s="11">
        <v>1529.9</v>
      </c>
      <c r="K343" t="b">
        <f t="shared" si="25"/>
        <v>1</v>
      </c>
      <c r="L343" t="b">
        <f t="shared" si="26"/>
        <v>1</v>
      </c>
      <c r="M343" t="b">
        <f t="shared" si="27"/>
        <v>1</v>
      </c>
      <c r="N343" t="b">
        <f t="shared" si="28"/>
        <v>1</v>
      </c>
      <c r="O343" s="13">
        <f t="shared" si="29"/>
        <v>0</v>
      </c>
    </row>
    <row r="344" spans="1:15" ht="40.799999999999997" hidden="1" x14ac:dyDescent="0.3">
      <c r="A344" s="1" t="s">
        <v>226</v>
      </c>
      <c r="B344" s="1" t="s">
        <v>1407</v>
      </c>
      <c r="C344" s="1" t="s">
        <v>979</v>
      </c>
      <c r="D344" s="2" t="s">
        <v>1074</v>
      </c>
      <c r="E344" s="3">
        <v>4060</v>
      </c>
      <c r="F344" s="8" t="s">
        <v>226</v>
      </c>
      <c r="G344" s="9" t="s">
        <v>1407</v>
      </c>
      <c r="H344" s="9" t="s">
        <v>979</v>
      </c>
      <c r="I344" s="10" t="s">
        <v>1074</v>
      </c>
      <c r="J344" s="11">
        <v>4060</v>
      </c>
      <c r="K344" t="b">
        <f t="shared" si="25"/>
        <v>1</v>
      </c>
      <c r="L344" t="b">
        <f t="shared" si="26"/>
        <v>1</v>
      </c>
      <c r="M344" t="b">
        <f t="shared" si="27"/>
        <v>1</v>
      </c>
      <c r="N344" t="b">
        <f t="shared" si="28"/>
        <v>1</v>
      </c>
      <c r="O344" s="13">
        <f t="shared" si="29"/>
        <v>0</v>
      </c>
    </row>
    <row r="345" spans="1:15" ht="72" hidden="1" x14ac:dyDescent="0.3">
      <c r="A345" s="1" t="s">
        <v>226</v>
      </c>
      <c r="B345" s="1" t="s">
        <v>1407</v>
      </c>
      <c r="C345" s="1" t="s">
        <v>983</v>
      </c>
      <c r="D345" s="2" t="s">
        <v>1577</v>
      </c>
      <c r="E345" s="3">
        <v>53.1</v>
      </c>
      <c r="F345" s="8" t="s">
        <v>226</v>
      </c>
      <c r="G345" s="9" t="s">
        <v>1407</v>
      </c>
      <c r="H345" s="9" t="s">
        <v>983</v>
      </c>
      <c r="I345" s="10" t="s">
        <v>1577</v>
      </c>
      <c r="J345" s="11">
        <v>53.1</v>
      </c>
      <c r="K345" t="b">
        <f t="shared" si="25"/>
        <v>1</v>
      </c>
      <c r="L345" t="b">
        <f t="shared" si="26"/>
        <v>1</v>
      </c>
      <c r="M345" t="b">
        <f t="shared" si="27"/>
        <v>1</v>
      </c>
      <c r="N345" t="b">
        <f t="shared" si="28"/>
        <v>1</v>
      </c>
      <c r="O345" s="13">
        <f t="shared" si="29"/>
        <v>0</v>
      </c>
    </row>
    <row r="346" spans="1:15" ht="60" hidden="1" x14ac:dyDescent="0.3">
      <c r="A346" s="1" t="s">
        <v>226</v>
      </c>
      <c r="B346" s="1" t="s">
        <v>1407</v>
      </c>
      <c r="C346" s="1" t="s">
        <v>980</v>
      </c>
      <c r="D346" s="2" t="s">
        <v>1053</v>
      </c>
      <c r="E346" s="3">
        <v>53.1</v>
      </c>
      <c r="F346" s="8" t="s">
        <v>226</v>
      </c>
      <c r="G346" s="9" t="s">
        <v>1407</v>
      </c>
      <c r="H346" s="9" t="s">
        <v>980</v>
      </c>
      <c r="I346" s="10" t="s">
        <v>1053</v>
      </c>
      <c r="J346" s="11">
        <v>53.1</v>
      </c>
      <c r="K346" t="b">
        <f t="shared" si="25"/>
        <v>1</v>
      </c>
      <c r="L346" t="b">
        <f t="shared" si="26"/>
        <v>1</v>
      </c>
      <c r="M346" t="b">
        <f t="shared" si="27"/>
        <v>1</v>
      </c>
      <c r="N346" t="b">
        <f t="shared" si="28"/>
        <v>1</v>
      </c>
      <c r="O346" s="13">
        <f t="shared" si="29"/>
        <v>0</v>
      </c>
    </row>
    <row r="347" spans="1:15" ht="51" hidden="1" x14ac:dyDescent="0.3">
      <c r="A347" s="1" t="s">
        <v>226</v>
      </c>
      <c r="B347" s="1" t="s">
        <v>1407</v>
      </c>
      <c r="C347" s="1" t="s">
        <v>984</v>
      </c>
      <c r="D347" s="2" t="s">
        <v>1578</v>
      </c>
      <c r="E347" s="3">
        <v>2988.6</v>
      </c>
      <c r="F347" s="8" t="s">
        <v>226</v>
      </c>
      <c r="G347" s="9" t="s">
        <v>1407</v>
      </c>
      <c r="H347" s="9" t="s">
        <v>984</v>
      </c>
      <c r="I347" s="10" t="s">
        <v>1578</v>
      </c>
      <c r="J347" s="11">
        <v>2988.6</v>
      </c>
      <c r="K347" t="b">
        <f t="shared" si="25"/>
        <v>1</v>
      </c>
      <c r="L347" t="b">
        <f t="shared" si="26"/>
        <v>1</v>
      </c>
      <c r="M347" t="b">
        <f t="shared" si="27"/>
        <v>1</v>
      </c>
      <c r="N347" t="b">
        <f t="shared" si="28"/>
        <v>1</v>
      </c>
      <c r="O347" s="13">
        <f t="shared" si="29"/>
        <v>0</v>
      </c>
    </row>
    <row r="348" spans="1:15" ht="30.6" hidden="1" x14ac:dyDescent="0.3">
      <c r="A348" s="1" t="s">
        <v>226</v>
      </c>
      <c r="B348" s="1" t="s">
        <v>1407</v>
      </c>
      <c r="C348" s="1" t="s">
        <v>981</v>
      </c>
      <c r="D348" s="2" t="s">
        <v>1579</v>
      </c>
      <c r="E348" s="3">
        <v>2988.6</v>
      </c>
      <c r="F348" s="8" t="s">
        <v>226</v>
      </c>
      <c r="G348" s="9" t="s">
        <v>1407</v>
      </c>
      <c r="H348" s="9" t="s">
        <v>981</v>
      </c>
      <c r="I348" s="10" t="s">
        <v>1579</v>
      </c>
      <c r="J348" s="11">
        <v>2988.6</v>
      </c>
      <c r="K348" t="b">
        <f t="shared" si="25"/>
        <v>1</v>
      </c>
      <c r="L348" t="b">
        <f t="shared" si="26"/>
        <v>1</v>
      </c>
      <c r="M348" t="b">
        <f t="shared" si="27"/>
        <v>1</v>
      </c>
      <c r="N348" t="b">
        <f t="shared" si="28"/>
        <v>1</v>
      </c>
      <c r="O348" s="13">
        <f t="shared" si="29"/>
        <v>0</v>
      </c>
    </row>
    <row r="349" spans="1:15" ht="51" hidden="1" x14ac:dyDescent="0.3">
      <c r="A349" s="1" t="s">
        <v>226</v>
      </c>
      <c r="B349" s="1" t="s">
        <v>1407</v>
      </c>
      <c r="C349" s="1" t="s">
        <v>917</v>
      </c>
      <c r="D349" s="2" t="s">
        <v>834</v>
      </c>
      <c r="E349" s="3">
        <v>70.099999999999994</v>
      </c>
      <c r="F349" s="8" t="s">
        <v>226</v>
      </c>
      <c r="G349" s="9" t="s">
        <v>1407</v>
      </c>
      <c r="H349" s="9" t="s">
        <v>917</v>
      </c>
      <c r="I349" s="10" t="s">
        <v>834</v>
      </c>
      <c r="J349" s="11">
        <v>70.099999999999994</v>
      </c>
      <c r="K349" t="b">
        <f t="shared" si="25"/>
        <v>1</v>
      </c>
      <c r="L349" t="b">
        <f t="shared" si="26"/>
        <v>1</v>
      </c>
      <c r="M349" t="b">
        <f t="shared" si="27"/>
        <v>1</v>
      </c>
      <c r="N349" t="b">
        <f t="shared" si="28"/>
        <v>1</v>
      </c>
      <c r="O349" s="13">
        <f t="shared" si="29"/>
        <v>0</v>
      </c>
    </row>
    <row r="350" spans="1:15" ht="91.8" hidden="1" x14ac:dyDescent="0.3">
      <c r="A350" s="1" t="s">
        <v>226</v>
      </c>
      <c r="B350" s="1" t="s">
        <v>1407</v>
      </c>
      <c r="C350" s="1" t="s">
        <v>944</v>
      </c>
      <c r="D350" s="2" t="s">
        <v>837</v>
      </c>
      <c r="E350" s="3">
        <v>70.099999999999994</v>
      </c>
      <c r="F350" s="8" t="s">
        <v>226</v>
      </c>
      <c r="G350" s="9" t="s">
        <v>1407</v>
      </c>
      <c r="H350" s="9" t="s">
        <v>944</v>
      </c>
      <c r="I350" s="10" t="s">
        <v>837</v>
      </c>
      <c r="J350" s="11">
        <v>70.099999999999994</v>
      </c>
      <c r="K350" t="b">
        <f t="shared" si="25"/>
        <v>1</v>
      </c>
      <c r="L350" t="b">
        <f t="shared" si="26"/>
        <v>1</v>
      </c>
      <c r="M350" t="b">
        <f t="shared" si="27"/>
        <v>1</v>
      </c>
      <c r="N350" t="b">
        <f t="shared" si="28"/>
        <v>1</v>
      </c>
      <c r="O350" s="13">
        <f t="shared" si="29"/>
        <v>0</v>
      </c>
    </row>
    <row r="351" spans="1:15" ht="102" hidden="1" x14ac:dyDescent="0.3">
      <c r="A351" s="1" t="s">
        <v>226</v>
      </c>
      <c r="B351" s="1" t="s">
        <v>1407</v>
      </c>
      <c r="C351" s="1" t="s">
        <v>946</v>
      </c>
      <c r="D351" s="2" t="s">
        <v>850</v>
      </c>
      <c r="E351" s="3">
        <v>70.099999999999994</v>
      </c>
      <c r="F351" s="8" t="s">
        <v>226</v>
      </c>
      <c r="G351" s="9" t="s">
        <v>1407</v>
      </c>
      <c r="H351" s="9" t="s">
        <v>946</v>
      </c>
      <c r="I351" s="10" t="s">
        <v>850</v>
      </c>
      <c r="J351" s="11">
        <v>70.099999999999994</v>
      </c>
      <c r="K351" t="b">
        <f t="shared" si="25"/>
        <v>1</v>
      </c>
      <c r="L351" t="b">
        <f t="shared" si="26"/>
        <v>1</v>
      </c>
      <c r="M351" t="b">
        <f t="shared" si="27"/>
        <v>1</v>
      </c>
      <c r="N351" t="b">
        <f t="shared" si="28"/>
        <v>1</v>
      </c>
      <c r="O351" s="13">
        <f t="shared" si="29"/>
        <v>0</v>
      </c>
    </row>
    <row r="352" spans="1:15" ht="51" hidden="1" x14ac:dyDescent="0.3">
      <c r="A352" s="1" t="s">
        <v>226</v>
      </c>
      <c r="B352" s="1" t="s">
        <v>1407</v>
      </c>
      <c r="C352" s="1" t="s">
        <v>937</v>
      </c>
      <c r="D352" s="2" t="s">
        <v>1107</v>
      </c>
      <c r="E352" s="3">
        <v>70.099999999999994</v>
      </c>
      <c r="F352" s="8" t="s">
        <v>226</v>
      </c>
      <c r="G352" s="9" t="s">
        <v>1407</v>
      </c>
      <c r="H352" s="9" t="s">
        <v>937</v>
      </c>
      <c r="I352" s="10" t="s">
        <v>1107</v>
      </c>
      <c r="J352" s="11">
        <v>70.099999999999994</v>
      </c>
      <c r="K352" t="b">
        <f t="shared" si="25"/>
        <v>1</v>
      </c>
      <c r="L352" t="b">
        <f t="shared" si="26"/>
        <v>1</v>
      </c>
      <c r="M352" t="b">
        <f t="shared" si="27"/>
        <v>1</v>
      </c>
      <c r="N352" t="b">
        <f t="shared" si="28"/>
        <v>1</v>
      </c>
      <c r="O352" s="13">
        <f t="shared" si="29"/>
        <v>0</v>
      </c>
    </row>
    <row r="353" spans="1:15" ht="51" hidden="1" x14ac:dyDescent="0.3">
      <c r="A353" s="1" t="s">
        <v>226</v>
      </c>
      <c r="B353" s="1" t="s">
        <v>1407</v>
      </c>
      <c r="C353" s="1" t="s">
        <v>62</v>
      </c>
      <c r="D353" s="2" t="s">
        <v>1196</v>
      </c>
      <c r="E353" s="3">
        <v>236130.05143999998</v>
      </c>
      <c r="F353" s="8" t="s">
        <v>226</v>
      </c>
      <c r="G353" s="9" t="s">
        <v>1407</v>
      </c>
      <c r="H353" s="9" t="s">
        <v>62</v>
      </c>
      <c r="I353" s="10" t="s">
        <v>1196</v>
      </c>
      <c r="J353" s="11">
        <v>236130.05100000001</v>
      </c>
      <c r="K353" t="b">
        <f t="shared" si="25"/>
        <v>1</v>
      </c>
      <c r="L353" t="b">
        <f t="shared" si="26"/>
        <v>1</v>
      </c>
      <c r="M353" t="b">
        <f t="shared" si="27"/>
        <v>1</v>
      </c>
      <c r="N353" t="b">
        <f t="shared" si="28"/>
        <v>1</v>
      </c>
      <c r="O353" s="13">
        <f t="shared" si="29"/>
        <v>4.3999997433274984E-4</v>
      </c>
    </row>
    <row r="354" spans="1:15" ht="36" hidden="1" x14ac:dyDescent="0.3">
      <c r="A354" s="1" t="s">
        <v>226</v>
      </c>
      <c r="B354" s="1" t="s">
        <v>1407</v>
      </c>
      <c r="C354" s="1" t="s">
        <v>83</v>
      </c>
      <c r="D354" s="2" t="s">
        <v>1288</v>
      </c>
      <c r="E354" s="3">
        <v>209925.09999999998</v>
      </c>
      <c r="F354" s="8" t="s">
        <v>226</v>
      </c>
      <c r="G354" s="9" t="s">
        <v>1407</v>
      </c>
      <c r="H354" s="9" t="s">
        <v>83</v>
      </c>
      <c r="I354" s="10" t="s">
        <v>1288</v>
      </c>
      <c r="J354" s="11">
        <v>209925.1</v>
      </c>
      <c r="K354" t="b">
        <f t="shared" si="25"/>
        <v>1</v>
      </c>
      <c r="L354" t="b">
        <f t="shared" si="26"/>
        <v>1</v>
      </c>
      <c r="M354" t="b">
        <f t="shared" si="27"/>
        <v>1</v>
      </c>
      <c r="N354" t="b">
        <f t="shared" si="28"/>
        <v>1</v>
      </c>
      <c r="O354" s="13">
        <f t="shared" si="29"/>
        <v>0</v>
      </c>
    </row>
    <row r="355" spans="1:15" ht="61.2" hidden="1" x14ac:dyDescent="0.3">
      <c r="A355" s="1" t="s">
        <v>226</v>
      </c>
      <c r="B355" s="1" t="s">
        <v>1407</v>
      </c>
      <c r="C355" s="1" t="s">
        <v>84</v>
      </c>
      <c r="D355" s="2" t="s">
        <v>710</v>
      </c>
      <c r="E355" s="3">
        <v>45289.3</v>
      </c>
      <c r="F355" s="8" t="s">
        <v>226</v>
      </c>
      <c r="G355" s="9" t="s">
        <v>1407</v>
      </c>
      <c r="H355" s="9" t="s">
        <v>84</v>
      </c>
      <c r="I355" s="10" t="s">
        <v>710</v>
      </c>
      <c r="J355" s="11">
        <v>45289.3</v>
      </c>
      <c r="K355" t="b">
        <f t="shared" si="25"/>
        <v>1</v>
      </c>
      <c r="L355" t="b">
        <f t="shared" si="26"/>
        <v>1</v>
      </c>
      <c r="M355" t="b">
        <f t="shared" si="27"/>
        <v>1</v>
      </c>
      <c r="N355" t="b">
        <f t="shared" si="28"/>
        <v>1</v>
      </c>
      <c r="O355" s="13">
        <f t="shared" si="29"/>
        <v>0</v>
      </c>
    </row>
    <row r="356" spans="1:15" ht="30.6" hidden="1" x14ac:dyDescent="0.3">
      <c r="A356" s="1" t="s">
        <v>226</v>
      </c>
      <c r="B356" s="1" t="s">
        <v>1407</v>
      </c>
      <c r="C356" s="1" t="s">
        <v>1358</v>
      </c>
      <c r="D356" s="2" t="s">
        <v>1359</v>
      </c>
      <c r="E356" s="3">
        <v>208</v>
      </c>
      <c r="F356" s="8" t="s">
        <v>226</v>
      </c>
      <c r="G356" s="9" t="s">
        <v>1407</v>
      </c>
      <c r="H356" s="9" t="s">
        <v>1358</v>
      </c>
      <c r="I356" s="10" t="s">
        <v>1359</v>
      </c>
      <c r="J356" s="11">
        <v>208</v>
      </c>
      <c r="K356" t="b">
        <f t="shared" si="25"/>
        <v>1</v>
      </c>
      <c r="L356" t="b">
        <f t="shared" si="26"/>
        <v>1</v>
      </c>
      <c r="M356" t="b">
        <f t="shared" si="27"/>
        <v>1</v>
      </c>
      <c r="N356" t="b">
        <f t="shared" si="28"/>
        <v>1</v>
      </c>
      <c r="O356" s="13">
        <f t="shared" si="29"/>
        <v>0</v>
      </c>
    </row>
    <row r="357" spans="1:15" ht="60" hidden="1" x14ac:dyDescent="0.3">
      <c r="A357" s="1" t="s">
        <v>226</v>
      </c>
      <c r="B357" s="1" t="s">
        <v>1407</v>
      </c>
      <c r="C357" s="1" t="s">
        <v>1255</v>
      </c>
      <c r="D357" s="2" t="s">
        <v>1053</v>
      </c>
      <c r="E357" s="3">
        <v>164427.79999999999</v>
      </c>
      <c r="F357" s="8" t="s">
        <v>226</v>
      </c>
      <c r="G357" s="9" t="s">
        <v>1407</v>
      </c>
      <c r="H357" s="9" t="s">
        <v>1255</v>
      </c>
      <c r="I357" s="10" t="s">
        <v>1053</v>
      </c>
      <c r="J357" s="11">
        <v>164427.79999999999</v>
      </c>
      <c r="K357" t="b">
        <f t="shared" si="25"/>
        <v>1</v>
      </c>
      <c r="L357" t="b">
        <f t="shared" si="26"/>
        <v>1</v>
      </c>
      <c r="M357" t="b">
        <f t="shared" si="27"/>
        <v>1</v>
      </c>
      <c r="N357" t="b">
        <f t="shared" si="28"/>
        <v>1</v>
      </c>
      <c r="O357" s="13">
        <f t="shared" si="29"/>
        <v>0</v>
      </c>
    </row>
    <row r="358" spans="1:15" ht="71.400000000000006" hidden="1" x14ac:dyDescent="0.3">
      <c r="A358" s="1" t="s">
        <v>226</v>
      </c>
      <c r="B358" s="1" t="s">
        <v>1407</v>
      </c>
      <c r="C358" s="9" t="s">
        <v>527</v>
      </c>
      <c r="D358" s="10" t="s">
        <v>114</v>
      </c>
      <c r="E358" s="3">
        <v>26204.951440000001</v>
      </c>
      <c r="F358" s="8" t="s">
        <v>226</v>
      </c>
      <c r="G358" s="9" t="s">
        <v>1407</v>
      </c>
      <c r="H358" s="9" t="s">
        <v>527</v>
      </c>
      <c r="I358" s="10" t="s">
        <v>114</v>
      </c>
      <c r="J358" s="11">
        <v>26204.951000000001</v>
      </c>
      <c r="K358" t="b">
        <f t="shared" si="25"/>
        <v>1</v>
      </c>
      <c r="L358" t="b">
        <f t="shared" si="26"/>
        <v>1</v>
      </c>
      <c r="M358" t="b">
        <f t="shared" si="27"/>
        <v>1</v>
      </c>
      <c r="N358" t="b">
        <f t="shared" si="28"/>
        <v>1</v>
      </c>
      <c r="O358" s="13">
        <f t="shared" si="29"/>
        <v>4.3999999979860149E-4</v>
      </c>
    </row>
    <row r="359" spans="1:15" ht="61.2" hidden="1" x14ac:dyDescent="0.3">
      <c r="A359" s="1" t="s">
        <v>226</v>
      </c>
      <c r="B359" s="1" t="s">
        <v>1407</v>
      </c>
      <c r="C359" s="1" t="s">
        <v>65</v>
      </c>
      <c r="D359" s="2" t="s">
        <v>1228</v>
      </c>
      <c r="E359" s="3">
        <v>79065.100000000006</v>
      </c>
      <c r="F359" s="8" t="s">
        <v>226</v>
      </c>
      <c r="G359" s="9" t="s">
        <v>1407</v>
      </c>
      <c r="H359" s="9" t="s">
        <v>65</v>
      </c>
      <c r="I359" s="10" t="s">
        <v>1228</v>
      </c>
      <c r="J359" s="11">
        <v>79065.100000000006</v>
      </c>
      <c r="K359" t="b">
        <f t="shared" si="25"/>
        <v>1</v>
      </c>
      <c r="L359" t="b">
        <f t="shared" si="26"/>
        <v>1</v>
      </c>
      <c r="M359" t="b">
        <f t="shared" si="27"/>
        <v>1</v>
      </c>
      <c r="N359" t="b">
        <f t="shared" si="28"/>
        <v>1</v>
      </c>
      <c r="O359" s="13">
        <f t="shared" si="29"/>
        <v>0</v>
      </c>
    </row>
    <row r="360" spans="1:15" ht="36" hidden="1" x14ac:dyDescent="0.3">
      <c r="A360" s="1" t="s">
        <v>226</v>
      </c>
      <c r="B360" s="1" t="s">
        <v>1407</v>
      </c>
      <c r="C360" s="1" t="s">
        <v>66</v>
      </c>
      <c r="D360" s="2" t="s">
        <v>1231</v>
      </c>
      <c r="E360" s="3">
        <v>79065.100000000006</v>
      </c>
      <c r="F360" s="8" t="s">
        <v>226</v>
      </c>
      <c r="G360" s="9" t="s">
        <v>1407</v>
      </c>
      <c r="H360" s="9" t="s">
        <v>66</v>
      </c>
      <c r="I360" s="10" t="s">
        <v>1231</v>
      </c>
      <c r="J360" s="11">
        <v>79065.100000000006</v>
      </c>
      <c r="K360" t="b">
        <f t="shared" si="25"/>
        <v>1</v>
      </c>
      <c r="L360" t="b">
        <f t="shared" si="26"/>
        <v>1</v>
      </c>
      <c r="M360" t="b">
        <f t="shared" si="27"/>
        <v>1</v>
      </c>
      <c r="N360" t="b">
        <f t="shared" si="28"/>
        <v>1</v>
      </c>
      <c r="O360" s="13">
        <f t="shared" si="29"/>
        <v>0</v>
      </c>
    </row>
    <row r="361" spans="1:15" ht="51" hidden="1" x14ac:dyDescent="0.3">
      <c r="A361" s="1" t="s">
        <v>226</v>
      </c>
      <c r="B361" s="1" t="s">
        <v>1407</v>
      </c>
      <c r="C361" s="1" t="s">
        <v>67</v>
      </c>
      <c r="D361" s="2" t="s">
        <v>1221</v>
      </c>
      <c r="E361" s="3">
        <v>73544.100000000006</v>
      </c>
      <c r="F361" s="8" t="s">
        <v>226</v>
      </c>
      <c r="G361" s="9" t="s">
        <v>1407</v>
      </c>
      <c r="H361" s="9" t="s">
        <v>67</v>
      </c>
      <c r="I361" s="10" t="s">
        <v>1221</v>
      </c>
      <c r="J361" s="11">
        <v>73544.100000000006</v>
      </c>
      <c r="K361" t="b">
        <f t="shared" si="25"/>
        <v>1</v>
      </c>
      <c r="L361" t="b">
        <f t="shared" si="26"/>
        <v>1</v>
      </c>
      <c r="M361" t="b">
        <f t="shared" si="27"/>
        <v>1</v>
      </c>
      <c r="N361" t="b">
        <f t="shared" si="28"/>
        <v>1</v>
      </c>
      <c r="O361" s="13">
        <f t="shared" si="29"/>
        <v>0</v>
      </c>
    </row>
    <row r="362" spans="1:15" ht="40.799999999999997" hidden="1" x14ac:dyDescent="0.3">
      <c r="A362" s="1" t="s">
        <v>226</v>
      </c>
      <c r="B362" s="1" t="s">
        <v>1407</v>
      </c>
      <c r="C362" s="1" t="s">
        <v>69</v>
      </c>
      <c r="D362" s="2" t="s">
        <v>1222</v>
      </c>
      <c r="E362" s="3">
        <v>5521</v>
      </c>
      <c r="F362" s="8" t="s">
        <v>226</v>
      </c>
      <c r="G362" s="9" t="s">
        <v>1407</v>
      </c>
      <c r="H362" s="9" t="s">
        <v>69</v>
      </c>
      <c r="I362" s="10" t="s">
        <v>1222</v>
      </c>
      <c r="J362" s="11">
        <v>5521</v>
      </c>
      <c r="K362" t="b">
        <f t="shared" si="25"/>
        <v>1</v>
      </c>
      <c r="L362" t="b">
        <f t="shared" si="26"/>
        <v>1</v>
      </c>
      <c r="M362" t="b">
        <f t="shared" si="27"/>
        <v>1</v>
      </c>
      <c r="N362" t="b">
        <f t="shared" si="28"/>
        <v>1</v>
      </c>
      <c r="O362" s="13">
        <f t="shared" si="29"/>
        <v>0</v>
      </c>
    </row>
    <row r="363" spans="1:15" ht="71.400000000000006" hidden="1" x14ac:dyDescent="0.3">
      <c r="A363" s="1" t="s">
        <v>226</v>
      </c>
      <c r="B363" s="1" t="s">
        <v>1410</v>
      </c>
      <c r="C363" s="1" t="s">
        <v>167</v>
      </c>
      <c r="D363" s="2" t="s">
        <v>1520</v>
      </c>
      <c r="E363" s="3">
        <v>5499.2000000000007</v>
      </c>
      <c r="F363" s="8" t="s">
        <v>226</v>
      </c>
      <c r="G363" s="9" t="s">
        <v>1410</v>
      </c>
      <c r="H363" s="9" t="s">
        <v>167</v>
      </c>
      <c r="I363" s="10" t="s">
        <v>1520</v>
      </c>
      <c r="J363" s="11">
        <v>5499.2</v>
      </c>
      <c r="K363" t="b">
        <f t="shared" si="25"/>
        <v>1</v>
      </c>
      <c r="L363" t="b">
        <f t="shared" si="26"/>
        <v>1</v>
      </c>
      <c r="M363" t="b">
        <f t="shared" si="27"/>
        <v>1</v>
      </c>
      <c r="N363" t="b">
        <f t="shared" si="28"/>
        <v>1</v>
      </c>
      <c r="O363" s="13">
        <f t="shared" si="29"/>
        <v>0</v>
      </c>
    </row>
    <row r="364" spans="1:15" ht="91.8" hidden="1" x14ac:dyDescent="0.3">
      <c r="A364" s="1" t="s">
        <v>226</v>
      </c>
      <c r="B364" s="1" t="s">
        <v>1410</v>
      </c>
      <c r="C364" s="1" t="s">
        <v>221</v>
      </c>
      <c r="D364" s="2" t="s">
        <v>1543</v>
      </c>
      <c r="E364" s="3">
        <v>5499.2000000000007</v>
      </c>
      <c r="F364" s="8" t="s">
        <v>226</v>
      </c>
      <c r="G364" s="9" t="s">
        <v>1410</v>
      </c>
      <c r="H364" s="9" t="s">
        <v>221</v>
      </c>
      <c r="I364" s="10" t="s">
        <v>1543</v>
      </c>
      <c r="J364" s="11">
        <v>5499.2</v>
      </c>
      <c r="K364" t="b">
        <f t="shared" si="25"/>
        <v>1</v>
      </c>
      <c r="L364" t="b">
        <f t="shared" si="26"/>
        <v>1</v>
      </c>
      <c r="M364" t="b">
        <f t="shared" si="27"/>
        <v>1</v>
      </c>
      <c r="N364" t="b">
        <f t="shared" si="28"/>
        <v>1</v>
      </c>
      <c r="O364" s="13">
        <f t="shared" si="29"/>
        <v>0</v>
      </c>
    </row>
    <row r="365" spans="1:15" ht="72" hidden="1" x14ac:dyDescent="0.3">
      <c r="A365" s="1" t="s">
        <v>226</v>
      </c>
      <c r="B365" s="1" t="s">
        <v>1410</v>
      </c>
      <c r="C365" s="1" t="s">
        <v>225</v>
      </c>
      <c r="D365" s="2" t="s">
        <v>1545</v>
      </c>
      <c r="E365" s="3">
        <v>5499.2000000000007</v>
      </c>
      <c r="F365" s="8" t="s">
        <v>226</v>
      </c>
      <c r="G365" s="9" t="s">
        <v>1410</v>
      </c>
      <c r="H365" s="9" t="s">
        <v>225</v>
      </c>
      <c r="I365" s="10" t="s">
        <v>1545</v>
      </c>
      <c r="J365" s="11">
        <v>5499.2</v>
      </c>
      <c r="K365" t="b">
        <f t="shared" si="25"/>
        <v>1</v>
      </c>
      <c r="L365" t="b">
        <f t="shared" si="26"/>
        <v>1</v>
      </c>
      <c r="M365" t="b">
        <f t="shared" si="27"/>
        <v>1</v>
      </c>
      <c r="N365" t="b">
        <f t="shared" si="28"/>
        <v>1</v>
      </c>
      <c r="O365" s="13">
        <f t="shared" si="29"/>
        <v>0</v>
      </c>
    </row>
    <row r="366" spans="1:15" ht="72" hidden="1" x14ac:dyDescent="0.3">
      <c r="A366" s="1" t="s">
        <v>226</v>
      </c>
      <c r="B366" s="1" t="s">
        <v>1410</v>
      </c>
      <c r="C366" s="1" t="s">
        <v>224</v>
      </c>
      <c r="D366" s="2" t="s">
        <v>776</v>
      </c>
      <c r="E366" s="3">
        <v>5499.2000000000007</v>
      </c>
      <c r="F366" s="8" t="s">
        <v>226</v>
      </c>
      <c r="G366" s="9" t="s">
        <v>1410</v>
      </c>
      <c r="H366" s="9" t="s">
        <v>224</v>
      </c>
      <c r="I366" s="10" t="s">
        <v>776</v>
      </c>
      <c r="J366" s="11">
        <v>5499.2</v>
      </c>
      <c r="K366" t="b">
        <f t="shared" si="25"/>
        <v>1</v>
      </c>
      <c r="L366" t="b">
        <f t="shared" si="26"/>
        <v>1</v>
      </c>
      <c r="M366" t="b">
        <f t="shared" si="27"/>
        <v>1</v>
      </c>
      <c r="N366" t="b">
        <f t="shared" si="28"/>
        <v>1</v>
      </c>
      <c r="O366" s="13">
        <f t="shared" si="29"/>
        <v>0</v>
      </c>
    </row>
    <row r="367" spans="1:15" ht="40.799999999999997" hidden="1" x14ac:dyDescent="0.3">
      <c r="A367" s="1" t="s">
        <v>226</v>
      </c>
      <c r="B367" s="1" t="s">
        <v>1410</v>
      </c>
      <c r="C367" s="1" t="s">
        <v>232</v>
      </c>
      <c r="D367" s="2" t="s">
        <v>1546</v>
      </c>
      <c r="E367" s="3">
        <v>190245.6</v>
      </c>
      <c r="F367" s="8" t="s">
        <v>226</v>
      </c>
      <c r="G367" s="9" t="s">
        <v>1410</v>
      </c>
      <c r="H367" s="9" t="s">
        <v>232</v>
      </c>
      <c r="I367" s="10" t="s">
        <v>1546</v>
      </c>
      <c r="J367" s="11">
        <v>190245.6</v>
      </c>
      <c r="K367" t="b">
        <f t="shared" si="25"/>
        <v>1</v>
      </c>
      <c r="L367" t="b">
        <f t="shared" si="26"/>
        <v>1</v>
      </c>
      <c r="M367" t="b">
        <f t="shared" si="27"/>
        <v>1</v>
      </c>
      <c r="N367" t="b">
        <f t="shared" si="28"/>
        <v>1</v>
      </c>
      <c r="O367" s="13">
        <f t="shared" si="29"/>
        <v>0</v>
      </c>
    </row>
    <row r="368" spans="1:15" ht="61.2" hidden="1" x14ac:dyDescent="0.3">
      <c r="A368" s="1" t="s">
        <v>226</v>
      </c>
      <c r="B368" s="1" t="s">
        <v>1410</v>
      </c>
      <c r="C368" s="1" t="s">
        <v>939</v>
      </c>
      <c r="D368" s="2" t="s">
        <v>1547</v>
      </c>
      <c r="E368" s="3">
        <v>2500</v>
      </c>
      <c r="F368" s="8" t="s">
        <v>226</v>
      </c>
      <c r="G368" s="9" t="s">
        <v>1410</v>
      </c>
      <c r="H368" s="9" t="s">
        <v>939</v>
      </c>
      <c r="I368" s="10" t="s">
        <v>1547</v>
      </c>
      <c r="J368" s="11">
        <v>2500</v>
      </c>
      <c r="K368" t="b">
        <f t="shared" si="25"/>
        <v>1</v>
      </c>
      <c r="L368" t="b">
        <f t="shared" si="26"/>
        <v>1</v>
      </c>
      <c r="M368" t="b">
        <f t="shared" si="27"/>
        <v>1</v>
      </c>
      <c r="N368" t="b">
        <f t="shared" si="28"/>
        <v>1</v>
      </c>
      <c r="O368" s="13">
        <f t="shared" si="29"/>
        <v>0</v>
      </c>
    </row>
    <row r="369" spans="1:15" ht="72" hidden="1" x14ac:dyDescent="0.3">
      <c r="A369" s="1" t="s">
        <v>226</v>
      </c>
      <c r="B369" s="1" t="s">
        <v>1410</v>
      </c>
      <c r="C369" s="1" t="s">
        <v>941</v>
      </c>
      <c r="D369" s="2" t="s">
        <v>1549</v>
      </c>
      <c r="E369" s="3">
        <v>2500</v>
      </c>
      <c r="F369" s="8" t="s">
        <v>226</v>
      </c>
      <c r="G369" s="9" t="s">
        <v>1410</v>
      </c>
      <c r="H369" s="9" t="s">
        <v>941</v>
      </c>
      <c r="I369" s="10" t="s">
        <v>1549</v>
      </c>
      <c r="J369" s="11">
        <v>2500</v>
      </c>
      <c r="K369" t="b">
        <f t="shared" si="25"/>
        <v>1</v>
      </c>
      <c r="L369" t="b">
        <f t="shared" si="26"/>
        <v>1</v>
      </c>
      <c r="M369" t="b">
        <f t="shared" si="27"/>
        <v>1</v>
      </c>
      <c r="N369" t="b">
        <f t="shared" si="28"/>
        <v>1</v>
      </c>
      <c r="O369" s="13">
        <f t="shared" si="29"/>
        <v>0</v>
      </c>
    </row>
    <row r="370" spans="1:15" ht="60" hidden="1" x14ac:dyDescent="0.3">
      <c r="A370" s="1" t="s">
        <v>226</v>
      </c>
      <c r="B370" s="1" t="s">
        <v>1410</v>
      </c>
      <c r="C370" s="1" t="s">
        <v>929</v>
      </c>
      <c r="D370" s="2" t="s">
        <v>1053</v>
      </c>
      <c r="E370" s="3">
        <v>2500</v>
      </c>
      <c r="F370" s="8" t="s">
        <v>226</v>
      </c>
      <c r="G370" s="9" t="s">
        <v>1410</v>
      </c>
      <c r="H370" s="9" t="s">
        <v>929</v>
      </c>
      <c r="I370" s="10" t="s">
        <v>1053</v>
      </c>
      <c r="J370" s="11">
        <v>2500</v>
      </c>
      <c r="K370" t="b">
        <f t="shared" si="25"/>
        <v>1</v>
      </c>
      <c r="L370" t="b">
        <f t="shared" si="26"/>
        <v>1</v>
      </c>
      <c r="M370" t="b">
        <f t="shared" si="27"/>
        <v>1</v>
      </c>
      <c r="N370" t="b">
        <f t="shared" si="28"/>
        <v>1</v>
      </c>
      <c r="O370" s="13">
        <f t="shared" si="29"/>
        <v>0</v>
      </c>
    </row>
    <row r="371" spans="1:15" ht="51" hidden="1" x14ac:dyDescent="0.3">
      <c r="A371" s="1" t="s">
        <v>226</v>
      </c>
      <c r="B371" s="1" t="s">
        <v>1410</v>
      </c>
      <c r="C371" s="1" t="s">
        <v>962</v>
      </c>
      <c r="D371" s="2" t="s">
        <v>851</v>
      </c>
      <c r="E371" s="3">
        <v>176718.1</v>
      </c>
      <c r="F371" s="8" t="s">
        <v>226</v>
      </c>
      <c r="G371" s="9" t="s">
        <v>1410</v>
      </c>
      <c r="H371" s="9" t="s">
        <v>962</v>
      </c>
      <c r="I371" s="10" t="s">
        <v>851</v>
      </c>
      <c r="J371" s="11">
        <v>176718.1</v>
      </c>
      <c r="K371" t="b">
        <f t="shared" si="25"/>
        <v>1</v>
      </c>
      <c r="L371" t="b">
        <f t="shared" si="26"/>
        <v>1</v>
      </c>
      <c r="M371" t="b">
        <f t="shared" si="27"/>
        <v>1</v>
      </c>
      <c r="N371" t="b">
        <f t="shared" si="28"/>
        <v>1</v>
      </c>
      <c r="O371" s="13">
        <f t="shared" si="29"/>
        <v>0</v>
      </c>
    </row>
    <row r="372" spans="1:15" ht="72" hidden="1" x14ac:dyDescent="0.3">
      <c r="A372" s="1" t="s">
        <v>226</v>
      </c>
      <c r="B372" s="1" t="s">
        <v>1410</v>
      </c>
      <c r="C372" s="1" t="s">
        <v>964</v>
      </c>
      <c r="D372" s="2" t="s">
        <v>853</v>
      </c>
      <c r="E372" s="3">
        <v>176718.1</v>
      </c>
      <c r="F372" s="8" t="s">
        <v>226</v>
      </c>
      <c r="G372" s="9" t="s">
        <v>1410</v>
      </c>
      <c r="H372" s="9" t="s">
        <v>964</v>
      </c>
      <c r="I372" s="10" t="s">
        <v>853</v>
      </c>
      <c r="J372" s="11">
        <v>176718.1</v>
      </c>
      <c r="K372" t="b">
        <f t="shared" si="25"/>
        <v>1</v>
      </c>
      <c r="L372" t="b">
        <f t="shared" si="26"/>
        <v>1</v>
      </c>
      <c r="M372" t="b">
        <f t="shared" si="27"/>
        <v>1</v>
      </c>
      <c r="N372" t="b">
        <f t="shared" si="28"/>
        <v>1</v>
      </c>
      <c r="O372" s="13">
        <f t="shared" si="29"/>
        <v>0</v>
      </c>
    </row>
    <row r="373" spans="1:15" ht="60" hidden="1" x14ac:dyDescent="0.3">
      <c r="A373" s="1" t="s">
        <v>226</v>
      </c>
      <c r="B373" s="1" t="s">
        <v>1410</v>
      </c>
      <c r="C373" s="1" t="s">
        <v>951</v>
      </c>
      <c r="D373" s="2" t="s">
        <v>1053</v>
      </c>
      <c r="E373" s="3">
        <v>176198.1</v>
      </c>
      <c r="F373" s="8" t="s">
        <v>226</v>
      </c>
      <c r="G373" s="9" t="s">
        <v>1410</v>
      </c>
      <c r="H373" s="9" t="s">
        <v>951</v>
      </c>
      <c r="I373" s="10" t="s">
        <v>1053</v>
      </c>
      <c r="J373" s="11">
        <v>176198.1</v>
      </c>
      <c r="K373" t="b">
        <f t="shared" si="25"/>
        <v>1</v>
      </c>
      <c r="L373" t="b">
        <f t="shared" si="26"/>
        <v>1</v>
      </c>
      <c r="M373" t="b">
        <f t="shared" si="27"/>
        <v>1</v>
      </c>
      <c r="N373" t="b">
        <f t="shared" si="28"/>
        <v>1</v>
      </c>
      <c r="O373" s="13">
        <f t="shared" si="29"/>
        <v>0</v>
      </c>
    </row>
    <row r="374" spans="1:15" ht="168" hidden="1" x14ac:dyDescent="0.3">
      <c r="A374" s="1" t="s">
        <v>226</v>
      </c>
      <c r="B374" s="1" t="s">
        <v>1410</v>
      </c>
      <c r="C374" s="1" t="s">
        <v>952</v>
      </c>
      <c r="D374" s="2" t="s">
        <v>1063</v>
      </c>
      <c r="E374" s="3">
        <v>520</v>
      </c>
      <c r="F374" s="8" t="s">
        <v>226</v>
      </c>
      <c r="G374" s="9" t="s">
        <v>1410</v>
      </c>
      <c r="H374" s="9" t="s">
        <v>952</v>
      </c>
      <c r="I374" s="12" t="s">
        <v>1063</v>
      </c>
      <c r="J374" s="11">
        <v>520</v>
      </c>
      <c r="K374" t="b">
        <f t="shared" si="25"/>
        <v>1</v>
      </c>
      <c r="L374" t="b">
        <f t="shared" si="26"/>
        <v>1</v>
      </c>
      <c r="M374" t="b">
        <f t="shared" si="27"/>
        <v>1</v>
      </c>
      <c r="N374" t="b">
        <f t="shared" si="28"/>
        <v>1</v>
      </c>
      <c r="O374" s="13">
        <f t="shared" si="29"/>
        <v>0</v>
      </c>
    </row>
    <row r="375" spans="1:15" ht="61.2" hidden="1" x14ac:dyDescent="0.3">
      <c r="A375" s="1" t="s">
        <v>226</v>
      </c>
      <c r="B375" s="1" t="s">
        <v>1410</v>
      </c>
      <c r="C375" s="1" t="s">
        <v>971</v>
      </c>
      <c r="D375" s="2" t="s">
        <v>1568</v>
      </c>
      <c r="E375" s="3">
        <v>400</v>
      </c>
      <c r="F375" s="8" t="s">
        <v>226</v>
      </c>
      <c r="G375" s="9" t="s">
        <v>1410</v>
      </c>
      <c r="H375" s="9" t="s">
        <v>971</v>
      </c>
      <c r="I375" s="10" t="s">
        <v>1568</v>
      </c>
      <c r="J375" s="11">
        <v>400</v>
      </c>
      <c r="K375" t="b">
        <f t="shared" si="25"/>
        <v>1</v>
      </c>
      <c r="L375" t="b">
        <f t="shared" si="26"/>
        <v>1</v>
      </c>
      <c r="M375" t="b">
        <f t="shared" si="27"/>
        <v>1</v>
      </c>
      <c r="N375" t="b">
        <f t="shared" si="28"/>
        <v>1</v>
      </c>
      <c r="O375" s="13">
        <f t="shared" si="29"/>
        <v>0</v>
      </c>
    </row>
    <row r="376" spans="1:15" ht="61.2" hidden="1" x14ac:dyDescent="0.3">
      <c r="A376" s="1" t="s">
        <v>226</v>
      </c>
      <c r="B376" s="1" t="s">
        <v>1410</v>
      </c>
      <c r="C376" s="1" t="s">
        <v>972</v>
      </c>
      <c r="D376" s="2" t="s">
        <v>1569</v>
      </c>
      <c r="E376" s="3">
        <v>400</v>
      </c>
      <c r="F376" s="8" t="s">
        <v>226</v>
      </c>
      <c r="G376" s="9" t="s">
        <v>1410</v>
      </c>
      <c r="H376" s="9" t="s">
        <v>972</v>
      </c>
      <c r="I376" s="10" t="s">
        <v>1569</v>
      </c>
      <c r="J376" s="11">
        <v>400</v>
      </c>
      <c r="K376" t="b">
        <f t="shared" si="25"/>
        <v>1</v>
      </c>
      <c r="L376" t="b">
        <f t="shared" si="26"/>
        <v>1</v>
      </c>
      <c r="M376" t="b">
        <f t="shared" si="27"/>
        <v>1</v>
      </c>
      <c r="N376" t="b">
        <f t="shared" si="28"/>
        <v>1</v>
      </c>
      <c r="O376" s="13">
        <f t="shared" si="29"/>
        <v>0</v>
      </c>
    </row>
    <row r="377" spans="1:15" ht="61.2" hidden="1" x14ac:dyDescent="0.3">
      <c r="A377" s="1" t="s">
        <v>226</v>
      </c>
      <c r="B377" s="1" t="s">
        <v>1410</v>
      </c>
      <c r="C377" s="1" t="s">
        <v>970</v>
      </c>
      <c r="D377" s="2" t="s">
        <v>1067</v>
      </c>
      <c r="E377" s="3">
        <v>400</v>
      </c>
      <c r="F377" s="8" t="s">
        <v>226</v>
      </c>
      <c r="G377" s="9" t="s">
        <v>1410</v>
      </c>
      <c r="H377" s="9" t="s">
        <v>970</v>
      </c>
      <c r="I377" s="10" t="s">
        <v>1067</v>
      </c>
      <c r="J377" s="11">
        <v>400</v>
      </c>
      <c r="K377" t="b">
        <f t="shared" si="25"/>
        <v>1</v>
      </c>
      <c r="L377" t="b">
        <f t="shared" si="26"/>
        <v>1</v>
      </c>
      <c r="M377" t="b">
        <f t="shared" si="27"/>
        <v>1</v>
      </c>
      <c r="N377" t="b">
        <f t="shared" si="28"/>
        <v>1</v>
      </c>
      <c r="O377" s="13">
        <f t="shared" si="29"/>
        <v>0</v>
      </c>
    </row>
    <row r="378" spans="1:15" ht="71.400000000000006" hidden="1" x14ac:dyDescent="0.3">
      <c r="A378" s="1" t="s">
        <v>226</v>
      </c>
      <c r="B378" s="1" t="s">
        <v>1410</v>
      </c>
      <c r="C378" s="1" t="s">
        <v>233</v>
      </c>
      <c r="D378" s="2" t="s">
        <v>1570</v>
      </c>
      <c r="E378" s="3">
        <v>10627.5</v>
      </c>
      <c r="F378" s="8" t="s">
        <v>226</v>
      </c>
      <c r="G378" s="9" t="s">
        <v>1410</v>
      </c>
      <c r="H378" s="9" t="s">
        <v>233</v>
      </c>
      <c r="I378" s="10" t="s">
        <v>1570</v>
      </c>
      <c r="J378" s="11">
        <v>10627.5</v>
      </c>
      <c r="K378" t="b">
        <f t="shared" si="25"/>
        <v>1</v>
      </c>
      <c r="L378" t="b">
        <f t="shared" si="26"/>
        <v>1</v>
      </c>
      <c r="M378" t="b">
        <f t="shared" si="27"/>
        <v>1</v>
      </c>
      <c r="N378" t="b">
        <f t="shared" si="28"/>
        <v>1</v>
      </c>
      <c r="O378" s="13">
        <f t="shared" si="29"/>
        <v>0</v>
      </c>
    </row>
    <row r="379" spans="1:15" ht="72" hidden="1" x14ac:dyDescent="0.3">
      <c r="A379" s="1" t="s">
        <v>226</v>
      </c>
      <c r="B379" s="1" t="s">
        <v>1410</v>
      </c>
      <c r="C379" s="1" t="s">
        <v>983</v>
      </c>
      <c r="D379" s="2" t="s">
        <v>1577</v>
      </c>
      <c r="E379" s="3">
        <v>10627.5</v>
      </c>
      <c r="F379" s="8" t="s">
        <v>226</v>
      </c>
      <c r="G379" s="9" t="s">
        <v>1410</v>
      </c>
      <c r="H379" s="9" t="s">
        <v>983</v>
      </c>
      <c r="I379" s="10" t="s">
        <v>1577</v>
      </c>
      <c r="J379" s="11">
        <v>10627.5</v>
      </c>
      <c r="K379" t="b">
        <f t="shared" si="25"/>
        <v>1</v>
      </c>
      <c r="L379" t="b">
        <f t="shared" si="26"/>
        <v>1</v>
      </c>
      <c r="M379" t="b">
        <f t="shared" si="27"/>
        <v>1</v>
      </c>
      <c r="N379" t="b">
        <f t="shared" si="28"/>
        <v>1</v>
      </c>
      <c r="O379" s="13">
        <f t="shared" si="29"/>
        <v>0</v>
      </c>
    </row>
    <row r="380" spans="1:15" ht="60" hidden="1" x14ac:dyDescent="0.3">
      <c r="A380" s="1" t="s">
        <v>226</v>
      </c>
      <c r="B380" s="1" t="s">
        <v>1410</v>
      </c>
      <c r="C380" s="1" t="s">
        <v>980</v>
      </c>
      <c r="D380" s="2" t="s">
        <v>1053</v>
      </c>
      <c r="E380" s="3">
        <v>10627.5</v>
      </c>
      <c r="F380" s="8" t="s">
        <v>226</v>
      </c>
      <c r="G380" s="9" t="s">
        <v>1410</v>
      </c>
      <c r="H380" s="9" t="s">
        <v>980</v>
      </c>
      <c r="I380" s="10" t="s">
        <v>1053</v>
      </c>
      <c r="J380" s="11">
        <v>10627.5</v>
      </c>
      <c r="K380" t="b">
        <f t="shared" si="25"/>
        <v>1</v>
      </c>
      <c r="L380" t="b">
        <f t="shared" si="26"/>
        <v>1</v>
      </c>
      <c r="M380" t="b">
        <f t="shared" si="27"/>
        <v>1</v>
      </c>
      <c r="N380" t="b">
        <f t="shared" si="28"/>
        <v>1</v>
      </c>
      <c r="O380" s="13">
        <f t="shared" si="29"/>
        <v>0</v>
      </c>
    </row>
    <row r="381" spans="1:15" ht="40.799999999999997" hidden="1" x14ac:dyDescent="0.3">
      <c r="A381" s="1" t="s">
        <v>226</v>
      </c>
      <c r="B381" s="1" t="s">
        <v>1414</v>
      </c>
      <c r="C381" s="1" t="s">
        <v>232</v>
      </c>
      <c r="D381" s="2" t="s">
        <v>1546</v>
      </c>
      <c r="E381" s="3">
        <v>10000</v>
      </c>
      <c r="F381" s="8" t="s">
        <v>226</v>
      </c>
      <c r="G381" s="9" t="s">
        <v>1414</v>
      </c>
      <c r="H381" s="9" t="s">
        <v>232</v>
      </c>
      <c r="I381" s="10" t="s">
        <v>1546</v>
      </c>
      <c r="J381" s="11">
        <v>10000</v>
      </c>
      <c r="K381" t="b">
        <f t="shared" si="25"/>
        <v>1</v>
      </c>
      <c r="L381" t="b">
        <f t="shared" si="26"/>
        <v>1</v>
      </c>
      <c r="M381" t="b">
        <f t="shared" si="27"/>
        <v>1</v>
      </c>
      <c r="N381" t="b">
        <f t="shared" si="28"/>
        <v>1</v>
      </c>
      <c r="O381" s="13">
        <f t="shared" si="29"/>
        <v>0</v>
      </c>
    </row>
    <row r="382" spans="1:15" ht="61.2" hidden="1" x14ac:dyDescent="0.3">
      <c r="A382" s="1" t="s">
        <v>226</v>
      </c>
      <c r="B382" s="1" t="s">
        <v>1414</v>
      </c>
      <c r="C382" s="1" t="s">
        <v>939</v>
      </c>
      <c r="D382" s="2" t="s">
        <v>1547</v>
      </c>
      <c r="E382" s="3">
        <v>10000</v>
      </c>
      <c r="F382" s="8" t="s">
        <v>226</v>
      </c>
      <c r="G382" s="9" t="s">
        <v>1414</v>
      </c>
      <c r="H382" s="9" t="s">
        <v>939</v>
      </c>
      <c r="I382" s="10" t="s">
        <v>1547</v>
      </c>
      <c r="J382" s="11">
        <v>10000</v>
      </c>
      <c r="K382" t="b">
        <f t="shared" si="25"/>
        <v>1</v>
      </c>
      <c r="L382" t="b">
        <f t="shared" si="26"/>
        <v>1</v>
      </c>
      <c r="M382" t="b">
        <f t="shared" si="27"/>
        <v>1</v>
      </c>
      <c r="N382" t="b">
        <f t="shared" si="28"/>
        <v>1</v>
      </c>
      <c r="O382" s="13">
        <f t="shared" si="29"/>
        <v>0</v>
      </c>
    </row>
    <row r="383" spans="1:15" ht="72" hidden="1" x14ac:dyDescent="0.3">
      <c r="A383" s="1" t="s">
        <v>226</v>
      </c>
      <c r="B383" s="1" t="s">
        <v>1414</v>
      </c>
      <c r="C383" s="1" t="s">
        <v>941</v>
      </c>
      <c r="D383" s="2" t="s">
        <v>1549</v>
      </c>
      <c r="E383" s="3">
        <v>10000</v>
      </c>
      <c r="F383" s="8" t="s">
        <v>226</v>
      </c>
      <c r="G383" s="9" t="s">
        <v>1414</v>
      </c>
      <c r="H383" s="9" t="s">
        <v>941</v>
      </c>
      <c r="I383" s="10" t="s">
        <v>1549</v>
      </c>
      <c r="J383" s="11">
        <v>10000</v>
      </c>
      <c r="K383" t="b">
        <f t="shared" si="25"/>
        <v>1</v>
      </c>
      <c r="L383" t="b">
        <f t="shared" si="26"/>
        <v>1</v>
      </c>
      <c r="M383" t="b">
        <f t="shared" si="27"/>
        <v>1</v>
      </c>
      <c r="N383" t="b">
        <f t="shared" si="28"/>
        <v>1</v>
      </c>
      <c r="O383" s="13">
        <f t="shared" si="29"/>
        <v>0</v>
      </c>
    </row>
    <row r="384" spans="1:15" ht="60" hidden="1" x14ac:dyDescent="0.3">
      <c r="A384" s="1" t="s">
        <v>226</v>
      </c>
      <c r="B384" s="1" t="s">
        <v>1414</v>
      </c>
      <c r="C384" s="1" t="s">
        <v>929</v>
      </c>
      <c r="D384" s="2" t="s">
        <v>1053</v>
      </c>
      <c r="E384" s="3">
        <v>10000</v>
      </c>
      <c r="F384" s="8" t="s">
        <v>226</v>
      </c>
      <c r="G384" s="9" t="s">
        <v>1414</v>
      </c>
      <c r="H384" s="9" t="s">
        <v>929</v>
      </c>
      <c r="I384" s="10" t="s">
        <v>1053</v>
      </c>
      <c r="J384" s="11">
        <v>10000</v>
      </c>
      <c r="K384" t="b">
        <f t="shared" si="25"/>
        <v>1</v>
      </c>
      <c r="L384" t="b">
        <f t="shared" si="26"/>
        <v>1</v>
      </c>
      <c r="M384" t="b">
        <f t="shared" si="27"/>
        <v>1</v>
      </c>
      <c r="N384" t="b">
        <f t="shared" si="28"/>
        <v>1</v>
      </c>
      <c r="O384" s="13">
        <f t="shared" si="29"/>
        <v>0</v>
      </c>
    </row>
    <row r="385" spans="1:15" ht="40.799999999999997" hidden="1" x14ac:dyDescent="0.3">
      <c r="A385" s="1" t="s">
        <v>226</v>
      </c>
      <c r="B385" s="1" t="s">
        <v>1415</v>
      </c>
      <c r="C385" s="1" t="s">
        <v>232</v>
      </c>
      <c r="D385" s="2" t="s">
        <v>1546</v>
      </c>
      <c r="E385" s="3">
        <v>157503.6</v>
      </c>
      <c r="F385" s="8" t="s">
        <v>226</v>
      </c>
      <c r="G385" s="9" t="s">
        <v>1415</v>
      </c>
      <c r="H385" s="9" t="s">
        <v>232</v>
      </c>
      <c r="I385" s="10" t="s">
        <v>1546</v>
      </c>
      <c r="J385" s="11">
        <v>157503.6</v>
      </c>
      <c r="K385" t="b">
        <f t="shared" si="25"/>
        <v>1</v>
      </c>
      <c r="L385" t="b">
        <f t="shared" si="26"/>
        <v>1</v>
      </c>
      <c r="M385" t="b">
        <f t="shared" si="27"/>
        <v>1</v>
      </c>
      <c r="N385" t="b">
        <f t="shared" si="28"/>
        <v>1</v>
      </c>
      <c r="O385" s="13">
        <f t="shared" si="29"/>
        <v>0</v>
      </c>
    </row>
    <row r="386" spans="1:15" ht="51" hidden="1" x14ac:dyDescent="0.3">
      <c r="A386" s="1" t="s">
        <v>226</v>
      </c>
      <c r="B386" s="1" t="s">
        <v>1415</v>
      </c>
      <c r="C386" s="1" t="s">
        <v>962</v>
      </c>
      <c r="D386" s="2" t="s">
        <v>851</v>
      </c>
      <c r="E386" s="3">
        <v>155801.9</v>
      </c>
      <c r="F386" s="8" t="s">
        <v>226</v>
      </c>
      <c r="G386" s="9" t="s">
        <v>1415</v>
      </c>
      <c r="H386" s="9" t="s">
        <v>962</v>
      </c>
      <c r="I386" s="10" t="s">
        <v>851</v>
      </c>
      <c r="J386" s="11">
        <v>155801.9</v>
      </c>
      <c r="K386" t="b">
        <f t="shared" si="25"/>
        <v>1</v>
      </c>
      <c r="L386" t="b">
        <f t="shared" si="26"/>
        <v>1</v>
      </c>
      <c r="M386" t="b">
        <f t="shared" si="27"/>
        <v>1</v>
      </c>
      <c r="N386" t="b">
        <f t="shared" si="28"/>
        <v>1</v>
      </c>
      <c r="O386" s="13">
        <f t="shared" si="29"/>
        <v>0</v>
      </c>
    </row>
    <row r="387" spans="1:15" ht="102" hidden="1" x14ac:dyDescent="0.3">
      <c r="A387" s="1" t="s">
        <v>226</v>
      </c>
      <c r="B387" s="1" t="s">
        <v>1415</v>
      </c>
      <c r="C387" s="1" t="s">
        <v>963</v>
      </c>
      <c r="D387" s="2" t="s">
        <v>852</v>
      </c>
      <c r="E387" s="3">
        <v>155801.9</v>
      </c>
      <c r="F387" s="8" t="s">
        <v>226</v>
      </c>
      <c r="G387" s="9" t="s">
        <v>1415</v>
      </c>
      <c r="H387" s="9" t="s">
        <v>963</v>
      </c>
      <c r="I387" s="10" t="s">
        <v>852</v>
      </c>
      <c r="J387" s="11">
        <v>155801.9</v>
      </c>
      <c r="K387" t="b">
        <f t="shared" ref="K387:K450" si="30">EXACT(A387,F387)</f>
        <v>1</v>
      </c>
      <c r="L387" t="b">
        <f t="shared" ref="L387:L450" si="31">EXACT(B387,G387)</f>
        <v>1</v>
      </c>
      <c r="M387" t="b">
        <f t="shared" ref="M387:M450" si="32">EXACT(C387,H387)</f>
        <v>1</v>
      </c>
      <c r="N387" t="b">
        <f t="shared" ref="N387:N450" si="33">EXACT(D387,I387)</f>
        <v>1</v>
      </c>
      <c r="O387" s="13">
        <f t="shared" ref="O387:O450" si="34">E387-J387</f>
        <v>0</v>
      </c>
    </row>
    <row r="388" spans="1:15" ht="51" hidden="1" x14ac:dyDescent="0.3">
      <c r="A388" s="1" t="s">
        <v>226</v>
      </c>
      <c r="B388" s="1" t="s">
        <v>1415</v>
      </c>
      <c r="C388" s="1" t="s">
        <v>949</v>
      </c>
      <c r="D388" s="2" t="s">
        <v>1058</v>
      </c>
      <c r="E388" s="3">
        <v>15590.3</v>
      </c>
      <c r="F388" s="8" t="s">
        <v>226</v>
      </c>
      <c r="G388" s="9" t="s">
        <v>1415</v>
      </c>
      <c r="H388" s="9" t="s">
        <v>949</v>
      </c>
      <c r="I388" s="10" t="s">
        <v>1058</v>
      </c>
      <c r="J388" s="11">
        <v>15590.3</v>
      </c>
      <c r="K388" t="b">
        <f t="shared" si="30"/>
        <v>1</v>
      </c>
      <c r="L388" t="b">
        <f t="shared" si="31"/>
        <v>1</v>
      </c>
      <c r="M388" t="b">
        <f t="shared" si="32"/>
        <v>1</v>
      </c>
      <c r="N388" t="b">
        <f t="shared" si="33"/>
        <v>1</v>
      </c>
      <c r="O388" s="13">
        <f t="shared" si="34"/>
        <v>0</v>
      </c>
    </row>
    <row r="389" spans="1:15" ht="72" hidden="1" x14ac:dyDescent="0.3">
      <c r="A389" s="1" t="s">
        <v>226</v>
      </c>
      <c r="B389" s="1" t="s">
        <v>1415</v>
      </c>
      <c r="C389" s="1" t="s">
        <v>985</v>
      </c>
      <c r="D389" s="2" t="s">
        <v>1059</v>
      </c>
      <c r="E389" s="3">
        <v>115187.8</v>
      </c>
      <c r="F389" s="8" t="s">
        <v>226</v>
      </c>
      <c r="G389" s="9" t="s">
        <v>1415</v>
      </c>
      <c r="H389" s="9" t="s">
        <v>985</v>
      </c>
      <c r="I389" s="10" t="s">
        <v>1059</v>
      </c>
      <c r="J389" s="11">
        <v>115187.8</v>
      </c>
      <c r="K389" t="b">
        <f t="shared" si="30"/>
        <v>1</v>
      </c>
      <c r="L389" t="b">
        <f t="shared" si="31"/>
        <v>1</v>
      </c>
      <c r="M389" t="b">
        <f t="shared" si="32"/>
        <v>1</v>
      </c>
      <c r="N389" t="b">
        <f t="shared" si="33"/>
        <v>1</v>
      </c>
      <c r="O389" s="13">
        <f t="shared" si="34"/>
        <v>0</v>
      </c>
    </row>
    <row r="390" spans="1:15" ht="102" hidden="1" x14ac:dyDescent="0.3">
      <c r="A390" s="1" t="s">
        <v>226</v>
      </c>
      <c r="B390" s="1" t="s">
        <v>1415</v>
      </c>
      <c r="C390" s="1" t="s">
        <v>986</v>
      </c>
      <c r="D390" s="2" t="s">
        <v>1061</v>
      </c>
      <c r="E390" s="3">
        <v>25023.8</v>
      </c>
      <c r="F390" s="8" t="s">
        <v>226</v>
      </c>
      <c r="G390" s="9" t="s">
        <v>1415</v>
      </c>
      <c r="H390" s="9" t="s">
        <v>986</v>
      </c>
      <c r="I390" s="10" t="s">
        <v>1061</v>
      </c>
      <c r="J390" s="11">
        <v>25023.8</v>
      </c>
      <c r="K390" t="b">
        <f t="shared" si="30"/>
        <v>1</v>
      </c>
      <c r="L390" t="b">
        <f t="shared" si="31"/>
        <v>1</v>
      </c>
      <c r="M390" t="b">
        <f t="shared" si="32"/>
        <v>1</v>
      </c>
      <c r="N390" t="b">
        <f t="shared" si="33"/>
        <v>1</v>
      </c>
      <c r="O390" s="13">
        <f t="shared" si="34"/>
        <v>0</v>
      </c>
    </row>
    <row r="391" spans="1:15" ht="51" hidden="1" x14ac:dyDescent="0.3">
      <c r="A391" s="1" t="s">
        <v>226</v>
      </c>
      <c r="B391" s="1" t="s">
        <v>1415</v>
      </c>
      <c r="C391" s="1" t="s">
        <v>942</v>
      </c>
      <c r="D391" s="2" t="s">
        <v>832</v>
      </c>
      <c r="E391" s="3">
        <v>1701.6999999999998</v>
      </c>
      <c r="F391" s="8" t="s">
        <v>226</v>
      </c>
      <c r="G391" s="9" t="s">
        <v>1415</v>
      </c>
      <c r="H391" s="9" t="s">
        <v>942</v>
      </c>
      <c r="I391" s="10" t="s">
        <v>832</v>
      </c>
      <c r="J391" s="11">
        <v>1701.7</v>
      </c>
      <c r="K391" t="b">
        <f t="shared" si="30"/>
        <v>1</v>
      </c>
      <c r="L391" t="b">
        <f t="shared" si="31"/>
        <v>1</v>
      </c>
      <c r="M391" t="b">
        <f t="shared" si="32"/>
        <v>1</v>
      </c>
      <c r="N391" t="b">
        <f t="shared" si="33"/>
        <v>1</v>
      </c>
      <c r="O391" s="13">
        <f t="shared" si="34"/>
        <v>0</v>
      </c>
    </row>
    <row r="392" spans="1:15" ht="72" hidden="1" x14ac:dyDescent="0.3">
      <c r="A392" s="1" t="s">
        <v>226</v>
      </c>
      <c r="B392" s="1" t="s">
        <v>1415</v>
      </c>
      <c r="C392" s="1" t="s">
        <v>943</v>
      </c>
      <c r="D392" s="2" t="s">
        <v>833</v>
      </c>
      <c r="E392" s="3">
        <v>1701.6999999999998</v>
      </c>
      <c r="F392" s="8" t="s">
        <v>226</v>
      </c>
      <c r="G392" s="9" t="s">
        <v>1415</v>
      </c>
      <c r="H392" s="9" t="s">
        <v>943</v>
      </c>
      <c r="I392" s="10" t="s">
        <v>833</v>
      </c>
      <c r="J392" s="11">
        <v>1701.7</v>
      </c>
      <c r="K392" t="b">
        <f t="shared" si="30"/>
        <v>1</v>
      </c>
      <c r="L392" t="b">
        <f t="shared" si="31"/>
        <v>1</v>
      </c>
      <c r="M392" t="b">
        <f t="shared" si="32"/>
        <v>1</v>
      </c>
      <c r="N392" t="b">
        <f t="shared" si="33"/>
        <v>1</v>
      </c>
      <c r="O392" s="13">
        <f t="shared" si="34"/>
        <v>0</v>
      </c>
    </row>
    <row r="393" spans="1:15" ht="72" hidden="1" x14ac:dyDescent="0.3">
      <c r="A393" s="1" t="s">
        <v>226</v>
      </c>
      <c r="B393" s="1" t="s">
        <v>1415</v>
      </c>
      <c r="C393" s="1" t="s">
        <v>987</v>
      </c>
      <c r="D393" s="2" t="s">
        <v>1295</v>
      </c>
      <c r="E393" s="3">
        <v>909.4</v>
      </c>
      <c r="F393" s="8" t="s">
        <v>226</v>
      </c>
      <c r="G393" s="9" t="s">
        <v>1415</v>
      </c>
      <c r="H393" s="9" t="s">
        <v>987</v>
      </c>
      <c r="I393" s="10" t="s">
        <v>1295</v>
      </c>
      <c r="J393" s="11">
        <v>909.4</v>
      </c>
      <c r="K393" t="b">
        <f t="shared" si="30"/>
        <v>1</v>
      </c>
      <c r="L393" t="b">
        <f t="shared" si="31"/>
        <v>1</v>
      </c>
      <c r="M393" t="b">
        <f t="shared" si="32"/>
        <v>1</v>
      </c>
      <c r="N393" t="b">
        <f t="shared" si="33"/>
        <v>1</v>
      </c>
      <c r="O393" s="13">
        <f t="shared" si="34"/>
        <v>0</v>
      </c>
    </row>
    <row r="394" spans="1:15" ht="102" hidden="1" x14ac:dyDescent="0.3">
      <c r="A394" s="1" t="s">
        <v>226</v>
      </c>
      <c r="B394" s="1" t="s">
        <v>1415</v>
      </c>
      <c r="C394" s="1" t="s">
        <v>988</v>
      </c>
      <c r="D394" s="2" t="s">
        <v>1082</v>
      </c>
      <c r="E394" s="3">
        <v>792.3</v>
      </c>
      <c r="F394" s="8" t="s">
        <v>226</v>
      </c>
      <c r="G394" s="9" t="s">
        <v>1415</v>
      </c>
      <c r="H394" s="9" t="s">
        <v>988</v>
      </c>
      <c r="I394" s="10" t="s">
        <v>1082</v>
      </c>
      <c r="J394" s="11">
        <v>792.3</v>
      </c>
      <c r="K394" t="b">
        <f t="shared" si="30"/>
        <v>1</v>
      </c>
      <c r="L394" t="b">
        <f t="shared" si="31"/>
        <v>1</v>
      </c>
      <c r="M394" t="b">
        <f t="shared" si="32"/>
        <v>1</v>
      </c>
      <c r="N394" t="b">
        <f t="shared" si="33"/>
        <v>1</v>
      </c>
      <c r="O394" s="13">
        <f t="shared" si="34"/>
        <v>0</v>
      </c>
    </row>
    <row r="395" spans="1:15" ht="48" hidden="1" x14ac:dyDescent="0.3">
      <c r="A395" s="1" t="s">
        <v>226</v>
      </c>
      <c r="B395" s="1" t="s">
        <v>1416</v>
      </c>
      <c r="C395" s="1" t="s">
        <v>902</v>
      </c>
      <c r="D395" s="2" t="s">
        <v>1580</v>
      </c>
      <c r="E395" s="3">
        <v>931.69999999999993</v>
      </c>
      <c r="F395" s="8" t="s">
        <v>226</v>
      </c>
      <c r="G395" s="9" t="s">
        <v>1416</v>
      </c>
      <c r="H395" s="9" t="s">
        <v>902</v>
      </c>
      <c r="I395" s="10" t="s">
        <v>1580</v>
      </c>
      <c r="J395" s="11">
        <v>931.7</v>
      </c>
      <c r="K395" t="b">
        <f t="shared" si="30"/>
        <v>1</v>
      </c>
      <c r="L395" t="b">
        <f t="shared" si="31"/>
        <v>1</v>
      </c>
      <c r="M395" t="b">
        <f t="shared" si="32"/>
        <v>1</v>
      </c>
      <c r="N395" t="b">
        <f t="shared" si="33"/>
        <v>1</v>
      </c>
      <c r="O395" s="13">
        <f t="shared" si="34"/>
        <v>0</v>
      </c>
    </row>
    <row r="396" spans="1:15" ht="61.2" hidden="1" x14ac:dyDescent="0.3">
      <c r="A396" s="1" t="s">
        <v>226</v>
      </c>
      <c r="B396" s="1" t="s">
        <v>1416</v>
      </c>
      <c r="C396" s="1" t="s">
        <v>903</v>
      </c>
      <c r="D396" s="2" t="s">
        <v>1581</v>
      </c>
      <c r="E396" s="3">
        <v>931.69999999999993</v>
      </c>
      <c r="F396" s="8" t="s">
        <v>226</v>
      </c>
      <c r="G396" s="9" t="s">
        <v>1416</v>
      </c>
      <c r="H396" s="9" t="s">
        <v>903</v>
      </c>
      <c r="I396" s="10" t="s">
        <v>1581</v>
      </c>
      <c r="J396" s="11">
        <v>931.7</v>
      </c>
      <c r="K396" t="b">
        <f t="shared" si="30"/>
        <v>1</v>
      </c>
      <c r="L396" t="b">
        <f t="shared" si="31"/>
        <v>1</v>
      </c>
      <c r="M396" t="b">
        <f t="shared" si="32"/>
        <v>1</v>
      </c>
      <c r="N396" t="b">
        <f t="shared" si="33"/>
        <v>1</v>
      </c>
      <c r="O396" s="13">
        <f t="shared" si="34"/>
        <v>0</v>
      </c>
    </row>
    <row r="397" spans="1:15" ht="72" hidden="1" x14ac:dyDescent="0.3">
      <c r="A397" s="1" t="s">
        <v>226</v>
      </c>
      <c r="B397" s="1" t="s">
        <v>1416</v>
      </c>
      <c r="C397" s="1" t="s">
        <v>991</v>
      </c>
      <c r="D397" s="2" t="s">
        <v>1582</v>
      </c>
      <c r="E397" s="3">
        <v>931.69999999999993</v>
      </c>
      <c r="F397" s="8" t="s">
        <v>226</v>
      </c>
      <c r="G397" s="9" t="s">
        <v>1416</v>
      </c>
      <c r="H397" s="9" t="s">
        <v>991</v>
      </c>
      <c r="I397" s="10" t="s">
        <v>1582</v>
      </c>
      <c r="J397" s="11">
        <v>931.7</v>
      </c>
      <c r="K397" t="b">
        <f t="shared" si="30"/>
        <v>1</v>
      </c>
      <c r="L397" t="b">
        <f t="shared" si="31"/>
        <v>1</v>
      </c>
      <c r="M397" t="b">
        <f t="shared" si="32"/>
        <v>1</v>
      </c>
      <c r="N397" t="b">
        <f t="shared" si="33"/>
        <v>1</v>
      </c>
      <c r="O397" s="13">
        <f t="shared" si="34"/>
        <v>0</v>
      </c>
    </row>
    <row r="398" spans="1:15" ht="61.2" hidden="1" x14ac:dyDescent="0.3">
      <c r="A398" s="1" t="s">
        <v>226</v>
      </c>
      <c r="B398" s="1" t="s">
        <v>1416</v>
      </c>
      <c r="C398" s="1" t="s">
        <v>989</v>
      </c>
      <c r="D398" s="2" t="s">
        <v>710</v>
      </c>
      <c r="E398" s="3">
        <v>922.8</v>
      </c>
      <c r="F398" s="8" t="s">
        <v>226</v>
      </c>
      <c r="G398" s="9" t="s">
        <v>1416</v>
      </c>
      <c r="H398" s="9" t="s">
        <v>989</v>
      </c>
      <c r="I398" s="10" t="s">
        <v>710</v>
      </c>
      <c r="J398" s="11">
        <v>922.8</v>
      </c>
      <c r="K398" t="b">
        <f t="shared" si="30"/>
        <v>1</v>
      </c>
      <c r="L398" t="b">
        <f t="shared" si="31"/>
        <v>1</v>
      </c>
      <c r="M398" t="b">
        <f t="shared" si="32"/>
        <v>1</v>
      </c>
      <c r="N398" t="b">
        <f t="shared" si="33"/>
        <v>1</v>
      </c>
      <c r="O398" s="13">
        <f t="shared" si="34"/>
        <v>0</v>
      </c>
    </row>
    <row r="399" spans="1:15" ht="36" hidden="1" x14ac:dyDescent="0.3">
      <c r="A399" s="1" t="s">
        <v>226</v>
      </c>
      <c r="B399" s="1" t="s">
        <v>1416</v>
      </c>
      <c r="C399" s="1" t="s">
        <v>990</v>
      </c>
      <c r="D399" s="2" t="s">
        <v>734</v>
      </c>
      <c r="E399" s="3">
        <v>8.9</v>
      </c>
      <c r="F399" s="8" t="s">
        <v>226</v>
      </c>
      <c r="G399" s="9" t="s">
        <v>1416</v>
      </c>
      <c r="H399" s="9" t="s">
        <v>990</v>
      </c>
      <c r="I399" s="10" t="s">
        <v>734</v>
      </c>
      <c r="J399" s="11">
        <v>8.9</v>
      </c>
      <c r="K399" t="b">
        <f t="shared" si="30"/>
        <v>1</v>
      </c>
      <c r="L399" t="b">
        <f t="shared" si="31"/>
        <v>1</v>
      </c>
      <c r="M399" t="b">
        <f t="shared" si="32"/>
        <v>1</v>
      </c>
      <c r="N399" t="b">
        <f t="shared" si="33"/>
        <v>1</v>
      </c>
      <c r="O399" s="13">
        <f t="shared" si="34"/>
        <v>0</v>
      </c>
    </row>
    <row r="400" spans="1:15" ht="40.799999999999997" hidden="1" x14ac:dyDescent="0.3">
      <c r="A400" s="1" t="s">
        <v>226</v>
      </c>
      <c r="B400" s="1" t="s">
        <v>1416</v>
      </c>
      <c r="C400" s="1" t="s">
        <v>232</v>
      </c>
      <c r="D400" s="2" t="s">
        <v>1546</v>
      </c>
      <c r="E400" s="3">
        <v>677.6</v>
      </c>
      <c r="F400" s="8" t="s">
        <v>226</v>
      </c>
      <c r="G400" s="9" t="s">
        <v>1416</v>
      </c>
      <c r="H400" s="9" t="s">
        <v>232</v>
      </c>
      <c r="I400" s="10" t="s">
        <v>1546</v>
      </c>
      <c r="J400" s="11">
        <v>677.6</v>
      </c>
      <c r="K400" t="b">
        <f t="shared" si="30"/>
        <v>1</v>
      </c>
      <c r="L400" t="b">
        <f t="shared" si="31"/>
        <v>1</v>
      </c>
      <c r="M400" t="b">
        <f t="shared" si="32"/>
        <v>1</v>
      </c>
      <c r="N400" t="b">
        <f t="shared" si="33"/>
        <v>1</v>
      </c>
      <c r="O400" s="13">
        <f t="shared" si="34"/>
        <v>0</v>
      </c>
    </row>
    <row r="401" spans="1:15" ht="61.2" hidden="1" x14ac:dyDescent="0.3">
      <c r="A401" s="1" t="s">
        <v>226</v>
      </c>
      <c r="B401" s="1" t="s">
        <v>1416</v>
      </c>
      <c r="C401" s="1" t="s">
        <v>971</v>
      </c>
      <c r="D401" s="2" t="s">
        <v>1568</v>
      </c>
      <c r="E401" s="3">
        <v>677.6</v>
      </c>
      <c r="F401" s="8" t="s">
        <v>226</v>
      </c>
      <c r="G401" s="9" t="s">
        <v>1416</v>
      </c>
      <c r="H401" s="9" t="s">
        <v>971</v>
      </c>
      <c r="I401" s="10" t="s">
        <v>1568</v>
      </c>
      <c r="J401" s="11">
        <v>677.6</v>
      </c>
      <c r="K401" t="b">
        <f t="shared" si="30"/>
        <v>1</v>
      </c>
      <c r="L401" t="b">
        <f t="shared" si="31"/>
        <v>1</v>
      </c>
      <c r="M401" t="b">
        <f t="shared" si="32"/>
        <v>1</v>
      </c>
      <c r="N401" t="b">
        <f t="shared" si="33"/>
        <v>1</v>
      </c>
      <c r="O401" s="13">
        <f t="shared" si="34"/>
        <v>0</v>
      </c>
    </row>
    <row r="402" spans="1:15" ht="61.2" hidden="1" x14ac:dyDescent="0.3">
      <c r="A402" s="1" t="s">
        <v>226</v>
      </c>
      <c r="B402" s="1" t="s">
        <v>1416</v>
      </c>
      <c r="C402" s="1" t="s">
        <v>972</v>
      </c>
      <c r="D402" s="2" t="s">
        <v>1569</v>
      </c>
      <c r="E402" s="3">
        <v>677.6</v>
      </c>
      <c r="F402" s="8" t="s">
        <v>226</v>
      </c>
      <c r="G402" s="9" t="s">
        <v>1416</v>
      </c>
      <c r="H402" s="9" t="s">
        <v>972</v>
      </c>
      <c r="I402" s="10" t="s">
        <v>1569</v>
      </c>
      <c r="J402" s="11">
        <v>677.6</v>
      </c>
      <c r="K402" t="b">
        <f t="shared" si="30"/>
        <v>1</v>
      </c>
      <c r="L402" t="b">
        <f t="shared" si="31"/>
        <v>1</v>
      </c>
      <c r="M402" t="b">
        <f t="shared" si="32"/>
        <v>1</v>
      </c>
      <c r="N402" t="b">
        <f t="shared" si="33"/>
        <v>1</v>
      </c>
      <c r="O402" s="13">
        <f t="shared" si="34"/>
        <v>0</v>
      </c>
    </row>
    <row r="403" spans="1:15" ht="61.2" hidden="1" x14ac:dyDescent="0.3">
      <c r="A403" s="1" t="s">
        <v>226</v>
      </c>
      <c r="B403" s="1" t="s">
        <v>1416</v>
      </c>
      <c r="C403" s="1" t="s">
        <v>966</v>
      </c>
      <c r="D403" s="2" t="s">
        <v>710</v>
      </c>
      <c r="E403" s="3">
        <v>677.6</v>
      </c>
      <c r="F403" s="8" t="s">
        <v>226</v>
      </c>
      <c r="G403" s="9" t="s">
        <v>1416</v>
      </c>
      <c r="H403" s="9" t="s">
        <v>966</v>
      </c>
      <c r="I403" s="10" t="s">
        <v>710</v>
      </c>
      <c r="J403" s="11">
        <v>677.6</v>
      </c>
      <c r="K403" t="b">
        <f t="shared" si="30"/>
        <v>1</v>
      </c>
      <c r="L403" t="b">
        <f t="shared" si="31"/>
        <v>1</v>
      </c>
      <c r="M403" t="b">
        <f t="shared" si="32"/>
        <v>1</v>
      </c>
      <c r="N403" t="b">
        <f t="shared" si="33"/>
        <v>1</v>
      </c>
      <c r="O403" s="13">
        <f t="shared" si="34"/>
        <v>0</v>
      </c>
    </row>
    <row r="404" spans="1:15" ht="51" hidden="1" x14ac:dyDescent="0.3">
      <c r="A404" s="1" t="s">
        <v>226</v>
      </c>
      <c r="B404" s="1" t="s">
        <v>1395</v>
      </c>
      <c r="C404" s="1" t="s">
        <v>62</v>
      </c>
      <c r="D404" s="2" t="s">
        <v>1196</v>
      </c>
      <c r="E404" s="3">
        <v>8653.2983999999997</v>
      </c>
      <c r="F404" s="8" t="s">
        <v>226</v>
      </c>
      <c r="G404" s="9" t="s">
        <v>1395</v>
      </c>
      <c r="H404" s="9" t="s">
        <v>62</v>
      </c>
      <c r="I404" s="10" t="s">
        <v>1196</v>
      </c>
      <c r="J404" s="11">
        <v>8653.2980000000007</v>
      </c>
      <c r="K404" t="b">
        <f t="shared" si="30"/>
        <v>1</v>
      </c>
      <c r="L404" t="b">
        <f t="shared" si="31"/>
        <v>1</v>
      </c>
      <c r="M404" t="b">
        <f t="shared" si="32"/>
        <v>1</v>
      </c>
      <c r="N404" t="b">
        <f t="shared" si="33"/>
        <v>1</v>
      </c>
      <c r="O404" s="13">
        <f t="shared" si="34"/>
        <v>3.9999999899009708E-4</v>
      </c>
    </row>
    <row r="405" spans="1:15" ht="24" hidden="1" x14ac:dyDescent="0.3">
      <c r="A405" s="1" t="s">
        <v>226</v>
      </c>
      <c r="B405" s="1" t="s">
        <v>1395</v>
      </c>
      <c r="C405" s="1" t="s">
        <v>63</v>
      </c>
      <c r="D405" s="2" t="s">
        <v>115</v>
      </c>
      <c r="E405" s="3">
        <v>8653.2983999999997</v>
      </c>
      <c r="F405" s="8" t="s">
        <v>226</v>
      </c>
      <c r="G405" s="9" t="s">
        <v>1395</v>
      </c>
      <c r="H405" s="9" t="s">
        <v>63</v>
      </c>
      <c r="I405" s="10" t="s">
        <v>115</v>
      </c>
      <c r="J405" s="11">
        <v>8653.2980000000007</v>
      </c>
      <c r="K405" t="b">
        <f t="shared" si="30"/>
        <v>1</v>
      </c>
      <c r="L405" t="b">
        <f t="shared" si="31"/>
        <v>1</v>
      </c>
      <c r="M405" t="b">
        <f t="shared" si="32"/>
        <v>1</v>
      </c>
      <c r="N405" t="b">
        <f t="shared" si="33"/>
        <v>1</v>
      </c>
      <c r="O405" s="13">
        <f t="shared" si="34"/>
        <v>3.9999999899009708E-4</v>
      </c>
    </row>
    <row r="406" spans="1:15" ht="48" hidden="1" x14ac:dyDescent="0.3">
      <c r="A406" s="1" t="s">
        <v>226</v>
      </c>
      <c r="B406" s="1" t="s">
        <v>1395</v>
      </c>
      <c r="C406" s="1" t="s">
        <v>1438</v>
      </c>
      <c r="D406" s="2" t="s">
        <v>1439</v>
      </c>
      <c r="E406" s="3">
        <v>8653.2983999999997</v>
      </c>
      <c r="F406" s="8" t="s">
        <v>226</v>
      </c>
      <c r="G406" s="9" t="s">
        <v>1395</v>
      </c>
      <c r="H406" s="9" t="s">
        <v>1438</v>
      </c>
      <c r="I406" s="10" t="s">
        <v>1439</v>
      </c>
      <c r="J406" s="11">
        <v>8653.2980000000007</v>
      </c>
      <c r="K406" t="b">
        <f t="shared" si="30"/>
        <v>1</v>
      </c>
      <c r="L406" t="b">
        <f t="shared" si="31"/>
        <v>1</v>
      </c>
      <c r="M406" t="b">
        <f t="shared" si="32"/>
        <v>1</v>
      </c>
      <c r="N406" t="b">
        <f t="shared" si="33"/>
        <v>1</v>
      </c>
      <c r="O406" s="13">
        <f t="shared" si="34"/>
        <v>3.9999999899009708E-4</v>
      </c>
    </row>
    <row r="407" spans="1:15" ht="71.400000000000006" hidden="1" x14ac:dyDescent="0.3">
      <c r="A407" s="1" t="s">
        <v>235</v>
      </c>
      <c r="B407" s="1" t="s">
        <v>1417</v>
      </c>
      <c r="C407" s="1" t="s">
        <v>167</v>
      </c>
      <c r="D407" s="2" t="s">
        <v>1520</v>
      </c>
      <c r="E407" s="3">
        <v>1588.1</v>
      </c>
      <c r="F407" s="8" t="s">
        <v>235</v>
      </c>
      <c r="G407" s="9" t="s">
        <v>1417</v>
      </c>
      <c r="H407" s="9" t="s">
        <v>167</v>
      </c>
      <c r="I407" s="10" t="s">
        <v>1520</v>
      </c>
      <c r="J407" s="11">
        <v>1588.1</v>
      </c>
      <c r="K407" t="b">
        <f t="shared" si="30"/>
        <v>1</v>
      </c>
      <c r="L407" t="b">
        <f t="shared" si="31"/>
        <v>1</v>
      </c>
      <c r="M407" t="b">
        <f t="shared" si="32"/>
        <v>1</v>
      </c>
      <c r="N407" t="b">
        <f t="shared" si="33"/>
        <v>1</v>
      </c>
      <c r="O407" s="13">
        <f t="shared" si="34"/>
        <v>0</v>
      </c>
    </row>
    <row r="408" spans="1:15" ht="61.2" hidden="1" x14ac:dyDescent="0.3">
      <c r="A408" s="1" t="s">
        <v>235</v>
      </c>
      <c r="B408" s="1" t="s">
        <v>1417</v>
      </c>
      <c r="C408" s="1" t="s">
        <v>230</v>
      </c>
      <c r="D408" s="2" t="s">
        <v>1572</v>
      </c>
      <c r="E408" s="3">
        <v>1588.1</v>
      </c>
      <c r="F408" s="8" t="s">
        <v>235</v>
      </c>
      <c r="G408" s="9" t="s">
        <v>1417</v>
      </c>
      <c r="H408" s="9" t="s">
        <v>230</v>
      </c>
      <c r="I408" s="10" t="s">
        <v>1572</v>
      </c>
      <c r="J408" s="11">
        <v>1588.1</v>
      </c>
      <c r="K408" t="b">
        <f t="shared" si="30"/>
        <v>1</v>
      </c>
      <c r="L408" t="b">
        <f t="shared" si="31"/>
        <v>1</v>
      </c>
      <c r="M408" t="b">
        <f t="shared" si="32"/>
        <v>1</v>
      </c>
      <c r="N408" t="b">
        <f t="shared" si="33"/>
        <v>1</v>
      </c>
      <c r="O408" s="13">
        <f t="shared" si="34"/>
        <v>0</v>
      </c>
    </row>
    <row r="409" spans="1:15" ht="108" hidden="1" x14ac:dyDescent="0.3">
      <c r="A409" s="1" t="s">
        <v>235</v>
      </c>
      <c r="B409" s="1" t="s">
        <v>1417</v>
      </c>
      <c r="C409" s="1" t="s">
        <v>239</v>
      </c>
      <c r="D409" s="2" t="s">
        <v>1583</v>
      </c>
      <c r="E409" s="3">
        <v>1588.1</v>
      </c>
      <c r="F409" s="8" t="s">
        <v>235</v>
      </c>
      <c r="G409" s="9" t="s">
        <v>1417</v>
      </c>
      <c r="H409" s="9" t="s">
        <v>239</v>
      </c>
      <c r="I409" s="10" t="s">
        <v>1583</v>
      </c>
      <c r="J409" s="11">
        <v>1588.1</v>
      </c>
      <c r="K409" t="b">
        <f t="shared" si="30"/>
        <v>1</v>
      </c>
      <c r="L409" t="b">
        <f t="shared" si="31"/>
        <v>1</v>
      </c>
      <c r="M409" t="b">
        <f t="shared" si="32"/>
        <v>1</v>
      </c>
      <c r="N409" t="b">
        <f t="shared" si="33"/>
        <v>1</v>
      </c>
      <c r="O409" s="13">
        <f t="shared" si="34"/>
        <v>0</v>
      </c>
    </row>
    <row r="410" spans="1:15" ht="61.2" hidden="1" x14ac:dyDescent="0.3">
      <c r="A410" s="1" t="s">
        <v>235</v>
      </c>
      <c r="B410" s="1" t="s">
        <v>1417</v>
      </c>
      <c r="C410" s="1" t="s">
        <v>236</v>
      </c>
      <c r="D410" s="2" t="s">
        <v>785</v>
      </c>
      <c r="E410" s="3">
        <v>1588.1</v>
      </c>
      <c r="F410" s="8" t="s">
        <v>235</v>
      </c>
      <c r="G410" s="9" t="s">
        <v>1417</v>
      </c>
      <c r="H410" s="9" t="s">
        <v>236</v>
      </c>
      <c r="I410" s="10" t="s">
        <v>785</v>
      </c>
      <c r="J410" s="11">
        <v>1588.1</v>
      </c>
      <c r="K410" t="b">
        <f t="shared" si="30"/>
        <v>1</v>
      </c>
      <c r="L410" t="b">
        <f t="shared" si="31"/>
        <v>1</v>
      </c>
      <c r="M410" t="b">
        <f t="shared" si="32"/>
        <v>1</v>
      </c>
      <c r="N410" t="b">
        <f t="shared" si="33"/>
        <v>1</v>
      </c>
      <c r="O410" s="13">
        <f t="shared" si="34"/>
        <v>0</v>
      </c>
    </row>
    <row r="411" spans="1:15" ht="51" hidden="1" x14ac:dyDescent="0.3">
      <c r="A411" s="1" t="s">
        <v>235</v>
      </c>
      <c r="B411" s="1" t="s">
        <v>1417</v>
      </c>
      <c r="C411" s="1" t="s">
        <v>62</v>
      </c>
      <c r="D411" s="2" t="s">
        <v>1196</v>
      </c>
      <c r="E411" s="3">
        <v>32</v>
      </c>
      <c r="F411" s="8" t="s">
        <v>235</v>
      </c>
      <c r="G411" s="9" t="s">
        <v>1417</v>
      </c>
      <c r="H411" s="9" t="s">
        <v>62</v>
      </c>
      <c r="I411" s="10" t="s">
        <v>1196</v>
      </c>
      <c r="J411" s="11">
        <v>32</v>
      </c>
      <c r="K411" t="b">
        <f t="shared" si="30"/>
        <v>1</v>
      </c>
      <c r="L411" t="b">
        <f t="shared" si="31"/>
        <v>1</v>
      </c>
      <c r="M411" t="b">
        <f t="shared" si="32"/>
        <v>1</v>
      </c>
      <c r="N411" t="b">
        <f t="shared" si="33"/>
        <v>1</v>
      </c>
      <c r="O411" s="13">
        <f t="shared" si="34"/>
        <v>0</v>
      </c>
    </row>
    <row r="412" spans="1:15" ht="36" hidden="1" x14ac:dyDescent="0.3">
      <c r="A412" s="1" t="s">
        <v>235</v>
      </c>
      <c r="B412" s="1" t="s">
        <v>1417</v>
      </c>
      <c r="C412" s="1" t="s">
        <v>83</v>
      </c>
      <c r="D412" s="2" t="s">
        <v>1288</v>
      </c>
      <c r="E412" s="3">
        <v>32</v>
      </c>
      <c r="F412" s="8" t="s">
        <v>235</v>
      </c>
      <c r="G412" s="9" t="s">
        <v>1417</v>
      </c>
      <c r="H412" s="9" t="s">
        <v>83</v>
      </c>
      <c r="I412" s="10" t="s">
        <v>1288</v>
      </c>
      <c r="J412" s="11">
        <v>32</v>
      </c>
      <c r="K412" t="b">
        <f t="shared" si="30"/>
        <v>1</v>
      </c>
      <c r="L412" t="b">
        <f t="shared" si="31"/>
        <v>1</v>
      </c>
      <c r="M412" t="b">
        <f t="shared" si="32"/>
        <v>1</v>
      </c>
      <c r="N412" t="b">
        <f t="shared" si="33"/>
        <v>1</v>
      </c>
      <c r="O412" s="13">
        <f t="shared" si="34"/>
        <v>0</v>
      </c>
    </row>
    <row r="413" spans="1:15" ht="30.6" hidden="1" x14ac:dyDescent="0.3">
      <c r="A413" s="1" t="s">
        <v>235</v>
      </c>
      <c r="B413" s="1" t="s">
        <v>1417</v>
      </c>
      <c r="C413" s="1" t="s">
        <v>1358</v>
      </c>
      <c r="D413" s="2" t="s">
        <v>1359</v>
      </c>
      <c r="E413" s="3">
        <v>32</v>
      </c>
      <c r="F413" s="8" t="s">
        <v>235</v>
      </c>
      <c r="G413" s="9" t="s">
        <v>1417</v>
      </c>
      <c r="H413" s="9" t="s">
        <v>1358</v>
      </c>
      <c r="I413" s="10" t="s">
        <v>1359</v>
      </c>
      <c r="J413" s="11">
        <v>32</v>
      </c>
      <c r="K413" t="b">
        <f t="shared" si="30"/>
        <v>1</v>
      </c>
      <c r="L413" t="b">
        <f t="shared" si="31"/>
        <v>1</v>
      </c>
      <c r="M413" t="b">
        <f t="shared" si="32"/>
        <v>1</v>
      </c>
      <c r="N413" t="b">
        <f t="shared" si="33"/>
        <v>1</v>
      </c>
      <c r="O413" s="13">
        <f t="shared" si="34"/>
        <v>0</v>
      </c>
    </row>
    <row r="414" spans="1:15" ht="61.2" hidden="1" x14ac:dyDescent="0.3">
      <c r="A414" s="1" t="s">
        <v>235</v>
      </c>
      <c r="B414" s="1" t="s">
        <v>1417</v>
      </c>
      <c r="C414" s="1" t="s">
        <v>65</v>
      </c>
      <c r="D414" s="2" t="s">
        <v>1228</v>
      </c>
      <c r="E414" s="3">
        <v>34983.5</v>
      </c>
      <c r="F414" s="8" t="s">
        <v>235</v>
      </c>
      <c r="G414" s="9" t="s">
        <v>1417</v>
      </c>
      <c r="H414" s="9" t="s">
        <v>65</v>
      </c>
      <c r="I414" s="10" t="s">
        <v>1228</v>
      </c>
      <c r="J414" s="11">
        <v>34983.5</v>
      </c>
      <c r="K414" t="b">
        <f t="shared" si="30"/>
        <v>1</v>
      </c>
      <c r="L414" t="b">
        <f t="shared" si="31"/>
        <v>1</v>
      </c>
      <c r="M414" t="b">
        <f t="shared" si="32"/>
        <v>1</v>
      </c>
      <c r="N414" t="b">
        <f t="shared" si="33"/>
        <v>1</v>
      </c>
      <c r="O414" s="13">
        <f t="shared" si="34"/>
        <v>0</v>
      </c>
    </row>
    <row r="415" spans="1:15" ht="36" hidden="1" x14ac:dyDescent="0.3">
      <c r="A415" s="1" t="s">
        <v>235</v>
      </c>
      <c r="B415" s="1" t="s">
        <v>1417</v>
      </c>
      <c r="C415" s="1" t="s">
        <v>240</v>
      </c>
      <c r="D415" s="2" t="s">
        <v>1230</v>
      </c>
      <c r="E415" s="3">
        <v>34983.5</v>
      </c>
      <c r="F415" s="8" t="s">
        <v>235</v>
      </c>
      <c r="G415" s="9" t="s">
        <v>1417</v>
      </c>
      <c r="H415" s="9" t="s">
        <v>240</v>
      </c>
      <c r="I415" s="10" t="s">
        <v>1230</v>
      </c>
      <c r="J415" s="11">
        <v>34983.5</v>
      </c>
      <c r="K415" t="b">
        <f t="shared" si="30"/>
        <v>1</v>
      </c>
      <c r="L415" t="b">
        <f t="shared" si="31"/>
        <v>1</v>
      </c>
      <c r="M415" t="b">
        <f t="shared" si="32"/>
        <v>1</v>
      </c>
      <c r="N415" t="b">
        <f t="shared" si="33"/>
        <v>1</v>
      </c>
      <c r="O415" s="13">
        <f t="shared" si="34"/>
        <v>0</v>
      </c>
    </row>
    <row r="416" spans="1:15" ht="51" hidden="1" x14ac:dyDescent="0.3">
      <c r="A416" s="1" t="s">
        <v>235</v>
      </c>
      <c r="B416" s="1" t="s">
        <v>1417</v>
      </c>
      <c r="C416" s="1" t="s">
        <v>237</v>
      </c>
      <c r="D416" s="2" t="s">
        <v>1221</v>
      </c>
      <c r="E416" s="3">
        <v>31778.2</v>
      </c>
      <c r="F416" s="8" t="s">
        <v>235</v>
      </c>
      <c r="G416" s="9" t="s">
        <v>1417</v>
      </c>
      <c r="H416" s="9" t="s">
        <v>237</v>
      </c>
      <c r="I416" s="10" t="s">
        <v>1221</v>
      </c>
      <c r="J416" s="11">
        <v>31778.2</v>
      </c>
      <c r="K416" t="b">
        <f t="shared" si="30"/>
        <v>1</v>
      </c>
      <c r="L416" t="b">
        <f t="shared" si="31"/>
        <v>1</v>
      </c>
      <c r="M416" t="b">
        <f t="shared" si="32"/>
        <v>1</v>
      </c>
      <c r="N416" t="b">
        <f t="shared" si="33"/>
        <v>1</v>
      </c>
      <c r="O416" s="13">
        <f t="shared" si="34"/>
        <v>0</v>
      </c>
    </row>
    <row r="417" spans="1:15" ht="40.799999999999997" hidden="1" x14ac:dyDescent="0.3">
      <c r="A417" s="1" t="s">
        <v>235</v>
      </c>
      <c r="B417" s="1" t="s">
        <v>1417</v>
      </c>
      <c r="C417" s="1" t="s">
        <v>238</v>
      </c>
      <c r="D417" s="2" t="s">
        <v>1222</v>
      </c>
      <c r="E417" s="3">
        <v>3205.2999999999997</v>
      </c>
      <c r="F417" s="8" t="s">
        <v>235</v>
      </c>
      <c r="G417" s="9" t="s">
        <v>1417</v>
      </c>
      <c r="H417" s="9" t="s">
        <v>238</v>
      </c>
      <c r="I417" s="10" t="s">
        <v>1222</v>
      </c>
      <c r="J417" s="11">
        <v>3205.3</v>
      </c>
      <c r="K417" t="b">
        <f t="shared" si="30"/>
        <v>1</v>
      </c>
      <c r="L417" t="b">
        <f t="shared" si="31"/>
        <v>1</v>
      </c>
      <c r="M417" t="b">
        <f t="shared" si="32"/>
        <v>1</v>
      </c>
      <c r="N417" t="b">
        <f t="shared" si="33"/>
        <v>1</v>
      </c>
      <c r="O417" s="13">
        <f t="shared" si="34"/>
        <v>0</v>
      </c>
    </row>
    <row r="418" spans="1:15" ht="40.799999999999997" hidden="1" x14ac:dyDescent="0.3">
      <c r="A418" s="1" t="s">
        <v>235</v>
      </c>
      <c r="B418" s="1" t="s">
        <v>1393</v>
      </c>
      <c r="C418" s="1" t="s">
        <v>181</v>
      </c>
      <c r="D418" s="2" t="s">
        <v>1523</v>
      </c>
      <c r="E418" s="3">
        <v>5741.9</v>
      </c>
      <c r="F418" s="8" t="s">
        <v>235</v>
      </c>
      <c r="G418" s="9" t="s">
        <v>1393</v>
      </c>
      <c r="H418" s="9" t="s">
        <v>181</v>
      </c>
      <c r="I418" s="10" t="s">
        <v>1523</v>
      </c>
      <c r="J418" s="11">
        <v>5741.9</v>
      </c>
      <c r="K418" t="b">
        <f t="shared" si="30"/>
        <v>1</v>
      </c>
      <c r="L418" t="b">
        <f t="shared" si="31"/>
        <v>1</v>
      </c>
      <c r="M418" t="b">
        <f t="shared" si="32"/>
        <v>1</v>
      </c>
      <c r="N418" t="b">
        <f t="shared" si="33"/>
        <v>1</v>
      </c>
      <c r="O418" s="13">
        <f t="shared" si="34"/>
        <v>0</v>
      </c>
    </row>
    <row r="419" spans="1:15" ht="40.799999999999997" hidden="1" x14ac:dyDescent="0.3">
      <c r="A419" s="1" t="s">
        <v>235</v>
      </c>
      <c r="B419" s="1" t="s">
        <v>1393</v>
      </c>
      <c r="C419" s="1" t="s">
        <v>247</v>
      </c>
      <c r="D419" s="2" t="s">
        <v>1584</v>
      </c>
      <c r="E419" s="3">
        <v>5421.9</v>
      </c>
      <c r="F419" s="8" t="s">
        <v>235</v>
      </c>
      <c r="G419" s="9" t="s">
        <v>1393</v>
      </c>
      <c r="H419" s="9" t="s">
        <v>247</v>
      </c>
      <c r="I419" s="10" t="s">
        <v>1584</v>
      </c>
      <c r="J419" s="11">
        <v>5421.9</v>
      </c>
      <c r="K419" t="b">
        <f t="shared" si="30"/>
        <v>1</v>
      </c>
      <c r="L419" t="b">
        <f t="shared" si="31"/>
        <v>1</v>
      </c>
      <c r="M419" t="b">
        <f t="shared" si="32"/>
        <v>1</v>
      </c>
      <c r="N419" t="b">
        <f t="shared" si="33"/>
        <v>1</v>
      </c>
      <c r="O419" s="13">
        <f t="shared" si="34"/>
        <v>0</v>
      </c>
    </row>
    <row r="420" spans="1:15" ht="102" hidden="1" x14ac:dyDescent="0.3">
      <c r="A420" s="1" t="s">
        <v>235</v>
      </c>
      <c r="B420" s="1" t="s">
        <v>1393</v>
      </c>
      <c r="C420" s="1" t="s">
        <v>248</v>
      </c>
      <c r="D420" s="2" t="s">
        <v>1585</v>
      </c>
      <c r="E420" s="3">
        <v>623.1</v>
      </c>
      <c r="F420" s="8" t="s">
        <v>235</v>
      </c>
      <c r="G420" s="9" t="s">
        <v>1393</v>
      </c>
      <c r="H420" s="9" t="s">
        <v>248</v>
      </c>
      <c r="I420" s="10" t="s">
        <v>1585</v>
      </c>
      <c r="J420" s="11">
        <v>623.1</v>
      </c>
      <c r="K420" t="b">
        <f t="shared" si="30"/>
        <v>1</v>
      </c>
      <c r="L420" t="b">
        <f t="shared" si="31"/>
        <v>1</v>
      </c>
      <c r="M420" t="b">
        <f t="shared" si="32"/>
        <v>1</v>
      </c>
      <c r="N420" t="b">
        <f t="shared" si="33"/>
        <v>1</v>
      </c>
      <c r="O420" s="13">
        <f t="shared" si="34"/>
        <v>0</v>
      </c>
    </row>
    <row r="421" spans="1:15" ht="102" hidden="1" x14ac:dyDescent="0.3">
      <c r="A421" s="1" t="s">
        <v>235</v>
      </c>
      <c r="B421" s="1" t="s">
        <v>1393</v>
      </c>
      <c r="C421" s="1" t="s">
        <v>241</v>
      </c>
      <c r="D421" s="2" t="s">
        <v>1271</v>
      </c>
      <c r="E421" s="3">
        <v>221</v>
      </c>
      <c r="F421" s="8" t="s">
        <v>235</v>
      </c>
      <c r="G421" s="9" t="s">
        <v>1393</v>
      </c>
      <c r="H421" s="9" t="s">
        <v>241</v>
      </c>
      <c r="I421" s="10" t="s">
        <v>1271</v>
      </c>
      <c r="J421" s="11">
        <v>221</v>
      </c>
      <c r="K421" t="b">
        <f t="shared" si="30"/>
        <v>1</v>
      </c>
      <c r="L421" t="b">
        <f t="shared" si="31"/>
        <v>1</v>
      </c>
      <c r="M421" t="b">
        <f t="shared" si="32"/>
        <v>1</v>
      </c>
      <c r="N421" t="b">
        <f t="shared" si="33"/>
        <v>1</v>
      </c>
      <c r="O421" s="13">
        <f t="shared" si="34"/>
        <v>0</v>
      </c>
    </row>
    <row r="422" spans="1:15" ht="71.400000000000006" hidden="1" x14ac:dyDescent="0.3">
      <c r="A422" s="1" t="s">
        <v>235</v>
      </c>
      <c r="B422" s="1" t="s">
        <v>1393</v>
      </c>
      <c r="C422" s="1" t="s">
        <v>242</v>
      </c>
      <c r="D422" s="2" t="s">
        <v>688</v>
      </c>
      <c r="E422" s="3">
        <v>274.10000000000002</v>
      </c>
      <c r="F422" s="8" t="s">
        <v>235</v>
      </c>
      <c r="G422" s="9" t="s">
        <v>1393</v>
      </c>
      <c r="H422" s="9" t="s">
        <v>242</v>
      </c>
      <c r="I422" s="10" t="s">
        <v>688</v>
      </c>
      <c r="J422" s="11">
        <v>274.10000000000002</v>
      </c>
      <c r="K422" t="b">
        <f t="shared" si="30"/>
        <v>1</v>
      </c>
      <c r="L422" t="b">
        <f t="shared" si="31"/>
        <v>1</v>
      </c>
      <c r="M422" t="b">
        <f t="shared" si="32"/>
        <v>1</v>
      </c>
      <c r="N422" t="b">
        <f t="shared" si="33"/>
        <v>1</v>
      </c>
      <c r="O422" s="13">
        <f t="shared" si="34"/>
        <v>0</v>
      </c>
    </row>
    <row r="423" spans="1:15" ht="91.8" hidden="1" x14ac:dyDescent="0.3">
      <c r="A423" s="1" t="s">
        <v>235</v>
      </c>
      <c r="B423" s="1" t="s">
        <v>1393</v>
      </c>
      <c r="C423" s="1" t="s">
        <v>243</v>
      </c>
      <c r="D423" s="2" t="s">
        <v>689</v>
      </c>
      <c r="E423" s="3">
        <v>128</v>
      </c>
      <c r="F423" s="8" t="s">
        <v>235</v>
      </c>
      <c r="G423" s="9" t="s">
        <v>1393</v>
      </c>
      <c r="H423" s="9" t="s">
        <v>243</v>
      </c>
      <c r="I423" s="10" t="s">
        <v>689</v>
      </c>
      <c r="J423" s="11">
        <v>128</v>
      </c>
      <c r="K423" t="b">
        <f t="shared" si="30"/>
        <v>1</v>
      </c>
      <c r="L423" t="b">
        <f t="shared" si="31"/>
        <v>1</v>
      </c>
      <c r="M423" t="b">
        <f t="shared" si="32"/>
        <v>1</v>
      </c>
      <c r="N423" t="b">
        <f t="shared" si="33"/>
        <v>1</v>
      </c>
      <c r="O423" s="13">
        <f t="shared" si="34"/>
        <v>0</v>
      </c>
    </row>
    <row r="424" spans="1:15" ht="96" hidden="1" x14ac:dyDescent="0.3">
      <c r="A424" s="1" t="s">
        <v>235</v>
      </c>
      <c r="B424" s="1" t="s">
        <v>1393</v>
      </c>
      <c r="C424" s="1" t="s">
        <v>249</v>
      </c>
      <c r="D424" s="2" t="s">
        <v>1586</v>
      </c>
      <c r="E424" s="3">
        <v>1747.3</v>
      </c>
      <c r="F424" s="8" t="s">
        <v>235</v>
      </c>
      <c r="G424" s="9" t="s">
        <v>1393</v>
      </c>
      <c r="H424" s="9" t="s">
        <v>249</v>
      </c>
      <c r="I424" s="10" t="s">
        <v>1586</v>
      </c>
      <c r="J424" s="11">
        <v>1747.3</v>
      </c>
      <c r="K424" t="b">
        <f t="shared" si="30"/>
        <v>1</v>
      </c>
      <c r="L424" t="b">
        <f t="shared" si="31"/>
        <v>1</v>
      </c>
      <c r="M424" t="b">
        <f t="shared" si="32"/>
        <v>1</v>
      </c>
      <c r="N424" t="b">
        <f t="shared" si="33"/>
        <v>1</v>
      </c>
      <c r="O424" s="13">
        <f t="shared" si="34"/>
        <v>0</v>
      </c>
    </row>
    <row r="425" spans="1:15" ht="61.2" hidden="1" x14ac:dyDescent="0.3">
      <c r="A425" s="1" t="s">
        <v>235</v>
      </c>
      <c r="B425" s="1" t="s">
        <v>1393</v>
      </c>
      <c r="C425" s="1" t="s">
        <v>244</v>
      </c>
      <c r="D425" s="2" t="s">
        <v>692</v>
      </c>
      <c r="E425" s="3">
        <v>1644.3</v>
      </c>
      <c r="F425" s="8" t="s">
        <v>235</v>
      </c>
      <c r="G425" s="9" t="s">
        <v>1393</v>
      </c>
      <c r="H425" s="9" t="s">
        <v>244</v>
      </c>
      <c r="I425" s="10" t="s">
        <v>692</v>
      </c>
      <c r="J425" s="11">
        <v>1644.3</v>
      </c>
      <c r="K425" t="b">
        <f t="shared" si="30"/>
        <v>1</v>
      </c>
      <c r="L425" t="b">
        <f t="shared" si="31"/>
        <v>1</v>
      </c>
      <c r="M425" t="b">
        <f t="shared" si="32"/>
        <v>1</v>
      </c>
      <c r="N425" t="b">
        <f t="shared" si="33"/>
        <v>1</v>
      </c>
      <c r="O425" s="13">
        <f t="shared" si="34"/>
        <v>0</v>
      </c>
    </row>
    <row r="426" spans="1:15" ht="61.2" hidden="1" x14ac:dyDescent="0.3">
      <c r="A426" s="1" t="s">
        <v>235</v>
      </c>
      <c r="B426" s="1" t="s">
        <v>1393</v>
      </c>
      <c r="C426" s="1" t="s">
        <v>245</v>
      </c>
      <c r="D426" s="2" t="s">
        <v>1387</v>
      </c>
      <c r="E426" s="3">
        <v>103</v>
      </c>
      <c r="F426" s="8" t="s">
        <v>235</v>
      </c>
      <c r="G426" s="9" t="s">
        <v>1393</v>
      </c>
      <c r="H426" s="9" t="s">
        <v>245</v>
      </c>
      <c r="I426" s="10" t="s">
        <v>1387</v>
      </c>
      <c r="J426" s="11">
        <v>103</v>
      </c>
      <c r="K426" t="b">
        <f t="shared" si="30"/>
        <v>1</v>
      </c>
      <c r="L426" t="b">
        <f t="shared" si="31"/>
        <v>1</v>
      </c>
      <c r="M426" t="b">
        <f t="shared" si="32"/>
        <v>1</v>
      </c>
      <c r="N426" t="b">
        <f t="shared" si="33"/>
        <v>1</v>
      </c>
      <c r="O426" s="13">
        <f t="shared" si="34"/>
        <v>0</v>
      </c>
    </row>
    <row r="427" spans="1:15" ht="72" hidden="1" x14ac:dyDescent="0.3">
      <c r="A427" s="1" t="s">
        <v>235</v>
      </c>
      <c r="B427" s="1" t="s">
        <v>1393</v>
      </c>
      <c r="C427" s="1" t="s">
        <v>250</v>
      </c>
      <c r="D427" s="2" t="s">
        <v>1587</v>
      </c>
      <c r="E427" s="3">
        <v>3051.5</v>
      </c>
      <c r="F427" s="8" t="s">
        <v>235</v>
      </c>
      <c r="G427" s="9" t="s">
        <v>1393</v>
      </c>
      <c r="H427" s="9" t="s">
        <v>250</v>
      </c>
      <c r="I427" s="10" t="s">
        <v>1587</v>
      </c>
      <c r="J427" s="11">
        <v>3051.5</v>
      </c>
      <c r="K427" t="b">
        <f t="shared" si="30"/>
        <v>1</v>
      </c>
      <c r="L427" t="b">
        <f t="shared" si="31"/>
        <v>1</v>
      </c>
      <c r="M427" t="b">
        <f t="shared" si="32"/>
        <v>1</v>
      </c>
      <c r="N427" t="b">
        <f t="shared" si="33"/>
        <v>1</v>
      </c>
      <c r="O427" s="13">
        <f t="shared" si="34"/>
        <v>0</v>
      </c>
    </row>
    <row r="428" spans="1:15" ht="40.799999999999997" hidden="1" x14ac:dyDescent="0.3">
      <c r="A428" s="1" t="s">
        <v>235</v>
      </c>
      <c r="B428" s="1" t="s">
        <v>1393</v>
      </c>
      <c r="C428" s="1" t="s">
        <v>246</v>
      </c>
      <c r="D428" s="2" t="s">
        <v>694</v>
      </c>
      <c r="E428" s="3">
        <v>3051.5</v>
      </c>
      <c r="F428" s="8" t="s">
        <v>235</v>
      </c>
      <c r="G428" s="9" t="s">
        <v>1393</v>
      </c>
      <c r="H428" s="9" t="s">
        <v>246</v>
      </c>
      <c r="I428" s="10" t="s">
        <v>694</v>
      </c>
      <c r="J428" s="11">
        <v>3051.5</v>
      </c>
      <c r="K428" t="b">
        <f t="shared" si="30"/>
        <v>1</v>
      </c>
      <c r="L428" t="b">
        <f t="shared" si="31"/>
        <v>1</v>
      </c>
      <c r="M428" t="b">
        <f t="shared" si="32"/>
        <v>1</v>
      </c>
      <c r="N428" t="b">
        <f t="shared" si="33"/>
        <v>1</v>
      </c>
      <c r="O428" s="13">
        <f t="shared" si="34"/>
        <v>0</v>
      </c>
    </row>
    <row r="429" spans="1:15" ht="51" hidden="1" x14ac:dyDescent="0.3">
      <c r="A429" s="1" t="s">
        <v>235</v>
      </c>
      <c r="B429" s="1" t="s">
        <v>1393</v>
      </c>
      <c r="C429" s="1" t="s">
        <v>182</v>
      </c>
      <c r="D429" s="2" t="s">
        <v>1524</v>
      </c>
      <c r="E429" s="3">
        <v>320</v>
      </c>
      <c r="F429" s="8" t="s">
        <v>235</v>
      </c>
      <c r="G429" s="9" t="s">
        <v>1393</v>
      </c>
      <c r="H429" s="9" t="s">
        <v>182</v>
      </c>
      <c r="I429" s="10" t="s">
        <v>1524</v>
      </c>
      <c r="J429" s="11">
        <v>320</v>
      </c>
      <c r="K429" t="b">
        <f t="shared" si="30"/>
        <v>1</v>
      </c>
      <c r="L429" t="b">
        <f t="shared" si="31"/>
        <v>1</v>
      </c>
      <c r="M429" t="b">
        <f t="shared" si="32"/>
        <v>1</v>
      </c>
      <c r="N429" t="b">
        <f t="shared" si="33"/>
        <v>1</v>
      </c>
      <c r="O429" s="13">
        <f t="shared" si="34"/>
        <v>0</v>
      </c>
    </row>
    <row r="430" spans="1:15" ht="91.8" hidden="1" x14ac:dyDescent="0.3">
      <c r="A430" s="1" t="s">
        <v>235</v>
      </c>
      <c r="B430" s="1" t="s">
        <v>1393</v>
      </c>
      <c r="C430" s="1" t="s">
        <v>183</v>
      </c>
      <c r="D430" s="2" t="s">
        <v>1525</v>
      </c>
      <c r="E430" s="3">
        <v>320</v>
      </c>
      <c r="F430" s="8" t="s">
        <v>235</v>
      </c>
      <c r="G430" s="9" t="s">
        <v>1393</v>
      </c>
      <c r="H430" s="9" t="s">
        <v>183</v>
      </c>
      <c r="I430" s="10" t="s">
        <v>1525</v>
      </c>
      <c r="J430" s="11">
        <v>320</v>
      </c>
      <c r="K430" t="b">
        <f t="shared" si="30"/>
        <v>1</v>
      </c>
      <c r="L430" t="b">
        <f t="shared" si="31"/>
        <v>1</v>
      </c>
      <c r="M430" t="b">
        <f t="shared" si="32"/>
        <v>1</v>
      </c>
      <c r="N430" t="b">
        <f t="shared" si="33"/>
        <v>1</v>
      </c>
      <c r="O430" s="13">
        <f t="shared" si="34"/>
        <v>0</v>
      </c>
    </row>
    <row r="431" spans="1:15" ht="132.6" hidden="1" x14ac:dyDescent="0.3">
      <c r="A431" s="1" t="s">
        <v>235</v>
      </c>
      <c r="B431" s="1" t="s">
        <v>1393</v>
      </c>
      <c r="C431" s="1" t="s">
        <v>198</v>
      </c>
      <c r="D431" s="2" t="s">
        <v>697</v>
      </c>
      <c r="E431" s="3">
        <v>225</v>
      </c>
      <c r="F431" s="8" t="s">
        <v>235</v>
      </c>
      <c r="G431" s="9" t="s">
        <v>1393</v>
      </c>
      <c r="H431" s="9" t="s">
        <v>198</v>
      </c>
      <c r="I431" s="10" t="s">
        <v>697</v>
      </c>
      <c r="J431" s="11">
        <v>225</v>
      </c>
      <c r="K431" t="b">
        <f t="shared" si="30"/>
        <v>1</v>
      </c>
      <c r="L431" t="b">
        <f t="shared" si="31"/>
        <v>1</v>
      </c>
      <c r="M431" t="b">
        <f t="shared" si="32"/>
        <v>1</v>
      </c>
      <c r="N431" t="b">
        <f t="shared" si="33"/>
        <v>1</v>
      </c>
      <c r="O431" s="13">
        <f t="shared" si="34"/>
        <v>0</v>
      </c>
    </row>
    <row r="432" spans="1:15" ht="112.2" hidden="1" x14ac:dyDescent="0.3">
      <c r="A432" s="1" t="s">
        <v>235</v>
      </c>
      <c r="B432" s="1" t="s">
        <v>1393</v>
      </c>
      <c r="C432" s="1" t="s">
        <v>170</v>
      </c>
      <c r="D432" s="2" t="s">
        <v>698</v>
      </c>
      <c r="E432" s="3">
        <v>95</v>
      </c>
      <c r="F432" s="8" t="s">
        <v>235</v>
      </c>
      <c r="G432" s="9" t="s">
        <v>1393</v>
      </c>
      <c r="H432" s="9" t="s">
        <v>170</v>
      </c>
      <c r="I432" s="10" t="s">
        <v>698</v>
      </c>
      <c r="J432" s="11">
        <v>95</v>
      </c>
      <c r="K432" t="b">
        <f t="shared" si="30"/>
        <v>1</v>
      </c>
      <c r="L432" t="b">
        <f t="shared" si="31"/>
        <v>1</v>
      </c>
      <c r="M432" t="b">
        <f t="shared" si="32"/>
        <v>1</v>
      </c>
      <c r="N432" t="b">
        <f t="shared" si="33"/>
        <v>1</v>
      </c>
      <c r="O432" s="13">
        <f t="shared" si="34"/>
        <v>0</v>
      </c>
    </row>
    <row r="433" spans="1:15" ht="71.400000000000006" hidden="1" x14ac:dyDescent="0.3">
      <c r="A433" s="1" t="s">
        <v>235</v>
      </c>
      <c r="B433" s="1" t="s">
        <v>1393</v>
      </c>
      <c r="C433" s="1" t="s">
        <v>79</v>
      </c>
      <c r="D433" s="2" t="s">
        <v>1232</v>
      </c>
      <c r="E433" s="3">
        <v>29.594999999999999</v>
      </c>
      <c r="F433" s="8" t="s">
        <v>235</v>
      </c>
      <c r="G433" s="9" t="s">
        <v>1393</v>
      </c>
      <c r="H433" s="9" t="s">
        <v>79</v>
      </c>
      <c r="I433" s="10" t="s">
        <v>1232</v>
      </c>
      <c r="J433" s="11">
        <v>29.594999999999999</v>
      </c>
      <c r="K433" t="b">
        <f t="shared" si="30"/>
        <v>1</v>
      </c>
      <c r="L433" t="b">
        <f t="shared" si="31"/>
        <v>1</v>
      </c>
      <c r="M433" t="b">
        <f t="shared" si="32"/>
        <v>1</v>
      </c>
      <c r="N433" t="b">
        <f t="shared" si="33"/>
        <v>1</v>
      </c>
      <c r="O433" s="13">
        <f t="shared" si="34"/>
        <v>0</v>
      </c>
    </row>
    <row r="434" spans="1:15" ht="51" hidden="1" x14ac:dyDescent="0.3">
      <c r="A434" s="1" t="s">
        <v>235</v>
      </c>
      <c r="B434" s="1" t="s">
        <v>1393</v>
      </c>
      <c r="C434" s="1" t="s">
        <v>86</v>
      </c>
      <c r="D434" s="2" t="s">
        <v>1233</v>
      </c>
      <c r="E434" s="3">
        <v>29.594999999999999</v>
      </c>
      <c r="F434" s="8" t="s">
        <v>235</v>
      </c>
      <c r="G434" s="9" t="s">
        <v>1393</v>
      </c>
      <c r="H434" s="9" t="s">
        <v>86</v>
      </c>
      <c r="I434" s="10" t="s">
        <v>1233</v>
      </c>
      <c r="J434" s="11">
        <v>29.594999999999999</v>
      </c>
      <c r="K434" t="b">
        <f t="shared" si="30"/>
        <v>1</v>
      </c>
      <c r="L434" t="b">
        <f t="shared" si="31"/>
        <v>1</v>
      </c>
      <c r="M434" t="b">
        <f t="shared" si="32"/>
        <v>1</v>
      </c>
      <c r="N434" t="b">
        <f t="shared" si="33"/>
        <v>1</v>
      </c>
      <c r="O434" s="13">
        <f t="shared" si="34"/>
        <v>0</v>
      </c>
    </row>
    <row r="435" spans="1:15" ht="40.799999999999997" hidden="1" x14ac:dyDescent="0.3">
      <c r="A435" s="1" t="s">
        <v>235</v>
      </c>
      <c r="B435" s="1" t="s">
        <v>1393</v>
      </c>
      <c r="C435" s="1" t="s">
        <v>87</v>
      </c>
      <c r="D435" s="2" t="s">
        <v>1234</v>
      </c>
      <c r="E435" s="3">
        <v>29.594999999999999</v>
      </c>
      <c r="F435" s="8" t="s">
        <v>235</v>
      </c>
      <c r="G435" s="9" t="s">
        <v>1393</v>
      </c>
      <c r="H435" s="9" t="s">
        <v>87</v>
      </c>
      <c r="I435" s="10" t="s">
        <v>1234</v>
      </c>
      <c r="J435" s="11">
        <v>29.594999999999999</v>
      </c>
      <c r="K435" t="b">
        <f t="shared" si="30"/>
        <v>1</v>
      </c>
      <c r="L435" t="b">
        <f t="shared" si="31"/>
        <v>1</v>
      </c>
      <c r="M435" t="b">
        <f t="shared" si="32"/>
        <v>1</v>
      </c>
      <c r="N435" t="b">
        <f t="shared" si="33"/>
        <v>1</v>
      </c>
      <c r="O435" s="13">
        <f t="shared" si="34"/>
        <v>0</v>
      </c>
    </row>
    <row r="436" spans="1:15" ht="30.6" hidden="1" x14ac:dyDescent="0.3">
      <c r="A436" s="1" t="s">
        <v>235</v>
      </c>
      <c r="B436" s="1" t="s">
        <v>1418</v>
      </c>
      <c r="C436" s="1" t="s">
        <v>184</v>
      </c>
      <c r="D436" s="2" t="s">
        <v>1526</v>
      </c>
      <c r="E436" s="3">
        <v>13.8</v>
      </c>
      <c r="F436" s="8" t="s">
        <v>235</v>
      </c>
      <c r="G436" s="9" t="s">
        <v>1418</v>
      </c>
      <c r="H436" s="9" t="s">
        <v>184</v>
      </c>
      <c r="I436" s="10" t="s">
        <v>1526</v>
      </c>
      <c r="J436" s="11">
        <v>13.8</v>
      </c>
      <c r="K436" t="b">
        <f t="shared" si="30"/>
        <v>1</v>
      </c>
      <c r="L436" t="b">
        <f t="shared" si="31"/>
        <v>1</v>
      </c>
      <c r="M436" t="b">
        <f t="shared" si="32"/>
        <v>1</v>
      </c>
      <c r="N436" t="b">
        <f t="shared" si="33"/>
        <v>1</v>
      </c>
      <c r="O436" s="13">
        <f t="shared" si="34"/>
        <v>0</v>
      </c>
    </row>
    <row r="437" spans="1:15" ht="112.2" hidden="1" x14ac:dyDescent="0.3">
      <c r="A437" s="1" t="s">
        <v>235</v>
      </c>
      <c r="B437" s="1" t="s">
        <v>1418</v>
      </c>
      <c r="C437" s="1" t="s">
        <v>252</v>
      </c>
      <c r="D437" s="2" t="s">
        <v>1588</v>
      </c>
      <c r="E437" s="3">
        <v>13.8</v>
      </c>
      <c r="F437" s="8" t="s">
        <v>235</v>
      </c>
      <c r="G437" s="9" t="s">
        <v>1418</v>
      </c>
      <c r="H437" s="9" t="s">
        <v>252</v>
      </c>
      <c r="I437" s="10" t="s">
        <v>1588</v>
      </c>
      <c r="J437" s="11">
        <v>13.8</v>
      </c>
      <c r="K437" t="b">
        <f t="shared" si="30"/>
        <v>1</v>
      </c>
      <c r="L437" t="b">
        <f t="shared" si="31"/>
        <v>1</v>
      </c>
      <c r="M437" t="b">
        <f t="shared" si="32"/>
        <v>1</v>
      </c>
      <c r="N437" t="b">
        <f t="shared" si="33"/>
        <v>1</v>
      </c>
      <c r="O437" s="13">
        <f t="shared" si="34"/>
        <v>0</v>
      </c>
    </row>
    <row r="438" spans="1:15" ht="81.599999999999994" hidden="1" x14ac:dyDescent="0.3">
      <c r="A438" s="1" t="s">
        <v>235</v>
      </c>
      <c r="B438" s="1" t="s">
        <v>1418</v>
      </c>
      <c r="C438" s="1" t="s">
        <v>253</v>
      </c>
      <c r="D438" s="2" t="s">
        <v>1589</v>
      </c>
      <c r="E438" s="3">
        <v>13.8</v>
      </c>
      <c r="F438" s="8" t="s">
        <v>235</v>
      </c>
      <c r="G438" s="9" t="s">
        <v>1418</v>
      </c>
      <c r="H438" s="9" t="s">
        <v>253</v>
      </c>
      <c r="I438" s="10" t="s">
        <v>1589</v>
      </c>
      <c r="J438" s="11">
        <v>13.8</v>
      </c>
      <c r="K438" t="b">
        <f t="shared" si="30"/>
        <v>1</v>
      </c>
      <c r="L438" t="b">
        <f t="shared" si="31"/>
        <v>1</v>
      </c>
      <c r="M438" t="b">
        <f t="shared" si="32"/>
        <v>1</v>
      </c>
      <c r="N438" t="b">
        <f t="shared" si="33"/>
        <v>1</v>
      </c>
      <c r="O438" s="13">
        <f t="shared" si="34"/>
        <v>0</v>
      </c>
    </row>
    <row r="439" spans="1:15" ht="40.799999999999997" hidden="1" x14ac:dyDescent="0.3">
      <c r="A439" s="1" t="s">
        <v>235</v>
      </c>
      <c r="B439" s="1" t="s">
        <v>1418</v>
      </c>
      <c r="C439" s="1" t="s">
        <v>251</v>
      </c>
      <c r="D439" s="2" t="s">
        <v>718</v>
      </c>
      <c r="E439" s="3">
        <v>13.8</v>
      </c>
      <c r="F439" s="8" t="s">
        <v>235</v>
      </c>
      <c r="G439" s="9" t="s">
        <v>1418</v>
      </c>
      <c r="H439" s="9" t="s">
        <v>251</v>
      </c>
      <c r="I439" s="10" t="s">
        <v>718</v>
      </c>
      <c r="J439" s="11">
        <v>13.8</v>
      </c>
      <c r="K439" t="b">
        <f t="shared" si="30"/>
        <v>1</v>
      </c>
      <c r="L439" t="b">
        <f t="shared" si="31"/>
        <v>1</v>
      </c>
      <c r="M439" t="b">
        <f t="shared" si="32"/>
        <v>1</v>
      </c>
      <c r="N439" t="b">
        <f t="shared" si="33"/>
        <v>1</v>
      </c>
      <c r="O439" s="13">
        <f t="shared" si="34"/>
        <v>0</v>
      </c>
    </row>
    <row r="440" spans="1:15" ht="30.6" hidden="1" x14ac:dyDescent="0.3">
      <c r="A440" s="1" t="s">
        <v>235</v>
      </c>
      <c r="B440" s="1" t="s">
        <v>1419</v>
      </c>
      <c r="C440" s="1" t="s">
        <v>184</v>
      </c>
      <c r="D440" s="2" t="s">
        <v>1526</v>
      </c>
      <c r="E440" s="3">
        <v>329.7</v>
      </c>
      <c r="F440" s="8" t="s">
        <v>235</v>
      </c>
      <c r="G440" s="9" t="s">
        <v>1419</v>
      </c>
      <c r="H440" s="9" t="s">
        <v>184</v>
      </c>
      <c r="I440" s="10" t="s">
        <v>1526</v>
      </c>
      <c r="J440" s="11">
        <v>329.7</v>
      </c>
      <c r="K440" t="b">
        <f t="shared" si="30"/>
        <v>1</v>
      </c>
      <c r="L440" t="b">
        <f t="shared" si="31"/>
        <v>1</v>
      </c>
      <c r="M440" t="b">
        <f t="shared" si="32"/>
        <v>1</v>
      </c>
      <c r="N440" t="b">
        <f t="shared" si="33"/>
        <v>1</v>
      </c>
      <c r="O440" s="13">
        <f t="shared" si="34"/>
        <v>0</v>
      </c>
    </row>
    <row r="441" spans="1:15" ht="61.2" hidden="1" x14ac:dyDescent="0.3">
      <c r="A441" s="1" t="s">
        <v>235</v>
      </c>
      <c r="B441" s="1" t="s">
        <v>1419</v>
      </c>
      <c r="C441" s="1" t="s">
        <v>255</v>
      </c>
      <c r="D441" s="2" t="s">
        <v>1590</v>
      </c>
      <c r="E441" s="3">
        <v>329.7</v>
      </c>
      <c r="F441" s="8" t="s">
        <v>235</v>
      </c>
      <c r="G441" s="9" t="s">
        <v>1419</v>
      </c>
      <c r="H441" s="9" t="s">
        <v>255</v>
      </c>
      <c r="I441" s="10" t="s">
        <v>1590</v>
      </c>
      <c r="J441" s="11">
        <v>329.7</v>
      </c>
      <c r="K441" t="b">
        <f t="shared" si="30"/>
        <v>1</v>
      </c>
      <c r="L441" t="b">
        <f t="shared" si="31"/>
        <v>1</v>
      </c>
      <c r="M441" t="b">
        <f t="shared" si="32"/>
        <v>1</v>
      </c>
      <c r="N441" t="b">
        <f t="shared" si="33"/>
        <v>1</v>
      </c>
      <c r="O441" s="13">
        <f t="shared" si="34"/>
        <v>0</v>
      </c>
    </row>
    <row r="442" spans="1:15" ht="51" hidden="1" x14ac:dyDescent="0.3">
      <c r="A442" s="1" t="s">
        <v>235</v>
      </c>
      <c r="B442" s="1" t="s">
        <v>1419</v>
      </c>
      <c r="C442" s="1" t="s">
        <v>256</v>
      </c>
      <c r="D442" s="2" t="s">
        <v>1591</v>
      </c>
      <c r="E442" s="3">
        <v>329.7</v>
      </c>
      <c r="F442" s="8" t="s">
        <v>235</v>
      </c>
      <c r="G442" s="9" t="s">
        <v>1419</v>
      </c>
      <c r="H442" s="9" t="s">
        <v>256</v>
      </c>
      <c r="I442" s="10" t="s">
        <v>1591</v>
      </c>
      <c r="J442" s="11">
        <v>329.7</v>
      </c>
      <c r="K442" t="b">
        <f t="shared" si="30"/>
        <v>1</v>
      </c>
      <c r="L442" t="b">
        <f t="shared" si="31"/>
        <v>1</v>
      </c>
      <c r="M442" t="b">
        <f t="shared" si="32"/>
        <v>1</v>
      </c>
      <c r="N442" t="b">
        <f t="shared" si="33"/>
        <v>1</v>
      </c>
      <c r="O442" s="13">
        <f t="shared" si="34"/>
        <v>0</v>
      </c>
    </row>
    <row r="443" spans="1:15" ht="61.2" hidden="1" x14ac:dyDescent="0.3">
      <c r="A443" s="1" t="s">
        <v>235</v>
      </c>
      <c r="B443" s="1" t="s">
        <v>1419</v>
      </c>
      <c r="C443" s="1" t="s">
        <v>254</v>
      </c>
      <c r="D443" s="2" t="s">
        <v>722</v>
      </c>
      <c r="E443" s="3">
        <v>329.7</v>
      </c>
      <c r="F443" s="8" t="s">
        <v>235</v>
      </c>
      <c r="G443" s="9" t="s">
        <v>1419</v>
      </c>
      <c r="H443" s="9" t="s">
        <v>254</v>
      </c>
      <c r="I443" s="10" t="s">
        <v>722</v>
      </c>
      <c r="J443" s="11">
        <v>329.7</v>
      </c>
      <c r="K443" t="b">
        <f t="shared" si="30"/>
        <v>1</v>
      </c>
      <c r="L443" t="b">
        <f t="shared" si="31"/>
        <v>1</v>
      </c>
      <c r="M443" t="b">
        <f t="shared" si="32"/>
        <v>1</v>
      </c>
      <c r="N443" t="b">
        <f t="shared" si="33"/>
        <v>1</v>
      </c>
      <c r="O443" s="13">
        <f t="shared" si="34"/>
        <v>0</v>
      </c>
    </row>
    <row r="444" spans="1:15" ht="51" hidden="1" x14ac:dyDescent="0.3">
      <c r="A444" s="1" t="s">
        <v>235</v>
      </c>
      <c r="B444" s="1" t="s">
        <v>1419</v>
      </c>
      <c r="C444" s="1" t="s">
        <v>62</v>
      </c>
      <c r="D444" s="2" t="s">
        <v>1196</v>
      </c>
      <c r="E444" s="3">
        <v>355.05100000000004</v>
      </c>
      <c r="F444" s="8" t="s">
        <v>235</v>
      </c>
      <c r="G444" s="9" t="s">
        <v>1419</v>
      </c>
      <c r="H444" s="9" t="s">
        <v>62</v>
      </c>
      <c r="I444" s="10" t="s">
        <v>1196</v>
      </c>
      <c r="J444" s="11">
        <v>355.05099999999999</v>
      </c>
      <c r="K444" t="b">
        <f t="shared" si="30"/>
        <v>1</v>
      </c>
      <c r="L444" t="b">
        <f t="shared" si="31"/>
        <v>1</v>
      </c>
      <c r="M444" t="b">
        <f t="shared" si="32"/>
        <v>1</v>
      </c>
      <c r="N444" t="b">
        <f t="shared" si="33"/>
        <v>1</v>
      </c>
      <c r="O444" s="13">
        <f t="shared" si="34"/>
        <v>0</v>
      </c>
    </row>
    <row r="445" spans="1:15" ht="24" hidden="1" x14ac:dyDescent="0.3">
      <c r="A445" s="1" t="s">
        <v>235</v>
      </c>
      <c r="B445" s="1" t="s">
        <v>1419</v>
      </c>
      <c r="C445" s="1" t="s">
        <v>63</v>
      </c>
      <c r="D445" s="2" t="s">
        <v>115</v>
      </c>
      <c r="E445" s="3">
        <v>355.05100000000004</v>
      </c>
      <c r="F445" s="8" t="s">
        <v>235</v>
      </c>
      <c r="G445" s="9" t="s">
        <v>1419</v>
      </c>
      <c r="H445" s="9" t="s">
        <v>63</v>
      </c>
      <c r="I445" s="10" t="s">
        <v>115</v>
      </c>
      <c r="J445" s="11">
        <v>355.05099999999999</v>
      </c>
      <c r="K445" t="b">
        <f t="shared" si="30"/>
        <v>1</v>
      </c>
      <c r="L445" t="b">
        <f t="shared" si="31"/>
        <v>1</v>
      </c>
      <c r="M445" t="b">
        <f t="shared" si="32"/>
        <v>1</v>
      </c>
      <c r="N445" t="b">
        <f t="shared" si="33"/>
        <v>1</v>
      </c>
      <c r="O445" s="13">
        <f t="shared" si="34"/>
        <v>0</v>
      </c>
    </row>
    <row r="446" spans="1:15" ht="40.799999999999997" hidden="1" x14ac:dyDescent="0.3">
      <c r="A446" s="1" t="s">
        <v>235</v>
      </c>
      <c r="B446" s="1" t="s">
        <v>1419</v>
      </c>
      <c r="C446" s="1" t="s">
        <v>375</v>
      </c>
      <c r="D446" s="2" t="s">
        <v>1211</v>
      </c>
      <c r="E446" s="3">
        <v>91.239000000000004</v>
      </c>
      <c r="F446" s="8" t="s">
        <v>235</v>
      </c>
      <c r="G446" s="9" t="s">
        <v>1419</v>
      </c>
      <c r="H446" s="9" t="s">
        <v>375</v>
      </c>
      <c r="I446" s="10" t="s">
        <v>1211</v>
      </c>
      <c r="J446" s="11">
        <v>91.239000000000004</v>
      </c>
      <c r="K446" t="b">
        <f t="shared" si="30"/>
        <v>1</v>
      </c>
      <c r="L446" t="b">
        <f t="shared" si="31"/>
        <v>1</v>
      </c>
      <c r="M446" t="b">
        <f t="shared" si="32"/>
        <v>1</v>
      </c>
      <c r="N446" t="b">
        <f t="shared" si="33"/>
        <v>1</v>
      </c>
      <c r="O446" s="13">
        <f t="shared" si="34"/>
        <v>0</v>
      </c>
    </row>
    <row r="447" spans="1:15" ht="71.400000000000006" hidden="1" x14ac:dyDescent="0.3">
      <c r="A447" s="1" t="s">
        <v>235</v>
      </c>
      <c r="B447" s="1" t="s">
        <v>1419</v>
      </c>
      <c r="C447" s="1" t="s">
        <v>376</v>
      </c>
      <c r="D447" s="2" t="s">
        <v>1212</v>
      </c>
      <c r="E447" s="3">
        <v>263.81200000000001</v>
      </c>
      <c r="F447" s="8" t="s">
        <v>235</v>
      </c>
      <c r="G447" s="9" t="s">
        <v>1419</v>
      </c>
      <c r="H447" s="9" t="s">
        <v>376</v>
      </c>
      <c r="I447" s="10" t="s">
        <v>1212</v>
      </c>
      <c r="J447" s="11">
        <v>263.81200000000001</v>
      </c>
      <c r="K447" t="b">
        <f t="shared" si="30"/>
        <v>1</v>
      </c>
      <c r="L447" t="b">
        <f t="shared" si="31"/>
        <v>1</v>
      </c>
      <c r="M447" t="b">
        <f t="shared" si="32"/>
        <v>1</v>
      </c>
      <c r="N447" t="b">
        <f t="shared" si="33"/>
        <v>1</v>
      </c>
      <c r="O447" s="13">
        <f t="shared" si="34"/>
        <v>0</v>
      </c>
    </row>
    <row r="448" spans="1:15" ht="51" hidden="1" x14ac:dyDescent="0.3">
      <c r="A448" s="1" t="s">
        <v>235</v>
      </c>
      <c r="B448" s="1" t="s">
        <v>1420</v>
      </c>
      <c r="C448" s="1" t="s">
        <v>263</v>
      </c>
      <c r="D448" s="2" t="s">
        <v>1459</v>
      </c>
      <c r="E448" s="3">
        <v>458688.18799999997</v>
      </c>
      <c r="F448" s="8" t="s">
        <v>235</v>
      </c>
      <c r="G448" s="9" t="s">
        <v>1420</v>
      </c>
      <c r="H448" s="9" t="s">
        <v>263</v>
      </c>
      <c r="I448" s="10" t="s">
        <v>1459</v>
      </c>
      <c r="J448" s="11">
        <v>458688.18800000002</v>
      </c>
      <c r="K448" t="b">
        <f t="shared" si="30"/>
        <v>1</v>
      </c>
      <c r="L448" t="b">
        <f t="shared" si="31"/>
        <v>1</v>
      </c>
      <c r="M448" t="b">
        <f t="shared" si="32"/>
        <v>1</v>
      </c>
      <c r="N448" t="b">
        <f t="shared" si="33"/>
        <v>1</v>
      </c>
      <c r="O448" s="13">
        <f t="shared" si="34"/>
        <v>0</v>
      </c>
    </row>
    <row r="449" spans="1:15" ht="51" hidden="1" x14ac:dyDescent="0.3">
      <c r="A449" s="1" t="s">
        <v>235</v>
      </c>
      <c r="B449" s="1" t="s">
        <v>1420</v>
      </c>
      <c r="C449" s="1" t="s">
        <v>264</v>
      </c>
      <c r="D449" s="2" t="s">
        <v>1460</v>
      </c>
      <c r="E449" s="3">
        <v>458688.18799999997</v>
      </c>
      <c r="F449" s="8" t="s">
        <v>235</v>
      </c>
      <c r="G449" s="9" t="s">
        <v>1420</v>
      </c>
      <c r="H449" s="9" t="s">
        <v>264</v>
      </c>
      <c r="I449" s="10" t="s">
        <v>1460</v>
      </c>
      <c r="J449" s="11">
        <v>458688.18800000002</v>
      </c>
      <c r="K449" t="b">
        <f t="shared" si="30"/>
        <v>1</v>
      </c>
      <c r="L449" t="b">
        <f t="shared" si="31"/>
        <v>1</v>
      </c>
      <c r="M449" t="b">
        <f t="shared" si="32"/>
        <v>1</v>
      </c>
      <c r="N449" t="b">
        <f t="shared" si="33"/>
        <v>1</v>
      </c>
      <c r="O449" s="13">
        <f t="shared" si="34"/>
        <v>0</v>
      </c>
    </row>
    <row r="450" spans="1:15" ht="71.400000000000006" hidden="1" x14ac:dyDescent="0.3">
      <c r="A450" s="1" t="s">
        <v>235</v>
      </c>
      <c r="B450" s="1" t="s">
        <v>1420</v>
      </c>
      <c r="C450" s="1" t="s">
        <v>265</v>
      </c>
      <c r="D450" s="2" t="s">
        <v>1592</v>
      </c>
      <c r="E450" s="3">
        <v>308271.35999999999</v>
      </c>
      <c r="F450" s="8" t="s">
        <v>235</v>
      </c>
      <c r="G450" s="9" t="s">
        <v>1420</v>
      </c>
      <c r="H450" s="9" t="s">
        <v>265</v>
      </c>
      <c r="I450" s="10" t="s">
        <v>1592</v>
      </c>
      <c r="J450" s="11">
        <v>308271.35999999999</v>
      </c>
      <c r="K450" t="b">
        <f t="shared" si="30"/>
        <v>1</v>
      </c>
      <c r="L450" t="b">
        <f t="shared" si="31"/>
        <v>1</v>
      </c>
      <c r="M450" t="b">
        <f t="shared" si="32"/>
        <v>1</v>
      </c>
      <c r="N450" t="b">
        <f t="shared" si="33"/>
        <v>1</v>
      </c>
      <c r="O450" s="13">
        <f t="shared" si="34"/>
        <v>0</v>
      </c>
    </row>
    <row r="451" spans="1:15" ht="24" hidden="1" x14ac:dyDescent="0.3">
      <c r="A451" s="1" t="s">
        <v>235</v>
      </c>
      <c r="B451" s="1" t="s">
        <v>1420</v>
      </c>
      <c r="C451" s="1" t="s">
        <v>257</v>
      </c>
      <c r="D451" s="2" t="s">
        <v>815</v>
      </c>
      <c r="E451" s="3">
        <v>298119.2</v>
      </c>
      <c r="F451" s="8" t="s">
        <v>235</v>
      </c>
      <c r="G451" s="9" t="s">
        <v>1420</v>
      </c>
      <c r="H451" s="9" t="s">
        <v>257</v>
      </c>
      <c r="I451" s="10" t="s">
        <v>815</v>
      </c>
      <c r="J451" s="11">
        <v>298119.2</v>
      </c>
      <c r="K451" t="b">
        <f t="shared" ref="K451:K514" si="35">EXACT(A451,F451)</f>
        <v>1</v>
      </c>
      <c r="L451" t="b">
        <f t="shared" ref="L451:L514" si="36">EXACT(B451,G451)</f>
        <v>1</v>
      </c>
      <c r="M451" t="b">
        <f t="shared" ref="M451:M514" si="37">EXACT(C451,H451)</f>
        <v>1</v>
      </c>
      <c r="N451" t="b">
        <f t="shared" ref="N451:N514" si="38">EXACT(D451,I451)</f>
        <v>1</v>
      </c>
      <c r="O451" s="13">
        <f t="shared" ref="O451:O514" si="39">E451-J451</f>
        <v>0</v>
      </c>
    </row>
    <row r="452" spans="1:15" ht="51" hidden="1" x14ac:dyDescent="0.3">
      <c r="A452" s="1" t="s">
        <v>235</v>
      </c>
      <c r="B452" s="1" t="s">
        <v>1420</v>
      </c>
      <c r="C452" s="1" t="s">
        <v>258</v>
      </c>
      <c r="D452" s="2" t="s">
        <v>817</v>
      </c>
      <c r="E452" s="3">
        <v>10152.16</v>
      </c>
      <c r="F452" s="8" t="s">
        <v>235</v>
      </c>
      <c r="G452" s="9" t="s">
        <v>1420</v>
      </c>
      <c r="H452" s="9" t="s">
        <v>258</v>
      </c>
      <c r="I452" s="10" t="s">
        <v>817</v>
      </c>
      <c r="J452" s="11">
        <v>10152.16</v>
      </c>
      <c r="K452" t="b">
        <f t="shared" si="35"/>
        <v>1</v>
      </c>
      <c r="L452" t="b">
        <f t="shared" si="36"/>
        <v>1</v>
      </c>
      <c r="M452" t="b">
        <f t="shared" si="37"/>
        <v>1</v>
      </c>
      <c r="N452" t="b">
        <f t="shared" si="38"/>
        <v>1</v>
      </c>
      <c r="O452" s="13">
        <f t="shared" si="39"/>
        <v>0</v>
      </c>
    </row>
    <row r="453" spans="1:15" ht="84" hidden="1" x14ac:dyDescent="0.3">
      <c r="A453" s="1" t="s">
        <v>235</v>
      </c>
      <c r="B453" s="1" t="s">
        <v>1420</v>
      </c>
      <c r="C453" s="1" t="s">
        <v>1260</v>
      </c>
      <c r="D453" s="2" t="s">
        <v>1444</v>
      </c>
      <c r="E453" s="3">
        <v>38101.991000000002</v>
      </c>
      <c r="F453" s="8" t="s">
        <v>235</v>
      </c>
      <c r="G453" s="9" t="s">
        <v>1420</v>
      </c>
      <c r="H453" s="9" t="s">
        <v>1260</v>
      </c>
      <c r="I453" s="10" t="s">
        <v>1444</v>
      </c>
      <c r="J453" s="11">
        <v>38101.991000000002</v>
      </c>
      <c r="K453" t="b">
        <f t="shared" si="35"/>
        <v>1</v>
      </c>
      <c r="L453" t="b">
        <f t="shared" si="36"/>
        <v>1</v>
      </c>
      <c r="M453" t="b">
        <f t="shared" si="37"/>
        <v>1</v>
      </c>
      <c r="N453" t="b">
        <f t="shared" si="38"/>
        <v>1</v>
      </c>
      <c r="O453" s="13">
        <f t="shared" si="39"/>
        <v>0</v>
      </c>
    </row>
    <row r="454" spans="1:15" ht="108" hidden="1" x14ac:dyDescent="0.3">
      <c r="A454" s="1" t="s">
        <v>235</v>
      </c>
      <c r="B454" s="1" t="s">
        <v>1420</v>
      </c>
      <c r="C454" s="1" t="s">
        <v>1445</v>
      </c>
      <c r="D454" s="2" t="s">
        <v>819</v>
      </c>
      <c r="E454" s="3">
        <v>38101.991000000002</v>
      </c>
      <c r="F454" s="8" t="s">
        <v>235</v>
      </c>
      <c r="G454" s="9" t="s">
        <v>1420</v>
      </c>
      <c r="H454" s="9" t="s">
        <v>1445</v>
      </c>
      <c r="I454" s="10" t="s">
        <v>819</v>
      </c>
      <c r="J454" s="11">
        <v>38101.991000000002</v>
      </c>
      <c r="K454" t="b">
        <f t="shared" si="35"/>
        <v>1</v>
      </c>
      <c r="L454" t="b">
        <f t="shared" si="36"/>
        <v>1</v>
      </c>
      <c r="M454" t="b">
        <f t="shared" si="37"/>
        <v>1</v>
      </c>
      <c r="N454" t="b">
        <f t="shared" si="38"/>
        <v>1</v>
      </c>
      <c r="O454" s="13">
        <f t="shared" si="39"/>
        <v>0</v>
      </c>
    </row>
    <row r="455" spans="1:15" ht="36" hidden="1" x14ac:dyDescent="0.3">
      <c r="A455" s="1" t="s">
        <v>235</v>
      </c>
      <c r="B455" s="1" t="s">
        <v>1420</v>
      </c>
      <c r="C455" s="1" t="s">
        <v>1440</v>
      </c>
      <c r="D455" s="2" t="s">
        <v>1441</v>
      </c>
      <c r="E455" s="3">
        <v>112314.837</v>
      </c>
      <c r="F455" s="8" t="s">
        <v>235</v>
      </c>
      <c r="G455" s="9" t="s">
        <v>1420</v>
      </c>
      <c r="H455" s="9" t="s">
        <v>1440</v>
      </c>
      <c r="I455" s="10" t="s">
        <v>1441</v>
      </c>
      <c r="J455" s="11">
        <v>112314.837</v>
      </c>
      <c r="K455" t="b">
        <f t="shared" si="35"/>
        <v>1</v>
      </c>
      <c r="L455" t="b">
        <f t="shared" si="36"/>
        <v>1</v>
      </c>
      <c r="M455" t="b">
        <f t="shared" si="37"/>
        <v>1</v>
      </c>
      <c r="N455" t="b">
        <f t="shared" si="38"/>
        <v>1</v>
      </c>
      <c r="O455" s="13">
        <f t="shared" si="39"/>
        <v>0</v>
      </c>
    </row>
    <row r="456" spans="1:15" ht="81.599999999999994" hidden="1" x14ac:dyDescent="0.3">
      <c r="A456" s="1" t="s">
        <v>235</v>
      </c>
      <c r="B456" s="1" t="s">
        <v>1420</v>
      </c>
      <c r="C456" s="1" t="s">
        <v>1442</v>
      </c>
      <c r="D456" s="2" t="s">
        <v>1443</v>
      </c>
      <c r="E456" s="3">
        <v>112314.837</v>
      </c>
      <c r="F456" s="8" t="s">
        <v>235</v>
      </c>
      <c r="G456" s="9" t="s">
        <v>1420</v>
      </c>
      <c r="H456" s="9" t="s">
        <v>1442</v>
      </c>
      <c r="I456" s="10" t="s">
        <v>1443</v>
      </c>
      <c r="J456" s="11">
        <v>112314.837</v>
      </c>
      <c r="K456" t="b">
        <f t="shared" si="35"/>
        <v>1</v>
      </c>
      <c r="L456" t="b">
        <f t="shared" si="36"/>
        <v>1</v>
      </c>
      <c r="M456" t="b">
        <f t="shared" si="37"/>
        <v>1</v>
      </c>
      <c r="N456" t="b">
        <f t="shared" si="38"/>
        <v>1</v>
      </c>
      <c r="O456" s="13">
        <f t="shared" si="39"/>
        <v>0</v>
      </c>
    </row>
    <row r="457" spans="1:15" ht="40.799999999999997" hidden="1" x14ac:dyDescent="0.3">
      <c r="A457" s="1" t="s">
        <v>235</v>
      </c>
      <c r="B457" s="1" t="s">
        <v>1420</v>
      </c>
      <c r="C457" s="1" t="s">
        <v>266</v>
      </c>
      <c r="D457" s="2" t="s">
        <v>1593</v>
      </c>
      <c r="E457" s="3">
        <v>447.6</v>
      </c>
      <c r="F457" s="8" t="s">
        <v>235</v>
      </c>
      <c r="G457" s="9" t="s">
        <v>1420</v>
      </c>
      <c r="H457" s="9" t="s">
        <v>266</v>
      </c>
      <c r="I457" s="10" t="s">
        <v>1593</v>
      </c>
      <c r="J457" s="11">
        <v>447.6</v>
      </c>
      <c r="K457" t="b">
        <f t="shared" si="35"/>
        <v>1</v>
      </c>
      <c r="L457" t="b">
        <f t="shared" si="36"/>
        <v>1</v>
      </c>
      <c r="M457" t="b">
        <f t="shared" si="37"/>
        <v>1</v>
      </c>
      <c r="N457" t="b">
        <f t="shared" si="38"/>
        <v>1</v>
      </c>
      <c r="O457" s="13">
        <f t="shared" si="39"/>
        <v>0</v>
      </c>
    </row>
    <row r="458" spans="1:15" ht="61.2" hidden="1" x14ac:dyDescent="0.3">
      <c r="A458" s="1" t="s">
        <v>235</v>
      </c>
      <c r="B458" s="1" t="s">
        <v>1420</v>
      </c>
      <c r="C458" s="1" t="s">
        <v>267</v>
      </c>
      <c r="D458" s="2" t="s">
        <v>1594</v>
      </c>
      <c r="E458" s="3">
        <v>447.6</v>
      </c>
      <c r="F458" s="8" t="s">
        <v>235</v>
      </c>
      <c r="G458" s="9" t="s">
        <v>1420</v>
      </c>
      <c r="H458" s="9" t="s">
        <v>267</v>
      </c>
      <c r="I458" s="10" t="s">
        <v>1594</v>
      </c>
      <c r="J458" s="11">
        <v>447.6</v>
      </c>
      <c r="K458" t="b">
        <f t="shared" si="35"/>
        <v>1</v>
      </c>
      <c r="L458" t="b">
        <f t="shared" si="36"/>
        <v>1</v>
      </c>
      <c r="M458" t="b">
        <f t="shared" si="37"/>
        <v>1</v>
      </c>
      <c r="N458" t="b">
        <f t="shared" si="38"/>
        <v>1</v>
      </c>
      <c r="O458" s="13">
        <f t="shared" si="39"/>
        <v>0</v>
      </c>
    </row>
    <row r="459" spans="1:15" ht="81.599999999999994" hidden="1" x14ac:dyDescent="0.3">
      <c r="A459" s="1" t="s">
        <v>235</v>
      </c>
      <c r="B459" s="1" t="s">
        <v>1420</v>
      </c>
      <c r="C459" s="1" t="s">
        <v>259</v>
      </c>
      <c r="D459" s="2" t="s">
        <v>1595</v>
      </c>
      <c r="E459" s="3">
        <v>447.6</v>
      </c>
      <c r="F459" s="8" t="s">
        <v>235</v>
      </c>
      <c r="G459" s="9" t="s">
        <v>1420</v>
      </c>
      <c r="H459" s="9" t="s">
        <v>259</v>
      </c>
      <c r="I459" s="10" t="s">
        <v>1595</v>
      </c>
      <c r="J459" s="11">
        <v>447.6</v>
      </c>
      <c r="K459" t="b">
        <f t="shared" si="35"/>
        <v>1</v>
      </c>
      <c r="L459" t="b">
        <f t="shared" si="36"/>
        <v>1</v>
      </c>
      <c r="M459" t="b">
        <f t="shared" si="37"/>
        <v>1</v>
      </c>
      <c r="N459" t="b">
        <f t="shared" si="38"/>
        <v>1</v>
      </c>
      <c r="O459" s="13">
        <f t="shared" si="39"/>
        <v>0</v>
      </c>
    </row>
    <row r="460" spans="1:15" ht="112.2" hidden="1" x14ac:dyDescent="0.3">
      <c r="A460" s="1" t="s">
        <v>235</v>
      </c>
      <c r="B460" s="1" t="s">
        <v>1420</v>
      </c>
      <c r="C460" s="1" t="s">
        <v>72</v>
      </c>
      <c r="D460" s="2" t="s">
        <v>1490</v>
      </c>
      <c r="E460" s="3">
        <v>3969.7</v>
      </c>
      <c r="F460" s="8" t="s">
        <v>235</v>
      </c>
      <c r="G460" s="9" t="s">
        <v>1420</v>
      </c>
      <c r="H460" s="9" t="s">
        <v>72</v>
      </c>
      <c r="I460" s="10" t="s">
        <v>1490</v>
      </c>
      <c r="J460" s="11">
        <v>3969.7</v>
      </c>
      <c r="K460" t="b">
        <f t="shared" si="35"/>
        <v>1</v>
      </c>
      <c r="L460" t="b">
        <f t="shared" si="36"/>
        <v>1</v>
      </c>
      <c r="M460" t="b">
        <f t="shared" si="37"/>
        <v>1</v>
      </c>
      <c r="N460" t="b">
        <f t="shared" si="38"/>
        <v>1</v>
      </c>
      <c r="O460" s="13">
        <f t="shared" si="39"/>
        <v>0</v>
      </c>
    </row>
    <row r="461" spans="1:15" ht="91.8" hidden="1" x14ac:dyDescent="0.3">
      <c r="A461" s="1" t="s">
        <v>235</v>
      </c>
      <c r="B461" s="1" t="s">
        <v>1420</v>
      </c>
      <c r="C461" s="1" t="s">
        <v>73</v>
      </c>
      <c r="D461" s="2" t="s">
        <v>1491</v>
      </c>
      <c r="E461" s="3">
        <v>3969.7</v>
      </c>
      <c r="F461" s="8" t="s">
        <v>235</v>
      </c>
      <c r="G461" s="9" t="s">
        <v>1420</v>
      </c>
      <c r="H461" s="9" t="s">
        <v>73</v>
      </c>
      <c r="I461" s="10" t="s">
        <v>1491</v>
      </c>
      <c r="J461" s="11">
        <v>3969.7</v>
      </c>
      <c r="K461" t="b">
        <f t="shared" si="35"/>
        <v>1</v>
      </c>
      <c r="L461" t="b">
        <f t="shared" si="36"/>
        <v>1</v>
      </c>
      <c r="M461" t="b">
        <f t="shared" si="37"/>
        <v>1</v>
      </c>
      <c r="N461" t="b">
        <f t="shared" si="38"/>
        <v>1</v>
      </c>
      <c r="O461" s="13">
        <f t="shared" si="39"/>
        <v>0</v>
      </c>
    </row>
    <row r="462" spans="1:15" ht="102" hidden="1" x14ac:dyDescent="0.3">
      <c r="A462" s="1" t="s">
        <v>235</v>
      </c>
      <c r="B462" s="1" t="s">
        <v>1420</v>
      </c>
      <c r="C462" s="1" t="s">
        <v>268</v>
      </c>
      <c r="D462" s="2" t="s">
        <v>1596</v>
      </c>
      <c r="E462" s="3">
        <v>3969.7</v>
      </c>
      <c r="F462" s="8" t="s">
        <v>235</v>
      </c>
      <c r="G462" s="9" t="s">
        <v>1420</v>
      </c>
      <c r="H462" s="9" t="s">
        <v>268</v>
      </c>
      <c r="I462" s="10" t="s">
        <v>1596</v>
      </c>
      <c r="J462" s="11">
        <v>3969.7</v>
      </c>
      <c r="K462" t="b">
        <f t="shared" si="35"/>
        <v>1</v>
      </c>
      <c r="L462" t="b">
        <f t="shared" si="36"/>
        <v>1</v>
      </c>
      <c r="M462" t="b">
        <f t="shared" si="37"/>
        <v>1</v>
      </c>
      <c r="N462" t="b">
        <f t="shared" si="38"/>
        <v>1</v>
      </c>
      <c r="O462" s="13">
        <f t="shared" si="39"/>
        <v>0</v>
      </c>
    </row>
    <row r="463" spans="1:15" ht="24" hidden="1" x14ac:dyDescent="0.3">
      <c r="A463" s="1" t="s">
        <v>235</v>
      </c>
      <c r="B463" s="1" t="s">
        <v>1420</v>
      </c>
      <c r="C463" s="1" t="s">
        <v>260</v>
      </c>
      <c r="D463" s="2" t="s">
        <v>865</v>
      </c>
      <c r="E463" s="3">
        <v>3969.7</v>
      </c>
      <c r="F463" s="8" t="s">
        <v>235</v>
      </c>
      <c r="G463" s="9" t="s">
        <v>1420</v>
      </c>
      <c r="H463" s="9" t="s">
        <v>260</v>
      </c>
      <c r="I463" s="10" t="s">
        <v>865</v>
      </c>
      <c r="J463" s="11">
        <v>3969.7</v>
      </c>
      <c r="K463" t="b">
        <f t="shared" si="35"/>
        <v>1</v>
      </c>
      <c r="L463" t="b">
        <f t="shared" si="36"/>
        <v>1</v>
      </c>
      <c r="M463" t="b">
        <f t="shared" si="37"/>
        <v>1</v>
      </c>
      <c r="N463" t="b">
        <f t="shared" si="38"/>
        <v>1</v>
      </c>
      <c r="O463" s="13">
        <f t="shared" si="39"/>
        <v>0</v>
      </c>
    </row>
    <row r="464" spans="1:15" ht="61.2" hidden="1" x14ac:dyDescent="0.3">
      <c r="A464" s="1" t="s">
        <v>235</v>
      </c>
      <c r="B464" s="1" t="s">
        <v>1420</v>
      </c>
      <c r="C464" s="1" t="s">
        <v>269</v>
      </c>
      <c r="D464" s="2" t="s">
        <v>1597</v>
      </c>
      <c r="E464" s="3">
        <v>3409.1</v>
      </c>
      <c r="F464" s="8" t="s">
        <v>235</v>
      </c>
      <c r="G464" s="9" t="s">
        <v>1420</v>
      </c>
      <c r="H464" s="9" t="s">
        <v>269</v>
      </c>
      <c r="I464" s="10" t="s">
        <v>1597</v>
      </c>
      <c r="J464" s="11">
        <v>3409.1</v>
      </c>
      <c r="K464" t="b">
        <f t="shared" si="35"/>
        <v>1</v>
      </c>
      <c r="L464" t="b">
        <f t="shared" si="36"/>
        <v>1</v>
      </c>
      <c r="M464" t="b">
        <f t="shared" si="37"/>
        <v>1</v>
      </c>
      <c r="N464" t="b">
        <f t="shared" si="38"/>
        <v>1</v>
      </c>
      <c r="O464" s="13">
        <f t="shared" si="39"/>
        <v>0</v>
      </c>
    </row>
    <row r="465" spans="1:15" ht="71.400000000000006" hidden="1" x14ac:dyDescent="0.3">
      <c r="A465" s="1" t="s">
        <v>235</v>
      </c>
      <c r="B465" s="1" t="s">
        <v>1420</v>
      </c>
      <c r="C465" s="1" t="s">
        <v>270</v>
      </c>
      <c r="D465" s="2" t="s">
        <v>1598</v>
      </c>
      <c r="E465" s="3">
        <v>3409.1</v>
      </c>
      <c r="F465" s="8" t="s">
        <v>235</v>
      </c>
      <c r="G465" s="9" t="s">
        <v>1420</v>
      </c>
      <c r="H465" s="9" t="s">
        <v>270</v>
      </c>
      <c r="I465" s="10" t="s">
        <v>1598</v>
      </c>
      <c r="J465" s="11">
        <v>3409.1</v>
      </c>
      <c r="K465" t="b">
        <f t="shared" si="35"/>
        <v>1</v>
      </c>
      <c r="L465" t="b">
        <f t="shared" si="36"/>
        <v>1</v>
      </c>
      <c r="M465" t="b">
        <f t="shared" si="37"/>
        <v>1</v>
      </c>
      <c r="N465" t="b">
        <f t="shared" si="38"/>
        <v>1</v>
      </c>
      <c r="O465" s="13">
        <f t="shared" si="39"/>
        <v>0</v>
      </c>
    </row>
    <row r="466" spans="1:15" ht="81.599999999999994" hidden="1" x14ac:dyDescent="0.3">
      <c r="A466" s="1" t="s">
        <v>235</v>
      </c>
      <c r="B466" s="1" t="s">
        <v>1420</v>
      </c>
      <c r="C466" s="1" t="s">
        <v>271</v>
      </c>
      <c r="D466" s="2" t="s">
        <v>1599</v>
      </c>
      <c r="E466" s="3">
        <v>3409.1</v>
      </c>
      <c r="F466" s="8" t="s">
        <v>235</v>
      </c>
      <c r="G466" s="9" t="s">
        <v>1420</v>
      </c>
      <c r="H466" s="9" t="s">
        <v>271</v>
      </c>
      <c r="I466" s="10" t="s">
        <v>1599</v>
      </c>
      <c r="J466" s="11">
        <v>3409.1</v>
      </c>
      <c r="K466" t="b">
        <f t="shared" si="35"/>
        <v>1</v>
      </c>
      <c r="L466" t="b">
        <f t="shared" si="36"/>
        <v>1</v>
      </c>
      <c r="M466" t="b">
        <f t="shared" si="37"/>
        <v>1</v>
      </c>
      <c r="N466" t="b">
        <f t="shared" si="38"/>
        <v>1</v>
      </c>
      <c r="O466" s="13">
        <f t="shared" si="39"/>
        <v>0</v>
      </c>
    </row>
    <row r="467" spans="1:15" ht="71.400000000000006" hidden="1" x14ac:dyDescent="0.3">
      <c r="A467" s="1" t="s">
        <v>235</v>
      </c>
      <c r="B467" s="1" t="s">
        <v>1420</v>
      </c>
      <c r="C467" s="1" t="s">
        <v>261</v>
      </c>
      <c r="D467" s="2" t="s">
        <v>1166</v>
      </c>
      <c r="E467" s="3">
        <v>3409.1</v>
      </c>
      <c r="F467" s="8" t="s">
        <v>235</v>
      </c>
      <c r="G467" s="9" t="s">
        <v>1420</v>
      </c>
      <c r="H467" s="9" t="s">
        <v>261</v>
      </c>
      <c r="I467" s="10" t="s">
        <v>1166</v>
      </c>
      <c r="J467" s="11">
        <v>3409.1</v>
      </c>
      <c r="K467" t="b">
        <f t="shared" si="35"/>
        <v>1</v>
      </c>
      <c r="L467" t="b">
        <f t="shared" si="36"/>
        <v>1</v>
      </c>
      <c r="M467" t="b">
        <f t="shared" si="37"/>
        <v>1</v>
      </c>
      <c r="N467" t="b">
        <f t="shared" si="38"/>
        <v>1</v>
      </c>
      <c r="O467" s="13">
        <f t="shared" si="39"/>
        <v>0</v>
      </c>
    </row>
    <row r="468" spans="1:15" ht="51" hidden="1" x14ac:dyDescent="0.3">
      <c r="A468" s="1" t="s">
        <v>235</v>
      </c>
      <c r="B468" s="1" t="s">
        <v>1420</v>
      </c>
      <c r="C468" s="1" t="s">
        <v>62</v>
      </c>
      <c r="D468" s="2" t="s">
        <v>1196</v>
      </c>
      <c r="E468" s="3">
        <v>1500.8979400000001</v>
      </c>
      <c r="F468" s="8" t="s">
        <v>235</v>
      </c>
      <c r="G468" s="9" t="s">
        <v>1420</v>
      </c>
      <c r="H468" s="9" t="s">
        <v>62</v>
      </c>
      <c r="I468" s="10" t="s">
        <v>1196</v>
      </c>
      <c r="J468" s="11">
        <v>1500.8979999999999</v>
      </c>
      <c r="K468" t="b">
        <f t="shared" si="35"/>
        <v>1</v>
      </c>
      <c r="L468" t="b">
        <f t="shared" si="36"/>
        <v>1</v>
      </c>
      <c r="M468" t="b">
        <f t="shared" si="37"/>
        <v>1</v>
      </c>
      <c r="N468" t="b">
        <f t="shared" si="38"/>
        <v>1</v>
      </c>
      <c r="O468" s="13">
        <f t="shared" si="39"/>
        <v>-5.9999999848514562E-5</v>
      </c>
    </row>
    <row r="469" spans="1:15" ht="71.400000000000006" hidden="1" x14ac:dyDescent="0.3">
      <c r="A469" s="1" t="s">
        <v>235</v>
      </c>
      <c r="B469" s="1" t="s">
        <v>1420</v>
      </c>
      <c r="C469" s="1" t="s">
        <v>527</v>
      </c>
      <c r="D469" s="2" t="s">
        <v>114</v>
      </c>
      <c r="E469" s="3">
        <v>1500.8979400000001</v>
      </c>
      <c r="F469" s="8" t="s">
        <v>235</v>
      </c>
      <c r="G469" s="9" t="s">
        <v>1420</v>
      </c>
      <c r="H469" s="9" t="s">
        <v>527</v>
      </c>
      <c r="I469" s="10" t="s">
        <v>114</v>
      </c>
      <c r="J469" s="11">
        <v>1500.8979999999999</v>
      </c>
      <c r="K469" t="b">
        <f t="shared" si="35"/>
        <v>1</v>
      </c>
      <c r="L469" t="b">
        <f t="shared" si="36"/>
        <v>1</v>
      </c>
      <c r="M469" t="b">
        <f t="shared" si="37"/>
        <v>1</v>
      </c>
      <c r="N469" t="b">
        <f t="shared" si="38"/>
        <v>1</v>
      </c>
      <c r="O469" s="13">
        <f t="shared" si="39"/>
        <v>-5.9999999848514562E-5</v>
      </c>
    </row>
    <row r="470" spans="1:15" ht="40.799999999999997" hidden="1" x14ac:dyDescent="0.3">
      <c r="A470" s="1" t="s">
        <v>235</v>
      </c>
      <c r="B470" s="1" t="s">
        <v>1400</v>
      </c>
      <c r="C470" s="1" t="s">
        <v>277</v>
      </c>
      <c r="D470" s="2" t="s">
        <v>1600</v>
      </c>
      <c r="E470" s="3">
        <v>1737</v>
      </c>
      <c r="F470" s="8" t="s">
        <v>235</v>
      </c>
      <c r="G470" s="9" t="s">
        <v>1400</v>
      </c>
      <c r="H470" s="9" t="s">
        <v>277</v>
      </c>
      <c r="I470" s="10" t="s">
        <v>1600</v>
      </c>
      <c r="J470" s="11">
        <v>1737</v>
      </c>
      <c r="K470" t="b">
        <f t="shared" si="35"/>
        <v>1</v>
      </c>
      <c r="L470" t="b">
        <f t="shared" si="36"/>
        <v>1</v>
      </c>
      <c r="M470" t="b">
        <f t="shared" si="37"/>
        <v>1</v>
      </c>
      <c r="N470" t="b">
        <f t="shared" si="38"/>
        <v>1</v>
      </c>
      <c r="O470" s="13">
        <f t="shared" si="39"/>
        <v>0</v>
      </c>
    </row>
    <row r="471" spans="1:15" ht="40.799999999999997" hidden="1" x14ac:dyDescent="0.3">
      <c r="A471" s="1" t="s">
        <v>235</v>
      </c>
      <c r="B471" s="1" t="s">
        <v>1400</v>
      </c>
      <c r="C471" s="1" t="s">
        <v>279</v>
      </c>
      <c r="D471" s="2" t="s">
        <v>1601</v>
      </c>
      <c r="E471" s="3">
        <v>1737</v>
      </c>
      <c r="F471" s="8" t="s">
        <v>235</v>
      </c>
      <c r="G471" s="9" t="s">
        <v>1400</v>
      </c>
      <c r="H471" s="9" t="s">
        <v>279</v>
      </c>
      <c r="I471" s="10" t="s">
        <v>1601</v>
      </c>
      <c r="J471" s="11">
        <v>1737</v>
      </c>
      <c r="K471" t="b">
        <f t="shared" si="35"/>
        <v>1</v>
      </c>
      <c r="L471" t="b">
        <f t="shared" si="36"/>
        <v>1</v>
      </c>
      <c r="M471" t="b">
        <f t="shared" si="37"/>
        <v>1</v>
      </c>
      <c r="N471" t="b">
        <f t="shared" si="38"/>
        <v>1</v>
      </c>
      <c r="O471" s="13">
        <f t="shared" si="39"/>
        <v>0</v>
      </c>
    </row>
    <row r="472" spans="1:15" ht="91.8" hidden="1" x14ac:dyDescent="0.3">
      <c r="A472" s="1" t="s">
        <v>235</v>
      </c>
      <c r="B472" s="1" t="s">
        <v>1400</v>
      </c>
      <c r="C472" s="1" t="s">
        <v>278</v>
      </c>
      <c r="D472" s="2" t="s">
        <v>1602</v>
      </c>
      <c r="E472" s="3">
        <v>1737</v>
      </c>
      <c r="F472" s="8" t="s">
        <v>235</v>
      </c>
      <c r="G472" s="9" t="s">
        <v>1400</v>
      </c>
      <c r="H472" s="9" t="s">
        <v>278</v>
      </c>
      <c r="I472" s="10" t="s">
        <v>1602</v>
      </c>
      <c r="J472" s="11">
        <v>1737</v>
      </c>
      <c r="K472" t="b">
        <f t="shared" si="35"/>
        <v>1</v>
      </c>
      <c r="L472" t="b">
        <f t="shared" si="36"/>
        <v>1</v>
      </c>
      <c r="M472" t="b">
        <f t="shared" si="37"/>
        <v>1</v>
      </c>
      <c r="N472" t="b">
        <f t="shared" si="38"/>
        <v>1</v>
      </c>
      <c r="O472" s="13">
        <f t="shared" si="39"/>
        <v>0</v>
      </c>
    </row>
    <row r="473" spans="1:15" ht="81.599999999999994" hidden="1" x14ac:dyDescent="0.3">
      <c r="A473" s="1" t="s">
        <v>235</v>
      </c>
      <c r="B473" s="1" t="s">
        <v>1400</v>
      </c>
      <c r="C473" s="1" t="s">
        <v>272</v>
      </c>
      <c r="D473" s="2" t="s">
        <v>806</v>
      </c>
      <c r="E473" s="3">
        <v>1358.2</v>
      </c>
      <c r="F473" s="8" t="s">
        <v>235</v>
      </c>
      <c r="G473" s="9" t="s">
        <v>1400</v>
      </c>
      <c r="H473" s="9" t="s">
        <v>272</v>
      </c>
      <c r="I473" s="10" t="s">
        <v>806</v>
      </c>
      <c r="J473" s="11">
        <v>1358.2</v>
      </c>
      <c r="K473" t="b">
        <f t="shared" si="35"/>
        <v>1</v>
      </c>
      <c r="L473" t="b">
        <f t="shared" si="36"/>
        <v>1</v>
      </c>
      <c r="M473" t="b">
        <f t="shared" si="37"/>
        <v>1</v>
      </c>
      <c r="N473" t="b">
        <f t="shared" si="38"/>
        <v>1</v>
      </c>
      <c r="O473" s="13">
        <f t="shared" si="39"/>
        <v>0</v>
      </c>
    </row>
    <row r="474" spans="1:15" ht="51" hidden="1" x14ac:dyDescent="0.3">
      <c r="A474" s="1" t="s">
        <v>235</v>
      </c>
      <c r="B474" s="1" t="s">
        <v>1400</v>
      </c>
      <c r="C474" s="1" t="s">
        <v>273</v>
      </c>
      <c r="D474" s="2" t="s">
        <v>808</v>
      </c>
      <c r="E474" s="3">
        <v>378.8</v>
      </c>
      <c r="F474" s="8" t="s">
        <v>235</v>
      </c>
      <c r="G474" s="9" t="s">
        <v>1400</v>
      </c>
      <c r="H474" s="9" t="s">
        <v>273</v>
      </c>
      <c r="I474" s="10" t="s">
        <v>808</v>
      </c>
      <c r="J474" s="11">
        <v>378.8</v>
      </c>
      <c r="K474" t="b">
        <f t="shared" si="35"/>
        <v>1</v>
      </c>
      <c r="L474" t="b">
        <f t="shared" si="36"/>
        <v>1</v>
      </c>
      <c r="M474" t="b">
        <f t="shared" si="37"/>
        <v>1</v>
      </c>
      <c r="N474" t="b">
        <f t="shared" si="38"/>
        <v>1</v>
      </c>
      <c r="O474" s="13">
        <f t="shared" si="39"/>
        <v>0</v>
      </c>
    </row>
    <row r="475" spans="1:15" ht="40.799999999999997" hidden="1" x14ac:dyDescent="0.3">
      <c r="A475" s="1" t="s">
        <v>235</v>
      </c>
      <c r="B475" s="1" t="s">
        <v>1400</v>
      </c>
      <c r="C475" s="1" t="s">
        <v>266</v>
      </c>
      <c r="D475" s="2" t="s">
        <v>1593</v>
      </c>
      <c r="E475" s="3">
        <v>131</v>
      </c>
      <c r="F475" s="8" t="s">
        <v>235</v>
      </c>
      <c r="G475" s="9" t="s">
        <v>1400</v>
      </c>
      <c r="H475" s="9" t="s">
        <v>266</v>
      </c>
      <c r="I475" s="10" t="s">
        <v>1593</v>
      </c>
      <c r="J475" s="11">
        <v>131</v>
      </c>
      <c r="K475" t="b">
        <f t="shared" si="35"/>
        <v>1</v>
      </c>
      <c r="L475" t="b">
        <f t="shared" si="36"/>
        <v>1</v>
      </c>
      <c r="M475" t="b">
        <f t="shared" si="37"/>
        <v>1</v>
      </c>
      <c r="N475" t="b">
        <f t="shared" si="38"/>
        <v>1</v>
      </c>
      <c r="O475" s="13">
        <f t="shared" si="39"/>
        <v>0</v>
      </c>
    </row>
    <row r="476" spans="1:15" ht="61.2" hidden="1" x14ac:dyDescent="0.3">
      <c r="A476" s="1" t="s">
        <v>235</v>
      </c>
      <c r="B476" s="1" t="s">
        <v>1400</v>
      </c>
      <c r="C476" s="1" t="s">
        <v>267</v>
      </c>
      <c r="D476" s="2" t="s">
        <v>1594</v>
      </c>
      <c r="E476" s="3">
        <v>131</v>
      </c>
      <c r="F476" s="8" t="s">
        <v>235</v>
      </c>
      <c r="G476" s="9" t="s">
        <v>1400</v>
      </c>
      <c r="H476" s="9" t="s">
        <v>267</v>
      </c>
      <c r="I476" s="10" t="s">
        <v>1594</v>
      </c>
      <c r="J476" s="11">
        <v>131</v>
      </c>
      <c r="K476" t="b">
        <f t="shared" si="35"/>
        <v>1</v>
      </c>
      <c r="L476" t="b">
        <f t="shared" si="36"/>
        <v>1</v>
      </c>
      <c r="M476" t="b">
        <f t="shared" si="37"/>
        <v>1</v>
      </c>
      <c r="N476" t="b">
        <f t="shared" si="38"/>
        <v>1</v>
      </c>
      <c r="O476" s="13">
        <f t="shared" si="39"/>
        <v>0</v>
      </c>
    </row>
    <row r="477" spans="1:15" ht="61.2" hidden="1" x14ac:dyDescent="0.3">
      <c r="A477" s="1" t="s">
        <v>235</v>
      </c>
      <c r="B477" s="1" t="s">
        <v>1400</v>
      </c>
      <c r="C477" s="1" t="s">
        <v>274</v>
      </c>
      <c r="D477" s="2" t="s">
        <v>1603</v>
      </c>
      <c r="E477" s="3">
        <v>131</v>
      </c>
      <c r="F477" s="8" t="s">
        <v>235</v>
      </c>
      <c r="G477" s="9" t="s">
        <v>1400</v>
      </c>
      <c r="H477" s="9" t="s">
        <v>274</v>
      </c>
      <c r="I477" s="10" t="s">
        <v>1603</v>
      </c>
      <c r="J477" s="11">
        <v>131</v>
      </c>
      <c r="K477" t="b">
        <f t="shared" si="35"/>
        <v>1</v>
      </c>
      <c r="L477" t="b">
        <f t="shared" si="36"/>
        <v>1</v>
      </c>
      <c r="M477" t="b">
        <f t="shared" si="37"/>
        <v>1</v>
      </c>
      <c r="N477" t="b">
        <f t="shared" si="38"/>
        <v>1</v>
      </c>
      <c r="O477" s="13">
        <f t="shared" si="39"/>
        <v>0</v>
      </c>
    </row>
    <row r="478" spans="1:15" ht="61.2" hidden="1" x14ac:dyDescent="0.3">
      <c r="A478" s="1" t="s">
        <v>235</v>
      </c>
      <c r="B478" s="1" t="s">
        <v>1400</v>
      </c>
      <c r="C478" s="1" t="s">
        <v>92</v>
      </c>
      <c r="D478" s="2" t="s">
        <v>1493</v>
      </c>
      <c r="E478" s="3">
        <v>412.5</v>
      </c>
      <c r="F478" s="8" t="s">
        <v>235</v>
      </c>
      <c r="G478" s="9" t="s">
        <v>1400</v>
      </c>
      <c r="H478" s="9" t="s">
        <v>92</v>
      </c>
      <c r="I478" s="10" t="s">
        <v>1493</v>
      </c>
      <c r="J478" s="11">
        <v>412.5</v>
      </c>
      <c r="K478" t="b">
        <f t="shared" si="35"/>
        <v>1</v>
      </c>
      <c r="L478" t="b">
        <f t="shared" si="36"/>
        <v>1</v>
      </c>
      <c r="M478" t="b">
        <f t="shared" si="37"/>
        <v>1</v>
      </c>
      <c r="N478" t="b">
        <f t="shared" si="38"/>
        <v>1</v>
      </c>
      <c r="O478" s="13">
        <f t="shared" si="39"/>
        <v>0</v>
      </c>
    </row>
    <row r="479" spans="1:15" ht="40.799999999999997" hidden="1" x14ac:dyDescent="0.3">
      <c r="A479" s="1" t="s">
        <v>235</v>
      </c>
      <c r="B479" s="1" t="s">
        <v>1400</v>
      </c>
      <c r="C479" s="1" t="s">
        <v>102</v>
      </c>
      <c r="D479" s="2" t="s">
        <v>1498</v>
      </c>
      <c r="E479" s="3">
        <v>412.5</v>
      </c>
      <c r="F479" s="8" t="s">
        <v>235</v>
      </c>
      <c r="G479" s="9" t="s">
        <v>1400</v>
      </c>
      <c r="H479" s="9" t="s">
        <v>102</v>
      </c>
      <c r="I479" s="10" t="s">
        <v>1498</v>
      </c>
      <c r="J479" s="11">
        <v>412.5</v>
      </c>
      <c r="K479" t="b">
        <f t="shared" si="35"/>
        <v>1</v>
      </c>
      <c r="L479" t="b">
        <f t="shared" si="36"/>
        <v>1</v>
      </c>
      <c r="M479" t="b">
        <f t="shared" si="37"/>
        <v>1</v>
      </c>
      <c r="N479" t="b">
        <f t="shared" si="38"/>
        <v>1</v>
      </c>
      <c r="O479" s="13">
        <f t="shared" si="39"/>
        <v>0</v>
      </c>
    </row>
    <row r="480" spans="1:15" ht="132.6" hidden="1" x14ac:dyDescent="0.3">
      <c r="A480" s="1" t="s">
        <v>235</v>
      </c>
      <c r="B480" s="1" t="s">
        <v>1400</v>
      </c>
      <c r="C480" s="1" t="s">
        <v>275</v>
      </c>
      <c r="D480" s="2" t="s">
        <v>1604</v>
      </c>
      <c r="E480" s="3">
        <v>412.5</v>
      </c>
      <c r="F480" s="8" t="s">
        <v>235</v>
      </c>
      <c r="G480" s="9" t="s">
        <v>1400</v>
      </c>
      <c r="H480" s="9" t="s">
        <v>275</v>
      </c>
      <c r="I480" s="10" t="s">
        <v>1604</v>
      </c>
      <c r="J480" s="11">
        <v>412.5</v>
      </c>
      <c r="K480" t="b">
        <f t="shared" si="35"/>
        <v>1</v>
      </c>
      <c r="L480" t="b">
        <f t="shared" si="36"/>
        <v>1</v>
      </c>
      <c r="M480" t="b">
        <f t="shared" si="37"/>
        <v>1</v>
      </c>
      <c r="N480" t="b">
        <f t="shared" si="38"/>
        <v>1</v>
      </c>
      <c r="O480" s="13">
        <f t="shared" si="39"/>
        <v>0</v>
      </c>
    </row>
    <row r="481" spans="1:15" ht="40.799999999999997" hidden="1" x14ac:dyDescent="0.3">
      <c r="A481" s="1" t="s">
        <v>235</v>
      </c>
      <c r="B481" s="1" t="s">
        <v>1400</v>
      </c>
      <c r="C481" s="1" t="s">
        <v>280</v>
      </c>
      <c r="D481" s="2" t="s">
        <v>1605</v>
      </c>
      <c r="E481" s="3">
        <v>7</v>
      </c>
      <c r="F481" s="8" t="s">
        <v>235</v>
      </c>
      <c r="G481" s="9" t="s">
        <v>1400</v>
      </c>
      <c r="H481" s="9" t="s">
        <v>280</v>
      </c>
      <c r="I481" s="10" t="s">
        <v>1605</v>
      </c>
      <c r="J481" s="11">
        <v>7</v>
      </c>
      <c r="K481" t="b">
        <f t="shared" si="35"/>
        <v>1</v>
      </c>
      <c r="L481" t="b">
        <f t="shared" si="36"/>
        <v>1</v>
      </c>
      <c r="M481" t="b">
        <f t="shared" si="37"/>
        <v>1</v>
      </c>
      <c r="N481" t="b">
        <f t="shared" si="38"/>
        <v>1</v>
      </c>
      <c r="O481" s="13">
        <f t="shared" si="39"/>
        <v>0</v>
      </c>
    </row>
    <row r="482" spans="1:15" ht="91.8" hidden="1" x14ac:dyDescent="0.3">
      <c r="A482" s="1" t="s">
        <v>235</v>
      </c>
      <c r="B482" s="1" t="s">
        <v>1400</v>
      </c>
      <c r="C482" s="1" t="s">
        <v>281</v>
      </c>
      <c r="D482" s="2" t="s">
        <v>1606</v>
      </c>
      <c r="E482" s="3">
        <v>7</v>
      </c>
      <c r="F482" s="8" t="s">
        <v>235</v>
      </c>
      <c r="G482" s="9" t="s">
        <v>1400</v>
      </c>
      <c r="H482" s="9" t="s">
        <v>281</v>
      </c>
      <c r="I482" s="10" t="s">
        <v>1606</v>
      </c>
      <c r="J482" s="11">
        <v>7</v>
      </c>
      <c r="K482" t="b">
        <f t="shared" si="35"/>
        <v>1</v>
      </c>
      <c r="L482" t="b">
        <f t="shared" si="36"/>
        <v>1</v>
      </c>
      <c r="M482" t="b">
        <f t="shared" si="37"/>
        <v>1</v>
      </c>
      <c r="N482" t="b">
        <f t="shared" si="38"/>
        <v>1</v>
      </c>
      <c r="O482" s="13">
        <f t="shared" si="39"/>
        <v>0</v>
      </c>
    </row>
    <row r="483" spans="1:15" ht="51" hidden="1" x14ac:dyDescent="0.3">
      <c r="A483" s="1" t="s">
        <v>235</v>
      </c>
      <c r="B483" s="1" t="s">
        <v>1400</v>
      </c>
      <c r="C483" s="1" t="s">
        <v>282</v>
      </c>
      <c r="D483" s="2" t="s">
        <v>1607</v>
      </c>
      <c r="E483" s="3">
        <v>7</v>
      </c>
      <c r="F483" s="8" t="s">
        <v>235</v>
      </c>
      <c r="G483" s="9" t="s">
        <v>1400</v>
      </c>
      <c r="H483" s="9" t="s">
        <v>282</v>
      </c>
      <c r="I483" s="10" t="s">
        <v>1607</v>
      </c>
      <c r="J483" s="11">
        <v>7</v>
      </c>
      <c r="K483" t="b">
        <f t="shared" si="35"/>
        <v>1</v>
      </c>
      <c r="L483" t="b">
        <f t="shared" si="36"/>
        <v>1</v>
      </c>
      <c r="M483" t="b">
        <f t="shared" si="37"/>
        <v>1</v>
      </c>
      <c r="N483" t="b">
        <f t="shared" si="38"/>
        <v>1</v>
      </c>
      <c r="O483" s="13">
        <f t="shared" si="39"/>
        <v>0</v>
      </c>
    </row>
    <row r="484" spans="1:15" ht="40.799999999999997" hidden="1" x14ac:dyDescent="0.3">
      <c r="A484" s="1" t="s">
        <v>235</v>
      </c>
      <c r="B484" s="1" t="s">
        <v>1400</v>
      </c>
      <c r="C484" s="1" t="s">
        <v>276</v>
      </c>
      <c r="D484" s="2" t="s">
        <v>1190</v>
      </c>
      <c r="E484" s="3">
        <v>7</v>
      </c>
      <c r="F484" s="8" t="s">
        <v>235</v>
      </c>
      <c r="G484" s="9" t="s">
        <v>1400</v>
      </c>
      <c r="H484" s="9" t="s">
        <v>276</v>
      </c>
      <c r="I484" s="10" t="s">
        <v>1190</v>
      </c>
      <c r="J484" s="11">
        <v>7</v>
      </c>
      <c r="K484" t="b">
        <f t="shared" si="35"/>
        <v>1</v>
      </c>
      <c r="L484" t="b">
        <f t="shared" si="36"/>
        <v>1</v>
      </c>
      <c r="M484" t="b">
        <f t="shared" si="37"/>
        <v>1</v>
      </c>
      <c r="N484" t="b">
        <f t="shared" si="38"/>
        <v>1</v>
      </c>
      <c r="O484" s="13">
        <f t="shared" si="39"/>
        <v>0</v>
      </c>
    </row>
    <row r="485" spans="1:15" ht="61.2" hidden="1" x14ac:dyDescent="0.3">
      <c r="A485" s="1" t="s">
        <v>235</v>
      </c>
      <c r="B485" s="1" t="s">
        <v>1421</v>
      </c>
      <c r="C485" s="1" t="s">
        <v>269</v>
      </c>
      <c r="D485" s="2" t="s">
        <v>1597</v>
      </c>
      <c r="E485" s="3">
        <v>60</v>
      </c>
      <c r="F485" s="8" t="s">
        <v>235</v>
      </c>
      <c r="G485" s="9" t="s">
        <v>1421</v>
      </c>
      <c r="H485" s="9" t="s">
        <v>269</v>
      </c>
      <c r="I485" s="10" t="s">
        <v>1597</v>
      </c>
      <c r="J485" s="11">
        <v>60</v>
      </c>
      <c r="K485" t="b">
        <f t="shared" si="35"/>
        <v>1</v>
      </c>
      <c r="L485" t="b">
        <f t="shared" si="36"/>
        <v>1</v>
      </c>
      <c r="M485" t="b">
        <f t="shared" si="37"/>
        <v>1</v>
      </c>
      <c r="N485" t="b">
        <f t="shared" si="38"/>
        <v>1</v>
      </c>
      <c r="O485" s="13">
        <f t="shared" si="39"/>
        <v>0</v>
      </c>
    </row>
    <row r="486" spans="1:15" ht="40.799999999999997" hidden="1" x14ac:dyDescent="0.3">
      <c r="A486" s="1" t="s">
        <v>235</v>
      </c>
      <c r="B486" s="1" t="s">
        <v>1421</v>
      </c>
      <c r="C486" s="1" t="s">
        <v>326</v>
      </c>
      <c r="D486" s="2" t="s">
        <v>1608</v>
      </c>
      <c r="E486" s="3">
        <v>60</v>
      </c>
      <c r="F486" s="8" t="s">
        <v>235</v>
      </c>
      <c r="G486" s="9" t="s">
        <v>1421</v>
      </c>
      <c r="H486" s="9" t="s">
        <v>326</v>
      </c>
      <c r="I486" s="10" t="s">
        <v>1608</v>
      </c>
      <c r="J486" s="11">
        <v>60</v>
      </c>
      <c r="K486" t="b">
        <f t="shared" si="35"/>
        <v>1</v>
      </c>
      <c r="L486" t="b">
        <f t="shared" si="36"/>
        <v>1</v>
      </c>
      <c r="M486" t="b">
        <f t="shared" si="37"/>
        <v>1</v>
      </c>
      <c r="N486" t="b">
        <f t="shared" si="38"/>
        <v>1</v>
      </c>
      <c r="O486" s="13">
        <f t="shared" si="39"/>
        <v>0</v>
      </c>
    </row>
    <row r="487" spans="1:15" ht="112.2" hidden="1" x14ac:dyDescent="0.3">
      <c r="A487" s="1" t="s">
        <v>235</v>
      </c>
      <c r="B487" s="1" t="s">
        <v>1421</v>
      </c>
      <c r="C487" s="1" t="s">
        <v>327</v>
      </c>
      <c r="D487" s="2" t="s">
        <v>1609</v>
      </c>
      <c r="E487" s="3">
        <v>60</v>
      </c>
      <c r="F487" s="8" t="s">
        <v>235</v>
      </c>
      <c r="G487" s="9" t="s">
        <v>1421</v>
      </c>
      <c r="H487" s="9" t="s">
        <v>327</v>
      </c>
      <c r="I487" s="10" t="s">
        <v>1609</v>
      </c>
      <c r="J487" s="11">
        <v>60</v>
      </c>
      <c r="K487" t="b">
        <f t="shared" si="35"/>
        <v>1</v>
      </c>
      <c r="L487" t="b">
        <f t="shared" si="36"/>
        <v>1</v>
      </c>
      <c r="M487" t="b">
        <f t="shared" si="37"/>
        <v>1</v>
      </c>
      <c r="N487" t="b">
        <f t="shared" si="38"/>
        <v>1</v>
      </c>
      <c r="O487" s="13">
        <f t="shared" si="39"/>
        <v>0</v>
      </c>
    </row>
    <row r="488" spans="1:15" ht="51" hidden="1" x14ac:dyDescent="0.3">
      <c r="A488" s="1" t="s">
        <v>235</v>
      </c>
      <c r="B488" s="1" t="s">
        <v>1421</v>
      </c>
      <c r="C488" s="1" t="s">
        <v>1349</v>
      </c>
      <c r="D488" s="2" t="s">
        <v>1376</v>
      </c>
      <c r="E488" s="3">
        <v>60</v>
      </c>
      <c r="F488" s="8" t="s">
        <v>235</v>
      </c>
      <c r="G488" s="9" t="s">
        <v>1421</v>
      </c>
      <c r="H488" s="9" t="s">
        <v>1349</v>
      </c>
      <c r="I488" s="10" t="s">
        <v>1376</v>
      </c>
      <c r="J488" s="11">
        <v>60</v>
      </c>
      <c r="K488" t="b">
        <f t="shared" si="35"/>
        <v>1</v>
      </c>
      <c r="L488" t="b">
        <f t="shared" si="36"/>
        <v>1</v>
      </c>
      <c r="M488" t="b">
        <f t="shared" si="37"/>
        <v>1</v>
      </c>
      <c r="N488" t="b">
        <f t="shared" si="38"/>
        <v>1</v>
      </c>
      <c r="O488" s="13">
        <f t="shared" si="39"/>
        <v>0</v>
      </c>
    </row>
    <row r="489" spans="1:15" ht="40.799999999999997" hidden="1" x14ac:dyDescent="0.3">
      <c r="A489" s="1" t="s">
        <v>235</v>
      </c>
      <c r="B489" s="1" t="s">
        <v>1422</v>
      </c>
      <c r="C489" s="1" t="s">
        <v>277</v>
      </c>
      <c r="D489" s="2" t="s">
        <v>1600</v>
      </c>
      <c r="E489" s="3">
        <v>1254.2</v>
      </c>
      <c r="F489" s="8" t="s">
        <v>235</v>
      </c>
      <c r="G489" s="9" t="s">
        <v>1422</v>
      </c>
      <c r="H489" s="9" t="s">
        <v>277</v>
      </c>
      <c r="I489" s="10" t="s">
        <v>1600</v>
      </c>
      <c r="J489" s="11">
        <v>1254.2</v>
      </c>
      <c r="K489" t="b">
        <f t="shared" si="35"/>
        <v>1</v>
      </c>
      <c r="L489" t="b">
        <f t="shared" si="36"/>
        <v>1</v>
      </c>
      <c r="M489" t="b">
        <f t="shared" si="37"/>
        <v>1</v>
      </c>
      <c r="N489" t="b">
        <f t="shared" si="38"/>
        <v>1</v>
      </c>
      <c r="O489" s="13">
        <f t="shared" si="39"/>
        <v>0</v>
      </c>
    </row>
    <row r="490" spans="1:15" ht="40.799999999999997" hidden="1" x14ac:dyDescent="0.3">
      <c r="A490" s="1" t="s">
        <v>235</v>
      </c>
      <c r="B490" s="1" t="s">
        <v>1422</v>
      </c>
      <c r="C490" s="1" t="s">
        <v>279</v>
      </c>
      <c r="D490" s="2" t="s">
        <v>1601</v>
      </c>
      <c r="E490" s="3">
        <v>1254.2</v>
      </c>
      <c r="F490" s="8" t="s">
        <v>235</v>
      </c>
      <c r="G490" s="9" t="s">
        <v>1422</v>
      </c>
      <c r="H490" s="9" t="s">
        <v>279</v>
      </c>
      <c r="I490" s="10" t="s">
        <v>1601</v>
      </c>
      <c r="J490" s="11">
        <v>1254.2</v>
      </c>
      <c r="K490" t="b">
        <f t="shared" si="35"/>
        <v>1</v>
      </c>
      <c r="L490" t="b">
        <f t="shared" si="36"/>
        <v>1</v>
      </c>
      <c r="M490" t="b">
        <f t="shared" si="37"/>
        <v>1</v>
      </c>
      <c r="N490" t="b">
        <f t="shared" si="38"/>
        <v>1</v>
      </c>
      <c r="O490" s="13">
        <f t="shared" si="39"/>
        <v>0</v>
      </c>
    </row>
    <row r="491" spans="1:15" ht="48" hidden="1" x14ac:dyDescent="0.3">
      <c r="A491" s="1" t="s">
        <v>235</v>
      </c>
      <c r="B491" s="1" t="s">
        <v>1422</v>
      </c>
      <c r="C491" s="1" t="s">
        <v>288</v>
      </c>
      <c r="D491" s="2" t="s">
        <v>1610</v>
      </c>
      <c r="E491" s="3">
        <v>1254.2</v>
      </c>
      <c r="F491" s="8" t="s">
        <v>235</v>
      </c>
      <c r="G491" s="9" t="s">
        <v>1422</v>
      </c>
      <c r="H491" s="9" t="s">
        <v>288</v>
      </c>
      <c r="I491" s="10" t="s">
        <v>1610</v>
      </c>
      <c r="J491" s="11">
        <v>1254.2</v>
      </c>
      <c r="K491" t="b">
        <f t="shared" si="35"/>
        <v>1</v>
      </c>
      <c r="L491" t="b">
        <f t="shared" si="36"/>
        <v>1</v>
      </c>
      <c r="M491" t="b">
        <f t="shared" si="37"/>
        <v>1</v>
      </c>
      <c r="N491" t="b">
        <f t="shared" si="38"/>
        <v>1</v>
      </c>
      <c r="O491" s="13">
        <f t="shared" si="39"/>
        <v>0</v>
      </c>
    </row>
    <row r="492" spans="1:15" ht="40.799999999999997" hidden="1" x14ac:dyDescent="0.3">
      <c r="A492" s="1" t="s">
        <v>235</v>
      </c>
      <c r="B492" s="1" t="s">
        <v>1422</v>
      </c>
      <c r="C492" s="1" t="s">
        <v>283</v>
      </c>
      <c r="D492" s="2" t="s">
        <v>804</v>
      </c>
      <c r="E492" s="3">
        <v>1254.2</v>
      </c>
      <c r="F492" s="8" t="s">
        <v>235</v>
      </c>
      <c r="G492" s="9" t="s">
        <v>1422</v>
      </c>
      <c r="H492" s="9" t="s">
        <v>283</v>
      </c>
      <c r="I492" s="10" t="s">
        <v>804</v>
      </c>
      <c r="J492" s="11">
        <v>1254.2</v>
      </c>
      <c r="K492" t="b">
        <f t="shared" si="35"/>
        <v>1</v>
      </c>
      <c r="L492" t="b">
        <f t="shared" si="36"/>
        <v>1</v>
      </c>
      <c r="M492" t="b">
        <f t="shared" si="37"/>
        <v>1</v>
      </c>
      <c r="N492" t="b">
        <f t="shared" si="38"/>
        <v>1</v>
      </c>
      <c r="O492" s="13">
        <f t="shared" si="39"/>
        <v>0</v>
      </c>
    </row>
    <row r="493" spans="1:15" ht="40.799999999999997" hidden="1" x14ac:dyDescent="0.3">
      <c r="A493" s="1" t="s">
        <v>235</v>
      </c>
      <c r="B493" s="1" t="s">
        <v>1422</v>
      </c>
      <c r="C493" s="1" t="s">
        <v>266</v>
      </c>
      <c r="D493" s="2" t="s">
        <v>1593</v>
      </c>
      <c r="E493" s="3">
        <v>27772.9</v>
      </c>
      <c r="F493" s="8" t="s">
        <v>235</v>
      </c>
      <c r="G493" s="9" t="s">
        <v>1422</v>
      </c>
      <c r="H493" s="9" t="s">
        <v>266</v>
      </c>
      <c r="I493" s="10" t="s">
        <v>1593</v>
      </c>
      <c r="J493" s="11">
        <v>27772.9</v>
      </c>
      <c r="K493" t="b">
        <f t="shared" si="35"/>
        <v>1</v>
      </c>
      <c r="L493" t="b">
        <f t="shared" si="36"/>
        <v>1</v>
      </c>
      <c r="M493" t="b">
        <f t="shared" si="37"/>
        <v>1</v>
      </c>
      <c r="N493" t="b">
        <f t="shared" si="38"/>
        <v>1</v>
      </c>
      <c r="O493" s="13">
        <f t="shared" si="39"/>
        <v>0</v>
      </c>
    </row>
    <row r="494" spans="1:15" ht="61.2" hidden="1" x14ac:dyDescent="0.3">
      <c r="A494" s="1" t="s">
        <v>235</v>
      </c>
      <c r="B494" s="1" t="s">
        <v>1422</v>
      </c>
      <c r="C494" s="1" t="s">
        <v>267</v>
      </c>
      <c r="D494" s="2" t="s">
        <v>1594</v>
      </c>
      <c r="E494" s="3">
        <v>27772.9</v>
      </c>
      <c r="F494" s="8" t="s">
        <v>235</v>
      </c>
      <c r="G494" s="9" t="s">
        <v>1422</v>
      </c>
      <c r="H494" s="9" t="s">
        <v>267</v>
      </c>
      <c r="I494" s="10" t="s">
        <v>1594</v>
      </c>
      <c r="J494" s="11">
        <v>27772.9</v>
      </c>
      <c r="K494" t="b">
        <f t="shared" si="35"/>
        <v>1</v>
      </c>
      <c r="L494" t="b">
        <f t="shared" si="36"/>
        <v>1</v>
      </c>
      <c r="M494" t="b">
        <f t="shared" si="37"/>
        <v>1</v>
      </c>
      <c r="N494" t="b">
        <f t="shared" si="38"/>
        <v>1</v>
      </c>
      <c r="O494" s="13">
        <f t="shared" si="39"/>
        <v>0</v>
      </c>
    </row>
    <row r="495" spans="1:15" ht="51" hidden="1" x14ac:dyDescent="0.3">
      <c r="A495" s="1" t="s">
        <v>235</v>
      </c>
      <c r="B495" s="1" t="s">
        <v>1422</v>
      </c>
      <c r="C495" s="1" t="s">
        <v>284</v>
      </c>
      <c r="D495" s="2" t="s">
        <v>1611</v>
      </c>
      <c r="E495" s="3">
        <v>27034</v>
      </c>
      <c r="F495" s="8" t="s">
        <v>235</v>
      </c>
      <c r="G495" s="9" t="s">
        <v>1422</v>
      </c>
      <c r="H495" s="9" t="s">
        <v>284</v>
      </c>
      <c r="I495" s="10" t="s">
        <v>1611</v>
      </c>
      <c r="J495" s="11">
        <v>27034</v>
      </c>
      <c r="K495" t="b">
        <f t="shared" si="35"/>
        <v>1</v>
      </c>
      <c r="L495" t="b">
        <f t="shared" si="36"/>
        <v>1</v>
      </c>
      <c r="M495" t="b">
        <f t="shared" si="37"/>
        <v>1</v>
      </c>
      <c r="N495" t="b">
        <f t="shared" si="38"/>
        <v>1</v>
      </c>
      <c r="O495" s="13">
        <f t="shared" si="39"/>
        <v>0</v>
      </c>
    </row>
    <row r="496" spans="1:15" ht="51" hidden="1" x14ac:dyDescent="0.3">
      <c r="A496" s="1" t="s">
        <v>235</v>
      </c>
      <c r="B496" s="1" t="s">
        <v>1422</v>
      </c>
      <c r="C496" s="1" t="s">
        <v>285</v>
      </c>
      <c r="D496" s="2" t="s">
        <v>1612</v>
      </c>
      <c r="E496" s="3">
        <v>738.9</v>
      </c>
      <c r="F496" s="8" t="s">
        <v>235</v>
      </c>
      <c r="G496" s="9" t="s">
        <v>1422</v>
      </c>
      <c r="H496" s="9" t="s">
        <v>285</v>
      </c>
      <c r="I496" s="10" t="s">
        <v>1612</v>
      </c>
      <c r="J496" s="11">
        <v>738.9</v>
      </c>
      <c r="K496" t="b">
        <f t="shared" si="35"/>
        <v>1</v>
      </c>
      <c r="L496" t="b">
        <f t="shared" si="36"/>
        <v>1</v>
      </c>
      <c r="M496" t="b">
        <f t="shared" si="37"/>
        <v>1</v>
      </c>
      <c r="N496" t="b">
        <f t="shared" si="38"/>
        <v>1</v>
      </c>
      <c r="O496" s="13">
        <f t="shared" si="39"/>
        <v>0</v>
      </c>
    </row>
    <row r="497" spans="1:15" ht="51" hidden="1" x14ac:dyDescent="0.3">
      <c r="A497" s="1" t="s">
        <v>235</v>
      </c>
      <c r="B497" s="1" t="s">
        <v>1422</v>
      </c>
      <c r="C497" s="1" t="s">
        <v>289</v>
      </c>
      <c r="D497" s="2" t="s">
        <v>1613</v>
      </c>
      <c r="E497" s="3">
        <v>1047.7</v>
      </c>
      <c r="F497" s="8" t="s">
        <v>235</v>
      </c>
      <c r="G497" s="9" t="s">
        <v>1422</v>
      </c>
      <c r="H497" s="9" t="s">
        <v>289</v>
      </c>
      <c r="I497" s="10" t="s">
        <v>1613</v>
      </c>
      <c r="J497" s="11">
        <v>1047.7</v>
      </c>
      <c r="K497" t="b">
        <f t="shared" si="35"/>
        <v>1</v>
      </c>
      <c r="L497" t="b">
        <f t="shared" si="36"/>
        <v>1</v>
      </c>
      <c r="M497" t="b">
        <f t="shared" si="37"/>
        <v>1</v>
      </c>
      <c r="N497" t="b">
        <f t="shared" si="38"/>
        <v>1</v>
      </c>
      <c r="O497" s="13">
        <f t="shared" si="39"/>
        <v>0</v>
      </c>
    </row>
    <row r="498" spans="1:15" ht="91.8" hidden="1" x14ac:dyDescent="0.3">
      <c r="A498" s="1" t="s">
        <v>235</v>
      </c>
      <c r="B498" s="1" t="s">
        <v>1422</v>
      </c>
      <c r="C498" s="1" t="s">
        <v>290</v>
      </c>
      <c r="D498" s="2" t="s">
        <v>1614</v>
      </c>
      <c r="E498" s="3">
        <v>1047.7</v>
      </c>
      <c r="F498" s="8" t="s">
        <v>235</v>
      </c>
      <c r="G498" s="9" t="s">
        <v>1422</v>
      </c>
      <c r="H498" s="9" t="s">
        <v>290</v>
      </c>
      <c r="I498" s="10" t="s">
        <v>1614</v>
      </c>
      <c r="J498" s="11">
        <v>1047.7</v>
      </c>
      <c r="K498" t="b">
        <f t="shared" si="35"/>
        <v>1</v>
      </c>
      <c r="L498" t="b">
        <f t="shared" si="36"/>
        <v>1</v>
      </c>
      <c r="M498" t="b">
        <f t="shared" si="37"/>
        <v>1</v>
      </c>
      <c r="N498" t="b">
        <f t="shared" si="38"/>
        <v>1</v>
      </c>
      <c r="O498" s="13">
        <f t="shared" si="39"/>
        <v>0</v>
      </c>
    </row>
    <row r="499" spans="1:15" ht="60" hidden="1" x14ac:dyDescent="0.3">
      <c r="A499" s="1" t="s">
        <v>235</v>
      </c>
      <c r="B499" s="1" t="s">
        <v>1422</v>
      </c>
      <c r="C499" s="1" t="s">
        <v>291</v>
      </c>
      <c r="D499" s="2" t="s">
        <v>1615</v>
      </c>
      <c r="E499" s="3">
        <v>1047.7</v>
      </c>
      <c r="F499" s="8" t="s">
        <v>235</v>
      </c>
      <c r="G499" s="9" t="s">
        <v>1422</v>
      </c>
      <c r="H499" s="9" t="s">
        <v>291</v>
      </c>
      <c r="I499" s="10" t="s">
        <v>1615</v>
      </c>
      <c r="J499" s="11">
        <v>1047.7</v>
      </c>
      <c r="K499" t="b">
        <f t="shared" si="35"/>
        <v>1</v>
      </c>
      <c r="L499" t="b">
        <f t="shared" si="36"/>
        <v>1</v>
      </c>
      <c r="M499" t="b">
        <f t="shared" si="37"/>
        <v>1</v>
      </c>
      <c r="N499" t="b">
        <f t="shared" si="38"/>
        <v>1</v>
      </c>
      <c r="O499" s="13">
        <f t="shared" si="39"/>
        <v>0</v>
      </c>
    </row>
    <row r="500" spans="1:15" ht="61.2" hidden="1" x14ac:dyDescent="0.3">
      <c r="A500" s="1" t="s">
        <v>235</v>
      </c>
      <c r="B500" s="1" t="s">
        <v>1422</v>
      </c>
      <c r="C500" s="1" t="s">
        <v>286</v>
      </c>
      <c r="D500" s="2" t="s">
        <v>874</v>
      </c>
      <c r="E500" s="3">
        <v>1047.7</v>
      </c>
      <c r="F500" s="8" t="s">
        <v>235</v>
      </c>
      <c r="G500" s="9" t="s">
        <v>1422</v>
      </c>
      <c r="H500" s="9" t="s">
        <v>286</v>
      </c>
      <c r="I500" s="10" t="s">
        <v>874</v>
      </c>
      <c r="J500" s="11">
        <v>1047.7</v>
      </c>
      <c r="K500" t="b">
        <f t="shared" si="35"/>
        <v>1</v>
      </c>
      <c r="L500" t="b">
        <f t="shared" si="36"/>
        <v>1</v>
      </c>
      <c r="M500" t="b">
        <f t="shared" si="37"/>
        <v>1</v>
      </c>
      <c r="N500" t="b">
        <f t="shared" si="38"/>
        <v>1</v>
      </c>
      <c r="O500" s="13">
        <f t="shared" si="39"/>
        <v>0</v>
      </c>
    </row>
    <row r="501" spans="1:15" ht="61.2" hidden="1" x14ac:dyDescent="0.3">
      <c r="A501" s="1" t="s">
        <v>235</v>
      </c>
      <c r="B501" s="1" t="s">
        <v>1422</v>
      </c>
      <c r="C501" s="1" t="s">
        <v>269</v>
      </c>
      <c r="D501" s="2" t="s">
        <v>1597</v>
      </c>
      <c r="E501" s="3">
        <v>2428.6</v>
      </c>
      <c r="F501" s="8" t="s">
        <v>235</v>
      </c>
      <c r="G501" s="9" t="s">
        <v>1422</v>
      </c>
      <c r="H501" s="9" t="s">
        <v>269</v>
      </c>
      <c r="I501" s="10" t="s">
        <v>1597</v>
      </c>
      <c r="J501" s="11">
        <v>2428.6</v>
      </c>
      <c r="K501" t="b">
        <f t="shared" si="35"/>
        <v>1</v>
      </c>
      <c r="L501" t="b">
        <f t="shared" si="36"/>
        <v>1</v>
      </c>
      <c r="M501" t="b">
        <f t="shared" si="37"/>
        <v>1</v>
      </c>
      <c r="N501" t="b">
        <f t="shared" si="38"/>
        <v>1</v>
      </c>
      <c r="O501" s="13">
        <f t="shared" si="39"/>
        <v>0</v>
      </c>
    </row>
    <row r="502" spans="1:15" ht="61.2" hidden="1" x14ac:dyDescent="0.3">
      <c r="A502" s="1" t="s">
        <v>235</v>
      </c>
      <c r="B502" s="1" t="s">
        <v>1422</v>
      </c>
      <c r="C502" s="1" t="s">
        <v>292</v>
      </c>
      <c r="D502" s="2" t="s">
        <v>1616</v>
      </c>
      <c r="E502" s="3">
        <v>928.6</v>
      </c>
      <c r="F502" s="8" t="s">
        <v>235</v>
      </c>
      <c r="G502" s="9" t="s">
        <v>1422</v>
      </c>
      <c r="H502" s="9" t="s">
        <v>292</v>
      </c>
      <c r="I502" s="10" t="s">
        <v>1616</v>
      </c>
      <c r="J502" s="11">
        <v>928.6</v>
      </c>
      <c r="K502" t="b">
        <f t="shared" si="35"/>
        <v>1</v>
      </c>
      <c r="L502" t="b">
        <f t="shared" si="36"/>
        <v>1</v>
      </c>
      <c r="M502" t="b">
        <f t="shared" si="37"/>
        <v>1</v>
      </c>
      <c r="N502" t="b">
        <f t="shared" si="38"/>
        <v>1</v>
      </c>
      <c r="O502" s="13">
        <f t="shared" si="39"/>
        <v>0</v>
      </c>
    </row>
    <row r="503" spans="1:15" ht="81.599999999999994" hidden="1" x14ac:dyDescent="0.3">
      <c r="A503" s="1" t="s">
        <v>235</v>
      </c>
      <c r="B503" s="1" t="s">
        <v>1422</v>
      </c>
      <c r="C503" s="1" t="s">
        <v>293</v>
      </c>
      <c r="D503" s="2" t="s">
        <v>1617</v>
      </c>
      <c r="E503" s="3">
        <v>928.6</v>
      </c>
      <c r="F503" s="8" t="s">
        <v>235</v>
      </c>
      <c r="G503" s="9" t="s">
        <v>1422</v>
      </c>
      <c r="H503" s="9" t="s">
        <v>293</v>
      </c>
      <c r="I503" s="10" t="s">
        <v>1617</v>
      </c>
      <c r="J503" s="11">
        <v>928.6</v>
      </c>
      <c r="K503" t="b">
        <f t="shared" si="35"/>
        <v>1</v>
      </c>
      <c r="L503" t="b">
        <f t="shared" si="36"/>
        <v>1</v>
      </c>
      <c r="M503" t="b">
        <f t="shared" si="37"/>
        <v>1</v>
      </c>
      <c r="N503" t="b">
        <f t="shared" si="38"/>
        <v>1</v>
      </c>
      <c r="O503" s="13">
        <f t="shared" si="39"/>
        <v>0</v>
      </c>
    </row>
    <row r="504" spans="1:15" ht="40.799999999999997" hidden="1" x14ac:dyDescent="0.3">
      <c r="A504" s="1" t="s">
        <v>235</v>
      </c>
      <c r="B504" s="1" t="s">
        <v>1422</v>
      </c>
      <c r="C504" s="1" t="s">
        <v>287</v>
      </c>
      <c r="D504" s="2" t="s">
        <v>1158</v>
      </c>
      <c r="E504" s="3">
        <v>928.6</v>
      </c>
      <c r="F504" s="8" t="s">
        <v>235</v>
      </c>
      <c r="G504" s="9" t="s">
        <v>1422</v>
      </c>
      <c r="H504" s="9" t="s">
        <v>287</v>
      </c>
      <c r="I504" s="10" t="s">
        <v>1158</v>
      </c>
      <c r="J504" s="11">
        <v>928.6</v>
      </c>
      <c r="K504" t="b">
        <f t="shared" si="35"/>
        <v>1</v>
      </c>
      <c r="L504" t="b">
        <f t="shared" si="36"/>
        <v>1</v>
      </c>
      <c r="M504" t="b">
        <f t="shared" si="37"/>
        <v>1</v>
      </c>
      <c r="N504" t="b">
        <f t="shared" si="38"/>
        <v>1</v>
      </c>
      <c r="O504" s="13">
        <f t="shared" si="39"/>
        <v>0</v>
      </c>
    </row>
    <row r="505" spans="1:15" ht="71.400000000000006" hidden="1" x14ac:dyDescent="0.3">
      <c r="A505" s="1" t="s">
        <v>235</v>
      </c>
      <c r="B505" s="1" t="s">
        <v>1422</v>
      </c>
      <c r="C505" s="1" t="s">
        <v>270</v>
      </c>
      <c r="D505" s="2" t="s">
        <v>1598</v>
      </c>
      <c r="E505" s="3">
        <v>1500</v>
      </c>
      <c r="F505" s="8" t="s">
        <v>235</v>
      </c>
      <c r="G505" s="9" t="s">
        <v>1422</v>
      </c>
      <c r="H505" s="9" t="s">
        <v>270</v>
      </c>
      <c r="I505" s="10" t="s">
        <v>1598</v>
      </c>
      <c r="J505" s="11">
        <v>1500</v>
      </c>
      <c r="K505" t="b">
        <f t="shared" si="35"/>
        <v>1</v>
      </c>
      <c r="L505" t="b">
        <f t="shared" si="36"/>
        <v>1</v>
      </c>
      <c r="M505" t="b">
        <f t="shared" si="37"/>
        <v>1</v>
      </c>
      <c r="N505" t="b">
        <f t="shared" si="38"/>
        <v>1</v>
      </c>
      <c r="O505" s="13">
        <f t="shared" si="39"/>
        <v>0</v>
      </c>
    </row>
    <row r="506" spans="1:15" ht="81.599999999999994" hidden="1" x14ac:dyDescent="0.3">
      <c r="A506" s="1" t="s">
        <v>235</v>
      </c>
      <c r="B506" s="1" t="s">
        <v>1422</v>
      </c>
      <c r="C506" s="1" t="s">
        <v>271</v>
      </c>
      <c r="D506" s="2" t="s">
        <v>1599</v>
      </c>
      <c r="E506" s="3">
        <v>1500</v>
      </c>
      <c r="F506" s="8" t="s">
        <v>235</v>
      </c>
      <c r="G506" s="9" t="s">
        <v>1422</v>
      </c>
      <c r="H506" s="9" t="s">
        <v>271</v>
      </c>
      <c r="I506" s="10" t="s">
        <v>1599</v>
      </c>
      <c r="J506" s="11">
        <v>1500</v>
      </c>
      <c r="K506" t="b">
        <f t="shared" si="35"/>
        <v>1</v>
      </c>
      <c r="L506" t="b">
        <f t="shared" si="36"/>
        <v>1</v>
      </c>
      <c r="M506" t="b">
        <f t="shared" si="37"/>
        <v>1</v>
      </c>
      <c r="N506" t="b">
        <f t="shared" si="38"/>
        <v>1</v>
      </c>
      <c r="O506" s="13">
        <f t="shared" si="39"/>
        <v>0</v>
      </c>
    </row>
    <row r="507" spans="1:15" ht="71.400000000000006" hidden="1" x14ac:dyDescent="0.3">
      <c r="A507" s="1" t="s">
        <v>235</v>
      </c>
      <c r="B507" s="1" t="s">
        <v>1422</v>
      </c>
      <c r="C507" s="1" t="s">
        <v>261</v>
      </c>
      <c r="D507" s="2" t="s">
        <v>1166</v>
      </c>
      <c r="E507" s="3">
        <v>1500</v>
      </c>
      <c r="F507" s="8" t="s">
        <v>235</v>
      </c>
      <c r="G507" s="9" t="s">
        <v>1422</v>
      </c>
      <c r="H507" s="9" t="s">
        <v>261</v>
      </c>
      <c r="I507" s="10" t="s">
        <v>1166</v>
      </c>
      <c r="J507" s="11">
        <v>1500</v>
      </c>
      <c r="K507" t="b">
        <f t="shared" si="35"/>
        <v>1</v>
      </c>
      <c r="L507" t="b">
        <f t="shared" si="36"/>
        <v>1</v>
      </c>
      <c r="M507" t="b">
        <f t="shared" si="37"/>
        <v>1</v>
      </c>
      <c r="N507" t="b">
        <f t="shared" si="38"/>
        <v>1</v>
      </c>
      <c r="O507" s="13">
        <f t="shared" si="39"/>
        <v>0</v>
      </c>
    </row>
    <row r="508" spans="1:15" ht="51" hidden="1" x14ac:dyDescent="0.3">
      <c r="A508" s="1" t="s">
        <v>235</v>
      </c>
      <c r="B508" s="1" t="s">
        <v>1423</v>
      </c>
      <c r="C508" s="1" t="s">
        <v>263</v>
      </c>
      <c r="D508" s="2" t="s">
        <v>1459</v>
      </c>
      <c r="E508" s="3">
        <v>9366.7000000000007</v>
      </c>
      <c r="F508" s="8" t="s">
        <v>235</v>
      </c>
      <c r="G508" s="9" t="s">
        <v>1423</v>
      </c>
      <c r="H508" s="9" t="s">
        <v>263</v>
      </c>
      <c r="I508" s="10" t="s">
        <v>1459</v>
      </c>
      <c r="J508" s="11">
        <v>9366.7000000000007</v>
      </c>
      <c r="K508" t="b">
        <f t="shared" si="35"/>
        <v>1</v>
      </c>
      <c r="L508" t="b">
        <f t="shared" si="36"/>
        <v>1</v>
      </c>
      <c r="M508" t="b">
        <f t="shared" si="37"/>
        <v>1</v>
      </c>
      <c r="N508" t="b">
        <f t="shared" si="38"/>
        <v>1</v>
      </c>
      <c r="O508" s="13">
        <f t="shared" si="39"/>
        <v>0</v>
      </c>
    </row>
    <row r="509" spans="1:15" ht="40.799999999999997" hidden="1" x14ac:dyDescent="0.3">
      <c r="A509" s="1" t="s">
        <v>235</v>
      </c>
      <c r="B509" s="1" t="s">
        <v>1423</v>
      </c>
      <c r="C509" s="1" t="s">
        <v>295</v>
      </c>
      <c r="D509" s="2" t="s">
        <v>1618</v>
      </c>
      <c r="E509" s="3">
        <v>9366.7000000000007</v>
      </c>
      <c r="F509" s="8" t="s">
        <v>235</v>
      </c>
      <c r="G509" s="9" t="s">
        <v>1423</v>
      </c>
      <c r="H509" s="9" t="s">
        <v>295</v>
      </c>
      <c r="I509" s="10" t="s">
        <v>1618</v>
      </c>
      <c r="J509" s="11">
        <v>9366.7000000000007</v>
      </c>
      <c r="K509" t="b">
        <f t="shared" si="35"/>
        <v>1</v>
      </c>
      <c r="L509" t="b">
        <f t="shared" si="36"/>
        <v>1</v>
      </c>
      <c r="M509" t="b">
        <f t="shared" si="37"/>
        <v>1</v>
      </c>
      <c r="N509" t="b">
        <f t="shared" si="38"/>
        <v>1</v>
      </c>
      <c r="O509" s="13">
        <f t="shared" si="39"/>
        <v>0</v>
      </c>
    </row>
    <row r="510" spans="1:15" ht="48" hidden="1" x14ac:dyDescent="0.3">
      <c r="A510" s="1" t="s">
        <v>235</v>
      </c>
      <c r="B510" s="1" t="s">
        <v>1423</v>
      </c>
      <c r="C510" s="1" t="s">
        <v>296</v>
      </c>
      <c r="D510" s="2" t="s">
        <v>1619</v>
      </c>
      <c r="E510" s="3">
        <v>9366.7000000000007</v>
      </c>
      <c r="F510" s="8" t="s">
        <v>235</v>
      </c>
      <c r="G510" s="9" t="s">
        <v>1423</v>
      </c>
      <c r="H510" s="9" t="s">
        <v>296</v>
      </c>
      <c r="I510" s="10" t="s">
        <v>1619</v>
      </c>
      <c r="J510" s="11">
        <v>9366.7000000000007</v>
      </c>
      <c r="K510" t="b">
        <f t="shared" si="35"/>
        <v>1</v>
      </c>
      <c r="L510" t="b">
        <f t="shared" si="36"/>
        <v>1</v>
      </c>
      <c r="M510" t="b">
        <f t="shared" si="37"/>
        <v>1</v>
      </c>
      <c r="N510" t="b">
        <f t="shared" si="38"/>
        <v>1</v>
      </c>
      <c r="O510" s="13">
        <f t="shared" si="39"/>
        <v>0</v>
      </c>
    </row>
    <row r="511" spans="1:15" ht="61.2" hidden="1" x14ac:dyDescent="0.3">
      <c r="A511" s="1" t="s">
        <v>235</v>
      </c>
      <c r="B511" s="1" t="s">
        <v>1423</v>
      </c>
      <c r="C511" s="1" t="s">
        <v>294</v>
      </c>
      <c r="D511" s="2" t="s">
        <v>710</v>
      </c>
      <c r="E511" s="3">
        <v>9366.7000000000007</v>
      </c>
      <c r="F511" s="8" t="s">
        <v>235</v>
      </c>
      <c r="G511" s="9" t="s">
        <v>1423</v>
      </c>
      <c r="H511" s="9" t="s">
        <v>294</v>
      </c>
      <c r="I511" s="10" t="s">
        <v>710</v>
      </c>
      <c r="J511" s="11">
        <v>9366.7000000000007</v>
      </c>
      <c r="K511" t="b">
        <f t="shared" si="35"/>
        <v>1</v>
      </c>
      <c r="L511" t="b">
        <f t="shared" si="36"/>
        <v>1</v>
      </c>
      <c r="M511" t="b">
        <f t="shared" si="37"/>
        <v>1</v>
      </c>
      <c r="N511" t="b">
        <f t="shared" si="38"/>
        <v>1</v>
      </c>
      <c r="O511" s="13">
        <f t="shared" si="39"/>
        <v>0</v>
      </c>
    </row>
    <row r="512" spans="1:15" ht="51" hidden="1" x14ac:dyDescent="0.3">
      <c r="A512" s="1" t="s">
        <v>235</v>
      </c>
      <c r="B512" s="1" t="s">
        <v>1423</v>
      </c>
      <c r="C512" s="1" t="s">
        <v>62</v>
      </c>
      <c r="D512" s="2" t="s">
        <v>1196</v>
      </c>
      <c r="E512" s="3">
        <v>32</v>
      </c>
      <c r="F512" s="8" t="s">
        <v>235</v>
      </c>
      <c r="G512" s="9" t="s">
        <v>1423</v>
      </c>
      <c r="H512" s="9" t="s">
        <v>62</v>
      </c>
      <c r="I512" s="10" t="s">
        <v>1196</v>
      </c>
      <c r="J512" s="11">
        <v>32</v>
      </c>
      <c r="K512" t="b">
        <f t="shared" si="35"/>
        <v>1</v>
      </c>
      <c r="L512" t="b">
        <f t="shared" si="36"/>
        <v>1</v>
      </c>
      <c r="M512" t="b">
        <f t="shared" si="37"/>
        <v>1</v>
      </c>
      <c r="N512" t="b">
        <f t="shared" si="38"/>
        <v>1</v>
      </c>
      <c r="O512" s="13">
        <f t="shared" si="39"/>
        <v>0</v>
      </c>
    </row>
    <row r="513" spans="1:15" ht="36" hidden="1" x14ac:dyDescent="0.3">
      <c r="A513" s="1" t="s">
        <v>235</v>
      </c>
      <c r="B513" s="1" t="s">
        <v>1423</v>
      </c>
      <c r="C513" s="1" t="s">
        <v>83</v>
      </c>
      <c r="D513" s="2" t="s">
        <v>1288</v>
      </c>
      <c r="E513" s="3">
        <v>32</v>
      </c>
      <c r="F513" s="8" t="s">
        <v>235</v>
      </c>
      <c r="G513" s="9" t="s">
        <v>1423</v>
      </c>
      <c r="H513" s="9" t="s">
        <v>83</v>
      </c>
      <c r="I513" s="10" t="s">
        <v>1288</v>
      </c>
      <c r="J513" s="11">
        <v>32</v>
      </c>
      <c r="K513" t="b">
        <f t="shared" si="35"/>
        <v>1</v>
      </c>
      <c r="L513" t="b">
        <f t="shared" si="36"/>
        <v>1</v>
      </c>
      <c r="M513" t="b">
        <f t="shared" si="37"/>
        <v>1</v>
      </c>
      <c r="N513" t="b">
        <f t="shared" si="38"/>
        <v>1</v>
      </c>
      <c r="O513" s="13">
        <f t="shared" si="39"/>
        <v>0</v>
      </c>
    </row>
    <row r="514" spans="1:15" ht="30.6" hidden="1" x14ac:dyDescent="0.3">
      <c r="A514" s="1" t="s">
        <v>235</v>
      </c>
      <c r="B514" s="1" t="s">
        <v>1423</v>
      </c>
      <c r="C514" s="1" t="s">
        <v>1358</v>
      </c>
      <c r="D514" s="2" t="s">
        <v>1359</v>
      </c>
      <c r="E514" s="3">
        <v>32</v>
      </c>
      <c r="F514" s="8" t="s">
        <v>235</v>
      </c>
      <c r="G514" s="9" t="s">
        <v>1423</v>
      </c>
      <c r="H514" s="9" t="s">
        <v>1358</v>
      </c>
      <c r="I514" s="10" t="s">
        <v>1359</v>
      </c>
      <c r="J514" s="11">
        <v>32</v>
      </c>
      <c r="K514" t="b">
        <f t="shared" si="35"/>
        <v>1</v>
      </c>
      <c r="L514" t="b">
        <f t="shared" si="36"/>
        <v>1</v>
      </c>
      <c r="M514" t="b">
        <f t="shared" si="37"/>
        <v>1</v>
      </c>
      <c r="N514" t="b">
        <f t="shared" si="38"/>
        <v>1</v>
      </c>
      <c r="O514" s="13">
        <f t="shared" si="39"/>
        <v>0</v>
      </c>
    </row>
    <row r="515" spans="1:15" ht="51" hidden="1" x14ac:dyDescent="0.3">
      <c r="A515" s="1" t="s">
        <v>235</v>
      </c>
      <c r="B515" s="1" t="s">
        <v>1402</v>
      </c>
      <c r="C515" s="1" t="s">
        <v>112</v>
      </c>
      <c r="D515" s="2" t="s">
        <v>1504</v>
      </c>
      <c r="E515" s="3">
        <v>1231.5</v>
      </c>
      <c r="F515" s="8" t="s">
        <v>235</v>
      </c>
      <c r="G515" s="9" t="s">
        <v>1402</v>
      </c>
      <c r="H515" s="9" t="s">
        <v>112</v>
      </c>
      <c r="I515" s="10" t="s">
        <v>1504</v>
      </c>
      <c r="J515" s="11">
        <v>1231.5</v>
      </c>
      <c r="K515" t="b">
        <f t="shared" ref="K515:K578" si="40">EXACT(A515,F515)</f>
        <v>1</v>
      </c>
      <c r="L515" t="b">
        <f t="shared" ref="L515:L578" si="41">EXACT(B515,G515)</f>
        <v>1</v>
      </c>
      <c r="M515" t="b">
        <f t="shared" ref="M515:M578" si="42">EXACT(C515,H515)</f>
        <v>1</v>
      </c>
      <c r="N515" t="b">
        <f t="shared" ref="N515:N578" si="43">EXACT(D515,I515)</f>
        <v>1</v>
      </c>
      <c r="O515" s="13">
        <f t="shared" ref="O515:O578" si="44">E515-J515</f>
        <v>0</v>
      </c>
    </row>
    <row r="516" spans="1:15" ht="40.799999999999997" hidden="1" x14ac:dyDescent="0.3">
      <c r="A516" s="1" t="s">
        <v>235</v>
      </c>
      <c r="B516" s="1" t="s">
        <v>1402</v>
      </c>
      <c r="C516" s="1" t="s">
        <v>131</v>
      </c>
      <c r="D516" s="2" t="s">
        <v>1505</v>
      </c>
      <c r="E516" s="3">
        <v>1231.5</v>
      </c>
      <c r="F516" s="8" t="s">
        <v>235</v>
      </c>
      <c r="G516" s="9" t="s">
        <v>1402</v>
      </c>
      <c r="H516" s="9" t="s">
        <v>131</v>
      </c>
      <c r="I516" s="10" t="s">
        <v>1505</v>
      </c>
      <c r="J516" s="11">
        <v>1231.5</v>
      </c>
      <c r="K516" t="b">
        <f t="shared" si="40"/>
        <v>1</v>
      </c>
      <c r="L516" t="b">
        <f t="shared" si="41"/>
        <v>1</v>
      </c>
      <c r="M516" t="b">
        <f t="shared" si="42"/>
        <v>1</v>
      </c>
      <c r="N516" t="b">
        <f t="shared" si="43"/>
        <v>1</v>
      </c>
      <c r="O516" s="13">
        <f t="shared" si="44"/>
        <v>0</v>
      </c>
    </row>
    <row r="517" spans="1:15" ht="60" hidden="1" x14ac:dyDescent="0.3">
      <c r="A517" s="1" t="s">
        <v>235</v>
      </c>
      <c r="B517" s="1" t="s">
        <v>1402</v>
      </c>
      <c r="C517" s="1" t="s">
        <v>132</v>
      </c>
      <c r="D517" s="2" t="s">
        <v>1506</v>
      </c>
      <c r="E517" s="3">
        <v>265.5</v>
      </c>
      <c r="F517" s="8" t="s">
        <v>235</v>
      </c>
      <c r="G517" s="9" t="s">
        <v>1402</v>
      </c>
      <c r="H517" s="9" t="s">
        <v>132</v>
      </c>
      <c r="I517" s="10" t="s">
        <v>1506</v>
      </c>
      <c r="J517" s="11">
        <v>265.5</v>
      </c>
      <c r="K517" t="b">
        <f t="shared" si="40"/>
        <v>1</v>
      </c>
      <c r="L517" t="b">
        <f t="shared" si="41"/>
        <v>1</v>
      </c>
      <c r="M517" t="b">
        <f t="shared" si="42"/>
        <v>1</v>
      </c>
      <c r="N517" t="b">
        <f t="shared" si="43"/>
        <v>1</v>
      </c>
      <c r="O517" s="13">
        <f t="shared" si="44"/>
        <v>0</v>
      </c>
    </row>
    <row r="518" spans="1:15" ht="40.799999999999997" hidden="1" x14ac:dyDescent="0.3">
      <c r="A518" s="1" t="s">
        <v>235</v>
      </c>
      <c r="B518" s="1" t="s">
        <v>1402</v>
      </c>
      <c r="C518" s="1" t="s">
        <v>137</v>
      </c>
      <c r="D518" s="2" t="s">
        <v>885</v>
      </c>
      <c r="E518" s="3">
        <v>265.5</v>
      </c>
      <c r="F518" s="8" t="s">
        <v>235</v>
      </c>
      <c r="G518" s="9" t="s">
        <v>1402</v>
      </c>
      <c r="H518" s="9" t="s">
        <v>137</v>
      </c>
      <c r="I518" s="10" t="s">
        <v>885</v>
      </c>
      <c r="J518" s="11">
        <v>265.5</v>
      </c>
      <c r="K518" t="b">
        <f t="shared" si="40"/>
        <v>1</v>
      </c>
      <c r="L518" t="b">
        <f t="shared" si="41"/>
        <v>1</v>
      </c>
      <c r="M518" t="b">
        <f t="shared" si="42"/>
        <v>1</v>
      </c>
      <c r="N518" t="b">
        <f t="shared" si="43"/>
        <v>1</v>
      </c>
      <c r="O518" s="13">
        <f t="shared" si="44"/>
        <v>0</v>
      </c>
    </row>
    <row r="519" spans="1:15" ht="40.799999999999997" hidden="1" x14ac:dyDescent="0.3">
      <c r="A519" s="1" t="s">
        <v>235</v>
      </c>
      <c r="B519" s="1" t="s">
        <v>1402</v>
      </c>
      <c r="C519" s="1" t="s">
        <v>298</v>
      </c>
      <c r="D519" s="2" t="s">
        <v>1620</v>
      </c>
      <c r="E519" s="3">
        <v>966</v>
      </c>
      <c r="F519" s="8" t="s">
        <v>235</v>
      </c>
      <c r="G519" s="9" t="s">
        <v>1402</v>
      </c>
      <c r="H519" s="9" t="s">
        <v>298</v>
      </c>
      <c r="I519" s="10" t="s">
        <v>1620</v>
      </c>
      <c r="J519" s="11">
        <v>966</v>
      </c>
      <c r="K519" t="b">
        <f t="shared" si="40"/>
        <v>1</v>
      </c>
      <c r="L519" t="b">
        <f t="shared" si="41"/>
        <v>1</v>
      </c>
      <c r="M519" t="b">
        <f t="shared" si="42"/>
        <v>1</v>
      </c>
      <c r="N519" t="b">
        <f t="shared" si="43"/>
        <v>1</v>
      </c>
      <c r="O519" s="13">
        <f t="shared" si="44"/>
        <v>0</v>
      </c>
    </row>
    <row r="520" spans="1:15" ht="30.6" hidden="1" x14ac:dyDescent="0.3">
      <c r="A520" s="1" t="s">
        <v>235</v>
      </c>
      <c r="B520" s="1" t="s">
        <v>1402</v>
      </c>
      <c r="C520" s="1" t="s">
        <v>297</v>
      </c>
      <c r="D520" s="2" t="s">
        <v>894</v>
      </c>
      <c r="E520" s="3">
        <v>966</v>
      </c>
      <c r="F520" s="8" t="s">
        <v>235</v>
      </c>
      <c r="G520" s="9" t="s">
        <v>1402</v>
      </c>
      <c r="H520" s="9" t="s">
        <v>297</v>
      </c>
      <c r="I520" s="10" t="s">
        <v>894</v>
      </c>
      <c r="J520" s="11">
        <v>966</v>
      </c>
      <c r="K520" t="b">
        <f t="shared" si="40"/>
        <v>1</v>
      </c>
      <c r="L520" t="b">
        <f t="shared" si="41"/>
        <v>1</v>
      </c>
      <c r="M520" t="b">
        <f t="shared" si="42"/>
        <v>1</v>
      </c>
      <c r="N520" t="b">
        <f t="shared" si="43"/>
        <v>1</v>
      </c>
      <c r="O520" s="13">
        <f t="shared" si="44"/>
        <v>0</v>
      </c>
    </row>
    <row r="521" spans="1:15" ht="30.6" hidden="1" x14ac:dyDescent="0.3">
      <c r="A521" s="1" t="s">
        <v>235</v>
      </c>
      <c r="B521" s="1" t="s">
        <v>1406</v>
      </c>
      <c r="C521" s="1" t="s">
        <v>187</v>
      </c>
      <c r="D521" s="2" t="s">
        <v>1529</v>
      </c>
      <c r="E521" s="3">
        <v>836.7</v>
      </c>
      <c r="F521" s="8" t="s">
        <v>235</v>
      </c>
      <c r="G521" s="9" t="s">
        <v>1406</v>
      </c>
      <c r="H521" s="9" t="s">
        <v>187</v>
      </c>
      <c r="I521" s="10" t="s">
        <v>1529</v>
      </c>
      <c r="J521" s="11">
        <v>836.7</v>
      </c>
      <c r="K521" t="b">
        <f t="shared" si="40"/>
        <v>1</v>
      </c>
      <c r="L521" t="b">
        <f t="shared" si="41"/>
        <v>1</v>
      </c>
      <c r="M521" t="b">
        <f t="shared" si="42"/>
        <v>1</v>
      </c>
      <c r="N521" t="b">
        <f t="shared" si="43"/>
        <v>1</v>
      </c>
      <c r="O521" s="13">
        <f t="shared" si="44"/>
        <v>0</v>
      </c>
    </row>
    <row r="522" spans="1:15" ht="61.2" hidden="1" x14ac:dyDescent="0.3">
      <c r="A522" s="1" t="s">
        <v>235</v>
      </c>
      <c r="B522" s="1" t="s">
        <v>1406</v>
      </c>
      <c r="C522" s="1" t="s">
        <v>191</v>
      </c>
      <c r="D522" s="2" t="s">
        <v>1532</v>
      </c>
      <c r="E522" s="3">
        <v>836.7</v>
      </c>
      <c r="F522" s="8" t="s">
        <v>235</v>
      </c>
      <c r="G522" s="9" t="s">
        <v>1406</v>
      </c>
      <c r="H522" s="9" t="s">
        <v>191</v>
      </c>
      <c r="I522" s="10" t="s">
        <v>1532</v>
      </c>
      <c r="J522" s="11">
        <v>836.7</v>
      </c>
      <c r="K522" t="b">
        <f t="shared" si="40"/>
        <v>1</v>
      </c>
      <c r="L522" t="b">
        <f t="shared" si="41"/>
        <v>1</v>
      </c>
      <c r="M522" t="b">
        <f t="shared" si="42"/>
        <v>1</v>
      </c>
      <c r="N522" t="b">
        <f t="shared" si="43"/>
        <v>1</v>
      </c>
      <c r="O522" s="13">
        <f t="shared" si="44"/>
        <v>0</v>
      </c>
    </row>
    <row r="523" spans="1:15" ht="51" hidden="1" x14ac:dyDescent="0.3">
      <c r="A523" s="1" t="s">
        <v>235</v>
      </c>
      <c r="B523" s="1" t="s">
        <v>1406</v>
      </c>
      <c r="C523" s="1" t="s">
        <v>192</v>
      </c>
      <c r="D523" s="2" t="s">
        <v>1533</v>
      </c>
      <c r="E523" s="3">
        <v>836.7</v>
      </c>
      <c r="F523" s="8" t="s">
        <v>235</v>
      </c>
      <c r="G523" s="9" t="s">
        <v>1406</v>
      </c>
      <c r="H523" s="9" t="s">
        <v>192</v>
      </c>
      <c r="I523" s="10" t="s">
        <v>1533</v>
      </c>
      <c r="J523" s="11">
        <v>836.7</v>
      </c>
      <c r="K523" t="b">
        <f t="shared" si="40"/>
        <v>1</v>
      </c>
      <c r="L523" t="b">
        <f t="shared" si="41"/>
        <v>1</v>
      </c>
      <c r="M523" t="b">
        <f t="shared" si="42"/>
        <v>1</v>
      </c>
      <c r="N523" t="b">
        <f t="shared" si="43"/>
        <v>1</v>
      </c>
      <c r="O523" s="13">
        <f t="shared" si="44"/>
        <v>0</v>
      </c>
    </row>
    <row r="524" spans="1:15" ht="108" hidden="1" x14ac:dyDescent="0.3">
      <c r="A524" s="1" t="s">
        <v>235</v>
      </c>
      <c r="B524" s="1" t="s">
        <v>1406</v>
      </c>
      <c r="C524" s="1" t="s">
        <v>299</v>
      </c>
      <c r="D524" s="2" t="s">
        <v>767</v>
      </c>
      <c r="E524" s="3">
        <v>836.7</v>
      </c>
      <c r="F524" s="8" t="s">
        <v>235</v>
      </c>
      <c r="G524" s="9" t="s">
        <v>1406</v>
      </c>
      <c r="H524" s="9" t="s">
        <v>299</v>
      </c>
      <c r="I524" s="10" t="s">
        <v>767</v>
      </c>
      <c r="J524" s="11">
        <v>836.7</v>
      </c>
      <c r="K524" t="b">
        <f t="shared" si="40"/>
        <v>1</v>
      </c>
      <c r="L524" t="b">
        <f t="shared" si="41"/>
        <v>1</v>
      </c>
      <c r="M524" t="b">
        <f t="shared" si="42"/>
        <v>1</v>
      </c>
      <c r="N524" t="b">
        <f t="shared" si="43"/>
        <v>1</v>
      </c>
      <c r="O524" s="13">
        <f t="shared" si="44"/>
        <v>0</v>
      </c>
    </row>
    <row r="525" spans="1:15" ht="71.400000000000006" hidden="1" x14ac:dyDescent="0.3">
      <c r="A525" s="1" t="s">
        <v>235</v>
      </c>
      <c r="B525" s="1" t="s">
        <v>1406</v>
      </c>
      <c r="C525" s="1" t="s">
        <v>167</v>
      </c>
      <c r="D525" s="2" t="s">
        <v>1520</v>
      </c>
      <c r="E525" s="3">
        <v>100</v>
      </c>
      <c r="F525" s="8" t="s">
        <v>235</v>
      </c>
      <c r="G525" s="9" t="s">
        <v>1406</v>
      </c>
      <c r="H525" s="9" t="s">
        <v>167</v>
      </c>
      <c r="I525" s="10" t="s">
        <v>1520</v>
      </c>
      <c r="J525" s="11">
        <v>100</v>
      </c>
      <c r="K525" t="b">
        <f t="shared" si="40"/>
        <v>1</v>
      </c>
      <c r="L525" t="b">
        <f t="shared" si="41"/>
        <v>1</v>
      </c>
      <c r="M525" t="b">
        <f t="shared" si="42"/>
        <v>1</v>
      </c>
      <c r="N525" t="b">
        <f t="shared" si="43"/>
        <v>1</v>
      </c>
      <c r="O525" s="13">
        <f t="shared" si="44"/>
        <v>0</v>
      </c>
    </row>
    <row r="526" spans="1:15" ht="40.799999999999997" hidden="1" x14ac:dyDescent="0.3">
      <c r="A526" s="1" t="s">
        <v>235</v>
      </c>
      <c r="B526" s="1" t="s">
        <v>1406</v>
      </c>
      <c r="C526" s="1" t="s">
        <v>193</v>
      </c>
      <c r="D526" s="2" t="s">
        <v>1534</v>
      </c>
      <c r="E526" s="3">
        <v>100</v>
      </c>
      <c r="F526" s="8" t="s">
        <v>235</v>
      </c>
      <c r="G526" s="9" t="s">
        <v>1406</v>
      </c>
      <c r="H526" s="9" t="s">
        <v>193</v>
      </c>
      <c r="I526" s="10" t="s">
        <v>1534</v>
      </c>
      <c r="J526" s="11">
        <v>100</v>
      </c>
      <c r="K526" t="b">
        <f t="shared" si="40"/>
        <v>1</v>
      </c>
      <c r="L526" t="b">
        <f t="shared" si="41"/>
        <v>1</v>
      </c>
      <c r="M526" t="b">
        <f t="shared" si="42"/>
        <v>1</v>
      </c>
      <c r="N526" t="b">
        <f t="shared" si="43"/>
        <v>1</v>
      </c>
      <c r="O526" s="13">
        <f t="shared" si="44"/>
        <v>0</v>
      </c>
    </row>
    <row r="527" spans="1:15" ht="72" hidden="1" x14ac:dyDescent="0.3">
      <c r="A527" s="1" t="s">
        <v>235</v>
      </c>
      <c r="B527" s="1" t="s">
        <v>1406</v>
      </c>
      <c r="C527" s="1" t="s">
        <v>301</v>
      </c>
      <c r="D527" s="2" t="s">
        <v>1621</v>
      </c>
      <c r="E527" s="3">
        <v>100</v>
      </c>
      <c r="F527" s="8" t="s">
        <v>235</v>
      </c>
      <c r="G527" s="9" t="s">
        <v>1406</v>
      </c>
      <c r="H527" s="9" t="s">
        <v>301</v>
      </c>
      <c r="I527" s="10" t="s">
        <v>1621</v>
      </c>
      <c r="J527" s="11">
        <v>100</v>
      </c>
      <c r="K527" t="b">
        <f t="shared" si="40"/>
        <v>1</v>
      </c>
      <c r="L527" t="b">
        <f t="shared" si="41"/>
        <v>1</v>
      </c>
      <c r="M527" t="b">
        <f t="shared" si="42"/>
        <v>1</v>
      </c>
      <c r="N527" t="b">
        <f t="shared" si="43"/>
        <v>1</v>
      </c>
      <c r="O527" s="13">
        <f t="shared" si="44"/>
        <v>0</v>
      </c>
    </row>
    <row r="528" spans="1:15" ht="48" hidden="1" x14ac:dyDescent="0.3">
      <c r="A528" s="1" t="s">
        <v>235</v>
      </c>
      <c r="B528" s="1" t="s">
        <v>1406</v>
      </c>
      <c r="C528" s="1" t="s">
        <v>300</v>
      </c>
      <c r="D528" s="2" t="s">
        <v>792</v>
      </c>
      <c r="E528" s="3">
        <v>100</v>
      </c>
      <c r="F528" s="8" t="s">
        <v>235</v>
      </c>
      <c r="G528" s="9" t="s">
        <v>1406</v>
      </c>
      <c r="H528" s="9" t="s">
        <v>300</v>
      </c>
      <c r="I528" s="10" t="s">
        <v>792</v>
      </c>
      <c r="J528" s="11">
        <v>100</v>
      </c>
      <c r="K528" t="b">
        <f t="shared" si="40"/>
        <v>1</v>
      </c>
      <c r="L528" t="b">
        <f t="shared" si="41"/>
        <v>1</v>
      </c>
      <c r="M528" t="b">
        <f t="shared" si="42"/>
        <v>1</v>
      </c>
      <c r="N528" t="b">
        <f t="shared" si="43"/>
        <v>1</v>
      </c>
      <c r="O528" s="13">
        <f t="shared" si="44"/>
        <v>0</v>
      </c>
    </row>
    <row r="529" spans="1:15" ht="30.6" hidden="1" x14ac:dyDescent="0.3">
      <c r="A529" s="1" t="s">
        <v>235</v>
      </c>
      <c r="B529" s="1" t="s">
        <v>1408</v>
      </c>
      <c r="C529" s="1" t="s">
        <v>162</v>
      </c>
      <c r="D529" s="2" t="s">
        <v>1515</v>
      </c>
      <c r="E529" s="3">
        <v>157.80000000000001</v>
      </c>
      <c r="F529" s="8" t="s">
        <v>235</v>
      </c>
      <c r="G529" s="9" t="s">
        <v>1408</v>
      </c>
      <c r="H529" s="9" t="s">
        <v>162</v>
      </c>
      <c r="I529" s="10" t="s">
        <v>1515</v>
      </c>
      <c r="J529" s="11">
        <v>157.80000000000001</v>
      </c>
      <c r="K529" t="b">
        <f t="shared" si="40"/>
        <v>1</v>
      </c>
      <c r="L529" t="b">
        <f t="shared" si="41"/>
        <v>1</v>
      </c>
      <c r="M529" t="b">
        <f t="shared" si="42"/>
        <v>1</v>
      </c>
      <c r="N529" t="b">
        <f t="shared" si="43"/>
        <v>1</v>
      </c>
      <c r="O529" s="13">
        <f t="shared" si="44"/>
        <v>0</v>
      </c>
    </row>
    <row r="530" spans="1:15" ht="40.799999999999997" hidden="1" x14ac:dyDescent="0.3">
      <c r="A530" s="1" t="s">
        <v>235</v>
      </c>
      <c r="B530" s="1" t="s">
        <v>1408</v>
      </c>
      <c r="C530" s="1" t="s">
        <v>214</v>
      </c>
      <c r="D530" s="2" t="s">
        <v>1536</v>
      </c>
      <c r="E530" s="3">
        <v>157.80000000000001</v>
      </c>
      <c r="F530" s="8" t="s">
        <v>235</v>
      </c>
      <c r="G530" s="9" t="s">
        <v>1408</v>
      </c>
      <c r="H530" s="9" t="s">
        <v>214</v>
      </c>
      <c r="I530" s="10" t="s">
        <v>1536</v>
      </c>
      <c r="J530" s="11">
        <v>157.80000000000001</v>
      </c>
      <c r="K530" t="b">
        <f t="shared" si="40"/>
        <v>1</v>
      </c>
      <c r="L530" t="b">
        <f t="shared" si="41"/>
        <v>1</v>
      </c>
      <c r="M530" t="b">
        <f t="shared" si="42"/>
        <v>1</v>
      </c>
      <c r="N530" t="b">
        <f t="shared" si="43"/>
        <v>1</v>
      </c>
      <c r="O530" s="13">
        <f t="shared" si="44"/>
        <v>0</v>
      </c>
    </row>
    <row r="531" spans="1:15" ht="40.799999999999997" hidden="1" x14ac:dyDescent="0.3">
      <c r="A531" s="1" t="s">
        <v>235</v>
      </c>
      <c r="B531" s="1" t="s">
        <v>1408</v>
      </c>
      <c r="C531" s="1" t="s">
        <v>215</v>
      </c>
      <c r="D531" s="2" t="s">
        <v>1537</v>
      </c>
      <c r="E531" s="3">
        <v>157.80000000000001</v>
      </c>
      <c r="F531" s="8" t="s">
        <v>235</v>
      </c>
      <c r="G531" s="9" t="s">
        <v>1408</v>
      </c>
      <c r="H531" s="9" t="s">
        <v>215</v>
      </c>
      <c r="I531" s="10" t="s">
        <v>1537</v>
      </c>
      <c r="J531" s="11">
        <v>157.80000000000001</v>
      </c>
      <c r="K531" t="b">
        <f t="shared" si="40"/>
        <v>1</v>
      </c>
      <c r="L531" t="b">
        <f t="shared" si="41"/>
        <v>1</v>
      </c>
      <c r="M531" t="b">
        <f t="shared" si="42"/>
        <v>1</v>
      </c>
      <c r="N531" t="b">
        <f t="shared" si="43"/>
        <v>1</v>
      </c>
      <c r="O531" s="13">
        <f t="shared" si="44"/>
        <v>0</v>
      </c>
    </row>
    <row r="532" spans="1:15" ht="61.2" hidden="1" x14ac:dyDescent="0.3">
      <c r="A532" s="1" t="s">
        <v>235</v>
      </c>
      <c r="B532" s="1" t="s">
        <v>1408</v>
      </c>
      <c r="C532" s="1" t="s">
        <v>202</v>
      </c>
      <c r="D532" s="2" t="s">
        <v>735</v>
      </c>
      <c r="E532" s="3">
        <v>157.80000000000001</v>
      </c>
      <c r="F532" s="8" t="s">
        <v>235</v>
      </c>
      <c r="G532" s="9" t="s">
        <v>1408</v>
      </c>
      <c r="H532" s="9" t="s">
        <v>202</v>
      </c>
      <c r="I532" s="10" t="s">
        <v>735</v>
      </c>
      <c r="J532" s="11">
        <v>157.80000000000001</v>
      </c>
      <c r="K532" t="b">
        <f t="shared" si="40"/>
        <v>1</v>
      </c>
      <c r="L532" t="b">
        <f t="shared" si="41"/>
        <v>1</v>
      </c>
      <c r="M532" t="b">
        <f t="shared" si="42"/>
        <v>1</v>
      </c>
      <c r="N532" t="b">
        <f t="shared" si="43"/>
        <v>1</v>
      </c>
      <c r="O532" s="13">
        <f t="shared" si="44"/>
        <v>0</v>
      </c>
    </row>
    <row r="533" spans="1:15" ht="51" hidden="1" x14ac:dyDescent="0.3">
      <c r="A533" s="1" t="s">
        <v>235</v>
      </c>
      <c r="B533" s="1" t="s">
        <v>1408</v>
      </c>
      <c r="C533" s="1" t="s">
        <v>62</v>
      </c>
      <c r="D533" s="2" t="s">
        <v>1196</v>
      </c>
      <c r="E533" s="3">
        <v>1130</v>
      </c>
      <c r="F533" s="8" t="s">
        <v>235</v>
      </c>
      <c r="G533" s="9" t="s">
        <v>1408</v>
      </c>
      <c r="H533" s="9" t="s">
        <v>62</v>
      </c>
      <c r="I533" s="10" t="s">
        <v>1196</v>
      </c>
      <c r="J533" s="11">
        <v>1130</v>
      </c>
      <c r="K533" t="b">
        <f t="shared" si="40"/>
        <v>1</v>
      </c>
      <c r="L533" t="b">
        <f t="shared" si="41"/>
        <v>1</v>
      </c>
      <c r="M533" t="b">
        <f t="shared" si="42"/>
        <v>1</v>
      </c>
      <c r="N533" t="b">
        <f t="shared" si="43"/>
        <v>1</v>
      </c>
      <c r="O533" s="13">
        <f t="shared" si="44"/>
        <v>0</v>
      </c>
    </row>
    <row r="534" spans="1:15" ht="71.400000000000006" hidden="1" x14ac:dyDescent="0.3">
      <c r="A534" s="1" t="s">
        <v>235</v>
      </c>
      <c r="B534" s="1" t="s">
        <v>1408</v>
      </c>
      <c r="C534" s="1" t="s">
        <v>527</v>
      </c>
      <c r="D534" s="2" t="s">
        <v>114</v>
      </c>
      <c r="E534" s="3">
        <v>1130</v>
      </c>
      <c r="F534" s="8" t="s">
        <v>235</v>
      </c>
      <c r="G534" s="9" t="s">
        <v>1408</v>
      </c>
      <c r="H534" s="9" t="s">
        <v>527</v>
      </c>
      <c r="I534" s="10" t="s">
        <v>114</v>
      </c>
      <c r="J534" s="11">
        <v>1130</v>
      </c>
      <c r="K534" t="b">
        <f t="shared" si="40"/>
        <v>1</v>
      </c>
      <c r="L534" t="b">
        <f t="shared" si="41"/>
        <v>1</v>
      </c>
      <c r="M534" t="b">
        <f t="shared" si="42"/>
        <v>1</v>
      </c>
      <c r="N534" t="b">
        <f t="shared" si="43"/>
        <v>1</v>
      </c>
      <c r="O534" s="13">
        <f t="shared" si="44"/>
        <v>0</v>
      </c>
    </row>
    <row r="535" spans="1:15" ht="48" hidden="1" x14ac:dyDescent="0.3">
      <c r="A535" s="1" t="s">
        <v>235</v>
      </c>
      <c r="B535" s="1" t="s">
        <v>1395</v>
      </c>
      <c r="C535" s="1" t="s">
        <v>902</v>
      </c>
      <c r="D535" s="2" t="s">
        <v>1580</v>
      </c>
      <c r="E535" s="3">
        <v>527.4</v>
      </c>
      <c r="F535" s="8" t="s">
        <v>235</v>
      </c>
      <c r="G535" s="9" t="s">
        <v>1395</v>
      </c>
      <c r="H535" s="9" t="s">
        <v>902</v>
      </c>
      <c r="I535" s="10" t="s">
        <v>1580</v>
      </c>
      <c r="J535" s="11">
        <v>527.4</v>
      </c>
      <c r="K535" t="b">
        <f t="shared" si="40"/>
        <v>1</v>
      </c>
      <c r="L535" t="b">
        <f t="shared" si="41"/>
        <v>1</v>
      </c>
      <c r="M535" t="b">
        <f t="shared" si="42"/>
        <v>1</v>
      </c>
      <c r="N535" t="b">
        <f t="shared" si="43"/>
        <v>1</v>
      </c>
      <c r="O535" s="13">
        <f t="shared" si="44"/>
        <v>0</v>
      </c>
    </row>
    <row r="536" spans="1:15" ht="40.799999999999997" hidden="1" x14ac:dyDescent="0.3">
      <c r="A536" s="1" t="s">
        <v>235</v>
      </c>
      <c r="B536" s="1" t="s">
        <v>1395</v>
      </c>
      <c r="C536" s="1" t="s">
        <v>906</v>
      </c>
      <c r="D536" s="2" t="s">
        <v>1622</v>
      </c>
      <c r="E536" s="3">
        <v>527.4</v>
      </c>
      <c r="F536" s="8" t="s">
        <v>235</v>
      </c>
      <c r="G536" s="9" t="s">
        <v>1395</v>
      </c>
      <c r="H536" s="9" t="s">
        <v>906</v>
      </c>
      <c r="I536" s="10" t="s">
        <v>1622</v>
      </c>
      <c r="J536" s="11">
        <v>527.4</v>
      </c>
      <c r="K536" t="b">
        <f t="shared" si="40"/>
        <v>1</v>
      </c>
      <c r="L536" t="b">
        <f t="shared" si="41"/>
        <v>1</v>
      </c>
      <c r="M536" t="b">
        <f t="shared" si="42"/>
        <v>1</v>
      </c>
      <c r="N536" t="b">
        <f t="shared" si="43"/>
        <v>1</v>
      </c>
      <c r="O536" s="13">
        <f t="shared" si="44"/>
        <v>0</v>
      </c>
    </row>
    <row r="537" spans="1:15" ht="91.8" hidden="1" x14ac:dyDescent="0.3">
      <c r="A537" s="1" t="s">
        <v>235</v>
      </c>
      <c r="B537" s="1" t="s">
        <v>1395</v>
      </c>
      <c r="C537" s="1" t="s">
        <v>907</v>
      </c>
      <c r="D537" s="2" t="s">
        <v>1623</v>
      </c>
      <c r="E537" s="3">
        <v>527.4</v>
      </c>
      <c r="F537" s="8" t="s">
        <v>235</v>
      </c>
      <c r="G537" s="9" t="s">
        <v>1395</v>
      </c>
      <c r="H537" s="9" t="s">
        <v>907</v>
      </c>
      <c r="I537" s="10" t="s">
        <v>1623</v>
      </c>
      <c r="J537" s="11">
        <v>527.4</v>
      </c>
      <c r="K537" t="b">
        <f t="shared" si="40"/>
        <v>1</v>
      </c>
      <c r="L537" t="b">
        <f t="shared" si="41"/>
        <v>1</v>
      </c>
      <c r="M537" t="b">
        <f t="shared" si="42"/>
        <v>1</v>
      </c>
      <c r="N537" t="b">
        <f t="shared" si="43"/>
        <v>1</v>
      </c>
      <c r="O537" s="13">
        <f t="shared" si="44"/>
        <v>0</v>
      </c>
    </row>
    <row r="538" spans="1:15" ht="40.799999999999997" hidden="1" x14ac:dyDescent="0.3">
      <c r="A538" s="1" t="s">
        <v>235</v>
      </c>
      <c r="B538" s="1" t="s">
        <v>1395</v>
      </c>
      <c r="C538" s="1" t="s">
        <v>905</v>
      </c>
      <c r="D538" s="2" t="s">
        <v>1039</v>
      </c>
      <c r="E538" s="3">
        <v>527.4</v>
      </c>
      <c r="F538" s="8" t="s">
        <v>235</v>
      </c>
      <c r="G538" s="9" t="s">
        <v>1395</v>
      </c>
      <c r="H538" s="9" t="s">
        <v>905</v>
      </c>
      <c r="I538" s="10" t="s">
        <v>1039</v>
      </c>
      <c r="J538" s="11">
        <v>527.4</v>
      </c>
      <c r="K538" t="b">
        <f t="shared" si="40"/>
        <v>1</v>
      </c>
      <c r="L538" t="b">
        <f t="shared" si="41"/>
        <v>1</v>
      </c>
      <c r="M538" t="b">
        <f t="shared" si="42"/>
        <v>1</v>
      </c>
      <c r="N538" t="b">
        <f t="shared" si="43"/>
        <v>1</v>
      </c>
      <c r="O538" s="13">
        <f t="shared" si="44"/>
        <v>0</v>
      </c>
    </row>
    <row r="539" spans="1:15" ht="71.400000000000006" hidden="1" x14ac:dyDescent="0.3">
      <c r="A539" s="1" t="s">
        <v>302</v>
      </c>
      <c r="B539" s="1" t="s">
        <v>1417</v>
      </c>
      <c r="C539" s="1" t="s">
        <v>167</v>
      </c>
      <c r="D539" s="2" t="s">
        <v>1520</v>
      </c>
      <c r="E539" s="3">
        <v>4670.7</v>
      </c>
      <c r="F539" s="8" t="s">
        <v>302</v>
      </c>
      <c r="G539" s="9" t="s">
        <v>1417</v>
      </c>
      <c r="H539" s="9" t="s">
        <v>167</v>
      </c>
      <c r="I539" s="10" t="s">
        <v>1520</v>
      </c>
      <c r="J539" s="11">
        <v>4670.7</v>
      </c>
      <c r="K539" t="b">
        <f t="shared" si="40"/>
        <v>1</v>
      </c>
      <c r="L539" t="b">
        <f t="shared" si="41"/>
        <v>1</v>
      </c>
      <c r="M539" t="b">
        <f t="shared" si="42"/>
        <v>1</v>
      </c>
      <c r="N539" t="b">
        <f t="shared" si="43"/>
        <v>1</v>
      </c>
      <c r="O539" s="13">
        <f t="shared" si="44"/>
        <v>0</v>
      </c>
    </row>
    <row r="540" spans="1:15" ht="61.2" hidden="1" x14ac:dyDescent="0.3">
      <c r="A540" s="1" t="s">
        <v>302</v>
      </c>
      <c r="B540" s="1" t="s">
        <v>1417</v>
      </c>
      <c r="C540" s="1" t="s">
        <v>230</v>
      </c>
      <c r="D540" s="2" t="s">
        <v>1572</v>
      </c>
      <c r="E540" s="3">
        <v>4670.7</v>
      </c>
      <c r="F540" s="8" t="s">
        <v>302</v>
      </c>
      <c r="G540" s="9" t="s">
        <v>1417</v>
      </c>
      <c r="H540" s="9" t="s">
        <v>230</v>
      </c>
      <c r="I540" s="10" t="s">
        <v>1572</v>
      </c>
      <c r="J540" s="11">
        <v>4670.7</v>
      </c>
      <c r="K540" t="b">
        <f t="shared" si="40"/>
        <v>1</v>
      </c>
      <c r="L540" t="b">
        <f t="shared" si="41"/>
        <v>1</v>
      </c>
      <c r="M540" t="b">
        <f t="shared" si="42"/>
        <v>1</v>
      </c>
      <c r="N540" t="b">
        <f t="shared" si="43"/>
        <v>1</v>
      </c>
      <c r="O540" s="13">
        <f t="shared" si="44"/>
        <v>0</v>
      </c>
    </row>
    <row r="541" spans="1:15" ht="108" hidden="1" x14ac:dyDescent="0.3">
      <c r="A541" s="1" t="s">
        <v>302</v>
      </c>
      <c r="B541" s="1" t="s">
        <v>1417</v>
      </c>
      <c r="C541" s="1" t="s">
        <v>239</v>
      </c>
      <c r="D541" s="2" t="s">
        <v>1583</v>
      </c>
      <c r="E541" s="3">
        <v>4670.7</v>
      </c>
      <c r="F541" s="8" t="s">
        <v>302</v>
      </c>
      <c r="G541" s="9" t="s">
        <v>1417</v>
      </c>
      <c r="H541" s="9" t="s">
        <v>239</v>
      </c>
      <c r="I541" s="10" t="s">
        <v>1583</v>
      </c>
      <c r="J541" s="11">
        <v>4670.7</v>
      </c>
      <c r="K541" t="b">
        <f t="shared" si="40"/>
        <v>1</v>
      </c>
      <c r="L541" t="b">
        <f t="shared" si="41"/>
        <v>1</v>
      </c>
      <c r="M541" t="b">
        <f t="shared" si="42"/>
        <v>1</v>
      </c>
      <c r="N541" t="b">
        <f t="shared" si="43"/>
        <v>1</v>
      </c>
      <c r="O541" s="13">
        <f t="shared" si="44"/>
        <v>0</v>
      </c>
    </row>
    <row r="542" spans="1:15" ht="61.2" hidden="1" x14ac:dyDescent="0.3">
      <c r="A542" s="1" t="s">
        <v>302</v>
      </c>
      <c r="B542" s="1" t="s">
        <v>1417</v>
      </c>
      <c r="C542" s="1" t="s">
        <v>236</v>
      </c>
      <c r="D542" s="2" t="s">
        <v>785</v>
      </c>
      <c r="E542" s="3">
        <v>4670.7</v>
      </c>
      <c r="F542" s="8" t="s">
        <v>302</v>
      </c>
      <c r="G542" s="9" t="s">
        <v>1417</v>
      </c>
      <c r="H542" s="9" t="s">
        <v>236</v>
      </c>
      <c r="I542" s="10" t="s">
        <v>785</v>
      </c>
      <c r="J542" s="11">
        <v>4670.7</v>
      </c>
      <c r="K542" t="b">
        <f t="shared" si="40"/>
        <v>1</v>
      </c>
      <c r="L542" t="b">
        <f t="shared" si="41"/>
        <v>1</v>
      </c>
      <c r="M542" t="b">
        <f t="shared" si="42"/>
        <v>1</v>
      </c>
      <c r="N542" t="b">
        <f t="shared" si="43"/>
        <v>1</v>
      </c>
      <c r="O542" s="13">
        <f t="shared" si="44"/>
        <v>0</v>
      </c>
    </row>
    <row r="543" spans="1:15" ht="51" hidden="1" x14ac:dyDescent="0.3">
      <c r="A543" s="1" t="s">
        <v>302</v>
      </c>
      <c r="B543" s="1" t="s">
        <v>1417</v>
      </c>
      <c r="C543" s="1" t="s">
        <v>62</v>
      </c>
      <c r="D543" s="2" t="s">
        <v>1196</v>
      </c>
      <c r="E543" s="3">
        <v>32</v>
      </c>
      <c r="F543" s="8" t="s">
        <v>302</v>
      </c>
      <c r="G543" s="9" t="s">
        <v>1417</v>
      </c>
      <c r="H543" s="9" t="s">
        <v>62</v>
      </c>
      <c r="I543" s="10" t="s">
        <v>1196</v>
      </c>
      <c r="J543" s="11">
        <v>32</v>
      </c>
      <c r="K543" t="b">
        <f t="shared" si="40"/>
        <v>1</v>
      </c>
      <c r="L543" t="b">
        <f t="shared" si="41"/>
        <v>1</v>
      </c>
      <c r="M543" t="b">
        <f t="shared" si="42"/>
        <v>1</v>
      </c>
      <c r="N543" t="b">
        <f t="shared" si="43"/>
        <v>1</v>
      </c>
      <c r="O543" s="13">
        <f t="shared" si="44"/>
        <v>0</v>
      </c>
    </row>
    <row r="544" spans="1:15" ht="36" hidden="1" x14ac:dyDescent="0.3">
      <c r="A544" s="1" t="s">
        <v>302</v>
      </c>
      <c r="B544" s="1" t="s">
        <v>1417</v>
      </c>
      <c r="C544" s="1" t="s">
        <v>83</v>
      </c>
      <c r="D544" s="2" t="s">
        <v>1288</v>
      </c>
      <c r="E544" s="3">
        <v>32</v>
      </c>
      <c r="F544" s="8" t="s">
        <v>302</v>
      </c>
      <c r="G544" s="9" t="s">
        <v>1417</v>
      </c>
      <c r="H544" s="9" t="s">
        <v>83</v>
      </c>
      <c r="I544" s="10" t="s">
        <v>1288</v>
      </c>
      <c r="J544" s="11">
        <v>32</v>
      </c>
      <c r="K544" t="b">
        <f t="shared" si="40"/>
        <v>1</v>
      </c>
      <c r="L544" t="b">
        <f t="shared" si="41"/>
        <v>1</v>
      </c>
      <c r="M544" t="b">
        <f t="shared" si="42"/>
        <v>1</v>
      </c>
      <c r="N544" t="b">
        <f t="shared" si="43"/>
        <v>1</v>
      </c>
      <c r="O544" s="13">
        <f t="shared" si="44"/>
        <v>0</v>
      </c>
    </row>
    <row r="545" spans="1:15" ht="30.6" hidden="1" x14ac:dyDescent="0.3">
      <c r="A545" s="1" t="s">
        <v>302</v>
      </c>
      <c r="B545" s="1" t="s">
        <v>1417</v>
      </c>
      <c r="C545" s="1" t="s">
        <v>1358</v>
      </c>
      <c r="D545" s="2" t="s">
        <v>1359</v>
      </c>
      <c r="E545" s="3">
        <v>32</v>
      </c>
      <c r="F545" s="8" t="s">
        <v>302</v>
      </c>
      <c r="G545" s="9" t="s">
        <v>1417</v>
      </c>
      <c r="H545" s="9" t="s">
        <v>1358</v>
      </c>
      <c r="I545" s="10" t="s">
        <v>1359</v>
      </c>
      <c r="J545" s="11">
        <v>32</v>
      </c>
      <c r="K545" t="b">
        <f t="shared" si="40"/>
        <v>1</v>
      </c>
      <c r="L545" t="b">
        <f t="shared" si="41"/>
        <v>1</v>
      </c>
      <c r="M545" t="b">
        <f t="shared" si="42"/>
        <v>1</v>
      </c>
      <c r="N545" t="b">
        <f t="shared" si="43"/>
        <v>1</v>
      </c>
      <c r="O545" s="13">
        <f t="shared" si="44"/>
        <v>0</v>
      </c>
    </row>
    <row r="546" spans="1:15" ht="61.2" hidden="1" x14ac:dyDescent="0.3">
      <c r="A546" s="1" t="s">
        <v>302</v>
      </c>
      <c r="B546" s="1" t="s">
        <v>1417</v>
      </c>
      <c r="C546" s="1" t="s">
        <v>65</v>
      </c>
      <c r="D546" s="2" t="s">
        <v>1228</v>
      </c>
      <c r="E546" s="3">
        <v>45620.900000000009</v>
      </c>
      <c r="F546" s="8" t="s">
        <v>302</v>
      </c>
      <c r="G546" s="9" t="s">
        <v>1417</v>
      </c>
      <c r="H546" s="9" t="s">
        <v>65</v>
      </c>
      <c r="I546" s="10" t="s">
        <v>1228</v>
      </c>
      <c r="J546" s="11">
        <v>45620.9</v>
      </c>
      <c r="K546" t="b">
        <f t="shared" si="40"/>
        <v>1</v>
      </c>
      <c r="L546" t="b">
        <f t="shared" si="41"/>
        <v>1</v>
      </c>
      <c r="M546" t="b">
        <f t="shared" si="42"/>
        <v>1</v>
      </c>
      <c r="N546" t="b">
        <f t="shared" si="43"/>
        <v>1</v>
      </c>
      <c r="O546" s="13">
        <f t="shared" si="44"/>
        <v>0</v>
      </c>
    </row>
    <row r="547" spans="1:15" ht="36" hidden="1" x14ac:dyDescent="0.3">
      <c r="A547" s="1" t="s">
        <v>302</v>
      </c>
      <c r="B547" s="1" t="s">
        <v>1417</v>
      </c>
      <c r="C547" s="1" t="s">
        <v>240</v>
      </c>
      <c r="D547" s="2" t="s">
        <v>1230</v>
      </c>
      <c r="E547" s="3">
        <v>45620.900000000009</v>
      </c>
      <c r="F547" s="8" t="s">
        <v>302</v>
      </c>
      <c r="G547" s="9" t="s">
        <v>1417</v>
      </c>
      <c r="H547" s="9" t="s">
        <v>240</v>
      </c>
      <c r="I547" s="10" t="s">
        <v>1230</v>
      </c>
      <c r="J547" s="11">
        <v>45620.9</v>
      </c>
      <c r="K547" t="b">
        <f t="shared" si="40"/>
        <v>1</v>
      </c>
      <c r="L547" t="b">
        <f t="shared" si="41"/>
        <v>1</v>
      </c>
      <c r="M547" t="b">
        <f t="shared" si="42"/>
        <v>1</v>
      </c>
      <c r="N547" t="b">
        <f t="shared" si="43"/>
        <v>1</v>
      </c>
      <c r="O547" s="13">
        <f t="shared" si="44"/>
        <v>0</v>
      </c>
    </row>
    <row r="548" spans="1:15" ht="51" hidden="1" x14ac:dyDescent="0.3">
      <c r="A548" s="1" t="s">
        <v>302</v>
      </c>
      <c r="B548" s="1" t="s">
        <v>1417</v>
      </c>
      <c r="C548" s="1" t="s">
        <v>237</v>
      </c>
      <c r="D548" s="2" t="s">
        <v>1221</v>
      </c>
      <c r="E548" s="3">
        <v>37715.600000000006</v>
      </c>
      <c r="F548" s="8" t="s">
        <v>302</v>
      </c>
      <c r="G548" s="9" t="s">
        <v>1417</v>
      </c>
      <c r="H548" s="9" t="s">
        <v>237</v>
      </c>
      <c r="I548" s="10" t="s">
        <v>1221</v>
      </c>
      <c r="J548" s="11">
        <v>37715.599999999999</v>
      </c>
      <c r="K548" t="b">
        <f t="shared" si="40"/>
        <v>1</v>
      </c>
      <c r="L548" t="b">
        <f t="shared" si="41"/>
        <v>1</v>
      </c>
      <c r="M548" t="b">
        <f t="shared" si="42"/>
        <v>1</v>
      </c>
      <c r="N548" t="b">
        <f t="shared" si="43"/>
        <v>1</v>
      </c>
      <c r="O548" s="13">
        <f t="shared" si="44"/>
        <v>0</v>
      </c>
    </row>
    <row r="549" spans="1:15" ht="40.799999999999997" hidden="1" x14ac:dyDescent="0.3">
      <c r="A549" s="1" t="s">
        <v>302</v>
      </c>
      <c r="B549" s="1" t="s">
        <v>1417</v>
      </c>
      <c r="C549" s="1" t="s">
        <v>238</v>
      </c>
      <c r="D549" s="2" t="s">
        <v>1222</v>
      </c>
      <c r="E549" s="3">
        <v>7905.3000000000011</v>
      </c>
      <c r="F549" s="8" t="s">
        <v>302</v>
      </c>
      <c r="G549" s="9" t="s">
        <v>1417</v>
      </c>
      <c r="H549" s="9" t="s">
        <v>238</v>
      </c>
      <c r="I549" s="10" t="s">
        <v>1222</v>
      </c>
      <c r="J549" s="11">
        <v>7905.3</v>
      </c>
      <c r="K549" t="b">
        <f t="shared" si="40"/>
        <v>1</v>
      </c>
      <c r="L549" t="b">
        <f t="shared" si="41"/>
        <v>1</v>
      </c>
      <c r="M549" t="b">
        <f t="shared" si="42"/>
        <v>1</v>
      </c>
      <c r="N549" t="b">
        <f t="shared" si="43"/>
        <v>1</v>
      </c>
      <c r="O549" s="13">
        <f t="shared" si="44"/>
        <v>0</v>
      </c>
    </row>
    <row r="550" spans="1:15" ht="40.799999999999997" hidden="1" x14ac:dyDescent="0.3">
      <c r="A550" s="1" t="s">
        <v>302</v>
      </c>
      <c r="B550" s="1" t="s">
        <v>1393</v>
      </c>
      <c r="C550" s="1" t="s">
        <v>181</v>
      </c>
      <c r="D550" s="2" t="s">
        <v>1523</v>
      </c>
      <c r="E550" s="3">
        <v>12867.7</v>
      </c>
      <c r="F550" s="8" t="s">
        <v>302</v>
      </c>
      <c r="G550" s="9" t="s">
        <v>1393</v>
      </c>
      <c r="H550" s="9" t="s">
        <v>181</v>
      </c>
      <c r="I550" s="10" t="s">
        <v>1523</v>
      </c>
      <c r="J550" s="11">
        <v>12867.7</v>
      </c>
      <c r="K550" t="b">
        <f t="shared" si="40"/>
        <v>1</v>
      </c>
      <c r="L550" t="b">
        <f t="shared" si="41"/>
        <v>1</v>
      </c>
      <c r="M550" t="b">
        <f t="shared" si="42"/>
        <v>1</v>
      </c>
      <c r="N550" t="b">
        <f t="shared" si="43"/>
        <v>1</v>
      </c>
      <c r="O550" s="13">
        <f t="shared" si="44"/>
        <v>0</v>
      </c>
    </row>
    <row r="551" spans="1:15" ht="40.799999999999997" hidden="1" x14ac:dyDescent="0.3">
      <c r="A551" s="1" t="s">
        <v>302</v>
      </c>
      <c r="B551" s="1" t="s">
        <v>1393</v>
      </c>
      <c r="C551" s="1" t="s">
        <v>247</v>
      </c>
      <c r="D551" s="2" t="s">
        <v>1584</v>
      </c>
      <c r="E551" s="3">
        <v>12747.7</v>
      </c>
      <c r="F551" s="8" t="s">
        <v>302</v>
      </c>
      <c r="G551" s="9" t="s">
        <v>1393</v>
      </c>
      <c r="H551" s="9" t="s">
        <v>247</v>
      </c>
      <c r="I551" s="10" t="s">
        <v>1584</v>
      </c>
      <c r="J551" s="11">
        <v>12747.7</v>
      </c>
      <c r="K551" t="b">
        <f t="shared" si="40"/>
        <v>1</v>
      </c>
      <c r="L551" t="b">
        <f t="shared" si="41"/>
        <v>1</v>
      </c>
      <c r="M551" t="b">
        <f t="shared" si="42"/>
        <v>1</v>
      </c>
      <c r="N551" t="b">
        <f t="shared" si="43"/>
        <v>1</v>
      </c>
      <c r="O551" s="13">
        <f t="shared" si="44"/>
        <v>0</v>
      </c>
    </row>
    <row r="552" spans="1:15" ht="102" hidden="1" x14ac:dyDescent="0.3">
      <c r="A552" s="1" t="s">
        <v>302</v>
      </c>
      <c r="B552" s="1" t="s">
        <v>1393</v>
      </c>
      <c r="C552" s="1" t="s">
        <v>248</v>
      </c>
      <c r="D552" s="2" t="s">
        <v>1585</v>
      </c>
      <c r="E552" s="3">
        <v>994.2</v>
      </c>
      <c r="F552" s="8" t="s">
        <v>302</v>
      </c>
      <c r="G552" s="9" t="s">
        <v>1393</v>
      </c>
      <c r="H552" s="9" t="s">
        <v>248</v>
      </c>
      <c r="I552" s="10" t="s">
        <v>1585</v>
      </c>
      <c r="J552" s="11">
        <v>994.2</v>
      </c>
      <c r="K552" t="b">
        <f t="shared" si="40"/>
        <v>1</v>
      </c>
      <c r="L552" t="b">
        <f t="shared" si="41"/>
        <v>1</v>
      </c>
      <c r="M552" t="b">
        <f t="shared" si="42"/>
        <v>1</v>
      </c>
      <c r="N552" t="b">
        <f t="shared" si="43"/>
        <v>1</v>
      </c>
      <c r="O552" s="13">
        <f t="shared" si="44"/>
        <v>0</v>
      </c>
    </row>
    <row r="553" spans="1:15" ht="102" hidden="1" x14ac:dyDescent="0.3">
      <c r="A553" s="1" t="s">
        <v>302</v>
      </c>
      <c r="B553" s="1" t="s">
        <v>1393</v>
      </c>
      <c r="C553" s="1" t="s">
        <v>241</v>
      </c>
      <c r="D553" s="2" t="s">
        <v>1271</v>
      </c>
      <c r="E553" s="3">
        <v>221.5</v>
      </c>
      <c r="F553" s="8" t="s">
        <v>302</v>
      </c>
      <c r="G553" s="9" t="s">
        <v>1393</v>
      </c>
      <c r="H553" s="9" t="s">
        <v>241</v>
      </c>
      <c r="I553" s="10" t="s">
        <v>1271</v>
      </c>
      <c r="J553" s="11">
        <v>221.5</v>
      </c>
      <c r="K553" t="b">
        <f t="shared" si="40"/>
        <v>1</v>
      </c>
      <c r="L553" t="b">
        <f t="shared" si="41"/>
        <v>1</v>
      </c>
      <c r="M553" t="b">
        <f t="shared" si="42"/>
        <v>1</v>
      </c>
      <c r="N553" t="b">
        <f t="shared" si="43"/>
        <v>1</v>
      </c>
      <c r="O553" s="13">
        <f t="shared" si="44"/>
        <v>0</v>
      </c>
    </row>
    <row r="554" spans="1:15" ht="71.400000000000006" hidden="1" x14ac:dyDescent="0.3">
      <c r="A554" s="1" t="s">
        <v>302</v>
      </c>
      <c r="B554" s="1" t="s">
        <v>1393</v>
      </c>
      <c r="C554" s="1" t="s">
        <v>242</v>
      </c>
      <c r="D554" s="2" t="s">
        <v>688</v>
      </c>
      <c r="E554" s="3">
        <v>612.70000000000005</v>
      </c>
      <c r="F554" s="8" t="s">
        <v>302</v>
      </c>
      <c r="G554" s="9" t="s">
        <v>1393</v>
      </c>
      <c r="H554" s="9" t="s">
        <v>242</v>
      </c>
      <c r="I554" s="10" t="s">
        <v>688</v>
      </c>
      <c r="J554" s="11">
        <v>612.70000000000005</v>
      </c>
      <c r="K554" t="b">
        <f t="shared" si="40"/>
        <v>1</v>
      </c>
      <c r="L554" t="b">
        <f t="shared" si="41"/>
        <v>1</v>
      </c>
      <c r="M554" t="b">
        <f t="shared" si="42"/>
        <v>1</v>
      </c>
      <c r="N554" t="b">
        <f t="shared" si="43"/>
        <v>1</v>
      </c>
      <c r="O554" s="13">
        <f t="shared" si="44"/>
        <v>0</v>
      </c>
    </row>
    <row r="555" spans="1:15" ht="91.8" hidden="1" x14ac:dyDescent="0.3">
      <c r="A555" s="1" t="s">
        <v>302</v>
      </c>
      <c r="B555" s="1" t="s">
        <v>1393</v>
      </c>
      <c r="C555" s="1" t="s">
        <v>243</v>
      </c>
      <c r="D555" s="2" t="s">
        <v>689</v>
      </c>
      <c r="E555" s="3">
        <v>160</v>
      </c>
      <c r="F555" s="8" t="s">
        <v>302</v>
      </c>
      <c r="G555" s="9" t="s">
        <v>1393</v>
      </c>
      <c r="H555" s="9" t="s">
        <v>243</v>
      </c>
      <c r="I555" s="10" t="s">
        <v>689</v>
      </c>
      <c r="J555" s="11">
        <v>160</v>
      </c>
      <c r="K555" t="b">
        <f t="shared" si="40"/>
        <v>1</v>
      </c>
      <c r="L555" t="b">
        <f t="shared" si="41"/>
        <v>1</v>
      </c>
      <c r="M555" t="b">
        <f t="shared" si="42"/>
        <v>1</v>
      </c>
      <c r="N555" t="b">
        <f t="shared" si="43"/>
        <v>1</v>
      </c>
      <c r="O555" s="13">
        <f t="shared" si="44"/>
        <v>0</v>
      </c>
    </row>
    <row r="556" spans="1:15" ht="96" hidden="1" x14ac:dyDescent="0.3">
      <c r="A556" s="1" t="s">
        <v>302</v>
      </c>
      <c r="B556" s="1" t="s">
        <v>1393</v>
      </c>
      <c r="C556" s="1" t="s">
        <v>249</v>
      </c>
      <c r="D556" s="2" t="s">
        <v>1586</v>
      </c>
      <c r="E556" s="3">
        <v>5857.5</v>
      </c>
      <c r="F556" s="8" t="s">
        <v>302</v>
      </c>
      <c r="G556" s="9" t="s">
        <v>1393</v>
      </c>
      <c r="H556" s="9" t="s">
        <v>249</v>
      </c>
      <c r="I556" s="10" t="s">
        <v>1586</v>
      </c>
      <c r="J556" s="11">
        <v>5857.5</v>
      </c>
      <c r="K556" t="b">
        <f t="shared" si="40"/>
        <v>1</v>
      </c>
      <c r="L556" t="b">
        <f t="shared" si="41"/>
        <v>1</v>
      </c>
      <c r="M556" t="b">
        <f t="shared" si="42"/>
        <v>1</v>
      </c>
      <c r="N556" t="b">
        <f t="shared" si="43"/>
        <v>1</v>
      </c>
      <c r="O556" s="13">
        <f t="shared" si="44"/>
        <v>0</v>
      </c>
    </row>
    <row r="557" spans="1:15" ht="61.2" hidden="1" x14ac:dyDescent="0.3">
      <c r="A557" s="1" t="s">
        <v>302</v>
      </c>
      <c r="B557" s="1" t="s">
        <v>1393</v>
      </c>
      <c r="C557" s="1" t="s">
        <v>244</v>
      </c>
      <c r="D557" s="2" t="s">
        <v>692</v>
      </c>
      <c r="E557" s="3">
        <v>5605.5</v>
      </c>
      <c r="F557" s="8" t="s">
        <v>302</v>
      </c>
      <c r="G557" s="9" t="s">
        <v>1393</v>
      </c>
      <c r="H557" s="9" t="s">
        <v>244</v>
      </c>
      <c r="I557" s="10" t="s">
        <v>692</v>
      </c>
      <c r="J557" s="11">
        <v>5605.5</v>
      </c>
      <c r="K557" t="b">
        <f t="shared" si="40"/>
        <v>1</v>
      </c>
      <c r="L557" t="b">
        <f t="shared" si="41"/>
        <v>1</v>
      </c>
      <c r="M557" t="b">
        <f t="shared" si="42"/>
        <v>1</v>
      </c>
      <c r="N557" t="b">
        <f t="shared" si="43"/>
        <v>1</v>
      </c>
      <c r="O557" s="13">
        <f t="shared" si="44"/>
        <v>0</v>
      </c>
    </row>
    <row r="558" spans="1:15" ht="61.2" hidden="1" x14ac:dyDescent="0.3">
      <c r="A558" s="1" t="s">
        <v>302</v>
      </c>
      <c r="B558" s="1" t="s">
        <v>1393</v>
      </c>
      <c r="C558" s="1" t="s">
        <v>245</v>
      </c>
      <c r="D558" s="2" t="s">
        <v>1387</v>
      </c>
      <c r="E558" s="3">
        <v>252</v>
      </c>
      <c r="F558" s="8" t="s">
        <v>302</v>
      </c>
      <c r="G558" s="9" t="s">
        <v>1393</v>
      </c>
      <c r="H558" s="9" t="s">
        <v>245</v>
      </c>
      <c r="I558" s="10" t="s">
        <v>1387</v>
      </c>
      <c r="J558" s="11">
        <v>252</v>
      </c>
      <c r="K558" t="b">
        <f t="shared" si="40"/>
        <v>1</v>
      </c>
      <c r="L558" t="b">
        <f t="shared" si="41"/>
        <v>1</v>
      </c>
      <c r="M558" t="b">
        <f t="shared" si="42"/>
        <v>1</v>
      </c>
      <c r="N558" t="b">
        <f t="shared" si="43"/>
        <v>1</v>
      </c>
      <c r="O558" s="13">
        <f t="shared" si="44"/>
        <v>0</v>
      </c>
    </row>
    <row r="559" spans="1:15" ht="72" hidden="1" x14ac:dyDescent="0.3">
      <c r="A559" s="1" t="s">
        <v>302</v>
      </c>
      <c r="B559" s="1" t="s">
        <v>1393</v>
      </c>
      <c r="C559" s="1" t="s">
        <v>250</v>
      </c>
      <c r="D559" s="2" t="s">
        <v>1587</v>
      </c>
      <c r="E559" s="3">
        <v>5896</v>
      </c>
      <c r="F559" s="8" t="s">
        <v>302</v>
      </c>
      <c r="G559" s="9" t="s">
        <v>1393</v>
      </c>
      <c r="H559" s="9" t="s">
        <v>250</v>
      </c>
      <c r="I559" s="10" t="s">
        <v>1587</v>
      </c>
      <c r="J559" s="11">
        <v>5896</v>
      </c>
      <c r="K559" t="b">
        <f t="shared" si="40"/>
        <v>1</v>
      </c>
      <c r="L559" t="b">
        <f t="shared" si="41"/>
        <v>1</v>
      </c>
      <c r="M559" t="b">
        <f t="shared" si="42"/>
        <v>1</v>
      </c>
      <c r="N559" t="b">
        <f t="shared" si="43"/>
        <v>1</v>
      </c>
      <c r="O559" s="13">
        <f t="shared" si="44"/>
        <v>0</v>
      </c>
    </row>
    <row r="560" spans="1:15" ht="40.799999999999997" hidden="1" x14ac:dyDescent="0.3">
      <c r="A560" s="1" t="s">
        <v>302</v>
      </c>
      <c r="B560" s="1" t="s">
        <v>1393</v>
      </c>
      <c r="C560" s="1" t="s">
        <v>246</v>
      </c>
      <c r="D560" s="2" t="s">
        <v>694</v>
      </c>
      <c r="E560" s="3">
        <v>5896</v>
      </c>
      <c r="F560" s="8" t="s">
        <v>302</v>
      </c>
      <c r="G560" s="9" t="s">
        <v>1393</v>
      </c>
      <c r="H560" s="9" t="s">
        <v>246</v>
      </c>
      <c r="I560" s="10" t="s">
        <v>694</v>
      </c>
      <c r="J560" s="11">
        <v>5896</v>
      </c>
      <c r="K560" t="b">
        <f t="shared" si="40"/>
        <v>1</v>
      </c>
      <c r="L560" t="b">
        <f t="shared" si="41"/>
        <v>1</v>
      </c>
      <c r="M560" t="b">
        <f t="shared" si="42"/>
        <v>1</v>
      </c>
      <c r="N560" t="b">
        <f t="shared" si="43"/>
        <v>1</v>
      </c>
      <c r="O560" s="13">
        <f t="shared" si="44"/>
        <v>0</v>
      </c>
    </row>
    <row r="561" spans="1:15" ht="51" hidden="1" x14ac:dyDescent="0.3">
      <c r="A561" s="1" t="s">
        <v>302</v>
      </c>
      <c r="B561" s="1" t="s">
        <v>1393</v>
      </c>
      <c r="C561" s="1" t="s">
        <v>182</v>
      </c>
      <c r="D561" s="2" t="s">
        <v>1524</v>
      </c>
      <c r="E561" s="3">
        <v>120</v>
      </c>
      <c r="F561" s="8" t="s">
        <v>302</v>
      </c>
      <c r="G561" s="9" t="s">
        <v>1393</v>
      </c>
      <c r="H561" s="9" t="s">
        <v>182</v>
      </c>
      <c r="I561" s="10" t="s">
        <v>1524</v>
      </c>
      <c r="J561" s="11">
        <v>120</v>
      </c>
      <c r="K561" t="b">
        <f t="shared" si="40"/>
        <v>1</v>
      </c>
      <c r="L561" t="b">
        <f t="shared" si="41"/>
        <v>1</v>
      </c>
      <c r="M561" t="b">
        <f t="shared" si="42"/>
        <v>1</v>
      </c>
      <c r="N561" t="b">
        <f t="shared" si="43"/>
        <v>1</v>
      </c>
      <c r="O561" s="13">
        <f t="shared" si="44"/>
        <v>0</v>
      </c>
    </row>
    <row r="562" spans="1:15" ht="91.8" hidden="1" x14ac:dyDescent="0.3">
      <c r="A562" s="1" t="s">
        <v>302</v>
      </c>
      <c r="B562" s="1" t="s">
        <v>1393</v>
      </c>
      <c r="C562" s="1" t="s">
        <v>183</v>
      </c>
      <c r="D562" s="2" t="s">
        <v>1525</v>
      </c>
      <c r="E562" s="3">
        <v>120</v>
      </c>
      <c r="F562" s="8" t="s">
        <v>302</v>
      </c>
      <c r="G562" s="9" t="s">
        <v>1393</v>
      </c>
      <c r="H562" s="9" t="s">
        <v>183</v>
      </c>
      <c r="I562" s="10" t="s">
        <v>1525</v>
      </c>
      <c r="J562" s="11">
        <v>120</v>
      </c>
      <c r="K562" t="b">
        <f t="shared" si="40"/>
        <v>1</v>
      </c>
      <c r="L562" t="b">
        <f t="shared" si="41"/>
        <v>1</v>
      </c>
      <c r="M562" t="b">
        <f t="shared" si="42"/>
        <v>1</v>
      </c>
      <c r="N562" t="b">
        <f t="shared" si="43"/>
        <v>1</v>
      </c>
      <c r="O562" s="13">
        <f t="shared" si="44"/>
        <v>0</v>
      </c>
    </row>
    <row r="563" spans="1:15" ht="132.6" hidden="1" x14ac:dyDescent="0.3">
      <c r="A563" s="1" t="s">
        <v>302</v>
      </c>
      <c r="B563" s="1" t="s">
        <v>1393</v>
      </c>
      <c r="C563" s="1" t="s">
        <v>198</v>
      </c>
      <c r="D563" s="2" t="s">
        <v>697</v>
      </c>
      <c r="E563" s="3">
        <v>25</v>
      </c>
      <c r="F563" s="8" t="s">
        <v>302</v>
      </c>
      <c r="G563" s="9" t="s">
        <v>1393</v>
      </c>
      <c r="H563" s="9" t="s">
        <v>198</v>
      </c>
      <c r="I563" s="10" t="s">
        <v>697</v>
      </c>
      <c r="J563" s="11">
        <v>25</v>
      </c>
      <c r="K563" t="b">
        <f t="shared" si="40"/>
        <v>1</v>
      </c>
      <c r="L563" t="b">
        <f t="shared" si="41"/>
        <v>1</v>
      </c>
      <c r="M563" t="b">
        <f t="shared" si="42"/>
        <v>1</v>
      </c>
      <c r="N563" t="b">
        <f t="shared" si="43"/>
        <v>1</v>
      </c>
      <c r="O563" s="13">
        <f t="shared" si="44"/>
        <v>0</v>
      </c>
    </row>
    <row r="564" spans="1:15" ht="112.2" hidden="1" x14ac:dyDescent="0.3">
      <c r="A564" s="1" t="s">
        <v>302</v>
      </c>
      <c r="B564" s="1" t="s">
        <v>1393</v>
      </c>
      <c r="C564" s="1" t="s">
        <v>170</v>
      </c>
      <c r="D564" s="2" t="s">
        <v>698</v>
      </c>
      <c r="E564" s="3">
        <v>95</v>
      </c>
      <c r="F564" s="8" t="s">
        <v>302</v>
      </c>
      <c r="G564" s="9" t="s">
        <v>1393</v>
      </c>
      <c r="H564" s="9" t="s">
        <v>170</v>
      </c>
      <c r="I564" s="10" t="s">
        <v>698</v>
      </c>
      <c r="J564" s="11">
        <v>95</v>
      </c>
      <c r="K564" t="b">
        <f t="shared" si="40"/>
        <v>1</v>
      </c>
      <c r="L564" t="b">
        <f t="shared" si="41"/>
        <v>1</v>
      </c>
      <c r="M564" t="b">
        <f t="shared" si="42"/>
        <v>1</v>
      </c>
      <c r="N564" t="b">
        <f t="shared" si="43"/>
        <v>1</v>
      </c>
      <c r="O564" s="13">
        <f t="shared" si="44"/>
        <v>0</v>
      </c>
    </row>
    <row r="565" spans="1:15" ht="51" hidden="1" x14ac:dyDescent="0.3">
      <c r="A565" s="1" t="s">
        <v>302</v>
      </c>
      <c r="B565" s="1" t="s">
        <v>1393</v>
      </c>
      <c r="C565" s="1" t="s">
        <v>62</v>
      </c>
      <c r="D565" s="2" t="s">
        <v>1196</v>
      </c>
      <c r="E565" s="3">
        <v>230.6</v>
      </c>
      <c r="F565" s="8" t="s">
        <v>302</v>
      </c>
      <c r="G565" s="9" t="s">
        <v>1393</v>
      </c>
      <c r="H565" s="9" t="s">
        <v>62</v>
      </c>
      <c r="I565" s="10" t="s">
        <v>1196</v>
      </c>
      <c r="J565" s="11">
        <v>230.6</v>
      </c>
      <c r="K565" t="b">
        <f t="shared" si="40"/>
        <v>1</v>
      </c>
      <c r="L565" t="b">
        <f t="shared" si="41"/>
        <v>1</v>
      </c>
      <c r="M565" t="b">
        <f t="shared" si="42"/>
        <v>1</v>
      </c>
      <c r="N565" t="b">
        <f t="shared" si="43"/>
        <v>1</v>
      </c>
      <c r="O565" s="13">
        <f t="shared" si="44"/>
        <v>0</v>
      </c>
    </row>
    <row r="566" spans="1:15" ht="71.400000000000006" hidden="1" x14ac:dyDescent="0.3">
      <c r="A566" s="1" t="s">
        <v>302</v>
      </c>
      <c r="B566" s="1" t="s">
        <v>1393</v>
      </c>
      <c r="C566" s="1" t="s">
        <v>527</v>
      </c>
      <c r="D566" s="2" t="s">
        <v>114</v>
      </c>
      <c r="E566" s="3">
        <v>230.6</v>
      </c>
      <c r="F566" s="8" t="s">
        <v>302</v>
      </c>
      <c r="G566" s="9" t="s">
        <v>1393</v>
      </c>
      <c r="H566" s="9" t="s">
        <v>527</v>
      </c>
      <c r="I566" s="10" t="s">
        <v>114</v>
      </c>
      <c r="J566" s="11">
        <v>230.6</v>
      </c>
      <c r="K566" t="b">
        <f t="shared" si="40"/>
        <v>1</v>
      </c>
      <c r="L566" t="b">
        <f t="shared" si="41"/>
        <v>1</v>
      </c>
      <c r="M566" t="b">
        <f t="shared" si="42"/>
        <v>1</v>
      </c>
      <c r="N566" t="b">
        <f t="shared" si="43"/>
        <v>1</v>
      </c>
      <c r="O566" s="13">
        <f t="shared" si="44"/>
        <v>0</v>
      </c>
    </row>
    <row r="567" spans="1:15" ht="71.400000000000006" hidden="1" x14ac:dyDescent="0.3">
      <c r="A567" s="1" t="s">
        <v>302</v>
      </c>
      <c r="B567" s="1" t="s">
        <v>1393</v>
      </c>
      <c r="C567" s="1" t="s">
        <v>79</v>
      </c>
      <c r="D567" s="2" t="s">
        <v>1232</v>
      </c>
      <c r="E567" s="3">
        <v>14.25</v>
      </c>
      <c r="F567" s="8" t="s">
        <v>302</v>
      </c>
      <c r="G567" s="9" t="s">
        <v>1393</v>
      </c>
      <c r="H567" s="9" t="s">
        <v>79</v>
      </c>
      <c r="I567" s="10" t="s">
        <v>1232</v>
      </c>
      <c r="J567" s="11">
        <v>14.25</v>
      </c>
      <c r="K567" t="b">
        <f t="shared" si="40"/>
        <v>1</v>
      </c>
      <c r="L567" t="b">
        <f t="shared" si="41"/>
        <v>1</v>
      </c>
      <c r="M567" t="b">
        <f t="shared" si="42"/>
        <v>1</v>
      </c>
      <c r="N567" t="b">
        <f t="shared" si="43"/>
        <v>1</v>
      </c>
      <c r="O567" s="13">
        <f t="shared" si="44"/>
        <v>0</v>
      </c>
    </row>
    <row r="568" spans="1:15" ht="51" hidden="1" x14ac:dyDescent="0.3">
      <c r="A568" s="1" t="s">
        <v>302</v>
      </c>
      <c r="B568" s="1" t="s">
        <v>1393</v>
      </c>
      <c r="C568" s="1" t="s">
        <v>86</v>
      </c>
      <c r="D568" s="2" t="s">
        <v>1233</v>
      </c>
      <c r="E568" s="3">
        <v>14.25</v>
      </c>
      <c r="F568" s="8" t="s">
        <v>302</v>
      </c>
      <c r="G568" s="9" t="s">
        <v>1393</v>
      </c>
      <c r="H568" s="9" t="s">
        <v>86</v>
      </c>
      <c r="I568" s="10" t="s">
        <v>1233</v>
      </c>
      <c r="J568" s="11">
        <v>14.25</v>
      </c>
      <c r="K568" t="b">
        <f t="shared" si="40"/>
        <v>1</v>
      </c>
      <c r="L568" t="b">
        <f t="shared" si="41"/>
        <v>1</v>
      </c>
      <c r="M568" t="b">
        <f t="shared" si="42"/>
        <v>1</v>
      </c>
      <c r="N568" t="b">
        <f t="shared" si="43"/>
        <v>1</v>
      </c>
      <c r="O568" s="13">
        <f t="shared" si="44"/>
        <v>0</v>
      </c>
    </row>
    <row r="569" spans="1:15" ht="40.799999999999997" hidden="1" x14ac:dyDescent="0.3">
      <c r="A569" s="1" t="s">
        <v>302</v>
      </c>
      <c r="B569" s="1" t="s">
        <v>1393</v>
      </c>
      <c r="C569" s="1" t="s">
        <v>87</v>
      </c>
      <c r="D569" s="2" t="s">
        <v>1234</v>
      </c>
      <c r="E569" s="3">
        <v>14.25</v>
      </c>
      <c r="F569" s="8" t="s">
        <v>302</v>
      </c>
      <c r="G569" s="9" t="s">
        <v>1393</v>
      </c>
      <c r="H569" s="9" t="s">
        <v>87</v>
      </c>
      <c r="I569" s="10" t="s">
        <v>1234</v>
      </c>
      <c r="J569" s="11">
        <v>14.25</v>
      </c>
      <c r="K569" t="b">
        <f t="shared" si="40"/>
        <v>1</v>
      </c>
      <c r="L569" t="b">
        <f t="shared" si="41"/>
        <v>1</v>
      </c>
      <c r="M569" t="b">
        <f t="shared" si="42"/>
        <v>1</v>
      </c>
      <c r="N569" t="b">
        <f t="shared" si="43"/>
        <v>1</v>
      </c>
      <c r="O569" s="13">
        <f t="shared" si="44"/>
        <v>0</v>
      </c>
    </row>
    <row r="570" spans="1:15" ht="30.6" hidden="1" x14ac:dyDescent="0.3">
      <c r="A570" s="1" t="s">
        <v>302</v>
      </c>
      <c r="B570" s="1" t="s">
        <v>1418</v>
      </c>
      <c r="C570" s="1" t="s">
        <v>184</v>
      </c>
      <c r="D570" s="2" t="s">
        <v>1526</v>
      </c>
      <c r="E570" s="3">
        <v>6.9</v>
      </c>
      <c r="F570" s="8" t="s">
        <v>302</v>
      </c>
      <c r="G570" s="9" t="s">
        <v>1418</v>
      </c>
      <c r="H570" s="9" t="s">
        <v>184</v>
      </c>
      <c r="I570" s="10" t="s">
        <v>1526</v>
      </c>
      <c r="J570" s="11">
        <v>6.9</v>
      </c>
      <c r="K570" t="b">
        <f t="shared" si="40"/>
        <v>1</v>
      </c>
      <c r="L570" t="b">
        <f t="shared" si="41"/>
        <v>1</v>
      </c>
      <c r="M570" t="b">
        <f t="shared" si="42"/>
        <v>1</v>
      </c>
      <c r="N570" t="b">
        <f t="shared" si="43"/>
        <v>1</v>
      </c>
      <c r="O570" s="13">
        <f t="shared" si="44"/>
        <v>0</v>
      </c>
    </row>
    <row r="571" spans="1:15" ht="112.2" hidden="1" x14ac:dyDescent="0.3">
      <c r="A571" s="1" t="s">
        <v>302</v>
      </c>
      <c r="B571" s="1" t="s">
        <v>1418</v>
      </c>
      <c r="C571" s="1" t="s">
        <v>252</v>
      </c>
      <c r="D571" s="2" t="s">
        <v>1588</v>
      </c>
      <c r="E571" s="3">
        <v>6.9</v>
      </c>
      <c r="F571" s="8" t="s">
        <v>302</v>
      </c>
      <c r="G571" s="9" t="s">
        <v>1418</v>
      </c>
      <c r="H571" s="9" t="s">
        <v>252</v>
      </c>
      <c r="I571" s="10" t="s">
        <v>1588</v>
      </c>
      <c r="J571" s="11">
        <v>6.9</v>
      </c>
      <c r="K571" t="b">
        <f t="shared" si="40"/>
        <v>1</v>
      </c>
      <c r="L571" t="b">
        <f t="shared" si="41"/>
        <v>1</v>
      </c>
      <c r="M571" t="b">
        <f t="shared" si="42"/>
        <v>1</v>
      </c>
      <c r="N571" t="b">
        <f t="shared" si="43"/>
        <v>1</v>
      </c>
      <c r="O571" s="13">
        <f t="shared" si="44"/>
        <v>0</v>
      </c>
    </row>
    <row r="572" spans="1:15" ht="81.599999999999994" hidden="1" x14ac:dyDescent="0.3">
      <c r="A572" s="1" t="s">
        <v>302</v>
      </c>
      <c r="B572" s="1" t="s">
        <v>1418</v>
      </c>
      <c r="C572" s="1" t="s">
        <v>253</v>
      </c>
      <c r="D572" s="2" t="s">
        <v>1589</v>
      </c>
      <c r="E572" s="3">
        <v>6.9</v>
      </c>
      <c r="F572" s="8" t="s">
        <v>302</v>
      </c>
      <c r="G572" s="9" t="s">
        <v>1418</v>
      </c>
      <c r="H572" s="9" t="s">
        <v>253</v>
      </c>
      <c r="I572" s="10" t="s">
        <v>1589</v>
      </c>
      <c r="J572" s="11">
        <v>6.9</v>
      </c>
      <c r="K572" t="b">
        <f t="shared" si="40"/>
        <v>1</v>
      </c>
      <c r="L572" t="b">
        <f t="shared" si="41"/>
        <v>1</v>
      </c>
      <c r="M572" t="b">
        <f t="shared" si="42"/>
        <v>1</v>
      </c>
      <c r="N572" t="b">
        <f t="shared" si="43"/>
        <v>1</v>
      </c>
      <c r="O572" s="13">
        <f t="shared" si="44"/>
        <v>0</v>
      </c>
    </row>
    <row r="573" spans="1:15" ht="40.799999999999997" hidden="1" x14ac:dyDescent="0.3">
      <c r="A573" s="1" t="s">
        <v>302</v>
      </c>
      <c r="B573" s="1" t="s">
        <v>1418</v>
      </c>
      <c r="C573" s="1" t="s">
        <v>251</v>
      </c>
      <c r="D573" s="2" t="s">
        <v>718</v>
      </c>
      <c r="E573" s="3">
        <v>6.9</v>
      </c>
      <c r="F573" s="8" t="s">
        <v>302</v>
      </c>
      <c r="G573" s="9" t="s">
        <v>1418</v>
      </c>
      <c r="H573" s="9" t="s">
        <v>251</v>
      </c>
      <c r="I573" s="10" t="s">
        <v>718</v>
      </c>
      <c r="J573" s="11">
        <v>6.9</v>
      </c>
      <c r="K573" t="b">
        <f t="shared" si="40"/>
        <v>1</v>
      </c>
      <c r="L573" t="b">
        <f t="shared" si="41"/>
        <v>1</v>
      </c>
      <c r="M573" t="b">
        <f t="shared" si="42"/>
        <v>1</v>
      </c>
      <c r="N573" t="b">
        <f t="shared" si="43"/>
        <v>1</v>
      </c>
      <c r="O573" s="13">
        <f t="shared" si="44"/>
        <v>0</v>
      </c>
    </row>
    <row r="574" spans="1:15" ht="71.400000000000006" hidden="1" x14ac:dyDescent="0.3">
      <c r="A574" s="1" t="s">
        <v>302</v>
      </c>
      <c r="B574" s="1" t="s">
        <v>1418</v>
      </c>
      <c r="C574" s="1" t="s">
        <v>79</v>
      </c>
      <c r="D574" s="2" t="s">
        <v>1232</v>
      </c>
      <c r="E574" s="3">
        <v>482.84</v>
      </c>
      <c r="F574" s="8" t="s">
        <v>302</v>
      </c>
      <c r="G574" s="9" t="s">
        <v>1418</v>
      </c>
      <c r="H574" s="9" t="s">
        <v>79</v>
      </c>
      <c r="I574" s="10" t="s">
        <v>1232</v>
      </c>
      <c r="J574" s="11">
        <v>482.84</v>
      </c>
      <c r="K574" t="b">
        <f t="shared" si="40"/>
        <v>1</v>
      </c>
      <c r="L574" t="b">
        <f t="shared" si="41"/>
        <v>1</v>
      </c>
      <c r="M574" t="b">
        <f t="shared" si="42"/>
        <v>1</v>
      </c>
      <c r="N574" t="b">
        <f t="shared" si="43"/>
        <v>1</v>
      </c>
      <c r="O574" s="13">
        <f t="shared" si="44"/>
        <v>0</v>
      </c>
    </row>
    <row r="575" spans="1:15" hidden="1" x14ac:dyDescent="0.3">
      <c r="A575" s="1" t="s">
        <v>302</v>
      </c>
      <c r="B575" s="1" t="s">
        <v>1418</v>
      </c>
      <c r="C575" s="1" t="s">
        <v>80</v>
      </c>
      <c r="D575" s="2" t="s">
        <v>1235</v>
      </c>
      <c r="E575" s="3">
        <v>482.84</v>
      </c>
      <c r="F575" s="8" t="s">
        <v>302</v>
      </c>
      <c r="G575" s="9" t="s">
        <v>1418</v>
      </c>
      <c r="H575" s="9" t="s">
        <v>80</v>
      </c>
      <c r="I575" s="10" t="s">
        <v>1235</v>
      </c>
      <c r="J575" s="11">
        <v>482.84</v>
      </c>
      <c r="K575" t="b">
        <f t="shared" si="40"/>
        <v>1</v>
      </c>
      <c r="L575" t="b">
        <f t="shared" si="41"/>
        <v>1</v>
      </c>
      <c r="M575" t="b">
        <f t="shared" si="42"/>
        <v>1</v>
      </c>
      <c r="N575" t="b">
        <f t="shared" si="43"/>
        <v>1</v>
      </c>
      <c r="O575" s="13">
        <f t="shared" si="44"/>
        <v>0</v>
      </c>
    </row>
    <row r="576" spans="1:15" ht="36" hidden="1" x14ac:dyDescent="0.3">
      <c r="A576" s="1" t="s">
        <v>302</v>
      </c>
      <c r="B576" s="1" t="s">
        <v>1418</v>
      </c>
      <c r="C576" s="1" t="s">
        <v>81</v>
      </c>
      <c r="D576" s="2" t="s">
        <v>1236</v>
      </c>
      <c r="E576" s="3">
        <v>482.84</v>
      </c>
      <c r="F576" s="8" t="s">
        <v>302</v>
      </c>
      <c r="G576" s="9" t="s">
        <v>1418</v>
      </c>
      <c r="H576" s="9" t="s">
        <v>81</v>
      </c>
      <c r="I576" s="10" t="s">
        <v>1236</v>
      </c>
      <c r="J576" s="11">
        <v>482.84</v>
      </c>
      <c r="K576" t="b">
        <f t="shared" si="40"/>
        <v>1</v>
      </c>
      <c r="L576" t="b">
        <f t="shared" si="41"/>
        <v>1</v>
      </c>
      <c r="M576" t="b">
        <f t="shared" si="42"/>
        <v>1</v>
      </c>
      <c r="N576" t="b">
        <f t="shared" si="43"/>
        <v>1</v>
      </c>
      <c r="O576" s="13">
        <f t="shared" si="44"/>
        <v>0</v>
      </c>
    </row>
    <row r="577" spans="1:15" ht="30.6" hidden="1" x14ac:dyDescent="0.3">
      <c r="A577" s="1" t="s">
        <v>302</v>
      </c>
      <c r="B577" s="1" t="s">
        <v>1419</v>
      </c>
      <c r="C577" s="1" t="s">
        <v>184</v>
      </c>
      <c r="D577" s="2" t="s">
        <v>1526</v>
      </c>
      <c r="E577" s="3">
        <v>103.6</v>
      </c>
      <c r="F577" s="8" t="s">
        <v>302</v>
      </c>
      <c r="G577" s="9" t="s">
        <v>1419</v>
      </c>
      <c r="H577" s="9" t="s">
        <v>184</v>
      </c>
      <c r="I577" s="10" t="s">
        <v>1526</v>
      </c>
      <c r="J577" s="11">
        <v>103.6</v>
      </c>
      <c r="K577" t="b">
        <f t="shared" si="40"/>
        <v>1</v>
      </c>
      <c r="L577" t="b">
        <f t="shared" si="41"/>
        <v>1</v>
      </c>
      <c r="M577" t="b">
        <f t="shared" si="42"/>
        <v>1</v>
      </c>
      <c r="N577" t="b">
        <f t="shared" si="43"/>
        <v>1</v>
      </c>
      <c r="O577" s="13">
        <f t="shared" si="44"/>
        <v>0</v>
      </c>
    </row>
    <row r="578" spans="1:15" ht="61.2" hidden="1" x14ac:dyDescent="0.3">
      <c r="A578" s="1" t="s">
        <v>302</v>
      </c>
      <c r="B578" s="1" t="s">
        <v>1419</v>
      </c>
      <c r="C578" s="1" t="s">
        <v>255</v>
      </c>
      <c r="D578" s="2" t="s">
        <v>1590</v>
      </c>
      <c r="E578" s="3">
        <v>103.6</v>
      </c>
      <c r="F578" s="8" t="s">
        <v>302</v>
      </c>
      <c r="G578" s="9" t="s">
        <v>1419</v>
      </c>
      <c r="H578" s="9" t="s">
        <v>255</v>
      </c>
      <c r="I578" s="10" t="s">
        <v>1590</v>
      </c>
      <c r="J578" s="11">
        <v>103.6</v>
      </c>
      <c r="K578" t="b">
        <f t="shared" si="40"/>
        <v>1</v>
      </c>
      <c r="L578" t="b">
        <f t="shared" si="41"/>
        <v>1</v>
      </c>
      <c r="M578" t="b">
        <f t="shared" si="42"/>
        <v>1</v>
      </c>
      <c r="N578" t="b">
        <f t="shared" si="43"/>
        <v>1</v>
      </c>
      <c r="O578" s="13">
        <f t="shared" si="44"/>
        <v>0</v>
      </c>
    </row>
    <row r="579" spans="1:15" ht="51" hidden="1" x14ac:dyDescent="0.3">
      <c r="A579" s="1" t="s">
        <v>302</v>
      </c>
      <c r="B579" s="1" t="s">
        <v>1419</v>
      </c>
      <c r="C579" s="1" t="s">
        <v>256</v>
      </c>
      <c r="D579" s="2" t="s">
        <v>1591</v>
      </c>
      <c r="E579" s="3">
        <v>103.6</v>
      </c>
      <c r="F579" s="8" t="s">
        <v>302</v>
      </c>
      <c r="G579" s="9" t="s">
        <v>1419</v>
      </c>
      <c r="H579" s="9" t="s">
        <v>256</v>
      </c>
      <c r="I579" s="10" t="s">
        <v>1591</v>
      </c>
      <c r="J579" s="11">
        <v>103.6</v>
      </c>
      <c r="K579" t="b">
        <f t="shared" ref="K579:K642" si="45">EXACT(A579,F579)</f>
        <v>1</v>
      </c>
      <c r="L579" t="b">
        <f t="shared" ref="L579:L642" si="46">EXACT(B579,G579)</f>
        <v>1</v>
      </c>
      <c r="M579" t="b">
        <f t="shared" ref="M579:M642" si="47">EXACT(C579,H579)</f>
        <v>1</v>
      </c>
      <c r="N579" t="b">
        <f t="shared" ref="N579:N642" si="48">EXACT(D579,I579)</f>
        <v>1</v>
      </c>
      <c r="O579" s="13">
        <f t="shared" ref="O579:O642" si="49">E579-J579</f>
        <v>0</v>
      </c>
    </row>
    <row r="580" spans="1:15" ht="61.2" hidden="1" x14ac:dyDescent="0.3">
      <c r="A580" s="1" t="s">
        <v>302</v>
      </c>
      <c r="B580" s="1" t="s">
        <v>1419</v>
      </c>
      <c r="C580" s="1" t="s">
        <v>254</v>
      </c>
      <c r="D580" s="2" t="s">
        <v>722</v>
      </c>
      <c r="E580" s="3">
        <v>103.6</v>
      </c>
      <c r="F580" s="8" t="s">
        <v>302</v>
      </c>
      <c r="G580" s="9" t="s">
        <v>1419</v>
      </c>
      <c r="H580" s="9" t="s">
        <v>254</v>
      </c>
      <c r="I580" s="10" t="s">
        <v>722</v>
      </c>
      <c r="J580" s="11">
        <v>103.6</v>
      </c>
      <c r="K580" t="b">
        <f t="shared" si="45"/>
        <v>1</v>
      </c>
      <c r="L580" t="b">
        <f t="shared" si="46"/>
        <v>1</v>
      </c>
      <c r="M580" t="b">
        <f t="shared" si="47"/>
        <v>1</v>
      </c>
      <c r="N580" t="b">
        <f t="shared" si="48"/>
        <v>1</v>
      </c>
      <c r="O580" s="13">
        <f t="shared" si="49"/>
        <v>0</v>
      </c>
    </row>
    <row r="581" spans="1:15" ht="51" hidden="1" x14ac:dyDescent="0.3">
      <c r="A581" s="1" t="s">
        <v>302</v>
      </c>
      <c r="B581" s="1" t="s">
        <v>1419</v>
      </c>
      <c r="C581" s="1" t="s">
        <v>62</v>
      </c>
      <c r="D581" s="2" t="s">
        <v>1196</v>
      </c>
      <c r="E581" s="3">
        <v>305.89299999999997</v>
      </c>
      <c r="F581" s="8" t="s">
        <v>302</v>
      </c>
      <c r="G581" s="9" t="s">
        <v>1419</v>
      </c>
      <c r="H581" s="9" t="s">
        <v>62</v>
      </c>
      <c r="I581" s="10" t="s">
        <v>1196</v>
      </c>
      <c r="J581" s="11">
        <v>305.89299999999997</v>
      </c>
      <c r="K581" t="b">
        <f t="shared" si="45"/>
        <v>1</v>
      </c>
      <c r="L581" t="b">
        <f t="shared" si="46"/>
        <v>1</v>
      </c>
      <c r="M581" t="b">
        <f t="shared" si="47"/>
        <v>1</v>
      </c>
      <c r="N581" t="b">
        <f t="shared" si="48"/>
        <v>1</v>
      </c>
      <c r="O581" s="13">
        <f t="shared" si="49"/>
        <v>0</v>
      </c>
    </row>
    <row r="582" spans="1:15" ht="24" hidden="1" x14ac:dyDescent="0.3">
      <c r="A582" s="1" t="s">
        <v>302</v>
      </c>
      <c r="B582" s="1" t="s">
        <v>1419</v>
      </c>
      <c r="C582" s="1" t="s">
        <v>63</v>
      </c>
      <c r="D582" s="2" t="s">
        <v>115</v>
      </c>
      <c r="E582" s="3">
        <v>305.89299999999997</v>
      </c>
      <c r="F582" s="8" t="s">
        <v>302</v>
      </c>
      <c r="G582" s="9" t="s">
        <v>1419</v>
      </c>
      <c r="H582" s="9" t="s">
        <v>63</v>
      </c>
      <c r="I582" s="10" t="s">
        <v>115</v>
      </c>
      <c r="J582" s="11">
        <v>305.89299999999997</v>
      </c>
      <c r="K582" t="b">
        <f t="shared" si="45"/>
        <v>1</v>
      </c>
      <c r="L582" t="b">
        <f t="shared" si="46"/>
        <v>1</v>
      </c>
      <c r="M582" t="b">
        <f t="shared" si="47"/>
        <v>1</v>
      </c>
      <c r="N582" t="b">
        <f t="shared" si="48"/>
        <v>1</v>
      </c>
      <c r="O582" s="13">
        <f t="shared" si="49"/>
        <v>0</v>
      </c>
    </row>
    <row r="583" spans="1:15" ht="40.799999999999997" hidden="1" x14ac:dyDescent="0.3">
      <c r="A583" s="1" t="s">
        <v>302</v>
      </c>
      <c r="B583" s="1" t="s">
        <v>1419</v>
      </c>
      <c r="C583" s="1" t="s">
        <v>375</v>
      </c>
      <c r="D583" s="2" t="s">
        <v>1211</v>
      </c>
      <c r="E583" s="3">
        <v>95.951999999999998</v>
      </c>
      <c r="F583" s="8" t="s">
        <v>302</v>
      </c>
      <c r="G583" s="9" t="s">
        <v>1419</v>
      </c>
      <c r="H583" s="9" t="s">
        <v>375</v>
      </c>
      <c r="I583" s="10" t="s">
        <v>1211</v>
      </c>
      <c r="J583" s="11">
        <v>95.951999999999998</v>
      </c>
      <c r="K583" t="b">
        <f t="shared" si="45"/>
        <v>1</v>
      </c>
      <c r="L583" t="b">
        <f t="shared" si="46"/>
        <v>1</v>
      </c>
      <c r="M583" t="b">
        <f t="shared" si="47"/>
        <v>1</v>
      </c>
      <c r="N583" t="b">
        <f t="shared" si="48"/>
        <v>1</v>
      </c>
      <c r="O583" s="13">
        <f t="shared" si="49"/>
        <v>0</v>
      </c>
    </row>
    <row r="584" spans="1:15" ht="71.400000000000006" hidden="1" x14ac:dyDescent="0.3">
      <c r="A584" s="1" t="s">
        <v>302</v>
      </c>
      <c r="B584" s="1" t="s">
        <v>1419</v>
      </c>
      <c r="C584" s="1" t="s">
        <v>376</v>
      </c>
      <c r="D584" s="2" t="s">
        <v>1212</v>
      </c>
      <c r="E584" s="3">
        <v>209.94099999999997</v>
      </c>
      <c r="F584" s="8" t="s">
        <v>302</v>
      </c>
      <c r="G584" s="9" t="s">
        <v>1419</v>
      </c>
      <c r="H584" s="9" t="s">
        <v>376</v>
      </c>
      <c r="I584" s="10" t="s">
        <v>1212</v>
      </c>
      <c r="J584" s="11">
        <v>209.941</v>
      </c>
      <c r="K584" t="b">
        <f t="shared" si="45"/>
        <v>1</v>
      </c>
      <c r="L584" t="b">
        <f t="shared" si="46"/>
        <v>1</v>
      </c>
      <c r="M584" t="b">
        <f t="shared" si="47"/>
        <v>1</v>
      </c>
      <c r="N584" t="b">
        <f t="shared" si="48"/>
        <v>1</v>
      </c>
      <c r="O584" s="13">
        <f t="shared" si="49"/>
        <v>0</v>
      </c>
    </row>
    <row r="585" spans="1:15" ht="51" hidden="1" x14ac:dyDescent="0.3">
      <c r="A585" s="1" t="s">
        <v>302</v>
      </c>
      <c r="B585" s="1" t="s">
        <v>1420</v>
      </c>
      <c r="C585" s="1" t="s">
        <v>263</v>
      </c>
      <c r="D585" s="2" t="s">
        <v>1459</v>
      </c>
      <c r="E585" s="3">
        <v>639413.97892000002</v>
      </c>
      <c r="F585" s="8" t="s">
        <v>302</v>
      </c>
      <c r="G585" s="9" t="s">
        <v>1420</v>
      </c>
      <c r="H585" s="9" t="s">
        <v>263</v>
      </c>
      <c r="I585" s="10" t="s">
        <v>1459</v>
      </c>
      <c r="J585" s="11">
        <v>639413.97900000005</v>
      </c>
      <c r="K585" t="b">
        <f t="shared" si="45"/>
        <v>1</v>
      </c>
      <c r="L585" t="b">
        <f t="shared" si="46"/>
        <v>1</v>
      </c>
      <c r="M585" t="b">
        <f t="shared" si="47"/>
        <v>1</v>
      </c>
      <c r="N585" t="b">
        <f t="shared" si="48"/>
        <v>1</v>
      </c>
      <c r="O585" s="13">
        <f t="shared" si="49"/>
        <v>-8.000002708286047E-5</v>
      </c>
    </row>
    <row r="586" spans="1:15" ht="51" hidden="1" x14ac:dyDescent="0.3">
      <c r="A586" s="1" t="s">
        <v>302</v>
      </c>
      <c r="B586" s="1" t="s">
        <v>1420</v>
      </c>
      <c r="C586" s="1" t="s">
        <v>264</v>
      </c>
      <c r="D586" s="2" t="s">
        <v>1460</v>
      </c>
      <c r="E586" s="3">
        <v>639413.97892000002</v>
      </c>
      <c r="F586" s="8" t="s">
        <v>302</v>
      </c>
      <c r="G586" s="9" t="s">
        <v>1420</v>
      </c>
      <c r="H586" s="9" t="s">
        <v>264</v>
      </c>
      <c r="I586" s="10" t="s">
        <v>1460</v>
      </c>
      <c r="J586" s="11">
        <v>639413.97900000005</v>
      </c>
      <c r="K586" t="b">
        <f t="shared" si="45"/>
        <v>1</v>
      </c>
      <c r="L586" t="b">
        <f t="shared" si="46"/>
        <v>1</v>
      </c>
      <c r="M586" t="b">
        <f t="shared" si="47"/>
        <v>1</v>
      </c>
      <c r="N586" t="b">
        <f t="shared" si="48"/>
        <v>1</v>
      </c>
      <c r="O586" s="13">
        <f t="shared" si="49"/>
        <v>-8.000002708286047E-5</v>
      </c>
    </row>
    <row r="587" spans="1:15" ht="71.400000000000006" hidden="1" x14ac:dyDescent="0.3">
      <c r="A587" s="1" t="s">
        <v>302</v>
      </c>
      <c r="B587" s="1" t="s">
        <v>1420</v>
      </c>
      <c r="C587" s="1" t="s">
        <v>265</v>
      </c>
      <c r="D587" s="2" t="s">
        <v>1592</v>
      </c>
      <c r="E587" s="3">
        <v>520258.49692000006</v>
      </c>
      <c r="F587" s="8" t="s">
        <v>302</v>
      </c>
      <c r="G587" s="9" t="s">
        <v>1420</v>
      </c>
      <c r="H587" s="9" t="s">
        <v>265</v>
      </c>
      <c r="I587" s="10" t="s">
        <v>1592</v>
      </c>
      <c r="J587" s="11">
        <v>373081.39600000001</v>
      </c>
      <c r="K587" t="b">
        <f t="shared" si="45"/>
        <v>1</v>
      </c>
      <c r="L587" t="b">
        <f t="shared" si="46"/>
        <v>1</v>
      </c>
      <c r="M587" t="b">
        <f t="shared" si="47"/>
        <v>1</v>
      </c>
      <c r="N587" t="b">
        <f t="shared" si="48"/>
        <v>1</v>
      </c>
      <c r="O587" s="13">
        <f t="shared" si="49"/>
        <v>147177.10092000006</v>
      </c>
    </row>
    <row r="588" spans="1:15" ht="24" hidden="1" x14ac:dyDescent="0.3">
      <c r="A588" s="1" t="s">
        <v>302</v>
      </c>
      <c r="B588" s="1" t="s">
        <v>1420</v>
      </c>
      <c r="C588" s="1" t="s">
        <v>257</v>
      </c>
      <c r="D588" s="2" t="s">
        <v>815</v>
      </c>
      <c r="E588" s="3">
        <v>367125.19592000003</v>
      </c>
      <c r="F588" s="8" t="s">
        <v>302</v>
      </c>
      <c r="G588" s="9" t="s">
        <v>1420</v>
      </c>
      <c r="H588" s="9" t="s">
        <v>257</v>
      </c>
      <c r="I588" s="10" t="s">
        <v>815</v>
      </c>
      <c r="J588" s="11">
        <v>367125.196</v>
      </c>
      <c r="K588" t="b">
        <f t="shared" si="45"/>
        <v>1</v>
      </c>
      <c r="L588" t="b">
        <f t="shared" si="46"/>
        <v>1</v>
      </c>
      <c r="M588" t="b">
        <f t="shared" si="47"/>
        <v>1</v>
      </c>
      <c r="N588" t="b">
        <f t="shared" si="48"/>
        <v>1</v>
      </c>
      <c r="O588" s="13">
        <f t="shared" si="49"/>
        <v>-7.9999968875199556E-5</v>
      </c>
    </row>
    <row r="589" spans="1:15" ht="51" hidden="1" x14ac:dyDescent="0.3">
      <c r="A589" s="1" t="s">
        <v>302</v>
      </c>
      <c r="B589" s="1" t="s">
        <v>1420</v>
      </c>
      <c r="C589" s="1" t="s">
        <v>258</v>
      </c>
      <c r="D589" s="2" t="s">
        <v>817</v>
      </c>
      <c r="E589" s="3">
        <v>5956.2</v>
      </c>
      <c r="F589" s="8" t="s">
        <v>302</v>
      </c>
      <c r="G589" s="9" t="s">
        <v>1420</v>
      </c>
      <c r="H589" s="9" t="s">
        <v>258</v>
      </c>
      <c r="I589" s="10" t="s">
        <v>817</v>
      </c>
      <c r="J589" s="11">
        <v>5956.2</v>
      </c>
      <c r="K589" t="b">
        <f t="shared" si="45"/>
        <v>1</v>
      </c>
      <c r="L589" t="b">
        <f t="shared" si="46"/>
        <v>1</v>
      </c>
      <c r="M589" t="b">
        <f t="shared" si="47"/>
        <v>1</v>
      </c>
      <c r="N589" t="b">
        <f t="shared" si="48"/>
        <v>1</v>
      </c>
      <c r="O589" s="13">
        <f t="shared" si="49"/>
        <v>0</v>
      </c>
    </row>
    <row r="590" spans="1:15" ht="84" hidden="1" x14ac:dyDescent="0.3">
      <c r="A590" s="1" t="s">
        <v>302</v>
      </c>
      <c r="B590" s="1" t="s">
        <v>1420</v>
      </c>
      <c r="C590" s="1" t="s">
        <v>1260</v>
      </c>
      <c r="D590" s="2" t="s">
        <v>1444</v>
      </c>
      <c r="E590" s="3">
        <v>119155.482</v>
      </c>
      <c r="F590" s="8" t="s">
        <v>302</v>
      </c>
      <c r="G590" s="9" t="s">
        <v>1420</v>
      </c>
      <c r="H590" s="9" t="s">
        <v>1260</v>
      </c>
      <c r="I590" s="10" t="s">
        <v>1444</v>
      </c>
      <c r="J590" s="11">
        <v>119155.482</v>
      </c>
      <c r="K590" t="b">
        <f t="shared" si="45"/>
        <v>1</v>
      </c>
      <c r="L590" t="b">
        <f t="shared" si="46"/>
        <v>1</v>
      </c>
      <c r="M590" t="b">
        <f t="shared" si="47"/>
        <v>1</v>
      </c>
      <c r="N590" t="b">
        <f t="shared" si="48"/>
        <v>1</v>
      </c>
      <c r="O590" s="13">
        <f t="shared" si="49"/>
        <v>0</v>
      </c>
    </row>
    <row r="591" spans="1:15" ht="108" hidden="1" x14ac:dyDescent="0.3">
      <c r="A591" s="1" t="s">
        <v>302</v>
      </c>
      <c r="B591" s="1" t="s">
        <v>1420</v>
      </c>
      <c r="C591" s="1" t="s">
        <v>1445</v>
      </c>
      <c r="D591" s="2" t="s">
        <v>819</v>
      </c>
      <c r="E591" s="3">
        <v>119155.482</v>
      </c>
      <c r="F591" s="8" t="s">
        <v>302</v>
      </c>
      <c r="G591" s="9" t="s">
        <v>1420</v>
      </c>
      <c r="H591" s="9" t="s">
        <v>1445</v>
      </c>
      <c r="I591" s="10" t="s">
        <v>819</v>
      </c>
      <c r="J591" s="11">
        <v>119155.482</v>
      </c>
      <c r="K591" t="b">
        <f t="shared" si="45"/>
        <v>1</v>
      </c>
      <c r="L591" t="b">
        <f t="shared" si="46"/>
        <v>1</v>
      </c>
      <c r="M591" t="b">
        <f t="shared" si="47"/>
        <v>1</v>
      </c>
      <c r="N591" t="b">
        <f t="shared" si="48"/>
        <v>1</v>
      </c>
      <c r="O591" s="13">
        <f t="shared" si="49"/>
        <v>0</v>
      </c>
    </row>
    <row r="592" spans="1:15" ht="36" hidden="1" x14ac:dyDescent="0.3">
      <c r="A592" s="1" t="s">
        <v>302</v>
      </c>
      <c r="B592" s="1" t="s">
        <v>1420</v>
      </c>
      <c r="C592" s="1" t="s">
        <v>1440</v>
      </c>
      <c r="D592" s="2" t="s">
        <v>1441</v>
      </c>
      <c r="E592" s="3">
        <v>147177.101</v>
      </c>
      <c r="F592" s="8" t="s">
        <v>302</v>
      </c>
      <c r="G592" s="9" t="s">
        <v>1420</v>
      </c>
      <c r="H592" s="9" t="s">
        <v>1440</v>
      </c>
      <c r="I592" s="10" t="s">
        <v>1441</v>
      </c>
      <c r="J592" s="11">
        <v>147177.101</v>
      </c>
      <c r="K592" t="b">
        <f t="shared" si="45"/>
        <v>1</v>
      </c>
      <c r="L592" t="b">
        <f t="shared" si="46"/>
        <v>1</v>
      </c>
      <c r="M592" t="b">
        <f t="shared" si="47"/>
        <v>1</v>
      </c>
      <c r="N592" t="b">
        <f t="shared" si="48"/>
        <v>1</v>
      </c>
      <c r="O592" s="13">
        <f t="shared" si="49"/>
        <v>0</v>
      </c>
    </row>
    <row r="593" spans="1:15" ht="81.599999999999994" hidden="1" x14ac:dyDescent="0.3">
      <c r="A593" s="1" t="s">
        <v>302</v>
      </c>
      <c r="B593" s="1" t="s">
        <v>1420</v>
      </c>
      <c r="C593" s="1" t="s">
        <v>1442</v>
      </c>
      <c r="D593" s="2" t="s">
        <v>1443</v>
      </c>
      <c r="E593" s="3">
        <v>147177.101</v>
      </c>
      <c r="F593" s="8" t="s">
        <v>302</v>
      </c>
      <c r="G593" s="9" t="s">
        <v>1420</v>
      </c>
      <c r="H593" s="9" t="s">
        <v>1442</v>
      </c>
      <c r="I593" s="10" t="s">
        <v>1443</v>
      </c>
      <c r="J593" s="11">
        <v>147177.101</v>
      </c>
      <c r="K593" t="b">
        <f t="shared" si="45"/>
        <v>1</v>
      </c>
      <c r="L593" t="b">
        <f t="shared" si="46"/>
        <v>1</v>
      </c>
      <c r="M593" t="b">
        <f t="shared" si="47"/>
        <v>1</v>
      </c>
      <c r="N593" t="b">
        <f t="shared" si="48"/>
        <v>1</v>
      </c>
      <c r="O593" s="13">
        <f t="shared" si="49"/>
        <v>0</v>
      </c>
    </row>
    <row r="594" spans="1:15" ht="40.799999999999997" hidden="1" x14ac:dyDescent="0.3">
      <c r="A594" s="1" t="s">
        <v>302</v>
      </c>
      <c r="B594" s="1" t="s">
        <v>1420</v>
      </c>
      <c r="C594" s="1" t="s">
        <v>266</v>
      </c>
      <c r="D594" s="2" t="s">
        <v>1593</v>
      </c>
      <c r="E594" s="3">
        <v>10686.7</v>
      </c>
      <c r="F594" s="8" t="s">
        <v>302</v>
      </c>
      <c r="G594" s="9" t="s">
        <v>1420</v>
      </c>
      <c r="H594" s="9" t="s">
        <v>266</v>
      </c>
      <c r="I594" s="10" t="s">
        <v>1593</v>
      </c>
      <c r="J594" s="11">
        <v>10686.7</v>
      </c>
      <c r="K594" t="b">
        <f t="shared" si="45"/>
        <v>1</v>
      </c>
      <c r="L594" t="b">
        <f t="shared" si="46"/>
        <v>1</v>
      </c>
      <c r="M594" t="b">
        <f t="shared" si="47"/>
        <v>1</v>
      </c>
      <c r="N594" t="b">
        <f t="shared" si="48"/>
        <v>1</v>
      </c>
      <c r="O594" s="13">
        <f t="shared" si="49"/>
        <v>0</v>
      </c>
    </row>
    <row r="595" spans="1:15" ht="61.2" hidden="1" x14ac:dyDescent="0.3">
      <c r="A595" s="1" t="s">
        <v>302</v>
      </c>
      <c r="B595" s="1" t="s">
        <v>1420</v>
      </c>
      <c r="C595" s="1" t="s">
        <v>267</v>
      </c>
      <c r="D595" s="2" t="s">
        <v>1594</v>
      </c>
      <c r="E595" s="3">
        <v>10686.7</v>
      </c>
      <c r="F595" s="8" t="s">
        <v>302</v>
      </c>
      <c r="G595" s="9" t="s">
        <v>1420</v>
      </c>
      <c r="H595" s="9" t="s">
        <v>267</v>
      </c>
      <c r="I595" s="10" t="s">
        <v>1594</v>
      </c>
      <c r="J595" s="11">
        <v>10686.7</v>
      </c>
      <c r="K595" t="b">
        <f t="shared" si="45"/>
        <v>1</v>
      </c>
      <c r="L595" t="b">
        <f t="shared" si="46"/>
        <v>1</v>
      </c>
      <c r="M595" t="b">
        <f t="shared" si="47"/>
        <v>1</v>
      </c>
      <c r="N595" t="b">
        <f t="shared" si="48"/>
        <v>1</v>
      </c>
      <c r="O595" s="13">
        <f t="shared" si="49"/>
        <v>0</v>
      </c>
    </row>
    <row r="596" spans="1:15" ht="81.599999999999994" hidden="1" x14ac:dyDescent="0.3">
      <c r="A596" s="1" t="s">
        <v>302</v>
      </c>
      <c r="B596" s="1" t="s">
        <v>1420</v>
      </c>
      <c r="C596" s="1" t="s">
        <v>259</v>
      </c>
      <c r="D596" s="2" t="s">
        <v>1595</v>
      </c>
      <c r="E596" s="3">
        <v>10686.7</v>
      </c>
      <c r="F596" s="8" t="s">
        <v>302</v>
      </c>
      <c r="G596" s="9" t="s">
        <v>1420</v>
      </c>
      <c r="H596" s="9" t="s">
        <v>259</v>
      </c>
      <c r="I596" s="10" t="s">
        <v>1595</v>
      </c>
      <c r="J596" s="11">
        <v>10686.7</v>
      </c>
      <c r="K596" t="b">
        <f t="shared" si="45"/>
        <v>1</v>
      </c>
      <c r="L596" t="b">
        <f t="shared" si="46"/>
        <v>1</v>
      </c>
      <c r="M596" t="b">
        <f t="shared" si="47"/>
        <v>1</v>
      </c>
      <c r="N596" t="b">
        <f t="shared" si="48"/>
        <v>1</v>
      </c>
      <c r="O596" s="13">
        <f t="shared" si="49"/>
        <v>0</v>
      </c>
    </row>
    <row r="597" spans="1:15" ht="112.2" hidden="1" x14ac:dyDescent="0.3">
      <c r="A597" s="1" t="s">
        <v>302</v>
      </c>
      <c r="B597" s="1" t="s">
        <v>1420</v>
      </c>
      <c r="C597" s="1" t="s">
        <v>72</v>
      </c>
      <c r="D597" s="2" t="s">
        <v>1490</v>
      </c>
      <c r="E597" s="3">
        <v>5800.2</v>
      </c>
      <c r="F597" s="8" t="s">
        <v>302</v>
      </c>
      <c r="G597" s="9" t="s">
        <v>1420</v>
      </c>
      <c r="H597" s="9" t="s">
        <v>72</v>
      </c>
      <c r="I597" s="10" t="s">
        <v>1490</v>
      </c>
      <c r="J597" s="11">
        <v>5800.2</v>
      </c>
      <c r="K597" t="b">
        <f t="shared" si="45"/>
        <v>1</v>
      </c>
      <c r="L597" t="b">
        <f t="shared" si="46"/>
        <v>1</v>
      </c>
      <c r="M597" t="b">
        <f t="shared" si="47"/>
        <v>1</v>
      </c>
      <c r="N597" t="b">
        <f t="shared" si="48"/>
        <v>1</v>
      </c>
      <c r="O597" s="13">
        <f t="shared" si="49"/>
        <v>0</v>
      </c>
    </row>
    <row r="598" spans="1:15" ht="91.8" hidden="1" x14ac:dyDescent="0.3">
      <c r="A598" s="1" t="s">
        <v>302</v>
      </c>
      <c r="B598" s="1" t="s">
        <v>1420</v>
      </c>
      <c r="C598" s="1" t="s">
        <v>73</v>
      </c>
      <c r="D598" s="2" t="s">
        <v>1491</v>
      </c>
      <c r="E598" s="3">
        <v>5800.2</v>
      </c>
      <c r="F598" s="8" t="s">
        <v>302</v>
      </c>
      <c r="G598" s="9" t="s">
        <v>1420</v>
      </c>
      <c r="H598" s="9" t="s">
        <v>73</v>
      </c>
      <c r="I598" s="10" t="s">
        <v>1491</v>
      </c>
      <c r="J598" s="11">
        <v>5800.2</v>
      </c>
      <c r="K598" t="b">
        <f t="shared" si="45"/>
        <v>1</v>
      </c>
      <c r="L598" t="b">
        <f t="shared" si="46"/>
        <v>1</v>
      </c>
      <c r="M598" t="b">
        <f t="shared" si="47"/>
        <v>1</v>
      </c>
      <c r="N598" t="b">
        <f t="shared" si="48"/>
        <v>1</v>
      </c>
      <c r="O598" s="13">
        <f t="shared" si="49"/>
        <v>0</v>
      </c>
    </row>
    <row r="599" spans="1:15" ht="102" hidden="1" x14ac:dyDescent="0.3">
      <c r="A599" s="1" t="s">
        <v>302</v>
      </c>
      <c r="B599" s="1" t="s">
        <v>1420</v>
      </c>
      <c r="C599" s="1" t="s">
        <v>268</v>
      </c>
      <c r="D599" s="2" t="s">
        <v>1596</v>
      </c>
      <c r="E599" s="3">
        <v>5800.2</v>
      </c>
      <c r="F599" s="8" t="s">
        <v>302</v>
      </c>
      <c r="G599" s="9" t="s">
        <v>1420</v>
      </c>
      <c r="H599" s="9" t="s">
        <v>268</v>
      </c>
      <c r="I599" s="10" t="s">
        <v>1596</v>
      </c>
      <c r="J599" s="11">
        <v>5800.2</v>
      </c>
      <c r="K599" t="b">
        <f t="shared" si="45"/>
        <v>1</v>
      </c>
      <c r="L599" t="b">
        <f t="shared" si="46"/>
        <v>1</v>
      </c>
      <c r="M599" t="b">
        <f t="shared" si="47"/>
        <v>1</v>
      </c>
      <c r="N599" t="b">
        <f t="shared" si="48"/>
        <v>1</v>
      </c>
      <c r="O599" s="13">
        <f t="shared" si="49"/>
        <v>0</v>
      </c>
    </row>
    <row r="600" spans="1:15" ht="24" hidden="1" x14ac:dyDescent="0.3">
      <c r="A600" s="1" t="s">
        <v>302</v>
      </c>
      <c r="B600" s="1" t="s">
        <v>1420</v>
      </c>
      <c r="C600" s="1" t="s">
        <v>260</v>
      </c>
      <c r="D600" s="2" t="s">
        <v>865</v>
      </c>
      <c r="E600" s="3">
        <v>5800.2</v>
      </c>
      <c r="F600" s="8" t="s">
        <v>302</v>
      </c>
      <c r="G600" s="9" t="s">
        <v>1420</v>
      </c>
      <c r="H600" s="9" t="s">
        <v>260</v>
      </c>
      <c r="I600" s="10" t="s">
        <v>865</v>
      </c>
      <c r="J600" s="11">
        <v>5800.2</v>
      </c>
      <c r="K600" t="b">
        <f t="shared" si="45"/>
        <v>1</v>
      </c>
      <c r="L600" t="b">
        <f t="shared" si="46"/>
        <v>1</v>
      </c>
      <c r="M600" t="b">
        <f t="shared" si="47"/>
        <v>1</v>
      </c>
      <c r="N600" t="b">
        <f t="shared" si="48"/>
        <v>1</v>
      </c>
      <c r="O600" s="13">
        <f t="shared" si="49"/>
        <v>0</v>
      </c>
    </row>
    <row r="601" spans="1:15" ht="61.2" hidden="1" x14ac:dyDescent="0.3">
      <c r="A601" s="1" t="s">
        <v>302</v>
      </c>
      <c r="B601" s="1" t="s">
        <v>1420</v>
      </c>
      <c r="C601" s="1" t="s">
        <v>269</v>
      </c>
      <c r="D601" s="2" t="s">
        <v>1597</v>
      </c>
      <c r="E601" s="3">
        <v>15330.7</v>
      </c>
      <c r="F601" s="8" t="s">
        <v>302</v>
      </c>
      <c r="G601" s="9" t="s">
        <v>1420</v>
      </c>
      <c r="H601" s="9" t="s">
        <v>269</v>
      </c>
      <c r="I601" s="10" t="s">
        <v>1597</v>
      </c>
      <c r="J601" s="11">
        <v>15330.7</v>
      </c>
      <c r="K601" t="b">
        <f t="shared" si="45"/>
        <v>1</v>
      </c>
      <c r="L601" t="b">
        <f t="shared" si="46"/>
        <v>1</v>
      </c>
      <c r="M601" t="b">
        <f t="shared" si="47"/>
        <v>1</v>
      </c>
      <c r="N601" t="b">
        <f t="shared" si="48"/>
        <v>1</v>
      </c>
      <c r="O601" s="13">
        <f t="shared" si="49"/>
        <v>0</v>
      </c>
    </row>
    <row r="602" spans="1:15" ht="71.400000000000006" hidden="1" x14ac:dyDescent="0.3">
      <c r="A602" s="1" t="s">
        <v>302</v>
      </c>
      <c r="B602" s="1" t="s">
        <v>1420</v>
      </c>
      <c r="C602" s="1" t="s">
        <v>270</v>
      </c>
      <c r="D602" s="2" t="s">
        <v>1598</v>
      </c>
      <c r="E602" s="3">
        <v>15330.7</v>
      </c>
      <c r="F602" s="8" t="s">
        <v>302</v>
      </c>
      <c r="G602" s="9" t="s">
        <v>1420</v>
      </c>
      <c r="H602" s="9" t="s">
        <v>270</v>
      </c>
      <c r="I602" s="10" t="s">
        <v>1598</v>
      </c>
      <c r="J602" s="11">
        <v>15330.7</v>
      </c>
      <c r="K602" t="b">
        <f t="shared" si="45"/>
        <v>1</v>
      </c>
      <c r="L602" t="b">
        <f t="shared" si="46"/>
        <v>1</v>
      </c>
      <c r="M602" t="b">
        <f t="shared" si="47"/>
        <v>1</v>
      </c>
      <c r="N602" t="b">
        <f t="shared" si="48"/>
        <v>1</v>
      </c>
      <c r="O602" s="13">
        <f t="shared" si="49"/>
        <v>0</v>
      </c>
    </row>
    <row r="603" spans="1:15" ht="81.599999999999994" hidden="1" x14ac:dyDescent="0.3">
      <c r="A603" s="1" t="s">
        <v>302</v>
      </c>
      <c r="B603" s="1" t="s">
        <v>1420</v>
      </c>
      <c r="C603" s="1" t="s">
        <v>271</v>
      </c>
      <c r="D603" s="2" t="s">
        <v>1599</v>
      </c>
      <c r="E603" s="3">
        <v>15330.7</v>
      </c>
      <c r="F603" s="8" t="s">
        <v>302</v>
      </c>
      <c r="G603" s="9" t="s">
        <v>1420</v>
      </c>
      <c r="H603" s="9" t="s">
        <v>271</v>
      </c>
      <c r="I603" s="10" t="s">
        <v>1599</v>
      </c>
      <c r="J603" s="11">
        <v>15330.7</v>
      </c>
      <c r="K603" t="b">
        <f t="shared" si="45"/>
        <v>1</v>
      </c>
      <c r="L603" t="b">
        <f t="shared" si="46"/>
        <v>1</v>
      </c>
      <c r="M603" t="b">
        <f t="shared" si="47"/>
        <v>1</v>
      </c>
      <c r="N603" t="b">
        <f t="shared" si="48"/>
        <v>1</v>
      </c>
      <c r="O603" s="13">
        <f t="shared" si="49"/>
        <v>0</v>
      </c>
    </row>
    <row r="604" spans="1:15" ht="71.400000000000006" hidden="1" x14ac:dyDescent="0.3">
      <c r="A604" s="1" t="s">
        <v>302</v>
      </c>
      <c r="B604" s="1" t="s">
        <v>1420</v>
      </c>
      <c r="C604" s="1" t="s">
        <v>261</v>
      </c>
      <c r="D604" s="2" t="s">
        <v>1166</v>
      </c>
      <c r="E604" s="3">
        <v>15330.7</v>
      </c>
      <c r="F604" s="8" t="s">
        <v>302</v>
      </c>
      <c r="G604" s="9" t="s">
        <v>1420</v>
      </c>
      <c r="H604" s="9" t="s">
        <v>261</v>
      </c>
      <c r="I604" s="10" t="s">
        <v>1166</v>
      </c>
      <c r="J604" s="11">
        <v>15330.7</v>
      </c>
      <c r="K604" t="b">
        <f t="shared" si="45"/>
        <v>1</v>
      </c>
      <c r="L604" t="b">
        <f t="shared" si="46"/>
        <v>1</v>
      </c>
      <c r="M604" t="b">
        <f t="shared" si="47"/>
        <v>1</v>
      </c>
      <c r="N604" t="b">
        <f t="shared" si="48"/>
        <v>1</v>
      </c>
      <c r="O604" s="13">
        <f t="shared" si="49"/>
        <v>0</v>
      </c>
    </row>
    <row r="605" spans="1:15" ht="51" hidden="1" x14ac:dyDescent="0.3">
      <c r="A605" s="1" t="s">
        <v>302</v>
      </c>
      <c r="B605" s="1" t="s">
        <v>1420</v>
      </c>
      <c r="C605" s="1" t="s">
        <v>62</v>
      </c>
      <c r="D605" s="2" t="s">
        <v>1196</v>
      </c>
      <c r="E605" s="3">
        <v>12288.23</v>
      </c>
      <c r="F605" s="8" t="s">
        <v>302</v>
      </c>
      <c r="G605" s="9" t="s">
        <v>1420</v>
      </c>
      <c r="H605" s="9" t="s">
        <v>62</v>
      </c>
      <c r="I605" s="10" t="s">
        <v>1196</v>
      </c>
      <c r="J605" s="11">
        <v>12288.23</v>
      </c>
      <c r="K605" t="b">
        <f t="shared" si="45"/>
        <v>1</v>
      </c>
      <c r="L605" t="b">
        <f t="shared" si="46"/>
        <v>1</v>
      </c>
      <c r="M605" t="b">
        <f t="shared" si="47"/>
        <v>1</v>
      </c>
      <c r="N605" t="b">
        <f t="shared" si="48"/>
        <v>1</v>
      </c>
      <c r="O605" s="13">
        <f t="shared" si="49"/>
        <v>0</v>
      </c>
    </row>
    <row r="606" spans="1:15" ht="71.400000000000006" hidden="1" x14ac:dyDescent="0.3">
      <c r="A606" s="1" t="s">
        <v>302</v>
      </c>
      <c r="B606" s="1" t="s">
        <v>1420</v>
      </c>
      <c r="C606" s="1" t="s">
        <v>527</v>
      </c>
      <c r="D606" s="2" t="s">
        <v>114</v>
      </c>
      <c r="E606" s="3">
        <v>12288.23</v>
      </c>
      <c r="F606" s="8" t="s">
        <v>302</v>
      </c>
      <c r="G606" s="9" t="s">
        <v>1420</v>
      </c>
      <c r="H606" s="9" t="s">
        <v>527</v>
      </c>
      <c r="I606" s="10" t="s">
        <v>114</v>
      </c>
      <c r="J606" s="11">
        <v>12288.23</v>
      </c>
      <c r="K606" t="b">
        <f t="shared" si="45"/>
        <v>1</v>
      </c>
      <c r="L606" t="b">
        <f t="shared" si="46"/>
        <v>1</v>
      </c>
      <c r="M606" t="b">
        <f t="shared" si="47"/>
        <v>1</v>
      </c>
      <c r="N606" t="b">
        <f t="shared" si="48"/>
        <v>1</v>
      </c>
      <c r="O606" s="13">
        <f t="shared" si="49"/>
        <v>0</v>
      </c>
    </row>
    <row r="607" spans="1:15" ht="40.799999999999997" hidden="1" x14ac:dyDescent="0.3">
      <c r="A607" s="1" t="s">
        <v>302</v>
      </c>
      <c r="B607" s="1" t="s">
        <v>1400</v>
      </c>
      <c r="C607" s="1" t="s">
        <v>277</v>
      </c>
      <c r="D607" s="2" t="s">
        <v>1600</v>
      </c>
      <c r="E607" s="3">
        <v>865.2</v>
      </c>
      <c r="F607" s="8" t="s">
        <v>302</v>
      </c>
      <c r="G607" s="9" t="s">
        <v>1400</v>
      </c>
      <c r="H607" s="9" t="s">
        <v>277</v>
      </c>
      <c r="I607" s="10" t="s">
        <v>1600</v>
      </c>
      <c r="J607" s="11">
        <v>865.2</v>
      </c>
      <c r="K607" t="b">
        <f t="shared" si="45"/>
        <v>1</v>
      </c>
      <c r="L607" t="b">
        <f t="shared" si="46"/>
        <v>1</v>
      </c>
      <c r="M607" t="b">
        <f t="shared" si="47"/>
        <v>1</v>
      </c>
      <c r="N607" t="b">
        <f t="shared" si="48"/>
        <v>1</v>
      </c>
      <c r="O607" s="13">
        <f t="shared" si="49"/>
        <v>0</v>
      </c>
    </row>
    <row r="608" spans="1:15" ht="40.799999999999997" hidden="1" x14ac:dyDescent="0.3">
      <c r="A608" s="1" t="s">
        <v>302</v>
      </c>
      <c r="B608" s="1" t="s">
        <v>1400</v>
      </c>
      <c r="C608" s="1" t="s">
        <v>279</v>
      </c>
      <c r="D608" s="2" t="s">
        <v>1601</v>
      </c>
      <c r="E608" s="3">
        <v>865.2</v>
      </c>
      <c r="F608" s="8" t="s">
        <v>302</v>
      </c>
      <c r="G608" s="9" t="s">
        <v>1400</v>
      </c>
      <c r="H608" s="9" t="s">
        <v>279</v>
      </c>
      <c r="I608" s="10" t="s">
        <v>1601</v>
      </c>
      <c r="J608" s="11">
        <v>865.2</v>
      </c>
      <c r="K608" t="b">
        <f t="shared" si="45"/>
        <v>1</v>
      </c>
      <c r="L608" t="b">
        <f t="shared" si="46"/>
        <v>1</v>
      </c>
      <c r="M608" t="b">
        <f t="shared" si="47"/>
        <v>1</v>
      </c>
      <c r="N608" t="b">
        <f t="shared" si="48"/>
        <v>1</v>
      </c>
      <c r="O608" s="13">
        <f t="shared" si="49"/>
        <v>0</v>
      </c>
    </row>
    <row r="609" spans="1:15" ht="91.8" hidden="1" x14ac:dyDescent="0.3">
      <c r="A609" s="1" t="s">
        <v>302</v>
      </c>
      <c r="B609" s="1" t="s">
        <v>1400</v>
      </c>
      <c r="C609" s="1" t="s">
        <v>278</v>
      </c>
      <c r="D609" s="2" t="s">
        <v>1602</v>
      </c>
      <c r="E609" s="3">
        <v>865.2</v>
      </c>
      <c r="F609" s="8" t="s">
        <v>302</v>
      </c>
      <c r="G609" s="9" t="s">
        <v>1400</v>
      </c>
      <c r="H609" s="9" t="s">
        <v>278</v>
      </c>
      <c r="I609" s="10" t="s">
        <v>1602</v>
      </c>
      <c r="J609" s="11">
        <v>865.2</v>
      </c>
      <c r="K609" t="b">
        <f t="shared" si="45"/>
        <v>1</v>
      </c>
      <c r="L609" t="b">
        <f t="shared" si="46"/>
        <v>1</v>
      </c>
      <c r="M609" t="b">
        <f t="shared" si="47"/>
        <v>1</v>
      </c>
      <c r="N609" t="b">
        <f t="shared" si="48"/>
        <v>1</v>
      </c>
      <c r="O609" s="13">
        <f t="shared" si="49"/>
        <v>0</v>
      </c>
    </row>
    <row r="610" spans="1:15" ht="81.599999999999994" hidden="1" x14ac:dyDescent="0.3">
      <c r="A610" s="1" t="s">
        <v>302</v>
      </c>
      <c r="B610" s="1" t="s">
        <v>1400</v>
      </c>
      <c r="C610" s="1" t="s">
        <v>272</v>
      </c>
      <c r="D610" s="2" t="s">
        <v>806</v>
      </c>
      <c r="E610" s="3">
        <v>397.7</v>
      </c>
      <c r="F610" s="8" t="s">
        <v>302</v>
      </c>
      <c r="G610" s="9" t="s">
        <v>1400</v>
      </c>
      <c r="H610" s="9" t="s">
        <v>272</v>
      </c>
      <c r="I610" s="10" t="s">
        <v>806</v>
      </c>
      <c r="J610" s="11">
        <v>397.7</v>
      </c>
      <c r="K610" t="b">
        <f t="shared" si="45"/>
        <v>1</v>
      </c>
      <c r="L610" t="b">
        <f t="shared" si="46"/>
        <v>1</v>
      </c>
      <c r="M610" t="b">
        <f t="shared" si="47"/>
        <v>1</v>
      </c>
      <c r="N610" t="b">
        <f t="shared" si="48"/>
        <v>1</v>
      </c>
      <c r="O610" s="13">
        <f t="shared" si="49"/>
        <v>0</v>
      </c>
    </row>
    <row r="611" spans="1:15" ht="51" hidden="1" x14ac:dyDescent="0.3">
      <c r="A611" s="1" t="s">
        <v>302</v>
      </c>
      <c r="B611" s="1" t="s">
        <v>1400</v>
      </c>
      <c r="C611" s="1" t="s">
        <v>273</v>
      </c>
      <c r="D611" s="2" t="s">
        <v>808</v>
      </c>
      <c r="E611" s="3">
        <v>467.5</v>
      </c>
      <c r="F611" s="8" t="s">
        <v>302</v>
      </c>
      <c r="G611" s="9" t="s">
        <v>1400</v>
      </c>
      <c r="H611" s="9" t="s">
        <v>273</v>
      </c>
      <c r="I611" s="10" t="s">
        <v>808</v>
      </c>
      <c r="J611" s="11">
        <v>467.5</v>
      </c>
      <c r="K611" t="b">
        <f t="shared" si="45"/>
        <v>1</v>
      </c>
      <c r="L611" t="b">
        <f t="shared" si="46"/>
        <v>1</v>
      </c>
      <c r="M611" t="b">
        <f t="shared" si="47"/>
        <v>1</v>
      </c>
      <c r="N611" t="b">
        <f t="shared" si="48"/>
        <v>1</v>
      </c>
      <c r="O611" s="13">
        <f t="shared" si="49"/>
        <v>0</v>
      </c>
    </row>
    <row r="612" spans="1:15" ht="40.799999999999997" hidden="1" x14ac:dyDescent="0.3">
      <c r="A612" s="1" t="s">
        <v>302</v>
      </c>
      <c r="B612" s="1" t="s">
        <v>1400</v>
      </c>
      <c r="C612" s="1" t="s">
        <v>266</v>
      </c>
      <c r="D612" s="2" t="s">
        <v>1593</v>
      </c>
      <c r="E612" s="3">
        <v>292.5</v>
      </c>
      <c r="F612" s="8" t="s">
        <v>302</v>
      </c>
      <c r="G612" s="9" t="s">
        <v>1400</v>
      </c>
      <c r="H612" s="9" t="s">
        <v>266</v>
      </c>
      <c r="I612" s="10" t="s">
        <v>1593</v>
      </c>
      <c r="J612" s="11">
        <v>292.5</v>
      </c>
      <c r="K612" t="b">
        <f t="shared" si="45"/>
        <v>1</v>
      </c>
      <c r="L612" t="b">
        <f t="shared" si="46"/>
        <v>1</v>
      </c>
      <c r="M612" t="b">
        <f t="shared" si="47"/>
        <v>1</v>
      </c>
      <c r="N612" t="b">
        <f t="shared" si="48"/>
        <v>1</v>
      </c>
      <c r="O612" s="13">
        <f t="shared" si="49"/>
        <v>0</v>
      </c>
    </row>
    <row r="613" spans="1:15" ht="61.2" hidden="1" x14ac:dyDescent="0.3">
      <c r="A613" s="1" t="s">
        <v>302</v>
      </c>
      <c r="B613" s="1" t="s">
        <v>1400</v>
      </c>
      <c r="C613" s="1" t="s">
        <v>267</v>
      </c>
      <c r="D613" s="2" t="s">
        <v>1594</v>
      </c>
      <c r="E613" s="3">
        <v>292.5</v>
      </c>
      <c r="F613" s="8" t="s">
        <v>302</v>
      </c>
      <c r="G613" s="9" t="s">
        <v>1400</v>
      </c>
      <c r="H613" s="9" t="s">
        <v>267</v>
      </c>
      <c r="I613" s="10" t="s">
        <v>1594</v>
      </c>
      <c r="J613" s="11">
        <v>292.5</v>
      </c>
      <c r="K613" t="b">
        <f t="shared" si="45"/>
        <v>1</v>
      </c>
      <c r="L613" t="b">
        <f t="shared" si="46"/>
        <v>1</v>
      </c>
      <c r="M613" t="b">
        <f t="shared" si="47"/>
        <v>1</v>
      </c>
      <c r="N613" t="b">
        <f t="shared" si="48"/>
        <v>1</v>
      </c>
      <c r="O613" s="13">
        <f t="shared" si="49"/>
        <v>0</v>
      </c>
    </row>
    <row r="614" spans="1:15" ht="61.2" hidden="1" x14ac:dyDescent="0.3">
      <c r="A614" s="1" t="s">
        <v>302</v>
      </c>
      <c r="B614" s="1" t="s">
        <v>1400</v>
      </c>
      <c r="C614" s="1" t="s">
        <v>274</v>
      </c>
      <c r="D614" s="2" t="s">
        <v>1603</v>
      </c>
      <c r="E614" s="3">
        <v>292.5</v>
      </c>
      <c r="F614" s="8" t="s">
        <v>302</v>
      </c>
      <c r="G614" s="9" t="s">
        <v>1400</v>
      </c>
      <c r="H614" s="9" t="s">
        <v>274</v>
      </c>
      <c r="I614" s="10" t="s">
        <v>1603</v>
      </c>
      <c r="J614" s="11">
        <v>292.5</v>
      </c>
      <c r="K614" t="b">
        <f t="shared" si="45"/>
        <v>1</v>
      </c>
      <c r="L614" t="b">
        <f t="shared" si="46"/>
        <v>1</v>
      </c>
      <c r="M614" t="b">
        <f t="shared" si="47"/>
        <v>1</v>
      </c>
      <c r="N614" t="b">
        <f t="shared" si="48"/>
        <v>1</v>
      </c>
      <c r="O614" s="13">
        <f t="shared" si="49"/>
        <v>0</v>
      </c>
    </row>
    <row r="615" spans="1:15" ht="61.2" hidden="1" x14ac:dyDescent="0.3">
      <c r="A615" s="1" t="s">
        <v>302</v>
      </c>
      <c r="B615" s="1" t="s">
        <v>1400</v>
      </c>
      <c r="C615" s="1" t="s">
        <v>92</v>
      </c>
      <c r="D615" s="2" t="s">
        <v>1493</v>
      </c>
      <c r="E615" s="3">
        <v>709.82888000000003</v>
      </c>
      <c r="F615" s="8" t="s">
        <v>302</v>
      </c>
      <c r="G615" s="9" t="s">
        <v>1400</v>
      </c>
      <c r="H615" s="9" t="s">
        <v>92</v>
      </c>
      <c r="I615" s="10" t="s">
        <v>1493</v>
      </c>
      <c r="J615" s="11">
        <v>709.82899999999995</v>
      </c>
      <c r="K615" t="b">
        <f t="shared" si="45"/>
        <v>1</v>
      </c>
      <c r="L615" t="b">
        <f t="shared" si="46"/>
        <v>1</v>
      </c>
      <c r="M615" t="b">
        <f t="shared" si="47"/>
        <v>1</v>
      </c>
      <c r="N615" t="b">
        <f t="shared" si="48"/>
        <v>1</v>
      </c>
      <c r="O615" s="13">
        <f t="shared" si="49"/>
        <v>-1.199999999244028E-4</v>
      </c>
    </row>
    <row r="616" spans="1:15" ht="40.799999999999997" hidden="1" x14ac:dyDescent="0.3">
      <c r="A616" s="1" t="s">
        <v>302</v>
      </c>
      <c r="B616" s="1" t="s">
        <v>1400</v>
      </c>
      <c r="C616" s="1" t="s">
        <v>102</v>
      </c>
      <c r="D616" s="2" t="s">
        <v>1498</v>
      </c>
      <c r="E616" s="3">
        <v>709.82888000000003</v>
      </c>
      <c r="F616" s="8" t="s">
        <v>302</v>
      </c>
      <c r="G616" s="9" t="s">
        <v>1400</v>
      </c>
      <c r="H616" s="9" t="s">
        <v>102</v>
      </c>
      <c r="I616" s="10" t="s">
        <v>1498</v>
      </c>
      <c r="J616" s="11">
        <v>709.82899999999995</v>
      </c>
      <c r="K616" t="b">
        <f t="shared" si="45"/>
        <v>1</v>
      </c>
      <c r="L616" t="b">
        <f t="shared" si="46"/>
        <v>1</v>
      </c>
      <c r="M616" t="b">
        <f t="shared" si="47"/>
        <v>1</v>
      </c>
      <c r="N616" t="b">
        <f t="shared" si="48"/>
        <v>1</v>
      </c>
      <c r="O616" s="13">
        <f t="shared" si="49"/>
        <v>-1.199999999244028E-4</v>
      </c>
    </row>
    <row r="617" spans="1:15" ht="132.6" hidden="1" x14ac:dyDescent="0.3">
      <c r="A617" s="1" t="s">
        <v>302</v>
      </c>
      <c r="B617" s="1" t="s">
        <v>1400</v>
      </c>
      <c r="C617" s="1" t="s">
        <v>275</v>
      </c>
      <c r="D617" s="2" t="s">
        <v>1604</v>
      </c>
      <c r="E617" s="3">
        <v>709.82888000000003</v>
      </c>
      <c r="F617" s="8" t="s">
        <v>302</v>
      </c>
      <c r="G617" s="9" t="s">
        <v>1400</v>
      </c>
      <c r="H617" s="9" t="s">
        <v>275</v>
      </c>
      <c r="I617" s="10" t="s">
        <v>1604</v>
      </c>
      <c r="J617" s="11">
        <v>709.82899999999995</v>
      </c>
      <c r="K617" t="b">
        <f t="shared" si="45"/>
        <v>1</v>
      </c>
      <c r="L617" t="b">
        <f t="shared" si="46"/>
        <v>1</v>
      </c>
      <c r="M617" t="b">
        <f t="shared" si="47"/>
        <v>1</v>
      </c>
      <c r="N617" t="b">
        <f t="shared" si="48"/>
        <v>1</v>
      </c>
      <c r="O617" s="13">
        <f t="shared" si="49"/>
        <v>-1.199999999244028E-4</v>
      </c>
    </row>
    <row r="618" spans="1:15" ht="51" hidden="1" x14ac:dyDescent="0.3">
      <c r="A618" s="1" t="s">
        <v>302</v>
      </c>
      <c r="B618" s="1" t="s">
        <v>1422</v>
      </c>
      <c r="C618" s="1" t="s">
        <v>263</v>
      </c>
      <c r="D618" s="2" t="s">
        <v>1459</v>
      </c>
      <c r="E618" s="3">
        <v>98</v>
      </c>
      <c r="F618" s="8" t="s">
        <v>302</v>
      </c>
      <c r="G618" s="9" t="s">
        <v>1422</v>
      </c>
      <c r="H618" s="9" t="s">
        <v>263</v>
      </c>
      <c r="I618" s="10" t="s">
        <v>1459</v>
      </c>
      <c r="J618" s="11">
        <v>98</v>
      </c>
      <c r="K618" t="b">
        <f t="shared" si="45"/>
        <v>1</v>
      </c>
      <c r="L618" t="b">
        <f t="shared" si="46"/>
        <v>1</v>
      </c>
      <c r="M618" t="b">
        <f t="shared" si="47"/>
        <v>1</v>
      </c>
      <c r="N618" t="b">
        <f t="shared" si="48"/>
        <v>1</v>
      </c>
      <c r="O618" s="13">
        <f t="shared" si="49"/>
        <v>0</v>
      </c>
    </row>
    <row r="619" spans="1:15" ht="51" hidden="1" x14ac:dyDescent="0.3">
      <c r="A619" s="1" t="s">
        <v>302</v>
      </c>
      <c r="B619" s="1" t="s">
        <v>1422</v>
      </c>
      <c r="C619" s="1" t="s">
        <v>264</v>
      </c>
      <c r="D619" s="2" t="s">
        <v>1460</v>
      </c>
      <c r="E619" s="3">
        <v>98</v>
      </c>
      <c r="F619" s="8" t="s">
        <v>302</v>
      </c>
      <c r="G619" s="9" t="s">
        <v>1422</v>
      </c>
      <c r="H619" s="9" t="s">
        <v>264</v>
      </c>
      <c r="I619" s="10" t="s">
        <v>1460</v>
      </c>
      <c r="J619" s="11">
        <v>98</v>
      </c>
      <c r="K619" t="b">
        <f t="shared" si="45"/>
        <v>1</v>
      </c>
      <c r="L619" t="b">
        <f t="shared" si="46"/>
        <v>1</v>
      </c>
      <c r="M619" t="b">
        <f t="shared" si="47"/>
        <v>1</v>
      </c>
      <c r="N619" t="b">
        <f t="shared" si="48"/>
        <v>1</v>
      </c>
      <c r="O619" s="13">
        <f t="shared" si="49"/>
        <v>0</v>
      </c>
    </row>
    <row r="620" spans="1:15" ht="91.8" hidden="1" x14ac:dyDescent="0.3">
      <c r="A620" s="1" t="s">
        <v>302</v>
      </c>
      <c r="B620" s="1" t="s">
        <v>1422</v>
      </c>
      <c r="C620" s="1" t="s">
        <v>425</v>
      </c>
      <c r="D620" s="2" t="s">
        <v>1624</v>
      </c>
      <c r="E620" s="3">
        <v>98</v>
      </c>
      <c r="F620" s="8" t="s">
        <v>302</v>
      </c>
      <c r="G620" s="9" t="s">
        <v>1422</v>
      </c>
      <c r="H620" s="9" t="s">
        <v>425</v>
      </c>
      <c r="I620" s="10" t="s">
        <v>1624</v>
      </c>
      <c r="J620" s="11">
        <v>98</v>
      </c>
      <c r="K620" t="b">
        <f t="shared" si="45"/>
        <v>1</v>
      </c>
      <c r="L620" t="b">
        <f t="shared" si="46"/>
        <v>1</v>
      </c>
      <c r="M620" t="b">
        <f t="shared" si="47"/>
        <v>1</v>
      </c>
      <c r="N620" t="b">
        <f t="shared" si="48"/>
        <v>1</v>
      </c>
      <c r="O620" s="13">
        <f t="shared" si="49"/>
        <v>0</v>
      </c>
    </row>
    <row r="621" spans="1:15" ht="36" hidden="1" x14ac:dyDescent="0.3">
      <c r="A621" s="1" t="s">
        <v>302</v>
      </c>
      <c r="B621" s="1" t="s">
        <v>1422</v>
      </c>
      <c r="C621" s="1" t="s">
        <v>1332</v>
      </c>
      <c r="D621" s="2" t="s">
        <v>1368</v>
      </c>
      <c r="E621" s="3">
        <v>98</v>
      </c>
      <c r="F621" s="8" t="s">
        <v>302</v>
      </c>
      <c r="G621" s="9" t="s">
        <v>1422</v>
      </c>
      <c r="H621" s="9" t="s">
        <v>1332</v>
      </c>
      <c r="I621" s="10" t="s">
        <v>1368</v>
      </c>
      <c r="J621" s="11">
        <v>98</v>
      </c>
      <c r="K621" t="b">
        <f t="shared" si="45"/>
        <v>1</v>
      </c>
      <c r="L621" t="b">
        <f t="shared" si="46"/>
        <v>1</v>
      </c>
      <c r="M621" t="b">
        <f t="shared" si="47"/>
        <v>1</v>
      </c>
      <c r="N621" t="b">
        <f t="shared" si="48"/>
        <v>1</v>
      </c>
      <c r="O621" s="13">
        <f t="shared" si="49"/>
        <v>0</v>
      </c>
    </row>
    <row r="622" spans="1:15" ht="40.799999999999997" hidden="1" x14ac:dyDescent="0.3">
      <c r="A622" s="1" t="s">
        <v>302</v>
      </c>
      <c r="B622" s="1" t="s">
        <v>1422</v>
      </c>
      <c r="C622" s="1" t="s">
        <v>266</v>
      </c>
      <c r="D622" s="2" t="s">
        <v>1593</v>
      </c>
      <c r="E622" s="3">
        <v>18749.7</v>
      </c>
      <c r="F622" s="8" t="s">
        <v>302</v>
      </c>
      <c r="G622" s="9" t="s">
        <v>1422</v>
      </c>
      <c r="H622" s="9" t="s">
        <v>266</v>
      </c>
      <c r="I622" s="10" t="s">
        <v>1593</v>
      </c>
      <c r="J622" s="11">
        <v>18749.7</v>
      </c>
      <c r="K622" t="b">
        <f t="shared" si="45"/>
        <v>1</v>
      </c>
      <c r="L622" t="b">
        <f t="shared" si="46"/>
        <v>1</v>
      </c>
      <c r="M622" t="b">
        <f t="shared" si="47"/>
        <v>1</v>
      </c>
      <c r="N622" t="b">
        <f t="shared" si="48"/>
        <v>1</v>
      </c>
      <c r="O622" s="13">
        <f t="shared" si="49"/>
        <v>0</v>
      </c>
    </row>
    <row r="623" spans="1:15" ht="61.2" hidden="1" x14ac:dyDescent="0.3">
      <c r="A623" s="1" t="s">
        <v>302</v>
      </c>
      <c r="B623" s="1" t="s">
        <v>1422</v>
      </c>
      <c r="C623" s="1" t="s">
        <v>267</v>
      </c>
      <c r="D623" s="2" t="s">
        <v>1594</v>
      </c>
      <c r="E623" s="3">
        <v>18749.7</v>
      </c>
      <c r="F623" s="8" t="s">
        <v>302</v>
      </c>
      <c r="G623" s="9" t="s">
        <v>1422</v>
      </c>
      <c r="H623" s="9" t="s">
        <v>267</v>
      </c>
      <c r="I623" s="10" t="s">
        <v>1594</v>
      </c>
      <c r="J623" s="11">
        <v>18749.7</v>
      </c>
      <c r="K623" t="b">
        <f t="shared" si="45"/>
        <v>1</v>
      </c>
      <c r="L623" t="b">
        <f t="shared" si="46"/>
        <v>1</v>
      </c>
      <c r="M623" t="b">
        <f t="shared" si="47"/>
        <v>1</v>
      </c>
      <c r="N623" t="b">
        <f t="shared" si="48"/>
        <v>1</v>
      </c>
      <c r="O623" s="13">
        <f t="shared" si="49"/>
        <v>0</v>
      </c>
    </row>
    <row r="624" spans="1:15" ht="51" hidden="1" x14ac:dyDescent="0.3">
      <c r="A624" s="1" t="s">
        <v>302</v>
      </c>
      <c r="B624" s="1" t="s">
        <v>1422</v>
      </c>
      <c r="C624" s="1" t="s">
        <v>284</v>
      </c>
      <c r="D624" s="2" t="s">
        <v>1611</v>
      </c>
      <c r="E624" s="3">
        <v>16079</v>
      </c>
      <c r="F624" s="8" t="s">
        <v>302</v>
      </c>
      <c r="G624" s="9" t="s">
        <v>1422</v>
      </c>
      <c r="H624" s="9" t="s">
        <v>284</v>
      </c>
      <c r="I624" s="10" t="s">
        <v>1611</v>
      </c>
      <c r="J624" s="11">
        <v>16079</v>
      </c>
      <c r="K624" t="b">
        <f t="shared" si="45"/>
        <v>1</v>
      </c>
      <c r="L624" t="b">
        <f t="shared" si="46"/>
        <v>1</v>
      </c>
      <c r="M624" t="b">
        <f t="shared" si="47"/>
        <v>1</v>
      </c>
      <c r="N624" t="b">
        <f t="shared" si="48"/>
        <v>1</v>
      </c>
      <c r="O624" s="13">
        <f t="shared" si="49"/>
        <v>0</v>
      </c>
    </row>
    <row r="625" spans="1:15" ht="51" hidden="1" x14ac:dyDescent="0.3">
      <c r="A625" s="1" t="s">
        <v>302</v>
      </c>
      <c r="B625" s="1" t="s">
        <v>1422</v>
      </c>
      <c r="C625" s="1" t="s">
        <v>285</v>
      </c>
      <c r="D625" s="2" t="s">
        <v>1612</v>
      </c>
      <c r="E625" s="3">
        <v>2670.7</v>
      </c>
      <c r="F625" s="8" t="s">
        <v>302</v>
      </c>
      <c r="G625" s="9" t="s">
        <v>1422</v>
      </c>
      <c r="H625" s="9" t="s">
        <v>285</v>
      </c>
      <c r="I625" s="10" t="s">
        <v>1612</v>
      </c>
      <c r="J625" s="11">
        <v>2670.7</v>
      </c>
      <c r="K625" t="b">
        <f t="shared" si="45"/>
        <v>1</v>
      </c>
      <c r="L625" t="b">
        <f t="shared" si="46"/>
        <v>1</v>
      </c>
      <c r="M625" t="b">
        <f t="shared" si="47"/>
        <v>1</v>
      </c>
      <c r="N625" t="b">
        <f t="shared" si="48"/>
        <v>1</v>
      </c>
      <c r="O625" s="13">
        <f t="shared" si="49"/>
        <v>0</v>
      </c>
    </row>
    <row r="626" spans="1:15" ht="51" hidden="1" x14ac:dyDescent="0.3">
      <c r="A626" s="1" t="s">
        <v>302</v>
      </c>
      <c r="B626" s="1" t="s">
        <v>1422</v>
      </c>
      <c r="C626" s="1" t="s">
        <v>289</v>
      </c>
      <c r="D626" s="2" t="s">
        <v>1613</v>
      </c>
      <c r="E626" s="3">
        <v>4175.8</v>
      </c>
      <c r="F626" s="8" t="s">
        <v>302</v>
      </c>
      <c r="G626" s="9" t="s">
        <v>1422</v>
      </c>
      <c r="H626" s="9" t="s">
        <v>289</v>
      </c>
      <c r="I626" s="10" t="s">
        <v>1613</v>
      </c>
      <c r="J626" s="11">
        <v>4175.8</v>
      </c>
      <c r="K626" t="b">
        <f t="shared" si="45"/>
        <v>1</v>
      </c>
      <c r="L626" t="b">
        <f t="shared" si="46"/>
        <v>1</v>
      </c>
      <c r="M626" t="b">
        <f t="shared" si="47"/>
        <v>1</v>
      </c>
      <c r="N626" t="b">
        <f t="shared" si="48"/>
        <v>1</v>
      </c>
      <c r="O626" s="13">
        <f t="shared" si="49"/>
        <v>0</v>
      </c>
    </row>
    <row r="627" spans="1:15" ht="91.8" hidden="1" x14ac:dyDescent="0.3">
      <c r="A627" s="1" t="s">
        <v>302</v>
      </c>
      <c r="B627" s="1" t="s">
        <v>1422</v>
      </c>
      <c r="C627" s="1" t="s">
        <v>290</v>
      </c>
      <c r="D627" s="2" t="s">
        <v>1614</v>
      </c>
      <c r="E627" s="3">
        <v>4175.8</v>
      </c>
      <c r="F627" s="8" t="s">
        <v>302</v>
      </c>
      <c r="G627" s="9" t="s">
        <v>1422</v>
      </c>
      <c r="H627" s="9" t="s">
        <v>290</v>
      </c>
      <c r="I627" s="10" t="s">
        <v>1614</v>
      </c>
      <c r="J627" s="11">
        <v>4175.8</v>
      </c>
      <c r="K627" t="b">
        <f t="shared" si="45"/>
        <v>1</v>
      </c>
      <c r="L627" t="b">
        <f t="shared" si="46"/>
        <v>1</v>
      </c>
      <c r="M627" t="b">
        <f t="shared" si="47"/>
        <v>1</v>
      </c>
      <c r="N627" t="b">
        <f t="shared" si="48"/>
        <v>1</v>
      </c>
      <c r="O627" s="13">
        <f t="shared" si="49"/>
        <v>0</v>
      </c>
    </row>
    <row r="628" spans="1:15" ht="60" hidden="1" x14ac:dyDescent="0.3">
      <c r="A628" s="1" t="s">
        <v>302</v>
      </c>
      <c r="B628" s="1" t="s">
        <v>1422</v>
      </c>
      <c r="C628" s="1" t="s">
        <v>291</v>
      </c>
      <c r="D628" s="2" t="s">
        <v>1615</v>
      </c>
      <c r="E628" s="3">
        <v>4175.8</v>
      </c>
      <c r="F628" s="8" t="s">
        <v>302</v>
      </c>
      <c r="G628" s="9" t="s">
        <v>1422</v>
      </c>
      <c r="H628" s="9" t="s">
        <v>291</v>
      </c>
      <c r="I628" s="10" t="s">
        <v>1615</v>
      </c>
      <c r="J628" s="11">
        <v>4175.8</v>
      </c>
      <c r="K628" t="b">
        <f t="shared" si="45"/>
        <v>1</v>
      </c>
      <c r="L628" t="b">
        <f t="shared" si="46"/>
        <v>1</v>
      </c>
      <c r="M628" t="b">
        <f t="shared" si="47"/>
        <v>1</v>
      </c>
      <c r="N628" t="b">
        <f t="shared" si="48"/>
        <v>1</v>
      </c>
      <c r="O628" s="13">
        <f t="shared" si="49"/>
        <v>0</v>
      </c>
    </row>
    <row r="629" spans="1:15" ht="61.2" hidden="1" x14ac:dyDescent="0.3">
      <c r="A629" s="1" t="s">
        <v>302</v>
      </c>
      <c r="B629" s="1" t="s">
        <v>1422</v>
      </c>
      <c r="C629" s="1" t="s">
        <v>286</v>
      </c>
      <c r="D629" s="2" t="s">
        <v>874</v>
      </c>
      <c r="E629" s="3">
        <v>4175.8</v>
      </c>
      <c r="F629" s="8" t="s">
        <v>302</v>
      </c>
      <c r="G629" s="9" t="s">
        <v>1422</v>
      </c>
      <c r="H629" s="9" t="s">
        <v>286</v>
      </c>
      <c r="I629" s="10" t="s">
        <v>874</v>
      </c>
      <c r="J629" s="11">
        <v>4175.8</v>
      </c>
      <c r="K629" t="b">
        <f t="shared" si="45"/>
        <v>1</v>
      </c>
      <c r="L629" t="b">
        <f t="shared" si="46"/>
        <v>1</v>
      </c>
      <c r="M629" t="b">
        <f t="shared" si="47"/>
        <v>1</v>
      </c>
      <c r="N629" t="b">
        <f t="shared" si="48"/>
        <v>1</v>
      </c>
      <c r="O629" s="13">
        <f t="shared" si="49"/>
        <v>0</v>
      </c>
    </row>
    <row r="630" spans="1:15" ht="61.2" hidden="1" x14ac:dyDescent="0.3">
      <c r="A630" s="1" t="s">
        <v>302</v>
      </c>
      <c r="B630" s="1" t="s">
        <v>1422</v>
      </c>
      <c r="C630" s="1" t="s">
        <v>269</v>
      </c>
      <c r="D630" s="2" t="s">
        <v>1597</v>
      </c>
      <c r="E630" s="3">
        <v>2874.3</v>
      </c>
      <c r="F630" s="8" t="s">
        <v>302</v>
      </c>
      <c r="G630" s="9" t="s">
        <v>1422</v>
      </c>
      <c r="H630" s="9" t="s">
        <v>269</v>
      </c>
      <c r="I630" s="10" t="s">
        <v>1597</v>
      </c>
      <c r="J630" s="11">
        <v>2874.3</v>
      </c>
      <c r="K630" t="b">
        <f t="shared" si="45"/>
        <v>1</v>
      </c>
      <c r="L630" t="b">
        <f t="shared" si="46"/>
        <v>1</v>
      </c>
      <c r="M630" t="b">
        <f t="shared" si="47"/>
        <v>1</v>
      </c>
      <c r="N630" t="b">
        <f t="shared" si="48"/>
        <v>1</v>
      </c>
      <c r="O630" s="13">
        <f t="shared" si="49"/>
        <v>0</v>
      </c>
    </row>
    <row r="631" spans="1:15" ht="61.2" hidden="1" x14ac:dyDescent="0.3">
      <c r="A631" s="1" t="s">
        <v>302</v>
      </c>
      <c r="B631" s="1" t="s">
        <v>1422</v>
      </c>
      <c r="C631" s="1" t="s">
        <v>292</v>
      </c>
      <c r="D631" s="2" t="s">
        <v>1616</v>
      </c>
      <c r="E631" s="3">
        <v>2874.3</v>
      </c>
      <c r="F631" s="8" t="s">
        <v>302</v>
      </c>
      <c r="G631" s="9" t="s">
        <v>1422</v>
      </c>
      <c r="H631" s="9" t="s">
        <v>292</v>
      </c>
      <c r="I631" s="10" t="s">
        <v>1616</v>
      </c>
      <c r="J631" s="11">
        <v>2874.3</v>
      </c>
      <c r="K631" t="b">
        <f t="shared" si="45"/>
        <v>1</v>
      </c>
      <c r="L631" t="b">
        <f t="shared" si="46"/>
        <v>1</v>
      </c>
      <c r="M631" t="b">
        <f t="shared" si="47"/>
        <v>1</v>
      </c>
      <c r="N631" t="b">
        <f t="shared" si="48"/>
        <v>1</v>
      </c>
      <c r="O631" s="13">
        <f t="shared" si="49"/>
        <v>0</v>
      </c>
    </row>
    <row r="632" spans="1:15" ht="81.599999999999994" hidden="1" x14ac:dyDescent="0.3">
      <c r="A632" s="1" t="s">
        <v>302</v>
      </c>
      <c r="B632" s="1" t="s">
        <v>1422</v>
      </c>
      <c r="C632" s="1" t="s">
        <v>293</v>
      </c>
      <c r="D632" s="2" t="s">
        <v>1617</v>
      </c>
      <c r="E632" s="3">
        <v>2874.3</v>
      </c>
      <c r="F632" s="8" t="s">
        <v>302</v>
      </c>
      <c r="G632" s="9" t="s">
        <v>1422</v>
      </c>
      <c r="H632" s="9" t="s">
        <v>293</v>
      </c>
      <c r="I632" s="10" t="s">
        <v>1617</v>
      </c>
      <c r="J632" s="11">
        <v>2874.3</v>
      </c>
      <c r="K632" t="b">
        <f t="shared" si="45"/>
        <v>1</v>
      </c>
      <c r="L632" t="b">
        <f t="shared" si="46"/>
        <v>1</v>
      </c>
      <c r="M632" t="b">
        <f t="shared" si="47"/>
        <v>1</v>
      </c>
      <c r="N632" t="b">
        <f t="shared" si="48"/>
        <v>1</v>
      </c>
      <c r="O632" s="13">
        <f t="shared" si="49"/>
        <v>0</v>
      </c>
    </row>
    <row r="633" spans="1:15" ht="40.799999999999997" hidden="1" x14ac:dyDescent="0.3">
      <c r="A633" s="1" t="s">
        <v>302</v>
      </c>
      <c r="B633" s="1" t="s">
        <v>1422</v>
      </c>
      <c r="C633" s="1" t="s">
        <v>287</v>
      </c>
      <c r="D633" s="2" t="s">
        <v>1158</v>
      </c>
      <c r="E633" s="3">
        <v>2874.3</v>
      </c>
      <c r="F633" s="8" t="s">
        <v>302</v>
      </c>
      <c r="G633" s="9" t="s">
        <v>1422</v>
      </c>
      <c r="H633" s="9" t="s">
        <v>287</v>
      </c>
      <c r="I633" s="10" t="s">
        <v>1158</v>
      </c>
      <c r="J633" s="11">
        <v>2874.3</v>
      </c>
      <c r="K633" t="b">
        <f t="shared" si="45"/>
        <v>1</v>
      </c>
      <c r="L633" t="b">
        <f t="shared" si="46"/>
        <v>1</v>
      </c>
      <c r="M633" t="b">
        <f t="shared" si="47"/>
        <v>1</v>
      </c>
      <c r="N633" t="b">
        <f t="shared" si="48"/>
        <v>1</v>
      </c>
      <c r="O633" s="13">
        <f t="shared" si="49"/>
        <v>0</v>
      </c>
    </row>
    <row r="634" spans="1:15" ht="51" hidden="1" x14ac:dyDescent="0.3">
      <c r="A634" s="1" t="s">
        <v>302</v>
      </c>
      <c r="B634" s="1" t="s">
        <v>1422</v>
      </c>
      <c r="C634" s="1" t="s">
        <v>62</v>
      </c>
      <c r="D634" s="2" t="s">
        <v>1196</v>
      </c>
      <c r="E634" s="3">
        <v>402.875</v>
      </c>
      <c r="F634" s="8" t="s">
        <v>302</v>
      </c>
      <c r="G634" s="9" t="s">
        <v>1422</v>
      </c>
      <c r="H634" s="9" t="s">
        <v>62</v>
      </c>
      <c r="I634" s="10" t="s">
        <v>1196</v>
      </c>
      <c r="J634" s="11">
        <v>402.875</v>
      </c>
      <c r="K634" t="b">
        <f t="shared" si="45"/>
        <v>1</v>
      </c>
      <c r="L634" t="b">
        <f t="shared" si="46"/>
        <v>1</v>
      </c>
      <c r="M634" t="b">
        <f t="shared" si="47"/>
        <v>1</v>
      </c>
      <c r="N634" t="b">
        <f t="shared" si="48"/>
        <v>1</v>
      </c>
      <c r="O634" s="13">
        <f t="shared" si="49"/>
        <v>0</v>
      </c>
    </row>
    <row r="635" spans="1:15" ht="71.400000000000006" hidden="1" x14ac:dyDescent="0.3">
      <c r="A635" s="1" t="s">
        <v>302</v>
      </c>
      <c r="B635" s="1" t="s">
        <v>1422</v>
      </c>
      <c r="C635" s="1" t="s">
        <v>527</v>
      </c>
      <c r="D635" s="2" t="s">
        <v>114</v>
      </c>
      <c r="E635" s="3">
        <v>402.875</v>
      </c>
      <c r="F635" s="8" t="s">
        <v>302</v>
      </c>
      <c r="G635" s="9" t="s">
        <v>1422</v>
      </c>
      <c r="H635" s="9" t="s">
        <v>527</v>
      </c>
      <c r="I635" s="10" t="s">
        <v>114</v>
      </c>
      <c r="J635" s="11">
        <v>402.875</v>
      </c>
      <c r="K635" t="b">
        <f t="shared" si="45"/>
        <v>1</v>
      </c>
      <c r="L635" t="b">
        <f t="shared" si="46"/>
        <v>1</v>
      </c>
      <c r="M635" t="b">
        <f t="shared" si="47"/>
        <v>1</v>
      </c>
      <c r="N635" t="b">
        <f t="shared" si="48"/>
        <v>1</v>
      </c>
      <c r="O635" s="13">
        <f t="shared" si="49"/>
        <v>0</v>
      </c>
    </row>
    <row r="636" spans="1:15" ht="51" hidden="1" x14ac:dyDescent="0.3">
      <c r="A636" s="1" t="s">
        <v>302</v>
      </c>
      <c r="B636" s="1" t="s">
        <v>1423</v>
      </c>
      <c r="C636" s="1" t="s">
        <v>263</v>
      </c>
      <c r="D636" s="2" t="s">
        <v>1459</v>
      </c>
      <c r="E636" s="3">
        <v>10754.999999999998</v>
      </c>
      <c r="F636" s="8" t="s">
        <v>302</v>
      </c>
      <c r="G636" s="9" t="s">
        <v>1423</v>
      </c>
      <c r="H636" s="9" t="s">
        <v>263</v>
      </c>
      <c r="I636" s="10" t="s">
        <v>1459</v>
      </c>
      <c r="J636" s="11">
        <v>10755</v>
      </c>
      <c r="K636" t="b">
        <f t="shared" si="45"/>
        <v>1</v>
      </c>
      <c r="L636" t="b">
        <f t="shared" si="46"/>
        <v>1</v>
      </c>
      <c r="M636" t="b">
        <f t="shared" si="47"/>
        <v>1</v>
      </c>
      <c r="N636" t="b">
        <f t="shared" si="48"/>
        <v>1</v>
      </c>
      <c r="O636" s="13">
        <f t="shared" si="49"/>
        <v>0</v>
      </c>
    </row>
    <row r="637" spans="1:15" ht="40.799999999999997" hidden="1" x14ac:dyDescent="0.3">
      <c r="A637" s="1" t="s">
        <v>302</v>
      </c>
      <c r="B637" s="1" t="s">
        <v>1423</v>
      </c>
      <c r="C637" s="1" t="s">
        <v>295</v>
      </c>
      <c r="D637" s="2" t="s">
        <v>1618</v>
      </c>
      <c r="E637" s="3">
        <v>10754.999999999998</v>
      </c>
      <c r="F637" s="8" t="s">
        <v>302</v>
      </c>
      <c r="G637" s="9" t="s">
        <v>1423</v>
      </c>
      <c r="H637" s="9" t="s">
        <v>295</v>
      </c>
      <c r="I637" s="10" t="s">
        <v>1618</v>
      </c>
      <c r="J637" s="11">
        <v>10755</v>
      </c>
      <c r="K637" t="b">
        <f t="shared" si="45"/>
        <v>1</v>
      </c>
      <c r="L637" t="b">
        <f t="shared" si="46"/>
        <v>1</v>
      </c>
      <c r="M637" t="b">
        <f t="shared" si="47"/>
        <v>1</v>
      </c>
      <c r="N637" t="b">
        <f t="shared" si="48"/>
        <v>1</v>
      </c>
      <c r="O637" s="13">
        <f t="shared" si="49"/>
        <v>0</v>
      </c>
    </row>
    <row r="638" spans="1:15" ht="48" hidden="1" x14ac:dyDescent="0.3">
      <c r="A638" s="1" t="s">
        <v>302</v>
      </c>
      <c r="B638" s="1" t="s">
        <v>1423</v>
      </c>
      <c r="C638" s="1" t="s">
        <v>296</v>
      </c>
      <c r="D638" s="2" t="s">
        <v>1619</v>
      </c>
      <c r="E638" s="3">
        <v>10754.999999999998</v>
      </c>
      <c r="F638" s="8" t="s">
        <v>302</v>
      </c>
      <c r="G638" s="9" t="s">
        <v>1423</v>
      </c>
      <c r="H638" s="9" t="s">
        <v>296</v>
      </c>
      <c r="I638" s="10" t="s">
        <v>1619</v>
      </c>
      <c r="J638" s="11">
        <v>10755</v>
      </c>
      <c r="K638" t="b">
        <f t="shared" si="45"/>
        <v>1</v>
      </c>
      <c r="L638" t="b">
        <f t="shared" si="46"/>
        <v>1</v>
      </c>
      <c r="M638" t="b">
        <f t="shared" si="47"/>
        <v>1</v>
      </c>
      <c r="N638" t="b">
        <f t="shared" si="48"/>
        <v>1</v>
      </c>
      <c r="O638" s="13">
        <f t="shared" si="49"/>
        <v>0</v>
      </c>
    </row>
    <row r="639" spans="1:15" ht="61.2" hidden="1" x14ac:dyDescent="0.3">
      <c r="A639" s="1" t="s">
        <v>302</v>
      </c>
      <c r="B639" s="1" t="s">
        <v>1423</v>
      </c>
      <c r="C639" s="1" t="s">
        <v>294</v>
      </c>
      <c r="D639" s="2" t="s">
        <v>710</v>
      </c>
      <c r="E639" s="3">
        <v>10754.999999999998</v>
      </c>
      <c r="F639" s="8" t="s">
        <v>302</v>
      </c>
      <c r="G639" s="9" t="s">
        <v>1423</v>
      </c>
      <c r="H639" s="9" t="s">
        <v>294</v>
      </c>
      <c r="I639" s="10" t="s">
        <v>710</v>
      </c>
      <c r="J639" s="11">
        <v>10755</v>
      </c>
      <c r="K639" t="b">
        <f t="shared" si="45"/>
        <v>1</v>
      </c>
      <c r="L639" t="b">
        <f t="shared" si="46"/>
        <v>1</v>
      </c>
      <c r="M639" t="b">
        <f t="shared" si="47"/>
        <v>1</v>
      </c>
      <c r="N639" t="b">
        <f t="shared" si="48"/>
        <v>1</v>
      </c>
      <c r="O639" s="13">
        <f t="shared" si="49"/>
        <v>0</v>
      </c>
    </row>
    <row r="640" spans="1:15" ht="51" hidden="1" x14ac:dyDescent="0.3">
      <c r="A640" s="1" t="s">
        <v>302</v>
      </c>
      <c r="B640" s="1" t="s">
        <v>1423</v>
      </c>
      <c r="C640" s="1" t="s">
        <v>62</v>
      </c>
      <c r="D640" s="2" t="s">
        <v>1196</v>
      </c>
      <c r="E640" s="3">
        <v>32</v>
      </c>
      <c r="F640" s="8" t="s">
        <v>302</v>
      </c>
      <c r="G640" s="9" t="s">
        <v>1423</v>
      </c>
      <c r="H640" s="9" t="s">
        <v>62</v>
      </c>
      <c r="I640" s="10" t="s">
        <v>1196</v>
      </c>
      <c r="J640" s="11">
        <v>32</v>
      </c>
      <c r="K640" t="b">
        <f t="shared" si="45"/>
        <v>1</v>
      </c>
      <c r="L640" t="b">
        <f t="shared" si="46"/>
        <v>1</v>
      </c>
      <c r="M640" t="b">
        <f t="shared" si="47"/>
        <v>1</v>
      </c>
      <c r="N640" t="b">
        <f t="shared" si="48"/>
        <v>1</v>
      </c>
      <c r="O640" s="13">
        <f t="shared" si="49"/>
        <v>0</v>
      </c>
    </row>
    <row r="641" spans="1:15" ht="36" hidden="1" x14ac:dyDescent="0.3">
      <c r="A641" s="1" t="s">
        <v>302</v>
      </c>
      <c r="B641" s="1" t="s">
        <v>1423</v>
      </c>
      <c r="C641" s="1" t="s">
        <v>83</v>
      </c>
      <c r="D641" s="2" t="s">
        <v>1288</v>
      </c>
      <c r="E641" s="3">
        <v>32</v>
      </c>
      <c r="F641" s="8" t="s">
        <v>302</v>
      </c>
      <c r="G641" s="9" t="s">
        <v>1423</v>
      </c>
      <c r="H641" s="9" t="s">
        <v>83</v>
      </c>
      <c r="I641" s="10" t="s">
        <v>1288</v>
      </c>
      <c r="J641" s="11">
        <v>32</v>
      </c>
      <c r="K641" t="b">
        <f t="shared" si="45"/>
        <v>1</v>
      </c>
      <c r="L641" t="b">
        <f t="shared" si="46"/>
        <v>1</v>
      </c>
      <c r="M641" t="b">
        <f t="shared" si="47"/>
        <v>1</v>
      </c>
      <c r="N641" t="b">
        <f t="shared" si="48"/>
        <v>1</v>
      </c>
      <c r="O641" s="13">
        <f t="shared" si="49"/>
        <v>0</v>
      </c>
    </row>
    <row r="642" spans="1:15" ht="30.6" hidden="1" x14ac:dyDescent="0.3">
      <c r="A642" s="1" t="s">
        <v>302</v>
      </c>
      <c r="B642" s="1" t="s">
        <v>1423</v>
      </c>
      <c r="C642" s="1" t="s">
        <v>1358</v>
      </c>
      <c r="D642" s="2" t="s">
        <v>1359</v>
      </c>
      <c r="E642" s="3">
        <v>32</v>
      </c>
      <c r="F642" s="8" t="s">
        <v>302</v>
      </c>
      <c r="G642" s="9" t="s">
        <v>1423</v>
      </c>
      <c r="H642" s="9" t="s">
        <v>1358</v>
      </c>
      <c r="I642" s="10" t="s">
        <v>1359</v>
      </c>
      <c r="J642" s="11">
        <v>32</v>
      </c>
      <c r="K642" t="b">
        <f t="shared" si="45"/>
        <v>1</v>
      </c>
      <c r="L642" t="b">
        <f t="shared" si="46"/>
        <v>1</v>
      </c>
      <c r="M642" t="b">
        <f t="shared" si="47"/>
        <v>1</v>
      </c>
      <c r="N642" t="b">
        <f t="shared" si="48"/>
        <v>1</v>
      </c>
      <c r="O642" s="13">
        <f t="shared" si="49"/>
        <v>0</v>
      </c>
    </row>
    <row r="643" spans="1:15" ht="51" hidden="1" x14ac:dyDescent="0.3">
      <c r="A643" s="1" t="s">
        <v>302</v>
      </c>
      <c r="B643" s="1" t="s">
        <v>1402</v>
      </c>
      <c r="C643" s="1" t="s">
        <v>112</v>
      </c>
      <c r="D643" s="2" t="s">
        <v>1504</v>
      </c>
      <c r="E643" s="3">
        <v>3144</v>
      </c>
      <c r="F643" s="8" t="s">
        <v>302</v>
      </c>
      <c r="G643" s="9" t="s">
        <v>1402</v>
      </c>
      <c r="H643" s="9" t="s">
        <v>112</v>
      </c>
      <c r="I643" s="10" t="s">
        <v>1504</v>
      </c>
      <c r="J643" s="11">
        <v>3144</v>
      </c>
      <c r="K643" t="b">
        <f t="shared" ref="K643:K706" si="50">EXACT(A643,F643)</f>
        <v>1</v>
      </c>
      <c r="L643" t="b">
        <f t="shared" ref="L643:L706" si="51">EXACT(B643,G643)</f>
        <v>1</v>
      </c>
      <c r="M643" t="b">
        <f t="shared" ref="M643:M706" si="52">EXACT(C643,H643)</f>
        <v>1</v>
      </c>
      <c r="N643" t="b">
        <f t="shared" ref="N643:N706" si="53">EXACT(D643,I643)</f>
        <v>1</v>
      </c>
      <c r="O643" s="13">
        <f t="shared" ref="O643:O706" si="54">E643-J643</f>
        <v>0</v>
      </c>
    </row>
    <row r="644" spans="1:15" ht="40.799999999999997" hidden="1" x14ac:dyDescent="0.3">
      <c r="A644" s="1" t="s">
        <v>302</v>
      </c>
      <c r="B644" s="1" t="s">
        <v>1402</v>
      </c>
      <c r="C644" s="1" t="s">
        <v>131</v>
      </c>
      <c r="D644" s="2" t="s">
        <v>1505</v>
      </c>
      <c r="E644" s="3">
        <v>3144</v>
      </c>
      <c r="F644" s="8" t="s">
        <v>302</v>
      </c>
      <c r="G644" s="9" t="s">
        <v>1402</v>
      </c>
      <c r="H644" s="9" t="s">
        <v>131</v>
      </c>
      <c r="I644" s="10" t="s">
        <v>1505</v>
      </c>
      <c r="J644" s="11">
        <v>3144</v>
      </c>
      <c r="K644" t="b">
        <f t="shared" si="50"/>
        <v>1</v>
      </c>
      <c r="L644" t="b">
        <f t="shared" si="51"/>
        <v>1</v>
      </c>
      <c r="M644" t="b">
        <f t="shared" si="52"/>
        <v>1</v>
      </c>
      <c r="N644" t="b">
        <f t="shared" si="53"/>
        <v>1</v>
      </c>
      <c r="O644" s="13">
        <f t="shared" si="54"/>
        <v>0</v>
      </c>
    </row>
    <row r="645" spans="1:15" ht="60" hidden="1" x14ac:dyDescent="0.3">
      <c r="A645" s="1" t="s">
        <v>302</v>
      </c>
      <c r="B645" s="1" t="s">
        <v>1402</v>
      </c>
      <c r="C645" s="1" t="s">
        <v>132</v>
      </c>
      <c r="D645" s="2" t="s">
        <v>1506</v>
      </c>
      <c r="E645" s="3">
        <v>1947</v>
      </c>
      <c r="F645" s="8" t="s">
        <v>302</v>
      </c>
      <c r="G645" s="9" t="s">
        <v>1402</v>
      </c>
      <c r="H645" s="9" t="s">
        <v>132</v>
      </c>
      <c r="I645" s="10" t="s">
        <v>1506</v>
      </c>
      <c r="J645" s="11">
        <v>1947</v>
      </c>
      <c r="K645" t="b">
        <f t="shared" si="50"/>
        <v>1</v>
      </c>
      <c r="L645" t="b">
        <f t="shared" si="51"/>
        <v>1</v>
      </c>
      <c r="M645" t="b">
        <f t="shared" si="52"/>
        <v>1</v>
      </c>
      <c r="N645" t="b">
        <f t="shared" si="53"/>
        <v>1</v>
      </c>
      <c r="O645" s="13">
        <f t="shared" si="54"/>
        <v>0</v>
      </c>
    </row>
    <row r="646" spans="1:15" ht="40.799999999999997" hidden="1" x14ac:dyDescent="0.3">
      <c r="A646" s="1" t="s">
        <v>302</v>
      </c>
      <c r="B646" s="1" t="s">
        <v>1402</v>
      </c>
      <c r="C646" s="1" t="s">
        <v>137</v>
      </c>
      <c r="D646" s="2" t="s">
        <v>885</v>
      </c>
      <c r="E646" s="3">
        <v>1947</v>
      </c>
      <c r="F646" s="8" t="s">
        <v>302</v>
      </c>
      <c r="G646" s="9" t="s">
        <v>1402</v>
      </c>
      <c r="H646" s="9" t="s">
        <v>137</v>
      </c>
      <c r="I646" s="10" t="s">
        <v>885</v>
      </c>
      <c r="J646" s="11">
        <v>1947</v>
      </c>
      <c r="K646" t="b">
        <f t="shared" si="50"/>
        <v>1</v>
      </c>
      <c r="L646" t="b">
        <f t="shared" si="51"/>
        <v>1</v>
      </c>
      <c r="M646" t="b">
        <f t="shared" si="52"/>
        <v>1</v>
      </c>
      <c r="N646" t="b">
        <f t="shared" si="53"/>
        <v>1</v>
      </c>
      <c r="O646" s="13">
        <f t="shared" si="54"/>
        <v>0</v>
      </c>
    </row>
    <row r="647" spans="1:15" ht="40.799999999999997" hidden="1" x14ac:dyDescent="0.3">
      <c r="A647" s="1" t="s">
        <v>302</v>
      </c>
      <c r="B647" s="1" t="s">
        <v>1402</v>
      </c>
      <c r="C647" s="1" t="s">
        <v>298</v>
      </c>
      <c r="D647" s="2" t="s">
        <v>1620</v>
      </c>
      <c r="E647" s="3">
        <v>1197</v>
      </c>
      <c r="F647" s="8" t="s">
        <v>302</v>
      </c>
      <c r="G647" s="9" t="s">
        <v>1402</v>
      </c>
      <c r="H647" s="9" t="s">
        <v>298</v>
      </c>
      <c r="I647" s="10" t="s">
        <v>1620</v>
      </c>
      <c r="J647" s="11">
        <v>1197</v>
      </c>
      <c r="K647" t="b">
        <f t="shared" si="50"/>
        <v>1</v>
      </c>
      <c r="L647" t="b">
        <f t="shared" si="51"/>
        <v>1</v>
      </c>
      <c r="M647" t="b">
        <f t="shared" si="52"/>
        <v>1</v>
      </c>
      <c r="N647" t="b">
        <f t="shared" si="53"/>
        <v>1</v>
      </c>
      <c r="O647" s="13">
        <f t="shared" si="54"/>
        <v>0</v>
      </c>
    </row>
    <row r="648" spans="1:15" ht="30.6" hidden="1" x14ac:dyDescent="0.3">
      <c r="A648" s="1" t="s">
        <v>302</v>
      </c>
      <c r="B648" s="1" t="s">
        <v>1402</v>
      </c>
      <c r="C648" s="1" t="s">
        <v>297</v>
      </c>
      <c r="D648" s="2" t="s">
        <v>894</v>
      </c>
      <c r="E648" s="3">
        <v>1197</v>
      </c>
      <c r="F648" s="8" t="s">
        <v>302</v>
      </c>
      <c r="G648" s="9" t="s">
        <v>1402</v>
      </c>
      <c r="H648" s="9" t="s">
        <v>297</v>
      </c>
      <c r="I648" s="10" t="s">
        <v>894</v>
      </c>
      <c r="J648" s="11">
        <v>1197</v>
      </c>
      <c r="K648" t="b">
        <f t="shared" si="50"/>
        <v>1</v>
      </c>
      <c r="L648" t="b">
        <f t="shared" si="51"/>
        <v>1</v>
      </c>
      <c r="M648" t="b">
        <f t="shared" si="52"/>
        <v>1</v>
      </c>
      <c r="N648" t="b">
        <f t="shared" si="53"/>
        <v>1</v>
      </c>
      <c r="O648" s="13">
        <f t="shared" si="54"/>
        <v>0</v>
      </c>
    </row>
    <row r="649" spans="1:15" ht="30.6" hidden="1" x14ac:dyDescent="0.3">
      <c r="A649" s="1" t="s">
        <v>302</v>
      </c>
      <c r="B649" s="1" t="s">
        <v>1406</v>
      </c>
      <c r="C649" s="1" t="s">
        <v>187</v>
      </c>
      <c r="D649" s="2" t="s">
        <v>1529</v>
      </c>
      <c r="E649" s="3">
        <v>3514.1</v>
      </c>
      <c r="F649" s="8" t="s">
        <v>302</v>
      </c>
      <c r="G649" s="9" t="s">
        <v>1406</v>
      </c>
      <c r="H649" s="9" t="s">
        <v>187</v>
      </c>
      <c r="I649" s="10" t="s">
        <v>1529</v>
      </c>
      <c r="J649" s="11">
        <v>3514.1</v>
      </c>
      <c r="K649" t="b">
        <f t="shared" si="50"/>
        <v>1</v>
      </c>
      <c r="L649" t="b">
        <f t="shared" si="51"/>
        <v>1</v>
      </c>
      <c r="M649" t="b">
        <f t="shared" si="52"/>
        <v>1</v>
      </c>
      <c r="N649" t="b">
        <f t="shared" si="53"/>
        <v>1</v>
      </c>
      <c r="O649" s="13">
        <f t="shared" si="54"/>
        <v>0</v>
      </c>
    </row>
    <row r="650" spans="1:15" ht="61.2" hidden="1" x14ac:dyDescent="0.3">
      <c r="A650" s="1" t="s">
        <v>302</v>
      </c>
      <c r="B650" s="1" t="s">
        <v>1406</v>
      </c>
      <c r="C650" s="1" t="s">
        <v>191</v>
      </c>
      <c r="D650" s="2" t="s">
        <v>1532</v>
      </c>
      <c r="E650" s="3">
        <v>3514.1</v>
      </c>
      <c r="F650" s="8" t="s">
        <v>302</v>
      </c>
      <c r="G650" s="9" t="s">
        <v>1406</v>
      </c>
      <c r="H650" s="9" t="s">
        <v>191</v>
      </c>
      <c r="I650" s="10" t="s">
        <v>1532</v>
      </c>
      <c r="J650" s="11">
        <v>3514.1</v>
      </c>
      <c r="K650" t="b">
        <f t="shared" si="50"/>
        <v>1</v>
      </c>
      <c r="L650" t="b">
        <f t="shared" si="51"/>
        <v>1</v>
      </c>
      <c r="M650" t="b">
        <f t="shared" si="52"/>
        <v>1</v>
      </c>
      <c r="N650" t="b">
        <f t="shared" si="53"/>
        <v>1</v>
      </c>
      <c r="O650" s="13">
        <f t="shared" si="54"/>
        <v>0</v>
      </c>
    </row>
    <row r="651" spans="1:15" ht="51" hidden="1" x14ac:dyDescent="0.3">
      <c r="A651" s="1" t="s">
        <v>302</v>
      </c>
      <c r="B651" s="1" t="s">
        <v>1406</v>
      </c>
      <c r="C651" s="1" t="s">
        <v>192</v>
      </c>
      <c r="D651" s="2" t="s">
        <v>1533</v>
      </c>
      <c r="E651" s="3">
        <v>3514.1</v>
      </c>
      <c r="F651" s="8" t="s">
        <v>302</v>
      </c>
      <c r="G651" s="9" t="s">
        <v>1406</v>
      </c>
      <c r="H651" s="9" t="s">
        <v>192</v>
      </c>
      <c r="I651" s="10" t="s">
        <v>1533</v>
      </c>
      <c r="J651" s="11">
        <v>3514.1</v>
      </c>
      <c r="K651" t="b">
        <f t="shared" si="50"/>
        <v>1</v>
      </c>
      <c r="L651" t="b">
        <f t="shared" si="51"/>
        <v>1</v>
      </c>
      <c r="M651" t="b">
        <f t="shared" si="52"/>
        <v>1</v>
      </c>
      <c r="N651" t="b">
        <f t="shared" si="53"/>
        <v>1</v>
      </c>
      <c r="O651" s="13">
        <f t="shared" si="54"/>
        <v>0</v>
      </c>
    </row>
    <row r="652" spans="1:15" ht="108" hidden="1" x14ac:dyDescent="0.3">
      <c r="A652" s="1" t="s">
        <v>302</v>
      </c>
      <c r="B652" s="1" t="s">
        <v>1406</v>
      </c>
      <c r="C652" s="1" t="s">
        <v>299</v>
      </c>
      <c r="D652" s="2" t="s">
        <v>767</v>
      </c>
      <c r="E652" s="3">
        <v>3514.1</v>
      </c>
      <c r="F652" s="8" t="s">
        <v>302</v>
      </c>
      <c r="G652" s="9" t="s">
        <v>1406</v>
      </c>
      <c r="H652" s="9" t="s">
        <v>299</v>
      </c>
      <c r="I652" s="10" t="s">
        <v>767</v>
      </c>
      <c r="J652" s="11">
        <v>3514.1</v>
      </c>
      <c r="K652" t="b">
        <f t="shared" si="50"/>
        <v>1</v>
      </c>
      <c r="L652" t="b">
        <f t="shared" si="51"/>
        <v>1</v>
      </c>
      <c r="M652" t="b">
        <f t="shared" si="52"/>
        <v>1</v>
      </c>
      <c r="N652" t="b">
        <f t="shared" si="53"/>
        <v>1</v>
      </c>
      <c r="O652" s="13">
        <f t="shared" si="54"/>
        <v>0</v>
      </c>
    </row>
    <row r="653" spans="1:15" ht="71.400000000000006" hidden="1" x14ac:dyDescent="0.3">
      <c r="A653" s="1" t="s">
        <v>302</v>
      </c>
      <c r="B653" s="1" t="s">
        <v>1406</v>
      </c>
      <c r="C653" s="1" t="s">
        <v>167</v>
      </c>
      <c r="D653" s="2" t="s">
        <v>1520</v>
      </c>
      <c r="E653" s="3">
        <v>252</v>
      </c>
      <c r="F653" s="8" t="s">
        <v>302</v>
      </c>
      <c r="G653" s="9" t="s">
        <v>1406</v>
      </c>
      <c r="H653" s="9" t="s">
        <v>167</v>
      </c>
      <c r="I653" s="10" t="s">
        <v>1520</v>
      </c>
      <c r="J653" s="11">
        <v>252</v>
      </c>
      <c r="K653" t="b">
        <f t="shared" si="50"/>
        <v>1</v>
      </c>
      <c r="L653" t="b">
        <f t="shared" si="51"/>
        <v>1</v>
      </c>
      <c r="M653" t="b">
        <f t="shared" si="52"/>
        <v>1</v>
      </c>
      <c r="N653" t="b">
        <f t="shared" si="53"/>
        <v>1</v>
      </c>
      <c r="O653" s="13">
        <f t="shared" si="54"/>
        <v>0</v>
      </c>
    </row>
    <row r="654" spans="1:15" ht="40.799999999999997" hidden="1" x14ac:dyDescent="0.3">
      <c r="A654" s="1" t="s">
        <v>302</v>
      </c>
      <c r="B654" s="1" t="s">
        <v>1406</v>
      </c>
      <c r="C654" s="1" t="s">
        <v>193</v>
      </c>
      <c r="D654" s="2" t="s">
        <v>1534</v>
      </c>
      <c r="E654" s="3">
        <v>252</v>
      </c>
      <c r="F654" s="8" t="s">
        <v>302</v>
      </c>
      <c r="G654" s="9" t="s">
        <v>1406</v>
      </c>
      <c r="H654" s="9" t="s">
        <v>193</v>
      </c>
      <c r="I654" s="10" t="s">
        <v>1534</v>
      </c>
      <c r="J654" s="11">
        <v>252</v>
      </c>
      <c r="K654" t="b">
        <f t="shared" si="50"/>
        <v>1</v>
      </c>
      <c r="L654" t="b">
        <f t="shared" si="51"/>
        <v>1</v>
      </c>
      <c r="M654" t="b">
        <f t="shared" si="52"/>
        <v>1</v>
      </c>
      <c r="N654" t="b">
        <f t="shared" si="53"/>
        <v>1</v>
      </c>
      <c r="O654" s="13">
        <f t="shared" si="54"/>
        <v>0</v>
      </c>
    </row>
    <row r="655" spans="1:15" ht="72" hidden="1" x14ac:dyDescent="0.3">
      <c r="A655" s="1" t="s">
        <v>302</v>
      </c>
      <c r="B655" s="1" t="s">
        <v>1406</v>
      </c>
      <c r="C655" s="1" t="s">
        <v>301</v>
      </c>
      <c r="D655" s="2" t="s">
        <v>1621</v>
      </c>
      <c r="E655" s="3">
        <v>252</v>
      </c>
      <c r="F655" s="8" t="s">
        <v>302</v>
      </c>
      <c r="G655" s="9" t="s">
        <v>1406</v>
      </c>
      <c r="H655" s="9" t="s">
        <v>301</v>
      </c>
      <c r="I655" s="10" t="s">
        <v>1621</v>
      </c>
      <c r="J655" s="11">
        <v>252</v>
      </c>
      <c r="K655" t="b">
        <f t="shared" si="50"/>
        <v>1</v>
      </c>
      <c r="L655" t="b">
        <f t="shared" si="51"/>
        <v>1</v>
      </c>
      <c r="M655" t="b">
        <f t="shared" si="52"/>
        <v>1</v>
      </c>
      <c r="N655" t="b">
        <f t="shared" si="53"/>
        <v>1</v>
      </c>
      <c r="O655" s="13">
        <f t="shared" si="54"/>
        <v>0</v>
      </c>
    </row>
    <row r="656" spans="1:15" ht="48" hidden="1" x14ac:dyDescent="0.3">
      <c r="A656" s="1" t="s">
        <v>302</v>
      </c>
      <c r="B656" s="1" t="s">
        <v>1406</v>
      </c>
      <c r="C656" s="1" t="s">
        <v>300</v>
      </c>
      <c r="D656" s="2" t="s">
        <v>792</v>
      </c>
      <c r="E656" s="3">
        <v>252</v>
      </c>
      <c r="F656" s="8" t="s">
        <v>302</v>
      </c>
      <c r="G656" s="9" t="s">
        <v>1406</v>
      </c>
      <c r="H656" s="9" t="s">
        <v>300</v>
      </c>
      <c r="I656" s="10" t="s">
        <v>792</v>
      </c>
      <c r="J656" s="11">
        <v>252</v>
      </c>
      <c r="K656" t="b">
        <f t="shared" si="50"/>
        <v>1</v>
      </c>
      <c r="L656" t="b">
        <f t="shared" si="51"/>
        <v>1</v>
      </c>
      <c r="M656" t="b">
        <f t="shared" si="52"/>
        <v>1</v>
      </c>
      <c r="N656" t="b">
        <f t="shared" si="53"/>
        <v>1</v>
      </c>
      <c r="O656" s="13">
        <f t="shared" si="54"/>
        <v>0</v>
      </c>
    </row>
    <row r="657" spans="1:15" ht="30.6" hidden="1" x14ac:dyDescent="0.3">
      <c r="A657" s="1" t="s">
        <v>302</v>
      </c>
      <c r="B657" s="1" t="s">
        <v>1408</v>
      </c>
      <c r="C657" s="1" t="s">
        <v>162</v>
      </c>
      <c r="D657" s="2" t="s">
        <v>1515</v>
      </c>
      <c r="E657" s="3">
        <v>1281.5999999999999</v>
      </c>
      <c r="F657" s="8" t="s">
        <v>302</v>
      </c>
      <c r="G657" s="9" t="s">
        <v>1408</v>
      </c>
      <c r="H657" s="9" t="s">
        <v>162</v>
      </c>
      <c r="I657" s="10" t="s">
        <v>1515</v>
      </c>
      <c r="J657" s="11">
        <v>1281.5999999999999</v>
      </c>
      <c r="K657" t="b">
        <f t="shared" si="50"/>
        <v>1</v>
      </c>
      <c r="L657" t="b">
        <f t="shared" si="51"/>
        <v>1</v>
      </c>
      <c r="M657" t="b">
        <f t="shared" si="52"/>
        <v>1</v>
      </c>
      <c r="N657" t="b">
        <f t="shared" si="53"/>
        <v>1</v>
      </c>
      <c r="O657" s="13">
        <f t="shared" si="54"/>
        <v>0</v>
      </c>
    </row>
    <row r="658" spans="1:15" ht="40.799999999999997" hidden="1" x14ac:dyDescent="0.3">
      <c r="A658" s="1" t="s">
        <v>302</v>
      </c>
      <c r="B658" s="1" t="s">
        <v>1408</v>
      </c>
      <c r="C658" s="1" t="s">
        <v>214</v>
      </c>
      <c r="D658" s="2" t="s">
        <v>1536</v>
      </c>
      <c r="E658" s="3">
        <v>1281.5999999999999</v>
      </c>
      <c r="F658" s="8" t="s">
        <v>302</v>
      </c>
      <c r="G658" s="9" t="s">
        <v>1408</v>
      </c>
      <c r="H658" s="9" t="s">
        <v>214</v>
      </c>
      <c r="I658" s="10" t="s">
        <v>1536</v>
      </c>
      <c r="J658" s="11">
        <v>1281.5999999999999</v>
      </c>
      <c r="K658" t="b">
        <f t="shared" si="50"/>
        <v>1</v>
      </c>
      <c r="L658" t="b">
        <f t="shared" si="51"/>
        <v>1</v>
      </c>
      <c r="M658" t="b">
        <f t="shared" si="52"/>
        <v>1</v>
      </c>
      <c r="N658" t="b">
        <f t="shared" si="53"/>
        <v>1</v>
      </c>
      <c r="O658" s="13">
        <f t="shared" si="54"/>
        <v>0</v>
      </c>
    </row>
    <row r="659" spans="1:15" ht="40.799999999999997" hidden="1" x14ac:dyDescent="0.3">
      <c r="A659" s="1" t="s">
        <v>302</v>
      </c>
      <c r="B659" s="1" t="s">
        <v>1408</v>
      </c>
      <c r="C659" s="1" t="s">
        <v>215</v>
      </c>
      <c r="D659" s="2" t="s">
        <v>1537</v>
      </c>
      <c r="E659" s="3">
        <v>1281.5999999999999</v>
      </c>
      <c r="F659" s="8" t="s">
        <v>302</v>
      </c>
      <c r="G659" s="9" t="s">
        <v>1408</v>
      </c>
      <c r="H659" s="9" t="s">
        <v>215</v>
      </c>
      <c r="I659" s="10" t="s">
        <v>1537</v>
      </c>
      <c r="J659" s="11">
        <v>1281.5999999999999</v>
      </c>
      <c r="K659" t="b">
        <f t="shared" si="50"/>
        <v>1</v>
      </c>
      <c r="L659" t="b">
        <f t="shared" si="51"/>
        <v>1</v>
      </c>
      <c r="M659" t="b">
        <f t="shared" si="52"/>
        <v>1</v>
      </c>
      <c r="N659" t="b">
        <f t="shared" si="53"/>
        <v>1</v>
      </c>
      <c r="O659" s="13">
        <f t="shared" si="54"/>
        <v>0</v>
      </c>
    </row>
    <row r="660" spans="1:15" ht="61.2" hidden="1" x14ac:dyDescent="0.3">
      <c r="A660" s="1" t="s">
        <v>302</v>
      </c>
      <c r="B660" s="1" t="s">
        <v>1408</v>
      </c>
      <c r="C660" s="1" t="s">
        <v>202</v>
      </c>
      <c r="D660" s="2" t="s">
        <v>735</v>
      </c>
      <c r="E660" s="3">
        <v>1281.5999999999999</v>
      </c>
      <c r="F660" s="8" t="s">
        <v>302</v>
      </c>
      <c r="G660" s="9" t="s">
        <v>1408</v>
      </c>
      <c r="H660" s="9" t="s">
        <v>202</v>
      </c>
      <c r="I660" s="10" t="s">
        <v>735</v>
      </c>
      <c r="J660" s="11">
        <v>1281.5999999999999</v>
      </c>
      <c r="K660" t="b">
        <f t="shared" si="50"/>
        <v>1</v>
      </c>
      <c r="L660" t="b">
        <f t="shared" si="51"/>
        <v>1</v>
      </c>
      <c r="M660" t="b">
        <f t="shared" si="52"/>
        <v>1</v>
      </c>
      <c r="N660" t="b">
        <f t="shared" si="53"/>
        <v>1</v>
      </c>
      <c r="O660" s="13">
        <f t="shared" si="54"/>
        <v>0</v>
      </c>
    </row>
    <row r="661" spans="1:15" ht="51" hidden="1" x14ac:dyDescent="0.3">
      <c r="A661" s="1" t="s">
        <v>302</v>
      </c>
      <c r="B661" s="1" t="s">
        <v>1408</v>
      </c>
      <c r="C661" s="1" t="s">
        <v>62</v>
      </c>
      <c r="D661" s="2" t="s">
        <v>1196</v>
      </c>
      <c r="E661" s="3">
        <v>4219.1489700000002</v>
      </c>
      <c r="F661" s="8" t="s">
        <v>302</v>
      </c>
      <c r="G661" s="9" t="s">
        <v>1408</v>
      </c>
      <c r="H661" s="9" t="s">
        <v>62</v>
      </c>
      <c r="I661" s="10" t="s">
        <v>1196</v>
      </c>
      <c r="J661" s="11">
        <v>4219.1490000000003</v>
      </c>
      <c r="K661" t="b">
        <f t="shared" si="50"/>
        <v>1</v>
      </c>
      <c r="L661" t="b">
        <f t="shared" si="51"/>
        <v>1</v>
      </c>
      <c r="M661" t="b">
        <f t="shared" si="52"/>
        <v>1</v>
      </c>
      <c r="N661" t="b">
        <f t="shared" si="53"/>
        <v>1</v>
      </c>
      <c r="O661" s="13">
        <f t="shared" si="54"/>
        <v>-3.0000000151630957E-5</v>
      </c>
    </row>
    <row r="662" spans="1:15" ht="71.400000000000006" hidden="1" x14ac:dyDescent="0.3">
      <c r="A662" s="1" t="s">
        <v>302</v>
      </c>
      <c r="B662" s="1" t="s">
        <v>1408</v>
      </c>
      <c r="C662" s="1" t="s">
        <v>527</v>
      </c>
      <c r="D662" s="2" t="s">
        <v>114</v>
      </c>
      <c r="E662" s="3">
        <v>4219.1489700000002</v>
      </c>
      <c r="F662" s="8" t="s">
        <v>302</v>
      </c>
      <c r="G662" s="9" t="s">
        <v>1408</v>
      </c>
      <c r="H662" s="9" t="s">
        <v>527</v>
      </c>
      <c r="I662" s="10" t="s">
        <v>114</v>
      </c>
      <c r="J662" s="11">
        <v>4219.1490000000003</v>
      </c>
      <c r="K662" t="b">
        <f t="shared" si="50"/>
        <v>1</v>
      </c>
      <c r="L662" t="b">
        <f t="shared" si="51"/>
        <v>1</v>
      </c>
      <c r="M662" t="b">
        <f t="shared" si="52"/>
        <v>1</v>
      </c>
      <c r="N662" t="b">
        <f t="shared" si="53"/>
        <v>1</v>
      </c>
      <c r="O662" s="13">
        <f t="shared" si="54"/>
        <v>-3.0000000151630957E-5</v>
      </c>
    </row>
    <row r="663" spans="1:15" ht="48" hidden="1" x14ac:dyDescent="0.3">
      <c r="A663" s="1" t="s">
        <v>302</v>
      </c>
      <c r="B663" s="1" t="s">
        <v>1395</v>
      </c>
      <c r="C663" s="1" t="s">
        <v>902</v>
      </c>
      <c r="D663" s="2" t="s">
        <v>1580</v>
      </c>
      <c r="E663" s="3">
        <v>1821.2</v>
      </c>
      <c r="F663" s="8" t="s">
        <v>302</v>
      </c>
      <c r="G663" s="9" t="s">
        <v>1395</v>
      </c>
      <c r="H663" s="9" t="s">
        <v>902</v>
      </c>
      <c r="I663" s="10" t="s">
        <v>1580</v>
      </c>
      <c r="J663" s="11">
        <v>1821.2</v>
      </c>
      <c r="K663" t="b">
        <f t="shared" si="50"/>
        <v>1</v>
      </c>
      <c r="L663" t="b">
        <f t="shared" si="51"/>
        <v>1</v>
      </c>
      <c r="M663" t="b">
        <f t="shared" si="52"/>
        <v>1</v>
      </c>
      <c r="N663" t="b">
        <f t="shared" si="53"/>
        <v>1</v>
      </c>
      <c r="O663" s="13">
        <f t="shared" si="54"/>
        <v>0</v>
      </c>
    </row>
    <row r="664" spans="1:15" ht="40.799999999999997" hidden="1" x14ac:dyDescent="0.3">
      <c r="A664" s="1" t="s">
        <v>302</v>
      </c>
      <c r="B664" s="1" t="s">
        <v>1395</v>
      </c>
      <c r="C664" s="1" t="s">
        <v>906</v>
      </c>
      <c r="D664" s="2" t="s">
        <v>1622</v>
      </c>
      <c r="E664" s="3">
        <v>1821.2</v>
      </c>
      <c r="F664" s="8" t="s">
        <v>302</v>
      </c>
      <c r="G664" s="9" t="s">
        <v>1395</v>
      </c>
      <c r="H664" s="9" t="s">
        <v>906</v>
      </c>
      <c r="I664" s="10" t="s">
        <v>1622</v>
      </c>
      <c r="J664" s="11">
        <v>1821.2</v>
      </c>
      <c r="K664" t="b">
        <f t="shared" si="50"/>
        <v>1</v>
      </c>
      <c r="L664" t="b">
        <f t="shared" si="51"/>
        <v>1</v>
      </c>
      <c r="M664" t="b">
        <f t="shared" si="52"/>
        <v>1</v>
      </c>
      <c r="N664" t="b">
        <f t="shared" si="53"/>
        <v>1</v>
      </c>
      <c r="O664" s="13">
        <f t="shared" si="54"/>
        <v>0</v>
      </c>
    </row>
    <row r="665" spans="1:15" ht="91.8" hidden="1" x14ac:dyDescent="0.3">
      <c r="A665" s="1" t="s">
        <v>302</v>
      </c>
      <c r="B665" s="1" t="s">
        <v>1395</v>
      </c>
      <c r="C665" s="1" t="s">
        <v>907</v>
      </c>
      <c r="D665" s="2" t="s">
        <v>1623</v>
      </c>
      <c r="E665" s="3">
        <v>1821.2</v>
      </c>
      <c r="F665" s="8" t="s">
        <v>302</v>
      </c>
      <c r="G665" s="9" t="s">
        <v>1395</v>
      </c>
      <c r="H665" s="9" t="s">
        <v>907</v>
      </c>
      <c r="I665" s="10" t="s">
        <v>1623</v>
      </c>
      <c r="J665" s="11">
        <v>1821.2</v>
      </c>
      <c r="K665" t="b">
        <f t="shared" si="50"/>
        <v>1</v>
      </c>
      <c r="L665" t="b">
        <f t="shared" si="51"/>
        <v>1</v>
      </c>
      <c r="M665" t="b">
        <f t="shared" si="52"/>
        <v>1</v>
      </c>
      <c r="N665" t="b">
        <f t="shared" si="53"/>
        <v>1</v>
      </c>
      <c r="O665" s="13">
        <f t="shared" si="54"/>
        <v>0</v>
      </c>
    </row>
    <row r="666" spans="1:15" ht="40.799999999999997" hidden="1" x14ac:dyDescent="0.3">
      <c r="A666" s="1" t="s">
        <v>302</v>
      </c>
      <c r="B666" s="1" t="s">
        <v>1395</v>
      </c>
      <c r="C666" s="1" t="s">
        <v>905</v>
      </c>
      <c r="D666" s="2" t="s">
        <v>1039</v>
      </c>
      <c r="E666" s="3">
        <v>1821.2</v>
      </c>
      <c r="F666" s="8" t="s">
        <v>302</v>
      </c>
      <c r="G666" s="9" t="s">
        <v>1395</v>
      </c>
      <c r="H666" s="9" t="s">
        <v>905</v>
      </c>
      <c r="I666" s="10" t="s">
        <v>1039</v>
      </c>
      <c r="J666" s="11">
        <v>1821.2</v>
      </c>
      <c r="K666" t="b">
        <f t="shared" si="50"/>
        <v>1</v>
      </c>
      <c r="L666" t="b">
        <f t="shared" si="51"/>
        <v>1</v>
      </c>
      <c r="M666" t="b">
        <f t="shared" si="52"/>
        <v>1</v>
      </c>
      <c r="N666" t="b">
        <f t="shared" si="53"/>
        <v>1</v>
      </c>
      <c r="O666" s="13">
        <f t="shared" si="54"/>
        <v>0</v>
      </c>
    </row>
    <row r="667" spans="1:15" ht="51" hidden="1" x14ac:dyDescent="0.3">
      <c r="A667" s="1" t="s">
        <v>302</v>
      </c>
      <c r="B667" s="1" t="s">
        <v>1395</v>
      </c>
      <c r="C667" s="1" t="s">
        <v>62</v>
      </c>
      <c r="D667" s="2" t="s">
        <v>1196</v>
      </c>
      <c r="E667" s="3">
        <v>75</v>
      </c>
      <c r="F667" s="8" t="s">
        <v>302</v>
      </c>
      <c r="G667" s="9" t="s">
        <v>1395</v>
      </c>
      <c r="H667" s="9" t="s">
        <v>62</v>
      </c>
      <c r="I667" s="10" t="s">
        <v>1196</v>
      </c>
      <c r="J667" s="11">
        <v>75</v>
      </c>
      <c r="K667" t="b">
        <f t="shared" si="50"/>
        <v>1</v>
      </c>
      <c r="L667" t="b">
        <f t="shared" si="51"/>
        <v>1</v>
      </c>
      <c r="M667" t="b">
        <f t="shared" si="52"/>
        <v>1</v>
      </c>
      <c r="N667" t="b">
        <f t="shared" si="53"/>
        <v>1</v>
      </c>
      <c r="O667" s="13">
        <f t="shared" si="54"/>
        <v>0</v>
      </c>
    </row>
    <row r="668" spans="1:15" ht="71.400000000000006" hidden="1" x14ac:dyDescent="0.3">
      <c r="A668" s="1" t="s">
        <v>302</v>
      </c>
      <c r="B668" s="1" t="s">
        <v>1395</v>
      </c>
      <c r="C668" s="1" t="s">
        <v>527</v>
      </c>
      <c r="D668" s="2" t="s">
        <v>114</v>
      </c>
      <c r="E668" s="3">
        <v>75</v>
      </c>
      <c r="F668" s="8" t="s">
        <v>302</v>
      </c>
      <c r="G668" s="9" t="s">
        <v>1395</v>
      </c>
      <c r="H668" s="9" t="s">
        <v>527</v>
      </c>
      <c r="I668" s="10" t="s">
        <v>114</v>
      </c>
      <c r="J668" s="11">
        <v>75</v>
      </c>
      <c r="K668" t="b">
        <f t="shared" si="50"/>
        <v>1</v>
      </c>
      <c r="L668" t="b">
        <f t="shared" si="51"/>
        <v>1</v>
      </c>
      <c r="M668" t="b">
        <f t="shared" si="52"/>
        <v>1</v>
      </c>
      <c r="N668" t="b">
        <f t="shared" si="53"/>
        <v>1</v>
      </c>
      <c r="O668" s="13">
        <f t="shared" si="54"/>
        <v>0</v>
      </c>
    </row>
    <row r="669" spans="1:15" ht="71.400000000000006" hidden="1" x14ac:dyDescent="0.3">
      <c r="A669" s="1" t="s">
        <v>303</v>
      </c>
      <c r="B669" s="1" t="s">
        <v>1417</v>
      </c>
      <c r="C669" s="1" t="s">
        <v>167</v>
      </c>
      <c r="D669" s="2" t="s">
        <v>1520</v>
      </c>
      <c r="E669" s="3">
        <v>5071.6000000000004</v>
      </c>
      <c r="F669" s="8" t="s">
        <v>303</v>
      </c>
      <c r="G669" s="9" t="s">
        <v>1417</v>
      </c>
      <c r="H669" s="9" t="s">
        <v>167</v>
      </c>
      <c r="I669" s="10" t="s">
        <v>1520</v>
      </c>
      <c r="J669" s="11">
        <v>5071.6000000000004</v>
      </c>
      <c r="K669" t="b">
        <f t="shared" si="50"/>
        <v>1</v>
      </c>
      <c r="L669" t="b">
        <f t="shared" si="51"/>
        <v>1</v>
      </c>
      <c r="M669" t="b">
        <f t="shared" si="52"/>
        <v>1</v>
      </c>
      <c r="N669" t="b">
        <f t="shared" si="53"/>
        <v>1</v>
      </c>
      <c r="O669" s="13">
        <f t="shared" si="54"/>
        <v>0</v>
      </c>
    </row>
    <row r="670" spans="1:15" ht="61.2" hidden="1" x14ac:dyDescent="0.3">
      <c r="A670" s="1" t="s">
        <v>303</v>
      </c>
      <c r="B670" s="1" t="s">
        <v>1417</v>
      </c>
      <c r="C670" s="1" t="s">
        <v>230</v>
      </c>
      <c r="D670" s="2" t="s">
        <v>1572</v>
      </c>
      <c r="E670" s="3">
        <v>5071.6000000000004</v>
      </c>
      <c r="F670" s="8" t="s">
        <v>303</v>
      </c>
      <c r="G670" s="9" t="s">
        <v>1417</v>
      </c>
      <c r="H670" s="9" t="s">
        <v>230</v>
      </c>
      <c r="I670" s="10" t="s">
        <v>1572</v>
      </c>
      <c r="J670" s="11">
        <v>5071.6000000000004</v>
      </c>
      <c r="K670" t="b">
        <f t="shared" si="50"/>
        <v>1</v>
      </c>
      <c r="L670" t="b">
        <f t="shared" si="51"/>
        <v>1</v>
      </c>
      <c r="M670" t="b">
        <f t="shared" si="52"/>
        <v>1</v>
      </c>
      <c r="N670" t="b">
        <f t="shared" si="53"/>
        <v>1</v>
      </c>
      <c r="O670" s="13">
        <f t="shared" si="54"/>
        <v>0</v>
      </c>
    </row>
    <row r="671" spans="1:15" ht="108" hidden="1" x14ac:dyDescent="0.3">
      <c r="A671" s="1" t="s">
        <v>303</v>
      </c>
      <c r="B671" s="1" t="s">
        <v>1417</v>
      </c>
      <c r="C671" s="1" t="s">
        <v>239</v>
      </c>
      <c r="D671" s="2" t="s">
        <v>1583</v>
      </c>
      <c r="E671" s="3">
        <v>5071.6000000000004</v>
      </c>
      <c r="F671" s="8" t="s">
        <v>303</v>
      </c>
      <c r="G671" s="9" t="s">
        <v>1417</v>
      </c>
      <c r="H671" s="9" t="s">
        <v>239</v>
      </c>
      <c r="I671" s="10" t="s">
        <v>1583</v>
      </c>
      <c r="J671" s="11">
        <v>5071.6000000000004</v>
      </c>
      <c r="K671" t="b">
        <f t="shared" si="50"/>
        <v>1</v>
      </c>
      <c r="L671" t="b">
        <f t="shared" si="51"/>
        <v>1</v>
      </c>
      <c r="M671" t="b">
        <f t="shared" si="52"/>
        <v>1</v>
      </c>
      <c r="N671" t="b">
        <f t="shared" si="53"/>
        <v>1</v>
      </c>
      <c r="O671" s="13">
        <f t="shared" si="54"/>
        <v>0</v>
      </c>
    </row>
    <row r="672" spans="1:15" ht="61.2" hidden="1" x14ac:dyDescent="0.3">
      <c r="A672" s="1" t="s">
        <v>303</v>
      </c>
      <c r="B672" s="1" t="s">
        <v>1417</v>
      </c>
      <c r="C672" s="1" t="s">
        <v>236</v>
      </c>
      <c r="D672" s="2" t="s">
        <v>785</v>
      </c>
      <c r="E672" s="3">
        <v>5071.6000000000004</v>
      </c>
      <c r="F672" s="8" t="s">
        <v>303</v>
      </c>
      <c r="G672" s="9" t="s">
        <v>1417</v>
      </c>
      <c r="H672" s="9" t="s">
        <v>236</v>
      </c>
      <c r="I672" s="10" t="s">
        <v>785</v>
      </c>
      <c r="J672" s="11">
        <v>5071.6000000000004</v>
      </c>
      <c r="K672" t="b">
        <f t="shared" si="50"/>
        <v>1</v>
      </c>
      <c r="L672" t="b">
        <f t="shared" si="51"/>
        <v>1</v>
      </c>
      <c r="M672" t="b">
        <f t="shared" si="52"/>
        <v>1</v>
      </c>
      <c r="N672" t="b">
        <f t="shared" si="53"/>
        <v>1</v>
      </c>
      <c r="O672" s="13">
        <f t="shared" si="54"/>
        <v>0</v>
      </c>
    </row>
    <row r="673" spans="1:15" ht="51" hidden="1" x14ac:dyDescent="0.3">
      <c r="A673" s="1" t="s">
        <v>303</v>
      </c>
      <c r="B673" s="1" t="s">
        <v>1417</v>
      </c>
      <c r="C673" s="1" t="s">
        <v>62</v>
      </c>
      <c r="D673" s="2" t="s">
        <v>1196</v>
      </c>
      <c r="E673" s="3">
        <v>32</v>
      </c>
      <c r="F673" s="8" t="s">
        <v>303</v>
      </c>
      <c r="G673" s="9" t="s">
        <v>1417</v>
      </c>
      <c r="H673" s="9" t="s">
        <v>62</v>
      </c>
      <c r="I673" s="10" t="s">
        <v>1196</v>
      </c>
      <c r="J673" s="11">
        <v>32</v>
      </c>
      <c r="K673" t="b">
        <f t="shared" si="50"/>
        <v>1</v>
      </c>
      <c r="L673" t="b">
        <f t="shared" si="51"/>
        <v>1</v>
      </c>
      <c r="M673" t="b">
        <f t="shared" si="52"/>
        <v>1</v>
      </c>
      <c r="N673" t="b">
        <f t="shared" si="53"/>
        <v>1</v>
      </c>
      <c r="O673" s="13">
        <f t="shared" si="54"/>
        <v>0</v>
      </c>
    </row>
    <row r="674" spans="1:15" ht="36" hidden="1" x14ac:dyDescent="0.3">
      <c r="A674" s="1" t="s">
        <v>303</v>
      </c>
      <c r="B674" s="1" t="s">
        <v>1417</v>
      </c>
      <c r="C674" s="1" t="s">
        <v>83</v>
      </c>
      <c r="D674" s="2" t="s">
        <v>1288</v>
      </c>
      <c r="E674" s="3">
        <v>32</v>
      </c>
      <c r="F674" s="8" t="s">
        <v>303</v>
      </c>
      <c r="G674" s="9" t="s">
        <v>1417</v>
      </c>
      <c r="H674" s="9" t="s">
        <v>83</v>
      </c>
      <c r="I674" s="10" t="s">
        <v>1288</v>
      </c>
      <c r="J674" s="11">
        <v>32</v>
      </c>
      <c r="K674" t="b">
        <f t="shared" si="50"/>
        <v>1</v>
      </c>
      <c r="L674" t="b">
        <f t="shared" si="51"/>
        <v>1</v>
      </c>
      <c r="M674" t="b">
        <f t="shared" si="52"/>
        <v>1</v>
      </c>
      <c r="N674" t="b">
        <f t="shared" si="53"/>
        <v>1</v>
      </c>
      <c r="O674" s="13">
        <f t="shared" si="54"/>
        <v>0</v>
      </c>
    </row>
    <row r="675" spans="1:15" ht="30.6" hidden="1" x14ac:dyDescent="0.3">
      <c r="A675" s="1" t="s">
        <v>303</v>
      </c>
      <c r="B675" s="1" t="s">
        <v>1417</v>
      </c>
      <c r="C675" s="1" t="s">
        <v>1358</v>
      </c>
      <c r="D675" s="2" t="s">
        <v>1359</v>
      </c>
      <c r="E675" s="3">
        <v>32</v>
      </c>
      <c r="F675" s="8" t="s">
        <v>303</v>
      </c>
      <c r="G675" s="9" t="s">
        <v>1417</v>
      </c>
      <c r="H675" s="9" t="s">
        <v>1358</v>
      </c>
      <c r="I675" s="10" t="s">
        <v>1359</v>
      </c>
      <c r="J675" s="11">
        <v>32</v>
      </c>
      <c r="K675" t="b">
        <f t="shared" si="50"/>
        <v>1</v>
      </c>
      <c r="L675" t="b">
        <f t="shared" si="51"/>
        <v>1</v>
      </c>
      <c r="M675" t="b">
        <f t="shared" si="52"/>
        <v>1</v>
      </c>
      <c r="N675" t="b">
        <f t="shared" si="53"/>
        <v>1</v>
      </c>
      <c r="O675" s="13">
        <f t="shared" si="54"/>
        <v>0</v>
      </c>
    </row>
    <row r="676" spans="1:15" ht="61.2" hidden="1" x14ac:dyDescent="0.3">
      <c r="A676" s="1" t="s">
        <v>303</v>
      </c>
      <c r="B676" s="1" t="s">
        <v>1417</v>
      </c>
      <c r="C676" s="1" t="s">
        <v>65</v>
      </c>
      <c r="D676" s="2" t="s">
        <v>1228</v>
      </c>
      <c r="E676" s="3">
        <v>41637.800000000003</v>
      </c>
      <c r="F676" s="8" t="s">
        <v>303</v>
      </c>
      <c r="G676" s="9" t="s">
        <v>1417</v>
      </c>
      <c r="H676" s="9" t="s">
        <v>65</v>
      </c>
      <c r="I676" s="10" t="s">
        <v>1228</v>
      </c>
      <c r="J676" s="11">
        <v>41637.800000000003</v>
      </c>
      <c r="K676" t="b">
        <f t="shared" si="50"/>
        <v>1</v>
      </c>
      <c r="L676" t="b">
        <f t="shared" si="51"/>
        <v>1</v>
      </c>
      <c r="M676" t="b">
        <f t="shared" si="52"/>
        <v>1</v>
      </c>
      <c r="N676" t="b">
        <f t="shared" si="53"/>
        <v>1</v>
      </c>
      <c r="O676" s="13">
        <f t="shared" si="54"/>
        <v>0</v>
      </c>
    </row>
    <row r="677" spans="1:15" ht="36" hidden="1" x14ac:dyDescent="0.3">
      <c r="A677" s="1" t="s">
        <v>303</v>
      </c>
      <c r="B677" s="1" t="s">
        <v>1417</v>
      </c>
      <c r="C677" s="1" t="s">
        <v>240</v>
      </c>
      <c r="D677" s="2" t="s">
        <v>1230</v>
      </c>
      <c r="E677" s="3">
        <v>41637.800000000003</v>
      </c>
      <c r="F677" s="8" t="s">
        <v>303</v>
      </c>
      <c r="G677" s="9" t="s">
        <v>1417</v>
      </c>
      <c r="H677" s="9" t="s">
        <v>240</v>
      </c>
      <c r="I677" s="10" t="s">
        <v>1230</v>
      </c>
      <c r="J677" s="11">
        <v>41637.800000000003</v>
      </c>
      <c r="K677" t="b">
        <f t="shared" si="50"/>
        <v>1</v>
      </c>
      <c r="L677" t="b">
        <f t="shared" si="51"/>
        <v>1</v>
      </c>
      <c r="M677" t="b">
        <f t="shared" si="52"/>
        <v>1</v>
      </c>
      <c r="N677" t="b">
        <f t="shared" si="53"/>
        <v>1</v>
      </c>
      <c r="O677" s="13">
        <f t="shared" si="54"/>
        <v>0</v>
      </c>
    </row>
    <row r="678" spans="1:15" ht="51" hidden="1" x14ac:dyDescent="0.3">
      <c r="A678" s="1" t="s">
        <v>303</v>
      </c>
      <c r="B678" s="1" t="s">
        <v>1417</v>
      </c>
      <c r="C678" s="1" t="s">
        <v>237</v>
      </c>
      <c r="D678" s="2" t="s">
        <v>1221</v>
      </c>
      <c r="E678" s="3">
        <v>37952.300000000003</v>
      </c>
      <c r="F678" s="8" t="s">
        <v>303</v>
      </c>
      <c r="G678" s="9" t="s">
        <v>1417</v>
      </c>
      <c r="H678" s="9" t="s">
        <v>237</v>
      </c>
      <c r="I678" s="10" t="s">
        <v>1221</v>
      </c>
      <c r="J678" s="11">
        <v>37952.300000000003</v>
      </c>
      <c r="K678" t="b">
        <f t="shared" si="50"/>
        <v>1</v>
      </c>
      <c r="L678" t="b">
        <f t="shared" si="51"/>
        <v>1</v>
      </c>
      <c r="M678" t="b">
        <f t="shared" si="52"/>
        <v>1</v>
      </c>
      <c r="N678" t="b">
        <f t="shared" si="53"/>
        <v>1</v>
      </c>
      <c r="O678" s="13">
        <f t="shared" si="54"/>
        <v>0</v>
      </c>
    </row>
    <row r="679" spans="1:15" ht="40.799999999999997" hidden="1" x14ac:dyDescent="0.3">
      <c r="A679" s="1" t="s">
        <v>303</v>
      </c>
      <c r="B679" s="1" t="s">
        <v>1417</v>
      </c>
      <c r="C679" s="1" t="s">
        <v>238</v>
      </c>
      <c r="D679" s="2" t="s">
        <v>1222</v>
      </c>
      <c r="E679" s="3">
        <v>3685.5</v>
      </c>
      <c r="F679" s="8" t="s">
        <v>303</v>
      </c>
      <c r="G679" s="9" t="s">
        <v>1417</v>
      </c>
      <c r="H679" s="9" t="s">
        <v>238</v>
      </c>
      <c r="I679" s="10" t="s">
        <v>1222</v>
      </c>
      <c r="J679" s="11">
        <v>3685.5</v>
      </c>
      <c r="K679" t="b">
        <f t="shared" si="50"/>
        <v>1</v>
      </c>
      <c r="L679" t="b">
        <f t="shared" si="51"/>
        <v>1</v>
      </c>
      <c r="M679" t="b">
        <f t="shared" si="52"/>
        <v>1</v>
      </c>
      <c r="N679" t="b">
        <f t="shared" si="53"/>
        <v>1</v>
      </c>
      <c r="O679" s="13">
        <f t="shared" si="54"/>
        <v>0</v>
      </c>
    </row>
    <row r="680" spans="1:15" ht="40.799999999999997" hidden="1" x14ac:dyDescent="0.3">
      <c r="A680" s="1" t="s">
        <v>303</v>
      </c>
      <c r="B680" s="1" t="s">
        <v>1393</v>
      </c>
      <c r="C680" s="1" t="s">
        <v>181</v>
      </c>
      <c r="D680" s="2" t="s">
        <v>1523</v>
      </c>
      <c r="E680" s="3">
        <v>16389.861000000001</v>
      </c>
      <c r="F680" s="8" t="s">
        <v>303</v>
      </c>
      <c r="G680" s="9" t="s">
        <v>1393</v>
      </c>
      <c r="H680" s="9" t="s">
        <v>181</v>
      </c>
      <c r="I680" s="10" t="s">
        <v>1523</v>
      </c>
      <c r="J680" s="11">
        <v>16389.861000000001</v>
      </c>
      <c r="K680" t="b">
        <f t="shared" si="50"/>
        <v>1</v>
      </c>
      <c r="L680" t="b">
        <f t="shared" si="51"/>
        <v>1</v>
      </c>
      <c r="M680" t="b">
        <f t="shared" si="52"/>
        <v>1</v>
      </c>
      <c r="N680" t="b">
        <f t="shared" si="53"/>
        <v>1</v>
      </c>
      <c r="O680" s="13">
        <f t="shared" si="54"/>
        <v>0</v>
      </c>
    </row>
    <row r="681" spans="1:15" ht="40.799999999999997" hidden="1" x14ac:dyDescent="0.3">
      <c r="A681" s="1" t="s">
        <v>303</v>
      </c>
      <c r="B681" s="1" t="s">
        <v>1393</v>
      </c>
      <c r="C681" s="1" t="s">
        <v>247</v>
      </c>
      <c r="D681" s="2" t="s">
        <v>1584</v>
      </c>
      <c r="E681" s="3">
        <v>16269.861000000001</v>
      </c>
      <c r="F681" s="8" t="s">
        <v>303</v>
      </c>
      <c r="G681" s="9" t="s">
        <v>1393</v>
      </c>
      <c r="H681" s="9" t="s">
        <v>247</v>
      </c>
      <c r="I681" s="10" t="s">
        <v>1584</v>
      </c>
      <c r="J681" s="11">
        <v>16269.861000000001</v>
      </c>
      <c r="K681" t="b">
        <f t="shared" si="50"/>
        <v>1</v>
      </c>
      <c r="L681" t="b">
        <f t="shared" si="51"/>
        <v>1</v>
      </c>
      <c r="M681" t="b">
        <f t="shared" si="52"/>
        <v>1</v>
      </c>
      <c r="N681" t="b">
        <f t="shared" si="53"/>
        <v>1</v>
      </c>
      <c r="O681" s="13">
        <f t="shared" si="54"/>
        <v>0</v>
      </c>
    </row>
    <row r="682" spans="1:15" ht="102" hidden="1" x14ac:dyDescent="0.3">
      <c r="A682" s="1" t="s">
        <v>303</v>
      </c>
      <c r="B682" s="1" t="s">
        <v>1393</v>
      </c>
      <c r="C682" s="1" t="s">
        <v>248</v>
      </c>
      <c r="D682" s="2" t="s">
        <v>1585</v>
      </c>
      <c r="E682" s="3">
        <v>871</v>
      </c>
      <c r="F682" s="8" t="s">
        <v>303</v>
      </c>
      <c r="G682" s="9" t="s">
        <v>1393</v>
      </c>
      <c r="H682" s="9" t="s">
        <v>248</v>
      </c>
      <c r="I682" s="10" t="s">
        <v>1585</v>
      </c>
      <c r="J682" s="11">
        <v>871</v>
      </c>
      <c r="K682" t="b">
        <f t="shared" si="50"/>
        <v>1</v>
      </c>
      <c r="L682" t="b">
        <f t="shared" si="51"/>
        <v>1</v>
      </c>
      <c r="M682" t="b">
        <f t="shared" si="52"/>
        <v>1</v>
      </c>
      <c r="N682" t="b">
        <f t="shared" si="53"/>
        <v>1</v>
      </c>
      <c r="O682" s="13">
        <f t="shared" si="54"/>
        <v>0</v>
      </c>
    </row>
    <row r="683" spans="1:15" ht="102" hidden="1" x14ac:dyDescent="0.3">
      <c r="A683" s="1" t="s">
        <v>303</v>
      </c>
      <c r="B683" s="1" t="s">
        <v>1393</v>
      </c>
      <c r="C683" s="1" t="s">
        <v>241</v>
      </c>
      <c r="D683" s="2" t="s">
        <v>1271</v>
      </c>
      <c r="E683" s="3">
        <v>221.5</v>
      </c>
      <c r="F683" s="8" t="s">
        <v>303</v>
      </c>
      <c r="G683" s="9" t="s">
        <v>1393</v>
      </c>
      <c r="H683" s="9" t="s">
        <v>241</v>
      </c>
      <c r="I683" s="10" t="s">
        <v>1271</v>
      </c>
      <c r="J683" s="11">
        <v>221.5</v>
      </c>
      <c r="K683" t="b">
        <f t="shared" si="50"/>
        <v>1</v>
      </c>
      <c r="L683" t="b">
        <f t="shared" si="51"/>
        <v>1</v>
      </c>
      <c r="M683" t="b">
        <f t="shared" si="52"/>
        <v>1</v>
      </c>
      <c r="N683" t="b">
        <f t="shared" si="53"/>
        <v>1</v>
      </c>
      <c r="O683" s="13">
        <f t="shared" si="54"/>
        <v>0</v>
      </c>
    </row>
    <row r="684" spans="1:15" ht="71.400000000000006" hidden="1" x14ac:dyDescent="0.3">
      <c r="A684" s="1" t="s">
        <v>303</v>
      </c>
      <c r="B684" s="1" t="s">
        <v>1393</v>
      </c>
      <c r="C684" s="1" t="s">
        <v>242</v>
      </c>
      <c r="D684" s="2" t="s">
        <v>688</v>
      </c>
      <c r="E684" s="3">
        <v>521.5</v>
      </c>
      <c r="F684" s="8" t="s">
        <v>303</v>
      </c>
      <c r="G684" s="9" t="s">
        <v>1393</v>
      </c>
      <c r="H684" s="9" t="s">
        <v>242</v>
      </c>
      <c r="I684" s="10" t="s">
        <v>688</v>
      </c>
      <c r="J684" s="11">
        <v>521.5</v>
      </c>
      <c r="K684" t="b">
        <f t="shared" si="50"/>
        <v>1</v>
      </c>
      <c r="L684" t="b">
        <f t="shared" si="51"/>
        <v>1</v>
      </c>
      <c r="M684" t="b">
        <f t="shared" si="52"/>
        <v>1</v>
      </c>
      <c r="N684" t="b">
        <f t="shared" si="53"/>
        <v>1</v>
      </c>
      <c r="O684" s="13">
        <f t="shared" si="54"/>
        <v>0</v>
      </c>
    </row>
    <row r="685" spans="1:15" ht="91.8" hidden="1" x14ac:dyDescent="0.3">
      <c r="A685" s="1" t="s">
        <v>303</v>
      </c>
      <c r="B685" s="1" t="s">
        <v>1393</v>
      </c>
      <c r="C685" s="1" t="s">
        <v>243</v>
      </c>
      <c r="D685" s="2" t="s">
        <v>689</v>
      </c>
      <c r="E685" s="3">
        <v>128</v>
      </c>
      <c r="F685" s="8" t="s">
        <v>303</v>
      </c>
      <c r="G685" s="9" t="s">
        <v>1393</v>
      </c>
      <c r="H685" s="9" t="s">
        <v>243</v>
      </c>
      <c r="I685" s="10" t="s">
        <v>689</v>
      </c>
      <c r="J685" s="11">
        <v>128</v>
      </c>
      <c r="K685" t="b">
        <f t="shared" si="50"/>
        <v>1</v>
      </c>
      <c r="L685" t="b">
        <f t="shared" si="51"/>
        <v>1</v>
      </c>
      <c r="M685" t="b">
        <f t="shared" si="52"/>
        <v>1</v>
      </c>
      <c r="N685" t="b">
        <f t="shared" si="53"/>
        <v>1</v>
      </c>
      <c r="O685" s="13">
        <f t="shared" si="54"/>
        <v>0</v>
      </c>
    </row>
    <row r="686" spans="1:15" ht="96" hidden="1" x14ac:dyDescent="0.3">
      <c r="A686" s="1" t="s">
        <v>303</v>
      </c>
      <c r="B686" s="1" t="s">
        <v>1393</v>
      </c>
      <c r="C686" s="1" t="s">
        <v>249</v>
      </c>
      <c r="D686" s="2" t="s">
        <v>1586</v>
      </c>
      <c r="E686" s="3">
        <v>6977.0609999999997</v>
      </c>
      <c r="F686" s="8" t="s">
        <v>303</v>
      </c>
      <c r="G686" s="9" t="s">
        <v>1393</v>
      </c>
      <c r="H686" s="9" t="s">
        <v>249</v>
      </c>
      <c r="I686" s="10" t="s">
        <v>1586</v>
      </c>
      <c r="J686" s="11">
        <v>6977.0609999999997</v>
      </c>
      <c r="K686" t="b">
        <f t="shared" si="50"/>
        <v>1</v>
      </c>
      <c r="L686" t="b">
        <f t="shared" si="51"/>
        <v>1</v>
      </c>
      <c r="M686" t="b">
        <f t="shared" si="52"/>
        <v>1</v>
      </c>
      <c r="N686" t="b">
        <f t="shared" si="53"/>
        <v>1</v>
      </c>
      <c r="O686" s="13">
        <f t="shared" si="54"/>
        <v>0</v>
      </c>
    </row>
    <row r="687" spans="1:15" ht="61.2" hidden="1" x14ac:dyDescent="0.3">
      <c r="A687" s="1" t="s">
        <v>303</v>
      </c>
      <c r="B687" s="1" t="s">
        <v>1393</v>
      </c>
      <c r="C687" s="1" t="s">
        <v>244</v>
      </c>
      <c r="D687" s="2" t="s">
        <v>692</v>
      </c>
      <c r="E687" s="3">
        <v>6725.0609999999997</v>
      </c>
      <c r="F687" s="8" t="s">
        <v>303</v>
      </c>
      <c r="G687" s="9" t="s">
        <v>1393</v>
      </c>
      <c r="H687" s="9" t="s">
        <v>244</v>
      </c>
      <c r="I687" s="10" t="s">
        <v>692</v>
      </c>
      <c r="J687" s="11">
        <v>6725.0609999999997</v>
      </c>
      <c r="K687" t="b">
        <f t="shared" si="50"/>
        <v>1</v>
      </c>
      <c r="L687" t="b">
        <f t="shared" si="51"/>
        <v>1</v>
      </c>
      <c r="M687" t="b">
        <f t="shared" si="52"/>
        <v>1</v>
      </c>
      <c r="N687" t="b">
        <f t="shared" si="53"/>
        <v>1</v>
      </c>
      <c r="O687" s="13">
        <f t="shared" si="54"/>
        <v>0</v>
      </c>
    </row>
    <row r="688" spans="1:15" ht="61.2" hidden="1" x14ac:dyDescent="0.3">
      <c r="A688" s="1" t="s">
        <v>303</v>
      </c>
      <c r="B688" s="1" t="s">
        <v>1393</v>
      </c>
      <c r="C688" s="1" t="s">
        <v>245</v>
      </c>
      <c r="D688" s="2" t="s">
        <v>1387</v>
      </c>
      <c r="E688" s="3">
        <v>252</v>
      </c>
      <c r="F688" s="8" t="s">
        <v>303</v>
      </c>
      <c r="G688" s="9" t="s">
        <v>1393</v>
      </c>
      <c r="H688" s="9" t="s">
        <v>245</v>
      </c>
      <c r="I688" s="10" t="s">
        <v>1387</v>
      </c>
      <c r="J688" s="11">
        <v>252</v>
      </c>
      <c r="K688" t="b">
        <f t="shared" si="50"/>
        <v>1</v>
      </c>
      <c r="L688" t="b">
        <f t="shared" si="51"/>
        <v>1</v>
      </c>
      <c r="M688" t="b">
        <f t="shared" si="52"/>
        <v>1</v>
      </c>
      <c r="N688" t="b">
        <f t="shared" si="53"/>
        <v>1</v>
      </c>
      <c r="O688" s="13">
        <f t="shared" si="54"/>
        <v>0</v>
      </c>
    </row>
    <row r="689" spans="1:15" ht="72" hidden="1" x14ac:dyDescent="0.3">
      <c r="A689" s="1" t="s">
        <v>303</v>
      </c>
      <c r="B689" s="1" t="s">
        <v>1393</v>
      </c>
      <c r="C689" s="1" t="s">
        <v>250</v>
      </c>
      <c r="D689" s="2" t="s">
        <v>1587</v>
      </c>
      <c r="E689" s="3">
        <v>8421.8000000000011</v>
      </c>
      <c r="F689" s="8" t="s">
        <v>303</v>
      </c>
      <c r="G689" s="9" t="s">
        <v>1393</v>
      </c>
      <c r="H689" s="9" t="s">
        <v>250</v>
      </c>
      <c r="I689" s="10" t="s">
        <v>1587</v>
      </c>
      <c r="J689" s="11">
        <v>8421.7999999999993</v>
      </c>
      <c r="K689" t="b">
        <f t="shared" si="50"/>
        <v>1</v>
      </c>
      <c r="L689" t="b">
        <f t="shared" si="51"/>
        <v>1</v>
      </c>
      <c r="M689" t="b">
        <f t="shared" si="52"/>
        <v>1</v>
      </c>
      <c r="N689" t="b">
        <f t="shared" si="53"/>
        <v>1</v>
      </c>
      <c r="O689" s="13">
        <f t="shared" si="54"/>
        <v>0</v>
      </c>
    </row>
    <row r="690" spans="1:15" ht="40.799999999999997" hidden="1" x14ac:dyDescent="0.3">
      <c r="A690" s="1" t="s">
        <v>303</v>
      </c>
      <c r="B690" s="1" t="s">
        <v>1393</v>
      </c>
      <c r="C690" s="1" t="s">
        <v>246</v>
      </c>
      <c r="D690" s="2" t="s">
        <v>694</v>
      </c>
      <c r="E690" s="3">
        <v>8421.8000000000011</v>
      </c>
      <c r="F690" s="8" t="s">
        <v>303</v>
      </c>
      <c r="G690" s="9" t="s">
        <v>1393</v>
      </c>
      <c r="H690" s="9" t="s">
        <v>246</v>
      </c>
      <c r="I690" s="10" t="s">
        <v>694</v>
      </c>
      <c r="J690" s="11">
        <v>8421.7999999999993</v>
      </c>
      <c r="K690" t="b">
        <f t="shared" si="50"/>
        <v>1</v>
      </c>
      <c r="L690" t="b">
        <f t="shared" si="51"/>
        <v>1</v>
      </c>
      <c r="M690" t="b">
        <f t="shared" si="52"/>
        <v>1</v>
      </c>
      <c r="N690" t="b">
        <f t="shared" si="53"/>
        <v>1</v>
      </c>
      <c r="O690" s="13">
        <f t="shared" si="54"/>
        <v>0</v>
      </c>
    </row>
    <row r="691" spans="1:15" ht="51" hidden="1" x14ac:dyDescent="0.3">
      <c r="A691" s="1" t="s">
        <v>303</v>
      </c>
      <c r="B691" s="1" t="s">
        <v>1393</v>
      </c>
      <c r="C691" s="1" t="s">
        <v>182</v>
      </c>
      <c r="D691" s="2" t="s">
        <v>1524</v>
      </c>
      <c r="E691" s="3">
        <v>120</v>
      </c>
      <c r="F691" s="8" t="s">
        <v>303</v>
      </c>
      <c r="G691" s="9" t="s">
        <v>1393</v>
      </c>
      <c r="H691" s="9" t="s">
        <v>182</v>
      </c>
      <c r="I691" s="10" t="s">
        <v>1524</v>
      </c>
      <c r="J691" s="11">
        <v>120</v>
      </c>
      <c r="K691" t="b">
        <f t="shared" si="50"/>
        <v>1</v>
      </c>
      <c r="L691" t="b">
        <f t="shared" si="51"/>
        <v>1</v>
      </c>
      <c r="M691" t="b">
        <f t="shared" si="52"/>
        <v>1</v>
      </c>
      <c r="N691" t="b">
        <f t="shared" si="53"/>
        <v>1</v>
      </c>
      <c r="O691" s="13">
        <f t="shared" si="54"/>
        <v>0</v>
      </c>
    </row>
    <row r="692" spans="1:15" ht="91.8" hidden="1" x14ac:dyDescent="0.3">
      <c r="A692" s="1" t="s">
        <v>303</v>
      </c>
      <c r="B692" s="1" t="s">
        <v>1393</v>
      </c>
      <c r="C692" s="1" t="s">
        <v>183</v>
      </c>
      <c r="D692" s="2" t="s">
        <v>1525</v>
      </c>
      <c r="E692" s="3">
        <v>120</v>
      </c>
      <c r="F692" s="8" t="s">
        <v>303</v>
      </c>
      <c r="G692" s="9" t="s">
        <v>1393</v>
      </c>
      <c r="H692" s="9" t="s">
        <v>183</v>
      </c>
      <c r="I692" s="10" t="s">
        <v>1525</v>
      </c>
      <c r="J692" s="11">
        <v>120</v>
      </c>
      <c r="K692" t="b">
        <f t="shared" si="50"/>
        <v>1</v>
      </c>
      <c r="L692" t="b">
        <f t="shared" si="51"/>
        <v>1</v>
      </c>
      <c r="M692" t="b">
        <f t="shared" si="52"/>
        <v>1</v>
      </c>
      <c r="N692" t="b">
        <f t="shared" si="53"/>
        <v>1</v>
      </c>
      <c r="O692" s="13">
        <f t="shared" si="54"/>
        <v>0</v>
      </c>
    </row>
    <row r="693" spans="1:15" ht="132.6" hidden="1" x14ac:dyDescent="0.3">
      <c r="A693" s="1" t="s">
        <v>303</v>
      </c>
      <c r="B693" s="1" t="s">
        <v>1393</v>
      </c>
      <c r="C693" s="1" t="s">
        <v>198</v>
      </c>
      <c r="D693" s="2" t="s">
        <v>697</v>
      </c>
      <c r="E693" s="3">
        <v>25</v>
      </c>
      <c r="F693" s="8" t="s">
        <v>303</v>
      </c>
      <c r="G693" s="9" t="s">
        <v>1393</v>
      </c>
      <c r="H693" s="9" t="s">
        <v>198</v>
      </c>
      <c r="I693" s="10" t="s">
        <v>697</v>
      </c>
      <c r="J693" s="11">
        <v>25</v>
      </c>
      <c r="K693" t="b">
        <f t="shared" si="50"/>
        <v>1</v>
      </c>
      <c r="L693" t="b">
        <f t="shared" si="51"/>
        <v>1</v>
      </c>
      <c r="M693" t="b">
        <f t="shared" si="52"/>
        <v>1</v>
      </c>
      <c r="N693" t="b">
        <f t="shared" si="53"/>
        <v>1</v>
      </c>
      <c r="O693" s="13">
        <f t="shared" si="54"/>
        <v>0</v>
      </c>
    </row>
    <row r="694" spans="1:15" ht="112.2" hidden="1" x14ac:dyDescent="0.3">
      <c r="A694" s="1" t="s">
        <v>303</v>
      </c>
      <c r="B694" s="1" t="s">
        <v>1393</v>
      </c>
      <c r="C694" s="1" t="s">
        <v>170</v>
      </c>
      <c r="D694" s="2" t="s">
        <v>698</v>
      </c>
      <c r="E694" s="3">
        <v>95</v>
      </c>
      <c r="F694" s="8" t="s">
        <v>303</v>
      </c>
      <c r="G694" s="9" t="s">
        <v>1393</v>
      </c>
      <c r="H694" s="9" t="s">
        <v>170</v>
      </c>
      <c r="I694" s="10" t="s">
        <v>698</v>
      </c>
      <c r="J694" s="11">
        <v>95</v>
      </c>
      <c r="K694" t="b">
        <f t="shared" si="50"/>
        <v>1</v>
      </c>
      <c r="L694" t="b">
        <f t="shared" si="51"/>
        <v>1</v>
      </c>
      <c r="M694" t="b">
        <f t="shared" si="52"/>
        <v>1</v>
      </c>
      <c r="N694" t="b">
        <f t="shared" si="53"/>
        <v>1</v>
      </c>
      <c r="O694" s="13">
        <f t="shared" si="54"/>
        <v>0</v>
      </c>
    </row>
    <row r="695" spans="1:15" ht="51" hidden="1" x14ac:dyDescent="0.3">
      <c r="A695" s="1" t="s">
        <v>303</v>
      </c>
      <c r="B695" s="1" t="s">
        <v>1393</v>
      </c>
      <c r="C695" s="1" t="s">
        <v>62</v>
      </c>
      <c r="D695" s="2" t="s">
        <v>1196</v>
      </c>
      <c r="E695" s="3">
        <v>10</v>
      </c>
      <c r="F695" s="8" t="s">
        <v>303</v>
      </c>
      <c r="G695" s="9" t="s">
        <v>1393</v>
      </c>
      <c r="H695" s="9" t="s">
        <v>62</v>
      </c>
      <c r="I695" s="10" t="s">
        <v>1196</v>
      </c>
      <c r="J695" s="11">
        <v>10</v>
      </c>
      <c r="K695" t="b">
        <f t="shared" si="50"/>
        <v>1</v>
      </c>
      <c r="L695" t="b">
        <f t="shared" si="51"/>
        <v>1</v>
      </c>
      <c r="M695" t="b">
        <f t="shared" si="52"/>
        <v>1</v>
      </c>
      <c r="N695" t="b">
        <f t="shared" si="53"/>
        <v>1</v>
      </c>
      <c r="O695" s="13">
        <f t="shared" si="54"/>
        <v>0</v>
      </c>
    </row>
    <row r="696" spans="1:15" ht="71.400000000000006" hidden="1" x14ac:dyDescent="0.3">
      <c r="A696" s="1" t="s">
        <v>303</v>
      </c>
      <c r="B696" s="1" t="s">
        <v>1393</v>
      </c>
      <c r="C696" s="1" t="s">
        <v>527</v>
      </c>
      <c r="D696" s="2" t="s">
        <v>114</v>
      </c>
      <c r="E696" s="3">
        <v>10</v>
      </c>
      <c r="F696" s="8" t="s">
        <v>303</v>
      </c>
      <c r="G696" s="9" t="s">
        <v>1393</v>
      </c>
      <c r="H696" s="9" t="s">
        <v>527</v>
      </c>
      <c r="I696" s="10" t="s">
        <v>114</v>
      </c>
      <c r="J696" s="11">
        <v>10</v>
      </c>
      <c r="K696" t="b">
        <f t="shared" si="50"/>
        <v>1</v>
      </c>
      <c r="L696" t="b">
        <f t="shared" si="51"/>
        <v>1</v>
      </c>
      <c r="M696" t="b">
        <f t="shared" si="52"/>
        <v>1</v>
      </c>
      <c r="N696" t="b">
        <f t="shared" si="53"/>
        <v>1</v>
      </c>
      <c r="O696" s="13">
        <f t="shared" si="54"/>
        <v>0</v>
      </c>
    </row>
    <row r="697" spans="1:15" ht="71.400000000000006" hidden="1" x14ac:dyDescent="0.3">
      <c r="A697" s="1" t="s">
        <v>303</v>
      </c>
      <c r="B697" s="1" t="s">
        <v>1393</v>
      </c>
      <c r="C697" s="1" t="s">
        <v>79</v>
      </c>
      <c r="D697" s="2" t="s">
        <v>1232</v>
      </c>
      <c r="E697" s="3">
        <v>2</v>
      </c>
      <c r="F697" s="8" t="s">
        <v>303</v>
      </c>
      <c r="G697" s="9" t="s">
        <v>1393</v>
      </c>
      <c r="H697" s="9" t="s">
        <v>79</v>
      </c>
      <c r="I697" s="10" t="s">
        <v>1232</v>
      </c>
      <c r="J697" s="11">
        <v>2</v>
      </c>
      <c r="K697" t="b">
        <f t="shared" si="50"/>
        <v>1</v>
      </c>
      <c r="L697" t="b">
        <f t="shared" si="51"/>
        <v>1</v>
      </c>
      <c r="M697" t="b">
        <f t="shared" si="52"/>
        <v>1</v>
      </c>
      <c r="N697" t="b">
        <f t="shared" si="53"/>
        <v>1</v>
      </c>
      <c r="O697" s="13">
        <f t="shared" si="54"/>
        <v>0</v>
      </c>
    </row>
    <row r="698" spans="1:15" ht="51" hidden="1" x14ac:dyDescent="0.3">
      <c r="A698" s="1" t="s">
        <v>303</v>
      </c>
      <c r="B698" s="1" t="s">
        <v>1393</v>
      </c>
      <c r="C698" s="1" t="s">
        <v>86</v>
      </c>
      <c r="D698" s="2" t="s">
        <v>1233</v>
      </c>
      <c r="E698" s="3">
        <v>2</v>
      </c>
      <c r="F698" s="8" t="s">
        <v>303</v>
      </c>
      <c r="G698" s="9" t="s">
        <v>1393</v>
      </c>
      <c r="H698" s="9" t="s">
        <v>86</v>
      </c>
      <c r="I698" s="10" t="s">
        <v>1233</v>
      </c>
      <c r="J698" s="11">
        <v>2</v>
      </c>
      <c r="K698" t="b">
        <f t="shared" si="50"/>
        <v>1</v>
      </c>
      <c r="L698" t="b">
        <f t="shared" si="51"/>
        <v>1</v>
      </c>
      <c r="M698" t="b">
        <f t="shared" si="52"/>
        <v>1</v>
      </c>
      <c r="N698" t="b">
        <f t="shared" si="53"/>
        <v>1</v>
      </c>
      <c r="O698" s="13">
        <f t="shared" si="54"/>
        <v>0</v>
      </c>
    </row>
    <row r="699" spans="1:15" ht="40.799999999999997" hidden="1" x14ac:dyDescent="0.3">
      <c r="A699" s="1" t="s">
        <v>303</v>
      </c>
      <c r="B699" s="1" t="s">
        <v>1393</v>
      </c>
      <c r="C699" s="1" t="s">
        <v>87</v>
      </c>
      <c r="D699" s="2" t="s">
        <v>1234</v>
      </c>
      <c r="E699" s="3">
        <v>2</v>
      </c>
      <c r="F699" s="8" t="s">
        <v>303</v>
      </c>
      <c r="G699" s="9" t="s">
        <v>1393</v>
      </c>
      <c r="H699" s="9" t="s">
        <v>87</v>
      </c>
      <c r="I699" s="10" t="s">
        <v>1234</v>
      </c>
      <c r="J699" s="11">
        <v>2</v>
      </c>
      <c r="K699" t="b">
        <f t="shared" si="50"/>
        <v>1</v>
      </c>
      <c r="L699" t="b">
        <f t="shared" si="51"/>
        <v>1</v>
      </c>
      <c r="M699" t="b">
        <f t="shared" si="52"/>
        <v>1</v>
      </c>
      <c r="N699" t="b">
        <f t="shared" si="53"/>
        <v>1</v>
      </c>
      <c r="O699" s="13">
        <f t="shared" si="54"/>
        <v>0</v>
      </c>
    </row>
    <row r="700" spans="1:15" ht="30.6" hidden="1" x14ac:dyDescent="0.3">
      <c r="A700" s="1" t="s">
        <v>303</v>
      </c>
      <c r="B700" s="1" t="s">
        <v>1418</v>
      </c>
      <c r="C700" s="1" t="s">
        <v>184</v>
      </c>
      <c r="D700" s="2" t="s">
        <v>1526</v>
      </c>
      <c r="E700" s="3">
        <v>133.4</v>
      </c>
      <c r="F700" s="8" t="s">
        <v>303</v>
      </c>
      <c r="G700" s="9" t="s">
        <v>1418</v>
      </c>
      <c r="H700" s="9" t="s">
        <v>184</v>
      </c>
      <c r="I700" s="10" t="s">
        <v>1526</v>
      </c>
      <c r="J700" s="11">
        <v>133.4</v>
      </c>
      <c r="K700" t="b">
        <f t="shared" si="50"/>
        <v>1</v>
      </c>
      <c r="L700" t="b">
        <f t="shared" si="51"/>
        <v>1</v>
      </c>
      <c r="M700" t="b">
        <f t="shared" si="52"/>
        <v>1</v>
      </c>
      <c r="N700" t="b">
        <f t="shared" si="53"/>
        <v>1</v>
      </c>
      <c r="O700" s="13">
        <f t="shared" si="54"/>
        <v>0</v>
      </c>
    </row>
    <row r="701" spans="1:15" ht="112.2" hidden="1" x14ac:dyDescent="0.3">
      <c r="A701" s="1" t="s">
        <v>303</v>
      </c>
      <c r="B701" s="1" t="s">
        <v>1418</v>
      </c>
      <c r="C701" s="1" t="s">
        <v>252</v>
      </c>
      <c r="D701" s="2" t="s">
        <v>1588</v>
      </c>
      <c r="E701" s="3">
        <v>133.4</v>
      </c>
      <c r="F701" s="8" t="s">
        <v>303</v>
      </c>
      <c r="G701" s="9" t="s">
        <v>1418</v>
      </c>
      <c r="H701" s="9" t="s">
        <v>252</v>
      </c>
      <c r="I701" s="10" t="s">
        <v>1588</v>
      </c>
      <c r="J701" s="11">
        <v>133.4</v>
      </c>
      <c r="K701" t="b">
        <f t="shared" si="50"/>
        <v>1</v>
      </c>
      <c r="L701" t="b">
        <f t="shared" si="51"/>
        <v>1</v>
      </c>
      <c r="M701" t="b">
        <f t="shared" si="52"/>
        <v>1</v>
      </c>
      <c r="N701" t="b">
        <f t="shared" si="53"/>
        <v>1</v>
      </c>
      <c r="O701" s="13">
        <f t="shared" si="54"/>
        <v>0</v>
      </c>
    </row>
    <row r="702" spans="1:15" ht="81.599999999999994" hidden="1" x14ac:dyDescent="0.3">
      <c r="A702" s="1" t="s">
        <v>303</v>
      </c>
      <c r="B702" s="1" t="s">
        <v>1418</v>
      </c>
      <c r="C702" s="1" t="s">
        <v>253</v>
      </c>
      <c r="D702" s="2" t="s">
        <v>1589</v>
      </c>
      <c r="E702" s="3">
        <v>133.4</v>
      </c>
      <c r="F702" s="8" t="s">
        <v>303</v>
      </c>
      <c r="G702" s="9" t="s">
        <v>1418</v>
      </c>
      <c r="H702" s="9" t="s">
        <v>253</v>
      </c>
      <c r="I702" s="10" t="s">
        <v>1589</v>
      </c>
      <c r="J702" s="11">
        <v>133.4</v>
      </c>
      <c r="K702" t="b">
        <f t="shared" si="50"/>
        <v>1</v>
      </c>
      <c r="L702" t="b">
        <f t="shared" si="51"/>
        <v>1</v>
      </c>
      <c r="M702" t="b">
        <f t="shared" si="52"/>
        <v>1</v>
      </c>
      <c r="N702" t="b">
        <f t="shared" si="53"/>
        <v>1</v>
      </c>
      <c r="O702" s="13">
        <f t="shared" si="54"/>
        <v>0</v>
      </c>
    </row>
    <row r="703" spans="1:15" ht="40.799999999999997" hidden="1" x14ac:dyDescent="0.3">
      <c r="A703" s="1" t="s">
        <v>303</v>
      </c>
      <c r="B703" s="1" t="s">
        <v>1418</v>
      </c>
      <c r="C703" s="1" t="s">
        <v>251</v>
      </c>
      <c r="D703" s="2" t="s">
        <v>718</v>
      </c>
      <c r="E703" s="3">
        <v>133.4</v>
      </c>
      <c r="F703" s="8" t="s">
        <v>303</v>
      </c>
      <c r="G703" s="9" t="s">
        <v>1418</v>
      </c>
      <c r="H703" s="9" t="s">
        <v>251</v>
      </c>
      <c r="I703" s="10" t="s">
        <v>718</v>
      </c>
      <c r="J703" s="11">
        <v>133.4</v>
      </c>
      <c r="K703" t="b">
        <f t="shared" si="50"/>
        <v>1</v>
      </c>
      <c r="L703" t="b">
        <f t="shared" si="51"/>
        <v>1</v>
      </c>
      <c r="M703" t="b">
        <f t="shared" si="52"/>
        <v>1</v>
      </c>
      <c r="N703" t="b">
        <f t="shared" si="53"/>
        <v>1</v>
      </c>
      <c r="O703" s="13">
        <f t="shared" si="54"/>
        <v>0</v>
      </c>
    </row>
    <row r="704" spans="1:15" ht="30.6" hidden="1" x14ac:dyDescent="0.3">
      <c r="A704" s="1" t="s">
        <v>303</v>
      </c>
      <c r="B704" s="1" t="s">
        <v>1419</v>
      </c>
      <c r="C704" s="1" t="s">
        <v>184</v>
      </c>
      <c r="D704" s="2" t="s">
        <v>1526</v>
      </c>
      <c r="E704" s="3">
        <v>286</v>
      </c>
      <c r="F704" s="8" t="s">
        <v>303</v>
      </c>
      <c r="G704" s="9" t="s">
        <v>1419</v>
      </c>
      <c r="H704" s="9" t="s">
        <v>184</v>
      </c>
      <c r="I704" s="10" t="s">
        <v>1526</v>
      </c>
      <c r="J704" s="11">
        <v>286</v>
      </c>
      <c r="K704" t="b">
        <f t="shared" si="50"/>
        <v>1</v>
      </c>
      <c r="L704" t="b">
        <f t="shared" si="51"/>
        <v>1</v>
      </c>
      <c r="M704" t="b">
        <f t="shared" si="52"/>
        <v>1</v>
      </c>
      <c r="N704" t="b">
        <f t="shared" si="53"/>
        <v>1</v>
      </c>
      <c r="O704" s="13">
        <f t="shared" si="54"/>
        <v>0</v>
      </c>
    </row>
    <row r="705" spans="1:15" ht="61.2" hidden="1" x14ac:dyDescent="0.3">
      <c r="A705" s="1" t="s">
        <v>303</v>
      </c>
      <c r="B705" s="1" t="s">
        <v>1419</v>
      </c>
      <c r="C705" s="1" t="s">
        <v>255</v>
      </c>
      <c r="D705" s="2" t="s">
        <v>1590</v>
      </c>
      <c r="E705" s="3">
        <v>286</v>
      </c>
      <c r="F705" s="8" t="s">
        <v>303</v>
      </c>
      <c r="G705" s="9" t="s">
        <v>1419</v>
      </c>
      <c r="H705" s="9" t="s">
        <v>255</v>
      </c>
      <c r="I705" s="10" t="s">
        <v>1590</v>
      </c>
      <c r="J705" s="11">
        <v>286</v>
      </c>
      <c r="K705" t="b">
        <f t="shared" si="50"/>
        <v>1</v>
      </c>
      <c r="L705" t="b">
        <f t="shared" si="51"/>
        <v>1</v>
      </c>
      <c r="M705" t="b">
        <f t="shared" si="52"/>
        <v>1</v>
      </c>
      <c r="N705" t="b">
        <f t="shared" si="53"/>
        <v>1</v>
      </c>
      <c r="O705" s="13">
        <f t="shared" si="54"/>
        <v>0</v>
      </c>
    </row>
    <row r="706" spans="1:15" ht="51" hidden="1" x14ac:dyDescent="0.3">
      <c r="A706" s="1" t="s">
        <v>303</v>
      </c>
      <c r="B706" s="1" t="s">
        <v>1419</v>
      </c>
      <c r="C706" s="1" t="s">
        <v>256</v>
      </c>
      <c r="D706" s="2" t="s">
        <v>1591</v>
      </c>
      <c r="E706" s="3">
        <v>286</v>
      </c>
      <c r="F706" s="8" t="s">
        <v>303</v>
      </c>
      <c r="G706" s="9" t="s">
        <v>1419</v>
      </c>
      <c r="H706" s="9" t="s">
        <v>256</v>
      </c>
      <c r="I706" s="10" t="s">
        <v>1591</v>
      </c>
      <c r="J706" s="11">
        <v>286</v>
      </c>
      <c r="K706" t="b">
        <f t="shared" si="50"/>
        <v>1</v>
      </c>
      <c r="L706" t="b">
        <f t="shared" si="51"/>
        <v>1</v>
      </c>
      <c r="M706" t="b">
        <f t="shared" si="52"/>
        <v>1</v>
      </c>
      <c r="N706" t="b">
        <f t="shared" si="53"/>
        <v>1</v>
      </c>
      <c r="O706" s="13">
        <f t="shared" si="54"/>
        <v>0</v>
      </c>
    </row>
    <row r="707" spans="1:15" ht="61.2" hidden="1" x14ac:dyDescent="0.3">
      <c r="A707" s="1" t="s">
        <v>303</v>
      </c>
      <c r="B707" s="1" t="s">
        <v>1419</v>
      </c>
      <c r="C707" s="1" t="s">
        <v>254</v>
      </c>
      <c r="D707" s="2" t="s">
        <v>722</v>
      </c>
      <c r="E707" s="3">
        <v>286</v>
      </c>
      <c r="F707" s="8" t="s">
        <v>303</v>
      </c>
      <c r="G707" s="9" t="s">
        <v>1419</v>
      </c>
      <c r="H707" s="9" t="s">
        <v>254</v>
      </c>
      <c r="I707" s="10" t="s">
        <v>722</v>
      </c>
      <c r="J707" s="11">
        <v>286</v>
      </c>
      <c r="K707" t="b">
        <f t="shared" ref="K707:K770" si="55">EXACT(A707,F707)</f>
        <v>1</v>
      </c>
      <c r="L707" t="b">
        <f t="shared" ref="L707:L770" si="56">EXACT(B707,G707)</f>
        <v>1</v>
      </c>
      <c r="M707" t="b">
        <f t="shared" ref="M707:M770" si="57">EXACT(C707,H707)</f>
        <v>1</v>
      </c>
      <c r="N707" t="b">
        <f t="shared" ref="N707:N770" si="58">EXACT(D707,I707)</f>
        <v>1</v>
      </c>
      <c r="O707" s="13">
        <f t="shared" ref="O707:O770" si="59">E707-J707</f>
        <v>0</v>
      </c>
    </row>
    <row r="708" spans="1:15" ht="51" hidden="1" x14ac:dyDescent="0.3">
      <c r="A708" s="1" t="s">
        <v>303</v>
      </c>
      <c r="B708" s="1" t="s">
        <v>1419</v>
      </c>
      <c r="C708" s="1" t="s">
        <v>62</v>
      </c>
      <c r="D708" s="2" t="s">
        <v>1196</v>
      </c>
      <c r="E708" s="3">
        <v>388.66200000000003</v>
      </c>
      <c r="F708" s="8" t="s">
        <v>303</v>
      </c>
      <c r="G708" s="9" t="s">
        <v>1419</v>
      </c>
      <c r="H708" s="9" t="s">
        <v>62</v>
      </c>
      <c r="I708" s="10" t="s">
        <v>1196</v>
      </c>
      <c r="J708" s="11">
        <v>388.66199999999998</v>
      </c>
      <c r="K708" t="b">
        <f t="shared" si="55"/>
        <v>1</v>
      </c>
      <c r="L708" t="b">
        <f t="shared" si="56"/>
        <v>1</v>
      </c>
      <c r="M708" t="b">
        <f t="shared" si="57"/>
        <v>1</v>
      </c>
      <c r="N708" t="b">
        <f t="shared" si="58"/>
        <v>1</v>
      </c>
      <c r="O708" s="13">
        <f t="shared" si="59"/>
        <v>0</v>
      </c>
    </row>
    <row r="709" spans="1:15" ht="24" hidden="1" x14ac:dyDescent="0.3">
      <c r="A709" s="1" t="s">
        <v>303</v>
      </c>
      <c r="B709" s="1" t="s">
        <v>1419</v>
      </c>
      <c r="C709" s="1" t="s">
        <v>63</v>
      </c>
      <c r="D709" s="2" t="s">
        <v>115</v>
      </c>
      <c r="E709" s="3">
        <v>388.66200000000003</v>
      </c>
      <c r="F709" s="8" t="s">
        <v>303</v>
      </c>
      <c r="G709" s="9" t="s">
        <v>1419</v>
      </c>
      <c r="H709" s="9" t="s">
        <v>63</v>
      </c>
      <c r="I709" s="10" t="s">
        <v>115</v>
      </c>
      <c r="J709" s="11">
        <v>388.66199999999998</v>
      </c>
      <c r="K709" t="b">
        <f t="shared" si="55"/>
        <v>1</v>
      </c>
      <c r="L709" t="b">
        <f t="shared" si="56"/>
        <v>1</v>
      </c>
      <c r="M709" t="b">
        <f t="shared" si="57"/>
        <v>1</v>
      </c>
      <c r="N709" t="b">
        <f t="shared" si="58"/>
        <v>1</v>
      </c>
      <c r="O709" s="13">
        <f t="shared" si="59"/>
        <v>0</v>
      </c>
    </row>
    <row r="710" spans="1:15" ht="40.799999999999997" hidden="1" x14ac:dyDescent="0.3">
      <c r="A710" s="1" t="s">
        <v>303</v>
      </c>
      <c r="B710" s="1" t="s">
        <v>1419</v>
      </c>
      <c r="C710" s="1" t="s">
        <v>375</v>
      </c>
      <c r="D710" s="2" t="s">
        <v>1211</v>
      </c>
      <c r="E710" s="3">
        <v>129.035</v>
      </c>
      <c r="F710" s="8" t="s">
        <v>303</v>
      </c>
      <c r="G710" s="9" t="s">
        <v>1419</v>
      </c>
      <c r="H710" s="9" t="s">
        <v>375</v>
      </c>
      <c r="I710" s="10" t="s">
        <v>1211</v>
      </c>
      <c r="J710" s="11">
        <v>129.035</v>
      </c>
      <c r="K710" t="b">
        <f t="shared" si="55"/>
        <v>1</v>
      </c>
      <c r="L710" t="b">
        <f t="shared" si="56"/>
        <v>1</v>
      </c>
      <c r="M710" t="b">
        <f t="shared" si="57"/>
        <v>1</v>
      </c>
      <c r="N710" t="b">
        <f t="shared" si="58"/>
        <v>1</v>
      </c>
      <c r="O710" s="13">
        <f t="shared" si="59"/>
        <v>0</v>
      </c>
    </row>
    <row r="711" spans="1:15" ht="71.400000000000006" hidden="1" x14ac:dyDescent="0.3">
      <c r="A711" s="1" t="s">
        <v>303</v>
      </c>
      <c r="B711" s="1" t="s">
        <v>1419</v>
      </c>
      <c r="C711" s="1" t="s">
        <v>376</v>
      </c>
      <c r="D711" s="2" t="s">
        <v>1212</v>
      </c>
      <c r="E711" s="3">
        <v>259.62700000000001</v>
      </c>
      <c r="F711" s="8" t="s">
        <v>303</v>
      </c>
      <c r="G711" s="9" t="s">
        <v>1419</v>
      </c>
      <c r="H711" s="9" t="s">
        <v>376</v>
      </c>
      <c r="I711" s="10" t="s">
        <v>1212</v>
      </c>
      <c r="J711" s="11">
        <v>259.62700000000001</v>
      </c>
      <c r="K711" t="b">
        <f t="shared" si="55"/>
        <v>1</v>
      </c>
      <c r="L711" t="b">
        <f t="shared" si="56"/>
        <v>1</v>
      </c>
      <c r="M711" t="b">
        <f t="shared" si="57"/>
        <v>1</v>
      </c>
      <c r="N711" t="b">
        <f t="shared" si="58"/>
        <v>1</v>
      </c>
      <c r="O711" s="13">
        <f t="shared" si="59"/>
        <v>0</v>
      </c>
    </row>
    <row r="712" spans="1:15" ht="51" hidden="1" x14ac:dyDescent="0.3">
      <c r="A712" s="1" t="s">
        <v>303</v>
      </c>
      <c r="B712" s="1" t="s">
        <v>1420</v>
      </c>
      <c r="C712" s="1" t="s">
        <v>263</v>
      </c>
      <c r="D712" s="2" t="s">
        <v>1459</v>
      </c>
      <c r="E712" s="3">
        <v>348079.83899999998</v>
      </c>
      <c r="F712" s="8" t="s">
        <v>303</v>
      </c>
      <c r="G712" s="9" t="s">
        <v>1420</v>
      </c>
      <c r="H712" s="9" t="s">
        <v>263</v>
      </c>
      <c r="I712" s="10" t="s">
        <v>1459</v>
      </c>
      <c r="J712" s="11">
        <v>348079.83899999998</v>
      </c>
      <c r="K712" t="b">
        <f t="shared" si="55"/>
        <v>1</v>
      </c>
      <c r="L712" t="b">
        <f t="shared" si="56"/>
        <v>1</v>
      </c>
      <c r="M712" t="b">
        <f t="shared" si="57"/>
        <v>1</v>
      </c>
      <c r="N712" t="b">
        <f t="shared" si="58"/>
        <v>1</v>
      </c>
      <c r="O712" s="13">
        <f t="shared" si="59"/>
        <v>0</v>
      </c>
    </row>
    <row r="713" spans="1:15" ht="51" hidden="1" x14ac:dyDescent="0.3">
      <c r="A713" s="1" t="s">
        <v>303</v>
      </c>
      <c r="B713" s="1" t="s">
        <v>1420</v>
      </c>
      <c r="C713" s="1" t="s">
        <v>264</v>
      </c>
      <c r="D713" s="2" t="s">
        <v>1460</v>
      </c>
      <c r="E713" s="3">
        <v>348079.83899999998</v>
      </c>
      <c r="F713" s="8" t="s">
        <v>303</v>
      </c>
      <c r="G713" s="9" t="s">
        <v>1420</v>
      </c>
      <c r="H713" s="9" t="s">
        <v>264</v>
      </c>
      <c r="I713" s="10" t="s">
        <v>1460</v>
      </c>
      <c r="J713" s="11">
        <v>348079.83899999998</v>
      </c>
      <c r="K713" t="b">
        <f t="shared" si="55"/>
        <v>1</v>
      </c>
      <c r="L713" t="b">
        <f t="shared" si="56"/>
        <v>1</v>
      </c>
      <c r="M713" t="b">
        <f t="shared" si="57"/>
        <v>1</v>
      </c>
      <c r="N713" t="b">
        <f t="shared" si="58"/>
        <v>1</v>
      </c>
      <c r="O713" s="13">
        <f t="shared" si="59"/>
        <v>0</v>
      </c>
    </row>
    <row r="714" spans="1:15" ht="71.400000000000006" hidden="1" x14ac:dyDescent="0.3">
      <c r="A714" s="1" t="s">
        <v>303</v>
      </c>
      <c r="B714" s="1" t="s">
        <v>1420</v>
      </c>
      <c r="C714" s="1" t="s">
        <v>265</v>
      </c>
      <c r="D714" s="2" t="s">
        <v>1592</v>
      </c>
      <c r="E714" s="3">
        <v>257504.09999999998</v>
      </c>
      <c r="F714" s="8" t="s">
        <v>303</v>
      </c>
      <c r="G714" s="9" t="s">
        <v>1420</v>
      </c>
      <c r="H714" s="9" t="s">
        <v>265</v>
      </c>
      <c r="I714" s="10" t="s">
        <v>1592</v>
      </c>
      <c r="J714" s="11">
        <v>257504.1</v>
      </c>
      <c r="K714" t="b">
        <f t="shared" si="55"/>
        <v>1</v>
      </c>
      <c r="L714" t="b">
        <f t="shared" si="56"/>
        <v>1</v>
      </c>
      <c r="M714" t="b">
        <f t="shared" si="57"/>
        <v>1</v>
      </c>
      <c r="N714" t="b">
        <f t="shared" si="58"/>
        <v>1</v>
      </c>
      <c r="O714" s="13">
        <f t="shared" si="59"/>
        <v>0</v>
      </c>
    </row>
    <row r="715" spans="1:15" ht="24" hidden="1" x14ac:dyDescent="0.3">
      <c r="A715" s="1" t="s">
        <v>303</v>
      </c>
      <c r="B715" s="1" t="s">
        <v>1420</v>
      </c>
      <c r="C715" s="1" t="s">
        <v>257</v>
      </c>
      <c r="D715" s="2" t="s">
        <v>815</v>
      </c>
      <c r="E715" s="3">
        <v>252213.3</v>
      </c>
      <c r="F715" s="8" t="s">
        <v>303</v>
      </c>
      <c r="G715" s="9" t="s">
        <v>1420</v>
      </c>
      <c r="H715" s="9" t="s">
        <v>257</v>
      </c>
      <c r="I715" s="10" t="s">
        <v>815</v>
      </c>
      <c r="J715" s="11">
        <v>252213.3</v>
      </c>
      <c r="K715" t="b">
        <f t="shared" si="55"/>
        <v>1</v>
      </c>
      <c r="L715" t="b">
        <f t="shared" si="56"/>
        <v>1</v>
      </c>
      <c r="M715" t="b">
        <f t="shared" si="57"/>
        <v>1</v>
      </c>
      <c r="N715" t="b">
        <f t="shared" si="58"/>
        <v>1</v>
      </c>
      <c r="O715" s="13">
        <f t="shared" si="59"/>
        <v>0</v>
      </c>
    </row>
    <row r="716" spans="1:15" ht="51" hidden="1" x14ac:dyDescent="0.3">
      <c r="A716" s="1" t="s">
        <v>303</v>
      </c>
      <c r="B716" s="1" t="s">
        <v>1420</v>
      </c>
      <c r="C716" s="1" t="s">
        <v>258</v>
      </c>
      <c r="D716" s="2" t="s">
        <v>817</v>
      </c>
      <c r="E716" s="3">
        <v>5290.8</v>
      </c>
      <c r="F716" s="8" t="s">
        <v>303</v>
      </c>
      <c r="G716" s="9" t="s">
        <v>1420</v>
      </c>
      <c r="H716" s="9" t="s">
        <v>258</v>
      </c>
      <c r="I716" s="10" t="s">
        <v>817</v>
      </c>
      <c r="J716" s="11">
        <v>5290.8</v>
      </c>
      <c r="K716" t="b">
        <f t="shared" si="55"/>
        <v>1</v>
      </c>
      <c r="L716" t="b">
        <f t="shared" si="56"/>
        <v>1</v>
      </c>
      <c r="M716" t="b">
        <f t="shared" si="57"/>
        <v>1</v>
      </c>
      <c r="N716" t="b">
        <f t="shared" si="58"/>
        <v>1</v>
      </c>
      <c r="O716" s="13">
        <f t="shared" si="59"/>
        <v>0</v>
      </c>
    </row>
    <row r="717" spans="1:15" ht="84" hidden="1" x14ac:dyDescent="0.3">
      <c r="A717" s="1" t="s">
        <v>303</v>
      </c>
      <c r="B717" s="1" t="s">
        <v>1420</v>
      </c>
      <c r="C717" s="1" t="s">
        <v>1260</v>
      </c>
      <c r="D717" s="2" t="s">
        <v>1444</v>
      </c>
      <c r="E717" s="3">
        <v>20648.411</v>
      </c>
      <c r="F717" s="8" t="s">
        <v>303</v>
      </c>
      <c r="G717" s="9" t="s">
        <v>1420</v>
      </c>
      <c r="H717" s="9" t="s">
        <v>1260</v>
      </c>
      <c r="I717" s="10" t="s">
        <v>1444</v>
      </c>
      <c r="J717" s="11">
        <v>20648.411</v>
      </c>
      <c r="K717" t="b">
        <f t="shared" si="55"/>
        <v>1</v>
      </c>
      <c r="L717" t="b">
        <f t="shared" si="56"/>
        <v>1</v>
      </c>
      <c r="M717" t="b">
        <f t="shared" si="57"/>
        <v>1</v>
      </c>
      <c r="N717" t="b">
        <f t="shared" si="58"/>
        <v>1</v>
      </c>
      <c r="O717" s="13">
        <f t="shared" si="59"/>
        <v>0</v>
      </c>
    </row>
    <row r="718" spans="1:15" ht="108" hidden="1" x14ac:dyDescent="0.3">
      <c r="A718" s="1" t="s">
        <v>303</v>
      </c>
      <c r="B718" s="1" t="s">
        <v>1420</v>
      </c>
      <c r="C718" s="1" t="s">
        <v>1445</v>
      </c>
      <c r="D718" s="2" t="s">
        <v>819</v>
      </c>
      <c r="E718" s="3">
        <v>20648.411</v>
      </c>
      <c r="F718" s="8" t="s">
        <v>303</v>
      </c>
      <c r="G718" s="9" t="s">
        <v>1420</v>
      </c>
      <c r="H718" s="9" t="s">
        <v>1445</v>
      </c>
      <c r="I718" s="10" t="s">
        <v>819</v>
      </c>
      <c r="J718" s="11">
        <v>20648.411</v>
      </c>
      <c r="K718" t="b">
        <f t="shared" si="55"/>
        <v>1</v>
      </c>
      <c r="L718" t="b">
        <f t="shared" si="56"/>
        <v>1</v>
      </c>
      <c r="M718" t="b">
        <f t="shared" si="57"/>
        <v>1</v>
      </c>
      <c r="N718" t="b">
        <f t="shared" si="58"/>
        <v>1</v>
      </c>
      <c r="O718" s="13">
        <f t="shared" si="59"/>
        <v>0</v>
      </c>
    </row>
    <row r="719" spans="1:15" ht="36" hidden="1" x14ac:dyDescent="0.3">
      <c r="A719" s="1" t="s">
        <v>303</v>
      </c>
      <c r="B719" s="1" t="s">
        <v>1420</v>
      </c>
      <c r="C719" s="1" t="s">
        <v>1440</v>
      </c>
      <c r="D719" s="2" t="s">
        <v>1441</v>
      </c>
      <c r="E719" s="3">
        <v>69927.327999999994</v>
      </c>
      <c r="F719" s="8" t="s">
        <v>303</v>
      </c>
      <c r="G719" s="9" t="s">
        <v>1420</v>
      </c>
      <c r="H719" s="9" t="s">
        <v>1440</v>
      </c>
      <c r="I719" s="10" t="s">
        <v>1441</v>
      </c>
      <c r="J719" s="11">
        <v>69927.327999999994</v>
      </c>
      <c r="K719" t="b">
        <f t="shared" si="55"/>
        <v>1</v>
      </c>
      <c r="L719" t="b">
        <f t="shared" si="56"/>
        <v>1</v>
      </c>
      <c r="M719" t="b">
        <f t="shared" si="57"/>
        <v>1</v>
      </c>
      <c r="N719" t="b">
        <f t="shared" si="58"/>
        <v>1</v>
      </c>
      <c r="O719" s="13">
        <f t="shared" si="59"/>
        <v>0</v>
      </c>
    </row>
    <row r="720" spans="1:15" ht="81.599999999999994" hidden="1" x14ac:dyDescent="0.3">
      <c r="A720" s="1" t="s">
        <v>303</v>
      </c>
      <c r="B720" s="1" t="s">
        <v>1420</v>
      </c>
      <c r="C720" s="1" t="s">
        <v>1442</v>
      </c>
      <c r="D720" s="2" t="s">
        <v>1443</v>
      </c>
      <c r="E720" s="3">
        <v>69927.327999999994</v>
      </c>
      <c r="F720" s="8" t="s">
        <v>303</v>
      </c>
      <c r="G720" s="9" t="s">
        <v>1420</v>
      </c>
      <c r="H720" s="9" t="s">
        <v>1442</v>
      </c>
      <c r="I720" s="10" t="s">
        <v>1443</v>
      </c>
      <c r="J720" s="11">
        <v>69927.327999999994</v>
      </c>
      <c r="K720" t="b">
        <f t="shared" si="55"/>
        <v>1</v>
      </c>
      <c r="L720" t="b">
        <f t="shared" si="56"/>
        <v>1</v>
      </c>
      <c r="M720" t="b">
        <f t="shared" si="57"/>
        <v>1</v>
      </c>
      <c r="N720" t="b">
        <f t="shared" si="58"/>
        <v>1</v>
      </c>
      <c r="O720" s="13">
        <f t="shared" si="59"/>
        <v>0</v>
      </c>
    </row>
    <row r="721" spans="1:15" ht="40.799999999999997" hidden="1" x14ac:dyDescent="0.3">
      <c r="A721" s="1" t="s">
        <v>303</v>
      </c>
      <c r="B721" s="1" t="s">
        <v>1420</v>
      </c>
      <c r="C721" s="1" t="s">
        <v>266</v>
      </c>
      <c r="D721" s="2" t="s">
        <v>1593</v>
      </c>
      <c r="E721" s="3">
        <v>6398.9</v>
      </c>
      <c r="F721" s="8" t="s">
        <v>303</v>
      </c>
      <c r="G721" s="9" t="s">
        <v>1420</v>
      </c>
      <c r="H721" s="9" t="s">
        <v>266</v>
      </c>
      <c r="I721" s="10" t="s">
        <v>1593</v>
      </c>
      <c r="J721" s="11">
        <v>6398.9</v>
      </c>
      <c r="K721" t="b">
        <f t="shared" si="55"/>
        <v>1</v>
      </c>
      <c r="L721" t="b">
        <f t="shared" si="56"/>
        <v>1</v>
      </c>
      <c r="M721" t="b">
        <f t="shared" si="57"/>
        <v>1</v>
      </c>
      <c r="N721" t="b">
        <f t="shared" si="58"/>
        <v>1</v>
      </c>
      <c r="O721" s="13">
        <f t="shared" si="59"/>
        <v>0</v>
      </c>
    </row>
    <row r="722" spans="1:15" ht="61.2" hidden="1" x14ac:dyDescent="0.3">
      <c r="A722" s="1" t="s">
        <v>303</v>
      </c>
      <c r="B722" s="1" t="s">
        <v>1420</v>
      </c>
      <c r="C722" s="1" t="s">
        <v>267</v>
      </c>
      <c r="D722" s="2" t="s">
        <v>1594</v>
      </c>
      <c r="E722" s="3">
        <v>6398.9</v>
      </c>
      <c r="F722" s="8" t="s">
        <v>303</v>
      </c>
      <c r="G722" s="9" t="s">
        <v>1420</v>
      </c>
      <c r="H722" s="9" t="s">
        <v>267</v>
      </c>
      <c r="I722" s="10" t="s">
        <v>1594</v>
      </c>
      <c r="J722" s="11">
        <v>6398.9</v>
      </c>
      <c r="K722" t="b">
        <f t="shared" si="55"/>
        <v>1</v>
      </c>
      <c r="L722" t="b">
        <f t="shared" si="56"/>
        <v>1</v>
      </c>
      <c r="M722" t="b">
        <f t="shared" si="57"/>
        <v>1</v>
      </c>
      <c r="N722" t="b">
        <f t="shared" si="58"/>
        <v>1</v>
      </c>
      <c r="O722" s="13">
        <f t="shared" si="59"/>
        <v>0</v>
      </c>
    </row>
    <row r="723" spans="1:15" ht="81.599999999999994" hidden="1" x14ac:dyDescent="0.3">
      <c r="A723" s="1" t="s">
        <v>303</v>
      </c>
      <c r="B723" s="1" t="s">
        <v>1420</v>
      </c>
      <c r="C723" s="1" t="s">
        <v>259</v>
      </c>
      <c r="D723" s="2" t="s">
        <v>1595</v>
      </c>
      <c r="E723" s="3">
        <v>6398.9</v>
      </c>
      <c r="F723" s="8" t="s">
        <v>303</v>
      </c>
      <c r="G723" s="9" t="s">
        <v>1420</v>
      </c>
      <c r="H723" s="9" t="s">
        <v>259</v>
      </c>
      <c r="I723" s="10" t="s">
        <v>1595</v>
      </c>
      <c r="J723" s="11">
        <v>6398.9</v>
      </c>
      <c r="K723" t="b">
        <f t="shared" si="55"/>
        <v>1</v>
      </c>
      <c r="L723" t="b">
        <f t="shared" si="56"/>
        <v>1</v>
      </c>
      <c r="M723" t="b">
        <f t="shared" si="57"/>
        <v>1</v>
      </c>
      <c r="N723" t="b">
        <f t="shared" si="58"/>
        <v>1</v>
      </c>
      <c r="O723" s="13">
        <f t="shared" si="59"/>
        <v>0</v>
      </c>
    </row>
    <row r="724" spans="1:15" ht="112.2" hidden="1" x14ac:dyDescent="0.3">
      <c r="A724" s="1" t="s">
        <v>303</v>
      </c>
      <c r="B724" s="1" t="s">
        <v>1420</v>
      </c>
      <c r="C724" s="1" t="s">
        <v>72</v>
      </c>
      <c r="D724" s="2" t="s">
        <v>1490</v>
      </c>
      <c r="E724" s="3">
        <v>4361.3</v>
      </c>
      <c r="F724" s="8" t="s">
        <v>303</v>
      </c>
      <c r="G724" s="9" t="s">
        <v>1420</v>
      </c>
      <c r="H724" s="9" t="s">
        <v>72</v>
      </c>
      <c r="I724" s="10" t="s">
        <v>1490</v>
      </c>
      <c r="J724" s="11">
        <v>4361.3</v>
      </c>
      <c r="K724" t="b">
        <f t="shared" si="55"/>
        <v>1</v>
      </c>
      <c r="L724" t="b">
        <f t="shared" si="56"/>
        <v>1</v>
      </c>
      <c r="M724" t="b">
        <f t="shared" si="57"/>
        <v>1</v>
      </c>
      <c r="N724" t="b">
        <f t="shared" si="58"/>
        <v>1</v>
      </c>
      <c r="O724" s="13">
        <f t="shared" si="59"/>
        <v>0</v>
      </c>
    </row>
    <row r="725" spans="1:15" ht="91.8" hidden="1" x14ac:dyDescent="0.3">
      <c r="A725" s="1" t="s">
        <v>303</v>
      </c>
      <c r="B725" s="1" t="s">
        <v>1420</v>
      </c>
      <c r="C725" s="1" t="s">
        <v>73</v>
      </c>
      <c r="D725" s="2" t="s">
        <v>1491</v>
      </c>
      <c r="E725" s="3">
        <v>4361.3</v>
      </c>
      <c r="F725" s="8" t="s">
        <v>303</v>
      </c>
      <c r="G725" s="9" t="s">
        <v>1420</v>
      </c>
      <c r="H725" s="9" t="s">
        <v>73</v>
      </c>
      <c r="I725" s="10" t="s">
        <v>1491</v>
      </c>
      <c r="J725" s="11">
        <v>4361.3</v>
      </c>
      <c r="K725" t="b">
        <f t="shared" si="55"/>
        <v>1</v>
      </c>
      <c r="L725" t="b">
        <f t="shared" si="56"/>
        <v>1</v>
      </c>
      <c r="M725" t="b">
        <f t="shared" si="57"/>
        <v>1</v>
      </c>
      <c r="N725" t="b">
        <f t="shared" si="58"/>
        <v>1</v>
      </c>
      <c r="O725" s="13">
        <f t="shared" si="59"/>
        <v>0</v>
      </c>
    </row>
    <row r="726" spans="1:15" ht="102" hidden="1" x14ac:dyDescent="0.3">
      <c r="A726" s="1" t="s">
        <v>303</v>
      </c>
      <c r="B726" s="1" t="s">
        <v>1420</v>
      </c>
      <c r="C726" s="1" t="s">
        <v>268</v>
      </c>
      <c r="D726" s="2" t="s">
        <v>1596</v>
      </c>
      <c r="E726" s="3">
        <v>4361.3</v>
      </c>
      <c r="F726" s="8" t="s">
        <v>303</v>
      </c>
      <c r="G726" s="9" t="s">
        <v>1420</v>
      </c>
      <c r="H726" s="9" t="s">
        <v>268</v>
      </c>
      <c r="I726" s="10" t="s">
        <v>1596</v>
      </c>
      <c r="J726" s="11">
        <v>4361.3</v>
      </c>
      <c r="K726" t="b">
        <f t="shared" si="55"/>
        <v>1</v>
      </c>
      <c r="L726" t="b">
        <f t="shared" si="56"/>
        <v>1</v>
      </c>
      <c r="M726" t="b">
        <f t="shared" si="57"/>
        <v>1</v>
      </c>
      <c r="N726" t="b">
        <f t="shared" si="58"/>
        <v>1</v>
      </c>
      <c r="O726" s="13">
        <f t="shared" si="59"/>
        <v>0</v>
      </c>
    </row>
    <row r="727" spans="1:15" ht="24" hidden="1" x14ac:dyDescent="0.3">
      <c r="A727" s="1" t="s">
        <v>303</v>
      </c>
      <c r="B727" s="1" t="s">
        <v>1420</v>
      </c>
      <c r="C727" s="1" t="s">
        <v>260</v>
      </c>
      <c r="D727" s="2" t="s">
        <v>865</v>
      </c>
      <c r="E727" s="3">
        <v>4361.3</v>
      </c>
      <c r="F727" s="8" t="s">
        <v>303</v>
      </c>
      <c r="G727" s="9" t="s">
        <v>1420</v>
      </c>
      <c r="H727" s="9" t="s">
        <v>260</v>
      </c>
      <c r="I727" s="10" t="s">
        <v>865</v>
      </c>
      <c r="J727" s="11">
        <v>4361.3</v>
      </c>
      <c r="K727" t="b">
        <f t="shared" si="55"/>
        <v>1</v>
      </c>
      <c r="L727" t="b">
        <f t="shared" si="56"/>
        <v>1</v>
      </c>
      <c r="M727" t="b">
        <f t="shared" si="57"/>
        <v>1</v>
      </c>
      <c r="N727" t="b">
        <f t="shared" si="58"/>
        <v>1</v>
      </c>
      <c r="O727" s="13">
        <f t="shared" si="59"/>
        <v>0</v>
      </c>
    </row>
    <row r="728" spans="1:15" ht="61.2" hidden="1" x14ac:dyDescent="0.3">
      <c r="A728" s="1" t="s">
        <v>303</v>
      </c>
      <c r="B728" s="1" t="s">
        <v>1420</v>
      </c>
      <c r="C728" s="1" t="s">
        <v>269</v>
      </c>
      <c r="D728" s="2" t="s">
        <v>1597</v>
      </c>
      <c r="E728" s="3">
        <v>12932.4</v>
      </c>
      <c r="F728" s="8" t="s">
        <v>303</v>
      </c>
      <c r="G728" s="9" t="s">
        <v>1420</v>
      </c>
      <c r="H728" s="9" t="s">
        <v>269</v>
      </c>
      <c r="I728" s="10" t="s">
        <v>1597</v>
      </c>
      <c r="J728" s="11">
        <v>12932.4</v>
      </c>
      <c r="K728" t="b">
        <f t="shared" si="55"/>
        <v>1</v>
      </c>
      <c r="L728" t="b">
        <f t="shared" si="56"/>
        <v>1</v>
      </c>
      <c r="M728" t="b">
        <f t="shared" si="57"/>
        <v>1</v>
      </c>
      <c r="N728" t="b">
        <f t="shared" si="58"/>
        <v>1</v>
      </c>
      <c r="O728" s="13">
        <f t="shared" si="59"/>
        <v>0</v>
      </c>
    </row>
    <row r="729" spans="1:15" ht="71.400000000000006" hidden="1" x14ac:dyDescent="0.3">
      <c r="A729" s="1" t="s">
        <v>303</v>
      </c>
      <c r="B729" s="1" t="s">
        <v>1420</v>
      </c>
      <c r="C729" s="1" t="s">
        <v>270</v>
      </c>
      <c r="D729" s="2" t="s">
        <v>1598</v>
      </c>
      <c r="E729" s="3">
        <v>12932.4</v>
      </c>
      <c r="F729" s="8" t="s">
        <v>303</v>
      </c>
      <c r="G729" s="9" t="s">
        <v>1420</v>
      </c>
      <c r="H729" s="9" t="s">
        <v>270</v>
      </c>
      <c r="I729" s="10" t="s">
        <v>1598</v>
      </c>
      <c r="J729" s="11">
        <v>12932.4</v>
      </c>
      <c r="K729" t="b">
        <f t="shared" si="55"/>
        <v>1</v>
      </c>
      <c r="L729" t="b">
        <f t="shared" si="56"/>
        <v>1</v>
      </c>
      <c r="M729" t="b">
        <f t="shared" si="57"/>
        <v>1</v>
      </c>
      <c r="N729" t="b">
        <f t="shared" si="58"/>
        <v>1</v>
      </c>
      <c r="O729" s="13">
        <f t="shared" si="59"/>
        <v>0</v>
      </c>
    </row>
    <row r="730" spans="1:15" ht="81.599999999999994" hidden="1" x14ac:dyDescent="0.3">
      <c r="A730" s="1" t="s">
        <v>303</v>
      </c>
      <c r="B730" s="1" t="s">
        <v>1420</v>
      </c>
      <c r="C730" s="1" t="s">
        <v>271</v>
      </c>
      <c r="D730" s="2" t="s">
        <v>1599</v>
      </c>
      <c r="E730" s="3">
        <v>12932.4</v>
      </c>
      <c r="F730" s="8" t="s">
        <v>303</v>
      </c>
      <c r="G730" s="9" t="s">
        <v>1420</v>
      </c>
      <c r="H730" s="9" t="s">
        <v>271</v>
      </c>
      <c r="I730" s="10" t="s">
        <v>1599</v>
      </c>
      <c r="J730" s="11">
        <v>12932.4</v>
      </c>
      <c r="K730" t="b">
        <f t="shared" si="55"/>
        <v>1</v>
      </c>
      <c r="L730" t="b">
        <f t="shared" si="56"/>
        <v>1</v>
      </c>
      <c r="M730" t="b">
        <f t="shared" si="57"/>
        <v>1</v>
      </c>
      <c r="N730" t="b">
        <f t="shared" si="58"/>
        <v>1</v>
      </c>
      <c r="O730" s="13">
        <f t="shared" si="59"/>
        <v>0</v>
      </c>
    </row>
    <row r="731" spans="1:15" ht="71.400000000000006" hidden="1" x14ac:dyDescent="0.3">
      <c r="A731" s="1" t="s">
        <v>303</v>
      </c>
      <c r="B731" s="1" t="s">
        <v>1420</v>
      </c>
      <c r="C731" s="1" t="s">
        <v>261</v>
      </c>
      <c r="D731" s="2" t="s">
        <v>1166</v>
      </c>
      <c r="E731" s="3">
        <v>12932.4</v>
      </c>
      <c r="F731" s="8" t="s">
        <v>303</v>
      </c>
      <c r="G731" s="9" t="s">
        <v>1420</v>
      </c>
      <c r="H731" s="9" t="s">
        <v>261</v>
      </c>
      <c r="I731" s="10" t="s">
        <v>1166</v>
      </c>
      <c r="J731" s="11">
        <v>12932.4</v>
      </c>
      <c r="K731" t="b">
        <f t="shared" si="55"/>
        <v>1</v>
      </c>
      <c r="L731" t="b">
        <f t="shared" si="56"/>
        <v>1</v>
      </c>
      <c r="M731" t="b">
        <f t="shared" si="57"/>
        <v>1</v>
      </c>
      <c r="N731" t="b">
        <f t="shared" si="58"/>
        <v>1</v>
      </c>
      <c r="O731" s="13">
        <f t="shared" si="59"/>
        <v>0</v>
      </c>
    </row>
    <row r="732" spans="1:15" ht="51" hidden="1" x14ac:dyDescent="0.3">
      <c r="A732" s="1" t="s">
        <v>303</v>
      </c>
      <c r="B732" s="1" t="s">
        <v>1420</v>
      </c>
      <c r="C732" s="1" t="s">
        <v>62</v>
      </c>
      <c r="D732" s="2" t="s">
        <v>1196</v>
      </c>
      <c r="E732" s="3">
        <v>9992.1859699999986</v>
      </c>
      <c r="F732" s="8" t="s">
        <v>303</v>
      </c>
      <c r="G732" s="9" t="s">
        <v>1420</v>
      </c>
      <c r="H732" s="9" t="s">
        <v>62</v>
      </c>
      <c r="I732" s="10" t="s">
        <v>1196</v>
      </c>
      <c r="J732" s="11">
        <v>9992.1859999999997</v>
      </c>
      <c r="K732" t="b">
        <f t="shared" si="55"/>
        <v>1</v>
      </c>
      <c r="L732" t="b">
        <f t="shared" si="56"/>
        <v>1</v>
      </c>
      <c r="M732" t="b">
        <f t="shared" si="57"/>
        <v>1</v>
      </c>
      <c r="N732" t="b">
        <f t="shared" si="58"/>
        <v>1</v>
      </c>
      <c r="O732" s="13">
        <f t="shared" si="59"/>
        <v>-3.0000001061125658E-5</v>
      </c>
    </row>
    <row r="733" spans="1:15" ht="71.400000000000006" hidden="1" x14ac:dyDescent="0.3">
      <c r="A733" s="1" t="s">
        <v>303</v>
      </c>
      <c r="B733" s="1" t="s">
        <v>1420</v>
      </c>
      <c r="C733" s="1" t="s">
        <v>527</v>
      </c>
      <c r="D733" s="2" t="s">
        <v>114</v>
      </c>
      <c r="E733" s="3">
        <v>9992.1859699999986</v>
      </c>
      <c r="F733" s="8" t="s">
        <v>303</v>
      </c>
      <c r="G733" s="9" t="s">
        <v>1420</v>
      </c>
      <c r="H733" s="9" t="s">
        <v>527</v>
      </c>
      <c r="I733" s="10" t="s">
        <v>114</v>
      </c>
      <c r="J733" s="11">
        <v>9992.1859999999997</v>
      </c>
      <c r="K733" t="b">
        <f t="shared" si="55"/>
        <v>1</v>
      </c>
      <c r="L733" t="b">
        <f t="shared" si="56"/>
        <v>1</v>
      </c>
      <c r="M733" t="b">
        <f t="shared" si="57"/>
        <v>1</v>
      </c>
      <c r="N733" t="b">
        <f t="shared" si="58"/>
        <v>1</v>
      </c>
      <c r="O733" s="13">
        <f t="shared" si="59"/>
        <v>-3.0000001061125658E-5</v>
      </c>
    </row>
    <row r="734" spans="1:15" ht="40.799999999999997" hidden="1" x14ac:dyDescent="0.3">
      <c r="A734" s="1" t="s">
        <v>303</v>
      </c>
      <c r="B734" s="1" t="s">
        <v>1400</v>
      </c>
      <c r="C734" s="1" t="s">
        <v>277</v>
      </c>
      <c r="D734" s="2" t="s">
        <v>1600</v>
      </c>
      <c r="E734" s="3">
        <v>1220.5999999999999</v>
      </c>
      <c r="F734" s="8" t="s">
        <v>303</v>
      </c>
      <c r="G734" s="9" t="s">
        <v>1400</v>
      </c>
      <c r="H734" s="9" t="s">
        <v>277</v>
      </c>
      <c r="I734" s="10" t="s">
        <v>1600</v>
      </c>
      <c r="J734" s="11">
        <v>1220.5999999999999</v>
      </c>
      <c r="K734" t="b">
        <f t="shared" si="55"/>
        <v>1</v>
      </c>
      <c r="L734" t="b">
        <f t="shared" si="56"/>
        <v>1</v>
      </c>
      <c r="M734" t="b">
        <f t="shared" si="57"/>
        <v>1</v>
      </c>
      <c r="N734" t="b">
        <f t="shared" si="58"/>
        <v>1</v>
      </c>
      <c r="O734" s="13">
        <f t="shared" si="59"/>
        <v>0</v>
      </c>
    </row>
    <row r="735" spans="1:15" ht="40.799999999999997" hidden="1" x14ac:dyDescent="0.3">
      <c r="A735" s="1" t="s">
        <v>303</v>
      </c>
      <c r="B735" s="1" t="s">
        <v>1400</v>
      </c>
      <c r="C735" s="1" t="s">
        <v>279</v>
      </c>
      <c r="D735" s="2" t="s">
        <v>1601</v>
      </c>
      <c r="E735" s="3">
        <v>1220.5999999999999</v>
      </c>
      <c r="F735" s="8" t="s">
        <v>303</v>
      </c>
      <c r="G735" s="9" t="s">
        <v>1400</v>
      </c>
      <c r="H735" s="9" t="s">
        <v>279</v>
      </c>
      <c r="I735" s="10" t="s">
        <v>1601</v>
      </c>
      <c r="J735" s="11">
        <v>1220.5999999999999</v>
      </c>
      <c r="K735" t="b">
        <f t="shared" si="55"/>
        <v>1</v>
      </c>
      <c r="L735" t="b">
        <f t="shared" si="56"/>
        <v>1</v>
      </c>
      <c r="M735" t="b">
        <f t="shared" si="57"/>
        <v>1</v>
      </c>
      <c r="N735" t="b">
        <f t="shared" si="58"/>
        <v>1</v>
      </c>
      <c r="O735" s="13">
        <f t="shared" si="59"/>
        <v>0</v>
      </c>
    </row>
    <row r="736" spans="1:15" ht="91.8" hidden="1" x14ac:dyDescent="0.3">
      <c r="A736" s="1" t="s">
        <v>303</v>
      </c>
      <c r="B736" s="1" t="s">
        <v>1400</v>
      </c>
      <c r="C736" s="1" t="s">
        <v>278</v>
      </c>
      <c r="D736" s="2" t="s">
        <v>1602</v>
      </c>
      <c r="E736" s="3">
        <v>1220.5999999999999</v>
      </c>
      <c r="F736" s="8" t="s">
        <v>303</v>
      </c>
      <c r="G736" s="9" t="s">
        <v>1400</v>
      </c>
      <c r="H736" s="9" t="s">
        <v>278</v>
      </c>
      <c r="I736" s="10" t="s">
        <v>1602</v>
      </c>
      <c r="J736" s="11">
        <v>1220.5999999999999</v>
      </c>
      <c r="K736" t="b">
        <f t="shared" si="55"/>
        <v>1</v>
      </c>
      <c r="L736" t="b">
        <f t="shared" si="56"/>
        <v>1</v>
      </c>
      <c r="M736" t="b">
        <f t="shared" si="57"/>
        <v>1</v>
      </c>
      <c r="N736" t="b">
        <f t="shared" si="58"/>
        <v>1</v>
      </c>
      <c r="O736" s="13">
        <f t="shared" si="59"/>
        <v>0</v>
      </c>
    </row>
    <row r="737" spans="1:15" ht="81.599999999999994" hidden="1" x14ac:dyDescent="0.3">
      <c r="A737" s="1" t="s">
        <v>303</v>
      </c>
      <c r="B737" s="1" t="s">
        <v>1400</v>
      </c>
      <c r="C737" s="1" t="s">
        <v>272</v>
      </c>
      <c r="D737" s="2" t="s">
        <v>806</v>
      </c>
      <c r="E737" s="3">
        <v>941.7</v>
      </c>
      <c r="F737" s="8" t="s">
        <v>303</v>
      </c>
      <c r="G737" s="9" t="s">
        <v>1400</v>
      </c>
      <c r="H737" s="9" t="s">
        <v>272</v>
      </c>
      <c r="I737" s="10" t="s">
        <v>806</v>
      </c>
      <c r="J737" s="11">
        <v>941.7</v>
      </c>
      <c r="K737" t="b">
        <f t="shared" si="55"/>
        <v>1</v>
      </c>
      <c r="L737" t="b">
        <f t="shared" si="56"/>
        <v>1</v>
      </c>
      <c r="M737" t="b">
        <f t="shared" si="57"/>
        <v>1</v>
      </c>
      <c r="N737" t="b">
        <f t="shared" si="58"/>
        <v>1</v>
      </c>
      <c r="O737" s="13">
        <f t="shared" si="59"/>
        <v>0</v>
      </c>
    </row>
    <row r="738" spans="1:15" ht="51" hidden="1" x14ac:dyDescent="0.3">
      <c r="A738" s="1" t="s">
        <v>303</v>
      </c>
      <c r="B738" s="1" t="s">
        <v>1400</v>
      </c>
      <c r="C738" s="1" t="s">
        <v>273</v>
      </c>
      <c r="D738" s="2" t="s">
        <v>808</v>
      </c>
      <c r="E738" s="3">
        <v>278.89999999999998</v>
      </c>
      <c r="F738" s="8" t="s">
        <v>303</v>
      </c>
      <c r="G738" s="9" t="s">
        <v>1400</v>
      </c>
      <c r="H738" s="9" t="s">
        <v>273</v>
      </c>
      <c r="I738" s="10" t="s">
        <v>808</v>
      </c>
      <c r="J738" s="11">
        <v>278.89999999999998</v>
      </c>
      <c r="K738" t="b">
        <f t="shared" si="55"/>
        <v>1</v>
      </c>
      <c r="L738" t="b">
        <f t="shared" si="56"/>
        <v>1</v>
      </c>
      <c r="M738" t="b">
        <f t="shared" si="57"/>
        <v>1</v>
      </c>
      <c r="N738" t="b">
        <f t="shared" si="58"/>
        <v>1</v>
      </c>
      <c r="O738" s="13">
        <f t="shared" si="59"/>
        <v>0</v>
      </c>
    </row>
    <row r="739" spans="1:15" ht="40.799999999999997" hidden="1" x14ac:dyDescent="0.3">
      <c r="A739" s="1" t="s">
        <v>303</v>
      </c>
      <c r="B739" s="1" t="s">
        <v>1400</v>
      </c>
      <c r="C739" s="1" t="s">
        <v>266</v>
      </c>
      <c r="D739" s="2" t="s">
        <v>1593</v>
      </c>
      <c r="E739" s="3">
        <v>228.7</v>
      </c>
      <c r="F739" s="8" t="s">
        <v>303</v>
      </c>
      <c r="G739" s="9" t="s">
        <v>1400</v>
      </c>
      <c r="H739" s="9" t="s">
        <v>266</v>
      </c>
      <c r="I739" s="10" t="s">
        <v>1593</v>
      </c>
      <c r="J739" s="11">
        <v>228.7</v>
      </c>
      <c r="K739" t="b">
        <f t="shared" si="55"/>
        <v>1</v>
      </c>
      <c r="L739" t="b">
        <f t="shared" si="56"/>
        <v>1</v>
      </c>
      <c r="M739" t="b">
        <f t="shared" si="57"/>
        <v>1</v>
      </c>
      <c r="N739" t="b">
        <f t="shared" si="58"/>
        <v>1</v>
      </c>
      <c r="O739" s="13">
        <f t="shared" si="59"/>
        <v>0</v>
      </c>
    </row>
    <row r="740" spans="1:15" ht="61.2" hidden="1" x14ac:dyDescent="0.3">
      <c r="A740" s="1" t="s">
        <v>303</v>
      </c>
      <c r="B740" s="1" t="s">
        <v>1400</v>
      </c>
      <c r="C740" s="1" t="s">
        <v>267</v>
      </c>
      <c r="D740" s="2" t="s">
        <v>1594</v>
      </c>
      <c r="E740" s="3">
        <v>228.7</v>
      </c>
      <c r="F740" s="8" t="s">
        <v>303</v>
      </c>
      <c r="G740" s="9" t="s">
        <v>1400</v>
      </c>
      <c r="H740" s="9" t="s">
        <v>267</v>
      </c>
      <c r="I740" s="10" t="s">
        <v>1594</v>
      </c>
      <c r="J740" s="11">
        <v>228.7</v>
      </c>
      <c r="K740" t="b">
        <f t="shared" si="55"/>
        <v>1</v>
      </c>
      <c r="L740" t="b">
        <f t="shared" si="56"/>
        <v>1</v>
      </c>
      <c r="M740" t="b">
        <f t="shared" si="57"/>
        <v>1</v>
      </c>
      <c r="N740" t="b">
        <f t="shared" si="58"/>
        <v>1</v>
      </c>
      <c r="O740" s="13">
        <f t="shared" si="59"/>
        <v>0</v>
      </c>
    </row>
    <row r="741" spans="1:15" ht="61.2" hidden="1" x14ac:dyDescent="0.3">
      <c r="A741" s="1" t="s">
        <v>303</v>
      </c>
      <c r="B741" s="1" t="s">
        <v>1400</v>
      </c>
      <c r="C741" s="1" t="s">
        <v>274</v>
      </c>
      <c r="D741" s="2" t="s">
        <v>1603</v>
      </c>
      <c r="E741" s="3">
        <v>228.7</v>
      </c>
      <c r="F741" s="8" t="s">
        <v>303</v>
      </c>
      <c r="G741" s="9" t="s">
        <v>1400</v>
      </c>
      <c r="H741" s="9" t="s">
        <v>274</v>
      </c>
      <c r="I741" s="10" t="s">
        <v>1603</v>
      </c>
      <c r="J741" s="11">
        <v>228.7</v>
      </c>
      <c r="K741" t="b">
        <f t="shared" si="55"/>
        <v>1</v>
      </c>
      <c r="L741" t="b">
        <f t="shared" si="56"/>
        <v>1</v>
      </c>
      <c r="M741" t="b">
        <f t="shared" si="57"/>
        <v>1</v>
      </c>
      <c r="N741" t="b">
        <f t="shared" si="58"/>
        <v>1</v>
      </c>
      <c r="O741" s="13">
        <f t="shared" si="59"/>
        <v>0</v>
      </c>
    </row>
    <row r="742" spans="1:15" ht="61.2" hidden="1" x14ac:dyDescent="0.3">
      <c r="A742" s="1" t="s">
        <v>303</v>
      </c>
      <c r="B742" s="1" t="s">
        <v>1400</v>
      </c>
      <c r="C742" s="1" t="s">
        <v>92</v>
      </c>
      <c r="D742" s="2" t="s">
        <v>1493</v>
      </c>
      <c r="E742" s="3">
        <v>514.1</v>
      </c>
      <c r="F742" s="8" t="s">
        <v>303</v>
      </c>
      <c r="G742" s="9" t="s">
        <v>1400</v>
      </c>
      <c r="H742" s="9" t="s">
        <v>92</v>
      </c>
      <c r="I742" s="10" t="s">
        <v>1493</v>
      </c>
      <c r="J742" s="11">
        <v>514.1</v>
      </c>
      <c r="K742" t="b">
        <f t="shared" si="55"/>
        <v>1</v>
      </c>
      <c r="L742" t="b">
        <f t="shared" si="56"/>
        <v>1</v>
      </c>
      <c r="M742" t="b">
        <f t="shared" si="57"/>
        <v>1</v>
      </c>
      <c r="N742" t="b">
        <f t="shared" si="58"/>
        <v>1</v>
      </c>
      <c r="O742" s="13">
        <f t="shared" si="59"/>
        <v>0</v>
      </c>
    </row>
    <row r="743" spans="1:15" ht="40.799999999999997" hidden="1" x14ac:dyDescent="0.3">
      <c r="A743" s="1" t="s">
        <v>303</v>
      </c>
      <c r="B743" s="1" t="s">
        <v>1400</v>
      </c>
      <c r="C743" s="1" t="s">
        <v>102</v>
      </c>
      <c r="D743" s="2" t="s">
        <v>1498</v>
      </c>
      <c r="E743" s="3">
        <v>514.1</v>
      </c>
      <c r="F743" s="8" t="s">
        <v>303</v>
      </c>
      <c r="G743" s="9" t="s">
        <v>1400</v>
      </c>
      <c r="H743" s="9" t="s">
        <v>102</v>
      </c>
      <c r="I743" s="10" t="s">
        <v>1498</v>
      </c>
      <c r="J743" s="11">
        <v>514.1</v>
      </c>
      <c r="K743" t="b">
        <f t="shared" si="55"/>
        <v>1</v>
      </c>
      <c r="L743" t="b">
        <f t="shared" si="56"/>
        <v>1</v>
      </c>
      <c r="M743" t="b">
        <f t="shared" si="57"/>
        <v>1</v>
      </c>
      <c r="N743" t="b">
        <f t="shared" si="58"/>
        <v>1</v>
      </c>
      <c r="O743" s="13">
        <f t="shared" si="59"/>
        <v>0</v>
      </c>
    </row>
    <row r="744" spans="1:15" ht="132.6" hidden="1" x14ac:dyDescent="0.3">
      <c r="A744" s="1" t="s">
        <v>303</v>
      </c>
      <c r="B744" s="1" t="s">
        <v>1400</v>
      </c>
      <c r="C744" s="1" t="s">
        <v>275</v>
      </c>
      <c r="D744" s="2" t="s">
        <v>1604</v>
      </c>
      <c r="E744" s="3">
        <v>514.1</v>
      </c>
      <c r="F744" s="8" t="s">
        <v>303</v>
      </c>
      <c r="G744" s="9" t="s">
        <v>1400</v>
      </c>
      <c r="H744" s="9" t="s">
        <v>275</v>
      </c>
      <c r="I744" s="10" t="s">
        <v>1604</v>
      </c>
      <c r="J744" s="11">
        <v>514.1</v>
      </c>
      <c r="K744" t="b">
        <f t="shared" si="55"/>
        <v>1</v>
      </c>
      <c r="L744" t="b">
        <f t="shared" si="56"/>
        <v>1</v>
      </c>
      <c r="M744" t="b">
        <f t="shared" si="57"/>
        <v>1</v>
      </c>
      <c r="N744" t="b">
        <f t="shared" si="58"/>
        <v>1</v>
      </c>
      <c r="O744" s="13">
        <f t="shared" si="59"/>
        <v>0</v>
      </c>
    </row>
    <row r="745" spans="1:15" ht="40.799999999999997" hidden="1" x14ac:dyDescent="0.3">
      <c r="A745" s="1" t="s">
        <v>303</v>
      </c>
      <c r="B745" s="1" t="s">
        <v>1400</v>
      </c>
      <c r="C745" s="1" t="s">
        <v>280</v>
      </c>
      <c r="D745" s="2" t="s">
        <v>1605</v>
      </c>
      <c r="E745" s="3">
        <v>56</v>
      </c>
      <c r="F745" s="8" t="s">
        <v>303</v>
      </c>
      <c r="G745" s="9" t="s">
        <v>1400</v>
      </c>
      <c r="H745" s="9" t="s">
        <v>280</v>
      </c>
      <c r="I745" s="10" t="s">
        <v>1605</v>
      </c>
      <c r="J745" s="11">
        <v>56</v>
      </c>
      <c r="K745" t="b">
        <f t="shared" si="55"/>
        <v>1</v>
      </c>
      <c r="L745" t="b">
        <f t="shared" si="56"/>
        <v>1</v>
      </c>
      <c r="M745" t="b">
        <f t="shared" si="57"/>
        <v>1</v>
      </c>
      <c r="N745" t="b">
        <f t="shared" si="58"/>
        <v>1</v>
      </c>
      <c r="O745" s="13">
        <f t="shared" si="59"/>
        <v>0</v>
      </c>
    </row>
    <row r="746" spans="1:15" ht="91.8" hidden="1" x14ac:dyDescent="0.3">
      <c r="A746" s="1" t="s">
        <v>303</v>
      </c>
      <c r="B746" s="1" t="s">
        <v>1400</v>
      </c>
      <c r="C746" s="1" t="s">
        <v>281</v>
      </c>
      <c r="D746" s="2" t="s">
        <v>1606</v>
      </c>
      <c r="E746" s="3">
        <v>56</v>
      </c>
      <c r="F746" s="8" t="s">
        <v>303</v>
      </c>
      <c r="G746" s="9" t="s">
        <v>1400</v>
      </c>
      <c r="H746" s="9" t="s">
        <v>281</v>
      </c>
      <c r="I746" s="10" t="s">
        <v>1606</v>
      </c>
      <c r="J746" s="11">
        <v>56</v>
      </c>
      <c r="K746" t="b">
        <f t="shared" si="55"/>
        <v>1</v>
      </c>
      <c r="L746" t="b">
        <f t="shared" si="56"/>
        <v>1</v>
      </c>
      <c r="M746" t="b">
        <f t="shared" si="57"/>
        <v>1</v>
      </c>
      <c r="N746" t="b">
        <f t="shared" si="58"/>
        <v>1</v>
      </c>
      <c r="O746" s="13">
        <f t="shared" si="59"/>
        <v>0</v>
      </c>
    </row>
    <row r="747" spans="1:15" ht="51" hidden="1" x14ac:dyDescent="0.3">
      <c r="A747" s="1" t="s">
        <v>303</v>
      </c>
      <c r="B747" s="1" t="s">
        <v>1400</v>
      </c>
      <c r="C747" s="1" t="s">
        <v>282</v>
      </c>
      <c r="D747" s="2" t="s">
        <v>1607</v>
      </c>
      <c r="E747" s="3">
        <v>56</v>
      </c>
      <c r="F747" s="8" t="s">
        <v>303</v>
      </c>
      <c r="G747" s="9" t="s">
        <v>1400</v>
      </c>
      <c r="H747" s="9" t="s">
        <v>282</v>
      </c>
      <c r="I747" s="10" t="s">
        <v>1607</v>
      </c>
      <c r="J747" s="11">
        <v>56</v>
      </c>
      <c r="K747" t="b">
        <f t="shared" si="55"/>
        <v>1</v>
      </c>
      <c r="L747" t="b">
        <f t="shared" si="56"/>
        <v>1</v>
      </c>
      <c r="M747" t="b">
        <f t="shared" si="57"/>
        <v>1</v>
      </c>
      <c r="N747" t="b">
        <f t="shared" si="58"/>
        <v>1</v>
      </c>
      <c r="O747" s="13">
        <f t="shared" si="59"/>
        <v>0</v>
      </c>
    </row>
    <row r="748" spans="1:15" ht="40.799999999999997" hidden="1" x14ac:dyDescent="0.3">
      <c r="A748" s="1" t="s">
        <v>303</v>
      </c>
      <c r="B748" s="1" t="s">
        <v>1400</v>
      </c>
      <c r="C748" s="1" t="s">
        <v>276</v>
      </c>
      <c r="D748" s="2" t="s">
        <v>1190</v>
      </c>
      <c r="E748" s="3">
        <v>56</v>
      </c>
      <c r="F748" s="8" t="s">
        <v>303</v>
      </c>
      <c r="G748" s="9" t="s">
        <v>1400</v>
      </c>
      <c r="H748" s="9" t="s">
        <v>276</v>
      </c>
      <c r="I748" s="10" t="s">
        <v>1190</v>
      </c>
      <c r="J748" s="11">
        <v>56</v>
      </c>
      <c r="K748" t="b">
        <f t="shared" si="55"/>
        <v>1</v>
      </c>
      <c r="L748" t="b">
        <f t="shared" si="56"/>
        <v>1</v>
      </c>
      <c r="M748" t="b">
        <f t="shared" si="57"/>
        <v>1</v>
      </c>
      <c r="N748" t="b">
        <f t="shared" si="58"/>
        <v>1</v>
      </c>
      <c r="O748" s="13">
        <f t="shared" si="59"/>
        <v>0</v>
      </c>
    </row>
    <row r="749" spans="1:15" ht="71.400000000000006" hidden="1" x14ac:dyDescent="0.3">
      <c r="A749" s="1" t="s">
        <v>303</v>
      </c>
      <c r="B749" s="1" t="s">
        <v>1400</v>
      </c>
      <c r="C749" s="1" t="s">
        <v>79</v>
      </c>
      <c r="D749" s="2" t="s">
        <v>1232</v>
      </c>
      <c r="E749" s="3">
        <v>23.5</v>
      </c>
      <c r="F749" s="8" t="s">
        <v>303</v>
      </c>
      <c r="G749" s="9" t="s">
        <v>1400</v>
      </c>
      <c r="H749" s="9" t="s">
        <v>79</v>
      </c>
      <c r="I749" s="10" t="s">
        <v>1232</v>
      </c>
      <c r="J749" s="11">
        <v>23.5</v>
      </c>
      <c r="K749" t="b">
        <f t="shared" si="55"/>
        <v>1</v>
      </c>
      <c r="L749" t="b">
        <f t="shared" si="56"/>
        <v>1</v>
      </c>
      <c r="M749" t="b">
        <f t="shared" si="57"/>
        <v>1</v>
      </c>
      <c r="N749" t="b">
        <f t="shared" si="58"/>
        <v>1</v>
      </c>
      <c r="O749" s="13">
        <f t="shared" si="59"/>
        <v>0</v>
      </c>
    </row>
    <row r="750" spans="1:15" ht="51" hidden="1" x14ac:dyDescent="0.3">
      <c r="A750" s="1" t="s">
        <v>303</v>
      </c>
      <c r="B750" s="1" t="s">
        <v>1400</v>
      </c>
      <c r="C750" s="1" t="s">
        <v>86</v>
      </c>
      <c r="D750" s="2" t="s">
        <v>1233</v>
      </c>
      <c r="E750" s="3">
        <v>23.5</v>
      </c>
      <c r="F750" s="8" t="s">
        <v>303</v>
      </c>
      <c r="G750" s="9" t="s">
        <v>1400</v>
      </c>
      <c r="H750" s="9" t="s">
        <v>86</v>
      </c>
      <c r="I750" s="10" t="s">
        <v>1233</v>
      </c>
      <c r="J750" s="11">
        <v>23.5</v>
      </c>
      <c r="K750" t="b">
        <f t="shared" si="55"/>
        <v>1</v>
      </c>
      <c r="L750" t="b">
        <f t="shared" si="56"/>
        <v>1</v>
      </c>
      <c r="M750" t="b">
        <f t="shared" si="57"/>
        <v>1</v>
      </c>
      <c r="N750" t="b">
        <f t="shared" si="58"/>
        <v>1</v>
      </c>
      <c r="O750" s="13">
        <f t="shared" si="59"/>
        <v>0</v>
      </c>
    </row>
    <row r="751" spans="1:15" ht="40.799999999999997" hidden="1" x14ac:dyDescent="0.3">
      <c r="A751" s="1" t="s">
        <v>303</v>
      </c>
      <c r="B751" s="1" t="s">
        <v>1400</v>
      </c>
      <c r="C751" s="1" t="s">
        <v>87</v>
      </c>
      <c r="D751" s="2" t="s">
        <v>1234</v>
      </c>
      <c r="E751" s="3">
        <v>23.5</v>
      </c>
      <c r="F751" s="8" t="s">
        <v>303</v>
      </c>
      <c r="G751" s="9" t="s">
        <v>1400</v>
      </c>
      <c r="H751" s="9" t="s">
        <v>87</v>
      </c>
      <c r="I751" s="10" t="s">
        <v>1234</v>
      </c>
      <c r="J751" s="11">
        <v>23.5</v>
      </c>
      <c r="K751" t="b">
        <f t="shared" si="55"/>
        <v>1</v>
      </c>
      <c r="L751" t="b">
        <f t="shared" si="56"/>
        <v>1</v>
      </c>
      <c r="M751" t="b">
        <f t="shared" si="57"/>
        <v>1</v>
      </c>
      <c r="N751" t="b">
        <f t="shared" si="58"/>
        <v>1</v>
      </c>
      <c r="O751" s="13">
        <f t="shared" si="59"/>
        <v>0</v>
      </c>
    </row>
    <row r="752" spans="1:15" ht="71.400000000000006" hidden="1" x14ac:dyDescent="0.3">
      <c r="A752" s="1" t="s">
        <v>303</v>
      </c>
      <c r="B752" s="1" t="s">
        <v>1424</v>
      </c>
      <c r="C752" s="1" t="s">
        <v>79</v>
      </c>
      <c r="D752" s="2" t="s">
        <v>1232</v>
      </c>
      <c r="E752" s="3">
        <v>15</v>
      </c>
      <c r="F752" s="8" t="s">
        <v>303</v>
      </c>
      <c r="G752" s="9" t="s">
        <v>1424</v>
      </c>
      <c r="H752" s="9" t="s">
        <v>79</v>
      </c>
      <c r="I752" s="10" t="s">
        <v>1232</v>
      </c>
      <c r="J752" s="11">
        <v>15</v>
      </c>
      <c r="K752" t="b">
        <f t="shared" si="55"/>
        <v>1</v>
      </c>
      <c r="L752" t="b">
        <f t="shared" si="56"/>
        <v>1</v>
      </c>
      <c r="M752" t="b">
        <f t="shared" si="57"/>
        <v>1</v>
      </c>
      <c r="N752" t="b">
        <f t="shared" si="58"/>
        <v>1</v>
      </c>
      <c r="O752" s="13">
        <f t="shared" si="59"/>
        <v>0</v>
      </c>
    </row>
    <row r="753" spans="1:15" ht="51" hidden="1" x14ac:dyDescent="0.3">
      <c r="A753" s="1" t="s">
        <v>303</v>
      </c>
      <c r="B753" s="1" t="s">
        <v>1424</v>
      </c>
      <c r="C753" s="1" t="s">
        <v>86</v>
      </c>
      <c r="D753" s="2" t="s">
        <v>1233</v>
      </c>
      <c r="E753" s="3">
        <v>15</v>
      </c>
      <c r="F753" s="8" t="s">
        <v>303</v>
      </c>
      <c r="G753" s="9" t="s">
        <v>1424</v>
      </c>
      <c r="H753" s="9" t="s">
        <v>86</v>
      </c>
      <c r="I753" s="10" t="s">
        <v>1233</v>
      </c>
      <c r="J753" s="11">
        <v>15</v>
      </c>
      <c r="K753" t="b">
        <f t="shared" si="55"/>
        <v>1</v>
      </c>
      <c r="L753" t="b">
        <f t="shared" si="56"/>
        <v>1</v>
      </c>
      <c r="M753" t="b">
        <f t="shared" si="57"/>
        <v>1</v>
      </c>
      <c r="N753" t="b">
        <f t="shared" si="58"/>
        <v>1</v>
      </c>
      <c r="O753" s="13">
        <f t="shared" si="59"/>
        <v>0</v>
      </c>
    </row>
    <row r="754" spans="1:15" ht="40.799999999999997" hidden="1" x14ac:dyDescent="0.3">
      <c r="A754" s="1" t="s">
        <v>303</v>
      </c>
      <c r="B754" s="1" t="s">
        <v>1424</v>
      </c>
      <c r="C754" s="1" t="s">
        <v>87</v>
      </c>
      <c r="D754" s="2" t="s">
        <v>1234</v>
      </c>
      <c r="E754" s="3">
        <v>15</v>
      </c>
      <c r="F754" s="8" t="s">
        <v>303</v>
      </c>
      <c r="G754" s="9" t="s">
        <v>1424</v>
      </c>
      <c r="H754" s="9" t="s">
        <v>87</v>
      </c>
      <c r="I754" s="10" t="s">
        <v>1234</v>
      </c>
      <c r="J754" s="11">
        <v>15</v>
      </c>
      <c r="K754" t="b">
        <f t="shared" si="55"/>
        <v>1</v>
      </c>
      <c r="L754" t="b">
        <f t="shared" si="56"/>
        <v>1</v>
      </c>
      <c r="M754" t="b">
        <f t="shared" si="57"/>
        <v>1</v>
      </c>
      <c r="N754" t="b">
        <f t="shared" si="58"/>
        <v>1</v>
      </c>
      <c r="O754" s="13">
        <f t="shared" si="59"/>
        <v>0</v>
      </c>
    </row>
    <row r="755" spans="1:15" ht="40.799999999999997" hidden="1" x14ac:dyDescent="0.3">
      <c r="A755" s="1" t="s">
        <v>303</v>
      </c>
      <c r="B755" s="1" t="s">
        <v>1422</v>
      </c>
      <c r="C755" s="1" t="s">
        <v>277</v>
      </c>
      <c r="D755" s="2" t="s">
        <v>1600</v>
      </c>
      <c r="E755" s="3">
        <v>599.5</v>
      </c>
      <c r="F755" s="8" t="s">
        <v>303</v>
      </c>
      <c r="G755" s="9" t="s">
        <v>1422</v>
      </c>
      <c r="H755" s="9" t="s">
        <v>277</v>
      </c>
      <c r="I755" s="10" t="s">
        <v>1600</v>
      </c>
      <c r="J755" s="11">
        <v>599.5</v>
      </c>
      <c r="K755" t="b">
        <f t="shared" si="55"/>
        <v>1</v>
      </c>
      <c r="L755" t="b">
        <f t="shared" si="56"/>
        <v>1</v>
      </c>
      <c r="M755" t="b">
        <f t="shared" si="57"/>
        <v>1</v>
      </c>
      <c r="N755" t="b">
        <f t="shared" si="58"/>
        <v>1</v>
      </c>
      <c r="O755" s="13">
        <f t="shared" si="59"/>
        <v>0</v>
      </c>
    </row>
    <row r="756" spans="1:15" ht="40.799999999999997" hidden="1" x14ac:dyDescent="0.3">
      <c r="A756" s="1" t="s">
        <v>303</v>
      </c>
      <c r="B756" s="1" t="s">
        <v>1422</v>
      </c>
      <c r="C756" s="1" t="s">
        <v>279</v>
      </c>
      <c r="D756" s="2" t="s">
        <v>1601</v>
      </c>
      <c r="E756" s="3">
        <v>599.5</v>
      </c>
      <c r="F756" s="8" t="s">
        <v>303</v>
      </c>
      <c r="G756" s="9" t="s">
        <v>1422</v>
      </c>
      <c r="H756" s="9" t="s">
        <v>279</v>
      </c>
      <c r="I756" s="10" t="s">
        <v>1601</v>
      </c>
      <c r="J756" s="11">
        <v>599.5</v>
      </c>
      <c r="K756" t="b">
        <f t="shared" si="55"/>
        <v>1</v>
      </c>
      <c r="L756" t="b">
        <f t="shared" si="56"/>
        <v>1</v>
      </c>
      <c r="M756" t="b">
        <f t="shared" si="57"/>
        <v>1</v>
      </c>
      <c r="N756" t="b">
        <f t="shared" si="58"/>
        <v>1</v>
      </c>
      <c r="O756" s="13">
        <f t="shared" si="59"/>
        <v>0</v>
      </c>
    </row>
    <row r="757" spans="1:15" ht="48" hidden="1" x14ac:dyDescent="0.3">
      <c r="A757" s="1" t="s">
        <v>303</v>
      </c>
      <c r="B757" s="1" t="s">
        <v>1422</v>
      </c>
      <c r="C757" s="1" t="s">
        <v>288</v>
      </c>
      <c r="D757" s="2" t="s">
        <v>1610</v>
      </c>
      <c r="E757" s="3">
        <v>599.5</v>
      </c>
      <c r="F757" s="8" t="s">
        <v>303</v>
      </c>
      <c r="G757" s="9" t="s">
        <v>1422</v>
      </c>
      <c r="H757" s="9" t="s">
        <v>288</v>
      </c>
      <c r="I757" s="10" t="s">
        <v>1610</v>
      </c>
      <c r="J757" s="11">
        <v>599.5</v>
      </c>
      <c r="K757" t="b">
        <f t="shared" si="55"/>
        <v>1</v>
      </c>
      <c r="L757" t="b">
        <f t="shared" si="56"/>
        <v>1</v>
      </c>
      <c r="M757" t="b">
        <f t="shared" si="57"/>
        <v>1</v>
      </c>
      <c r="N757" t="b">
        <f t="shared" si="58"/>
        <v>1</v>
      </c>
      <c r="O757" s="13">
        <f t="shared" si="59"/>
        <v>0</v>
      </c>
    </row>
    <row r="758" spans="1:15" ht="40.799999999999997" hidden="1" x14ac:dyDescent="0.3">
      <c r="A758" s="1" t="s">
        <v>303</v>
      </c>
      <c r="B758" s="1" t="s">
        <v>1422</v>
      </c>
      <c r="C758" s="1" t="s">
        <v>283</v>
      </c>
      <c r="D758" s="2" t="s">
        <v>804</v>
      </c>
      <c r="E758" s="3">
        <v>599.5</v>
      </c>
      <c r="F758" s="8" t="s">
        <v>303</v>
      </c>
      <c r="G758" s="9" t="s">
        <v>1422</v>
      </c>
      <c r="H758" s="9" t="s">
        <v>283</v>
      </c>
      <c r="I758" s="10" t="s">
        <v>804</v>
      </c>
      <c r="J758" s="11">
        <v>599.5</v>
      </c>
      <c r="K758" t="b">
        <f t="shared" si="55"/>
        <v>1</v>
      </c>
      <c r="L758" t="b">
        <f t="shared" si="56"/>
        <v>1</v>
      </c>
      <c r="M758" t="b">
        <f t="shared" si="57"/>
        <v>1</v>
      </c>
      <c r="N758" t="b">
        <f t="shared" si="58"/>
        <v>1</v>
      </c>
      <c r="O758" s="13">
        <f t="shared" si="59"/>
        <v>0</v>
      </c>
    </row>
    <row r="759" spans="1:15" ht="51" hidden="1" x14ac:dyDescent="0.3">
      <c r="A759" s="1" t="s">
        <v>303</v>
      </c>
      <c r="B759" s="1" t="s">
        <v>1422</v>
      </c>
      <c r="C759" s="1" t="s">
        <v>263</v>
      </c>
      <c r="D759" s="2" t="s">
        <v>1459</v>
      </c>
      <c r="E759" s="3">
        <v>106.28172000000001</v>
      </c>
      <c r="F759" s="8" t="s">
        <v>303</v>
      </c>
      <c r="G759" s="9" t="s">
        <v>1422</v>
      </c>
      <c r="H759" s="9" t="s">
        <v>263</v>
      </c>
      <c r="I759" s="10" t="s">
        <v>1459</v>
      </c>
      <c r="J759" s="11">
        <v>106.282</v>
      </c>
      <c r="K759" t="b">
        <f t="shared" si="55"/>
        <v>1</v>
      </c>
      <c r="L759" t="b">
        <f t="shared" si="56"/>
        <v>1</v>
      </c>
      <c r="M759" t="b">
        <f t="shared" si="57"/>
        <v>1</v>
      </c>
      <c r="N759" t="b">
        <f t="shared" si="58"/>
        <v>1</v>
      </c>
      <c r="O759" s="13">
        <f t="shared" si="59"/>
        <v>-2.7999999998939984E-4</v>
      </c>
    </row>
    <row r="760" spans="1:15" ht="51" hidden="1" x14ac:dyDescent="0.3">
      <c r="A760" s="1" t="s">
        <v>303</v>
      </c>
      <c r="B760" s="1" t="s">
        <v>1422</v>
      </c>
      <c r="C760" s="1" t="s">
        <v>264</v>
      </c>
      <c r="D760" s="2" t="s">
        <v>1460</v>
      </c>
      <c r="E760" s="3">
        <v>106.28172000000001</v>
      </c>
      <c r="F760" s="8" t="s">
        <v>303</v>
      </c>
      <c r="G760" s="9" t="s">
        <v>1422</v>
      </c>
      <c r="H760" s="9" t="s">
        <v>264</v>
      </c>
      <c r="I760" s="10" t="s">
        <v>1460</v>
      </c>
      <c r="J760" s="11">
        <v>106.282</v>
      </c>
      <c r="K760" t="b">
        <f t="shared" si="55"/>
        <v>1</v>
      </c>
      <c r="L760" t="b">
        <f t="shared" si="56"/>
        <v>1</v>
      </c>
      <c r="M760" t="b">
        <f t="shared" si="57"/>
        <v>1</v>
      </c>
      <c r="N760" t="b">
        <f t="shared" si="58"/>
        <v>1</v>
      </c>
      <c r="O760" s="13">
        <f t="shared" si="59"/>
        <v>-2.7999999998939984E-4</v>
      </c>
    </row>
    <row r="761" spans="1:15" ht="91.8" hidden="1" x14ac:dyDescent="0.3">
      <c r="A761" s="1" t="s">
        <v>303</v>
      </c>
      <c r="B761" s="1" t="s">
        <v>1422</v>
      </c>
      <c r="C761" s="1" t="s">
        <v>425</v>
      </c>
      <c r="D761" s="2" t="s">
        <v>1624</v>
      </c>
      <c r="E761" s="3">
        <v>106.28172000000001</v>
      </c>
      <c r="F761" s="8" t="s">
        <v>303</v>
      </c>
      <c r="G761" s="9" t="s">
        <v>1422</v>
      </c>
      <c r="H761" s="9" t="s">
        <v>425</v>
      </c>
      <c r="I761" s="10" t="s">
        <v>1624</v>
      </c>
      <c r="J761" s="11">
        <v>106.282</v>
      </c>
      <c r="K761" t="b">
        <f t="shared" si="55"/>
        <v>1</v>
      </c>
      <c r="L761" t="b">
        <f t="shared" si="56"/>
        <v>1</v>
      </c>
      <c r="M761" t="b">
        <f t="shared" si="57"/>
        <v>1</v>
      </c>
      <c r="N761" t="b">
        <f t="shared" si="58"/>
        <v>1</v>
      </c>
      <c r="O761" s="13">
        <f t="shared" si="59"/>
        <v>-2.7999999998939984E-4</v>
      </c>
    </row>
    <row r="762" spans="1:15" ht="36" hidden="1" x14ac:dyDescent="0.3">
      <c r="A762" s="1" t="s">
        <v>303</v>
      </c>
      <c r="B762" s="1" t="s">
        <v>1422</v>
      </c>
      <c r="C762" s="1" t="s">
        <v>1332</v>
      </c>
      <c r="D762" s="2" t="s">
        <v>1368</v>
      </c>
      <c r="E762" s="3">
        <v>106.28172000000001</v>
      </c>
      <c r="F762" s="8" t="s">
        <v>303</v>
      </c>
      <c r="G762" s="9" t="s">
        <v>1422</v>
      </c>
      <c r="H762" s="9" t="s">
        <v>1332</v>
      </c>
      <c r="I762" s="10" t="s">
        <v>1368</v>
      </c>
      <c r="J762" s="11">
        <v>106.282</v>
      </c>
      <c r="K762" t="b">
        <f t="shared" si="55"/>
        <v>1</v>
      </c>
      <c r="L762" t="b">
        <f t="shared" si="56"/>
        <v>1</v>
      </c>
      <c r="M762" t="b">
        <f t="shared" si="57"/>
        <v>1</v>
      </c>
      <c r="N762" t="b">
        <f t="shared" si="58"/>
        <v>1</v>
      </c>
      <c r="O762" s="13">
        <f t="shared" si="59"/>
        <v>-2.7999999998939984E-4</v>
      </c>
    </row>
    <row r="763" spans="1:15" ht="40.799999999999997" hidden="1" x14ac:dyDescent="0.3">
      <c r="A763" s="1" t="s">
        <v>303</v>
      </c>
      <c r="B763" s="1" t="s">
        <v>1422</v>
      </c>
      <c r="C763" s="1" t="s">
        <v>266</v>
      </c>
      <c r="D763" s="2" t="s">
        <v>1593</v>
      </c>
      <c r="E763" s="3">
        <v>26878.899999999998</v>
      </c>
      <c r="F763" s="8" t="s">
        <v>303</v>
      </c>
      <c r="G763" s="9" t="s">
        <v>1422</v>
      </c>
      <c r="H763" s="9" t="s">
        <v>266</v>
      </c>
      <c r="I763" s="10" t="s">
        <v>1593</v>
      </c>
      <c r="J763" s="11">
        <v>26878.9</v>
      </c>
      <c r="K763" t="b">
        <f t="shared" si="55"/>
        <v>1</v>
      </c>
      <c r="L763" t="b">
        <f t="shared" si="56"/>
        <v>1</v>
      </c>
      <c r="M763" t="b">
        <f t="shared" si="57"/>
        <v>1</v>
      </c>
      <c r="N763" t="b">
        <f t="shared" si="58"/>
        <v>1</v>
      </c>
      <c r="O763" s="13">
        <f t="shared" si="59"/>
        <v>0</v>
      </c>
    </row>
    <row r="764" spans="1:15" ht="61.2" hidden="1" x14ac:dyDescent="0.3">
      <c r="A764" s="1" t="s">
        <v>303</v>
      </c>
      <c r="B764" s="1" t="s">
        <v>1422</v>
      </c>
      <c r="C764" s="1" t="s">
        <v>267</v>
      </c>
      <c r="D764" s="2" t="s">
        <v>1594</v>
      </c>
      <c r="E764" s="3">
        <v>26878.899999999998</v>
      </c>
      <c r="F764" s="8" t="s">
        <v>303</v>
      </c>
      <c r="G764" s="9" t="s">
        <v>1422</v>
      </c>
      <c r="H764" s="9" t="s">
        <v>267</v>
      </c>
      <c r="I764" s="10" t="s">
        <v>1594</v>
      </c>
      <c r="J764" s="11">
        <v>26878.9</v>
      </c>
      <c r="K764" t="b">
        <f t="shared" si="55"/>
        <v>1</v>
      </c>
      <c r="L764" t="b">
        <f t="shared" si="56"/>
        <v>1</v>
      </c>
      <c r="M764" t="b">
        <f t="shared" si="57"/>
        <v>1</v>
      </c>
      <c r="N764" t="b">
        <f t="shared" si="58"/>
        <v>1</v>
      </c>
      <c r="O764" s="13">
        <f t="shared" si="59"/>
        <v>0</v>
      </c>
    </row>
    <row r="765" spans="1:15" ht="51" hidden="1" x14ac:dyDescent="0.3">
      <c r="A765" s="1" t="s">
        <v>303</v>
      </c>
      <c r="B765" s="1" t="s">
        <v>1422</v>
      </c>
      <c r="C765" s="1" t="s">
        <v>284</v>
      </c>
      <c r="D765" s="2" t="s">
        <v>1611</v>
      </c>
      <c r="E765" s="3">
        <v>22386.1</v>
      </c>
      <c r="F765" s="8" t="s">
        <v>303</v>
      </c>
      <c r="G765" s="9" t="s">
        <v>1422</v>
      </c>
      <c r="H765" s="9" t="s">
        <v>284</v>
      </c>
      <c r="I765" s="10" t="s">
        <v>1611</v>
      </c>
      <c r="J765" s="11">
        <v>22386.1</v>
      </c>
      <c r="K765" t="b">
        <f t="shared" si="55"/>
        <v>1</v>
      </c>
      <c r="L765" t="b">
        <f t="shared" si="56"/>
        <v>1</v>
      </c>
      <c r="M765" t="b">
        <f t="shared" si="57"/>
        <v>1</v>
      </c>
      <c r="N765" t="b">
        <f t="shared" si="58"/>
        <v>1</v>
      </c>
      <c r="O765" s="13">
        <f t="shared" si="59"/>
        <v>0</v>
      </c>
    </row>
    <row r="766" spans="1:15" ht="51" hidden="1" x14ac:dyDescent="0.3">
      <c r="A766" s="1" t="s">
        <v>303</v>
      </c>
      <c r="B766" s="1" t="s">
        <v>1422</v>
      </c>
      <c r="C766" s="1" t="s">
        <v>285</v>
      </c>
      <c r="D766" s="2" t="s">
        <v>1612</v>
      </c>
      <c r="E766" s="3">
        <v>4492.8</v>
      </c>
      <c r="F766" s="8" t="s">
        <v>303</v>
      </c>
      <c r="G766" s="9" t="s">
        <v>1422</v>
      </c>
      <c r="H766" s="9" t="s">
        <v>285</v>
      </c>
      <c r="I766" s="10" t="s">
        <v>1612</v>
      </c>
      <c r="J766" s="11">
        <v>4492.8</v>
      </c>
      <c r="K766" t="b">
        <f t="shared" si="55"/>
        <v>1</v>
      </c>
      <c r="L766" t="b">
        <f t="shared" si="56"/>
        <v>1</v>
      </c>
      <c r="M766" t="b">
        <f t="shared" si="57"/>
        <v>1</v>
      </c>
      <c r="N766" t="b">
        <f t="shared" si="58"/>
        <v>1</v>
      </c>
      <c r="O766" s="13">
        <f t="shared" si="59"/>
        <v>0</v>
      </c>
    </row>
    <row r="767" spans="1:15" ht="51" hidden="1" x14ac:dyDescent="0.3">
      <c r="A767" s="1" t="s">
        <v>303</v>
      </c>
      <c r="B767" s="1" t="s">
        <v>1422</v>
      </c>
      <c r="C767" s="1" t="s">
        <v>289</v>
      </c>
      <c r="D767" s="2" t="s">
        <v>1613</v>
      </c>
      <c r="E767" s="3">
        <v>3674.4</v>
      </c>
      <c r="F767" s="8" t="s">
        <v>303</v>
      </c>
      <c r="G767" s="9" t="s">
        <v>1422</v>
      </c>
      <c r="H767" s="9" t="s">
        <v>289</v>
      </c>
      <c r="I767" s="10" t="s">
        <v>1613</v>
      </c>
      <c r="J767" s="11">
        <v>3674.4</v>
      </c>
      <c r="K767" t="b">
        <f t="shared" si="55"/>
        <v>1</v>
      </c>
      <c r="L767" t="b">
        <f t="shared" si="56"/>
        <v>1</v>
      </c>
      <c r="M767" t="b">
        <f t="shared" si="57"/>
        <v>1</v>
      </c>
      <c r="N767" t="b">
        <f t="shared" si="58"/>
        <v>1</v>
      </c>
      <c r="O767" s="13">
        <f t="shared" si="59"/>
        <v>0</v>
      </c>
    </row>
    <row r="768" spans="1:15" ht="91.8" hidden="1" x14ac:dyDescent="0.3">
      <c r="A768" s="1" t="s">
        <v>303</v>
      </c>
      <c r="B768" s="1" t="s">
        <v>1422</v>
      </c>
      <c r="C768" s="1" t="s">
        <v>290</v>
      </c>
      <c r="D768" s="2" t="s">
        <v>1614</v>
      </c>
      <c r="E768" s="3">
        <v>3674.4</v>
      </c>
      <c r="F768" s="8" t="s">
        <v>303</v>
      </c>
      <c r="G768" s="9" t="s">
        <v>1422</v>
      </c>
      <c r="H768" s="9" t="s">
        <v>290</v>
      </c>
      <c r="I768" s="10" t="s">
        <v>1614</v>
      </c>
      <c r="J768" s="11">
        <v>3674.4</v>
      </c>
      <c r="K768" t="b">
        <f t="shared" si="55"/>
        <v>1</v>
      </c>
      <c r="L768" t="b">
        <f t="shared" si="56"/>
        <v>1</v>
      </c>
      <c r="M768" t="b">
        <f t="shared" si="57"/>
        <v>1</v>
      </c>
      <c r="N768" t="b">
        <f t="shared" si="58"/>
        <v>1</v>
      </c>
      <c r="O768" s="13">
        <f t="shared" si="59"/>
        <v>0</v>
      </c>
    </row>
    <row r="769" spans="1:15" ht="60" hidden="1" x14ac:dyDescent="0.3">
      <c r="A769" s="1" t="s">
        <v>303</v>
      </c>
      <c r="B769" s="1" t="s">
        <v>1422</v>
      </c>
      <c r="C769" s="1" t="s">
        <v>291</v>
      </c>
      <c r="D769" s="2" t="s">
        <v>1615</v>
      </c>
      <c r="E769" s="3">
        <v>3674.4</v>
      </c>
      <c r="F769" s="8" t="s">
        <v>303</v>
      </c>
      <c r="G769" s="9" t="s">
        <v>1422</v>
      </c>
      <c r="H769" s="9" t="s">
        <v>291</v>
      </c>
      <c r="I769" s="10" t="s">
        <v>1615</v>
      </c>
      <c r="J769" s="11">
        <v>3674.4</v>
      </c>
      <c r="K769" t="b">
        <f t="shared" si="55"/>
        <v>1</v>
      </c>
      <c r="L769" t="b">
        <f t="shared" si="56"/>
        <v>1</v>
      </c>
      <c r="M769" t="b">
        <f t="shared" si="57"/>
        <v>1</v>
      </c>
      <c r="N769" t="b">
        <f t="shared" si="58"/>
        <v>1</v>
      </c>
      <c r="O769" s="13">
        <f t="shared" si="59"/>
        <v>0</v>
      </c>
    </row>
    <row r="770" spans="1:15" ht="61.2" hidden="1" x14ac:dyDescent="0.3">
      <c r="A770" s="1" t="s">
        <v>303</v>
      </c>
      <c r="B770" s="1" t="s">
        <v>1422</v>
      </c>
      <c r="C770" s="1" t="s">
        <v>286</v>
      </c>
      <c r="D770" s="2" t="s">
        <v>874</v>
      </c>
      <c r="E770" s="3">
        <v>3674.4</v>
      </c>
      <c r="F770" s="8" t="s">
        <v>303</v>
      </c>
      <c r="G770" s="9" t="s">
        <v>1422</v>
      </c>
      <c r="H770" s="9" t="s">
        <v>286</v>
      </c>
      <c r="I770" s="10" t="s">
        <v>874</v>
      </c>
      <c r="J770" s="11">
        <v>3674.4</v>
      </c>
      <c r="K770" t="b">
        <f t="shared" si="55"/>
        <v>1</v>
      </c>
      <c r="L770" t="b">
        <f t="shared" si="56"/>
        <v>1</v>
      </c>
      <c r="M770" t="b">
        <f t="shared" si="57"/>
        <v>1</v>
      </c>
      <c r="N770" t="b">
        <f t="shared" si="58"/>
        <v>1</v>
      </c>
      <c r="O770" s="13">
        <f t="shared" si="59"/>
        <v>0</v>
      </c>
    </row>
    <row r="771" spans="1:15" ht="61.2" hidden="1" x14ac:dyDescent="0.3">
      <c r="A771" s="1" t="s">
        <v>303</v>
      </c>
      <c r="B771" s="1" t="s">
        <v>1422</v>
      </c>
      <c r="C771" s="1" t="s">
        <v>269</v>
      </c>
      <c r="D771" s="2" t="s">
        <v>1597</v>
      </c>
      <c r="E771" s="3">
        <v>3454.4</v>
      </c>
      <c r="F771" s="8" t="s">
        <v>303</v>
      </c>
      <c r="G771" s="9" t="s">
        <v>1422</v>
      </c>
      <c r="H771" s="9" t="s">
        <v>269</v>
      </c>
      <c r="I771" s="10" t="s">
        <v>1597</v>
      </c>
      <c r="J771" s="11">
        <v>3454.4</v>
      </c>
      <c r="K771" t="b">
        <f t="shared" ref="K771:K834" si="60">EXACT(A771,F771)</f>
        <v>1</v>
      </c>
      <c r="L771" t="b">
        <f t="shared" ref="L771:L834" si="61">EXACT(B771,G771)</f>
        <v>1</v>
      </c>
      <c r="M771" t="b">
        <f t="shared" ref="M771:M834" si="62">EXACT(C771,H771)</f>
        <v>1</v>
      </c>
      <c r="N771" t="b">
        <f t="shared" ref="N771:N834" si="63">EXACT(D771,I771)</f>
        <v>1</v>
      </c>
      <c r="O771" s="13">
        <f t="shared" ref="O771:O834" si="64">E771-J771</f>
        <v>0</v>
      </c>
    </row>
    <row r="772" spans="1:15" ht="61.2" hidden="1" x14ac:dyDescent="0.3">
      <c r="A772" s="1" t="s">
        <v>303</v>
      </c>
      <c r="B772" s="1" t="s">
        <v>1422</v>
      </c>
      <c r="C772" s="1" t="s">
        <v>292</v>
      </c>
      <c r="D772" s="2" t="s">
        <v>1616</v>
      </c>
      <c r="E772" s="3">
        <v>3454.4</v>
      </c>
      <c r="F772" s="8" t="s">
        <v>303</v>
      </c>
      <c r="G772" s="9" t="s">
        <v>1422</v>
      </c>
      <c r="H772" s="9" t="s">
        <v>292</v>
      </c>
      <c r="I772" s="10" t="s">
        <v>1616</v>
      </c>
      <c r="J772" s="11">
        <v>3454.4</v>
      </c>
      <c r="K772" t="b">
        <f t="shared" si="60"/>
        <v>1</v>
      </c>
      <c r="L772" t="b">
        <f t="shared" si="61"/>
        <v>1</v>
      </c>
      <c r="M772" t="b">
        <f t="shared" si="62"/>
        <v>1</v>
      </c>
      <c r="N772" t="b">
        <f t="shared" si="63"/>
        <v>1</v>
      </c>
      <c r="O772" s="13">
        <f t="shared" si="64"/>
        <v>0</v>
      </c>
    </row>
    <row r="773" spans="1:15" ht="81.599999999999994" hidden="1" x14ac:dyDescent="0.3">
      <c r="A773" s="1" t="s">
        <v>303</v>
      </c>
      <c r="B773" s="1" t="s">
        <v>1422</v>
      </c>
      <c r="C773" s="1" t="s">
        <v>293</v>
      </c>
      <c r="D773" s="2" t="s">
        <v>1617</v>
      </c>
      <c r="E773" s="3">
        <v>3454.4</v>
      </c>
      <c r="F773" s="8" t="s">
        <v>303</v>
      </c>
      <c r="G773" s="9" t="s">
        <v>1422</v>
      </c>
      <c r="H773" s="9" t="s">
        <v>293</v>
      </c>
      <c r="I773" s="10" t="s">
        <v>1617</v>
      </c>
      <c r="J773" s="11">
        <v>3454.4</v>
      </c>
      <c r="K773" t="b">
        <f t="shared" si="60"/>
        <v>1</v>
      </c>
      <c r="L773" t="b">
        <f t="shared" si="61"/>
        <v>1</v>
      </c>
      <c r="M773" t="b">
        <f t="shared" si="62"/>
        <v>1</v>
      </c>
      <c r="N773" t="b">
        <f t="shared" si="63"/>
        <v>1</v>
      </c>
      <c r="O773" s="13">
        <f t="shared" si="64"/>
        <v>0</v>
      </c>
    </row>
    <row r="774" spans="1:15" ht="40.799999999999997" hidden="1" x14ac:dyDescent="0.3">
      <c r="A774" s="1" t="s">
        <v>303</v>
      </c>
      <c r="B774" s="1" t="s">
        <v>1422</v>
      </c>
      <c r="C774" s="1" t="s">
        <v>287</v>
      </c>
      <c r="D774" s="2" t="s">
        <v>1158</v>
      </c>
      <c r="E774" s="3">
        <v>3454.4</v>
      </c>
      <c r="F774" s="8" t="s">
        <v>303</v>
      </c>
      <c r="G774" s="9" t="s">
        <v>1422</v>
      </c>
      <c r="H774" s="9" t="s">
        <v>287</v>
      </c>
      <c r="I774" s="10" t="s">
        <v>1158</v>
      </c>
      <c r="J774" s="11">
        <v>3454.4</v>
      </c>
      <c r="K774" t="b">
        <f t="shared" si="60"/>
        <v>1</v>
      </c>
      <c r="L774" t="b">
        <f t="shared" si="61"/>
        <v>1</v>
      </c>
      <c r="M774" t="b">
        <f t="shared" si="62"/>
        <v>1</v>
      </c>
      <c r="N774" t="b">
        <f t="shared" si="63"/>
        <v>1</v>
      </c>
      <c r="O774" s="13">
        <f t="shared" si="64"/>
        <v>0</v>
      </c>
    </row>
    <row r="775" spans="1:15" ht="51" hidden="1" x14ac:dyDescent="0.3">
      <c r="A775" s="1" t="s">
        <v>303</v>
      </c>
      <c r="B775" s="1" t="s">
        <v>1422</v>
      </c>
      <c r="C775" s="1" t="s">
        <v>62</v>
      </c>
      <c r="D775" s="2" t="s">
        <v>1196</v>
      </c>
      <c r="E775" s="3">
        <v>4486.5316499999999</v>
      </c>
      <c r="F775" s="8" t="s">
        <v>303</v>
      </c>
      <c r="G775" s="9" t="s">
        <v>1422</v>
      </c>
      <c r="H775" s="9" t="s">
        <v>62</v>
      </c>
      <c r="I775" s="10" t="s">
        <v>1196</v>
      </c>
      <c r="J775" s="11">
        <v>4486.5320000000002</v>
      </c>
      <c r="K775" t="b">
        <f t="shared" si="60"/>
        <v>1</v>
      </c>
      <c r="L775" t="b">
        <f t="shared" si="61"/>
        <v>1</v>
      </c>
      <c r="M775" t="b">
        <f t="shared" si="62"/>
        <v>1</v>
      </c>
      <c r="N775" t="b">
        <f t="shared" si="63"/>
        <v>1</v>
      </c>
      <c r="O775" s="13">
        <f t="shared" si="64"/>
        <v>-3.5000000025320332E-4</v>
      </c>
    </row>
    <row r="776" spans="1:15" ht="71.400000000000006" hidden="1" x14ac:dyDescent="0.3">
      <c r="A776" s="1" t="s">
        <v>303</v>
      </c>
      <c r="B776" s="1" t="s">
        <v>1422</v>
      </c>
      <c r="C776" s="1" t="s">
        <v>527</v>
      </c>
      <c r="D776" s="2" t="s">
        <v>114</v>
      </c>
      <c r="E776" s="3">
        <v>4486.5316499999999</v>
      </c>
      <c r="F776" s="8" t="s">
        <v>303</v>
      </c>
      <c r="G776" s="9" t="s">
        <v>1422</v>
      </c>
      <c r="H776" s="9" t="s">
        <v>527</v>
      </c>
      <c r="I776" s="10" t="s">
        <v>114</v>
      </c>
      <c r="J776" s="11">
        <v>4486.5320000000002</v>
      </c>
      <c r="K776" t="b">
        <f t="shared" si="60"/>
        <v>1</v>
      </c>
      <c r="L776" t="b">
        <f t="shared" si="61"/>
        <v>1</v>
      </c>
      <c r="M776" t="b">
        <f t="shared" si="62"/>
        <v>1</v>
      </c>
      <c r="N776" t="b">
        <f t="shared" si="63"/>
        <v>1</v>
      </c>
      <c r="O776" s="13">
        <f t="shared" si="64"/>
        <v>-3.5000000025320332E-4</v>
      </c>
    </row>
    <row r="777" spans="1:15" ht="51" hidden="1" x14ac:dyDescent="0.3">
      <c r="A777" s="1" t="s">
        <v>303</v>
      </c>
      <c r="B777" s="1" t="s">
        <v>1423</v>
      </c>
      <c r="C777" s="1" t="s">
        <v>263</v>
      </c>
      <c r="D777" s="2" t="s">
        <v>1459</v>
      </c>
      <c r="E777" s="3">
        <v>12538.3</v>
      </c>
      <c r="F777" s="8" t="s">
        <v>303</v>
      </c>
      <c r="G777" s="9" t="s">
        <v>1423</v>
      </c>
      <c r="H777" s="9" t="s">
        <v>263</v>
      </c>
      <c r="I777" s="10" t="s">
        <v>1459</v>
      </c>
      <c r="J777" s="11">
        <v>12538.3</v>
      </c>
      <c r="K777" t="b">
        <f t="shared" si="60"/>
        <v>1</v>
      </c>
      <c r="L777" t="b">
        <f t="shared" si="61"/>
        <v>1</v>
      </c>
      <c r="M777" t="b">
        <f t="shared" si="62"/>
        <v>1</v>
      </c>
      <c r="N777" t="b">
        <f t="shared" si="63"/>
        <v>1</v>
      </c>
      <c r="O777" s="13">
        <f t="shared" si="64"/>
        <v>0</v>
      </c>
    </row>
    <row r="778" spans="1:15" ht="40.799999999999997" hidden="1" x14ac:dyDescent="0.3">
      <c r="A778" s="1" t="s">
        <v>303</v>
      </c>
      <c r="B778" s="1" t="s">
        <v>1423</v>
      </c>
      <c r="C778" s="1" t="s">
        <v>295</v>
      </c>
      <c r="D778" s="2" t="s">
        <v>1618</v>
      </c>
      <c r="E778" s="3">
        <v>12538.3</v>
      </c>
      <c r="F778" s="8" t="s">
        <v>303</v>
      </c>
      <c r="G778" s="9" t="s">
        <v>1423</v>
      </c>
      <c r="H778" s="9" t="s">
        <v>295</v>
      </c>
      <c r="I778" s="10" t="s">
        <v>1618</v>
      </c>
      <c r="J778" s="11">
        <v>12538.3</v>
      </c>
      <c r="K778" t="b">
        <f t="shared" si="60"/>
        <v>1</v>
      </c>
      <c r="L778" t="b">
        <f t="shared" si="61"/>
        <v>1</v>
      </c>
      <c r="M778" t="b">
        <f t="shared" si="62"/>
        <v>1</v>
      </c>
      <c r="N778" t="b">
        <f t="shared" si="63"/>
        <v>1</v>
      </c>
      <c r="O778" s="13">
        <f t="shared" si="64"/>
        <v>0</v>
      </c>
    </row>
    <row r="779" spans="1:15" ht="48" hidden="1" x14ac:dyDescent="0.3">
      <c r="A779" s="1" t="s">
        <v>303</v>
      </c>
      <c r="B779" s="1" t="s">
        <v>1423</v>
      </c>
      <c r="C779" s="1" t="s">
        <v>296</v>
      </c>
      <c r="D779" s="2" t="s">
        <v>1619</v>
      </c>
      <c r="E779" s="3">
        <v>12538.3</v>
      </c>
      <c r="F779" s="8" t="s">
        <v>303</v>
      </c>
      <c r="G779" s="9" t="s">
        <v>1423</v>
      </c>
      <c r="H779" s="9" t="s">
        <v>296</v>
      </c>
      <c r="I779" s="10" t="s">
        <v>1619</v>
      </c>
      <c r="J779" s="11">
        <v>12538.3</v>
      </c>
      <c r="K779" t="b">
        <f t="shared" si="60"/>
        <v>1</v>
      </c>
      <c r="L779" t="b">
        <f t="shared" si="61"/>
        <v>1</v>
      </c>
      <c r="M779" t="b">
        <f t="shared" si="62"/>
        <v>1</v>
      </c>
      <c r="N779" t="b">
        <f t="shared" si="63"/>
        <v>1</v>
      </c>
      <c r="O779" s="13">
        <f t="shared" si="64"/>
        <v>0</v>
      </c>
    </row>
    <row r="780" spans="1:15" ht="61.2" hidden="1" x14ac:dyDescent="0.3">
      <c r="A780" s="1" t="s">
        <v>303</v>
      </c>
      <c r="B780" s="1" t="s">
        <v>1423</v>
      </c>
      <c r="C780" s="1" t="s">
        <v>294</v>
      </c>
      <c r="D780" s="2" t="s">
        <v>710</v>
      </c>
      <c r="E780" s="3">
        <v>12538.3</v>
      </c>
      <c r="F780" s="8" t="s">
        <v>303</v>
      </c>
      <c r="G780" s="9" t="s">
        <v>1423</v>
      </c>
      <c r="H780" s="9" t="s">
        <v>294</v>
      </c>
      <c r="I780" s="10" t="s">
        <v>710</v>
      </c>
      <c r="J780" s="11">
        <v>12538.3</v>
      </c>
      <c r="K780" t="b">
        <f t="shared" si="60"/>
        <v>1</v>
      </c>
      <c r="L780" t="b">
        <f t="shared" si="61"/>
        <v>1</v>
      </c>
      <c r="M780" t="b">
        <f t="shared" si="62"/>
        <v>1</v>
      </c>
      <c r="N780" t="b">
        <f t="shared" si="63"/>
        <v>1</v>
      </c>
      <c r="O780" s="13">
        <f t="shared" si="64"/>
        <v>0</v>
      </c>
    </row>
    <row r="781" spans="1:15" ht="51" hidden="1" x14ac:dyDescent="0.3">
      <c r="A781" s="1" t="s">
        <v>303</v>
      </c>
      <c r="B781" s="1" t="s">
        <v>1423</v>
      </c>
      <c r="C781" s="1" t="s">
        <v>62</v>
      </c>
      <c r="D781" s="2" t="s">
        <v>1196</v>
      </c>
      <c r="E781" s="3">
        <v>32</v>
      </c>
      <c r="F781" s="8" t="s">
        <v>303</v>
      </c>
      <c r="G781" s="9" t="s">
        <v>1423</v>
      </c>
      <c r="H781" s="9" t="s">
        <v>62</v>
      </c>
      <c r="I781" s="10" t="s">
        <v>1196</v>
      </c>
      <c r="J781" s="11">
        <v>32</v>
      </c>
      <c r="K781" t="b">
        <f t="shared" si="60"/>
        <v>1</v>
      </c>
      <c r="L781" t="b">
        <f t="shared" si="61"/>
        <v>1</v>
      </c>
      <c r="M781" t="b">
        <f t="shared" si="62"/>
        <v>1</v>
      </c>
      <c r="N781" t="b">
        <f t="shared" si="63"/>
        <v>1</v>
      </c>
      <c r="O781" s="13">
        <f t="shared" si="64"/>
        <v>0</v>
      </c>
    </row>
    <row r="782" spans="1:15" ht="36" hidden="1" x14ac:dyDescent="0.3">
      <c r="A782" s="1" t="s">
        <v>303</v>
      </c>
      <c r="B782" s="1" t="s">
        <v>1423</v>
      </c>
      <c r="C782" s="1" t="s">
        <v>83</v>
      </c>
      <c r="D782" s="2" t="s">
        <v>1288</v>
      </c>
      <c r="E782" s="3">
        <v>32</v>
      </c>
      <c r="F782" s="8" t="s">
        <v>303</v>
      </c>
      <c r="G782" s="9" t="s">
        <v>1423</v>
      </c>
      <c r="H782" s="9" t="s">
        <v>83</v>
      </c>
      <c r="I782" s="10" t="s">
        <v>1288</v>
      </c>
      <c r="J782" s="11">
        <v>32</v>
      </c>
      <c r="K782" t="b">
        <f t="shared" si="60"/>
        <v>1</v>
      </c>
      <c r="L782" t="b">
        <f t="shared" si="61"/>
        <v>1</v>
      </c>
      <c r="M782" t="b">
        <f t="shared" si="62"/>
        <v>1</v>
      </c>
      <c r="N782" t="b">
        <f t="shared" si="63"/>
        <v>1</v>
      </c>
      <c r="O782" s="13">
        <f t="shared" si="64"/>
        <v>0</v>
      </c>
    </row>
    <row r="783" spans="1:15" ht="30.6" hidden="1" x14ac:dyDescent="0.3">
      <c r="A783" s="1" t="s">
        <v>303</v>
      </c>
      <c r="B783" s="1" t="s">
        <v>1423</v>
      </c>
      <c r="C783" s="1" t="s">
        <v>1358</v>
      </c>
      <c r="D783" s="2" t="s">
        <v>1359</v>
      </c>
      <c r="E783" s="3">
        <v>32</v>
      </c>
      <c r="F783" s="8" t="s">
        <v>303</v>
      </c>
      <c r="G783" s="9" t="s">
        <v>1423</v>
      </c>
      <c r="H783" s="9" t="s">
        <v>1358</v>
      </c>
      <c r="I783" s="10" t="s">
        <v>1359</v>
      </c>
      <c r="J783" s="11">
        <v>32</v>
      </c>
      <c r="K783" t="b">
        <f t="shared" si="60"/>
        <v>1</v>
      </c>
      <c r="L783" t="b">
        <f t="shared" si="61"/>
        <v>1</v>
      </c>
      <c r="M783" t="b">
        <f t="shared" si="62"/>
        <v>1</v>
      </c>
      <c r="N783" t="b">
        <f t="shared" si="63"/>
        <v>1</v>
      </c>
      <c r="O783" s="13">
        <f t="shared" si="64"/>
        <v>0</v>
      </c>
    </row>
    <row r="784" spans="1:15" ht="51" hidden="1" x14ac:dyDescent="0.3">
      <c r="A784" s="1" t="s">
        <v>303</v>
      </c>
      <c r="B784" s="1" t="s">
        <v>1402</v>
      </c>
      <c r="C784" s="1" t="s">
        <v>112</v>
      </c>
      <c r="D784" s="2" t="s">
        <v>1504</v>
      </c>
      <c r="E784" s="3">
        <v>1799</v>
      </c>
      <c r="F784" s="8" t="s">
        <v>303</v>
      </c>
      <c r="G784" s="9" t="s">
        <v>1402</v>
      </c>
      <c r="H784" s="9" t="s">
        <v>112</v>
      </c>
      <c r="I784" s="10" t="s">
        <v>1504</v>
      </c>
      <c r="J784" s="11">
        <v>1799</v>
      </c>
      <c r="K784" t="b">
        <f t="shared" si="60"/>
        <v>1</v>
      </c>
      <c r="L784" t="b">
        <f t="shared" si="61"/>
        <v>1</v>
      </c>
      <c r="M784" t="b">
        <f t="shared" si="62"/>
        <v>1</v>
      </c>
      <c r="N784" t="b">
        <f t="shared" si="63"/>
        <v>1</v>
      </c>
      <c r="O784" s="13">
        <f t="shared" si="64"/>
        <v>0</v>
      </c>
    </row>
    <row r="785" spans="1:15" ht="40.799999999999997" hidden="1" x14ac:dyDescent="0.3">
      <c r="A785" s="1" t="s">
        <v>303</v>
      </c>
      <c r="B785" s="1" t="s">
        <v>1402</v>
      </c>
      <c r="C785" s="1" t="s">
        <v>131</v>
      </c>
      <c r="D785" s="2" t="s">
        <v>1505</v>
      </c>
      <c r="E785" s="3">
        <v>1799</v>
      </c>
      <c r="F785" s="8" t="s">
        <v>303</v>
      </c>
      <c r="G785" s="9" t="s">
        <v>1402</v>
      </c>
      <c r="H785" s="9" t="s">
        <v>131</v>
      </c>
      <c r="I785" s="10" t="s">
        <v>1505</v>
      </c>
      <c r="J785" s="11">
        <v>1799</v>
      </c>
      <c r="K785" t="b">
        <f t="shared" si="60"/>
        <v>1</v>
      </c>
      <c r="L785" t="b">
        <f t="shared" si="61"/>
        <v>1</v>
      </c>
      <c r="M785" t="b">
        <f t="shared" si="62"/>
        <v>1</v>
      </c>
      <c r="N785" t="b">
        <f t="shared" si="63"/>
        <v>1</v>
      </c>
      <c r="O785" s="13">
        <f t="shared" si="64"/>
        <v>0</v>
      </c>
    </row>
    <row r="786" spans="1:15" ht="60" hidden="1" x14ac:dyDescent="0.3">
      <c r="A786" s="1" t="s">
        <v>303</v>
      </c>
      <c r="B786" s="1" t="s">
        <v>1402</v>
      </c>
      <c r="C786" s="1" t="s">
        <v>132</v>
      </c>
      <c r="D786" s="2" t="s">
        <v>1506</v>
      </c>
      <c r="E786" s="3">
        <v>442.5</v>
      </c>
      <c r="F786" s="8" t="s">
        <v>303</v>
      </c>
      <c r="G786" s="9" t="s">
        <v>1402</v>
      </c>
      <c r="H786" s="9" t="s">
        <v>132</v>
      </c>
      <c r="I786" s="10" t="s">
        <v>1506</v>
      </c>
      <c r="J786" s="11">
        <v>442.5</v>
      </c>
      <c r="K786" t="b">
        <f t="shared" si="60"/>
        <v>1</v>
      </c>
      <c r="L786" t="b">
        <f t="shared" si="61"/>
        <v>1</v>
      </c>
      <c r="M786" t="b">
        <f t="shared" si="62"/>
        <v>1</v>
      </c>
      <c r="N786" t="b">
        <f t="shared" si="63"/>
        <v>1</v>
      </c>
      <c r="O786" s="13">
        <f t="shared" si="64"/>
        <v>0</v>
      </c>
    </row>
    <row r="787" spans="1:15" ht="40.799999999999997" hidden="1" x14ac:dyDescent="0.3">
      <c r="A787" s="1" t="s">
        <v>303</v>
      </c>
      <c r="B787" s="1" t="s">
        <v>1402</v>
      </c>
      <c r="C787" s="1" t="s">
        <v>137</v>
      </c>
      <c r="D787" s="2" t="s">
        <v>885</v>
      </c>
      <c r="E787" s="3">
        <v>442.5</v>
      </c>
      <c r="F787" s="8" t="s">
        <v>303</v>
      </c>
      <c r="G787" s="9" t="s">
        <v>1402</v>
      </c>
      <c r="H787" s="9" t="s">
        <v>137</v>
      </c>
      <c r="I787" s="10" t="s">
        <v>885</v>
      </c>
      <c r="J787" s="11">
        <v>442.5</v>
      </c>
      <c r="K787" t="b">
        <f t="shared" si="60"/>
        <v>1</v>
      </c>
      <c r="L787" t="b">
        <f t="shared" si="61"/>
        <v>1</v>
      </c>
      <c r="M787" t="b">
        <f t="shared" si="62"/>
        <v>1</v>
      </c>
      <c r="N787" t="b">
        <f t="shared" si="63"/>
        <v>1</v>
      </c>
      <c r="O787" s="13">
        <f t="shared" si="64"/>
        <v>0</v>
      </c>
    </row>
    <row r="788" spans="1:15" ht="40.799999999999997" hidden="1" x14ac:dyDescent="0.3">
      <c r="A788" s="1" t="s">
        <v>303</v>
      </c>
      <c r="B788" s="1" t="s">
        <v>1402</v>
      </c>
      <c r="C788" s="1" t="s">
        <v>298</v>
      </c>
      <c r="D788" s="2" t="s">
        <v>1620</v>
      </c>
      <c r="E788" s="3">
        <v>1356.5</v>
      </c>
      <c r="F788" s="8" t="s">
        <v>303</v>
      </c>
      <c r="G788" s="9" t="s">
        <v>1402</v>
      </c>
      <c r="H788" s="9" t="s">
        <v>298</v>
      </c>
      <c r="I788" s="10" t="s">
        <v>1620</v>
      </c>
      <c r="J788" s="11">
        <v>1356.5</v>
      </c>
      <c r="K788" t="b">
        <f t="shared" si="60"/>
        <v>1</v>
      </c>
      <c r="L788" t="b">
        <f t="shared" si="61"/>
        <v>1</v>
      </c>
      <c r="M788" t="b">
        <f t="shared" si="62"/>
        <v>1</v>
      </c>
      <c r="N788" t="b">
        <f t="shared" si="63"/>
        <v>1</v>
      </c>
      <c r="O788" s="13">
        <f t="shared" si="64"/>
        <v>0</v>
      </c>
    </row>
    <row r="789" spans="1:15" ht="30.6" hidden="1" x14ac:dyDescent="0.3">
      <c r="A789" s="1" t="s">
        <v>303</v>
      </c>
      <c r="B789" s="1" t="s">
        <v>1402</v>
      </c>
      <c r="C789" s="1" t="s">
        <v>297</v>
      </c>
      <c r="D789" s="2" t="s">
        <v>894</v>
      </c>
      <c r="E789" s="3">
        <v>1356.5</v>
      </c>
      <c r="F789" s="8" t="s">
        <v>303</v>
      </c>
      <c r="G789" s="9" t="s">
        <v>1402</v>
      </c>
      <c r="H789" s="9" t="s">
        <v>297</v>
      </c>
      <c r="I789" s="10" t="s">
        <v>894</v>
      </c>
      <c r="J789" s="11">
        <v>1356.5</v>
      </c>
      <c r="K789" t="b">
        <f t="shared" si="60"/>
        <v>1</v>
      </c>
      <c r="L789" t="b">
        <f t="shared" si="61"/>
        <v>1</v>
      </c>
      <c r="M789" t="b">
        <f t="shared" si="62"/>
        <v>1</v>
      </c>
      <c r="N789" t="b">
        <f t="shared" si="63"/>
        <v>1</v>
      </c>
      <c r="O789" s="13">
        <f t="shared" si="64"/>
        <v>0</v>
      </c>
    </row>
    <row r="790" spans="1:15" ht="30.6" hidden="1" x14ac:dyDescent="0.3">
      <c r="A790" s="1" t="s">
        <v>303</v>
      </c>
      <c r="B790" s="1" t="s">
        <v>1406</v>
      </c>
      <c r="C790" s="1" t="s">
        <v>187</v>
      </c>
      <c r="D790" s="2" t="s">
        <v>1529</v>
      </c>
      <c r="E790" s="3">
        <v>3556</v>
      </c>
      <c r="F790" s="8" t="s">
        <v>303</v>
      </c>
      <c r="G790" s="9" t="s">
        <v>1406</v>
      </c>
      <c r="H790" s="9" t="s">
        <v>187</v>
      </c>
      <c r="I790" s="10" t="s">
        <v>1529</v>
      </c>
      <c r="J790" s="11">
        <v>3556</v>
      </c>
      <c r="K790" t="b">
        <f t="shared" si="60"/>
        <v>1</v>
      </c>
      <c r="L790" t="b">
        <f t="shared" si="61"/>
        <v>1</v>
      </c>
      <c r="M790" t="b">
        <f t="shared" si="62"/>
        <v>1</v>
      </c>
      <c r="N790" t="b">
        <f t="shared" si="63"/>
        <v>1</v>
      </c>
      <c r="O790" s="13">
        <f t="shared" si="64"/>
        <v>0</v>
      </c>
    </row>
    <row r="791" spans="1:15" ht="61.2" hidden="1" x14ac:dyDescent="0.3">
      <c r="A791" s="1" t="s">
        <v>303</v>
      </c>
      <c r="B791" s="1" t="s">
        <v>1406</v>
      </c>
      <c r="C791" s="1" t="s">
        <v>191</v>
      </c>
      <c r="D791" s="2" t="s">
        <v>1532</v>
      </c>
      <c r="E791" s="3">
        <v>3556</v>
      </c>
      <c r="F791" s="8" t="s">
        <v>303</v>
      </c>
      <c r="G791" s="9" t="s">
        <v>1406</v>
      </c>
      <c r="H791" s="9" t="s">
        <v>191</v>
      </c>
      <c r="I791" s="10" t="s">
        <v>1532</v>
      </c>
      <c r="J791" s="11">
        <v>3556</v>
      </c>
      <c r="K791" t="b">
        <f t="shared" si="60"/>
        <v>1</v>
      </c>
      <c r="L791" t="b">
        <f t="shared" si="61"/>
        <v>1</v>
      </c>
      <c r="M791" t="b">
        <f t="shared" si="62"/>
        <v>1</v>
      </c>
      <c r="N791" t="b">
        <f t="shared" si="63"/>
        <v>1</v>
      </c>
      <c r="O791" s="13">
        <f t="shared" si="64"/>
        <v>0</v>
      </c>
    </row>
    <row r="792" spans="1:15" ht="51" hidden="1" x14ac:dyDescent="0.3">
      <c r="A792" s="1" t="s">
        <v>303</v>
      </c>
      <c r="B792" s="1" t="s">
        <v>1406</v>
      </c>
      <c r="C792" s="1" t="s">
        <v>192</v>
      </c>
      <c r="D792" s="2" t="s">
        <v>1533</v>
      </c>
      <c r="E792" s="3">
        <v>3556</v>
      </c>
      <c r="F792" s="8" t="s">
        <v>303</v>
      </c>
      <c r="G792" s="9" t="s">
        <v>1406</v>
      </c>
      <c r="H792" s="9" t="s">
        <v>192</v>
      </c>
      <c r="I792" s="10" t="s">
        <v>1533</v>
      </c>
      <c r="J792" s="11">
        <v>3556</v>
      </c>
      <c r="K792" t="b">
        <f t="shared" si="60"/>
        <v>1</v>
      </c>
      <c r="L792" t="b">
        <f t="shared" si="61"/>
        <v>1</v>
      </c>
      <c r="M792" t="b">
        <f t="shared" si="62"/>
        <v>1</v>
      </c>
      <c r="N792" t="b">
        <f t="shared" si="63"/>
        <v>1</v>
      </c>
      <c r="O792" s="13">
        <f t="shared" si="64"/>
        <v>0</v>
      </c>
    </row>
    <row r="793" spans="1:15" ht="108" hidden="1" x14ac:dyDescent="0.3">
      <c r="A793" s="1" t="s">
        <v>303</v>
      </c>
      <c r="B793" s="1" t="s">
        <v>1406</v>
      </c>
      <c r="C793" s="1" t="s">
        <v>299</v>
      </c>
      <c r="D793" s="2" t="s">
        <v>767</v>
      </c>
      <c r="E793" s="3">
        <v>3556</v>
      </c>
      <c r="F793" s="8" t="s">
        <v>303</v>
      </c>
      <c r="G793" s="9" t="s">
        <v>1406</v>
      </c>
      <c r="H793" s="9" t="s">
        <v>299</v>
      </c>
      <c r="I793" s="10" t="s">
        <v>767</v>
      </c>
      <c r="J793" s="11">
        <v>3556</v>
      </c>
      <c r="K793" t="b">
        <f t="shared" si="60"/>
        <v>1</v>
      </c>
      <c r="L793" t="b">
        <f t="shared" si="61"/>
        <v>1</v>
      </c>
      <c r="M793" t="b">
        <f t="shared" si="62"/>
        <v>1</v>
      </c>
      <c r="N793" t="b">
        <f t="shared" si="63"/>
        <v>1</v>
      </c>
      <c r="O793" s="13">
        <f t="shared" si="64"/>
        <v>0</v>
      </c>
    </row>
    <row r="794" spans="1:15" ht="71.400000000000006" hidden="1" x14ac:dyDescent="0.3">
      <c r="A794" s="1" t="s">
        <v>303</v>
      </c>
      <c r="B794" s="1" t="s">
        <v>1406</v>
      </c>
      <c r="C794" s="1" t="s">
        <v>167</v>
      </c>
      <c r="D794" s="2" t="s">
        <v>1520</v>
      </c>
      <c r="E794" s="3">
        <v>200</v>
      </c>
      <c r="F794" s="8" t="s">
        <v>303</v>
      </c>
      <c r="G794" s="9" t="s">
        <v>1406</v>
      </c>
      <c r="H794" s="9" t="s">
        <v>167</v>
      </c>
      <c r="I794" s="10" t="s">
        <v>1520</v>
      </c>
      <c r="J794" s="11">
        <v>200</v>
      </c>
      <c r="K794" t="b">
        <f t="shared" si="60"/>
        <v>1</v>
      </c>
      <c r="L794" t="b">
        <f t="shared" si="61"/>
        <v>1</v>
      </c>
      <c r="M794" t="b">
        <f t="shared" si="62"/>
        <v>1</v>
      </c>
      <c r="N794" t="b">
        <f t="shared" si="63"/>
        <v>1</v>
      </c>
      <c r="O794" s="13">
        <f t="shared" si="64"/>
        <v>0</v>
      </c>
    </row>
    <row r="795" spans="1:15" ht="40.799999999999997" hidden="1" x14ac:dyDescent="0.3">
      <c r="A795" s="1" t="s">
        <v>303</v>
      </c>
      <c r="B795" s="1" t="s">
        <v>1406</v>
      </c>
      <c r="C795" s="1" t="s">
        <v>193</v>
      </c>
      <c r="D795" s="2" t="s">
        <v>1534</v>
      </c>
      <c r="E795" s="3">
        <v>200</v>
      </c>
      <c r="F795" s="8" t="s">
        <v>303</v>
      </c>
      <c r="G795" s="9" t="s">
        <v>1406</v>
      </c>
      <c r="H795" s="9" t="s">
        <v>193</v>
      </c>
      <c r="I795" s="10" t="s">
        <v>1534</v>
      </c>
      <c r="J795" s="11">
        <v>200</v>
      </c>
      <c r="K795" t="b">
        <f t="shared" si="60"/>
        <v>1</v>
      </c>
      <c r="L795" t="b">
        <f t="shared" si="61"/>
        <v>1</v>
      </c>
      <c r="M795" t="b">
        <f t="shared" si="62"/>
        <v>1</v>
      </c>
      <c r="N795" t="b">
        <f t="shared" si="63"/>
        <v>1</v>
      </c>
      <c r="O795" s="13">
        <f t="shared" si="64"/>
        <v>0</v>
      </c>
    </row>
    <row r="796" spans="1:15" ht="72" hidden="1" x14ac:dyDescent="0.3">
      <c r="A796" s="1" t="s">
        <v>303</v>
      </c>
      <c r="B796" s="1" t="s">
        <v>1406</v>
      </c>
      <c r="C796" s="1" t="s">
        <v>301</v>
      </c>
      <c r="D796" s="2" t="s">
        <v>1621</v>
      </c>
      <c r="E796" s="3">
        <v>200</v>
      </c>
      <c r="F796" s="8" t="s">
        <v>303</v>
      </c>
      <c r="G796" s="9" t="s">
        <v>1406</v>
      </c>
      <c r="H796" s="9" t="s">
        <v>301</v>
      </c>
      <c r="I796" s="10" t="s">
        <v>1621</v>
      </c>
      <c r="J796" s="11">
        <v>200</v>
      </c>
      <c r="K796" t="b">
        <f t="shared" si="60"/>
        <v>1</v>
      </c>
      <c r="L796" t="b">
        <f t="shared" si="61"/>
        <v>1</v>
      </c>
      <c r="M796" t="b">
        <f t="shared" si="62"/>
        <v>1</v>
      </c>
      <c r="N796" t="b">
        <f t="shared" si="63"/>
        <v>1</v>
      </c>
      <c r="O796" s="13">
        <f t="shared" si="64"/>
        <v>0</v>
      </c>
    </row>
    <row r="797" spans="1:15" ht="48" hidden="1" x14ac:dyDescent="0.3">
      <c r="A797" s="1" t="s">
        <v>303</v>
      </c>
      <c r="B797" s="1" t="s">
        <v>1406</v>
      </c>
      <c r="C797" s="1" t="s">
        <v>300</v>
      </c>
      <c r="D797" s="2" t="s">
        <v>792</v>
      </c>
      <c r="E797" s="3">
        <v>200</v>
      </c>
      <c r="F797" s="8" t="s">
        <v>303</v>
      </c>
      <c r="G797" s="9" t="s">
        <v>1406</v>
      </c>
      <c r="H797" s="9" t="s">
        <v>300</v>
      </c>
      <c r="I797" s="10" t="s">
        <v>792</v>
      </c>
      <c r="J797" s="11">
        <v>200</v>
      </c>
      <c r="K797" t="b">
        <f t="shared" si="60"/>
        <v>1</v>
      </c>
      <c r="L797" t="b">
        <f t="shared" si="61"/>
        <v>1</v>
      </c>
      <c r="M797" t="b">
        <f t="shared" si="62"/>
        <v>1</v>
      </c>
      <c r="N797" t="b">
        <f t="shared" si="63"/>
        <v>1</v>
      </c>
      <c r="O797" s="13">
        <f t="shared" si="64"/>
        <v>0</v>
      </c>
    </row>
    <row r="798" spans="1:15" ht="30.6" hidden="1" x14ac:dyDescent="0.3">
      <c r="A798" s="1" t="s">
        <v>303</v>
      </c>
      <c r="B798" s="1" t="s">
        <v>1408</v>
      </c>
      <c r="C798" s="1" t="s">
        <v>162</v>
      </c>
      <c r="D798" s="2" t="s">
        <v>1515</v>
      </c>
      <c r="E798" s="3">
        <v>1344.7</v>
      </c>
      <c r="F798" s="8" t="s">
        <v>303</v>
      </c>
      <c r="G798" s="9" t="s">
        <v>1408</v>
      </c>
      <c r="H798" s="9" t="s">
        <v>162</v>
      </c>
      <c r="I798" s="10" t="s">
        <v>1515</v>
      </c>
      <c r="J798" s="11">
        <v>1344.7</v>
      </c>
      <c r="K798" t="b">
        <f t="shared" si="60"/>
        <v>1</v>
      </c>
      <c r="L798" t="b">
        <f t="shared" si="61"/>
        <v>1</v>
      </c>
      <c r="M798" t="b">
        <f t="shared" si="62"/>
        <v>1</v>
      </c>
      <c r="N798" t="b">
        <f t="shared" si="63"/>
        <v>1</v>
      </c>
      <c r="O798" s="13">
        <f t="shared" si="64"/>
        <v>0</v>
      </c>
    </row>
    <row r="799" spans="1:15" ht="40.799999999999997" hidden="1" x14ac:dyDescent="0.3">
      <c r="A799" s="1" t="s">
        <v>303</v>
      </c>
      <c r="B799" s="1" t="s">
        <v>1408</v>
      </c>
      <c r="C799" s="1" t="s">
        <v>214</v>
      </c>
      <c r="D799" s="2" t="s">
        <v>1536</v>
      </c>
      <c r="E799" s="3">
        <v>1344.7</v>
      </c>
      <c r="F799" s="8" t="s">
        <v>303</v>
      </c>
      <c r="G799" s="9" t="s">
        <v>1408</v>
      </c>
      <c r="H799" s="9" t="s">
        <v>214</v>
      </c>
      <c r="I799" s="10" t="s">
        <v>1536</v>
      </c>
      <c r="J799" s="11">
        <v>1344.7</v>
      </c>
      <c r="K799" t="b">
        <f t="shared" si="60"/>
        <v>1</v>
      </c>
      <c r="L799" t="b">
        <f t="shared" si="61"/>
        <v>1</v>
      </c>
      <c r="M799" t="b">
        <f t="shared" si="62"/>
        <v>1</v>
      </c>
      <c r="N799" t="b">
        <f t="shared" si="63"/>
        <v>1</v>
      </c>
      <c r="O799" s="13">
        <f t="shared" si="64"/>
        <v>0</v>
      </c>
    </row>
    <row r="800" spans="1:15" ht="40.799999999999997" hidden="1" x14ac:dyDescent="0.3">
      <c r="A800" s="1" t="s">
        <v>303</v>
      </c>
      <c r="B800" s="1" t="s">
        <v>1408</v>
      </c>
      <c r="C800" s="1" t="s">
        <v>215</v>
      </c>
      <c r="D800" s="2" t="s">
        <v>1537</v>
      </c>
      <c r="E800" s="3">
        <v>1344.7</v>
      </c>
      <c r="F800" s="8" t="s">
        <v>303</v>
      </c>
      <c r="G800" s="9" t="s">
        <v>1408</v>
      </c>
      <c r="H800" s="9" t="s">
        <v>215</v>
      </c>
      <c r="I800" s="10" t="s">
        <v>1537</v>
      </c>
      <c r="J800" s="11">
        <v>1344.7</v>
      </c>
      <c r="K800" t="b">
        <f t="shared" si="60"/>
        <v>1</v>
      </c>
      <c r="L800" t="b">
        <f t="shared" si="61"/>
        <v>1</v>
      </c>
      <c r="M800" t="b">
        <f t="shared" si="62"/>
        <v>1</v>
      </c>
      <c r="N800" t="b">
        <f t="shared" si="63"/>
        <v>1</v>
      </c>
      <c r="O800" s="13">
        <f t="shared" si="64"/>
        <v>0</v>
      </c>
    </row>
    <row r="801" spans="1:15" ht="61.2" hidden="1" x14ac:dyDescent="0.3">
      <c r="A801" s="1" t="s">
        <v>303</v>
      </c>
      <c r="B801" s="1" t="s">
        <v>1408</v>
      </c>
      <c r="C801" s="1" t="s">
        <v>202</v>
      </c>
      <c r="D801" s="2" t="s">
        <v>735</v>
      </c>
      <c r="E801" s="3">
        <v>1344.7</v>
      </c>
      <c r="F801" s="8" t="s">
        <v>303</v>
      </c>
      <c r="G801" s="9" t="s">
        <v>1408</v>
      </c>
      <c r="H801" s="9" t="s">
        <v>202</v>
      </c>
      <c r="I801" s="10" t="s">
        <v>735</v>
      </c>
      <c r="J801" s="11">
        <v>1344.7</v>
      </c>
      <c r="K801" t="b">
        <f t="shared" si="60"/>
        <v>1</v>
      </c>
      <c r="L801" t="b">
        <f t="shared" si="61"/>
        <v>1</v>
      </c>
      <c r="M801" t="b">
        <f t="shared" si="62"/>
        <v>1</v>
      </c>
      <c r="N801" t="b">
        <f t="shared" si="63"/>
        <v>1</v>
      </c>
      <c r="O801" s="13">
        <f t="shared" si="64"/>
        <v>0</v>
      </c>
    </row>
    <row r="802" spans="1:15" ht="51" hidden="1" x14ac:dyDescent="0.3">
      <c r="A802" s="1" t="s">
        <v>303</v>
      </c>
      <c r="B802" s="1" t="s">
        <v>1408</v>
      </c>
      <c r="C802" s="1" t="s">
        <v>62</v>
      </c>
      <c r="D802" s="2" t="s">
        <v>1196</v>
      </c>
      <c r="E802" s="3">
        <v>1809.8</v>
      </c>
      <c r="F802" s="8" t="s">
        <v>303</v>
      </c>
      <c r="G802" s="9" t="s">
        <v>1408</v>
      </c>
      <c r="H802" s="9" t="s">
        <v>62</v>
      </c>
      <c r="I802" s="10" t="s">
        <v>1196</v>
      </c>
      <c r="J802" s="11">
        <v>1809.8</v>
      </c>
      <c r="K802" t="b">
        <f t="shared" si="60"/>
        <v>1</v>
      </c>
      <c r="L802" t="b">
        <f t="shared" si="61"/>
        <v>1</v>
      </c>
      <c r="M802" t="b">
        <f t="shared" si="62"/>
        <v>1</v>
      </c>
      <c r="N802" t="b">
        <f t="shared" si="63"/>
        <v>1</v>
      </c>
      <c r="O802" s="13">
        <f t="shared" si="64"/>
        <v>0</v>
      </c>
    </row>
    <row r="803" spans="1:15" ht="71.400000000000006" hidden="1" x14ac:dyDescent="0.3">
      <c r="A803" s="1" t="s">
        <v>303</v>
      </c>
      <c r="B803" s="1" t="s">
        <v>1408</v>
      </c>
      <c r="C803" s="1" t="s">
        <v>527</v>
      </c>
      <c r="D803" s="2" t="s">
        <v>114</v>
      </c>
      <c r="E803" s="3">
        <v>1809.8</v>
      </c>
      <c r="F803" s="8" t="s">
        <v>303</v>
      </c>
      <c r="G803" s="9" t="s">
        <v>1408</v>
      </c>
      <c r="H803" s="9" t="s">
        <v>527</v>
      </c>
      <c r="I803" s="10" t="s">
        <v>114</v>
      </c>
      <c r="J803" s="11">
        <v>1809.8</v>
      </c>
      <c r="K803" t="b">
        <f t="shared" si="60"/>
        <v>1</v>
      </c>
      <c r="L803" t="b">
        <f t="shared" si="61"/>
        <v>1</v>
      </c>
      <c r="M803" t="b">
        <f t="shared" si="62"/>
        <v>1</v>
      </c>
      <c r="N803" t="b">
        <f t="shared" si="63"/>
        <v>1</v>
      </c>
      <c r="O803" s="13">
        <f t="shared" si="64"/>
        <v>0</v>
      </c>
    </row>
    <row r="804" spans="1:15" ht="48" hidden="1" x14ac:dyDescent="0.3">
      <c r="A804" s="1" t="s">
        <v>303</v>
      </c>
      <c r="B804" s="1" t="s">
        <v>1395</v>
      </c>
      <c r="C804" s="1" t="s">
        <v>902</v>
      </c>
      <c r="D804" s="2" t="s">
        <v>1580</v>
      </c>
      <c r="E804" s="3">
        <v>1758.2</v>
      </c>
      <c r="F804" s="8" t="s">
        <v>303</v>
      </c>
      <c r="G804" s="9" t="s">
        <v>1395</v>
      </c>
      <c r="H804" s="9" t="s">
        <v>902</v>
      </c>
      <c r="I804" s="10" t="s">
        <v>1580</v>
      </c>
      <c r="J804" s="11">
        <v>1758.2</v>
      </c>
      <c r="K804" t="b">
        <f t="shared" si="60"/>
        <v>1</v>
      </c>
      <c r="L804" t="b">
        <f t="shared" si="61"/>
        <v>1</v>
      </c>
      <c r="M804" t="b">
        <f t="shared" si="62"/>
        <v>1</v>
      </c>
      <c r="N804" t="b">
        <f t="shared" si="63"/>
        <v>1</v>
      </c>
      <c r="O804" s="13">
        <f t="shared" si="64"/>
        <v>0</v>
      </c>
    </row>
    <row r="805" spans="1:15" ht="40.799999999999997" hidden="1" x14ac:dyDescent="0.3">
      <c r="A805" s="1" t="s">
        <v>303</v>
      </c>
      <c r="B805" s="1" t="s">
        <v>1395</v>
      </c>
      <c r="C805" s="1" t="s">
        <v>906</v>
      </c>
      <c r="D805" s="2" t="s">
        <v>1622</v>
      </c>
      <c r="E805" s="3">
        <v>1758.2</v>
      </c>
      <c r="F805" s="8" t="s">
        <v>303</v>
      </c>
      <c r="G805" s="9" t="s">
        <v>1395</v>
      </c>
      <c r="H805" s="9" t="s">
        <v>906</v>
      </c>
      <c r="I805" s="10" t="s">
        <v>1622</v>
      </c>
      <c r="J805" s="11">
        <v>1758.2</v>
      </c>
      <c r="K805" t="b">
        <f t="shared" si="60"/>
        <v>1</v>
      </c>
      <c r="L805" t="b">
        <f t="shared" si="61"/>
        <v>1</v>
      </c>
      <c r="M805" t="b">
        <f t="shared" si="62"/>
        <v>1</v>
      </c>
      <c r="N805" t="b">
        <f t="shared" si="63"/>
        <v>1</v>
      </c>
      <c r="O805" s="13">
        <f t="shared" si="64"/>
        <v>0</v>
      </c>
    </row>
    <row r="806" spans="1:15" ht="91.8" hidden="1" x14ac:dyDescent="0.3">
      <c r="A806" s="1" t="s">
        <v>303</v>
      </c>
      <c r="B806" s="1" t="s">
        <v>1395</v>
      </c>
      <c r="C806" s="1" t="s">
        <v>907</v>
      </c>
      <c r="D806" s="2" t="s">
        <v>1623</v>
      </c>
      <c r="E806" s="3">
        <v>1758.2</v>
      </c>
      <c r="F806" s="8" t="s">
        <v>303</v>
      </c>
      <c r="G806" s="9" t="s">
        <v>1395</v>
      </c>
      <c r="H806" s="9" t="s">
        <v>907</v>
      </c>
      <c r="I806" s="10" t="s">
        <v>1623</v>
      </c>
      <c r="J806" s="11">
        <v>1758.2</v>
      </c>
      <c r="K806" t="b">
        <f t="shared" si="60"/>
        <v>1</v>
      </c>
      <c r="L806" t="b">
        <f t="shared" si="61"/>
        <v>1</v>
      </c>
      <c r="M806" t="b">
        <f t="shared" si="62"/>
        <v>1</v>
      </c>
      <c r="N806" t="b">
        <f t="shared" si="63"/>
        <v>1</v>
      </c>
      <c r="O806" s="13">
        <f t="shared" si="64"/>
        <v>0</v>
      </c>
    </row>
    <row r="807" spans="1:15" ht="40.799999999999997" hidden="1" x14ac:dyDescent="0.3">
      <c r="A807" s="1" t="s">
        <v>303</v>
      </c>
      <c r="B807" s="1" t="s">
        <v>1395</v>
      </c>
      <c r="C807" s="1" t="s">
        <v>905</v>
      </c>
      <c r="D807" s="2" t="s">
        <v>1039</v>
      </c>
      <c r="E807" s="3">
        <v>1758.2</v>
      </c>
      <c r="F807" s="8" t="s">
        <v>303</v>
      </c>
      <c r="G807" s="9" t="s">
        <v>1395</v>
      </c>
      <c r="H807" s="9" t="s">
        <v>905</v>
      </c>
      <c r="I807" s="10" t="s">
        <v>1039</v>
      </c>
      <c r="J807" s="11">
        <v>1758.2</v>
      </c>
      <c r="K807" t="b">
        <f t="shared" si="60"/>
        <v>1</v>
      </c>
      <c r="L807" t="b">
        <f t="shared" si="61"/>
        <v>1</v>
      </c>
      <c r="M807" t="b">
        <f t="shared" si="62"/>
        <v>1</v>
      </c>
      <c r="N807" t="b">
        <f t="shared" si="63"/>
        <v>1</v>
      </c>
      <c r="O807" s="13">
        <f t="shared" si="64"/>
        <v>0</v>
      </c>
    </row>
    <row r="808" spans="1:15" ht="51" hidden="1" x14ac:dyDescent="0.3">
      <c r="A808" s="1" t="s">
        <v>303</v>
      </c>
      <c r="B808" s="1" t="s">
        <v>1395</v>
      </c>
      <c r="C808" s="1" t="s">
        <v>62</v>
      </c>
      <c r="D808" s="2" t="s">
        <v>1196</v>
      </c>
      <c r="E808" s="3">
        <v>18</v>
      </c>
      <c r="F808" s="8" t="s">
        <v>303</v>
      </c>
      <c r="G808" s="9" t="s">
        <v>1395</v>
      </c>
      <c r="H808" s="9" t="s">
        <v>62</v>
      </c>
      <c r="I808" s="10" t="s">
        <v>1196</v>
      </c>
      <c r="J808" s="11">
        <v>18</v>
      </c>
      <c r="K808" t="b">
        <f t="shared" si="60"/>
        <v>1</v>
      </c>
      <c r="L808" t="b">
        <f t="shared" si="61"/>
        <v>1</v>
      </c>
      <c r="M808" t="b">
        <f t="shared" si="62"/>
        <v>1</v>
      </c>
      <c r="N808" t="b">
        <f t="shared" si="63"/>
        <v>1</v>
      </c>
      <c r="O808" s="13">
        <f t="shared" si="64"/>
        <v>0</v>
      </c>
    </row>
    <row r="809" spans="1:15" ht="71.400000000000006" hidden="1" x14ac:dyDescent="0.3">
      <c r="A809" s="1" t="s">
        <v>303</v>
      </c>
      <c r="B809" s="1" t="s">
        <v>1395</v>
      </c>
      <c r="C809" s="1" t="s">
        <v>527</v>
      </c>
      <c r="D809" s="2" t="s">
        <v>114</v>
      </c>
      <c r="E809" s="3">
        <v>18</v>
      </c>
      <c r="F809" s="8" t="s">
        <v>303</v>
      </c>
      <c r="G809" s="9" t="s">
        <v>1395</v>
      </c>
      <c r="H809" s="9" t="s">
        <v>527</v>
      </c>
      <c r="I809" s="10" t="s">
        <v>114</v>
      </c>
      <c r="J809" s="11">
        <v>18</v>
      </c>
      <c r="K809" t="b">
        <f t="shared" si="60"/>
        <v>1</v>
      </c>
      <c r="L809" t="b">
        <f t="shared" si="61"/>
        <v>1</v>
      </c>
      <c r="M809" t="b">
        <f t="shared" si="62"/>
        <v>1</v>
      </c>
      <c r="N809" t="b">
        <f t="shared" si="63"/>
        <v>1</v>
      </c>
      <c r="O809" s="13">
        <f t="shared" si="64"/>
        <v>0</v>
      </c>
    </row>
    <row r="810" spans="1:15" ht="71.400000000000006" hidden="1" x14ac:dyDescent="0.3">
      <c r="A810" s="1" t="s">
        <v>304</v>
      </c>
      <c r="B810" s="1" t="s">
        <v>1417</v>
      </c>
      <c r="C810" s="1" t="s">
        <v>167</v>
      </c>
      <c r="D810" s="2" t="s">
        <v>1520</v>
      </c>
      <c r="E810" s="3">
        <v>4257.2999999999993</v>
      </c>
      <c r="F810" s="8" t="s">
        <v>304</v>
      </c>
      <c r="G810" s="9" t="s">
        <v>1417</v>
      </c>
      <c r="H810" s="9" t="s">
        <v>167</v>
      </c>
      <c r="I810" s="10" t="s">
        <v>1520</v>
      </c>
      <c r="J810" s="11">
        <v>4257.3</v>
      </c>
      <c r="K810" t="b">
        <f t="shared" si="60"/>
        <v>1</v>
      </c>
      <c r="L810" t="b">
        <f t="shared" si="61"/>
        <v>1</v>
      </c>
      <c r="M810" t="b">
        <f t="shared" si="62"/>
        <v>1</v>
      </c>
      <c r="N810" t="b">
        <f t="shared" si="63"/>
        <v>1</v>
      </c>
      <c r="O810" s="13">
        <f t="shared" si="64"/>
        <v>0</v>
      </c>
    </row>
    <row r="811" spans="1:15" ht="61.2" hidden="1" x14ac:dyDescent="0.3">
      <c r="A811" s="1" t="s">
        <v>304</v>
      </c>
      <c r="B811" s="1" t="s">
        <v>1417</v>
      </c>
      <c r="C811" s="1" t="s">
        <v>230</v>
      </c>
      <c r="D811" s="2" t="s">
        <v>1572</v>
      </c>
      <c r="E811" s="3">
        <v>4257.2999999999993</v>
      </c>
      <c r="F811" s="8" t="s">
        <v>304</v>
      </c>
      <c r="G811" s="9" t="s">
        <v>1417</v>
      </c>
      <c r="H811" s="9" t="s">
        <v>230</v>
      </c>
      <c r="I811" s="10" t="s">
        <v>1572</v>
      </c>
      <c r="J811" s="11">
        <v>4257.3</v>
      </c>
      <c r="K811" t="b">
        <f t="shared" si="60"/>
        <v>1</v>
      </c>
      <c r="L811" t="b">
        <f t="shared" si="61"/>
        <v>1</v>
      </c>
      <c r="M811" t="b">
        <f t="shared" si="62"/>
        <v>1</v>
      </c>
      <c r="N811" t="b">
        <f t="shared" si="63"/>
        <v>1</v>
      </c>
      <c r="O811" s="13">
        <f t="shared" si="64"/>
        <v>0</v>
      </c>
    </row>
    <row r="812" spans="1:15" ht="108" hidden="1" x14ac:dyDescent="0.3">
      <c r="A812" s="1" t="s">
        <v>304</v>
      </c>
      <c r="B812" s="1" t="s">
        <v>1417</v>
      </c>
      <c r="C812" s="1" t="s">
        <v>239</v>
      </c>
      <c r="D812" s="2" t="s">
        <v>1583</v>
      </c>
      <c r="E812" s="3">
        <v>4257.2999999999993</v>
      </c>
      <c r="F812" s="8" t="s">
        <v>304</v>
      </c>
      <c r="G812" s="9" t="s">
        <v>1417</v>
      </c>
      <c r="H812" s="9" t="s">
        <v>239</v>
      </c>
      <c r="I812" s="10" t="s">
        <v>1583</v>
      </c>
      <c r="J812" s="11">
        <v>4257.3</v>
      </c>
      <c r="K812" t="b">
        <f t="shared" si="60"/>
        <v>1</v>
      </c>
      <c r="L812" t="b">
        <f t="shared" si="61"/>
        <v>1</v>
      </c>
      <c r="M812" t="b">
        <f t="shared" si="62"/>
        <v>1</v>
      </c>
      <c r="N812" t="b">
        <f t="shared" si="63"/>
        <v>1</v>
      </c>
      <c r="O812" s="13">
        <f t="shared" si="64"/>
        <v>0</v>
      </c>
    </row>
    <row r="813" spans="1:15" ht="61.2" hidden="1" x14ac:dyDescent="0.3">
      <c r="A813" s="1" t="s">
        <v>304</v>
      </c>
      <c r="B813" s="1" t="s">
        <v>1417</v>
      </c>
      <c r="C813" s="1" t="s">
        <v>236</v>
      </c>
      <c r="D813" s="2" t="s">
        <v>785</v>
      </c>
      <c r="E813" s="3">
        <v>4257.2999999999993</v>
      </c>
      <c r="F813" s="8" t="s">
        <v>304</v>
      </c>
      <c r="G813" s="9" t="s">
        <v>1417</v>
      </c>
      <c r="H813" s="9" t="s">
        <v>236</v>
      </c>
      <c r="I813" s="10" t="s">
        <v>785</v>
      </c>
      <c r="J813" s="11">
        <v>4257.3</v>
      </c>
      <c r="K813" t="b">
        <f t="shared" si="60"/>
        <v>1</v>
      </c>
      <c r="L813" t="b">
        <f t="shared" si="61"/>
        <v>1</v>
      </c>
      <c r="M813" t="b">
        <f t="shared" si="62"/>
        <v>1</v>
      </c>
      <c r="N813" t="b">
        <f t="shared" si="63"/>
        <v>1</v>
      </c>
      <c r="O813" s="13">
        <f t="shared" si="64"/>
        <v>0</v>
      </c>
    </row>
    <row r="814" spans="1:15" ht="51" hidden="1" x14ac:dyDescent="0.3">
      <c r="A814" s="1" t="s">
        <v>304</v>
      </c>
      <c r="B814" s="1" t="s">
        <v>1417</v>
      </c>
      <c r="C814" s="1" t="s">
        <v>62</v>
      </c>
      <c r="D814" s="2" t="s">
        <v>1196</v>
      </c>
      <c r="E814" s="3">
        <v>32</v>
      </c>
      <c r="F814" s="8" t="s">
        <v>304</v>
      </c>
      <c r="G814" s="9" t="s">
        <v>1417</v>
      </c>
      <c r="H814" s="9" t="s">
        <v>62</v>
      </c>
      <c r="I814" s="10" t="s">
        <v>1196</v>
      </c>
      <c r="J814" s="11">
        <v>32</v>
      </c>
      <c r="K814" t="b">
        <f t="shared" si="60"/>
        <v>1</v>
      </c>
      <c r="L814" t="b">
        <f t="shared" si="61"/>
        <v>1</v>
      </c>
      <c r="M814" t="b">
        <f t="shared" si="62"/>
        <v>1</v>
      </c>
      <c r="N814" t="b">
        <f t="shared" si="63"/>
        <v>1</v>
      </c>
      <c r="O814" s="13">
        <f t="shared" si="64"/>
        <v>0</v>
      </c>
    </row>
    <row r="815" spans="1:15" ht="36" hidden="1" x14ac:dyDescent="0.3">
      <c r="A815" s="1" t="s">
        <v>304</v>
      </c>
      <c r="B815" s="1" t="s">
        <v>1417</v>
      </c>
      <c r="C815" s="1" t="s">
        <v>83</v>
      </c>
      <c r="D815" s="2" t="s">
        <v>1288</v>
      </c>
      <c r="E815" s="3">
        <v>32</v>
      </c>
      <c r="F815" s="8" t="s">
        <v>304</v>
      </c>
      <c r="G815" s="9" t="s">
        <v>1417</v>
      </c>
      <c r="H815" s="9" t="s">
        <v>83</v>
      </c>
      <c r="I815" s="10" t="s">
        <v>1288</v>
      </c>
      <c r="J815" s="11">
        <v>32</v>
      </c>
      <c r="K815" t="b">
        <f t="shared" si="60"/>
        <v>1</v>
      </c>
      <c r="L815" t="b">
        <f t="shared" si="61"/>
        <v>1</v>
      </c>
      <c r="M815" t="b">
        <f t="shared" si="62"/>
        <v>1</v>
      </c>
      <c r="N815" t="b">
        <f t="shared" si="63"/>
        <v>1</v>
      </c>
      <c r="O815" s="13">
        <f t="shared" si="64"/>
        <v>0</v>
      </c>
    </row>
    <row r="816" spans="1:15" ht="30.6" hidden="1" x14ac:dyDescent="0.3">
      <c r="A816" s="1" t="s">
        <v>304</v>
      </c>
      <c r="B816" s="1" t="s">
        <v>1417</v>
      </c>
      <c r="C816" s="1" t="s">
        <v>1358</v>
      </c>
      <c r="D816" s="2" t="s">
        <v>1359</v>
      </c>
      <c r="E816" s="3">
        <v>32</v>
      </c>
      <c r="F816" s="8" t="s">
        <v>304</v>
      </c>
      <c r="G816" s="9" t="s">
        <v>1417</v>
      </c>
      <c r="H816" s="9" t="s">
        <v>1358</v>
      </c>
      <c r="I816" s="10" t="s">
        <v>1359</v>
      </c>
      <c r="J816" s="11">
        <v>32</v>
      </c>
      <c r="K816" t="b">
        <f t="shared" si="60"/>
        <v>1</v>
      </c>
      <c r="L816" t="b">
        <f t="shared" si="61"/>
        <v>1</v>
      </c>
      <c r="M816" t="b">
        <f t="shared" si="62"/>
        <v>1</v>
      </c>
      <c r="N816" t="b">
        <f t="shared" si="63"/>
        <v>1</v>
      </c>
      <c r="O816" s="13">
        <f t="shared" si="64"/>
        <v>0</v>
      </c>
    </row>
    <row r="817" spans="1:15" ht="61.2" hidden="1" x14ac:dyDescent="0.3">
      <c r="A817" s="1" t="s">
        <v>304</v>
      </c>
      <c r="B817" s="1" t="s">
        <v>1417</v>
      </c>
      <c r="C817" s="1" t="s">
        <v>65</v>
      </c>
      <c r="D817" s="2" t="s">
        <v>1228</v>
      </c>
      <c r="E817" s="3">
        <v>39089.5</v>
      </c>
      <c r="F817" s="8" t="s">
        <v>304</v>
      </c>
      <c r="G817" s="9" t="s">
        <v>1417</v>
      </c>
      <c r="H817" s="9" t="s">
        <v>65</v>
      </c>
      <c r="I817" s="10" t="s">
        <v>1228</v>
      </c>
      <c r="J817" s="11">
        <v>39089.5</v>
      </c>
      <c r="K817" t="b">
        <f t="shared" si="60"/>
        <v>1</v>
      </c>
      <c r="L817" t="b">
        <f t="shared" si="61"/>
        <v>1</v>
      </c>
      <c r="M817" t="b">
        <f t="shared" si="62"/>
        <v>1</v>
      </c>
      <c r="N817" t="b">
        <f t="shared" si="63"/>
        <v>1</v>
      </c>
      <c r="O817" s="13">
        <f t="shared" si="64"/>
        <v>0</v>
      </c>
    </row>
    <row r="818" spans="1:15" ht="36" hidden="1" x14ac:dyDescent="0.3">
      <c r="A818" s="1" t="s">
        <v>304</v>
      </c>
      <c r="B818" s="1" t="s">
        <v>1417</v>
      </c>
      <c r="C818" s="1" t="s">
        <v>240</v>
      </c>
      <c r="D818" s="2" t="s">
        <v>1230</v>
      </c>
      <c r="E818" s="3">
        <v>39089.5</v>
      </c>
      <c r="F818" s="8" t="s">
        <v>304</v>
      </c>
      <c r="G818" s="9" t="s">
        <v>1417</v>
      </c>
      <c r="H818" s="9" t="s">
        <v>240</v>
      </c>
      <c r="I818" s="10" t="s">
        <v>1230</v>
      </c>
      <c r="J818" s="11">
        <v>39089.5</v>
      </c>
      <c r="K818" t="b">
        <f t="shared" si="60"/>
        <v>1</v>
      </c>
      <c r="L818" t="b">
        <f t="shared" si="61"/>
        <v>1</v>
      </c>
      <c r="M818" t="b">
        <f t="shared" si="62"/>
        <v>1</v>
      </c>
      <c r="N818" t="b">
        <f t="shared" si="63"/>
        <v>1</v>
      </c>
      <c r="O818" s="13">
        <f t="shared" si="64"/>
        <v>0</v>
      </c>
    </row>
    <row r="819" spans="1:15" ht="51" hidden="1" x14ac:dyDescent="0.3">
      <c r="A819" s="1" t="s">
        <v>304</v>
      </c>
      <c r="B819" s="1" t="s">
        <v>1417</v>
      </c>
      <c r="C819" s="1" t="s">
        <v>237</v>
      </c>
      <c r="D819" s="2" t="s">
        <v>1221</v>
      </c>
      <c r="E819" s="3">
        <v>35548.400000000001</v>
      </c>
      <c r="F819" s="8" t="s">
        <v>304</v>
      </c>
      <c r="G819" s="9" t="s">
        <v>1417</v>
      </c>
      <c r="H819" s="9" t="s">
        <v>237</v>
      </c>
      <c r="I819" s="10" t="s">
        <v>1221</v>
      </c>
      <c r="J819" s="11">
        <v>35548.400000000001</v>
      </c>
      <c r="K819" t="b">
        <f t="shared" si="60"/>
        <v>1</v>
      </c>
      <c r="L819" t="b">
        <f t="shared" si="61"/>
        <v>1</v>
      </c>
      <c r="M819" t="b">
        <f t="shared" si="62"/>
        <v>1</v>
      </c>
      <c r="N819" t="b">
        <f t="shared" si="63"/>
        <v>1</v>
      </c>
      <c r="O819" s="13">
        <f t="shared" si="64"/>
        <v>0</v>
      </c>
    </row>
    <row r="820" spans="1:15" ht="40.799999999999997" hidden="1" x14ac:dyDescent="0.3">
      <c r="A820" s="1" t="s">
        <v>304</v>
      </c>
      <c r="B820" s="1" t="s">
        <v>1417</v>
      </c>
      <c r="C820" s="1" t="s">
        <v>238</v>
      </c>
      <c r="D820" s="2" t="s">
        <v>1222</v>
      </c>
      <c r="E820" s="3">
        <v>3541.1</v>
      </c>
      <c r="F820" s="8" t="s">
        <v>304</v>
      </c>
      <c r="G820" s="9" t="s">
        <v>1417</v>
      </c>
      <c r="H820" s="9" t="s">
        <v>238</v>
      </c>
      <c r="I820" s="10" t="s">
        <v>1222</v>
      </c>
      <c r="J820" s="11">
        <v>3541.1</v>
      </c>
      <c r="K820" t="b">
        <f t="shared" si="60"/>
        <v>1</v>
      </c>
      <c r="L820" t="b">
        <f t="shared" si="61"/>
        <v>1</v>
      </c>
      <c r="M820" t="b">
        <f t="shared" si="62"/>
        <v>1</v>
      </c>
      <c r="N820" t="b">
        <f t="shared" si="63"/>
        <v>1</v>
      </c>
      <c r="O820" s="13">
        <f t="shared" si="64"/>
        <v>0</v>
      </c>
    </row>
    <row r="821" spans="1:15" ht="40.799999999999997" hidden="1" x14ac:dyDescent="0.3">
      <c r="A821" s="1" t="s">
        <v>304</v>
      </c>
      <c r="B821" s="1" t="s">
        <v>1393</v>
      </c>
      <c r="C821" s="1" t="s">
        <v>181</v>
      </c>
      <c r="D821" s="2" t="s">
        <v>1523</v>
      </c>
      <c r="E821" s="3">
        <v>10465.400000000001</v>
      </c>
      <c r="F821" s="8" t="s">
        <v>304</v>
      </c>
      <c r="G821" s="9" t="s">
        <v>1393</v>
      </c>
      <c r="H821" s="9" t="s">
        <v>181</v>
      </c>
      <c r="I821" s="10" t="s">
        <v>1523</v>
      </c>
      <c r="J821" s="11">
        <v>10465.4</v>
      </c>
      <c r="K821" t="b">
        <f t="shared" si="60"/>
        <v>1</v>
      </c>
      <c r="L821" t="b">
        <f t="shared" si="61"/>
        <v>1</v>
      </c>
      <c r="M821" t="b">
        <f t="shared" si="62"/>
        <v>1</v>
      </c>
      <c r="N821" t="b">
        <f t="shared" si="63"/>
        <v>1</v>
      </c>
      <c r="O821" s="13">
        <f t="shared" si="64"/>
        <v>0</v>
      </c>
    </row>
    <row r="822" spans="1:15" ht="40.799999999999997" hidden="1" x14ac:dyDescent="0.3">
      <c r="A822" s="1" t="s">
        <v>304</v>
      </c>
      <c r="B822" s="1" t="s">
        <v>1393</v>
      </c>
      <c r="C822" s="1" t="s">
        <v>247</v>
      </c>
      <c r="D822" s="2" t="s">
        <v>1584</v>
      </c>
      <c r="E822" s="3">
        <v>10345.400000000001</v>
      </c>
      <c r="F822" s="8" t="s">
        <v>304</v>
      </c>
      <c r="G822" s="9" t="s">
        <v>1393</v>
      </c>
      <c r="H822" s="9" t="s">
        <v>247</v>
      </c>
      <c r="I822" s="10" t="s">
        <v>1584</v>
      </c>
      <c r="J822" s="11">
        <v>10345.4</v>
      </c>
      <c r="K822" t="b">
        <f t="shared" si="60"/>
        <v>1</v>
      </c>
      <c r="L822" t="b">
        <f t="shared" si="61"/>
        <v>1</v>
      </c>
      <c r="M822" t="b">
        <f t="shared" si="62"/>
        <v>1</v>
      </c>
      <c r="N822" t="b">
        <f t="shared" si="63"/>
        <v>1</v>
      </c>
      <c r="O822" s="13">
        <f t="shared" si="64"/>
        <v>0</v>
      </c>
    </row>
    <row r="823" spans="1:15" ht="102" hidden="1" x14ac:dyDescent="0.3">
      <c r="A823" s="1" t="s">
        <v>304</v>
      </c>
      <c r="B823" s="1" t="s">
        <v>1393</v>
      </c>
      <c r="C823" s="1" t="s">
        <v>248</v>
      </c>
      <c r="D823" s="2" t="s">
        <v>1585</v>
      </c>
      <c r="E823" s="3">
        <v>796.7</v>
      </c>
      <c r="F823" s="8" t="s">
        <v>304</v>
      </c>
      <c r="G823" s="9" t="s">
        <v>1393</v>
      </c>
      <c r="H823" s="9" t="s">
        <v>248</v>
      </c>
      <c r="I823" s="10" t="s">
        <v>1585</v>
      </c>
      <c r="J823" s="11">
        <v>796.7</v>
      </c>
      <c r="K823" t="b">
        <f t="shared" si="60"/>
        <v>1</v>
      </c>
      <c r="L823" t="b">
        <f t="shared" si="61"/>
        <v>1</v>
      </c>
      <c r="M823" t="b">
        <f t="shared" si="62"/>
        <v>1</v>
      </c>
      <c r="N823" t="b">
        <f t="shared" si="63"/>
        <v>1</v>
      </c>
      <c r="O823" s="13">
        <f t="shared" si="64"/>
        <v>0</v>
      </c>
    </row>
    <row r="824" spans="1:15" ht="102" hidden="1" x14ac:dyDescent="0.3">
      <c r="A824" s="1" t="s">
        <v>304</v>
      </c>
      <c r="B824" s="1" t="s">
        <v>1393</v>
      </c>
      <c r="C824" s="1" t="s">
        <v>241</v>
      </c>
      <c r="D824" s="2" t="s">
        <v>1271</v>
      </c>
      <c r="E824" s="3">
        <v>221.5</v>
      </c>
      <c r="F824" s="8" t="s">
        <v>304</v>
      </c>
      <c r="G824" s="9" t="s">
        <v>1393</v>
      </c>
      <c r="H824" s="9" t="s">
        <v>241</v>
      </c>
      <c r="I824" s="10" t="s">
        <v>1271</v>
      </c>
      <c r="J824" s="11">
        <v>221.5</v>
      </c>
      <c r="K824" t="b">
        <f t="shared" si="60"/>
        <v>1</v>
      </c>
      <c r="L824" t="b">
        <f t="shared" si="61"/>
        <v>1</v>
      </c>
      <c r="M824" t="b">
        <f t="shared" si="62"/>
        <v>1</v>
      </c>
      <c r="N824" t="b">
        <f t="shared" si="63"/>
        <v>1</v>
      </c>
      <c r="O824" s="13">
        <f t="shared" si="64"/>
        <v>0</v>
      </c>
    </row>
    <row r="825" spans="1:15" ht="71.400000000000006" hidden="1" x14ac:dyDescent="0.3">
      <c r="A825" s="1" t="s">
        <v>304</v>
      </c>
      <c r="B825" s="1" t="s">
        <v>1393</v>
      </c>
      <c r="C825" s="1" t="s">
        <v>242</v>
      </c>
      <c r="D825" s="2" t="s">
        <v>688</v>
      </c>
      <c r="E825" s="3">
        <v>447.2</v>
      </c>
      <c r="F825" s="8" t="s">
        <v>304</v>
      </c>
      <c r="G825" s="9" t="s">
        <v>1393</v>
      </c>
      <c r="H825" s="9" t="s">
        <v>242</v>
      </c>
      <c r="I825" s="10" t="s">
        <v>688</v>
      </c>
      <c r="J825" s="11">
        <v>447.2</v>
      </c>
      <c r="K825" t="b">
        <f t="shared" si="60"/>
        <v>1</v>
      </c>
      <c r="L825" t="b">
        <f t="shared" si="61"/>
        <v>1</v>
      </c>
      <c r="M825" t="b">
        <f t="shared" si="62"/>
        <v>1</v>
      </c>
      <c r="N825" t="b">
        <f t="shared" si="63"/>
        <v>1</v>
      </c>
      <c r="O825" s="13">
        <f t="shared" si="64"/>
        <v>0</v>
      </c>
    </row>
    <row r="826" spans="1:15" ht="91.8" hidden="1" x14ac:dyDescent="0.3">
      <c r="A826" s="1" t="s">
        <v>304</v>
      </c>
      <c r="B826" s="1" t="s">
        <v>1393</v>
      </c>
      <c r="C826" s="1" t="s">
        <v>243</v>
      </c>
      <c r="D826" s="2" t="s">
        <v>689</v>
      </c>
      <c r="E826" s="3">
        <v>128</v>
      </c>
      <c r="F826" s="8" t="s">
        <v>304</v>
      </c>
      <c r="G826" s="9" t="s">
        <v>1393</v>
      </c>
      <c r="H826" s="9" t="s">
        <v>243</v>
      </c>
      <c r="I826" s="10" t="s">
        <v>689</v>
      </c>
      <c r="J826" s="11">
        <v>128</v>
      </c>
      <c r="K826" t="b">
        <f t="shared" si="60"/>
        <v>1</v>
      </c>
      <c r="L826" t="b">
        <f t="shared" si="61"/>
        <v>1</v>
      </c>
      <c r="M826" t="b">
        <f t="shared" si="62"/>
        <v>1</v>
      </c>
      <c r="N826" t="b">
        <f t="shared" si="63"/>
        <v>1</v>
      </c>
      <c r="O826" s="13">
        <f t="shared" si="64"/>
        <v>0</v>
      </c>
    </row>
    <row r="827" spans="1:15" ht="96" hidden="1" x14ac:dyDescent="0.3">
      <c r="A827" s="1" t="s">
        <v>304</v>
      </c>
      <c r="B827" s="1" t="s">
        <v>1393</v>
      </c>
      <c r="C827" s="1" t="s">
        <v>249</v>
      </c>
      <c r="D827" s="2" t="s">
        <v>1586</v>
      </c>
      <c r="E827" s="3">
        <v>5088</v>
      </c>
      <c r="F827" s="8" t="s">
        <v>304</v>
      </c>
      <c r="G827" s="9" t="s">
        <v>1393</v>
      </c>
      <c r="H827" s="9" t="s">
        <v>249</v>
      </c>
      <c r="I827" s="10" t="s">
        <v>1586</v>
      </c>
      <c r="J827" s="11">
        <v>5088</v>
      </c>
      <c r="K827" t="b">
        <f t="shared" si="60"/>
        <v>1</v>
      </c>
      <c r="L827" t="b">
        <f t="shared" si="61"/>
        <v>1</v>
      </c>
      <c r="M827" t="b">
        <f t="shared" si="62"/>
        <v>1</v>
      </c>
      <c r="N827" t="b">
        <f t="shared" si="63"/>
        <v>1</v>
      </c>
      <c r="O827" s="13">
        <f t="shared" si="64"/>
        <v>0</v>
      </c>
    </row>
    <row r="828" spans="1:15" ht="61.2" hidden="1" x14ac:dyDescent="0.3">
      <c r="A828" s="1" t="s">
        <v>304</v>
      </c>
      <c r="B828" s="1" t="s">
        <v>1393</v>
      </c>
      <c r="C828" s="1" t="s">
        <v>244</v>
      </c>
      <c r="D828" s="2" t="s">
        <v>692</v>
      </c>
      <c r="E828" s="3">
        <v>4866</v>
      </c>
      <c r="F828" s="8" t="s">
        <v>304</v>
      </c>
      <c r="G828" s="9" t="s">
        <v>1393</v>
      </c>
      <c r="H828" s="9" t="s">
        <v>244</v>
      </c>
      <c r="I828" s="10" t="s">
        <v>692</v>
      </c>
      <c r="J828" s="11">
        <v>4866</v>
      </c>
      <c r="K828" t="b">
        <f t="shared" si="60"/>
        <v>1</v>
      </c>
      <c r="L828" t="b">
        <f t="shared" si="61"/>
        <v>1</v>
      </c>
      <c r="M828" t="b">
        <f t="shared" si="62"/>
        <v>1</v>
      </c>
      <c r="N828" t="b">
        <f t="shared" si="63"/>
        <v>1</v>
      </c>
      <c r="O828" s="13">
        <f t="shared" si="64"/>
        <v>0</v>
      </c>
    </row>
    <row r="829" spans="1:15" ht="61.2" hidden="1" x14ac:dyDescent="0.3">
      <c r="A829" s="1" t="s">
        <v>304</v>
      </c>
      <c r="B829" s="1" t="s">
        <v>1393</v>
      </c>
      <c r="C829" s="1" t="s">
        <v>245</v>
      </c>
      <c r="D829" s="2" t="s">
        <v>1387</v>
      </c>
      <c r="E829" s="3">
        <v>222</v>
      </c>
      <c r="F829" s="8" t="s">
        <v>304</v>
      </c>
      <c r="G829" s="9" t="s">
        <v>1393</v>
      </c>
      <c r="H829" s="9" t="s">
        <v>245</v>
      </c>
      <c r="I829" s="10" t="s">
        <v>1387</v>
      </c>
      <c r="J829" s="11">
        <v>222</v>
      </c>
      <c r="K829" t="b">
        <f t="shared" si="60"/>
        <v>1</v>
      </c>
      <c r="L829" t="b">
        <f t="shared" si="61"/>
        <v>1</v>
      </c>
      <c r="M829" t="b">
        <f t="shared" si="62"/>
        <v>1</v>
      </c>
      <c r="N829" t="b">
        <f t="shared" si="63"/>
        <v>1</v>
      </c>
      <c r="O829" s="13">
        <f t="shared" si="64"/>
        <v>0</v>
      </c>
    </row>
    <row r="830" spans="1:15" ht="72" hidden="1" x14ac:dyDescent="0.3">
      <c r="A830" s="1" t="s">
        <v>304</v>
      </c>
      <c r="B830" s="1" t="s">
        <v>1393</v>
      </c>
      <c r="C830" s="1" t="s">
        <v>250</v>
      </c>
      <c r="D830" s="2" t="s">
        <v>1587</v>
      </c>
      <c r="E830" s="3">
        <v>4460.7000000000007</v>
      </c>
      <c r="F830" s="8" t="s">
        <v>304</v>
      </c>
      <c r="G830" s="9" t="s">
        <v>1393</v>
      </c>
      <c r="H830" s="9" t="s">
        <v>250</v>
      </c>
      <c r="I830" s="10" t="s">
        <v>1587</v>
      </c>
      <c r="J830" s="11">
        <v>4460.7</v>
      </c>
      <c r="K830" t="b">
        <f t="shared" si="60"/>
        <v>1</v>
      </c>
      <c r="L830" t="b">
        <f t="shared" si="61"/>
        <v>1</v>
      </c>
      <c r="M830" t="b">
        <f t="shared" si="62"/>
        <v>1</v>
      </c>
      <c r="N830" t="b">
        <f t="shared" si="63"/>
        <v>1</v>
      </c>
      <c r="O830" s="13">
        <f t="shared" si="64"/>
        <v>0</v>
      </c>
    </row>
    <row r="831" spans="1:15" ht="40.799999999999997" hidden="1" x14ac:dyDescent="0.3">
      <c r="A831" s="1" t="s">
        <v>304</v>
      </c>
      <c r="B831" s="1" t="s">
        <v>1393</v>
      </c>
      <c r="C831" s="1" t="s">
        <v>246</v>
      </c>
      <c r="D831" s="2" t="s">
        <v>694</v>
      </c>
      <c r="E831" s="3">
        <v>4460.7000000000007</v>
      </c>
      <c r="F831" s="8" t="s">
        <v>304</v>
      </c>
      <c r="G831" s="9" t="s">
        <v>1393</v>
      </c>
      <c r="H831" s="9" t="s">
        <v>246</v>
      </c>
      <c r="I831" s="10" t="s">
        <v>694</v>
      </c>
      <c r="J831" s="11">
        <v>4460.7</v>
      </c>
      <c r="K831" t="b">
        <f t="shared" si="60"/>
        <v>1</v>
      </c>
      <c r="L831" t="b">
        <f t="shared" si="61"/>
        <v>1</v>
      </c>
      <c r="M831" t="b">
        <f t="shared" si="62"/>
        <v>1</v>
      </c>
      <c r="N831" t="b">
        <f t="shared" si="63"/>
        <v>1</v>
      </c>
      <c r="O831" s="13">
        <f t="shared" si="64"/>
        <v>0</v>
      </c>
    </row>
    <row r="832" spans="1:15" ht="51" hidden="1" x14ac:dyDescent="0.3">
      <c r="A832" s="1" t="s">
        <v>304</v>
      </c>
      <c r="B832" s="1" t="s">
        <v>1393</v>
      </c>
      <c r="C832" s="1" t="s">
        <v>182</v>
      </c>
      <c r="D832" s="2" t="s">
        <v>1524</v>
      </c>
      <c r="E832" s="3">
        <v>120</v>
      </c>
      <c r="F832" s="8" t="s">
        <v>304</v>
      </c>
      <c r="G832" s="9" t="s">
        <v>1393</v>
      </c>
      <c r="H832" s="9" t="s">
        <v>182</v>
      </c>
      <c r="I832" s="10" t="s">
        <v>1524</v>
      </c>
      <c r="J832" s="11">
        <v>120</v>
      </c>
      <c r="K832" t="b">
        <f t="shared" si="60"/>
        <v>1</v>
      </c>
      <c r="L832" t="b">
        <f t="shared" si="61"/>
        <v>1</v>
      </c>
      <c r="M832" t="b">
        <f t="shared" si="62"/>
        <v>1</v>
      </c>
      <c r="N832" t="b">
        <f t="shared" si="63"/>
        <v>1</v>
      </c>
      <c r="O832" s="13">
        <f t="shared" si="64"/>
        <v>0</v>
      </c>
    </row>
    <row r="833" spans="1:15" ht="91.8" hidden="1" x14ac:dyDescent="0.3">
      <c r="A833" s="1" t="s">
        <v>304</v>
      </c>
      <c r="B833" s="1" t="s">
        <v>1393</v>
      </c>
      <c r="C833" s="1" t="s">
        <v>183</v>
      </c>
      <c r="D833" s="2" t="s">
        <v>1525</v>
      </c>
      <c r="E833" s="3">
        <v>120</v>
      </c>
      <c r="F833" s="8" t="s">
        <v>304</v>
      </c>
      <c r="G833" s="9" t="s">
        <v>1393</v>
      </c>
      <c r="H833" s="9" t="s">
        <v>183</v>
      </c>
      <c r="I833" s="10" t="s">
        <v>1525</v>
      </c>
      <c r="J833" s="11">
        <v>120</v>
      </c>
      <c r="K833" t="b">
        <f t="shared" si="60"/>
        <v>1</v>
      </c>
      <c r="L833" t="b">
        <f t="shared" si="61"/>
        <v>1</v>
      </c>
      <c r="M833" t="b">
        <f t="shared" si="62"/>
        <v>1</v>
      </c>
      <c r="N833" t="b">
        <f t="shared" si="63"/>
        <v>1</v>
      </c>
      <c r="O833" s="13">
        <f t="shared" si="64"/>
        <v>0</v>
      </c>
    </row>
    <row r="834" spans="1:15" ht="132.6" hidden="1" x14ac:dyDescent="0.3">
      <c r="A834" s="1" t="s">
        <v>304</v>
      </c>
      <c r="B834" s="1" t="s">
        <v>1393</v>
      </c>
      <c r="C834" s="1" t="s">
        <v>198</v>
      </c>
      <c r="D834" s="2" t="s">
        <v>697</v>
      </c>
      <c r="E834" s="3">
        <v>25</v>
      </c>
      <c r="F834" s="8" t="s">
        <v>304</v>
      </c>
      <c r="G834" s="9" t="s">
        <v>1393</v>
      </c>
      <c r="H834" s="9" t="s">
        <v>198</v>
      </c>
      <c r="I834" s="10" t="s">
        <v>697</v>
      </c>
      <c r="J834" s="11">
        <v>25</v>
      </c>
      <c r="K834" t="b">
        <f t="shared" si="60"/>
        <v>1</v>
      </c>
      <c r="L834" t="b">
        <f t="shared" si="61"/>
        <v>1</v>
      </c>
      <c r="M834" t="b">
        <f t="shared" si="62"/>
        <v>1</v>
      </c>
      <c r="N834" t="b">
        <f t="shared" si="63"/>
        <v>1</v>
      </c>
      <c r="O834" s="13">
        <f t="shared" si="64"/>
        <v>0</v>
      </c>
    </row>
    <row r="835" spans="1:15" ht="112.2" hidden="1" x14ac:dyDescent="0.3">
      <c r="A835" s="1" t="s">
        <v>304</v>
      </c>
      <c r="B835" s="1" t="s">
        <v>1393</v>
      </c>
      <c r="C835" s="1" t="s">
        <v>170</v>
      </c>
      <c r="D835" s="2" t="s">
        <v>698</v>
      </c>
      <c r="E835" s="3">
        <v>95</v>
      </c>
      <c r="F835" s="8" t="s">
        <v>304</v>
      </c>
      <c r="G835" s="9" t="s">
        <v>1393</v>
      </c>
      <c r="H835" s="9" t="s">
        <v>170</v>
      </c>
      <c r="I835" s="10" t="s">
        <v>698</v>
      </c>
      <c r="J835" s="11">
        <v>95</v>
      </c>
      <c r="K835" t="b">
        <f t="shared" ref="K835:K898" si="65">EXACT(A835,F835)</f>
        <v>1</v>
      </c>
      <c r="L835" t="b">
        <f t="shared" ref="L835:L898" si="66">EXACT(B835,G835)</f>
        <v>1</v>
      </c>
      <c r="M835" t="b">
        <f t="shared" ref="M835:M898" si="67">EXACT(C835,H835)</f>
        <v>1</v>
      </c>
      <c r="N835" t="b">
        <f t="shared" ref="N835:N898" si="68">EXACT(D835,I835)</f>
        <v>1</v>
      </c>
      <c r="O835" s="13">
        <f t="shared" ref="O835:O898" si="69">E835-J835</f>
        <v>0</v>
      </c>
    </row>
    <row r="836" spans="1:15" ht="30.6" hidden="1" x14ac:dyDescent="0.3">
      <c r="A836" s="1" t="s">
        <v>304</v>
      </c>
      <c r="B836" s="1" t="s">
        <v>1418</v>
      </c>
      <c r="C836" s="1" t="s">
        <v>184</v>
      </c>
      <c r="D836" s="2" t="s">
        <v>1526</v>
      </c>
      <c r="E836" s="3">
        <v>27.6</v>
      </c>
      <c r="F836" s="8" t="s">
        <v>304</v>
      </c>
      <c r="G836" s="9" t="s">
        <v>1418</v>
      </c>
      <c r="H836" s="9" t="s">
        <v>184</v>
      </c>
      <c r="I836" s="10" t="s">
        <v>1526</v>
      </c>
      <c r="J836" s="11">
        <v>27.6</v>
      </c>
      <c r="K836" t="b">
        <f t="shared" si="65"/>
        <v>1</v>
      </c>
      <c r="L836" t="b">
        <f t="shared" si="66"/>
        <v>1</v>
      </c>
      <c r="M836" t="b">
        <f t="shared" si="67"/>
        <v>1</v>
      </c>
      <c r="N836" t="b">
        <f t="shared" si="68"/>
        <v>1</v>
      </c>
      <c r="O836" s="13">
        <f t="shared" si="69"/>
        <v>0</v>
      </c>
    </row>
    <row r="837" spans="1:15" ht="112.2" hidden="1" x14ac:dyDescent="0.3">
      <c r="A837" s="1" t="s">
        <v>304</v>
      </c>
      <c r="B837" s="1" t="s">
        <v>1418</v>
      </c>
      <c r="C837" s="1" t="s">
        <v>252</v>
      </c>
      <c r="D837" s="2" t="s">
        <v>1588</v>
      </c>
      <c r="E837" s="3">
        <v>27.6</v>
      </c>
      <c r="F837" s="8" t="s">
        <v>304</v>
      </c>
      <c r="G837" s="9" t="s">
        <v>1418</v>
      </c>
      <c r="H837" s="9" t="s">
        <v>252</v>
      </c>
      <c r="I837" s="10" t="s">
        <v>1588</v>
      </c>
      <c r="J837" s="11">
        <v>27.6</v>
      </c>
      <c r="K837" t="b">
        <f t="shared" si="65"/>
        <v>1</v>
      </c>
      <c r="L837" t="b">
        <f t="shared" si="66"/>
        <v>1</v>
      </c>
      <c r="M837" t="b">
        <f t="shared" si="67"/>
        <v>1</v>
      </c>
      <c r="N837" t="b">
        <f t="shared" si="68"/>
        <v>1</v>
      </c>
      <c r="O837" s="13">
        <f t="shared" si="69"/>
        <v>0</v>
      </c>
    </row>
    <row r="838" spans="1:15" ht="81.599999999999994" hidden="1" x14ac:dyDescent="0.3">
      <c r="A838" s="1" t="s">
        <v>304</v>
      </c>
      <c r="B838" s="1" t="s">
        <v>1418</v>
      </c>
      <c r="C838" s="1" t="s">
        <v>253</v>
      </c>
      <c r="D838" s="2" t="s">
        <v>1589</v>
      </c>
      <c r="E838" s="3">
        <v>27.6</v>
      </c>
      <c r="F838" s="8" t="s">
        <v>304</v>
      </c>
      <c r="G838" s="9" t="s">
        <v>1418</v>
      </c>
      <c r="H838" s="9" t="s">
        <v>253</v>
      </c>
      <c r="I838" s="10" t="s">
        <v>1589</v>
      </c>
      <c r="J838" s="11">
        <v>27.6</v>
      </c>
      <c r="K838" t="b">
        <f t="shared" si="65"/>
        <v>1</v>
      </c>
      <c r="L838" t="b">
        <f t="shared" si="66"/>
        <v>1</v>
      </c>
      <c r="M838" t="b">
        <f t="shared" si="67"/>
        <v>1</v>
      </c>
      <c r="N838" t="b">
        <f t="shared" si="68"/>
        <v>1</v>
      </c>
      <c r="O838" s="13">
        <f t="shared" si="69"/>
        <v>0</v>
      </c>
    </row>
    <row r="839" spans="1:15" ht="40.799999999999997" hidden="1" x14ac:dyDescent="0.3">
      <c r="A839" s="1" t="s">
        <v>304</v>
      </c>
      <c r="B839" s="1" t="s">
        <v>1418</v>
      </c>
      <c r="C839" s="1" t="s">
        <v>251</v>
      </c>
      <c r="D839" s="2" t="s">
        <v>718</v>
      </c>
      <c r="E839" s="3">
        <v>27.6</v>
      </c>
      <c r="F839" s="8" t="s">
        <v>304</v>
      </c>
      <c r="G839" s="9" t="s">
        <v>1418</v>
      </c>
      <c r="H839" s="9" t="s">
        <v>251</v>
      </c>
      <c r="I839" s="10" t="s">
        <v>718</v>
      </c>
      <c r="J839" s="11">
        <v>27.6</v>
      </c>
      <c r="K839" t="b">
        <f t="shared" si="65"/>
        <v>1</v>
      </c>
      <c r="L839" t="b">
        <f t="shared" si="66"/>
        <v>1</v>
      </c>
      <c r="M839" t="b">
        <f t="shared" si="67"/>
        <v>1</v>
      </c>
      <c r="N839" t="b">
        <f t="shared" si="68"/>
        <v>1</v>
      </c>
      <c r="O839" s="13">
        <f t="shared" si="69"/>
        <v>0</v>
      </c>
    </row>
    <row r="840" spans="1:15" ht="51" hidden="1" x14ac:dyDescent="0.3">
      <c r="A840" s="1" t="s">
        <v>304</v>
      </c>
      <c r="B840" s="1" t="s">
        <v>1418</v>
      </c>
      <c r="C840" s="1" t="s">
        <v>62</v>
      </c>
      <c r="D840" s="2" t="s">
        <v>1196</v>
      </c>
      <c r="E840" s="3">
        <v>878.6</v>
      </c>
      <c r="F840" s="8" t="s">
        <v>304</v>
      </c>
      <c r="G840" s="9" t="s">
        <v>1418</v>
      </c>
      <c r="H840" s="9" t="s">
        <v>62</v>
      </c>
      <c r="I840" s="10" t="s">
        <v>1196</v>
      </c>
      <c r="J840" s="11">
        <v>878.6</v>
      </c>
      <c r="K840" t="b">
        <f t="shared" si="65"/>
        <v>1</v>
      </c>
      <c r="L840" t="b">
        <f t="shared" si="66"/>
        <v>1</v>
      </c>
      <c r="M840" t="b">
        <f t="shared" si="67"/>
        <v>1</v>
      </c>
      <c r="N840" t="b">
        <f t="shared" si="68"/>
        <v>1</v>
      </c>
      <c r="O840" s="13">
        <f t="shared" si="69"/>
        <v>0</v>
      </c>
    </row>
    <row r="841" spans="1:15" ht="24" hidden="1" x14ac:dyDescent="0.3">
      <c r="A841" s="1" t="s">
        <v>304</v>
      </c>
      <c r="B841" s="1" t="s">
        <v>1418</v>
      </c>
      <c r="C841" s="1" t="s">
        <v>63</v>
      </c>
      <c r="D841" s="2" t="s">
        <v>115</v>
      </c>
      <c r="E841" s="3">
        <v>878.6</v>
      </c>
      <c r="F841" s="8" t="s">
        <v>304</v>
      </c>
      <c r="G841" s="9" t="s">
        <v>1418</v>
      </c>
      <c r="H841" s="9" t="s">
        <v>63</v>
      </c>
      <c r="I841" s="10" t="s">
        <v>115</v>
      </c>
      <c r="J841" s="11">
        <v>878.6</v>
      </c>
      <c r="K841" t="b">
        <f t="shared" si="65"/>
        <v>1</v>
      </c>
      <c r="L841" t="b">
        <f t="shared" si="66"/>
        <v>1</v>
      </c>
      <c r="M841" t="b">
        <f t="shared" si="67"/>
        <v>1</v>
      </c>
      <c r="N841" t="b">
        <f t="shared" si="68"/>
        <v>1</v>
      </c>
      <c r="O841" s="13">
        <f t="shared" si="69"/>
        <v>0</v>
      </c>
    </row>
    <row r="842" spans="1:15" ht="91.8" hidden="1" x14ac:dyDescent="0.3">
      <c r="A842" s="1" t="s">
        <v>304</v>
      </c>
      <c r="B842" s="1" t="s">
        <v>1418</v>
      </c>
      <c r="C842" s="1" t="s">
        <v>305</v>
      </c>
      <c r="D842" s="2" t="s">
        <v>124</v>
      </c>
      <c r="E842" s="3">
        <v>878.6</v>
      </c>
      <c r="F842" s="8" t="s">
        <v>304</v>
      </c>
      <c r="G842" s="9" t="s">
        <v>1418</v>
      </c>
      <c r="H842" s="9" t="s">
        <v>305</v>
      </c>
      <c r="I842" s="10" t="s">
        <v>124</v>
      </c>
      <c r="J842" s="11">
        <v>878.6</v>
      </c>
      <c r="K842" t="b">
        <f t="shared" si="65"/>
        <v>1</v>
      </c>
      <c r="L842" t="b">
        <f t="shared" si="66"/>
        <v>1</v>
      </c>
      <c r="M842" t="b">
        <f t="shared" si="67"/>
        <v>1</v>
      </c>
      <c r="N842" t="b">
        <f t="shared" si="68"/>
        <v>1</v>
      </c>
      <c r="O842" s="13">
        <f t="shared" si="69"/>
        <v>0</v>
      </c>
    </row>
    <row r="843" spans="1:15" ht="30.6" hidden="1" x14ac:dyDescent="0.3">
      <c r="A843" s="1" t="s">
        <v>304</v>
      </c>
      <c r="B843" s="1" t="s">
        <v>1419</v>
      </c>
      <c r="C843" s="1" t="s">
        <v>184</v>
      </c>
      <c r="D843" s="2" t="s">
        <v>1526</v>
      </c>
      <c r="E843" s="3">
        <v>1021.6</v>
      </c>
      <c r="F843" s="8" t="s">
        <v>304</v>
      </c>
      <c r="G843" s="9" t="s">
        <v>1419</v>
      </c>
      <c r="H843" s="9" t="s">
        <v>184</v>
      </c>
      <c r="I843" s="10" t="s">
        <v>1526</v>
      </c>
      <c r="J843" s="11">
        <v>1021.6</v>
      </c>
      <c r="K843" t="b">
        <f t="shared" si="65"/>
        <v>1</v>
      </c>
      <c r="L843" t="b">
        <f t="shared" si="66"/>
        <v>1</v>
      </c>
      <c r="M843" t="b">
        <f t="shared" si="67"/>
        <v>1</v>
      </c>
      <c r="N843" t="b">
        <f t="shared" si="68"/>
        <v>1</v>
      </c>
      <c r="O843" s="13">
        <f t="shared" si="69"/>
        <v>0</v>
      </c>
    </row>
    <row r="844" spans="1:15" ht="61.2" hidden="1" x14ac:dyDescent="0.3">
      <c r="A844" s="1" t="s">
        <v>304</v>
      </c>
      <c r="B844" s="1" t="s">
        <v>1419</v>
      </c>
      <c r="C844" s="1" t="s">
        <v>255</v>
      </c>
      <c r="D844" s="2" t="s">
        <v>1590</v>
      </c>
      <c r="E844" s="3">
        <v>1021.6</v>
      </c>
      <c r="F844" s="8" t="s">
        <v>304</v>
      </c>
      <c r="G844" s="9" t="s">
        <v>1419</v>
      </c>
      <c r="H844" s="9" t="s">
        <v>255</v>
      </c>
      <c r="I844" s="10" t="s">
        <v>1590</v>
      </c>
      <c r="J844" s="11">
        <v>1021.6</v>
      </c>
      <c r="K844" t="b">
        <f t="shared" si="65"/>
        <v>1</v>
      </c>
      <c r="L844" t="b">
        <f t="shared" si="66"/>
        <v>1</v>
      </c>
      <c r="M844" t="b">
        <f t="shared" si="67"/>
        <v>1</v>
      </c>
      <c r="N844" t="b">
        <f t="shared" si="68"/>
        <v>1</v>
      </c>
      <c r="O844" s="13">
        <f t="shared" si="69"/>
        <v>0</v>
      </c>
    </row>
    <row r="845" spans="1:15" ht="51" hidden="1" x14ac:dyDescent="0.3">
      <c r="A845" s="1" t="s">
        <v>304</v>
      </c>
      <c r="B845" s="1" t="s">
        <v>1419</v>
      </c>
      <c r="C845" s="1" t="s">
        <v>256</v>
      </c>
      <c r="D845" s="2" t="s">
        <v>1591</v>
      </c>
      <c r="E845" s="3">
        <v>1021.6</v>
      </c>
      <c r="F845" s="8" t="s">
        <v>304</v>
      </c>
      <c r="G845" s="9" t="s">
        <v>1419</v>
      </c>
      <c r="H845" s="9" t="s">
        <v>256</v>
      </c>
      <c r="I845" s="10" t="s">
        <v>1591</v>
      </c>
      <c r="J845" s="11">
        <v>1021.6</v>
      </c>
      <c r="K845" t="b">
        <f t="shared" si="65"/>
        <v>1</v>
      </c>
      <c r="L845" t="b">
        <f t="shared" si="66"/>
        <v>1</v>
      </c>
      <c r="M845" t="b">
        <f t="shared" si="67"/>
        <v>1</v>
      </c>
      <c r="N845" t="b">
        <f t="shared" si="68"/>
        <v>1</v>
      </c>
      <c r="O845" s="13">
        <f t="shared" si="69"/>
        <v>0</v>
      </c>
    </row>
    <row r="846" spans="1:15" ht="61.2" hidden="1" x14ac:dyDescent="0.3">
      <c r="A846" s="1" t="s">
        <v>304</v>
      </c>
      <c r="B846" s="1" t="s">
        <v>1419</v>
      </c>
      <c r="C846" s="1" t="s">
        <v>254</v>
      </c>
      <c r="D846" s="2" t="s">
        <v>722</v>
      </c>
      <c r="E846" s="3">
        <v>1021.6</v>
      </c>
      <c r="F846" s="8" t="s">
        <v>304</v>
      </c>
      <c r="G846" s="9" t="s">
        <v>1419</v>
      </c>
      <c r="H846" s="9" t="s">
        <v>254</v>
      </c>
      <c r="I846" s="10" t="s">
        <v>722</v>
      </c>
      <c r="J846" s="11">
        <v>1021.6</v>
      </c>
      <c r="K846" t="b">
        <f t="shared" si="65"/>
        <v>1</v>
      </c>
      <c r="L846" t="b">
        <f t="shared" si="66"/>
        <v>1</v>
      </c>
      <c r="M846" t="b">
        <f t="shared" si="67"/>
        <v>1</v>
      </c>
      <c r="N846" t="b">
        <f t="shared" si="68"/>
        <v>1</v>
      </c>
      <c r="O846" s="13">
        <f t="shared" si="69"/>
        <v>0</v>
      </c>
    </row>
    <row r="847" spans="1:15" ht="51" hidden="1" x14ac:dyDescent="0.3">
      <c r="A847" s="1" t="s">
        <v>304</v>
      </c>
      <c r="B847" s="1" t="s">
        <v>1419</v>
      </c>
      <c r="C847" s="1" t="s">
        <v>62</v>
      </c>
      <c r="D847" s="2" t="s">
        <v>1196</v>
      </c>
      <c r="E847" s="3">
        <v>275.09199999999998</v>
      </c>
      <c r="F847" s="8" t="s">
        <v>304</v>
      </c>
      <c r="G847" s="9" t="s">
        <v>1419</v>
      </c>
      <c r="H847" s="9" t="s">
        <v>62</v>
      </c>
      <c r="I847" s="10" t="s">
        <v>1196</v>
      </c>
      <c r="J847" s="11">
        <v>275.09199999999998</v>
      </c>
      <c r="K847" t="b">
        <f t="shared" si="65"/>
        <v>1</v>
      </c>
      <c r="L847" t="b">
        <f t="shared" si="66"/>
        <v>1</v>
      </c>
      <c r="M847" t="b">
        <f t="shared" si="67"/>
        <v>1</v>
      </c>
      <c r="N847" t="b">
        <f t="shared" si="68"/>
        <v>1</v>
      </c>
      <c r="O847" s="13">
        <f t="shared" si="69"/>
        <v>0</v>
      </c>
    </row>
    <row r="848" spans="1:15" ht="24" hidden="1" x14ac:dyDescent="0.3">
      <c r="A848" s="1" t="s">
        <v>304</v>
      </c>
      <c r="B848" s="1" t="s">
        <v>1419</v>
      </c>
      <c r="C848" s="1" t="s">
        <v>63</v>
      </c>
      <c r="D848" s="2" t="s">
        <v>115</v>
      </c>
      <c r="E848" s="3">
        <v>275.09199999999998</v>
      </c>
      <c r="F848" s="8" t="s">
        <v>304</v>
      </c>
      <c r="G848" s="9" t="s">
        <v>1419</v>
      </c>
      <c r="H848" s="9" t="s">
        <v>63</v>
      </c>
      <c r="I848" s="10" t="s">
        <v>115</v>
      </c>
      <c r="J848" s="11">
        <v>275.09199999999998</v>
      </c>
      <c r="K848" t="b">
        <f t="shared" si="65"/>
        <v>1</v>
      </c>
      <c r="L848" t="b">
        <f t="shared" si="66"/>
        <v>1</v>
      </c>
      <c r="M848" t="b">
        <f t="shared" si="67"/>
        <v>1</v>
      </c>
      <c r="N848" t="b">
        <f t="shared" si="68"/>
        <v>1</v>
      </c>
      <c r="O848" s="13">
        <f t="shared" si="69"/>
        <v>0</v>
      </c>
    </row>
    <row r="849" spans="1:15" ht="40.799999999999997" hidden="1" x14ac:dyDescent="0.3">
      <c r="A849" s="1" t="s">
        <v>304</v>
      </c>
      <c r="B849" s="1" t="s">
        <v>1419</v>
      </c>
      <c r="C849" s="1" t="s">
        <v>375</v>
      </c>
      <c r="D849" s="2" t="s">
        <v>1211</v>
      </c>
      <c r="E849" s="3">
        <v>65.412999999999997</v>
      </c>
      <c r="F849" s="8" t="s">
        <v>304</v>
      </c>
      <c r="G849" s="9" t="s">
        <v>1419</v>
      </c>
      <c r="H849" s="9" t="s">
        <v>375</v>
      </c>
      <c r="I849" s="10" t="s">
        <v>1211</v>
      </c>
      <c r="J849" s="11">
        <v>65.412999999999997</v>
      </c>
      <c r="K849" t="b">
        <f t="shared" si="65"/>
        <v>1</v>
      </c>
      <c r="L849" t="b">
        <f t="shared" si="66"/>
        <v>1</v>
      </c>
      <c r="M849" t="b">
        <f t="shared" si="67"/>
        <v>1</v>
      </c>
      <c r="N849" t="b">
        <f t="shared" si="68"/>
        <v>1</v>
      </c>
      <c r="O849" s="13">
        <f t="shared" si="69"/>
        <v>0</v>
      </c>
    </row>
    <row r="850" spans="1:15" ht="71.400000000000006" hidden="1" x14ac:dyDescent="0.3">
      <c r="A850" s="1" t="s">
        <v>304</v>
      </c>
      <c r="B850" s="1" t="s">
        <v>1419</v>
      </c>
      <c r="C850" s="1" t="s">
        <v>376</v>
      </c>
      <c r="D850" s="2" t="s">
        <v>1212</v>
      </c>
      <c r="E850" s="3">
        <v>209.679</v>
      </c>
      <c r="F850" s="8" t="s">
        <v>304</v>
      </c>
      <c r="G850" s="9" t="s">
        <v>1419</v>
      </c>
      <c r="H850" s="9" t="s">
        <v>376</v>
      </c>
      <c r="I850" s="10" t="s">
        <v>1212</v>
      </c>
      <c r="J850" s="11">
        <v>209.679</v>
      </c>
      <c r="K850" t="b">
        <f t="shared" si="65"/>
        <v>1</v>
      </c>
      <c r="L850" t="b">
        <f t="shared" si="66"/>
        <v>1</v>
      </c>
      <c r="M850" t="b">
        <f t="shared" si="67"/>
        <v>1</v>
      </c>
      <c r="N850" t="b">
        <f t="shared" si="68"/>
        <v>1</v>
      </c>
      <c r="O850" s="13">
        <f t="shared" si="69"/>
        <v>0</v>
      </c>
    </row>
    <row r="851" spans="1:15" ht="51" hidden="1" x14ac:dyDescent="0.3">
      <c r="A851" s="1" t="s">
        <v>304</v>
      </c>
      <c r="B851" s="1" t="s">
        <v>1420</v>
      </c>
      <c r="C851" s="1" t="s">
        <v>263</v>
      </c>
      <c r="D851" s="2" t="s">
        <v>1459</v>
      </c>
      <c r="E851" s="3">
        <v>286969.36408999999</v>
      </c>
      <c r="F851" s="8" t="s">
        <v>304</v>
      </c>
      <c r="G851" s="9" t="s">
        <v>1420</v>
      </c>
      <c r="H851" s="9" t="s">
        <v>263</v>
      </c>
      <c r="I851" s="10" t="s">
        <v>1459</v>
      </c>
      <c r="J851" s="11">
        <v>286969.364</v>
      </c>
      <c r="K851" t="b">
        <f t="shared" si="65"/>
        <v>1</v>
      </c>
      <c r="L851" t="b">
        <f t="shared" si="66"/>
        <v>1</v>
      </c>
      <c r="M851" t="b">
        <f t="shared" si="67"/>
        <v>1</v>
      </c>
      <c r="N851" t="b">
        <f t="shared" si="68"/>
        <v>1</v>
      </c>
      <c r="O851" s="13">
        <f t="shared" si="69"/>
        <v>8.9999986812472343E-5</v>
      </c>
    </row>
    <row r="852" spans="1:15" ht="51" hidden="1" x14ac:dyDescent="0.3">
      <c r="A852" s="1" t="s">
        <v>304</v>
      </c>
      <c r="B852" s="1" t="s">
        <v>1420</v>
      </c>
      <c r="C852" s="1" t="s">
        <v>264</v>
      </c>
      <c r="D852" s="2" t="s">
        <v>1460</v>
      </c>
      <c r="E852" s="3">
        <v>286969.36408999999</v>
      </c>
      <c r="F852" s="8" t="s">
        <v>304</v>
      </c>
      <c r="G852" s="9" t="s">
        <v>1420</v>
      </c>
      <c r="H852" s="9" t="s">
        <v>264</v>
      </c>
      <c r="I852" s="10" t="s">
        <v>1460</v>
      </c>
      <c r="J852" s="11">
        <v>286969.364</v>
      </c>
      <c r="K852" t="b">
        <f t="shared" si="65"/>
        <v>1</v>
      </c>
      <c r="L852" t="b">
        <f t="shared" si="66"/>
        <v>1</v>
      </c>
      <c r="M852" t="b">
        <f t="shared" si="67"/>
        <v>1</v>
      </c>
      <c r="N852" t="b">
        <f t="shared" si="68"/>
        <v>1</v>
      </c>
      <c r="O852" s="13">
        <f t="shared" si="69"/>
        <v>8.9999986812472343E-5</v>
      </c>
    </row>
    <row r="853" spans="1:15" ht="71.400000000000006" hidden="1" x14ac:dyDescent="0.3">
      <c r="A853" s="1" t="s">
        <v>304</v>
      </c>
      <c r="B853" s="1" t="s">
        <v>1420</v>
      </c>
      <c r="C853" s="1" t="s">
        <v>265</v>
      </c>
      <c r="D853" s="2" t="s">
        <v>1592</v>
      </c>
      <c r="E853" s="3">
        <v>215336.56409</v>
      </c>
      <c r="F853" s="8" t="s">
        <v>304</v>
      </c>
      <c r="G853" s="9" t="s">
        <v>1420</v>
      </c>
      <c r="H853" s="9" t="s">
        <v>265</v>
      </c>
      <c r="I853" s="10" t="s">
        <v>1592</v>
      </c>
      <c r="J853" s="11">
        <v>215336.56400000001</v>
      </c>
      <c r="K853" t="b">
        <f t="shared" si="65"/>
        <v>1</v>
      </c>
      <c r="L853" t="b">
        <f t="shared" si="66"/>
        <v>1</v>
      </c>
      <c r="M853" t="b">
        <f t="shared" si="67"/>
        <v>1</v>
      </c>
      <c r="N853" t="b">
        <f t="shared" si="68"/>
        <v>1</v>
      </c>
      <c r="O853" s="13">
        <f t="shared" si="69"/>
        <v>8.9999986812472343E-5</v>
      </c>
    </row>
    <row r="854" spans="1:15" ht="24" hidden="1" x14ac:dyDescent="0.3">
      <c r="A854" s="1" t="s">
        <v>304</v>
      </c>
      <c r="B854" s="1" t="s">
        <v>1420</v>
      </c>
      <c r="C854" s="1" t="s">
        <v>257</v>
      </c>
      <c r="D854" s="2" t="s">
        <v>815</v>
      </c>
      <c r="E854" s="3">
        <v>211110.66409000001</v>
      </c>
      <c r="F854" s="8" t="s">
        <v>304</v>
      </c>
      <c r="G854" s="9" t="s">
        <v>1420</v>
      </c>
      <c r="H854" s="9" t="s">
        <v>257</v>
      </c>
      <c r="I854" s="10" t="s">
        <v>815</v>
      </c>
      <c r="J854" s="11">
        <v>211110.66399999999</v>
      </c>
      <c r="K854" t="b">
        <f t="shared" si="65"/>
        <v>1</v>
      </c>
      <c r="L854" t="b">
        <f t="shared" si="66"/>
        <v>1</v>
      </c>
      <c r="M854" t="b">
        <f t="shared" si="67"/>
        <v>1</v>
      </c>
      <c r="N854" t="b">
        <f t="shared" si="68"/>
        <v>1</v>
      </c>
      <c r="O854" s="13">
        <f t="shared" si="69"/>
        <v>9.00000159163028E-5</v>
      </c>
    </row>
    <row r="855" spans="1:15" ht="51" hidden="1" x14ac:dyDescent="0.3">
      <c r="A855" s="1" t="s">
        <v>304</v>
      </c>
      <c r="B855" s="1" t="s">
        <v>1420</v>
      </c>
      <c r="C855" s="1" t="s">
        <v>258</v>
      </c>
      <c r="D855" s="2" t="s">
        <v>817</v>
      </c>
      <c r="E855" s="3">
        <v>4225.8999999999996</v>
      </c>
      <c r="F855" s="8" t="s">
        <v>304</v>
      </c>
      <c r="G855" s="9" t="s">
        <v>1420</v>
      </c>
      <c r="H855" s="9" t="s">
        <v>258</v>
      </c>
      <c r="I855" s="10" t="s">
        <v>817</v>
      </c>
      <c r="J855" s="11">
        <v>4225.8999999999996</v>
      </c>
      <c r="K855" t="b">
        <f t="shared" si="65"/>
        <v>1</v>
      </c>
      <c r="L855" t="b">
        <f t="shared" si="66"/>
        <v>1</v>
      </c>
      <c r="M855" t="b">
        <f t="shared" si="67"/>
        <v>1</v>
      </c>
      <c r="N855" t="b">
        <f t="shared" si="68"/>
        <v>1</v>
      </c>
      <c r="O855" s="13">
        <f t="shared" si="69"/>
        <v>0</v>
      </c>
    </row>
    <row r="856" spans="1:15" ht="36" hidden="1" x14ac:dyDescent="0.3">
      <c r="A856" s="1" t="s">
        <v>304</v>
      </c>
      <c r="B856" s="1" t="s">
        <v>1420</v>
      </c>
      <c r="C856" s="1" t="s">
        <v>1440</v>
      </c>
      <c r="D856" s="2" t="s">
        <v>1441</v>
      </c>
      <c r="E856" s="3">
        <v>71632.800000000003</v>
      </c>
      <c r="F856" s="8" t="s">
        <v>304</v>
      </c>
      <c r="G856" s="9" t="s">
        <v>1420</v>
      </c>
      <c r="H856" s="9" t="s">
        <v>1440</v>
      </c>
      <c r="I856" s="10" t="s">
        <v>1441</v>
      </c>
      <c r="J856" s="11">
        <v>71632.800000000003</v>
      </c>
      <c r="K856" t="b">
        <f t="shared" si="65"/>
        <v>1</v>
      </c>
      <c r="L856" t="b">
        <f t="shared" si="66"/>
        <v>1</v>
      </c>
      <c r="M856" t="b">
        <f t="shared" si="67"/>
        <v>1</v>
      </c>
      <c r="N856" t="b">
        <f t="shared" si="68"/>
        <v>1</v>
      </c>
      <c r="O856" s="13">
        <f t="shared" si="69"/>
        <v>0</v>
      </c>
    </row>
    <row r="857" spans="1:15" ht="81.599999999999994" hidden="1" x14ac:dyDescent="0.3">
      <c r="A857" s="1" t="s">
        <v>304</v>
      </c>
      <c r="B857" s="1" t="s">
        <v>1420</v>
      </c>
      <c r="C857" s="1" t="s">
        <v>1442</v>
      </c>
      <c r="D857" s="2" t="s">
        <v>1443</v>
      </c>
      <c r="E857" s="3">
        <v>71632.800000000003</v>
      </c>
      <c r="F857" s="8" t="s">
        <v>304</v>
      </c>
      <c r="G857" s="9" t="s">
        <v>1420</v>
      </c>
      <c r="H857" s="9" t="s">
        <v>1442</v>
      </c>
      <c r="I857" s="10" t="s">
        <v>1443</v>
      </c>
      <c r="J857" s="11">
        <v>71632.800000000003</v>
      </c>
      <c r="K857" t="b">
        <f t="shared" si="65"/>
        <v>1</v>
      </c>
      <c r="L857" t="b">
        <f t="shared" si="66"/>
        <v>1</v>
      </c>
      <c r="M857" t="b">
        <f t="shared" si="67"/>
        <v>1</v>
      </c>
      <c r="N857" t="b">
        <f t="shared" si="68"/>
        <v>1</v>
      </c>
      <c r="O857" s="13">
        <f t="shared" si="69"/>
        <v>0</v>
      </c>
    </row>
    <row r="858" spans="1:15" ht="40.799999999999997" hidden="1" x14ac:dyDescent="0.3">
      <c r="A858" s="1" t="s">
        <v>304</v>
      </c>
      <c r="B858" s="1" t="s">
        <v>1420</v>
      </c>
      <c r="C858" s="1" t="s">
        <v>266</v>
      </c>
      <c r="D858" s="2" t="s">
        <v>1593</v>
      </c>
      <c r="E858" s="3">
        <v>4345.0649999999996</v>
      </c>
      <c r="F858" s="8" t="s">
        <v>304</v>
      </c>
      <c r="G858" s="9" t="s">
        <v>1420</v>
      </c>
      <c r="H858" s="9" t="s">
        <v>266</v>
      </c>
      <c r="I858" s="10" t="s">
        <v>1593</v>
      </c>
      <c r="J858" s="11">
        <v>4345.0649999999996</v>
      </c>
      <c r="K858" t="b">
        <f t="shared" si="65"/>
        <v>1</v>
      </c>
      <c r="L858" t="b">
        <f t="shared" si="66"/>
        <v>1</v>
      </c>
      <c r="M858" t="b">
        <f t="shared" si="67"/>
        <v>1</v>
      </c>
      <c r="N858" t="b">
        <f t="shared" si="68"/>
        <v>1</v>
      </c>
      <c r="O858" s="13">
        <f t="shared" si="69"/>
        <v>0</v>
      </c>
    </row>
    <row r="859" spans="1:15" ht="61.2" hidden="1" x14ac:dyDescent="0.3">
      <c r="A859" s="1" t="s">
        <v>304</v>
      </c>
      <c r="B859" s="1" t="s">
        <v>1420</v>
      </c>
      <c r="C859" s="1" t="s">
        <v>267</v>
      </c>
      <c r="D859" s="2" t="s">
        <v>1594</v>
      </c>
      <c r="E859" s="3">
        <v>4345.0649999999996</v>
      </c>
      <c r="F859" s="8" t="s">
        <v>304</v>
      </c>
      <c r="G859" s="9" t="s">
        <v>1420</v>
      </c>
      <c r="H859" s="9" t="s">
        <v>267</v>
      </c>
      <c r="I859" s="10" t="s">
        <v>1594</v>
      </c>
      <c r="J859" s="11">
        <v>4345.0649999999996</v>
      </c>
      <c r="K859" t="b">
        <f t="shared" si="65"/>
        <v>1</v>
      </c>
      <c r="L859" t="b">
        <f t="shared" si="66"/>
        <v>1</v>
      </c>
      <c r="M859" t="b">
        <f t="shared" si="67"/>
        <v>1</v>
      </c>
      <c r="N859" t="b">
        <f t="shared" si="68"/>
        <v>1</v>
      </c>
      <c r="O859" s="13">
        <f t="shared" si="69"/>
        <v>0</v>
      </c>
    </row>
    <row r="860" spans="1:15" ht="81.599999999999994" hidden="1" x14ac:dyDescent="0.3">
      <c r="A860" s="1" t="s">
        <v>304</v>
      </c>
      <c r="B860" s="1" t="s">
        <v>1420</v>
      </c>
      <c r="C860" s="1" t="s">
        <v>259</v>
      </c>
      <c r="D860" s="2" t="s">
        <v>1595</v>
      </c>
      <c r="E860" s="3">
        <v>4345.0649999999996</v>
      </c>
      <c r="F860" s="8" t="s">
        <v>304</v>
      </c>
      <c r="G860" s="9" t="s">
        <v>1420</v>
      </c>
      <c r="H860" s="9" t="s">
        <v>259</v>
      </c>
      <c r="I860" s="10" t="s">
        <v>1595</v>
      </c>
      <c r="J860" s="11">
        <v>4345.0649999999996</v>
      </c>
      <c r="K860" t="b">
        <f t="shared" si="65"/>
        <v>1</v>
      </c>
      <c r="L860" t="b">
        <f t="shared" si="66"/>
        <v>1</v>
      </c>
      <c r="M860" t="b">
        <f t="shared" si="67"/>
        <v>1</v>
      </c>
      <c r="N860" t="b">
        <f t="shared" si="68"/>
        <v>1</v>
      </c>
      <c r="O860" s="13">
        <f t="shared" si="69"/>
        <v>0</v>
      </c>
    </row>
    <row r="861" spans="1:15" ht="112.2" hidden="1" x14ac:dyDescent="0.3">
      <c r="A861" s="1" t="s">
        <v>304</v>
      </c>
      <c r="B861" s="1" t="s">
        <v>1420</v>
      </c>
      <c r="C861" s="1" t="s">
        <v>72</v>
      </c>
      <c r="D861" s="2" t="s">
        <v>1490</v>
      </c>
      <c r="E861" s="3">
        <v>2647.9</v>
      </c>
      <c r="F861" s="8" t="s">
        <v>304</v>
      </c>
      <c r="G861" s="9" t="s">
        <v>1420</v>
      </c>
      <c r="H861" s="9" t="s">
        <v>72</v>
      </c>
      <c r="I861" s="10" t="s">
        <v>1490</v>
      </c>
      <c r="J861" s="11">
        <v>2647.9</v>
      </c>
      <c r="K861" t="b">
        <f t="shared" si="65"/>
        <v>1</v>
      </c>
      <c r="L861" t="b">
        <f t="shared" si="66"/>
        <v>1</v>
      </c>
      <c r="M861" t="b">
        <f t="shared" si="67"/>
        <v>1</v>
      </c>
      <c r="N861" t="b">
        <f t="shared" si="68"/>
        <v>1</v>
      </c>
      <c r="O861" s="13">
        <f t="shared" si="69"/>
        <v>0</v>
      </c>
    </row>
    <row r="862" spans="1:15" ht="91.8" hidden="1" x14ac:dyDescent="0.3">
      <c r="A862" s="1" t="s">
        <v>304</v>
      </c>
      <c r="B862" s="1" t="s">
        <v>1420</v>
      </c>
      <c r="C862" s="1" t="s">
        <v>73</v>
      </c>
      <c r="D862" s="2" t="s">
        <v>1491</v>
      </c>
      <c r="E862" s="3">
        <v>2647.9</v>
      </c>
      <c r="F862" s="8" t="s">
        <v>304</v>
      </c>
      <c r="G862" s="9" t="s">
        <v>1420</v>
      </c>
      <c r="H862" s="9" t="s">
        <v>73</v>
      </c>
      <c r="I862" s="10" t="s">
        <v>1491</v>
      </c>
      <c r="J862" s="11">
        <v>2647.9</v>
      </c>
      <c r="K862" t="b">
        <f t="shared" si="65"/>
        <v>1</v>
      </c>
      <c r="L862" t="b">
        <f t="shared" si="66"/>
        <v>1</v>
      </c>
      <c r="M862" t="b">
        <f t="shared" si="67"/>
        <v>1</v>
      </c>
      <c r="N862" t="b">
        <f t="shared" si="68"/>
        <v>1</v>
      </c>
      <c r="O862" s="13">
        <f t="shared" si="69"/>
        <v>0</v>
      </c>
    </row>
    <row r="863" spans="1:15" ht="102" hidden="1" x14ac:dyDescent="0.3">
      <c r="A863" s="1" t="s">
        <v>304</v>
      </c>
      <c r="B863" s="1" t="s">
        <v>1420</v>
      </c>
      <c r="C863" s="1" t="s">
        <v>268</v>
      </c>
      <c r="D863" s="2" t="s">
        <v>1596</v>
      </c>
      <c r="E863" s="3">
        <v>2647.9</v>
      </c>
      <c r="F863" s="8" t="s">
        <v>304</v>
      </c>
      <c r="G863" s="9" t="s">
        <v>1420</v>
      </c>
      <c r="H863" s="9" t="s">
        <v>268</v>
      </c>
      <c r="I863" s="10" t="s">
        <v>1596</v>
      </c>
      <c r="J863" s="11">
        <v>2647.9</v>
      </c>
      <c r="K863" t="b">
        <f t="shared" si="65"/>
        <v>1</v>
      </c>
      <c r="L863" t="b">
        <f t="shared" si="66"/>
        <v>1</v>
      </c>
      <c r="M863" t="b">
        <f t="shared" si="67"/>
        <v>1</v>
      </c>
      <c r="N863" t="b">
        <f t="shared" si="68"/>
        <v>1</v>
      </c>
      <c r="O863" s="13">
        <f t="shared" si="69"/>
        <v>0</v>
      </c>
    </row>
    <row r="864" spans="1:15" ht="24" hidden="1" x14ac:dyDescent="0.3">
      <c r="A864" s="1" t="s">
        <v>304</v>
      </c>
      <c r="B864" s="1" t="s">
        <v>1420</v>
      </c>
      <c r="C864" s="1" t="s">
        <v>260</v>
      </c>
      <c r="D864" s="2" t="s">
        <v>865</v>
      </c>
      <c r="E864" s="3">
        <v>2647.9</v>
      </c>
      <c r="F864" s="8" t="s">
        <v>304</v>
      </c>
      <c r="G864" s="9" t="s">
        <v>1420</v>
      </c>
      <c r="H864" s="9" t="s">
        <v>260</v>
      </c>
      <c r="I864" s="10" t="s">
        <v>865</v>
      </c>
      <c r="J864" s="11">
        <v>2647.9</v>
      </c>
      <c r="K864" t="b">
        <f t="shared" si="65"/>
        <v>1</v>
      </c>
      <c r="L864" t="b">
        <f t="shared" si="66"/>
        <v>1</v>
      </c>
      <c r="M864" t="b">
        <f t="shared" si="67"/>
        <v>1</v>
      </c>
      <c r="N864" t="b">
        <f t="shared" si="68"/>
        <v>1</v>
      </c>
      <c r="O864" s="13">
        <f t="shared" si="69"/>
        <v>0</v>
      </c>
    </row>
    <row r="865" spans="1:15" ht="61.2" hidden="1" x14ac:dyDescent="0.3">
      <c r="A865" s="1" t="s">
        <v>304</v>
      </c>
      <c r="B865" s="1" t="s">
        <v>1420</v>
      </c>
      <c r="C865" s="1" t="s">
        <v>269</v>
      </c>
      <c r="D865" s="2" t="s">
        <v>1597</v>
      </c>
      <c r="E865" s="3">
        <v>12613.6</v>
      </c>
      <c r="F865" s="8" t="s">
        <v>304</v>
      </c>
      <c r="G865" s="9" t="s">
        <v>1420</v>
      </c>
      <c r="H865" s="9" t="s">
        <v>269</v>
      </c>
      <c r="I865" s="10" t="s">
        <v>1597</v>
      </c>
      <c r="J865" s="11">
        <v>12613.6</v>
      </c>
      <c r="K865" t="b">
        <f t="shared" si="65"/>
        <v>1</v>
      </c>
      <c r="L865" t="b">
        <f t="shared" si="66"/>
        <v>1</v>
      </c>
      <c r="M865" t="b">
        <f t="shared" si="67"/>
        <v>1</v>
      </c>
      <c r="N865" t="b">
        <f t="shared" si="68"/>
        <v>1</v>
      </c>
      <c r="O865" s="13">
        <f t="shared" si="69"/>
        <v>0</v>
      </c>
    </row>
    <row r="866" spans="1:15" ht="71.400000000000006" hidden="1" x14ac:dyDescent="0.3">
      <c r="A866" s="1" t="s">
        <v>304</v>
      </c>
      <c r="B866" s="1" t="s">
        <v>1420</v>
      </c>
      <c r="C866" s="1" t="s">
        <v>270</v>
      </c>
      <c r="D866" s="2" t="s">
        <v>1598</v>
      </c>
      <c r="E866" s="3">
        <v>12613.6</v>
      </c>
      <c r="F866" s="8" t="s">
        <v>304</v>
      </c>
      <c r="G866" s="9" t="s">
        <v>1420</v>
      </c>
      <c r="H866" s="9" t="s">
        <v>270</v>
      </c>
      <c r="I866" s="10" t="s">
        <v>1598</v>
      </c>
      <c r="J866" s="11">
        <v>12613.6</v>
      </c>
      <c r="K866" t="b">
        <f t="shared" si="65"/>
        <v>1</v>
      </c>
      <c r="L866" t="b">
        <f t="shared" si="66"/>
        <v>1</v>
      </c>
      <c r="M866" t="b">
        <f t="shared" si="67"/>
        <v>1</v>
      </c>
      <c r="N866" t="b">
        <f t="shared" si="68"/>
        <v>1</v>
      </c>
      <c r="O866" s="13">
        <f t="shared" si="69"/>
        <v>0</v>
      </c>
    </row>
    <row r="867" spans="1:15" ht="81.599999999999994" hidden="1" x14ac:dyDescent="0.3">
      <c r="A867" s="1" t="s">
        <v>304</v>
      </c>
      <c r="B867" s="1" t="s">
        <v>1420</v>
      </c>
      <c r="C867" s="1" t="s">
        <v>271</v>
      </c>
      <c r="D867" s="2" t="s">
        <v>1599</v>
      </c>
      <c r="E867" s="3">
        <v>12613.6</v>
      </c>
      <c r="F867" s="8" t="s">
        <v>304</v>
      </c>
      <c r="G867" s="9" t="s">
        <v>1420</v>
      </c>
      <c r="H867" s="9" t="s">
        <v>271</v>
      </c>
      <c r="I867" s="10" t="s">
        <v>1599</v>
      </c>
      <c r="J867" s="11">
        <v>12613.6</v>
      </c>
      <c r="K867" t="b">
        <f t="shared" si="65"/>
        <v>1</v>
      </c>
      <c r="L867" t="b">
        <f t="shared" si="66"/>
        <v>1</v>
      </c>
      <c r="M867" t="b">
        <f t="shared" si="67"/>
        <v>1</v>
      </c>
      <c r="N867" t="b">
        <f t="shared" si="68"/>
        <v>1</v>
      </c>
      <c r="O867" s="13">
        <f t="shared" si="69"/>
        <v>0</v>
      </c>
    </row>
    <row r="868" spans="1:15" ht="71.400000000000006" hidden="1" x14ac:dyDescent="0.3">
      <c r="A868" s="1" t="s">
        <v>304</v>
      </c>
      <c r="B868" s="1" t="s">
        <v>1420</v>
      </c>
      <c r="C868" s="1" t="s">
        <v>261</v>
      </c>
      <c r="D868" s="2" t="s">
        <v>1166</v>
      </c>
      <c r="E868" s="3">
        <v>12613.6</v>
      </c>
      <c r="F868" s="8" t="s">
        <v>304</v>
      </c>
      <c r="G868" s="9" t="s">
        <v>1420</v>
      </c>
      <c r="H868" s="9" t="s">
        <v>261</v>
      </c>
      <c r="I868" s="10" t="s">
        <v>1166</v>
      </c>
      <c r="J868" s="11">
        <v>12613.6</v>
      </c>
      <c r="K868" t="b">
        <f t="shared" si="65"/>
        <v>1</v>
      </c>
      <c r="L868" t="b">
        <f t="shared" si="66"/>
        <v>1</v>
      </c>
      <c r="M868" t="b">
        <f t="shared" si="67"/>
        <v>1</v>
      </c>
      <c r="N868" t="b">
        <f t="shared" si="68"/>
        <v>1</v>
      </c>
      <c r="O868" s="13">
        <f t="shared" si="69"/>
        <v>0</v>
      </c>
    </row>
    <row r="869" spans="1:15" ht="51" hidden="1" x14ac:dyDescent="0.3">
      <c r="A869" s="1" t="s">
        <v>304</v>
      </c>
      <c r="B869" s="1" t="s">
        <v>1420</v>
      </c>
      <c r="C869" s="1" t="s">
        <v>62</v>
      </c>
      <c r="D869" s="2" t="s">
        <v>1196</v>
      </c>
      <c r="E869" s="3">
        <v>7917.6487899999993</v>
      </c>
      <c r="F869" s="8" t="s">
        <v>304</v>
      </c>
      <c r="G869" s="9" t="s">
        <v>1420</v>
      </c>
      <c r="H869" s="9" t="s">
        <v>62</v>
      </c>
      <c r="I869" s="10" t="s">
        <v>1196</v>
      </c>
      <c r="J869" s="11">
        <v>7917.6490000000003</v>
      </c>
      <c r="K869" t="b">
        <f t="shared" si="65"/>
        <v>1</v>
      </c>
      <c r="L869" t="b">
        <f t="shared" si="66"/>
        <v>1</v>
      </c>
      <c r="M869" t="b">
        <f t="shared" si="67"/>
        <v>1</v>
      </c>
      <c r="N869" t="b">
        <f t="shared" si="68"/>
        <v>1</v>
      </c>
      <c r="O869" s="13">
        <f t="shared" si="69"/>
        <v>-2.100000010614167E-4</v>
      </c>
    </row>
    <row r="870" spans="1:15" ht="71.400000000000006" hidden="1" x14ac:dyDescent="0.3">
      <c r="A870" s="1" t="s">
        <v>304</v>
      </c>
      <c r="B870" s="1" t="s">
        <v>1420</v>
      </c>
      <c r="C870" s="1" t="s">
        <v>527</v>
      </c>
      <c r="D870" s="2" t="s">
        <v>114</v>
      </c>
      <c r="E870" s="3">
        <v>7917.6487899999993</v>
      </c>
      <c r="F870" s="8" t="s">
        <v>304</v>
      </c>
      <c r="G870" s="9" t="s">
        <v>1420</v>
      </c>
      <c r="H870" s="9" t="s">
        <v>527</v>
      </c>
      <c r="I870" s="10" t="s">
        <v>114</v>
      </c>
      <c r="J870" s="11">
        <v>7917.6490000000003</v>
      </c>
      <c r="K870" t="b">
        <f t="shared" si="65"/>
        <v>1</v>
      </c>
      <c r="L870" t="b">
        <f t="shared" si="66"/>
        <v>1</v>
      </c>
      <c r="M870" t="b">
        <f t="shared" si="67"/>
        <v>1</v>
      </c>
      <c r="N870" t="b">
        <f t="shared" si="68"/>
        <v>1</v>
      </c>
      <c r="O870" s="13">
        <f t="shared" si="69"/>
        <v>-2.100000010614167E-4</v>
      </c>
    </row>
    <row r="871" spans="1:15" ht="40.799999999999997" hidden="1" x14ac:dyDescent="0.3">
      <c r="A871" s="1" t="s">
        <v>304</v>
      </c>
      <c r="B871" s="1" t="s">
        <v>1400</v>
      </c>
      <c r="C871" s="1" t="s">
        <v>277</v>
      </c>
      <c r="D871" s="2" t="s">
        <v>1600</v>
      </c>
      <c r="E871" s="3">
        <v>624.79999999999995</v>
      </c>
      <c r="F871" s="8" t="s">
        <v>304</v>
      </c>
      <c r="G871" s="9" t="s">
        <v>1400</v>
      </c>
      <c r="H871" s="9" t="s">
        <v>277</v>
      </c>
      <c r="I871" s="10" t="s">
        <v>1600</v>
      </c>
      <c r="J871" s="11">
        <v>624.79999999999995</v>
      </c>
      <c r="K871" t="b">
        <f t="shared" si="65"/>
        <v>1</v>
      </c>
      <c r="L871" t="b">
        <f t="shared" si="66"/>
        <v>1</v>
      </c>
      <c r="M871" t="b">
        <f t="shared" si="67"/>
        <v>1</v>
      </c>
      <c r="N871" t="b">
        <f t="shared" si="68"/>
        <v>1</v>
      </c>
      <c r="O871" s="13">
        <f t="shared" si="69"/>
        <v>0</v>
      </c>
    </row>
    <row r="872" spans="1:15" ht="40.799999999999997" hidden="1" x14ac:dyDescent="0.3">
      <c r="A872" s="1" t="s">
        <v>304</v>
      </c>
      <c r="B872" s="1" t="s">
        <v>1400</v>
      </c>
      <c r="C872" s="1" t="s">
        <v>279</v>
      </c>
      <c r="D872" s="2" t="s">
        <v>1601</v>
      </c>
      <c r="E872" s="3">
        <v>624.79999999999995</v>
      </c>
      <c r="F872" s="8" t="s">
        <v>304</v>
      </c>
      <c r="G872" s="9" t="s">
        <v>1400</v>
      </c>
      <c r="H872" s="9" t="s">
        <v>279</v>
      </c>
      <c r="I872" s="10" t="s">
        <v>1601</v>
      </c>
      <c r="J872" s="11">
        <v>624.79999999999995</v>
      </c>
      <c r="K872" t="b">
        <f t="shared" si="65"/>
        <v>1</v>
      </c>
      <c r="L872" t="b">
        <f t="shared" si="66"/>
        <v>1</v>
      </c>
      <c r="M872" t="b">
        <f t="shared" si="67"/>
        <v>1</v>
      </c>
      <c r="N872" t="b">
        <f t="shared" si="68"/>
        <v>1</v>
      </c>
      <c r="O872" s="13">
        <f t="shared" si="69"/>
        <v>0</v>
      </c>
    </row>
    <row r="873" spans="1:15" ht="91.8" hidden="1" x14ac:dyDescent="0.3">
      <c r="A873" s="1" t="s">
        <v>304</v>
      </c>
      <c r="B873" s="1" t="s">
        <v>1400</v>
      </c>
      <c r="C873" s="1" t="s">
        <v>278</v>
      </c>
      <c r="D873" s="2" t="s">
        <v>1602</v>
      </c>
      <c r="E873" s="3">
        <v>624.79999999999995</v>
      </c>
      <c r="F873" s="8" t="s">
        <v>304</v>
      </c>
      <c r="G873" s="9" t="s">
        <v>1400</v>
      </c>
      <c r="H873" s="9" t="s">
        <v>278</v>
      </c>
      <c r="I873" s="10" t="s">
        <v>1602</v>
      </c>
      <c r="J873" s="11">
        <v>624.79999999999995</v>
      </c>
      <c r="K873" t="b">
        <f t="shared" si="65"/>
        <v>1</v>
      </c>
      <c r="L873" t="b">
        <f t="shared" si="66"/>
        <v>1</v>
      </c>
      <c r="M873" t="b">
        <f t="shared" si="67"/>
        <v>1</v>
      </c>
      <c r="N873" t="b">
        <f t="shared" si="68"/>
        <v>1</v>
      </c>
      <c r="O873" s="13">
        <f t="shared" si="69"/>
        <v>0</v>
      </c>
    </row>
    <row r="874" spans="1:15" ht="81.599999999999994" hidden="1" x14ac:dyDescent="0.3">
      <c r="A874" s="1" t="s">
        <v>304</v>
      </c>
      <c r="B874" s="1" t="s">
        <v>1400</v>
      </c>
      <c r="C874" s="1" t="s">
        <v>272</v>
      </c>
      <c r="D874" s="2" t="s">
        <v>806</v>
      </c>
      <c r="E874" s="3">
        <v>291.7</v>
      </c>
      <c r="F874" s="8" t="s">
        <v>304</v>
      </c>
      <c r="G874" s="9" t="s">
        <v>1400</v>
      </c>
      <c r="H874" s="9" t="s">
        <v>272</v>
      </c>
      <c r="I874" s="10" t="s">
        <v>806</v>
      </c>
      <c r="J874" s="11">
        <v>291.7</v>
      </c>
      <c r="K874" t="b">
        <f t="shared" si="65"/>
        <v>1</v>
      </c>
      <c r="L874" t="b">
        <f t="shared" si="66"/>
        <v>1</v>
      </c>
      <c r="M874" t="b">
        <f t="shared" si="67"/>
        <v>1</v>
      </c>
      <c r="N874" t="b">
        <f t="shared" si="68"/>
        <v>1</v>
      </c>
      <c r="O874" s="13">
        <f t="shared" si="69"/>
        <v>0</v>
      </c>
    </row>
    <row r="875" spans="1:15" ht="51" hidden="1" x14ac:dyDescent="0.3">
      <c r="A875" s="1" t="s">
        <v>304</v>
      </c>
      <c r="B875" s="1" t="s">
        <v>1400</v>
      </c>
      <c r="C875" s="1" t="s">
        <v>273</v>
      </c>
      <c r="D875" s="2" t="s">
        <v>808</v>
      </c>
      <c r="E875" s="3">
        <v>333.1</v>
      </c>
      <c r="F875" s="8" t="s">
        <v>304</v>
      </c>
      <c r="G875" s="9" t="s">
        <v>1400</v>
      </c>
      <c r="H875" s="9" t="s">
        <v>273</v>
      </c>
      <c r="I875" s="10" t="s">
        <v>808</v>
      </c>
      <c r="J875" s="11">
        <v>333.1</v>
      </c>
      <c r="K875" t="b">
        <f t="shared" si="65"/>
        <v>1</v>
      </c>
      <c r="L875" t="b">
        <f t="shared" si="66"/>
        <v>1</v>
      </c>
      <c r="M875" t="b">
        <f t="shared" si="67"/>
        <v>1</v>
      </c>
      <c r="N875" t="b">
        <f t="shared" si="68"/>
        <v>1</v>
      </c>
      <c r="O875" s="13">
        <f t="shared" si="69"/>
        <v>0</v>
      </c>
    </row>
    <row r="876" spans="1:15" ht="40.799999999999997" hidden="1" x14ac:dyDescent="0.3">
      <c r="A876" s="1" t="s">
        <v>304</v>
      </c>
      <c r="B876" s="1" t="s">
        <v>1400</v>
      </c>
      <c r="C876" s="1" t="s">
        <v>266</v>
      </c>
      <c r="D876" s="2" t="s">
        <v>1593</v>
      </c>
      <c r="E876" s="3">
        <v>301.8</v>
      </c>
      <c r="F876" s="8" t="s">
        <v>304</v>
      </c>
      <c r="G876" s="9" t="s">
        <v>1400</v>
      </c>
      <c r="H876" s="9" t="s">
        <v>266</v>
      </c>
      <c r="I876" s="10" t="s">
        <v>1593</v>
      </c>
      <c r="J876" s="11">
        <v>301.8</v>
      </c>
      <c r="K876" t="b">
        <f t="shared" si="65"/>
        <v>1</v>
      </c>
      <c r="L876" t="b">
        <f t="shared" si="66"/>
        <v>1</v>
      </c>
      <c r="M876" t="b">
        <f t="shared" si="67"/>
        <v>1</v>
      </c>
      <c r="N876" t="b">
        <f t="shared" si="68"/>
        <v>1</v>
      </c>
      <c r="O876" s="13">
        <f t="shared" si="69"/>
        <v>0</v>
      </c>
    </row>
    <row r="877" spans="1:15" ht="61.2" hidden="1" x14ac:dyDescent="0.3">
      <c r="A877" s="1" t="s">
        <v>304</v>
      </c>
      <c r="B877" s="1" t="s">
        <v>1400</v>
      </c>
      <c r="C877" s="1" t="s">
        <v>267</v>
      </c>
      <c r="D877" s="2" t="s">
        <v>1594</v>
      </c>
      <c r="E877" s="3">
        <v>301.8</v>
      </c>
      <c r="F877" s="8" t="s">
        <v>304</v>
      </c>
      <c r="G877" s="9" t="s">
        <v>1400</v>
      </c>
      <c r="H877" s="9" t="s">
        <v>267</v>
      </c>
      <c r="I877" s="10" t="s">
        <v>1594</v>
      </c>
      <c r="J877" s="11">
        <v>301.8</v>
      </c>
      <c r="K877" t="b">
        <f t="shared" si="65"/>
        <v>1</v>
      </c>
      <c r="L877" t="b">
        <f t="shared" si="66"/>
        <v>1</v>
      </c>
      <c r="M877" t="b">
        <f t="shared" si="67"/>
        <v>1</v>
      </c>
      <c r="N877" t="b">
        <f t="shared" si="68"/>
        <v>1</v>
      </c>
      <c r="O877" s="13">
        <f t="shared" si="69"/>
        <v>0</v>
      </c>
    </row>
    <row r="878" spans="1:15" ht="61.2" hidden="1" x14ac:dyDescent="0.3">
      <c r="A878" s="1" t="s">
        <v>304</v>
      </c>
      <c r="B878" s="1" t="s">
        <v>1400</v>
      </c>
      <c r="C878" s="1" t="s">
        <v>274</v>
      </c>
      <c r="D878" s="2" t="s">
        <v>1603</v>
      </c>
      <c r="E878" s="3">
        <v>301.8</v>
      </c>
      <c r="F878" s="8" t="s">
        <v>304</v>
      </c>
      <c r="G878" s="9" t="s">
        <v>1400</v>
      </c>
      <c r="H878" s="9" t="s">
        <v>274</v>
      </c>
      <c r="I878" s="10" t="s">
        <v>1603</v>
      </c>
      <c r="J878" s="11">
        <v>301.8</v>
      </c>
      <c r="K878" t="b">
        <f t="shared" si="65"/>
        <v>1</v>
      </c>
      <c r="L878" t="b">
        <f t="shared" si="66"/>
        <v>1</v>
      </c>
      <c r="M878" t="b">
        <f t="shared" si="67"/>
        <v>1</v>
      </c>
      <c r="N878" t="b">
        <f t="shared" si="68"/>
        <v>1</v>
      </c>
      <c r="O878" s="13">
        <f t="shared" si="69"/>
        <v>0</v>
      </c>
    </row>
    <row r="879" spans="1:15" ht="61.2" hidden="1" x14ac:dyDescent="0.3">
      <c r="A879" s="1" t="s">
        <v>304</v>
      </c>
      <c r="B879" s="1" t="s">
        <v>1400</v>
      </c>
      <c r="C879" s="1" t="s">
        <v>92</v>
      </c>
      <c r="D879" s="2" t="s">
        <v>1493</v>
      </c>
      <c r="E879" s="3">
        <v>4489.5999999999995</v>
      </c>
      <c r="F879" s="8" t="s">
        <v>304</v>
      </c>
      <c r="G879" s="9" t="s">
        <v>1400</v>
      </c>
      <c r="H879" s="9" t="s">
        <v>92</v>
      </c>
      <c r="I879" s="10" t="s">
        <v>1493</v>
      </c>
      <c r="J879" s="11">
        <v>4489.6000000000004</v>
      </c>
      <c r="K879" t="b">
        <f t="shared" si="65"/>
        <v>1</v>
      </c>
      <c r="L879" t="b">
        <f t="shared" si="66"/>
        <v>1</v>
      </c>
      <c r="M879" t="b">
        <f t="shared" si="67"/>
        <v>1</v>
      </c>
      <c r="N879" t="b">
        <f t="shared" si="68"/>
        <v>1</v>
      </c>
      <c r="O879" s="13">
        <f t="shared" si="69"/>
        <v>0</v>
      </c>
    </row>
    <row r="880" spans="1:15" ht="40.799999999999997" hidden="1" x14ac:dyDescent="0.3">
      <c r="A880" s="1" t="s">
        <v>304</v>
      </c>
      <c r="B880" s="1" t="s">
        <v>1400</v>
      </c>
      <c r="C880" s="1" t="s">
        <v>102</v>
      </c>
      <c r="D880" s="2" t="s">
        <v>1498</v>
      </c>
      <c r="E880" s="3">
        <v>4489.5999999999995</v>
      </c>
      <c r="F880" s="8" t="s">
        <v>304</v>
      </c>
      <c r="G880" s="9" t="s">
        <v>1400</v>
      </c>
      <c r="H880" s="9" t="s">
        <v>102</v>
      </c>
      <c r="I880" s="10" t="s">
        <v>1498</v>
      </c>
      <c r="J880" s="11">
        <v>4489.6000000000004</v>
      </c>
      <c r="K880" t="b">
        <f t="shared" si="65"/>
        <v>1</v>
      </c>
      <c r="L880" t="b">
        <f t="shared" si="66"/>
        <v>1</v>
      </c>
      <c r="M880" t="b">
        <f t="shared" si="67"/>
        <v>1</v>
      </c>
      <c r="N880" t="b">
        <f t="shared" si="68"/>
        <v>1</v>
      </c>
      <c r="O880" s="13">
        <f t="shared" si="69"/>
        <v>0</v>
      </c>
    </row>
    <row r="881" spans="1:15" ht="132.6" hidden="1" x14ac:dyDescent="0.3">
      <c r="A881" s="1" t="s">
        <v>304</v>
      </c>
      <c r="B881" s="1" t="s">
        <v>1400</v>
      </c>
      <c r="C881" s="1" t="s">
        <v>275</v>
      </c>
      <c r="D881" s="2" t="s">
        <v>1604</v>
      </c>
      <c r="E881" s="3">
        <v>4489.5999999999995</v>
      </c>
      <c r="F881" s="8" t="s">
        <v>304</v>
      </c>
      <c r="G881" s="9" t="s">
        <v>1400</v>
      </c>
      <c r="H881" s="9" t="s">
        <v>275</v>
      </c>
      <c r="I881" s="10" t="s">
        <v>1604</v>
      </c>
      <c r="J881" s="11">
        <v>4489.6000000000004</v>
      </c>
      <c r="K881" t="b">
        <f t="shared" si="65"/>
        <v>1</v>
      </c>
      <c r="L881" t="b">
        <f t="shared" si="66"/>
        <v>1</v>
      </c>
      <c r="M881" t="b">
        <f t="shared" si="67"/>
        <v>1</v>
      </c>
      <c r="N881" t="b">
        <f t="shared" si="68"/>
        <v>1</v>
      </c>
      <c r="O881" s="13">
        <f t="shared" si="69"/>
        <v>0</v>
      </c>
    </row>
    <row r="882" spans="1:15" ht="40.799999999999997" hidden="1" x14ac:dyDescent="0.3">
      <c r="A882" s="1" t="s">
        <v>304</v>
      </c>
      <c r="B882" s="1" t="s">
        <v>1400</v>
      </c>
      <c r="C882" s="1" t="s">
        <v>280</v>
      </c>
      <c r="D882" s="2" t="s">
        <v>1605</v>
      </c>
      <c r="E882" s="3">
        <v>70</v>
      </c>
      <c r="F882" s="8" t="s">
        <v>304</v>
      </c>
      <c r="G882" s="9" t="s">
        <v>1400</v>
      </c>
      <c r="H882" s="9" t="s">
        <v>280</v>
      </c>
      <c r="I882" s="10" t="s">
        <v>1605</v>
      </c>
      <c r="J882" s="11">
        <v>70</v>
      </c>
      <c r="K882" t="b">
        <f t="shared" si="65"/>
        <v>1</v>
      </c>
      <c r="L882" t="b">
        <f t="shared" si="66"/>
        <v>1</v>
      </c>
      <c r="M882" t="b">
        <f t="shared" si="67"/>
        <v>1</v>
      </c>
      <c r="N882" t="b">
        <f t="shared" si="68"/>
        <v>1</v>
      </c>
      <c r="O882" s="13">
        <f t="shared" si="69"/>
        <v>0</v>
      </c>
    </row>
    <row r="883" spans="1:15" ht="91.8" hidden="1" x14ac:dyDescent="0.3">
      <c r="A883" s="1" t="s">
        <v>304</v>
      </c>
      <c r="B883" s="1" t="s">
        <v>1400</v>
      </c>
      <c r="C883" s="1" t="s">
        <v>281</v>
      </c>
      <c r="D883" s="2" t="s">
        <v>1606</v>
      </c>
      <c r="E883" s="3">
        <v>70</v>
      </c>
      <c r="F883" s="8" t="s">
        <v>304</v>
      </c>
      <c r="G883" s="9" t="s">
        <v>1400</v>
      </c>
      <c r="H883" s="9" t="s">
        <v>281</v>
      </c>
      <c r="I883" s="10" t="s">
        <v>1606</v>
      </c>
      <c r="J883" s="11">
        <v>70</v>
      </c>
      <c r="K883" t="b">
        <f t="shared" si="65"/>
        <v>1</v>
      </c>
      <c r="L883" t="b">
        <f t="shared" si="66"/>
        <v>1</v>
      </c>
      <c r="M883" t="b">
        <f t="shared" si="67"/>
        <v>1</v>
      </c>
      <c r="N883" t="b">
        <f t="shared" si="68"/>
        <v>1</v>
      </c>
      <c r="O883" s="13">
        <f t="shared" si="69"/>
        <v>0</v>
      </c>
    </row>
    <row r="884" spans="1:15" ht="51" hidden="1" x14ac:dyDescent="0.3">
      <c r="A884" s="1" t="s">
        <v>304</v>
      </c>
      <c r="B884" s="1" t="s">
        <v>1400</v>
      </c>
      <c r="C884" s="1" t="s">
        <v>282</v>
      </c>
      <c r="D884" s="2" t="s">
        <v>1607</v>
      </c>
      <c r="E884" s="3">
        <v>70</v>
      </c>
      <c r="F884" s="8" t="s">
        <v>304</v>
      </c>
      <c r="G884" s="9" t="s">
        <v>1400</v>
      </c>
      <c r="H884" s="9" t="s">
        <v>282</v>
      </c>
      <c r="I884" s="10" t="s">
        <v>1607</v>
      </c>
      <c r="J884" s="11">
        <v>70</v>
      </c>
      <c r="K884" t="b">
        <f t="shared" si="65"/>
        <v>1</v>
      </c>
      <c r="L884" t="b">
        <f t="shared" si="66"/>
        <v>1</v>
      </c>
      <c r="M884" t="b">
        <f t="shared" si="67"/>
        <v>1</v>
      </c>
      <c r="N884" t="b">
        <f t="shared" si="68"/>
        <v>1</v>
      </c>
      <c r="O884" s="13">
        <f t="shared" si="69"/>
        <v>0</v>
      </c>
    </row>
    <row r="885" spans="1:15" ht="40.799999999999997" hidden="1" x14ac:dyDescent="0.3">
      <c r="A885" s="1" t="s">
        <v>304</v>
      </c>
      <c r="B885" s="1" t="s">
        <v>1400</v>
      </c>
      <c r="C885" s="1" t="s">
        <v>276</v>
      </c>
      <c r="D885" s="2" t="s">
        <v>1190</v>
      </c>
      <c r="E885" s="3">
        <v>70</v>
      </c>
      <c r="F885" s="8" t="s">
        <v>304</v>
      </c>
      <c r="G885" s="9" t="s">
        <v>1400</v>
      </c>
      <c r="H885" s="9" t="s">
        <v>276</v>
      </c>
      <c r="I885" s="10" t="s">
        <v>1190</v>
      </c>
      <c r="J885" s="11">
        <v>70</v>
      </c>
      <c r="K885" t="b">
        <f t="shared" si="65"/>
        <v>1</v>
      </c>
      <c r="L885" t="b">
        <f t="shared" si="66"/>
        <v>1</v>
      </c>
      <c r="M885" t="b">
        <f t="shared" si="67"/>
        <v>1</v>
      </c>
      <c r="N885" t="b">
        <f t="shared" si="68"/>
        <v>1</v>
      </c>
      <c r="O885" s="13">
        <f t="shared" si="69"/>
        <v>0</v>
      </c>
    </row>
    <row r="886" spans="1:15" ht="40.799999999999997" hidden="1" x14ac:dyDescent="0.3">
      <c r="A886" s="1" t="s">
        <v>304</v>
      </c>
      <c r="B886" s="1" t="s">
        <v>1422</v>
      </c>
      <c r="C886" s="1" t="s">
        <v>266</v>
      </c>
      <c r="D886" s="2" t="s">
        <v>1593</v>
      </c>
      <c r="E886" s="3">
        <v>25992.245500000001</v>
      </c>
      <c r="F886" s="8" t="s">
        <v>304</v>
      </c>
      <c r="G886" s="9" t="s">
        <v>1422</v>
      </c>
      <c r="H886" s="9" t="s">
        <v>266</v>
      </c>
      <c r="I886" s="10" t="s">
        <v>1593</v>
      </c>
      <c r="J886" s="11">
        <v>25992.245999999999</v>
      </c>
      <c r="K886" t="b">
        <f t="shared" si="65"/>
        <v>1</v>
      </c>
      <c r="L886" t="b">
        <f t="shared" si="66"/>
        <v>1</v>
      </c>
      <c r="M886" t="b">
        <f t="shared" si="67"/>
        <v>1</v>
      </c>
      <c r="N886" t="b">
        <f t="shared" si="68"/>
        <v>1</v>
      </c>
      <c r="O886" s="13">
        <f t="shared" si="69"/>
        <v>-4.99999998282874E-4</v>
      </c>
    </row>
    <row r="887" spans="1:15" ht="61.2" hidden="1" x14ac:dyDescent="0.3">
      <c r="A887" s="1" t="s">
        <v>304</v>
      </c>
      <c r="B887" s="1" t="s">
        <v>1422</v>
      </c>
      <c r="C887" s="1" t="s">
        <v>267</v>
      </c>
      <c r="D887" s="2" t="s">
        <v>1594</v>
      </c>
      <c r="E887" s="3">
        <v>25992.245500000001</v>
      </c>
      <c r="F887" s="8" t="s">
        <v>304</v>
      </c>
      <c r="G887" s="9" t="s">
        <v>1422</v>
      </c>
      <c r="H887" s="9" t="s">
        <v>267</v>
      </c>
      <c r="I887" s="10" t="s">
        <v>1594</v>
      </c>
      <c r="J887" s="11">
        <v>25992.245999999999</v>
      </c>
      <c r="K887" t="b">
        <f t="shared" si="65"/>
        <v>1</v>
      </c>
      <c r="L887" t="b">
        <f t="shared" si="66"/>
        <v>1</v>
      </c>
      <c r="M887" t="b">
        <f t="shared" si="67"/>
        <v>1</v>
      </c>
      <c r="N887" t="b">
        <f t="shared" si="68"/>
        <v>1</v>
      </c>
      <c r="O887" s="13">
        <f t="shared" si="69"/>
        <v>-4.99999998282874E-4</v>
      </c>
    </row>
    <row r="888" spans="1:15" ht="51" hidden="1" x14ac:dyDescent="0.3">
      <c r="A888" s="1" t="s">
        <v>304</v>
      </c>
      <c r="B888" s="1" t="s">
        <v>1422</v>
      </c>
      <c r="C888" s="1" t="s">
        <v>284</v>
      </c>
      <c r="D888" s="2" t="s">
        <v>1611</v>
      </c>
      <c r="E888" s="3">
        <v>23209.945500000002</v>
      </c>
      <c r="F888" s="8" t="s">
        <v>304</v>
      </c>
      <c r="G888" s="9" t="s">
        <v>1422</v>
      </c>
      <c r="H888" s="9" t="s">
        <v>284</v>
      </c>
      <c r="I888" s="10" t="s">
        <v>1611</v>
      </c>
      <c r="J888" s="11">
        <v>23209.946</v>
      </c>
      <c r="K888" t="b">
        <f t="shared" si="65"/>
        <v>1</v>
      </c>
      <c r="L888" t="b">
        <f t="shared" si="66"/>
        <v>1</v>
      </c>
      <c r="M888" t="b">
        <f t="shared" si="67"/>
        <v>1</v>
      </c>
      <c r="N888" t="b">
        <f t="shared" si="68"/>
        <v>1</v>
      </c>
      <c r="O888" s="13">
        <f t="shared" si="69"/>
        <v>-4.99999998282874E-4</v>
      </c>
    </row>
    <row r="889" spans="1:15" ht="51" hidden="1" x14ac:dyDescent="0.3">
      <c r="A889" s="1" t="s">
        <v>304</v>
      </c>
      <c r="B889" s="1" t="s">
        <v>1422</v>
      </c>
      <c r="C889" s="1" t="s">
        <v>285</v>
      </c>
      <c r="D889" s="2" t="s">
        <v>1612</v>
      </c>
      <c r="E889" s="3">
        <v>2782.3</v>
      </c>
      <c r="F889" s="8" t="s">
        <v>304</v>
      </c>
      <c r="G889" s="9" t="s">
        <v>1422</v>
      </c>
      <c r="H889" s="9" t="s">
        <v>285</v>
      </c>
      <c r="I889" s="10" t="s">
        <v>1612</v>
      </c>
      <c r="J889" s="11">
        <v>2782.3</v>
      </c>
      <c r="K889" t="b">
        <f t="shared" si="65"/>
        <v>1</v>
      </c>
      <c r="L889" t="b">
        <f t="shared" si="66"/>
        <v>1</v>
      </c>
      <c r="M889" t="b">
        <f t="shared" si="67"/>
        <v>1</v>
      </c>
      <c r="N889" t="b">
        <f t="shared" si="68"/>
        <v>1</v>
      </c>
      <c r="O889" s="13">
        <f t="shared" si="69"/>
        <v>0</v>
      </c>
    </row>
    <row r="890" spans="1:15" ht="51" hidden="1" x14ac:dyDescent="0.3">
      <c r="A890" s="1" t="s">
        <v>304</v>
      </c>
      <c r="B890" s="1" t="s">
        <v>1422</v>
      </c>
      <c r="C890" s="1" t="s">
        <v>289</v>
      </c>
      <c r="D890" s="2" t="s">
        <v>1613</v>
      </c>
      <c r="E890" s="3">
        <v>3176.1</v>
      </c>
      <c r="F890" s="8" t="s">
        <v>304</v>
      </c>
      <c r="G890" s="9" t="s">
        <v>1422</v>
      </c>
      <c r="H890" s="9" t="s">
        <v>289</v>
      </c>
      <c r="I890" s="10" t="s">
        <v>1613</v>
      </c>
      <c r="J890" s="11">
        <v>3176.1</v>
      </c>
      <c r="K890" t="b">
        <f t="shared" si="65"/>
        <v>1</v>
      </c>
      <c r="L890" t="b">
        <f t="shared" si="66"/>
        <v>1</v>
      </c>
      <c r="M890" t="b">
        <f t="shared" si="67"/>
        <v>1</v>
      </c>
      <c r="N890" t="b">
        <f t="shared" si="68"/>
        <v>1</v>
      </c>
      <c r="O890" s="13">
        <f t="shared" si="69"/>
        <v>0</v>
      </c>
    </row>
    <row r="891" spans="1:15" ht="91.8" hidden="1" x14ac:dyDescent="0.3">
      <c r="A891" s="1" t="s">
        <v>304</v>
      </c>
      <c r="B891" s="1" t="s">
        <v>1422</v>
      </c>
      <c r="C891" s="1" t="s">
        <v>290</v>
      </c>
      <c r="D891" s="2" t="s">
        <v>1614</v>
      </c>
      <c r="E891" s="3">
        <v>3176.1</v>
      </c>
      <c r="F891" s="8" t="s">
        <v>304</v>
      </c>
      <c r="G891" s="9" t="s">
        <v>1422</v>
      </c>
      <c r="H891" s="9" t="s">
        <v>290</v>
      </c>
      <c r="I891" s="10" t="s">
        <v>1614</v>
      </c>
      <c r="J891" s="11">
        <v>3176.1</v>
      </c>
      <c r="K891" t="b">
        <f t="shared" si="65"/>
        <v>1</v>
      </c>
      <c r="L891" t="b">
        <f t="shared" si="66"/>
        <v>1</v>
      </c>
      <c r="M891" t="b">
        <f t="shared" si="67"/>
        <v>1</v>
      </c>
      <c r="N891" t="b">
        <f t="shared" si="68"/>
        <v>1</v>
      </c>
      <c r="O891" s="13">
        <f t="shared" si="69"/>
        <v>0</v>
      </c>
    </row>
    <row r="892" spans="1:15" ht="60" hidden="1" x14ac:dyDescent="0.3">
      <c r="A892" s="1" t="s">
        <v>304</v>
      </c>
      <c r="B892" s="1" t="s">
        <v>1422</v>
      </c>
      <c r="C892" s="1" t="s">
        <v>291</v>
      </c>
      <c r="D892" s="2" t="s">
        <v>1615</v>
      </c>
      <c r="E892" s="3">
        <v>3176.1</v>
      </c>
      <c r="F892" s="8" t="s">
        <v>304</v>
      </c>
      <c r="G892" s="9" t="s">
        <v>1422</v>
      </c>
      <c r="H892" s="9" t="s">
        <v>291</v>
      </c>
      <c r="I892" s="10" t="s">
        <v>1615</v>
      </c>
      <c r="J892" s="11">
        <v>3176.1</v>
      </c>
      <c r="K892" t="b">
        <f t="shared" si="65"/>
        <v>1</v>
      </c>
      <c r="L892" t="b">
        <f t="shared" si="66"/>
        <v>1</v>
      </c>
      <c r="M892" t="b">
        <f t="shared" si="67"/>
        <v>1</v>
      </c>
      <c r="N892" t="b">
        <f t="shared" si="68"/>
        <v>1</v>
      </c>
      <c r="O892" s="13">
        <f t="shared" si="69"/>
        <v>0</v>
      </c>
    </row>
    <row r="893" spans="1:15" ht="61.2" hidden="1" x14ac:dyDescent="0.3">
      <c r="A893" s="1" t="s">
        <v>304</v>
      </c>
      <c r="B893" s="1" t="s">
        <v>1422</v>
      </c>
      <c r="C893" s="1" t="s">
        <v>286</v>
      </c>
      <c r="D893" s="2" t="s">
        <v>874</v>
      </c>
      <c r="E893" s="3">
        <v>3176.1</v>
      </c>
      <c r="F893" s="8" t="s">
        <v>304</v>
      </c>
      <c r="G893" s="9" t="s">
        <v>1422</v>
      </c>
      <c r="H893" s="9" t="s">
        <v>286</v>
      </c>
      <c r="I893" s="10" t="s">
        <v>874</v>
      </c>
      <c r="J893" s="11">
        <v>3176.1</v>
      </c>
      <c r="K893" t="b">
        <f t="shared" si="65"/>
        <v>1</v>
      </c>
      <c r="L893" t="b">
        <f t="shared" si="66"/>
        <v>1</v>
      </c>
      <c r="M893" t="b">
        <f t="shared" si="67"/>
        <v>1</v>
      </c>
      <c r="N893" t="b">
        <f t="shared" si="68"/>
        <v>1</v>
      </c>
      <c r="O893" s="13">
        <f t="shared" si="69"/>
        <v>0</v>
      </c>
    </row>
    <row r="894" spans="1:15" ht="61.2" hidden="1" x14ac:dyDescent="0.3">
      <c r="A894" s="1" t="s">
        <v>304</v>
      </c>
      <c r="B894" s="1" t="s">
        <v>1422</v>
      </c>
      <c r="C894" s="1" t="s">
        <v>269</v>
      </c>
      <c r="D894" s="2" t="s">
        <v>1597</v>
      </c>
      <c r="E894" s="3">
        <v>2420.5</v>
      </c>
      <c r="F894" s="8" t="s">
        <v>304</v>
      </c>
      <c r="G894" s="9" t="s">
        <v>1422</v>
      </c>
      <c r="H894" s="9" t="s">
        <v>269</v>
      </c>
      <c r="I894" s="10" t="s">
        <v>1597</v>
      </c>
      <c r="J894" s="11">
        <v>2420.5</v>
      </c>
      <c r="K894" t="b">
        <f t="shared" si="65"/>
        <v>1</v>
      </c>
      <c r="L894" t="b">
        <f t="shared" si="66"/>
        <v>1</v>
      </c>
      <c r="M894" t="b">
        <f t="shared" si="67"/>
        <v>1</v>
      </c>
      <c r="N894" t="b">
        <f t="shared" si="68"/>
        <v>1</v>
      </c>
      <c r="O894" s="13">
        <f t="shared" si="69"/>
        <v>0</v>
      </c>
    </row>
    <row r="895" spans="1:15" ht="61.2" hidden="1" x14ac:dyDescent="0.3">
      <c r="A895" s="1" t="s">
        <v>304</v>
      </c>
      <c r="B895" s="1" t="s">
        <v>1422</v>
      </c>
      <c r="C895" s="1" t="s">
        <v>292</v>
      </c>
      <c r="D895" s="2" t="s">
        <v>1616</v>
      </c>
      <c r="E895" s="3">
        <v>2420.5</v>
      </c>
      <c r="F895" s="8" t="s">
        <v>304</v>
      </c>
      <c r="G895" s="9" t="s">
        <v>1422</v>
      </c>
      <c r="H895" s="9" t="s">
        <v>292</v>
      </c>
      <c r="I895" s="10" t="s">
        <v>1616</v>
      </c>
      <c r="J895" s="11">
        <v>2420.5</v>
      </c>
      <c r="K895" t="b">
        <f t="shared" si="65"/>
        <v>1</v>
      </c>
      <c r="L895" t="b">
        <f t="shared" si="66"/>
        <v>1</v>
      </c>
      <c r="M895" t="b">
        <f t="shared" si="67"/>
        <v>1</v>
      </c>
      <c r="N895" t="b">
        <f t="shared" si="68"/>
        <v>1</v>
      </c>
      <c r="O895" s="13">
        <f t="shared" si="69"/>
        <v>0</v>
      </c>
    </row>
    <row r="896" spans="1:15" ht="81.599999999999994" hidden="1" x14ac:dyDescent="0.3">
      <c r="A896" s="1" t="s">
        <v>304</v>
      </c>
      <c r="B896" s="1" t="s">
        <v>1422</v>
      </c>
      <c r="C896" s="1" t="s">
        <v>293</v>
      </c>
      <c r="D896" s="2" t="s">
        <v>1617</v>
      </c>
      <c r="E896" s="3">
        <v>2420.5</v>
      </c>
      <c r="F896" s="8" t="s">
        <v>304</v>
      </c>
      <c r="G896" s="9" t="s">
        <v>1422</v>
      </c>
      <c r="H896" s="9" t="s">
        <v>293</v>
      </c>
      <c r="I896" s="10" t="s">
        <v>1617</v>
      </c>
      <c r="J896" s="11">
        <v>2420.5</v>
      </c>
      <c r="K896" t="b">
        <f t="shared" si="65"/>
        <v>1</v>
      </c>
      <c r="L896" t="b">
        <f t="shared" si="66"/>
        <v>1</v>
      </c>
      <c r="M896" t="b">
        <f t="shared" si="67"/>
        <v>1</v>
      </c>
      <c r="N896" t="b">
        <f t="shared" si="68"/>
        <v>1</v>
      </c>
      <c r="O896" s="13">
        <f t="shared" si="69"/>
        <v>0</v>
      </c>
    </row>
    <row r="897" spans="1:15" ht="40.799999999999997" hidden="1" x14ac:dyDescent="0.3">
      <c r="A897" s="1" t="s">
        <v>304</v>
      </c>
      <c r="B897" s="1" t="s">
        <v>1422</v>
      </c>
      <c r="C897" s="1" t="s">
        <v>287</v>
      </c>
      <c r="D897" s="2" t="s">
        <v>1158</v>
      </c>
      <c r="E897" s="3">
        <v>2420.5</v>
      </c>
      <c r="F897" s="8" t="s">
        <v>304</v>
      </c>
      <c r="G897" s="9" t="s">
        <v>1422</v>
      </c>
      <c r="H897" s="9" t="s">
        <v>287</v>
      </c>
      <c r="I897" s="10" t="s">
        <v>1158</v>
      </c>
      <c r="J897" s="11">
        <v>2420.5</v>
      </c>
      <c r="K897" t="b">
        <f t="shared" si="65"/>
        <v>1</v>
      </c>
      <c r="L897" t="b">
        <f t="shared" si="66"/>
        <v>1</v>
      </c>
      <c r="M897" t="b">
        <f t="shared" si="67"/>
        <v>1</v>
      </c>
      <c r="N897" t="b">
        <f t="shared" si="68"/>
        <v>1</v>
      </c>
      <c r="O897" s="13">
        <f t="shared" si="69"/>
        <v>0</v>
      </c>
    </row>
    <row r="898" spans="1:15" ht="51" hidden="1" x14ac:dyDescent="0.3">
      <c r="A898" s="1" t="s">
        <v>304</v>
      </c>
      <c r="B898" s="1" t="s">
        <v>1422</v>
      </c>
      <c r="C898" s="1" t="s">
        <v>62</v>
      </c>
      <c r="D898" s="2" t="s">
        <v>1196</v>
      </c>
      <c r="E898" s="3">
        <v>330.5</v>
      </c>
      <c r="F898" s="8" t="s">
        <v>304</v>
      </c>
      <c r="G898" s="9" t="s">
        <v>1422</v>
      </c>
      <c r="H898" s="9" t="s">
        <v>62</v>
      </c>
      <c r="I898" s="10" t="s">
        <v>1196</v>
      </c>
      <c r="J898" s="11">
        <v>330.5</v>
      </c>
      <c r="K898" t="b">
        <f t="shared" si="65"/>
        <v>1</v>
      </c>
      <c r="L898" t="b">
        <f t="shared" si="66"/>
        <v>1</v>
      </c>
      <c r="M898" t="b">
        <f t="shared" si="67"/>
        <v>1</v>
      </c>
      <c r="N898" t="b">
        <f t="shared" si="68"/>
        <v>1</v>
      </c>
      <c r="O898" s="13">
        <f t="shared" si="69"/>
        <v>0</v>
      </c>
    </row>
    <row r="899" spans="1:15" ht="71.400000000000006" hidden="1" x14ac:dyDescent="0.3">
      <c r="A899" s="1" t="s">
        <v>304</v>
      </c>
      <c r="B899" s="1" t="s">
        <v>1422</v>
      </c>
      <c r="C899" s="1" t="s">
        <v>527</v>
      </c>
      <c r="D899" s="2" t="s">
        <v>114</v>
      </c>
      <c r="E899" s="3">
        <v>330.5</v>
      </c>
      <c r="F899" s="8" t="s">
        <v>304</v>
      </c>
      <c r="G899" s="9" t="s">
        <v>1422</v>
      </c>
      <c r="H899" s="9" t="s">
        <v>527</v>
      </c>
      <c r="I899" s="10" t="s">
        <v>114</v>
      </c>
      <c r="J899" s="11">
        <v>330.5</v>
      </c>
      <c r="K899" t="b">
        <f t="shared" ref="K899:K962" si="70">EXACT(A899,F899)</f>
        <v>1</v>
      </c>
      <c r="L899" t="b">
        <f t="shared" ref="L899:L962" si="71">EXACT(B899,G899)</f>
        <v>1</v>
      </c>
      <c r="M899" t="b">
        <f t="shared" ref="M899:M962" si="72">EXACT(C899,H899)</f>
        <v>1</v>
      </c>
      <c r="N899" t="b">
        <f t="shared" ref="N899:N962" si="73">EXACT(D899,I899)</f>
        <v>1</v>
      </c>
      <c r="O899" s="13">
        <f t="shared" ref="O899:O962" si="74">E899-J899</f>
        <v>0</v>
      </c>
    </row>
    <row r="900" spans="1:15" ht="51" hidden="1" x14ac:dyDescent="0.3">
      <c r="A900" s="1" t="s">
        <v>304</v>
      </c>
      <c r="B900" s="1" t="s">
        <v>1423</v>
      </c>
      <c r="C900" s="1" t="s">
        <v>263</v>
      </c>
      <c r="D900" s="2" t="s">
        <v>1459</v>
      </c>
      <c r="E900" s="3">
        <v>9869.7000000000007</v>
      </c>
      <c r="F900" s="8" t="s">
        <v>304</v>
      </c>
      <c r="G900" s="9" t="s">
        <v>1423</v>
      </c>
      <c r="H900" s="9" t="s">
        <v>263</v>
      </c>
      <c r="I900" s="10" t="s">
        <v>1459</v>
      </c>
      <c r="J900" s="11">
        <v>9869.7000000000007</v>
      </c>
      <c r="K900" t="b">
        <f t="shared" si="70"/>
        <v>1</v>
      </c>
      <c r="L900" t="b">
        <f t="shared" si="71"/>
        <v>1</v>
      </c>
      <c r="M900" t="b">
        <f t="shared" si="72"/>
        <v>1</v>
      </c>
      <c r="N900" t="b">
        <f t="shared" si="73"/>
        <v>1</v>
      </c>
      <c r="O900" s="13">
        <f t="shared" si="74"/>
        <v>0</v>
      </c>
    </row>
    <row r="901" spans="1:15" ht="40.799999999999997" hidden="1" x14ac:dyDescent="0.3">
      <c r="A901" s="1" t="s">
        <v>304</v>
      </c>
      <c r="B901" s="1" t="s">
        <v>1423</v>
      </c>
      <c r="C901" s="1" t="s">
        <v>295</v>
      </c>
      <c r="D901" s="2" t="s">
        <v>1618</v>
      </c>
      <c r="E901" s="3">
        <v>9869.7000000000007</v>
      </c>
      <c r="F901" s="8" t="s">
        <v>304</v>
      </c>
      <c r="G901" s="9" t="s">
        <v>1423</v>
      </c>
      <c r="H901" s="9" t="s">
        <v>295</v>
      </c>
      <c r="I901" s="10" t="s">
        <v>1618</v>
      </c>
      <c r="J901" s="11">
        <v>9869.7000000000007</v>
      </c>
      <c r="K901" t="b">
        <f t="shared" si="70"/>
        <v>1</v>
      </c>
      <c r="L901" t="b">
        <f t="shared" si="71"/>
        <v>1</v>
      </c>
      <c r="M901" t="b">
        <f t="shared" si="72"/>
        <v>1</v>
      </c>
      <c r="N901" t="b">
        <f t="shared" si="73"/>
        <v>1</v>
      </c>
      <c r="O901" s="13">
        <f t="shared" si="74"/>
        <v>0</v>
      </c>
    </row>
    <row r="902" spans="1:15" ht="48" hidden="1" x14ac:dyDescent="0.3">
      <c r="A902" s="1" t="s">
        <v>304</v>
      </c>
      <c r="B902" s="1" t="s">
        <v>1423</v>
      </c>
      <c r="C902" s="1" t="s">
        <v>296</v>
      </c>
      <c r="D902" s="2" t="s">
        <v>1619</v>
      </c>
      <c r="E902" s="3">
        <v>9869.7000000000007</v>
      </c>
      <c r="F902" s="8" t="s">
        <v>304</v>
      </c>
      <c r="G902" s="9" t="s">
        <v>1423</v>
      </c>
      <c r="H902" s="9" t="s">
        <v>296</v>
      </c>
      <c r="I902" s="10" t="s">
        <v>1619</v>
      </c>
      <c r="J902" s="11">
        <v>9869.7000000000007</v>
      </c>
      <c r="K902" t="b">
        <f t="shared" si="70"/>
        <v>1</v>
      </c>
      <c r="L902" t="b">
        <f t="shared" si="71"/>
        <v>1</v>
      </c>
      <c r="M902" t="b">
        <f t="shared" si="72"/>
        <v>1</v>
      </c>
      <c r="N902" t="b">
        <f t="shared" si="73"/>
        <v>1</v>
      </c>
      <c r="O902" s="13">
        <f t="shared" si="74"/>
        <v>0</v>
      </c>
    </row>
    <row r="903" spans="1:15" ht="61.2" hidden="1" x14ac:dyDescent="0.3">
      <c r="A903" s="1" t="s">
        <v>304</v>
      </c>
      <c r="B903" s="1" t="s">
        <v>1423</v>
      </c>
      <c r="C903" s="1" t="s">
        <v>294</v>
      </c>
      <c r="D903" s="2" t="s">
        <v>710</v>
      </c>
      <c r="E903" s="3">
        <v>9869.7000000000007</v>
      </c>
      <c r="F903" s="8" t="s">
        <v>304</v>
      </c>
      <c r="G903" s="9" t="s">
        <v>1423</v>
      </c>
      <c r="H903" s="9" t="s">
        <v>294</v>
      </c>
      <c r="I903" s="10" t="s">
        <v>710</v>
      </c>
      <c r="J903" s="11">
        <v>9869.7000000000007</v>
      </c>
      <c r="K903" t="b">
        <f t="shared" si="70"/>
        <v>1</v>
      </c>
      <c r="L903" t="b">
        <f t="shared" si="71"/>
        <v>1</v>
      </c>
      <c r="M903" t="b">
        <f t="shared" si="72"/>
        <v>1</v>
      </c>
      <c r="N903" t="b">
        <f t="shared" si="73"/>
        <v>1</v>
      </c>
      <c r="O903" s="13">
        <f t="shared" si="74"/>
        <v>0</v>
      </c>
    </row>
    <row r="904" spans="1:15" ht="51" hidden="1" x14ac:dyDescent="0.3">
      <c r="A904" s="1" t="s">
        <v>304</v>
      </c>
      <c r="B904" s="1" t="s">
        <v>1423</v>
      </c>
      <c r="C904" s="1" t="s">
        <v>62</v>
      </c>
      <c r="D904" s="2" t="s">
        <v>1196</v>
      </c>
      <c r="E904" s="3">
        <v>32</v>
      </c>
      <c r="F904" s="8" t="s">
        <v>304</v>
      </c>
      <c r="G904" s="9" t="s">
        <v>1423</v>
      </c>
      <c r="H904" s="9" t="s">
        <v>62</v>
      </c>
      <c r="I904" s="10" t="s">
        <v>1196</v>
      </c>
      <c r="J904" s="11">
        <v>32</v>
      </c>
      <c r="K904" t="b">
        <f t="shared" si="70"/>
        <v>1</v>
      </c>
      <c r="L904" t="b">
        <f t="shared" si="71"/>
        <v>1</v>
      </c>
      <c r="M904" t="b">
        <f t="shared" si="72"/>
        <v>1</v>
      </c>
      <c r="N904" t="b">
        <f t="shared" si="73"/>
        <v>1</v>
      </c>
      <c r="O904" s="13">
        <f t="shared" si="74"/>
        <v>0</v>
      </c>
    </row>
    <row r="905" spans="1:15" ht="36" hidden="1" x14ac:dyDescent="0.3">
      <c r="A905" s="1" t="s">
        <v>304</v>
      </c>
      <c r="B905" s="1" t="s">
        <v>1423</v>
      </c>
      <c r="C905" s="1" t="s">
        <v>83</v>
      </c>
      <c r="D905" s="2" t="s">
        <v>1288</v>
      </c>
      <c r="E905" s="3">
        <v>32</v>
      </c>
      <c r="F905" s="8" t="s">
        <v>304</v>
      </c>
      <c r="G905" s="9" t="s">
        <v>1423</v>
      </c>
      <c r="H905" s="9" t="s">
        <v>83</v>
      </c>
      <c r="I905" s="10" t="s">
        <v>1288</v>
      </c>
      <c r="J905" s="11">
        <v>32</v>
      </c>
      <c r="K905" t="b">
        <f t="shared" si="70"/>
        <v>1</v>
      </c>
      <c r="L905" t="b">
        <f t="shared" si="71"/>
        <v>1</v>
      </c>
      <c r="M905" t="b">
        <f t="shared" si="72"/>
        <v>1</v>
      </c>
      <c r="N905" t="b">
        <f t="shared" si="73"/>
        <v>1</v>
      </c>
      <c r="O905" s="13">
        <f t="shared" si="74"/>
        <v>0</v>
      </c>
    </row>
    <row r="906" spans="1:15" ht="30.6" hidden="1" x14ac:dyDescent="0.3">
      <c r="A906" s="1" t="s">
        <v>304</v>
      </c>
      <c r="B906" s="1" t="s">
        <v>1423</v>
      </c>
      <c r="C906" s="1" t="s">
        <v>1358</v>
      </c>
      <c r="D906" s="2" t="s">
        <v>1359</v>
      </c>
      <c r="E906" s="3">
        <v>32</v>
      </c>
      <c r="F906" s="8" t="s">
        <v>304</v>
      </c>
      <c r="G906" s="9" t="s">
        <v>1423</v>
      </c>
      <c r="H906" s="9" t="s">
        <v>1358</v>
      </c>
      <c r="I906" s="10" t="s">
        <v>1359</v>
      </c>
      <c r="J906" s="11">
        <v>32</v>
      </c>
      <c r="K906" t="b">
        <f t="shared" si="70"/>
        <v>1</v>
      </c>
      <c r="L906" t="b">
        <f t="shared" si="71"/>
        <v>1</v>
      </c>
      <c r="M906" t="b">
        <f t="shared" si="72"/>
        <v>1</v>
      </c>
      <c r="N906" t="b">
        <f t="shared" si="73"/>
        <v>1</v>
      </c>
      <c r="O906" s="13">
        <f t="shared" si="74"/>
        <v>0</v>
      </c>
    </row>
    <row r="907" spans="1:15" ht="51" hidden="1" x14ac:dyDescent="0.3">
      <c r="A907" s="1" t="s">
        <v>304</v>
      </c>
      <c r="B907" s="1" t="s">
        <v>1402</v>
      </c>
      <c r="C907" s="1" t="s">
        <v>112</v>
      </c>
      <c r="D907" s="2" t="s">
        <v>1504</v>
      </c>
      <c r="E907" s="3">
        <v>2416</v>
      </c>
      <c r="F907" s="8" t="s">
        <v>304</v>
      </c>
      <c r="G907" s="9" t="s">
        <v>1402</v>
      </c>
      <c r="H907" s="9" t="s">
        <v>112</v>
      </c>
      <c r="I907" s="10" t="s">
        <v>1504</v>
      </c>
      <c r="J907" s="11">
        <v>2416</v>
      </c>
      <c r="K907" t="b">
        <f t="shared" si="70"/>
        <v>1</v>
      </c>
      <c r="L907" t="b">
        <f t="shared" si="71"/>
        <v>1</v>
      </c>
      <c r="M907" t="b">
        <f t="shared" si="72"/>
        <v>1</v>
      </c>
      <c r="N907" t="b">
        <f t="shared" si="73"/>
        <v>1</v>
      </c>
      <c r="O907" s="13">
        <f t="shared" si="74"/>
        <v>0</v>
      </c>
    </row>
    <row r="908" spans="1:15" ht="40.799999999999997" hidden="1" x14ac:dyDescent="0.3">
      <c r="A908" s="1" t="s">
        <v>304</v>
      </c>
      <c r="B908" s="1" t="s">
        <v>1402</v>
      </c>
      <c r="C908" s="1" t="s">
        <v>131</v>
      </c>
      <c r="D908" s="2" t="s">
        <v>1505</v>
      </c>
      <c r="E908" s="3">
        <v>2416</v>
      </c>
      <c r="F908" s="8" t="s">
        <v>304</v>
      </c>
      <c r="G908" s="9" t="s">
        <v>1402</v>
      </c>
      <c r="H908" s="9" t="s">
        <v>131</v>
      </c>
      <c r="I908" s="10" t="s">
        <v>1505</v>
      </c>
      <c r="J908" s="11">
        <v>2416</v>
      </c>
      <c r="K908" t="b">
        <f t="shared" si="70"/>
        <v>1</v>
      </c>
      <c r="L908" t="b">
        <f t="shared" si="71"/>
        <v>1</v>
      </c>
      <c r="M908" t="b">
        <f t="shared" si="72"/>
        <v>1</v>
      </c>
      <c r="N908" t="b">
        <f t="shared" si="73"/>
        <v>1</v>
      </c>
      <c r="O908" s="13">
        <f t="shared" si="74"/>
        <v>0</v>
      </c>
    </row>
    <row r="909" spans="1:15" ht="60" hidden="1" x14ac:dyDescent="0.3">
      <c r="A909" s="1" t="s">
        <v>304</v>
      </c>
      <c r="B909" s="1" t="s">
        <v>1402</v>
      </c>
      <c r="C909" s="1" t="s">
        <v>132</v>
      </c>
      <c r="D909" s="2" t="s">
        <v>1506</v>
      </c>
      <c r="E909" s="3">
        <v>1327.5</v>
      </c>
      <c r="F909" s="8" t="s">
        <v>304</v>
      </c>
      <c r="G909" s="9" t="s">
        <v>1402</v>
      </c>
      <c r="H909" s="9" t="s">
        <v>132</v>
      </c>
      <c r="I909" s="10" t="s">
        <v>1506</v>
      </c>
      <c r="J909" s="11">
        <v>1327.5</v>
      </c>
      <c r="K909" t="b">
        <f t="shared" si="70"/>
        <v>1</v>
      </c>
      <c r="L909" t="b">
        <f t="shared" si="71"/>
        <v>1</v>
      </c>
      <c r="M909" t="b">
        <f t="shared" si="72"/>
        <v>1</v>
      </c>
      <c r="N909" t="b">
        <f t="shared" si="73"/>
        <v>1</v>
      </c>
      <c r="O909" s="13">
        <f t="shared" si="74"/>
        <v>0</v>
      </c>
    </row>
    <row r="910" spans="1:15" ht="40.799999999999997" hidden="1" x14ac:dyDescent="0.3">
      <c r="A910" s="1" t="s">
        <v>304</v>
      </c>
      <c r="B910" s="1" t="s">
        <v>1402</v>
      </c>
      <c r="C910" s="1" t="s">
        <v>137</v>
      </c>
      <c r="D910" s="2" t="s">
        <v>885</v>
      </c>
      <c r="E910" s="3">
        <v>1327.5</v>
      </c>
      <c r="F910" s="8" t="s">
        <v>304</v>
      </c>
      <c r="G910" s="9" t="s">
        <v>1402</v>
      </c>
      <c r="H910" s="9" t="s">
        <v>137</v>
      </c>
      <c r="I910" s="10" t="s">
        <v>885</v>
      </c>
      <c r="J910" s="11">
        <v>1327.5</v>
      </c>
      <c r="K910" t="b">
        <f t="shared" si="70"/>
        <v>1</v>
      </c>
      <c r="L910" t="b">
        <f t="shared" si="71"/>
        <v>1</v>
      </c>
      <c r="M910" t="b">
        <f t="shared" si="72"/>
        <v>1</v>
      </c>
      <c r="N910" t="b">
        <f t="shared" si="73"/>
        <v>1</v>
      </c>
      <c r="O910" s="13">
        <f t="shared" si="74"/>
        <v>0</v>
      </c>
    </row>
    <row r="911" spans="1:15" ht="40.799999999999997" hidden="1" x14ac:dyDescent="0.3">
      <c r="A911" s="1" t="s">
        <v>304</v>
      </c>
      <c r="B911" s="1" t="s">
        <v>1402</v>
      </c>
      <c r="C911" s="1" t="s">
        <v>298</v>
      </c>
      <c r="D911" s="2" t="s">
        <v>1620</v>
      </c>
      <c r="E911" s="3">
        <v>1088.5</v>
      </c>
      <c r="F911" s="8" t="s">
        <v>304</v>
      </c>
      <c r="G911" s="9" t="s">
        <v>1402</v>
      </c>
      <c r="H911" s="9" t="s">
        <v>298</v>
      </c>
      <c r="I911" s="10" t="s">
        <v>1620</v>
      </c>
      <c r="J911" s="11">
        <v>1088.5</v>
      </c>
      <c r="K911" t="b">
        <f t="shared" si="70"/>
        <v>1</v>
      </c>
      <c r="L911" t="b">
        <f t="shared" si="71"/>
        <v>1</v>
      </c>
      <c r="M911" t="b">
        <f t="shared" si="72"/>
        <v>1</v>
      </c>
      <c r="N911" t="b">
        <f t="shared" si="73"/>
        <v>1</v>
      </c>
      <c r="O911" s="13">
        <f t="shared" si="74"/>
        <v>0</v>
      </c>
    </row>
    <row r="912" spans="1:15" ht="30.6" hidden="1" x14ac:dyDescent="0.3">
      <c r="A912" s="1" t="s">
        <v>304</v>
      </c>
      <c r="B912" s="1" t="s">
        <v>1402</v>
      </c>
      <c r="C912" s="1" t="s">
        <v>297</v>
      </c>
      <c r="D912" s="2" t="s">
        <v>894</v>
      </c>
      <c r="E912" s="3">
        <v>1088.5</v>
      </c>
      <c r="F912" s="8" t="s">
        <v>304</v>
      </c>
      <c r="G912" s="9" t="s">
        <v>1402</v>
      </c>
      <c r="H912" s="9" t="s">
        <v>297</v>
      </c>
      <c r="I912" s="10" t="s">
        <v>894</v>
      </c>
      <c r="J912" s="11">
        <v>1088.5</v>
      </c>
      <c r="K912" t="b">
        <f t="shared" si="70"/>
        <v>1</v>
      </c>
      <c r="L912" t="b">
        <f t="shared" si="71"/>
        <v>1</v>
      </c>
      <c r="M912" t="b">
        <f t="shared" si="72"/>
        <v>1</v>
      </c>
      <c r="N912" t="b">
        <f t="shared" si="73"/>
        <v>1</v>
      </c>
      <c r="O912" s="13">
        <f t="shared" si="74"/>
        <v>0</v>
      </c>
    </row>
    <row r="913" spans="1:15" ht="30.6" hidden="1" x14ac:dyDescent="0.3">
      <c r="A913" s="1" t="s">
        <v>304</v>
      </c>
      <c r="B913" s="1" t="s">
        <v>1406</v>
      </c>
      <c r="C913" s="1" t="s">
        <v>187</v>
      </c>
      <c r="D913" s="2" t="s">
        <v>1529</v>
      </c>
      <c r="E913" s="3">
        <v>2928.5</v>
      </c>
      <c r="F913" s="8" t="s">
        <v>304</v>
      </c>
      <c r="G913" s="9" t="s">
        <v>1406</v>
      </c>
      <c r="H913" s="9" t="s">
        <v>187</v>
      </c>
      <c r="I913" s="10" t="s">
        <v>1529</v>
      </c>
      <c r="J913" s="11">
        <v>2928.5</v>
      </c>
      <c r="K913" t="b">
        <f t="shared" si="70"/>
        <v>1</v>
      </c>
      <c r="L913" t="b">
        <f t="shared" si="71"/>
        <v>1</v>
      </c>
      <c r="M913" t="b">
        <f t="shared" si="72"/>
        <v>1</v>
      </c>
      <c r="N913" t="b">
        <f t="shared" si="73"/>
        <v>1</v>
      </c>
      <c r="O913" s="13">
        <f t="shared" si="74"/>
        <v>0</v>
      </c>
    </row>
    <row r="914" spans="1:15" ht="61.2" hidden="1" x14ac:dyDescent="0.3">
      <c r="A914" s="1" t="s">
        <v>304</v>
      </c>
      <c r="B914" s="1" t="s">
        <v>1406</v>
      </c>
      <c r="C914" s="1" t="s">
        <v>191</v>
      </c>
      <c r="D914" s="2" t="s">
        <v>1532</v>
      </c>
      <c r="E914" s="3">
        <v>2928.5</v>
      </c>
      <c r="F914" s="8" t="s">
        <v>304</v>
      </c>
      <c r="G914" s="9" t="s">
        <v>1406</v>
      </c>
      <c r="H914" s="9" t="s">
        <v>191</v>
      </c>
      <c r="I914" s="10" t="s">
        <v>1532</v>
      </c>
      <c r="J914" s="11">
        <v>2928.5</v>
      </c>
      <c r="K914" t="b">
        <f t="shared" si="70"/>
        <v>1</v>
      </c>
      <c r="L914" t="b">
        <f t="shared" si="71"/>
        <v>1</v>
      </c>
      <c r="M914" t="b">
        <f t="shared" si="72"/>
        <v>1</v>
      </c>
      <c r="N914" t="b">
        <f t="shared" si="73"/>
        <v>1</v>
      </c>
      <c r="O914" s="13">
        <f t="shared" si="74"/>
        <v>0</v>
      </c>
    </row>
    <row r="915" spans="1:15" ht="51" hidden="1" x14ac:dyDescent="0.3">
      <c r="A915" s="1" t="s">
        <v>304</v>
      </c>
      <c r="B915" s="1" t="s">
        <v>1406</v>
      </c>
      <c r="C915" s="1" t="s">
        <v>192</v>
      </c>
      <c r="D915" s="2" t="s">
        <v>1533</v>
      </c>
      <c r="E915" s="3">
        <v>2928.5</v>
      </c>
      <c r="F915" s="8" t="s">
        <v>304</v>
      </c>
      <c r="G915" s="9" t="s">
        <v>1406</v>
      </c>
      <c r="H915" s="9" t="s">
        <v>192</v>
      </c>
      <c r="I915" s="10" t="s">
        <v>1533</v>
      </c>
      <c r="J915" s="11">
        <v>2928.5</v>
      </c>
      <c r="K915" t="b">
        <f t="shared" si="70"/>
        <v>1</v>
      </c>
      <c r="L915" t="b">
        <f t="shared" si="71"/>
        <v>1</v>
      </c>
      <c r="M915" t="b">
        <f t="shared" si="72"/>
        <v>1</v>
      </c>
      <c r="N915" t="b">
        <f t="shared" si="73"/>
        <v>1</v>
      </c>
      <c r="O915" s="13">
        <f t="shared" si="74"/>
        <v>0</v>
      </c>
    </row>
    <row r="916" spans="1:15" ht="108" hidden="1" x14ac:dyDescent="0.3">
      <c r="A916" s="1" t="s">
        <v>304</v>
      </c>
      <c r="B916" s="1" t="s">
        <v>1406</v>
      </c>
      <c r="C916" s="1" t="s">
        <v>299</v>
      </c>
      <c r="D916" s="2" t="s">
        <v>767</v>
      </c>
      <c r="E916" s="3">
        <v>2928.5</v>
      </c>
      <c r="F916" s="8" t="s">
        <v>304</v>
      </c>
      <c r="G916" s="9" t="s">
        <v>1406</v>
      </c>
      <c r="H916" s="9" t="s">
        <v>299</v>
      </c>
      <c r="I916" s="10" t="s">
        <v>767</v>
      </c>
      <c r="J916" s="11">
        <v>2928.5</v>
      </c>
      <c r="K916" t="b">
        <f t="shared" si="70"/>
        <v>1</v>
      </c>
      <c r="L916" t="b">
        <f t="shared" si="71"/>
        <v>1</v>
      </c>
      <c r="M916" t="b">
        <f t="shared" si="72"/>
        <v>1</v>
      </c>
      <c r="N916" t="b">
        <f t="shared" si="73"/>
        <v>1</v>
      </c>
      <c r="O916" s="13">
        <f t="shared" si="74"/>
        <v>0</v>
      </c>
    </row>
    <row r="917" spans="1:15" ht="71.400000000000006" hidden="1" x14ac:dyDescent="0.3">
      <c r="A917" s="1" t="s">
        <v>304</v>
      </c>
      <c r="B917" s="1" t="s">
        <v>1406</v>
      </c>
      <c r="C917" s="1" t="s">
        <v>167</v>
      </c>
      <c r="D917" s="2" t="s">
        <v>1520</v>
      </c>
      <c r="E917" s="3">
        <v>200</v>
      </c>
      <c r="F917" s="8" t="s">
        <v>304</v>
      </c>
      <c r="G917" s="9" t="s">
        <v>1406</v>
      </c>
      <c r="H917" s="9" t="s">
        <v>167</v>
      </c>
      <c r="I917" s="10" t="s">
        <v>1520</v>
      </c>
      <c r="J917" s="11">
        <v>200</v>
      </c>
      <c r="K917" t="b">
        <f t="shared" si="70"/>
        <v>1</v>
      </c>
      <c r="L917" t="b">
        <f t="shared" si="71"/>
        <v>1</v>
      </c>
      <c r="M917" t="b">
        <f t="shared" si="72"/>
        <v>1</v>
      </c>
      <c r="N917" t="b">
        <f t="shared" si="73"/>
        <v>1</v>
      </c>
      <c r="O917" s="13">
        <f t="shared" si="74"/>
        <v>0</v>
      </c>
    </row>
    <row r="918" spans="1:15" ht="40.799999999999997" hidden="1" x14ac:dyDescent="0.3">
      <c r="A918" s="1" t="s">
        <v>304</v>
      </c>
      <c r="B918" s="1" t="s">
        <v>1406</v>
      </c>
      <c r="C918" s="1" t="s">
        <v>193</v>
      </c>
      <c r="D918" s="2" t="s">
        <v>1534</v>
      </c>
      <c r="E918" s="3">
        <v>200</v>
      </c>
      <c r="F918" s="8" t="s">
        <v>304</v>
      </c>
      <c r="G918" s="9" t="s">
        <v>1406</v>
      </c>
      <c r="H918" s="9" t="s">
        <v>193</v>
      </c>
      <c r="I918" s="10" t="s">
        <v>1534</v>
      </c>
      <c r="J918" s="11">
        <v>200</v>
      </c>
      <c r="K918" t="b">
        <f t="shared" si="70"/>
        <v>1</v>
      </c>
      <c r="L918" t="b">
        <f t="shared" si="71"/>
        <v>1</v>
      </c>
      <c r="M918" t="b">
        <f t="shared" si="72"/>
        <v>1</v>
      </c>
      <c r="N918" t="b">
        <f t="shared" si="73"/>
        <v>1</v>
      </c>
      <c r="O918" s="13">
        <f t="shared" si="74"/>
        <v>0</v>
      </c>
    </row>
    <row r="919" spans="1:15" ht="72" hidden="1" x14ac:dyDescent="0.3">
      <c r="A919" s="1" t="s">
        <v>304</v>
      </c>
      <c r="B919" s="1" t="s">
        <v>1406</v>
      </c>
      <c r="C919" s="1" t="s">
        <v>301</v>
      </c>
      <c r="D919" s="2" t="s">
        <v>1621</v>
      </c>
      <c r="E919" s="3">
        <v>200</v>
      </c>
      <c r="F919" s="8" t="s">
        <v>304</v>
      </c>
      <c r="G919" s="9" t="s">
        <v>1406</v>
      </c>
      <c r="H919" s="9" t="s">
        <v>301</v>
      </c>
      <c r="I919" s="10" t="s">
        <v>1621</v>
      </c>
      <c r="J919" s="11">
        <v>200</v>
      </c>
      <c r="K919" t="b">
        <f t="shared" si="70"/>
        <v>1</v>
      </c>
      <c r="L919" t="b">
        <f t="shared" si="71"/>
        <v>1</v>
      </c>
      <c r="M919" t="b">
        <f t="shared" si="72"/>
        <v>1</v>
      </c>
      <c r="N919" t="b">
        <f t="shared" si="73"/>
        <v>1</v>
      </c>
      <c r="O919" s="13">
        <f t="shared" si="74"/>
        <v>0</v>
      </c>
    </row>
    <row r="920" spans="1:15" ht="48" hidden="1" x14ac:dyDescent="0.3">
      <c r="A920" s="1" t="s">
        <v>304</v>
      </c>
      <c r="B920" s="1" t="s">
        <v>1406</v>
      </c>
      <c r="C920" s="1" t="s">
        <v>300</v>
      </c>
      <c r="D920" s="2" t="s">
        <v>792</v>
      </c>
      <c r="E920" s="3">
        <v>200</v>
      </c>
      <c r="F920" s="8" t="s">
        <v>304</v>
      </c>
      <c r="G920" s="9" t="s">
        <v>1406</v>
      </c>
      <c r="H920" s="9" t="s">
        <v>300</v>
      </c>
      <c r="I920" s="10" t="s">
        <v>792</v>
      </c>
      <c r="J920" s="11">
        <v>200</v>
      </c>
      <c r="K920" t="b">
        <f t="shared" si="70"/>
        <v>1</v>
      </c>
      <c r="L920" t="b">
        <f t="shared" si="71"/>
        <v>1</v>
      </c>
      <c r="M920" t="b">
        <f t="shared" si="72"/>
        <v>1</v>
      </c>
      <c r="N920" t="b">
        <f t="shared" si="73"/>
        <v>1</v>
      </c>
      <c r="O920" s="13">
        <f t="shared" si="74"/>
        <v>0</v>
      </c>
    </row>
    <row r="921" spans="1:15" ht="30.6" hidden="1" x14ac:dyDescent="0.3">
      <c r="A921" s="1" t="s">
        <v>304</v>
      </c>
      <c r="B921" s="1" t="s">
        <v>1408</v>
      </c>
      <c r="C921" s="1" t="s">
        <v>162</v>
      </c>
      <c r="D921" s="2" t="s">
        <v>1515</v>
      </c>
      <c r="E921" s="3">
        <v>1452.4</v>
      </c>
      <c r="F921" s="8" t="s">
        <v>304</v>
      </c>
      <c r="G921" s="9" t="s">
        <v>1408</v>
      </c>
      <c r="H921" s="9" t="s">
        <v>162</v>
      </c>
      <c r="I921" s="10" t="s">
        <v>1515</v>
      </c>
      <c r="J921" s="11">
        <v>1452.4</v>
      </c>
      <c r="K921" t="b">
        <f t="shared" si="70"/>
        <v>1</v>
      </c>
      <c r="L921" t="b">
        <f t="shared" si="71"/>
        <v>1</v>
      </c>
      <c r="M921" t="b">
        <f t="shared" si="72"/>
        <v>1</v>
      </c>
      <c r="N921" t="b">
        <f t="shared" si="73"/>
        <v>1</v>
      </c>
      <c r="O921" s="13">
        <f t="shared" si="74"/>
        <v>0</v>
      </c>
    </row>
    <row r="922" spans="1:15" ht="40.799999999999997" hidden="1" x14ac:dyDescent="0.3">
      <c r="A922" s="1" t="s">
        <v>304</v>
      </c>
      <c r="B922" s="1" t="s">
        <v>1408</v>
      </c>
      <c r="C922" s="1" t="s">
        <v>214</v>
      </c>
      <c r="D922" s="2" t="s">
        <v>1536</v>
      </c>
      <c r="E922" s="3">
        <v>1452.4</v>
      </c>
      <c r="F922" s="8" t="s">
        <v>304</v>
      </c>
      <c r="G922" s="9" t="s">
        <v>1408</v>
      </c>
      <c r="H922" s="9" t="s">
        <v>214</v>
      </c>
      <c r="I922" s="10" t="s">
        <v>1536</v>
      </c>
      <c r="J922" s="11">
        <v>1452.4</v>
      </c>
      <c r="K922" t="b">
        <f t="shared" si="70"/>
        <v>1</v>
      </c>
      <c r="L922" t="b">
        <f t="shared" si="71"/>
        <v>1</v>
      </c>
      <c r="M922" t="b">
        <f t="shared" si="72"/>
        <v>1</v>
      </c>
      <c r="N922" t="b">
        <f t="shared" si="73"/>
        <v>1</v>
      </c>
      <c r="O922" s="13">
        <f t="shared" si="74"/>
        <v>0</v>
      </c>
    </row>
    <row r="923" spans="1:15" ht="40.799999999999997" hidden="1" x14ac:dyDescent="0.3">
      <c r="A923" s="1" t="s">
        <v>304</v>
      </c>
      <c r="B923" s="1" t="s">
        <v>1408</v>
      </c>
      <c r="C923" s="1" t="s">
        <v>215</v>
      </c>
      <c r="D923" s="2" t="s">
        <v>1537</v>
      </c>
      <c r="E923" s="3">
        <v>1452.4</v>
      </c>
      <c r="F923" s="8" t="s">
        <v>304</v>
      </c>
      <c r="G923" s="9" t="s">
        <v>1408</v>
      </c>
      <c r="H923" s="9" t="s">
        <v>215</v>
      </c>
      <c r="I923" s="10" t="s">
        <v>1537</v>
      </c>
      <c r="J923" s="11">
        <v>1452.4</v>
      </c>
      <c r="K923" t="b">
        <f t="shared" si="70"/>
        <v>1</v>
      </c>
      <c r="L923" t="b">
        <f t="shared" si="71"/>
        <v>1</v>
      </c>
      <c r="M923" t="b">
        <f t="shared" si="72"/>
        <v>1</v>
      </c>
      <c r="N923" t="b">
        <f t="shared" si="73"/>
        <v>1</v>
      </c>
      <c r="O923" s="13">
        <f t="shared" si="74"/>
        <v>0</v>
      </c>
    </row>
    <row r="924" spans="1:15" ht="61.2" hidden="1" x14ac:dyDescent="0.3">
      <c r="A924" s="1" t="s">
        <v>304</v>
      </c>
      <c r="B924" s="1" t="s">
        <v>1408</v>
      </c>
      <c r="C924" s="1" t="s">
        <v>202</v>
      </c>
      <c r="D924" s="2" t="s">
        <v>735</v>
      </c>
      <c r="E924" s="3">
        <v>1452.4</v>
      </c>
      <c r="F924" s="8" t="s">
        <v>304</v>
      </c>
      <c r="G924" s="9" t="s">
        <v>1408</v>
      </c>
      <c r="H924" s="9" t="s">
        <v>202</v>
      </c>
      <c r="I924" s="10" t="s">
        <v>735</v>
      </c>
      <c r="J924" s="11">
        <v>1452.4</v>
      </c>
      <c r="K924" t="b">
        <f t="shared" si="70"/>
        <v>1</v>
      </c>
      <c r="L924" t="b">
        <f t="shared" si="71"/>
        <v>1</v>
      </c>
      <c r="M924" t="b">
        <f t="shared" si="72"/>
        <v>1</v>
      </c>
      <c r="N924" t="b">
        <f t="shared" si="73"/>
        <v>1</v>
      </c>
      <c r="O924" s="13">
        <f t="shared" si="74"/>
        <v>0</v>
      </c>
    </row>
    <row r="925" spans="1:15" ht="51" hidden="1" x14ac:dyDescent="0.3">
      <c r="A925" s="1" t="s">
        <v>304</v>
      </c>
      <c r="B925" s="1" t="s">
        <v>1408</v>
      </c>
      <c r="C925" s="1" t="s">
        <v>62</v>
      </c>
      <c r="D925" s="2" t="s">
        <v>1196</v>
      </c>
      <c r="E925" s="3">
        <v>461.75</v>
      </c>
      <c r="F925" s="8" t="s">
        <v>304</v>
      </c>
      <c r="G925" s="9" t="s">
        <v>1408</v>
      </c>
      <c r="H925" s="9" t="s">
        <v>62</v>
      </c>
      <c r="I925" s="10" t="s">
        <v>1196</v>
      </c>
      <c r="J925" s="11">
        <v>461.75</v>
      </c>
      <c r="K925" t="b">
        <f t="shared" si="70"/>
        <v>1</v>
      </c>
      <c r="L925" t="b">
        <f t="shared" si="71"/>
        <v>1</v>
      </c>
      <c r="M925" t="b">
        <f t="shared" si="72"/>
        <v>1</v>
      </c>
      <c r="N925" t="b">
        <f t="shared" si="73"/>
        <v>1</v>
      </c>
      <c r="O925" s="13">
        <f t="shared" si="74"/>
        <v>0</v>
      </c>
    </row>
    <row r="926" spans="1:15" ht="71.400000000000006" hidden="1" x14ac:dyDescent="0.3">
      <c r="A926" s="1" t="s">
        <v>304</v>
      </c>
      <c r="B926" s="1" t="s">
        <v>1408</v>
      </c>
      <c r="C926" s="1" t="s">
        <v>527</v>
      </c>
      <c r="D926" s="2" t="s">
        <v>114</v>
      </c>
      <c r="E926" s="3">
        <v>461.75</v>
      </c>
      <c r="F926" s="8" t="s">
        <v>304</v>
      </c>
      <c r="G926" s="9" t="s">
        <v>1408</v>
      </c>
      <c r="H926" s="9" t="s">
        <v>527</v>
      </c>
      <c r="I926" s="10" t="s">
        <v>114</v>
      </c>
      <c r="J926" s="11">
        <v>461.75</v>
      </c>
      <c r="K926" t="b">
        <f t="shared" si="70"/>
        <v>1</v>
      </c>
      <c r="L926" t="b">
        <f t="shared" si="71"/>
        <v>1</v>
      </c>
      <c r="M926" t="b">
        <f t="shared" si="72"/>
        <v>1</v>
      </c>
      <c r="N926" t="b">
        <f t="shared" si="73"/>
        <v>1</v>
      </c>
      <c r="O926" s="13">
        <f t="shared" si="74"/>
        <v>0</v>
      </c>
    </row>
    <row r="927" spans="1:15" ht="48" hidden="1" x14ac:dyDescent="0.3">
      <c r="A927" s="1" t="s">
        <v>304</v>
      </c>
      <c r="B927" s="1" t="s">
        <v>1395</v>
      </c>
      <c r="C927" s="1" t="s">
        <v>902</v>
      </c>
      <c r="D927" s="2" t="s">
        <v>1580</v>
      </c>
      <c r="E927" s="3">
        <v>1502</v>
      </c>
      <c r="F927" s="8" t="s">
        <v>304</v>
      </c>
      <c r="G927" s="9" t="s">
        <v>1395</v>
      </c>
      <c r="H927" s="9" t="s">
        <v>902</v>
      </c>
      <c r="I927" s="10" t="s">
        <v>1580</v>
      </c>
      <c r="J927" s="11">
        <v>1502</v>
      </c>
      <c r="K927" t="b">
        <f t="shared" si="70"/>
        <v>1</v>
      </c>
      <c r="L927" t="b">
        <f t="shared" si="71"/>
        <v>1</v>
      </c>
      <c r="M927" t="b">
        <f t="shared" si="72"/>
        <v>1</v>
      </c>
      <c r="N927" t="b">
        <f t="shared" si="73"/>
        <v>1</v>
      </c>
      <c r="O927" s="13">
        <f t="shared" si="74"/>
        <v>0</v>
      </c>
    </row>
    <row r="928" spans="1:15" ht="40.799999999999997" hidden="1" x14ac:dyDescent="0.3">
      <c r="A928" s="1" t="s">
        <v>304</v>
      </c>
      <c r="B928" s="1" t="s">
        <v>1395</v>
      </c>
      <c r="C928" s="1" t="s">
        <v>906</v>
      </c>
      <c r="D928" s="2" t="s">
        <v>1622</v>
      </c>
      <c r="E928" s="3">
        <v>1502</v>
      </c>
      <c r="F928" s="8" t="s">
        <v>304</v>
      </c>
      <c r="G928" s="9" t="s">
        <v>1395</v>
      </c>
      <c r="H928" s="9" t="s">
        <v>906</v>
      </c>
      <c r="I928" s="10" t="s">
        <v>1622</v>
      </c>
      <c r="J928" s="11">
        <v>1502</v>
      </c>
      <c r="K928" t="b">
        <f t="shared" si="70"/>
        <v>1</v>
      </c>
      <c r="L928" t="b">
        <f t="shared" si="71"/>
        <v>1</v>
      </c>
      <c r="M928" t="b">
        <f t="shared" si="72"/>
        <v>1</v>
      </c>
      <c r="N928" t="b">
        <f t="shared" si="73"/>
        <v>1</v>
      </c>
      <c r="O928" s="13">
        <f t="shared" si="74"/>
        <v>0</v>
      </c>
    </row>
    <row r="929" spans="1:15" ht="91.8" hidden="1" x14ac:dyDescent="0.3">
      <c r="A929" s="1" t="s">
        <v>304</v>
      </c>
      <c r="B929" s="1" t="s">
        <v>1395</v>
      </c>
      <c r="C929" s="1" t="s">
        <v>907</v>
      </c>
      <c r="D929" s="2" t="s">
        <v>1623</v>
      </c>
      <c r="E929" s="3">
        <v>1502</v>
      </c>
      <c r="F929" s="8" t="s">
        <v>304</v>
      </c>
      <c r="G929" s="9" t="s">
        <v>1395</v>
      </c>
      <c r="H929" s="9" t="s">
        <v>907</v>
      </c>
      <c r="I929" s="10" t="s">
        <v>1623</v>
      </c>
      <c r="J929" s="11">
        <v>1502</v>
      </c>
      <c r="K929" t="b">
        <f t="shared" si="70"/>
        <v>1</v>
      </c>
      <c r="L929" t="b">
        <f t="shared" si="71"/>
        <v>1</v>
      </c>
      <c r="M929" t="b">
        <f t="shared" si="72"/>
        <v>1</v>
      </c>
      <c r="N929" t="b">
        <f t="shared" si="73"/>
        <v>1</v>
      </c>
      <c r="O929" s="13">
        <f t="shared" si="74"/>
        <v>0</v>
      </c>
    </row>
    <row r="930" spans="1:15" ht="40.799999999999997" hidden="1" x14ac:dyDescent="0.3">
      <c r="A930" s="1" t="s">
        <v>304</v>
      </c>
      <c r="B930" s="1" t="s">
        <v>1395</v>
      </c>
      <c r="C930" s="1" t="s">
        <v>905</v>
      </c>
      <c r="D930" s="2" t="s">
        <v>1039</v>
      </c>
      <c r="E930" s="3">
        <v>1502</v>
      </c>
      <c r="F930" s="8" t="s">
        <v>304</v>
      </c>
      <c r="G930" s="9" t="s">
        <v>1395</v>
      </c>
      <c r="H930" s="9" t="s">
        <v>905</v>
      </c>
      <c r="I930" s="10" t="s">
        <v>1039</v>
      </c>
      <c r="J930" s="11">
        <v>1502</v>
      </c>
      <c r="K930" t="b">
        <f t="shared" si="70"/>
        <v>1</v>
      </c>
      <c r="L930" t="b">
        <f t="shared" si="71"/>
        <v>1</v>
      </c>
      <c r="M930" t="b">
        <f t="shared" si="72"/>
        <v>1</v>
      </c>
      <c r="N930" t="b">
        <f t="shared" si="73"/>
        <v>1</v>
      </c>
      <c r="O930" s="13">
        <f t="shared" si="74"/>
        <v>0</v>
      </c>
    </row>
    <row r="931" spans="1:15" ht="51" hidden="1" x14ac:dyDescent="0.3">
      <c r="A931" s="1" t="s">
        <v>304</v>
      </c>
      <c r="B931" s="1" t="s">
        <v>1395</v>
      </c>
      <c r="C931" s="1" t="s">
        <v>62</v>
      </c>
      <c r="D931" s="2" t="s">
        <v>1196</v>
      </c>
      <c r="E931" s="3">
        <v>80.25</v>
      </c>
      <c r="F931" s="8" t="s">
        <v>304</v>
      </c>
      <c r="G931" s="9" t="s">
        <v>1395</v>
      </c>
      <c r="H931" s="9" t="s">
        <v>62</v>
      </c>
      <c r="I931" s="10" t="s">
        <v>1196</v>
      </c>
      <c r="J931" s="11">
        <v>80.25</v>
      </c>
      <c r="K931" t="b">
        <f t="shared" si="70"/>
        <v>1</v>
      </c>
      <c r="L931" t="b">
        <f t="shared" si="71"/>
        <v>1</v>
      </c>
      <c r="M931" t="b">
        <f t="shared" si="72"/>
        <v>1</v>
      </c>
      <c r="N931" t="b">
        <f t="shared" si="73"/>
        <v>1</v>
      </c>
      <c r="O931" s="13">
        <f t="shared" si="74"/>
        <v>0</v>
      </c>
    </row>
    <row r="932" spans="1:15" ht="71.400000000000006" hidden="1" x14ac:dyDescent="0.3">
      <c r="A932" s="1" t="s">
        <v>304</v>
      </c>
      <c r="B932" s="1" t="s">
        <v>1395</v>
      </c>
      <c r="C932" s="1" t="s">
        <v>527</v>
      </c>
      <c r="D932" s="2" t="s">
        <v>114</v>
      </c>
      <c r="E932" s="3">
        <v>80.25</v>
      </c>
      <c r="F932" s="8" t="s">
        <v>304</v>
      </c>
      <c r="G932" s="9" t="s">
        <v>1395</v>
      </c>
      <c r="H932" s="9" t="s">
        <v>527</v>
      </c>
      <c r="I932" s="10" t="s">
        <v>114</v>
      </c>
      <c r="J932" s="11">
        <v>80.25</v>
      </c>
      <c r="K932" t="b">
        <f t="shared" si="70"/>
        <v>1</v>
      </c>
      <c r="L932" t="b">
        <f t="shared" si="71"/>
        <v>1</v>
      </c>
      <c r="M932" t="b">
        <f t="shared" si="72"/>
        <v>1</v>
      </c>
      <c r="N932" t="b">
        <f t="shared" si="73"/>
        <v>1</v>
      </c>
      <c r="O932" s="13">
        <f t="shared" si="74"/>
        <v>0</v>
      </c>
    </row>
    <row r="933" spans="1:15" ht="71.400000000000006" hidden="1" x14ac:dyDescent="0.3">
      <c r="A933" s="1" t="s">
        <v>306</v>
      </c>
      <c r="B933" s="1" t="s">
        <v>1417</v>
      </c>
      <c r="C933" s="1" t="s">
        <v>167</v>
      </c>
      <c r="D933" s="2" t="s">
        <v>1520</v>
      </c>
      <c r="E933" s="3">
        <v>4670.7</v>
      </c>
      <c r="F933" s="8" t="s">
        <v>306</v>
      </c>
      <c r="G933" s="9" t="s">
        <v>1417</v>
      </c>
      <c r="H933" s="9" t="s">
        <v>167</v>
      </c>
      <c r="I933" s="10" t="s">
        <v>1520</v>
      </c>
      <c r="J933" s="11">
        <v>4670.7</v>
      </c>
      <c r="K933" t="b">
        <f t="shared" si="70"/>
        <v>1</v>
      </c>
      <c r="L933" t="b">
        <f t="shared" si="71"/>
        <v>1</v>
      </c>
      <c r="M933" t="b">
        <f t="shared" si="72"/>
        <v>1</v>
      </c>
      <c r="N933" t="b">
        <f t="shared" si="73"/>
        <v>1</v>
      </c>
      <c r="O933" s="13">
        <f t="shared" si="74"/>
        <v>0</v>
      </c>
    </row>
    <row r="934" spans="1:15" ht="61.2" hidden="1" x14ac:dyDescent="0.3">
      <c r="A934" s="1" t="s">
        <v>306</v>
      </c>
      <c r="B934" s="1" t="s">
        <v>1417</v>
      </c>
      <c r="C934" s="1" t="s">
        <v>230</v>
      </c>
      <c r="D934" s="2" t="s">
        <v>1572</v>
      </c>
      <c r="E934" s="3">
        <v>4670.7</v>
      </c>
      <c r="F934" s="8" t="s">
        <v>306</v>
      </c>
      <c r="G934" s="9" t="s">
        <v>1417</v>
      </c>
      <c r="H934" s="9" t="s">
        <v>230</v>
      </c>
      <c r="I934" s="10" t="s">
        <v>1572</v>
      </c>
      <c r="J934" s="11">
        <v>4670.7</v>
      </c>
      <c r="K934" t="b">
        <f t="shared" si="70"/>
        <v>1</v>
      </c>
      <c r="L934" t="b">
        <f t="shared" si="71"/>
        <v>1</v>
      </c>
      <c r="M934" t="b">
        <f t="shared" si="72"/>
        <v>1</v>
      </c>
      <c r="N934" t="b">
        <f t="shared" si="73"/>
        <v>1</v>
      </c>
      <c r="O934" s="13">
        <f t="shared" si="74"/>
        <v>0</v>
      </c>
    </row>
    <row r="935" spans="1:15" ht="108" hidden="1" x14ac:dyDescent="0.3">
      <c r="A935" s="1" t="s">
        <v>306</v>
      </c>
      <c r="B935" s="1" t="s">
        <v>1417</v>
      </c>
      <c r="C935" s="1" t="s">
        <v>239</v>
      </c>
      <c r="D935" s="2" t="s">
        <v>1583</v>
      </c>
      <c r="E935" s="3">
        <v>4670.7</v>
      </c>
      <c r="F935" s="8" t="s">
        <v>306</v>
      </c>
      <c r="G935" s="9" t="s">
        <v>1417</v>
      </c>
      <c r="H935" s="9" t="s">
        <v>239</v>
      </c>
      <c r="I935" s="10" t="s">
        <v>1583</v>
      </c>
      <c r="J935" s="11">
        <v>4670.7</v>
      </c>
      <c r="K935" t="b">
        <f t="shared" si="70"/>
        <v>1</v>
      </c>
      <c r="L935" t="b">
        <f t="shared" si="71"/>
        <v>1</v>
      </c>
      <c r="M935" t="b">
        <f t="shared" si="72"/>
        <v>1</v>
      </c>
      <c r="N935" t="b">
        <f t="shared" si="73"/>
        <v>1</v>
      </c>
      <c r="O935" s="13">
        <f t="shared" si="74"/>
        <v>0</v>
      </c>
    </row>
    <row r="936" spans="1:15" ht="61.2" hidden="1" x14ac:dyDescent="0.3">
      <c r="A936" s="1" t="s">
        <v>306</v>
      </c>
      <c r="B936" s="1" t="s">
        <v>1417</v>
      </c>
      <c r="C936" s="1" t="s">
        <v>236</v>
      </c>
      <c r="D936" s="2" t="s">
        <v>785</v>
      </c>
      <c r="E936" s="3">
        <v>4670.7</v>
      </c>
      <c r="F936" s="8" t="s">
        <v>306</v>
      </c>
      <c r="G936" s="9" t="s">
        <v>1417</v>
      </c>
      <c r="H936" s="9" t="s">
        <v>236</v>
      </c>
      <c r="I936" s="10" t="s">
        <v>785</v>
      </c>
      <c r="J936" s="11">
        <v>4670.7</v>
      </c>
      <c r="K936" t="b">
        <f t="shared" si="70"/>
        <v>1</v>
      </c>
      <c r="L936" t="b">
        <f t="shared" si="71"/>
        <v>1</v>
      </c>
      <c r="M936" t="b">
        <f t="shared" si="72"/>
        <v>1</v>
      </c>
      <c r="N936" t="b">
        <f t="shared" si="73"/>
        <v>1</v>
      </c>
      <c r="O936" s="13">
        <f t="shared" si="74"/>
        <v>0</v>
      </c>
    </row>
    <row r="937" spans="1:15" ht="51" hidden="1" x14ac:dyDescent="0.3">
      <c r="A937" s="1" t="s">
        <v>306</v>
      </c>
      <c r="B937" s="1" t="s">
        <v>1417</v>
      </c>
      <c r="C937" s="1" t="s">
        <v>62</v>
      </c>
      <c r="D937" s="2" t="s">
        <v>1196</v>
      </c>
      <c r="E937" s="3">
        <v>32</v>
      </c>
      <c r="F937" s="8" t="s">
        <v>306</v>
      </c>
      <c r="G937" s="9" t="s">
        <v>1417</v>
      </c>
      <c r="H937" s="9" t="s">
        <v>62</v>
      </c>
      <c r="I937" s="10" t="s">
        <v>1196</v>
      </c>
      <c r="J937" s="11">
        <v>32</v>
      </c>
      <c r="K937" t="b">
        <f t="shared" si="70"/>
        <v>1</v>
      </c>
      <c r="L937" t="b">
        <f t="shared" si="71"/>
        <v>1</v>
      </c>
      <c r="M937" t="b">
        <f t="shared" si="72"/>
        <v>1</v>
      </c>
      <c r="N937" t="b">
        <f t="shared" si="73"/>
        <v>1</v>
      </c>
      <c r="O937" s="13">
        <f t="shared" si="74"/>
        <v>0</v>
      </c>
    </row>
    <row r="938" spans="1:15" ht="36" hidden="1" x14ac:dyDescent="0.3">
      <c r="A938" s="1" t="s">
        <v>306</v>
      </c>
      <c r="B938" s="1" t="s">
        <v>1417</v>
      </c>
      <c r="C938" s="1" t="s">
        <v>83</v>
      </c>
      <c r="D938" s="2" t="s">
        <v>1288</v>
      </c>
      <c r="E938" s="3">
        <v>32</v>
      </c>
      <c r="F938" s="8" t="s">
        <v>306</v>
      </c>
      <c r="G938" s="9" t="s">
        <v>1417</v>
      </c>
      <c r="H938" s="9" t="s">
        <v>83</v>
      </c>
      <c r="I938" s="10" t="s">
        <v>1288</v>
      </c>
      <c r="J938" s="11">
        <v>32</v>
      </c>
      <c r="K938" t="b">
        <f t="shared" si="70"/>
        <v>1</v>
      </c>
      <c r="L938" t="b">
        <f t="shared" si="71"/>
        <v>1</v>
      </c>
      <c r="M938" t="b">
        <f t="shared" si="72"/>
        <v>1</v>
      </c>
      <c r="N938" t="b">
        <f t="shared" si="73"/>
        <v>1</v>
      </c>
      <c r="O938" s="13">
        <f t="shared" si="74"/>
        <v>0</v>
      </c>
    </row>
    <row r="939" spans="1:15" ht="30.6" hidden="1" x14ac:dyDescent="0.3">
      <c r="A939" s="1" t="s">
        <v>306</v>
      </c>
      <c r="B939" s="1" t="s">
        <v>1417</v>
      </c>
      <c r="C939" s="1" t="s">
        <v>1358</v>
      </c>
      <c r="D939" s="2" t="s">
        <v>1359</v>
      </c>
      <c r="E939" s="3">
        <v>32</v>
      </c>
      <c r="F939" s="8" t="s">
        <v>306</v>
      </c>
      <c r="G939" s="9" t="s">
        <v>1417</v>
      </c>
      <c r="H939" s="9" t="s">
        <v>1358</v>
      </c>
      <c r="I939" s="10" t="s">
        <v>1359</v>
      </c>
      <c r="J939" s="11">
        <v>32</v>
      </c>
      <c r="K939" t="b">
        <f t="shared" si="70"/>
        <v>1</v>
      </c>
      <c r="L939" t="b">
        <f t="shared" si="71"/>
        <v>1</v>
      </c>
      <c r="M939" t="b">
        <f t="shared" si="72"/>
        <v>1</v>
      </c>
      <c r="N939" t="b">
        <f t="shared" si="73"/>
        <v>1</v>
      </c>
      <c r="O939" s="13">
        <f t="shared" si="74"/>
        <v>0</v>
      </c>
    </row>
    <row r="940" spans="1:15" ht="61.2" hidden="1" x14ac:dyDescent="0.3">
      <c r="A940" s="1" t="s">
        <v>306</v>
      </c>
      <c r="B940" s="1" t="s">
        <v>1417</v>
      </c>
      <c r="C940" s="1" t="s">
        <v>65</v>
      </c>
      <c r="D940" s="2" t="s">
        <v>1228</v>
      </c>
      <c r="E940" s="3">
        <v>39225</v>
      </c>
      <c r="F940" s="8" t="s">
        <v>306</v>
      </c>
      <c r="G940" s="9" t="s">
        <v>1417</v>
      </c>
      <c r="H940" s="9" t="s">
        <v>65</v>
      </c>
      <c r="I940" s="10" t="s">
        <v>1228</v>
      </c>
      <c r="J940" s="11">
        <v>39225</v>
      </c>
      <c r="K940" t="b">
        <f t="shared" si="70"/>
        <v>1</v>
      </c>
      <c r="L940" t="b">
        <f t="shared" si="71"/>
        <v>1</v>
      </c>
      <c r="M940" t="b">
        <f t="shared" si="72"/>
        <v>1</v>
      </c>
      <c r="N940" t="b">
        <f t="shared" si="73"/>
        <v>1</v>
      </c>
      <c r="O940" s="13">
        <f t="shared" si="74"/>
        <v>0</v>
      </c>
    </row>
    <row r="941" spans="1:15" ht="36" hidden="1" x14ac:dyDescent="0.3">
      <c r="A941" s="1" t="s">
        <v>306</v>
      </c>
      <c r="B941" s="1" t="s">
        <v>1417</v>
      </c>
      <c r="C941" s="1" t="s">
        <v>240</v>
      </c>
      <c r="D941" s="2" t="s">
        <v>1230</v>
      </c>
      <c r="E941" s="3">
        <v>39225</v>
      </c>
      <c r="F941" s="8" t="s">
        <v>306</v>
      </c>
      <c r="G941" s="9" t="s">
        <v>1417</v>
      </c>
      <c r="H941" s="9" t="s">
        <v>240</v>
      </c>
      <c r="I941" s="10" t="s">
        <v>1230</v>
      </c>
      <c r="J941" s="11">
        <v>39225</v>
      </c>
      <c r="K941" t="b">
        <f t="shared" si="70"/>
        <v>1</v>
      </c>
      <c r="L941" t="b">
        <f t="shared" si="71"/>
        <v>1</v>
      </c>
      <c r="M941" t="b">
        <f t="shared" si="72"/>
        <v>1</v>
      </c>
      <c r="N941" t="b">
        <f t="shared" si="73"/>
        <v>1</v>
      </c>
      <c r="O941" s="13">
        <f t="shared" si="74"/>
        <v>0</v>
      </c>
    </row>
    <row r="942" spans="1:15" ht="51" hidden="1" x14ac:dyDescent="0.3">
      <c r="A942" s="1" t="s">
        <v>306</v>
      </c>
      <c r="B942" s="1" t="s">
        <v>1417</v>
      </c>
      <c r="C942" s="1" t="s">
        <v>237</v>
      </c>
      <c r="D942" s="2" t="s">
        <v>1221</v>
      </c>
      <c r="E942" s="3">
        <v>35774.199999999997</v>
      </c>
      <c r="F942" s="8" t="s">
        <v>306</v>
      </c>
      <c r="G942" s="9" t="s">
        <v>1417</v>
      </c>
      <c r="H942" s="9" t="s">
        <v>237</v>
      </c>
      <c r="I942" s="10" t="s">
        <v>1221</v>
      </c>
      <c r="J942" s="11">
        <v>35774.199999999997</v>
      </c>
      <c r="K942" t="b">
        <f t="shared" si="70"/>
        <v>1</v>
      </c>
      <c r="L942" t="b">
        <f t="shared" si="71"/>
        <v>1</v>
      </c>
      <c r="M942" t="b">
        <f t="shared" si="72"/>
        <v>1</v>
      </c>
      <c r="N942" t="b">
        <f t="shared" si="73"/>
        <v>1</v>
      </c>
      <c r="O942" s="13">
        <f t="shared" si="74"/>
        <v>0</v>
      </c>
    </row>
    <row r="943" spans="1:15" ht="40.799999999999997" hidden="1" x14ac:dyDescent="0.3">
      <c r="A943" s="1" t="s">
        <v>306</v>
      </c>
      <c r="B943" s="1" t="s">
        <v>1417</v>
      </c>
      <c r="C943" s="1" t="s">
        <v>238</v>
      </c>
      <c r="D943" s="2" t="s">
        <v>1222</v>
      </c>
      <c r="E943" s="3">
        <v>3450.8</v>
      </c>
      <c r="F943" s="8" t="s">
        <v>306</v>
      </c>
      <c r="G943" s="9" t="s">
        <v>1417</v>
      </c>
      <c r="H943" s="9" t="s">
        <v>238</v>
      </c>
      <c r="I943" s="10" t="s">
        <v>1222</v>
      </c>
      <c r="J943" s="11">
        <v>3450.8</v>
      </c>
      <c r="K943" t="b">
        <f t="shared" si="70"/>
        <v>1</v>
      </c>
      <c r="L943" t="b">
        <f t="shared" si="71"/>
        <v>1</v>
      </c>
      <c r="M943" t="b">
        <f t="shared" si="72"/>
        <v>1</v>
      </c>
      <c r="N943" t="b">
        <f t="shared" si="73"/>
        <v>1</v>
      </c>
      <c r="O943" s="13">
        <f t="shared" si="74"/>
        <v>0</v>
      </c>
    </row>
    <row r="944" spans="1:15" ht="40.799999999999997" hidden="1" x14ac:dyDescent="0.3">
      <c r="A944" s="1" t="s">
        <v>306</v>
      </c>
      <c r="B944" s="1" t="s">
        <v>1393</v>
      </c>
      <c r="C944" s="1" t="s">
        <v>181</v>
      </c>
      <c r="D944" s="2" t="s">
        <v>1523</v>
      </c>
      <c r="E944" s="3">
        <v>9781.4</v>
      </c>
      <c r="F944" s="8" t="s">
        <v>306</v>
      </c>
      <c r="G944" s="9" t="s">
        <v>1393</v>
      </c>
      <c r="H944" s="9" t="s">
        <v>181</v>
      </c>
      <c r="I944" s="10" t="s">
        <v>1523</v>
      </c>
      <c r="J944" s="11">
        <v>9781.4</v>
      </c>
      <c r="K944" t="b">
        <f t="shared" si="70"/>
        <v>1</v>
      </c>
      <c r="L944" t="b">
        <f t="shared" si="71"/>
        <v>1</v>
      </c>
      <c r="M944" t="b">
        <f t="shared" si="72"/>
        <v>1</v>
      </c>
      <c r="N944" t="b">
        <f t="shared" si="73"/>
        <v>1</v>
      </c>
      <c r="O944" s="13">
        <f t="shared" si="74"/>
        <v>0</v>
      </c>
    </row>
    <row r="945" spans="1:15" ht="40.799999999999997" hidden="1" x14ac:dyDescent="0.3">
      <c r="A945" s="1" t="s">
        <v>306</v>
      </c>
      <c r="B945" s="1" t="s">
        <v>1393</v>
      </c>
      <c r="C945" s="1" t="s">
        <v>247</v>
      </c>
      <c r="D945" s="2" t="s">
        <v>1584</v>
      </c>
      <c r="E945" s="3">
        <v>9661.4</v>
      </c>
      <c r="F945" s="8" t="s">
        <v>306</v>
      </c>
      <c r="G945" s="9" t="s">
        <v>1393</v>
      </c>
      <c r="H945" s="9" t="s">
        <v>247</v>
      </c>
      <c r="I945" s="10" t="s">
        <v>1584</v>
      </c>
      <c r="J945" s="11">
        <v>9661.4</v>
      </c>
      <c r="K945" t="b">
        <f t="shared" si="70"/>
        <v>1</v>
      </c>
      <c r="L945" t="b">
        <f t="shared" si="71"/>
        <v>1</v>
      </c>
      <c r="M945" t="b">
        <f t="shared" si="72"/>
        <v>1</v>
      </c>
      <c r="N945" t="b">
        <f t="shared" si="73"/>
        <v>1</v>
      </c>
      <c r="O945" s="13">
        <f t="shared" si="74"/>
        <v>0</v>
      </c>
    </row>
    <row r="946" spans="1:15" ht="102" hidden="1" x14ac:dyDescent="0.3">
      <c r="A946" s="1" t="s">
        <v>306</v>
      </c>
      <c r="B946" s="1" t="s">
        <v>1393</v>
      </c>
      <c r="C946" s="1" t="s">
        <v>248</v>
      </c>
      <c r="D946" s="2" t="s">
        <v>1585</v>
      </c>
      <c r="E946" s="3">
        <v>891.8</v>
      </c>
      <c r="F946" s="8" t="s">
        <v>306</v>
      </c>
      <c r="G946" s="9" t="s">
        <v>1393</v>
      </c>
      <c r="H946" s="9" t="s">
        <v>248</v>
      </c>
      <c r="I946" s="10" t="s">
        <v>1585</v>
      </c>
      <c r="J946" s="11">
        <v>891.8</v>
      </c>
      <c r="K946" t="b">
        <f t="shared" si="70"/>
        <v>1</v>
      </c>
      <c r="L946" t="b">
        <f t="shared" si="71"/>
        <v>1</v>
      </c>
      <c r="M946" t="b">
        <f t="shared" si="72"/>
        <v>1</v>
      </c>
      <c r="N946" t="b">
        <f t="shared" si="73"/>
        <v>1</v>
      </c>
      <c r="O946" s="13">
        <f t="shared" si="74"/>
        <v>0</v>
      </c>
    </row>
    <row r="947" spans="1:15" ht="102" hidden="1" x14ac:dyDescent="0.3">
      <c r="A947" s="1" t="s">
        <v>306</v>
      </c>
      <c r="B947" s="1" t="s">
        <v>1393</v>
      </c>
      <c r="C947" s="1" t="s">
        <v>241</v>
      </c>
      <c r="D947" s="2" t="s">
        <v>1271</v>
      </c>
      <c r="E947" s="3">
        <v>221.5</v>
      </c>
      <c r="F947" s="8" t="s">
        <v>306</v>
      </c>
      <c r="G947" s="9" t="s">
        <v>1393</v>
      </c>
      <c r="H947" s="9" t="s">
        <v>241</v>
      </c>
      <c r="I947" s="10" t="s">
        <v>1271</v>
      </c>
      <c r="J947" s="11">
        <v>221.5</v>
      </c>
      <c r="K947" t="b">
        <f t="shared" si="70"/>
        <v>1</v>
      </c>
      <c r="L947" t="b">
        <f t="shared" si="71"/>
        <v>1</v>
      </c>
      <c r="M947" t="b">
        <f t="shared" si="72"/>
        <v>1</v>
      </c>
      <c r="N947" t="b">
        <f t="shared" si="73"/>
        <v>1</v>
      </c>
      <c r="O947" s="13">
        <f t="shared" si="74"/>
        <v>0</v>
      </c>
    </row>
    <row r="948" spans="1:15" ht="71.400000000000006" hidden="1" x14ac:dyDescent="0.3">
      <c r="A948" s="1" t="s">
        <v>306</v>
      </c>
      <c r="B948" s="1" t="s">
        <v>1393</v>
      </c>
      <c r="C948" s="1" t="s">
        <v>242</v>
      </c>
      <c r="D948" s="2" t="s">
        <v>688</v>
      </c>
      <c r="E948" s="3">
        <v>542.29999999999995</v>
      </c>
      <c r="F948" s="8" t="s">
        <v>306</v>
      </c>
      <c r="G948" s="9" t="s">
        <v>1393</v>
      </c>
      <c r="H948" s="9" t="s">
        <v>242</v>
      </c>
      <c r="I948" s="10" t="s">
        <v>688</v>
      </c>
      <c r="J948" s="11">
        <v>542.29999999999995</v>
      </c>
      <c r="K948" t="b">
        <f t="shared" si="70"/>
        <v>1</v>
      </c>
      <c r="L948" t="b">
        <f t="shared" si="71"/>
        <v>1</v>
      </c>
      <c r="M948" t="b">
        <f t="shared" si="72"/>
        <v>1</v>
      </c>
      <c r="N948" t="b">
        <f t="shared" si="73"/>
        <v>1</v>
      </c>
      <c r="O948" s="13">
        <f t="shared" si="74"/>
        <v>0</v>
      </c>
    </row>
    <row r="949" spans="1:15" ht="91.8" hidden="1" x14ac:dyDescent="0.3">
      <c r="A949" s="1" t="s">
        <v>306</v>
      </c>
      <c r="B949" s="1" t="s">
        <v>1393</v>
      </c>
      <c r="C949" s="1" t="s">
        <v>243</v>
      </c>
      <c r="D949" s="2" t="s">
        <v>689</v>
      </c>
      <c r="E949" s="3">
        <v>128</v>
      </c>
      <c r="F949" s="8" t="s">
        <v>306</v>
      </c>
      <c r="G949" s="9" t="s">
        <v>1393</v>
      </c>
      <c r="H949" s="9" t="s">
        <v>243</v>
      </c>
      <c r="I949" s="10" t="s">
        <v>689</v>
      </c>
      <c r="J949" s="11">
        <v>128</v>
      </c>
      <c r="K949" t="b">
        <f t="shared" si="70"/>
        <v>1</v>
      </c>
      <c r="L949" t="b">
        <f t="shared" si="71"/>
        <v>1</v>
      </c>
      <c r="M949" t="b">
        <f t="shared" si="72"/>
        <v>1</v>
      </c>
      <c r="N949" t="b">
        <f t="shared" si="73"/>
        <v>1</v>
      </c>
      <c r="O949" s="13">
        <f t="shared" si="74"/>
        <v>0</v>
      </c>
    </row>
    <row r="950" spans="1:15" ht="96" hidden="1" x14ac:dyDescent="0.3">
      <c r="A950" s="1" t="s">
        <v>306</v>
      </c>
      <c r="B950" s="1" t="s">
        <v>1393</v>
      </c>
      <c r="C950" s="1" t="s">
        <v>249</v>
      </c>
      <c r="D950" s="2" t="s">
        <v>1586</v>
      </c>
      <c r="E950" s="3">
        <v>4018.5</v>
      </c>
      <c r="F950" s="8" t="s">
        <v>306</v>
      </c>
      <c r="G950" s="9" t="s">
        <v>1393</v>
      </c>
      <c r="H950" s="9" t="s">
        <v>249</v>
      </c>
      <c r="I950" s="10" t="s">
        <v>1586</v>
      </c>
      <c r="J950" s="11">
        <v>4018.5</v>
      </c>
      <c r="K950" t="b">
        <f t="shared" si="70"/>
        <v>1</v>
      </c>
      <c r="L950" t="b">
        <f t="shared" si="71"/>
        <v>1</v>
      </c>
      <c r="M950" t="b">
        <f t="shared" si="72"/>
        <v>1</v>
      </c>
      <c r="N950" t="b">
        <f t="shared" si="73"/>
        <v>1</v>
      </c>
      <c r="O950" s="13">
        <f t="shared" si="74"/>
        <v>0</v>
      </c>
    </row>
    <row r="951" spans="1:15" ht="61.2" hidden="1" x14ac:dyDescent="0.3">
      <c r="A951" s="1" t="s">
        <v>306</v>
      </c>
      <c r="B951" s="1" t="s">
        <v>1393</v>
      </c>
      <c r="C951" s="1" t="s">
        <v>244</v>
      </c>
      <c r="D951" s="2" t="s">
        <v>692</v>
      </c>
      <c r="E951" s="3">
        <v>3811.5</v>
      </c>
      <c r="F951" s="8" t="s">
        <v>306</v>
      </c>
      <c r="G951" s="9" t="s">
        <v>1393</v>
      </c>
      <c r="H951" s="9" t="s">
        <v>244</v>
      </c>
      <c r="I951" s="10" t="s">
        <v>692</v>
      </c>
      <c r="J951" s="11">
        <v>3811.5</v>
      </c>
      <c r="K951" t="b">
        <f t="shared" si="70"/>
        <v>1</v>
      </c>
      <c r="L951" t="b">
        <f t="shared" si="71"/>
        <v>1</v>
      </c>
      <c r="M951" t="b">
        <f t="shared" si="72"/>
        <v>1</v>
      </c>
      <c r="N951" t="b">
        <f t="shared" si="73"/>
        <v>1</v>
      </c>
      <c r="O951" s="13">
        <f t="shared" si="74"/>
        <v>0</v>
      </c>
    </row>
    <row r="952" spans="1:15" ht="61.2" hidden="1" x14ac:dyDescent="0.3">
      <c r="A952" s="1" t="s">
        <v>306</v>
      </c>
      <c r="B952" s="1" t="s">
        <v>1393</v>
      </c>
      <c r="C952" s="1" t="s">
        <v>245</v>
      </c>
      <c r="D952" s="2" t="s">
        <v>1387</v>
      </c>
      <c r="E952" s="3">
        <v>207</v>
      </c>
      <c r="F952" s="8" t="s">
        <v>306</v>
      </c>
      <c r="G952" s="9" t="s">
        <v>1393</v>
      </c>
      <c r="H952" s="9" t="s">
        <v>245</v>
      </c>
      <c r="I952" s="10" t="s">
        <v>1387</v>
      </c>
      <c r="J952" s="11">
        <v>207</v>
      </c>
      <c r="K952" t="b">
        <f t="shared" si="70"/>
        <v>1</v>
      </c>
      <c r="L952" t="b">
        <f t="shared" si="71"/>
        <v>1</v>
      </c>
      <c r="M952" t="b">
        <f t="shared" si="72"/>
        <v>1</v>
      </c>
      <c r="N952" t="b">
        <f t="shared" si="73"/>
        <v>1</v>
      </c>
      <c r="O952" s="13">
        <f t="shared" si="74"/>
        <v>0</v>
      </c>
    </row>
    <row r="953" spans="1:15" ht="72" hidden="1" x14ac:dyDescent="0.3">
      <c r="A953" s="1" t="s">
        <v>306</v>
      </c>
      <c r="B953" s="1" t="s">
        <v>1393</v>
      </c>
      <c r="C953" s="1" t="s">
        <v>250</v>
      </c>
      <c r="D953" s="2" t="s">
        <v>1587</v>
      </c>
      <c r="E953" s="3">
        <v>4751.0999999999995</v>
      </c>
      <c r="F953" s="8" t="s">
        <v>306</v>
      </c>
      <c r="G953" s="9" t="s">
        <v>1393</v>
      </c>
      <c r="H953" s="9" t="s">
        <v>250</v>
      </c>
      <c r="I953" s="10" t="s">
        <v>1587</v>
      </c>
      <c r="J953" s="11">
        <v>4751.1000000000004</v>
      </c>
      <c r="K953" t="b">
        <f t="shared" si="70"/>
        <v>1</v>
      </c>
      <c r="L953" t="b">
        <f t="shared" si="71"/>
        <v>1</v>
      </c>
      <c r="M953" t="b">
        <f t="shared" si="72"/>
        <v>1</v>
      </c>
      <c r="N953" t="b">
        <f t="shared" si="73"/>
        <v>1</v>
      </c>
      <c r="O953" s="13">
        <f t="shared" si="74"/>
        <v>0</v>
      </c>
    </row>
    <row r="954" spans="1:15" ht="40.799999999999997" hidden="1" x14ac:dyDescent="0.3">
      <c r="A954" s="1" t="s">
        <v>306</v>
      </c>
      <c r="B954" s="1" t="s">
        <v>1393</v>
      </c>
      <c r="C954" s="1" t="s">
        <v>246</v>
      </c>
      <c r="D954" s="2" t="s">
        <v>694</v>
      </c>
      <c r="E954" s="3">
        <v>4751.0999999999995</v>
      </c>
      <c r="F954" s="8" t="s">
        <v>306</v>
      </c>
      <c r="G954" s="9" t="s">
        <v>1393</v>
      </c>
      <c r="H954" s="9" t="s">
        <v>246</v>
      </c>
      <c r="I954" s="10" t="s">
        <v>694</v>
      </c>
      <c r="J954" s="11">
        <v>4751.1000000000004</v>
      </c>
      <c r="K954" t="b">
        <f t="shared" si="70"/>
        <v>1</v>
      </c>
      <c r="L954" t="b">
        <f t="shared" si="71"/>
        <v>1</v>
      </c>
      <c r="M954" t="b">
        <f t="shared" si="72"/>
        <v>1</v>
      </c>
      <c r="N954" t="b">
        <f t="shared" si="73"/>
        <v>1</v>
      </c>
      <c r="O954" s="13">
        <f t="shared" si="74"/>
        <v>0</v>
      </c>
    </row>
    <row r="955" spans="1:15" ht="51" hidden="1" x14ac:dyDescent="0.3">
      <c r="A955" s="1" t="s">
        <v>306</v>
      </c>
      <c r="B955" s="1" t="s">
        <v>1393</v>
      </c>
      <c r="C955" s="1" t="s">
        <v>182</v>
      </c>
      <c r="D955" s="2" t="s">
        <v>1524</v>
      </c>
      <c r="E955" s="3">
        <v>120</v>
      </c>
      <c r="F955" s="8" t="s">
        <v>306</v>
      </c>
      <c r="G955" s="9" t="s">
        <v>1393</v>
      </c>
      <c r="H955" s="9" t="s">
        <v>182</v>
      </c>
      <c r="I955" s="10" t="s">
        <v>1524</v>
      </c>
      <c r="J955" s="11">
        <v>120</v>
      </c>
      <c r="K955" t="b">
        <f t="shared" si="70"/>
        <v>1</v>
      </c>
      <c r="L955" t="b">
        <f t="shared" si="71"/>
        <v>1</v>
      </c>
      <c r="M955" t="b">
        <f t="shared" si="72"/>
        <v>1</v>
      </c>
      <c r="N955" t="b">
        <f t="shared" si="73"/>
        <v>1</v>
      </c>
      <c r="O955" s="13">
        <f t="shared" si="74"/>
        <v>0</v>
      </c>
    </row>
    <row r="956" spans="1:15" ht="91.8" hidden="1" x14ac:dyDescent="0.3">
      <c r="A956" s="1" t="s">
        <v>306</v>
      </c>
      <c r="B956" s="1" t="s">
        <v>1393</v>
      </c>
      <c r="C956" s="1" t="s">
        <v>183</v>
      </c>
      <c r="D956" s="2" t="s">
        <v>1525</v>
      </c>
      <c r="E956" s="3">
        <v>120</v>
      </c>
      <c r="F956" s="8" t="s">
        <v>306</v>
      </c>
      <c r="G956" s="9" t="s">
        <v>1393</v>
      </c>
      <c r="H956" s="9" t="s">
        <v>183</v>
      </c>
      <c r="I956" s="10" t="s">
        <v>1525</v>
      </c>
      <c r="J956" s="11">
        <v>120</v>
      </c>
      <c r="K956" t="b">
        <f t="shared" si="70"/>
        <v>1</v>
      </c>
      <c r="L956" t="b">
        <f t="shared" si="71"/>
        <v>1</v>
      </c>
      <c r="M956" t="b">
        <f t="shared" si="72"/>
        <v>1</v>
      </c>
      <c r="N956" t="b">
        <f t="shared" si="73"/>
        <v>1</v>
      </c>
      <c r="O956" s="13">
        <f t="shared" si="74"/>
        <v>0</v>
      </c>
    </row>
    <row r="957" spans="1:15" ht="132.6" hidden="1" x14ac:dyDescent="0.3">
      <c r="A957" s="1" t="s">
        <v>306</v>
      </c>
      <c r="B957" s="1" t="s">
        <v>1393</v>
      </c>
      <c r="C957" s="1" t="s">
        <v>198</v>
      </c>
      <c r="D957" s="2" t="s">
        <v>697</v>
      </c>
      <c r="E957" s="3">
        <v>25</v>
      </c>
      <c r="F957" s="8" t="s">
        <v>306</v>
      </c>
      <c r="G957" s="9" t="s">
        <v>1393</v>
      </c>
      <c r="H957" s="9" t="s">
        <v>198</v>
      </c>
      <c r="I957" s="10" t="s">
        <v>697</v>
      </c>
      <c r="J957" s="11">
        <v>25</v>
      </c>
      <c r="K957" t="b">
        <f t="shared" si="70"/>
        <v>1</v>
      </c>
      <c r="L957" t="b">
        <f t="shared" si="71"/>
        <v>1</v>
      </c>
      <c r="M957" t="b">
        <f t="shared" si="72"/>
        <v>1</v>
      </c>
      <c r="N957" t="b">
        <f t="shared" si="73"/>
        <v>1</v>
      </c>
      <c r="O957" s="13">
        <f t="shared" si="74"/>
        <v>0</v>
      </c>
    </row>
    <row r="958" spans="1:15" ht="112.2" hidden="1" x14ac:dyDescent="0.3">
      <c r="A958" s="1" t="s">
        <v>306</v>
      </c>
      <c r="B958" s="1" t="s">
        <v>1393</v>
      </c>
      <c r="C958" s="1" t="s">
        <v>170</v>
      </c>
      <c r="D958" s="2" t="s">
        <v>698</v>
      </c>
      <c r="E958" s="3">
        <v>95</v>
      </c>
      <c r="F958" s="8" t="s">
        <v>306</v>
      </c>
      <c r="G958" s="9" t="s">
        <v>1393</v>
      </c>
      <c r="H958" s="9" t="s">
        <v>170</v>
      </c>
      <c r="I958" s="10" t="s">
        <v>698</v>
      </c>
      <c r="J958" s="11">
        <v>95</v>
      </c>
      <c r="K958" t="b">
        <f t="shared" si="70"/>
        <v>1</v>
      </c>
      <c r="L958" t="b">
        <f t="shared" si="71"/>
        <v>1</v>
      </c>
      <c r="M958" t="b">
        <f t="shared" si="72"/>
        <v>1</v>
      </c>
      <c r="N958" t="b">
        <f t="shared" si="73"/>
        <v>1</v>
      </c>
      <c r="O958" s="13">
        <f t="shared" si="74"/>
        <v>0</v>
      </c>
    </row>
    <row r="959" spans="1:15" ht="51" hidden="1" x14ac:dyDescent="0.3">
      <c r="A959" s="1" t="s">
        <v>306</v>
      </c>
      <c r="B959" s="1" t="s">
        <v>1393</v>
      </c>
      <c r="C959" s="1" t="s">
        <v>62</v>
      </c>
      <c r="D959" s="2" t="s">
        <v>1196</v>
      </c>
      <c r="E959" s="3">
        <v>150.30000000000001</v>
      </c>
      <c r="F959" s="8" t="s">
        <v>306</v>
      </c>
      <c r="G959" s="9" t="s">
        <v>1393</v>
      </c>
      <c r="H959" s="9" t="s">
        <v>62</v>
      </c>
      <c r="I959" s="10" t="s">
        <v>1196</v>
      </c>
      <c r="J959" s="11">
        <v>150.30000000000001</v>
      </c>
      <c r="K959" t="b">
        <f t="shared" si="70"/>
        <v>1</v>
      </c>
      <c r="L959" t="b">
        <f t="shared" si="71"/>
        <v>1</v>
      </c>
      <c r="M959" t="b">
        <f t="shared" si="72"/>
        <v>1</v>
      </c>
      <c r="N959" t="b">
        <f t="shared" si="73"/>
        <v>1</v>
      </c>
      <c r="O959" s="13">
        <f t="shared" si="74"/>
        <v>0</v>
      </c>
    </row>
    <row r="960" spans="1:15" ht="71.400000000000006" hidden="1" x14ac:dyDescent="0.3">
      <c r="A960" s="1" t="s">
        <v>306</v>
      </c>
      <c r="B960" s="1" t="s">
        <v>1393</v>
      </c>
      <c r="C960" s="1" t="s">
        <v>527</v>
      </c>
      <c r="D960" s="2" t="s">
        <v>114</v>
      </c>
      <c r="E960" s="3">
        <v>150.30000000000001</v>
      </c>
      <c r="F960" s="8" t="s">
        <v>306</v>
      </c>
      <c r="G960" s="9" t="s">
        <v>1393</v>
      </c>
      <c r="H960" s="9" t="s">
        <v>527</v>
      </c>
      <c r="I960" s="10" t="s">
        <v>114</v>
      </c>
      <c r="J960" s="11">
        <v>150.30000000000001</v>
      </c>
      <c r="K960" t="b">
        <f t="shared" si="70"/>
        <v>1</v>
      </c>
      <c r="L960" t="b">
        <f t="shared" si="71"/>
        <v>1</v>
      </c>
      <c r="M960" t="b">
        <f t="shared" si="72"/>
        <v>1</v>
      </c>
      <c r="N960" t="b">
        <f t="shared" si="73"/>
        <v>1</v>
      </c>
      <c r="O960" s="13">
        <f t="shared" si="74"/>
        <v>0</v>
      </c>
    </row>
    <row r="961" spans="1:15" ht="30.6" hidden="1" x14ac:dyDescent="0.3">
      <c r="A961" s="1" t="s">
        <v>306</v>
      </c>
      <c r="B961" s="1" t="s">
        <v>1418</v>
      </c>
      <c r="C961" s="1" t="s">
        <v>184</v>
      </c>
      <c r="D961" s="2" t="s">
        <v>1526</v>
      </c>
      <c r="E961" s="3">
        <v>11.5</v>
      </c>
      <c r="F961" s="8" t="s">
        <v>306</v>
      </c>
      <c r="G961" s="9" t="s">
        <v>1418</v>
      </c>
      <c r="H961" s="9" t="s">
        <v>184</v>
      </c>
      <c r="I961" s="10" t="s">
        <v>1526</v>
      </c>
      <c r="J961" s="11">
        <v>11.5</v>
      </c>
      <c r="K961" t="b">
        <f t="shared" si="70"/>
        <v>1</v>
      </c>
      <c r="L961" t="b">
        <f t="shared" si="71"/>
        <v>1</v>
      </c>
      <c r="M961" t="b">
        <f t="shared" si="72"/>
        <v>1</v>
      </c>
      <c r="N961" t="b">
        <f t="shared" si="73"/>
        <v>1</v>
      </c>
      <c r="O961" s="13">
        <f t="shared" si="74"/>
        <v>0</v>
      </c>
    </row>
    <row r="962" spans="1:15" ht="112.2" hidden="1" x14ac:dyDescent="0.3">
      <c r="A962" s="1" t="s">
        <v>306</v>
      </c>
      <c r="B962" s="1" t="s">
        <v>1418</v>
      </c>
      <c r="C962" s="1" t="s">
        <v>252</v>
      </c>
      <c r="D962" s="2" t="s">
        <v>1588</v>
      </c>
      <c r="E962" s="3">
        <v>11.5</v>
      </c>
      <c r="F962" s="8" t="s">
        <v>306</v>
      </c>
      <c r="G962" s="9" t="s">
        <v>1418</v>
      </c>
      <c r="H962" s="9" t="s">
        <v>252</v>
      </c>
      <c r="I962" s="10" t="s">
        <v>1588</v>
      </c>
      <c r="J962" s="11">
        <v>11.5</v>
      </c>
      <c r="K962" t="b">
        <f t="shared" si="70"/>
        <v>1</v>
      </c>
      <c r="L962" t="b">
        <f t="shared" si="71"/>
        <v>1</v>
      </c>
      <c r="M962" t="b">
        <f t="shared" si="72"/>
        <v>1</v>
      </c>
      <c r="N962" t="b">
        <f t="shared" si="73"/>
        <v>1</v>
      </c>
      <c r="O962" s="13">
        <f t="shared" si="74"/>
        <v>0</v>
      </c>
    </row>
    <row r="963" spans="1:15" ht="81.599999999999994" hidden="1" x14ac:dyDescent="0.3">
      <c r="A963" s="1" t="s">
        <v>306</v>
      </c>
      <c r="B963" s="1" t="s">
        <v>1418</v>
      </c>
      <c r="C963" s="1" t="s">
        <v>253</v>
      </c>
      <c r="D963" s="2" t="s">
        <v>1589</v>
      </c>
      <c r="E963" s="3">
        <v>11.5</v>
      </c>
      <c r="F963" s="8" t="s">
        <v>306</v>
      </c>
      <c r="G963" s="9" t="s">
        <v>1418</v>
      </c>
      <c r="H963" s="9" t="s">
        <v>253</v>
      </c>
      <c r="I963" s="10" t="s">
        <v>1589</v>
      </c>
      <c r="J963" s="11">
        <v>11.5</v>
      </c>
      <c r="K963" t="b">
        <f t="shared" ref="K963:K1026" si="75">EXACT(A963,F963)</f>
        <v>1</v>
      </c>
      <c r="L963" t="b">
        <f t="shared" ref="L963:L1026" si="76">EXACT(B963,G963)</f>
        <v>1</v>
      </c>
      <c r="M963" t="b">
        <f t="shared" ref="M963:M1026" si="77">EXACT(C963,H963)</f>
        <v>1</v>
      </c>
      <c r="N963" t="b">
        <f t="shared" ref="N963:N1026" si="78">EXACT(D963,I963)</f>
        <v>1</v>
      </c>
      <c r="O963" s="13">
        <f t="shared" ref="O963:O1026" si="79">E963-J963</f>
        <v>0</v>
      </c>
    </row>
    <row r="964" spans="1:15" ht="40.799999999999997" hidden="1" x14ac:dyDescent="0.3">
      <c r="A964" s="1" t="s">
        <v>306</v>
      </c>
      <c r="B964" s="1" t="s">
        <v>1418</v>
      </c>
      <c r="C964" s="1" t="s">
        <v>251</v>
      </c>
      <c r="D964" s="2" t="s">
        <v>718</v>
      </c>
      <c r="E964" s="3">
        <v>11.5</v>
      </c>
      <c r="F964" s="8" t="s">
        <v>306</v>
      </c>
      <c r="G964" s="9" t="s">
        <v>1418</v>
      </c>
      <c r="H964" s="9" t="s">
        <v>251</v>
      </c>
      <c r="I964" s="10" t="s">
        <v>718</v>
      </c>
      <c r="J964" s="11">
        <v>11.5</v>
      </c>
      <c r="K964" t="b">
        <f t="shared" si="75"/>
        <v>1</v>
      </c>
      <c r="L964" t="b">
        <f t="shared" si="76"/>
        <v>1</v>
      </c>
      <c r="M964" t="b">
        <f t="shared" si="77"/>
        <v>1</v>
      </c>
      <c r="N964" t="b">
        <f t="shared" si="78"/>
        <v>1</v>
      </c>
      <c r="O964" s="13">
        <f t="shared" si="79"/>
        <v>0</v>
      </c>
    </row>
    <row r="965" spans="1:15" ht="51" hidden="1" x14ac:dyDescent="0.3">
      <c r="A965" s="1" t="s">
        <v>306</v>
      </c>
      <c r="B965" s="1" t="s">
        <v>1418</v>
      </c>
      <c r="C965" s="1" t="s">
        <v>62</v>
      </c>
      <c r="D965" s="2" t="s">
        <v>1196</v>
      </c>
      <c r="E965" s="3">
        <v>272.60000000000002</v>
      </c>
      <c r="F965" s="8" t="s">
        <v>306</v>
      </c>
      <c r="G965" s="9" t="s">
        <v>1418</v>
      </c>
      <c r="H965" s="9" t="s">
        <v>62</v>
      </c>
      <c r="I965" s="10" t="s">
        <v>1196</v>
      </c>
      <c r="J965" s="11">
        <v>272.60000000000002</v>
      </c>
      <c r="K965" t="b">
        <f t="shared" si="75"/>
        <v>1</v>
      </c>
      <c r="L965" t="b">
        <f t="shared" si="76"/>
        <v>1</v>
      </c>
      <c r="M965" t="b">
        <f t="shared" si="77"/>
        <v>1</v>
      </c>
      <c r="N965" t="b">
        <f t="shared" si="78"/>
        <v>1</v>
      </c>
      <c r="O965" s="13">
        <f t="shared" si="79"/>
        <v>0</v>
      </c>
    </row>
    <row r="966" spans="1:15" ht="24" hidden="1" x14ac:dyDescent="0.3">
      <c r="A966" s="1" t="s">
        <v>306</v>
      </c>
      <c r="B966" s="1" t="s">
        <v>1418</v>
      </c>
      <c r="C966" s="1" t="s">
        <v>63</v>
      </c>
      <c r="D966" s="2" t="s">
        <v>115</v>
      </c>
      <c r="E966" s="3">
        <v>272.60000000000002</v>
      </c>
      <c r="F966" s="8" t="s">
        <v>306</v>
      </c>
      <c r="G966" s="9" t="s">
        <v>1418</v>
      </c>
      <c r="H966" s="9" t="s">
        <v>63</v>
      </c>
      <c r="I966" s="10" t="s">
        <v>115</v>
      </c>
      <c r="J966" s="11">
        <v>272.60000000000002</v>
      </c>
      <c r="K966" t="b">
        <f t="shared" si="75"/>
        <v>1</v>
      </c>
      <c r="L966" t="b">
        <f t="shared" si="76"/>
        <v>1</v>
      </c>
      <c r="M966" t="b">
        <f t="shared" si="77"/>
        <v>1</v>
      </c>
      <c r="N966" t="b">
        <f t="shared" si="78"/>
        <v>1</v>
      </c>
      <c r="O966" s="13">
        <f t="shared" si="79"/>
        <v>0</v>
      </c>
    </row>
    <row r="967" spans="1:15" ht="91.8" hidden="1" x14ac:dyDescent="0.3">
      <c r="A967" s="1" t="s">
        <v>306</v>
      </c>
      <c r="B967" s="1" t="s">
        <v>1418</v>
      </c>
      <c r="C967" s="1" t="s">
        <v>305</v>
      </c>
      <c r="D967" s="2" t="s">
        <v>124</v>
      </c>
      <c r="E967" s="3">
        <v>272.60000000000002</v>
      </c>
      <c r="F967" s="8" t="s">
        <v>306</v>
      </c>
      <c r="G967" s="9" t="s">
        <v>1418</v>
      </c>
      <c r="H967" s="9" t="s">
        <v>305</v>
      </c>
      <c r="I967" s="10" t="s">
        <v>124</v>
      </c>
      <c r="J967" s="11">
        <v>272.60000000000002</v>
      </c>
      <c r="K967" t="b">
        <f t="shared" si="75"/>
        <v>1</v>
      </c>
      <c r="L967" t="b">
        <f t="shared" si="76"/>
        <v>1</v>
      </c>
      <c r="M967" t="b">
        <f t="shared" si="77"/>
        <v>1</v>
      </c>
      <c r="N967" t="b">
        <f t="shared" si="78"/>
        <v>1</v>
      </c>
      <c r="O967" s="13">
        <f t="shared" si="79"/>
        <v>0</v>
      </c>
    </row>
    <row r="968" spans="1:15" ht="30.6" hidden="1" x14ac:dyDescent="0.3">
      <c r="A968" s="1" t="s">
        <v>306</v>
      </c>
      <c r="B968" s="1" t="s">
        <v>1419</v>
      </c>
      <c r="C968" s="1" t="s">
        <v>184</v>
      </c>
      <c r="D968" s="2" t="s">
        <v>1526</v>
      </c>
      <c r="E968" s="3">
        <v>99.5</v>
      </c>
      <c r="F968" s="8" t="s">
        <v>306</v>
      </c>
      <c r="G968" s="9" t="s">
        <v>1419</v>
      </c>
      <c r="H968" s="9" t="s">
        <v>184</v>
      </c>
      <c r="I968" s="10" t="s">
        <v>1526</v>
      </c>
      <c r="J968" s="11">
        <v>99.5</v>
      </c>
      <c r="K968" t="b">
        <f t="shared" si="75"/>
        <v>1</v>
      </c>
      <c r="L968" t="b">
        <f t="shared" si="76"/>
        <v>1</v>
      </c>
      <c r="M968" t="b">
        <f t="shared" si="77"/>
        <v>1</v>
      </c>
      <c r="N968" t="b">
        <f t="shared" si="78"/>
        <v>1</v>
      </c>
      <c r="O968" s="13">
        <f t="shared" si="79"/>
        <v>0</v>
      </c>
    </row>
    <row r="969" spans="1:15" ht="61.2" hidden="1" x14ac:dyDescent="0.3">
      <c r="A969" s="1" t="s">
        <v>306</v>
      </c>
      <c r="B969" s="1" t="s">
        <v>1419</v>
      </c>
      <c r="C969" s="1" t="s">
        <v>255</v>
      </c>
      <c r="D969" s="2" t="s">
        <v>1590</v>
      </c>
      <c r="E969" s="3">
        <v>99.5</v>
      </c>
      <c r="F969" s="8" t="s">
        <v>306</v>
      </c>
      <c r="G969" s="9" t="s">
        <v>1419</v>
      </c>
      <c r="H969" s="9" t="s">
        <v>255</v>
      </c>
      <c r="I969" s="10" t="s">
        <v>1590</v>
      </c>
      <c r="J969" s="11">
        <v>99.5</v>
      </c>
      <c r="K969" t="b">
        <f t="shared" si="75"/>
        <v>1</v>
      </c>
      <c r="L969" t="b">
        <f t="shared" si="76"/>
        <v>1</v>
      </c>
      <c r="M969" t="b">
        <f t="shared" si="77"/>
        <v>1</v>
      </c>
      <c r="N969" t="b">
        <f t="shared" si="78"/>
        <v>1</v>
      </c>
      <c r="O969" s="13">
        <f t="shared" si="79"/>
        <v>0</v>
      </c>
    </row>
    <row r="970" spans="1:15" ht="51" hidden="1" x14ac:dyDescent="0.3">
      <c r="A970" s="1" t="s">
        <v>306</v>
      </c>
      <c r="B970" s="1" t="s">
        <v>1419</v>
      </c>
      <c r="C970" s="1" t="s">
        <v>256</v>
      </c>
      <c r="D970" s="2" t="s">
        <v>1591</v>
      </c>
      <c r="E970" s="3">
        <v>99.5</v>
      </c>
      <c r="F970" s="8" t="s">
        <v>306</v>
      </c>
      <c r="G970" s="9" t="s">
        <v>1419</v>
      </c>
      <c r="H970" s="9" t="s">
        <v>256</v>
      </c>
      <c r="I970" s="10" t="s">
        <v>1591</v>
      </c>
      <c r="J970" s="11">
        <v>99.5</v>
      </c>
      <c r="K970" t="b">
        <f t="shared" si="75"/>
        <v>1</v>
      </c>
      <c r="L970" t="b">
        <f t="shared" si="76"/>
        <v>1</v>
      </c>
      <c r="M970" t="b">
        <f t="shared" si="77"/>
        <v>1</v>
      </c>
      <c r="N970" t="b">
        <f t="shared" si="78"/>
        <v>1</v>
      </c>
      <c r="O970" s="13">
        <f t="shared" si="79"/>
        <v>0</v>
      </c>
    </row>
    <row r="971" spans="1:15" ht="61.2" hidden="1" x14ac:dyDescent="0.3">
      <c r="A971" s="1" t="s">
        <v>306</v>
      </c>
      <c r="B971" s="1" t="s">
        <v>1419</v>
      </c>
      <c r="C971" s="1" t="s">
        <v>254</v>
      </c>
      <c r="D971" s="2" t="s">
        <v>722</v>
      </c>
      <c r="E971" s="3">
        <v>99.5</v>
      </c>
      <c r="F971" s="8" t="s">
        <v>306</v>
      </c>
      <c r="G971" s="9" t="s">
        <v>1419</v>
      </c>
      <c r="H971" s="9" t="s">
        <v>254</v>
      </c>
      <c r="I971" s="10" t="s">
        <v>722</v>
      </c>
      <c r="J971" s="11">
        <v>99.5</v>
      </c>
      <c r="K971" t="b">
        <f t="shared" si="75"/>
        <v>1</v>
      </c>
      <c r="L971" t="b">
        <f t="shared" si="76"/>
        <v>1</v>
      </c>
      <c r="M971" t="b">
        <f t="shared" si="77"/>
        <v>1</v>
      </c>
      <c r="N971" t="b">
        <f t="shared" si="78"/>
        <v>1</v>
      </c>
      <c r="O971" s="13">
        <f t="shared" si="79"/>
        <v>0</v>
      </c>
    </row>
    <row r="972" spans="1:15" ht="51" hidden="1" x14ac:dyDescent="0.3">
      <c r="A972" s="1" t="s">
        <v>306</v>
      </c>
      <c r="B972" s="1" t="s">
        <v>1419</v>
      </c>
      <c r="C972" s="1" t="s">
        <v>62</v>
      </c>
      <c r="D972" s="2" t="s">
        <v>1196</v>
      </c>
      <c r="E972" s="3">
        <v>402.02499999999998</v>
      </c>
      <c r="F972" s="8" t="s">
        <v>306</v>
      </c>
      <c r="G972" s="9" t="s">
        <v>1419</v>
      </c>
      <c r="H972" s="9" t="s">
        <v>62</v>
      </c>
      <c r="I972" s="10" t="s">
        <v>1196</v>
      </c>
      <c r="J972" s="11">
        <v>402.02499999999998</v>
      </c>
      <c r="K972" t="b">
        <f t="shared" si="75"/>
        <v>1</v>
      </c>
      <c r="L972" t="b">
        <f t="shared" si="76"/>
        <v>1</v>
      </c>
      <c r="M972" t="b">
        <f t="shared" si="77"/>
        <v>1</v>
      </c>
      <c r="N972" t="b">
        <f t="shared" si="78"/>
        <v>1</v>
      </c>
      <c r="O972" s="13">
        <f t="shared" si="79"/>
        <v>0</v>
      </c>
    </row>
    <row r="973" spans="1:15" ht="24" hidden="1" x14ac:dyDescent="0.3">
      <c r="A973" s="1" t="s">
        <v>306</v>
      </c>
      <c r="B973" s="1" t="s">
        <v>1419</v>
      </c>
      <c r="C973" s="1" t="s">
        <v>63</v>
      </c>
      <c r="D973" s="2" t="s">
        <v>115</v>
      </c>
      <c r="E973" s="3">
        <v>402.02499999999998</v>
      </c>
      <c r="F973" s="8" t="s">
        <v>306</v>
      </c>
      <c r="G973" s="9" t="s">
        <v>1419</v>
      </c>
      <c r="H973" s="9" t="s">
        <v>63</v>
      </c>
      <c r="I973" s="10" t="s">
        <v>115</v>
      </c>
      <c r="J973" s="11">
        <v>402.02499999999998</v>
      </c>
      <c r="K973" t="b">
        <f t="shared" si="75"/>
        <v>1</v>
      </c>
      <c r="L973" t="b">
        <f t="shared" si="76"/>
        <v>1</v>
      </c>
      <c r="M973" t="b">
        <f t="shared" si="77"/>
        <v>1</v>
      </c>
      <c r="N973" t="b">
        <f t="shared" si="78"/>
        <v>1</v>
      </c>
      <c r="O973" s="13">
        <f t="shared" si="79"/>
        <v>0</v>
      </c>
    </row>
    <row r="974" spans="1:15" ht="40.799999999999997" hidden="1" x14ac:dyDescent="0.3">
      <c r="A974" s="1" t="s">
        <v>306</v>
      </c>
      <c r="B974" s="1" t="s">
        <v>1419</v>
      </c>
      <c r="C974" s="1" t="s">
        <v>375</v>
      </c>
      <c r="D974" s="2" t="s">
        <v>1211</v>
      </c>
      <c r="E974" s="3">
        <v>115.462</v>
      </c>
      <c r="F974" s="8" t="s">
        <v>306</v>
      </c>
      <c r="G974" s="9" t="s">
        <v>1419</v>
      </c>
      <c r="H974" s="9" t="s">
        <v>375</v>
      </c>
      <c r="I974" s="10" t="s">
        <v>1211</v>
      </c>
      <c r="J974" s="11">
        <v>115.462</v>
      </c>
      <c r="K974" t="b">
        <f t="shared" si="75"/>
        <v>1</v>
      </c>
      <c r="L974" t="b">
        <f t="shared" si="76"/>
        <v>1</v>
      </c>
      <c r="M974" t="b">
        <f t="shared" si="77"/>
        <v>1</v>
      </c>
      <c r="N974" t="b">
        <f t="shared" si="78"/>
        <v>1</v>
      </c>
      <c r="O974" s="13">
        <f t="shared" si="79"/>
        <v>0</v>
      </c>
    </row>
    <row r="975" spans="1:15" ht="71.400000000000006" hidden="1" x14ac:dyDescent="0.3">
      <c r="A975" s="1" t="s">
        <v>306</v>
      </c>
      <c r="B975" s="1" t="s">
        <v>1419</v>
      </c>
      <c r="C975" s="1" t="s">
        <v>376</v>
      </c>
      <c r="D975" s="2" t="s">
        <v>1212</v>
      </c>
      <c r="E975" s="3">
        <v>286.56299999999999</v>
      </c>
      <c r="F975" s="8" t="s">
        <v>306</v>
      </c>
      <c r="G975" s="9" t="s">
        <v>1419</v>
      </c>
      <c r="H975" s="9" t="s">
        <v>376</v>
      </c>
      <c r="I975" s="10" t="s">
        <v>1212</v>
      </c>
      <c r="J975" s="11">
        <v>286.56299999999999</v>
      </c>
      <c r="K975" t="b">
        <f t="shared" si="75"/>
        <v>1</v>
      </c>
      <c r="L975" t="b">
        <f t="shared" si="76"/>
        <v>1</v>
      </c>
      <c r="M975" t="b">
        <f t="shared" si="77"/>
        <v>1</v>
      </c>
      <c r="N975" t="b">
        <f t="shared" si="78"/>
        <v>1</v>
      </c>
      <c r="O975" s="13">
        <f t="shared" si="79"/>
        <v>0</v>
      </c>
    </row>
    <row r="976" spans="1:15" ht="51" hidden="1" x14ac:dyDescent="0.3">
      <c r="A976" s="1" t="s">
        <v>306</v>
      </c>
      <c r="B976" s="1" t="s">
        <v>1420</v>
      </c>
      <c r="C976" s="1" t="s">
        <v>263</v>
      </c>
      <c r="D976" s="2" t="s">
        <v>1459</v>
      </c>
      <c r="E976" s="3">
        <v>324649.37193000002</v>
      </c>
      <c r="F976" s="8" t="s">
        <v>306</v>
      </c>
      <c r="G976" s="9" t="s">
        <v>1420</v>
      </c>
      <c r="H976" s="9" t="s">
        <v>263</v>
      </c>
      <c r="I976" s="10" t="s">
        <v>1459</v>
      </c>
      <c r="J976" s="11">
        <v>324649.37199999997</v>
      </c>
      <c r="K976" t="b">
        <f t="shared" si="75"/>
        <v>1</v>
      </c>
      <c r="L976" t="b">
        <f t="shared" si="76"/>
        <v>1</v>
      </c>
      <c r="M976" t="b">
        <f t="shared" si="77"/>
        <v>1</v>
      </c>
      <c r="N976" t="b">
        <f t="shared" si="78"/>
        <v>1</v>
      </c>
      <c r="O976" s="13">
        <f t="shared" si="79"/>
        <v>-6.9999950937926769E-5</v>
      </c>
    </row>
    <row r="977" spans="1:15" ht="51" hidden="1" x14ac:dyDescent="0.3">
      <c r="A977" s="1" t="s">
        <v>306</v>
      </c>
      <c r="B977" s="1" t="s">
        <v>1420</v>
      </c>
      <c r="C977" s="1" t="s">
        <v>264</v>
      </c>
      <c r="D977" s="2" t="s">
        <v>1460</v>
      </c>
      <c r="E977" s="3">
        <v>324649.37193000002</v>
      </c>
      <c r="F977" s="8" t="s">
        <v>306</v>
      </c>
      <c r="G977" s="9" t="s">
        <v>1420</v>
      </c>
      <c r="H977" s="9" t="s">
        <v>264</v>
      </c>
      <c r="I977" s="10" t="s">
        <v>1460</v>
      </c>
      <c r="J977" s="11">
        <v>324649.37199999997</v>
      </c>
      <c r="K977" t="b">
        <f t="shared" si="75"/>
        <v>1</v>
      </c>
      <c r="L977" t="b">
        <f t="shared" si="76"/>
        <v>1</v>
      </c>
      <c r="M977" t="b">
        <f t="shared" si="77"/>
        <v>1</v>
      </c>
      <c r="N977" t="b">
        <f t="shared" si="78"/>
        <v>1</v>
      </c>
      <c r="O977" s="13">
        <f t="shared" si="79"/>
        <v>-6.9999950937926769E-5</v>
      </c>
    </row>
    <row r="978" spans="1:15" ht="71.400000000000006" hidden="1" x14ac:dyDescent="0.3">
      <c r="A978" s="1" t="s">
        <v>306</v>
      </c>
      <c r="B978" s="1" t="s">
        <v>1420</v>
      </c>
      <c r="C978" s="1" t="s">
        <v>265</v>
      </c>
      <c r="D978" s="2" t="s">
        <v>1592</v>
      </c>
      <c r="E978" s="3">
        <v>196144.41193</v>
      </c>
      <c r="F978" s="8" t="s">
        <v>306</v>
      </c>
      <c r="G978" s="9" t="s">
        <v>1420</v>
      </c>
      <c r="H978" s="9" t="s">
        <v>265</v>
      </c>
      <c r="I978" s="10" t="s">
        <v>1592</v>
      </c>
      <c r="J978" s="11">
        <v>196144.41200000001</v>
      </c>
      <c r="K978" t="b">
        <f t="shared" si="75"/>
        <v>1</v>
      </c>
      <c r="L978" t="b">
        <f t="shared" si="76"/>
        <v>1</v>
      </c>
      <c r="M978" t="b">
        <f t="shared" si="77"/>
        <v>1</v>
      </c>
      <c r="N978" t="b">
        <f t="shared" si="78"/>
        <v>1</v>
      </c>
      <c r="O978" s="13">
        <f t="shared" si="79"/>
        <v>-7.0000009145587683E-5</v>
      </c>
    </row>
    <row r="979" spans="1:15" ht="24" hidden="1" x14ac:dyDescent="0.3">
      <c r="A979" s="1" t="s">
        <v>306</v>
      </c>
      <c r="B979" s="1" t="s">
        <v>1420</v>
      </c>
      <c r="C979" s="1" t="s">
        <v>257</v>
      </c>
      <c r="D979" s="2" t="s">
        <v>815</v>
      </c>
      <c r="E979" s="3">
        <v>174448.77100000001</v>
      </c>
      <c r="F979" s="8" t="s">
        <v>306</v>
      </c>
      <c r="G979" s="9" t="s">
        <v>1420</v>
      </c>
      <c r="H979" s="9" t="s">
        <v>257</v>
      </c>
      <c r="I979" s="10" t="s">
        <v>815</v>
      </c>
      <c r="J979" s="11">
        <v>174448.77100000001</v>
      </c>
      <c r="K979" t="b">
        <f t="shared" si="75"/>
        <v>1</v>
      </c>
      <c r="L979" t="b">
        <f t="shared" si="76"/>
        <v>1</v>
      </c>
      <c r="M979" t="b">
        <f t="shared" si="77"/>
        <v>1</v>
      </c>
      <c r="N979" t="b">
        <f t="shared" si="78"/>
        <v>1</v>
      </c>
      <c r="O979" s="13">
        <f t="shared" si="79"/>
        <v>0</v>
      </c>
    </row>
    <row r="980" spans="1:15" ht="51" hidden="1" x14ac:dyDescent="0.3">
      <c r="A980" s="1" t="s">
        <v>306</v>
      </c>
      <c r="B980" s="1" t="s">
        <v>1420</v>
      </c>
      <c r="C980" s="1" t="s">
        <v>258</v>
      </c>
      <c r="D980" s="2" t="s">
        <v>817</v>
      </c>
      <c r="E980" s="3">
        <v>21635.3</v>
      </c>
      <c r="F980" s="8" t="s">
        <v>306</v>
      </c>
      <c r="G980" s="9" t="s">
        <v>1420</v>
      </c>
      <c r="H980" s="9" t="s">
        <v>258</v>
      </c>
      <c r="I980" s="10" t="s">
        <v>817</v>
      </c>
      <c r="J980" s="11">
        <v>21635.3</v>
      </c>
      <c r="K980" t="b">
        <f t="shared" si="75"/>
        <v>1</v>
      </c>
      <c r="L980" t="b">
        <f t="shared" si="76"/>
        <v>1</v>
      </c>
      <c r="M980" t="b">
        <f t="shared" si="77"/>
        <v>1</v>
      </c>
      <c r="N980" t="b">
        <f t="shared" si="78"/>
        <v>1</v>
      </c>
      <c r="O980" s="13">
        <f t="shared" si="79"/>
        <v>0</v>
      </c>
    </row>
    <row r="981" spans="1:15" ht="36" hidden="1" x14ac:dyDescent="0.3">
      <c r="A981" s="1" t="s">
        <v>306</v>
      </c>
      <c r="B981" s="1" t="s">
        <v>1420</v>
      </c>
      <c r="C981" s="1" t="s">
        <v>1333</v>
      </c>
      <c r="D981" s="2" t="s">
        <v>1367</v>
      </c>
      <c r="E981" s="3">
        <v>60.34093</v>
      </c>
      <c r="F981" s="8" t="s">
        <v>306</v>
      </c>
      <c r="G981" s="9" t="s">
        <v>1420</v>
      </c>
      <c r="H981" s="9" t="s">
        <v>1333</v>
      </c>
      <c r="I981" s="10" t="s">
        <v>1367</v>
      </c>
      <c r="J981" s="11">
        <v>60.341000000000001</v>
      </c>
      <c r="K981" t="b">
        <f t="shared" si="75"/>
        <v>1</v>
      </c>
      <c r="L981" t="b">
        <f t="shared" si="76"/>
        <v>1</v>
      </c>
      <c r="M981" t="b">
        <f t="shared" si="77"/>
        <v>1</v>
      </c>
      <c r="N981" t="b">
        <f t="shared" si="78"/>
        <v>1</v>
      </c>
      <c r="O981" s="13">
        <f t="shared" si="79"/>
        <v>-7.0000000000902673E-5</v>
      </c>
    </row>
    <row r="982" spans="1:15" ht="84" hidden="1" x14ac:dyDescent="0.3">
      <c r="A982" s="1" t="s">
        <v>306</v>
      </c>
      <c r="B982" s="1" t="s">
        <v>1420</v>
      </c>
      <c r="C982" s="1" t="s">
        <v>1260</v>
      </c>
      <c r="D982" s="2" t="s">
        <v>1444</v>
      </c>
      <c r="E982" s="3">
        <v>56786.063000000002</v>
      </c>
      <c r="F982" s="8" t="s">
        <v>306</v>
      </c>
      <c r="G982" s="9" t="s">
        <v>1420</v>
      </c>
      <c r="H982" s="9" t="s">
        <v>1260</v>
      </c>
      <c r="I982" s="10" t="s">
        <v>1444</v>
      </c>
      <c r="J982" s="11">
        <v>56786.063000000002</v>
      </c>
      <c r="K982" t="b">
        <f t="shared" si="75"/>
        <v>1</v>
      </c>
      <c r="L982" t="b">
        <f t="shared" si="76"/>
        <v>1</v>
      </c>
      <c r="M982" t="b">
        <f t="shared" si="77"/>
        <v>1</v>
      </c>
      <c r="N982" t="b">
        <f t="shared" si="78"/>
        <v>1</v>
      </c>
      <c r="O982" s="13">
        <f t="shared" si="79"/>
        <v>0</v>
      </c>
    </row>
    <row r="983" spans="1:15" ht="108" hidden="1" x14ac:dyDescent="0.3">
      <c r="A983" s="1" t="s">
        <v>306</v>
      </c>
      <c r="B983" s="1" t="s">
        <v>1420</v>
      </c>
      <c r="C983" s="1" t="s">
        <v>1445</v>
      </c>
      <c r="D983" s="2" t="s">
        <v>819</v>
      </c>
      <c r="E983" s="3">
        <v>56786.063000000002</v>
      </c>
      <c r="F983" s="8" t="s">
        <v>306</v>
      </c>
      <c r="G983" s="9" t="s">
        <v>1420</v>
      </c>
      <c r="H983" s="9" t="s">
        <v>1445</v>
      </c>
      <c r="I983" s="10" t="s">
        <v>819</v>
      </c>
      <c r="J983" s="11">
        <v>56786.063000000002</v>
      </c>
      <c r="K983" t="b">
        <f t="shared" si="75"/>
        <v>1</v>
      </c>
      <c r="L983" t="b">
        <f t="shared" si="76"/>
        <v>1</v>
      </c>
      <c r="M983" t="b">
        <f t="shared" si="77"/>
        <v>1</v>
      </c>
      <c r="N983" t="b">
        <f t="shared" si="78"/>
        <v>1</v>
      </c>
      <c r="O983" s="13">
        <f t="shared" si="79"/>
        <v>0</v>
      </c>
    </row>
    <row r="984" spans="1:15" ht="36" hidden="1" x14ac:dyDescent="0.3">
      <c r="A984" s="1" t="s">
        <v>306</v>
      </c>
      <c r="B984" s="1" t="s">
        <v>1420</v>
      </c>
      <c r="C984" s="1" t="s">
        <v>1440</v>
      </c>
      <c r="D984" s="2" t="s">
        <v>1441</v>
      </c>
      <c r="E984" s="3">
        <v>71718.896999999997</v>
      </c>
      <c r="F984" s="8" t="s">
        <v>306</v>
      </c>
      <c r="G984" s="9" t="s">
        <v>1420</v>
      </c>
      <c r="H984" s="9" t="s">
        <v>1440</v>
      </c>
      <c r="I984" s="10" t="s">
        <v>1441</v>
      </c>
      <c r="J984" s="11">
        <v>71718.896999999997</v>
      </c>
      <c r="K984" t="b">
        <f t="shared" si="75"/>
        <v>1</v>
      </c>
      <c r="L984" t="b">
        <f t="shared" si="76"/>
        <v>1</v>
      </c>
      <c r="M984" t="b">
        <f t="shared" si="77"/>
        <v>1</v>
      </c>
      <c r="N984" t="b">
        <f t="shared" si="78"/>
        <v>1</v>
      </c>
      <c r="O984" s="13">
        <f t="shared" si="79"/>
        <v>0</v>
      </c>
    </row>
    <row r="985" spans="1:15" ht="81.599999999999994" hidden="1" x14ac:dyDescent="0.3">
      <c r="A985" s="1" t="s">
        <v>306</v>
      </c>
      <c r="B985" s="1" t="s">
        <v>1420</v>
      </c>
      <c r="C985" s="1" t="s">
        <v>1442</v>
      </c>
      <c r="D985" s="2" t="s">
        <v>1443</v>
      </c>
      <c r="E985" s="3">
        <v>71718.896999999997</v>
      </c>
      <c r="F985" s="8" t="s">
        <v>306</v>
      </c>
      <c r="G985" s="9" t="s">
        <v>1420</v>
      </c>
      <c r="H985" s="9" t="s">
        <v>1442</v>
      </c>
      <c r="I985" s="10" t="s">
        <v>1443</v>
      </c>
      <c r="J985" s="11">
        <v>71718.896999999997</v>
      </c>
      <c r="K985" t="b">
        <f t="shared" si="75"/>
        <v>1</v>
      </c>
      <c r="L985" t="b">
        <f t="shared" si="76"/>
        <v>1</v>
      </c>
      <c r="M985" t="b">
        <f t="shared" si="77"/>
        <v>1</v>
      </c>
      <c r="N985" t="b">
        <f t="shared" si="78"/>
        <v>1</v>
      </c>
      <c r="O985" s="13">
        <f t="shared" si="79"/>
        <v>0</v>
      </c>
    </row>
    <row r="986" spans="1:15" ht="40.799999999999997" hidden="1" x14ac:dyDescent="0.3">
      <c r="A986" s="1" t="s">
        <v>306</v>
      </c>
      <c r="B986" s="1" t="s">
        <v>1420</v>
      </c>
      <c r="C986" s="1" t="s">
        <v>266</v>
      </c>
      <c r="D986" s="2" t="s">
        <v>1593</v>
      </c>
      <c r="E986" s="3">
        <v>310.89999999999998</v>
      </c>
      <c r="F986" s="8" t="s">
        <v>306</v>
      </c>
      <c r="G986" s="9" t="s">
        <v>1420</v>
      </c>
      <c r="H986" s="9" t="s">
        <v>266</v>
      </c>
      <c r="I986" s="10" t="s">
        <v>1593</v>
      </c>
      <c r="J986" s="11">
        <v>310.89999999999998</v>
      </c>
      <c r="K986" t="b">
        <f t="shared" si="75"/>
        <v>1</v>
      </c>
      <c r="L986" t="b">
        <f t="shared" si="76"/>
        <v>1</v>
      </c>
      <c r="M986" t="b">
        <f t="shared" si="77"/>
        <v>1</v>
      </c>
      <c r="N986" t="b">
        <f t="shared" si="78"/>
        <v>1</v>
      </c>
      <c r="O986" s="13">
        <f t="shared" si="79"/>
        <v>0</v>
      </c>
    </row>
    <row r="987" spans="1:15" ht="61.2" hidden="1" x14ac:dyDescent="0.3">
      <c r="A987" s="1" t="s">
        <v>306</v>
      </c>
      <c r="B987" s="1" t="s">
        <v>1420</v>
      </c>
      <c r="C987" s="1" t="s">
        <v>267</v>
      </c>
      <c r="D987" s="2" t="s">
        <v>1594</v>
      </c>
      <c r="E987" s="3">
        <v>310.89999999999998</v>
      </c>
      <c r="F987" s="8" t="s">
        <v>306</v>
      </c>
      <c r="G987" s="9" t="s">
        <v>1420</v>
      </c>
      <c r="H987" s="9" t="s">
        <v>267</v>
      </c>
      <c r="I987" s="10" t="s">
        <v>1594</v>
      </c>
      <c r="J987" s="11">
        <v>310.89999999999998</v>
      </c>
      <c r="K987" t="b">
        <f t="shared" si="75"/>
        <v>1</v>
      </c>
      <c r="L987" t="b">
        <f t="shared" si="76"/>
        <v>1</v>
      </c>
      <c r="M987" t="b">
        <f t="shared" si="77"/>
        <v>1</v>
      </c>
      <c r="N987" t="b">
        <f t="shared" si="78"/>
        <v>1</v>
      </c>
      <c r="O987" s="13">
        <f t="shared" si="79"/>
        <v>0</v>
      </c>
    </row>
    <row r="988" spans="1:15" ht="81.599999999999994" hidden="1" x14ac:dyDescent="0.3">
      <c r="A988" s="1" t="s">
        <v>306</v>
      </c>
      <c r="B988" s="1" t="s">
        <v>1420</v>
      </c>
      <c r="C988" s="1" t="s">
        <v>259</v>
      </c>
      <c r="D988" s="2" t="s">
        <v>1595</v>
      </c>
      <c r="E988" s="3">
        <v>310.89999999999998</v>
      </c>
      <c r="F988" s="8" t="s">
        <v>306</v>
      </c>
      <c r="G988" s="9" t="s">
        <v>1420</v>
      </c>
      <c r="H988" s="9" t="s">
        <v>259</v>
      </c>
      <c r="I988" s="10" t="s">
        <v>1595</v>
      </c>
      <c r="J988" s="11">
        <v>310.89999999999998</v>
      </c>
      <c r="K988" t="b">
        <f t="shared" si="75"/>
        <v>1</v>
      </c>
      <c r="L988" t="b">
        <f t="shared" si="76"/>
        <v>1</v>
      </c>
      <c r="M988" t="b">
        <f t="shared" si="77"/>
        <v>1</v>
      </c>
      <c r="N988" t="b">
        <f t="shared" si="78"/>
        <v>1</v>
      </c>
      <c r="O988" s="13">
        <f t="shared" si="79"/>
        <v>0</v>
      </c>
    </row>
    <row r="989" spans="1:15" ht="112.2" hidden="1" x14ac:dyDescent="0.3">
      <c r="A989" s="1" t="s">
        <v>306</v>
      </c>
      <c r="B989" s="1" t="s">
        <v>1420</v>
      </c>
      <c r="C989" s="1" t="s">
        <v>72</v>
      </c>
      <c r="D989" s="2" t="s">
        <v>1490</v>
      </c>
      <c r="E989" s="3">
        <v>3036.5</v>
      </c>
      <c r="F989" s="8" t="s">
        <v>306</v>
      </c>
      <c r="G989" s="9" t="s">
        <v>1420</v>
      </c>
      <c r="H989" s="9" t="s">
        <v>72</v>
      </c>
      <c r="I989" s="10" t="s">
        <v>1490</v>
      </c>
      <c r="J989" s="11">
        <v>3036.5</v>
      </c>
      <c r="K989" t="b">
        <f t="shared" si="75"/>
        <v>1</v>
      </c>
      <c r="L989" t="b">
        <f t="shared" si="76"/>
        <v>1</v>
      </c>
      <c r="M989" t="b">
        <f t="shared" si="77"/>
        <v>1</v>
      </c>
      <c r="N989" t="b">
        <f t="shared" si="78"/>
        <v>1</v>
      </c>
      <c r="O989" s="13">
        <f t="shared" si="79"/>
        <v>0</v>
      </c>
    </row>
    <row r="990" spans="1:15" ht="91.8" hidden="1" x14ac:dyDescent="0.3">
      <c r="A990" s="1" t="s">
        <v>306</v>
      </c>
      <c r="B990" s="1" t="s">
        <v>1420</v>
      </c>
      <c r="C990" s="1" t="s">
        <v>73</v>
      </c>
      <c r="D990" s="2" t="s">
        <v>1491</v>
      </c>
      <c r="E990" s="3">
        <v>3036.5</v>
      </c>
      <c r="F990" s="8" t="s">
        <v>306</v>
      </c>
      <c r="G990" s="9" t="s">
        <v>1420</v>
      </c>
      <c r="H990" s="9" t="s">
        <v>73</v>
      </c>
      <c r="I990" s="10" t="s">
        <v>1491</v>
      </c>
      <c r="J990" s="11">
        <v>3036.5</v>
      </c>
      <c r="K990" t="b">
        <f t="shared" si="75"/>
        <v>1</v>
      </c>
      <c r="L990" t="b">
        <f t="shared" si="76"/>
        <v>1</v>
      </c>
      <c r="M990" t="b">
        <f t="shared" si="77"/>
        <v>1</v>
      </c>
      <c r="N990" t="b">
        <f t="shared" si="78"/>
        <v>1</v>
      </c>
      <c r="O990" s="13">
        <f t="shared" si="79"/>
        <v>0</v>
      </c>
    </row>
    <row r="991" spans="1:15" ht="102" hidden="1" x14ac:dyDescent="0.3">
      <c r="A991" s="1" t="s">
        <v>306</v>
      </c>
      <c r="B991" s="1" t="s">
        <v>1420</v>
      </c>
      <c r="C991" s="1" t="s">
        <v>268</v>
      </c>
      <c r="D991" s="2" t="s">
        <v>1596</v>
      </c>
      <c r="E991" s="3">
        <v>3036.5</v>
      </c>
      <c r="F991" s="8" t="s">
        <v>306</v>
      </c>
      <c r="G991" s="9" t="s">
        <v>1420</v>
      </c>
      <c r="H991" s="9" t="s">
        <v>268</v>
      </c>
      <c r="I991" s="10" t="s">
        <v>1596</v>
      </c>
      <c r="J991" s="11">
        <v>3036.5</v>
      </c>
      <c r="K991" t="b">
        <f t="shared" si="75"/>
        <v>1</v>
      </c>
      <c r="L991" t="b">
        <f t="shared" si="76"/>
        <v>1</v>
      </c>
      <c r="M991" t="b">
        <f t="shared" si="77"/>
        <v>1</v>
      </c>
      <c r="N991" t="b">
        <f t="shared" si="78"/>
        <v>1</v>
      </c>
      <c r="O991" s="13">
        <f t="shared" si="79"/>
        <v>0</v>
      </c>
    </row>
    <row r="992" spans="1:15" ht="24" hidden="1" x14ac:dyDescent="0.3">
      <c r="A992" s="1" t="s">
        <v>306</v>
      </c>
      <c r="B992" s="1" t="s">
        <v>1420</v>
      </c>
      <c r="C992" s="1" t="s">
        <v>260</v>
      </c>
      <c r="D992" s="2" t="s">
        <v>865</v>
      </c>
      <c r="E992" s="3">
        <v>3036.5</v>
      </c>
      <c r="F992" s="8" t="s">
        <v>306</v>
      </c>
      <c r="G992" s="9" t="s">
        <v>1420</v>
      </c>
      <c r="H992" s="9" t="s">
        <v>260</v>
      </c>
      <c r="I992" s="10" t="s">
        <v>865</v>
      </c>
      <c r="J992" s="11">
        <v>3036.5</v>
      </c>
      <c r="K992" t="b">
        <f t="shared" si="75"/>
        <v>1</v>
      </c>
      <c r="L992" t="b">
        <f t="shared" si="76"/>
        <v>1</v>
      </c>
      <c r="M992" t="b">
        <f t="shared" si="77"/>
        <v>1</v>
      </c>
      <c r="N992" t="b">
        <f t="shared" si="78"/>
        <v>1</v>
      </c>
      <c r="O992" s="13">
        <f t="shared" si="79"/>
        <v>0</v>
      </c>
    </row>
    <row r="993" spans="1:15" ht="61.2" hidden="1" x14ac:dyDescent="0.3">
      <c r="A993" s="1" t="s">
        <v>306</v>
      </c>
      <c r="B993" s="1" t="s">
        <v>1420</v>
      </c>
      <c r="C993" s="1" t="s">
        <v>269</v>
      </c>
      <c r="D993" s="2" t="s">
        <v>1597</v>
      </c>
      <c r="E993" s="3">
        <v>11250</v>
      </c>
      <c r="F993" s="8" t="s">
        <v>306</v>
      </c>
      <c r="G993" s="9" t="s">
        <v>1420</v>
      </c>
      <c r="H993" s="9" t="s">
        <v>269</v>
      </c>
      <c r="I993" s="10" t="s">
        <v>1597</v>
      </c>
      <c r="J993" s="11">
        <v>11250</v>
      </c>
      <c r="K993" t="b">
        <f t="shared" si="75"/>
        <v>1</v>
      </c>
      <c r="L993" t="b">
        <f t="shared" si="76"/>
        <v>1</v>
      </c>
      <c r="M993" t="b">
        <f t="shared" si="77"/>
        <v>1</v>
      </c>
      <c r="N993" t="b">
        <f t="shared" si="78"/>
        <v>1</v>
      </c>
      <c r="O993" s="13">
        <f t="shared" si="79"/>
        <v>0</v>
      </c>
    </row>
    <row r="994" spans="1:15" ht="71.400000000000006" hidden="1" x14ac:dyDescent="0.3">
      <c r="A994" s="1" t="s">
        <v>306</v>
      </c>
      <c r="B994" s="1" t="s">
        <v>1420</v>
      </c>
      <c r="C994" s="1" t="s">
        <v>270</v>
      </c>
      <c r="D994" s="2" t="s">
        <v>1598</v>
      </c>
      <c r="E994" s="3">
        <v>11250</v>
      </c>
      <c r="F994" s="8" t="s">
        <v>306</v>
      </c>
      <c r="G994" s="9" t="s">
        <v>1420</v>
      </c>
      <c r="H994" s="9" t="s">
        <v>270</v>
      </c>
      <c r="I994" s="10" t="s">
        <v>1598</v>
      </c>
      <c r="J994" s="11">
        <v>11250</v>
      </c>
      <c r="K994" t="b">
        <f t="shared" si="75"/>
        <v>1</v>
      </c>
      <c r="L994" t="b">
        <f t="shared" si="76"/>
        <v>1</v>
      </c>
      <c r="M994" t="b">
        <f t="shared" si="77"/>
        <v>1</v>
      </c>
      <c r="N994" t="b">
        <f t="shared" si="78"/>
        <v>1</v>
      </c>
      <c r="O994" s="13">
        <f t="shared" si="79"/>
        <v>0</v>
      </c>
    </row>
    <row r="995" spans="1:15" ht="81.599999999999994" hidden="1" x14ac:dyDescent="0.3">
      <c r="A995" s="1" t="s">
        <v>306</v>
      </c>
      <c r="B995" s="1" t="s">
        <v>1420</v>
      </c>
      <c r="C995" s="1" t="s">
        <v>271</v>
      </c>
      <c r="D995" s="2" t="s">
        <v>1599</v>
      </c>
      <c r="E995" s="3">
        <v>11250</v>
      </c>
      <c r="F995" s="8" t="s">
        <v>306</v>
      </c>
      <c r="G995" s="9" t="s">
        <v>1420</v>
      </c>
      <c r="H995" s="9" t="s">
        <v>271</v>
      </c>
      <c r="I995" s="10" t="s">
        <v>1599</v>
      </c>
      <c r="J995" s="11">
        <v>11250</v>
      </c>
      <c r="K995" t="b">
        <f t="shared" si="75"/>
        <v>1</v>
      </c>
      <c r="L995" t="b">
        <f t="shared" si="76"/>
        <v>1</v>
      </c>
      <c r="M995" t="b">
        <f t="shared" si="77"/>
        <v>1</v>
      </c>
      <c r="N995" t="b">
        <f t="shared" si="78"/>
        <v>1</v>
      </c>
      <c r="O995" s="13">
        <f t="shared" si="79"/>
        <v>0</v>
      </c>
    </row>
    <row r="996" spans="1:15" ht="71.400000000000006" hidden="1" x14ac:dyDescent="0.3">
      <c r="A996" s="1" t="s">
        <v>306</v>
      </c>
      <c r="B996" s="1" t="s">
        <v>1420</v>
      </c>
      <c r="C996" s="1" t="s">
        <v>261</v>
      </c>
      <c r="D996" s="2" t="s">
        <v>1166</v>
      </c>
      <c r="E996" s="3">
        <v>11250</v>
      </c>
      <c r="F996" s="8" t="s">
        <v>306</v>
      </c>
      <c r="G996" s="9" t="s">
        <v>1420</v>
      </c>
      <c r="H996" s="9" t="s">
        <v>261</v>
      </c>
      <c r="I996" s="10" t="s">
        <v>1166</v>
      </c>
      <c r="J996" s="11">
        <v>11250</v>
      </c>
      <c r="K996" t="b">
        <f t="shared" si="75"/>
        <v>1</v>
      </c>
      <c r="L996" t="b">
        <f t="shared" si="76"/>
        <v>1</v>
      </c>
      <c r="M996" t="b">
        <f t="shared" si="77"/>
        <v>1</v>
      </c>
      <c r="N996" t="b">
        <f t="shared" si="78"/>
        <v>1</v>
      </c>
      <c r="O996" s="13">
        <f t="shared" si="79"/>
        <v>0</v>
      </c>
    </row>
    <row r="997" spans="1:15" ht="51" hidden="1" x14ac:dyDescent="0.3">
      <c r="A997" s="1" t="s">
        <v>306</v>
      </c>
      <c r="B997" s="1" t="s">
        <v>1420</v>
      </c>
      <c r="C997" s="1" t="s">
        <v>62</v>
      </c>
      <c r="D997" s="2" t="s">
        <v>1196</v>
      </c>
      <c r="E997" s="3">
        <v>9463.122159999999</v>
      </c>
      <c r="F997" s="8" t="s">
        <v>306</v>
      </c>
      <c r="G997" s="9" t="s">
        <v>1420</v>
      </c>
      <c r="H997" s="9" t="s">
        <v>62</v>
      </c>
      <c r="I997" s="10" t="s">
        <v>1196</v>
      </c>
      <c r="J997" s="11">
        <v>9463.1219999999994</v>
      </c>
      <c r="K997" t="b">
        <f t="shared" si="75"/>
        <v>1</v>
      </c>
      <c r="L997" t="b">
        <f t="shared" si="76"/>
        <v>1</v>
      </c>
      <c r="M997" t="b">
        <f t="shared" si="77"/>
        <v>1</v>
      </c>
      <c r="N997" t="b">
        <f t="shared" si="78"/>
        <v>1</v>
      </c>
      <c r="O997" s="13">
        <f t="shared" si="79"/>
        <v>1.5999999959603883E-4</v>
      </c>
    </row>
    <row r="998" spans="1:15" ht="71.400000000000006" hidden="1" x14ac:dyDescent="0.3">
      <c r="A998" s="1" t="s">
        <v>306</v>
      </c>
      <c r="B998" s="1" t="s">
        <v>1420</v>
      </c>
      <c r="C998" s="1" t="s">
        <v>527</v>
      </c>
      <c r="D998" s="2" t="s">
        <v>114</v>
      </c>
      <c r="E998" s="3">
        <v>9463.122159999999</v>
      </c>
      <c r="F998" s="8" t="s">
        <v>306</v>
      </c>
      <c r="G998" s="9" t="s">
        <v>1420</v>
      </c>
      <c r="H998" s="9" t="s">
        <v>527</v>
      </c>
      <c r="I998" s="10" t="s">
        <v>114</v>
      </c>
      <c r="J998" s="11">
        <v>9463.1219999999994</v>
      </c>
      <c r="K998" t="b">
        <f t="shared" si="75"/>
        <v>1</v>
      </c>
      <c r="L998" t="b">
        <f t="shared" si="76"/>
        <v>1</v>
      </c>
      <c r="M998" t="b">
        <f t="shared" si="77"/>
        <v>1</v>
      </c>
      <c r="N998" t="b">
        <f t="shared" si="78"/>
        <v>1</v>
      </c>
      <c r="O998" s="13">
        <f t="shared" si="79"/>
        <v>1.5999999959603883E-4</v>
      </c>
    </row>
    <row r="999" spans="1:15" ht="71.400000000000006" hidden="1" x14ac:dyDescent="0.3">
      <c r="A999" s="1" t="s">
        <v>306</v>
      </c>
      <c r="B999" s="1" t="s">
        <v>1420</v>
      </c>
      <c r="C999" s="1" t="s">
        <v>79</v>
      </c>
      <c r="D999" s="2" t="s">
        <v>1232</v>
      </c>
      <c r="E999" s="3">
        <v>1266.81969</v>
      </c>
      <c r="F999" s="8" t="s">
        <v>306</v>
      </c>
      <c r="G999" s="9" t="s">
        <v>1420</v>
      </c>
      <c r="H999" s="9" t="s">
        <v>79</v>
      </c>
      <c r="I999" s="10" t="s">
        <v>1232</v>
      </c>
      <c r="J999" s="11">
        <v>1266.82</v>
      </c>
      <c r="K999" t="b">
        <f t="shared" si="75"/>
        <v>1</v>
      </c>
      <c r="L999" t="b">
        <f t="shared" si="76"/>
        <v>1</v>
      </c>
      <c r="M999" t="b">
        <f t="shared" si="77"/>
        <v>1</v>
      </c>
      <c r="N999" t="b">
        <f t="shared" si="78"/>
        <v>1</v>
      </c>
      <c r="O999" s="13">
        <f t="shared" si="79"/>
        <v>-3.0999999989944627E-4</v>
      </c>
    </row>
    <row r="1000" spans="1:15" ht="51" hidden="1" x14ac:dyDescent="0.3">
      <c r="A1000" s="1" t="s">
        <v>306</v>
      </c>
      <c r="B1000" s="1" t="s">
        <v>1420</v>
      </c>
      <c r="C1000" s="1" t="s">
        <v>86</v>
      </c>
      <c r="D1000" s="2" t="s">
        <v>1233</v>
      </c>
      <c r="E1000" s="3">
        <v>1266.81969</v>
      </c>
      <c r="F1000" s="8" t="s">
        <v>306</v>
      </c>
      <c r="G1000" s="9" t="s">
        <v>1420</v>
      </c>
      <c r="H1000" s="9" t="s">
        <v>86</v>
      </c>
      <c r="I1000" s="10" t="s">
        <v>1233</v>
      </c>
      <c r="J1000" s="11">
        <v>1266.82</v>
      </c>
      <c r="K1000" t="b">
        <f t="shared" si="75"/>
        <v>1</v>
      </c>
      <c r="L1000" t="b">
        <f t="shared" si="76"/>
        <v>1</v>
      </c>
      <c r="M1000" t="b">
        <f t="shared" si="77"/>
        <v>1</v>
      </c>
      <c r="N1000" t="b">
        <f t="shared" si="78"/>
        <v>1</v>
      </c>
      <c r="O1000" s="13">
        <f t="shared" si="79"/>
        <v>-3.0999999989944627E-4</v>
      </c>
    </row>
    <row r="1001" spans="1:15" ht="40.799999999999997" hidden="1" x14ac:dyDescent="0.3">
      <c r="A1001" s="1" t="s">
        <v>306</v>
      </c>
      <c r="B1001" s="1" t="s">
        <v>1420</v>
      </c>
      <c r="C1001" s="1" t="s">
        <v>87</v>
      </c>
      <c r="D1001" s="2" t="s">
        <v>1234</v>
      </c>
      <c r="E1001" s="3">
        <v>1266.81969</v>
      </c>
      <c r="F1001" s="8" t="s">
        <v>306</v>
      </c>
      <c r="G1001" s="9" t="s">
        <v>1420</v>
      </c>
      <c r="H1001" s="9" t="s">
        <v>87</v>
      </c>
      <c r="I1001" s="10" t="s">
        <v>1234</v>
      </c>
      <c r="J1001" s="11">
        <v>1266.82</v>
      </c>
      <c r="K1001" t="b">
        <f t="shared" si="75"/>
        <v>1</v>
      </c>
      <c r="L1001" t="b">
        <f t="shared" si="76"/>
        <v>1</v>
      </c>
      <c r="M1001" t="b">
        <f t="shared" si="77"/>
        <v>1</v>
      </c>
      <c r="N1001" t="b">
        <f t="shared" si="78"/>
        <v>1</v>
      </c>
      <c r="O1001" s="13">
        <f t="shared" si="79"/>
        <v>-3.0999999989944627E-4</v>
      </c>
    </row>
    <row r="1002" spans="1:15" ht="40.799999999999997" hidden="1" x14ac:dyDescent="0.3">
      <c r="A1002" s="1" t="s">
        <v>306</v>
      </c>
      <c r="B1002" s="1" t="s">
        <v>1400</v>
      </c>
      <c r="C1002" s="1" t="s">
        <v>277</v>
      </c>
      <c r="D1002" s="2" t="s">
        <v>1600</v>
      </c>
      <c r="E1002" s="3">
        <v>1050.8000000000002</v>
      </c>
      <c r="F1002" s="8" t="s">
        <v>306</v>
      </c>
      <c r="G1002" s="9" t="s">
        <v>1400</v>
      </c>
      <c r="H1002" s="9" t="s">
        <v>277</v>
      </c>
      <c r="I1002" s="10" t="s">
        <v>1600</v>
      </c>
      <c r="J1002" s="11">
        <v>1050.8</v>
      </c>
      <c r="K1002" t="b">
        <f t="shared" si="75"/>
        <v>1</v>
      </c>
      <c r="L1002" t="b">
        <f t="shared" si="76"/>
        <v>1</v>
      </c>
      <c r="M1002" t="b">
        <f t="shared" si="77"/>
        <v>1</v>
      </c>
      <c r="N1002" t="b">
        <f t="shared" si="78"/>
        <v>1</v>
      </c>
      <c r="O1002" s="13">
        <f t="shared" si="79"/>
        <v>0</v>
      </c>
    </row>
    <row r="1003" spans="1:15" ht="40.799999999999997" hidden="1" x14ac:dyDescent="0.3">
      <c r="A1003" s="1" t="s">
        <v>306</v>
      </c>
      <c r="B1003" s="1" t="s">
        <v>1400</v>
      </c>
      <c r="C1003" s="1" t="s">
        <v>279</v>
      </c>
      <c r="D1003" s="2" t="s">
        <v>1601</v>
      </c>
      <c r="E1003" s="3">
        <v>1050.8000000000002</v>
      </c>
      <c r="F1003" s="8" t="s">
        <v>306</v>
      </c>
      <c r="G1003" s="9" t="s">
        <v>1400</v>
      </c>
      <c r="H1003" s="9" t="s">
        <v>279</v>
      </c>
      <c r="I1003" s="10" t="s">
        <v>1601</v>
      </c>
      <c r="J1003" s="11">
        <v>1050.8</v>
      </c>
      <c r="K1003" t="b">
        <f t="shared" si="75"/>
        <v>1</v>
      </c>
      <c r="L1003" t="b">
        <f t="shared" si="76"/>
        <v>1</v>
      </c>
      <c r="M1003" t="b">
        <f t="shared" si="77"/>
        <v>1</v>
      </c>
      <c r="N1003" t="b">
        <f t="shared" si="78"/>
        <v>1</v>
      </c>
      <c r="O1003" s="13">
        <f t="shared" si="79"/>
        <v>0</v>
      </c>
    </row>
    <row r="1004" spans="1:15" ht="91.8" hidden="1" x14ac:dyDescent="0.3">
      <c r="A1004" s="1" t="s">
        <v>306</v>
      </c>
      <c r="B1004" s="1" t="s">
        <v>1400</v>
      </c>
      <c r="C1004" s="1" t="s">
        <v>278</v>
      </c>
      <c r="D1004" s="2" t="s">
        <v>1602</v>
      </c>
      <c r="E1004" s="3">
        <v>1050.8000000000002</v>
      </c>
      <c r="F1004" s="8" t="s">
        <v>306</v>
      </c>
      <c r="G1004" s="9" t="s">
        <v>1400</v>
      </c>
      <c r="H1004" s="9" t="s">
        <v>278</v>
      </c>
      <c r="I1004" s="10" t="s">
        <v>1602</v>
      </c>
      <c r="J1004" s="11">
        <v>1050.8</v>
      </c>
      <c r="K1004" t="b">
        <f t="shared" si="75"/>
        <v>1</v>
      </c>
      <c r="L1004" t="b">
        <f t="shared" si="76"/>
        <v>1</v>
      </c>
      <c r="M1004" t="b">
        <f t="shared" si="77"/>
        <v>1</v>
      </c>
      <c r="N1004" t="b">
        <f t="shared" si="78"/>
        <v>1</v>
      </c>
      <c r="O1004" s="13">
        <f t="shared" si="79"/>
        <v>0</v>
      </c>
    </row>
    <row r="1005" spans="1:15" ht="81.599999999999994" hidden="1" x14ac:dyDescent="0.3">
      <c r="A1005" s="1" t="s">
        <v>306</v>
      </c>
      <c r="B1005" s="1" t="s">
        <v>1400</v>
      </c>
      <c r="C1005" s="1" t="s">
        <v>272</v>
      </c>
      <c r="D1005" s="2" t="s">
        <v>806</v>
      </c>
      <c r="E1005" s="3">
        <v>707.7</v>
      </c>
      <c r="F1005" s="8" t="s">
        <v>306</v>
      </c>
      <c r="G1005" s="9" t="s">
        <v>1400</v>
      </c>
      <c r="H1005" s="9" t="s">
        <v>272</v>
      </c>
      <c r="I1005" s="10" t="s">
        <v>806</v>
      </c>
      <c r="J1005" s="11">
        <v>707.7</v>
      </c>
      <c r="K1005" t="b">
        <f t="shared" si="75"/>
        <v>1</v>
      </c>
      <c r="L1005" t="b">
        <f t="shared" si="76"/>
        <v>1</v>
      </c>
      <c r="M1005" t="b">
        <f t="shared" si="77"/>
        <v>1</v>
      </c>
      <c r="N1005" t="b">
        <f t="shared" si="78"/>
        <v>1</v>
      </c>
      <c r="O1005" s="13">
        <f t="shared" si="79"/>
        <v>0</v>
      </c>
    </row>
    <row r="1006" spans="1:15" ht="51" hidden="1" x14ac:dyDescent="0.3">
      <c r="A1006" s="1" t="s">
        <v>306</v>
      </c>
      <c r="B1006" s="1" t="s">
        <v>1400</v>
      </c>
      <c r="C1006" s="1" t="s">
        <v>273</v>
      </c>
      <c r="D1006" s="2" t="s">
        <v>808</v>
      </c>
      <c r="E1006" s="3">
        <v>343.1</v>
      </c>
      <c r="F1006" s="8" t="s">
        <v>306</v>
      </c>
      <c r="G1006" s="9" t="s">
        <v>1400</v>
      </c>
      <c r="H1006" s="9" t="s">
        <v>273</v>
      </c>
      <c r="I1006" s="10" t="s">
        <v>808</v>
      </c>
      <c r="J1006" s="11">
        <v>343.1</v>
      </c>
      <c r="K1006" t="b">
        <f t="shared" si="75"/>
        <v>1</v>
      </c>
      <c r="L1006" t="b">
        <f t="shared" si="76"/>
        <v>1</v>
      </c>
      <c r="M1006" t="b">
        <f t="shared" si="77"/>
        <v>1</v>
      </c>
      <c r="N1006" t="b">
        <f t="shared" si="78"/>
        <v>1</v>
      </c>
      <c r="O1006" s="13">
        <f t="shared" si="79"/>
        <v>0</v>
      </c>
    </row>
    <row r="1007" spans="1:15" ht="40.799999999999997" hidden="1" x14ac:dyDescent="0.3">
      <c r="A1007" s="1" t="s">
        <v>306</v>
      </c>
      <c r="B1007" s="1" t="s">
        <v>1400</v>
      </c>
      <c r="C1007" s="1" t="s">
        <v>266</v>
      </c>
      <c r="D1007" s="2" t="s">
        <v>1593</v>
      </c>
      <c r="E1007" s="3">
        <v>208.5</v>
      </c>
      <c r="F1007" s="8" t="s">
        <v>306</v>
      </c>
      <c r="G1007" s="9" t="s">
        <v>1400</v>
      </c>
      <c r="H1007" s="9" t="s">
        <v>266</v>
      </c>
      <c r="I1007" s="10" t="s">
        <v>1593</v>
      </c>
      <c r="J1007" s="11">
        <v>208.5</v>
      </c>
      <c r="K1007" t="b">
        <f t="shared" si="75"/>
        <v>1</v>
      </c>
      <c r="L1007" t="b">
        <f t="shared" si="76"/>
        <v>1</v>
      </c>
      <c r="M1007" t="b">
        <f t="shared" si="77"/>
        <v>1</v>
      </c>
      <c r="N1007" t="b">
        <f t="shared" si="78"/>
        <v>1</v>
      </c>
      <c r="O1007" s="13">
        <f t="shared" si="79"/>
        <v>0</v>
      </c>
    </row>
    <row r="1008" spans="1:15" ht="61.2" hidden="1" x14ac:dyDescent="0.3">
      <c r="A1008" s="1" t="s">
        <v>306</v>
      </c>
      <c r="B1008" s="1" t="s">
        <v>1400</v>
      </c>
      <c r="C1008" s="1" t="s">
        <v>267</v>
      </c>
      <c r="D1008" s="2" t="s">
        <v>1594</v>
      </c>
      <c r="E1008" s="3">
        <v>208.5</v>
      </c>
      <c r="F1008" s="8" t="s">
        <v>306</v>
      </c>
      <c r="G1008" s="9" t="s">
        <v>1400</v>
      </c>
      <c r="H1008" s="9" t="s">
        <v>267</v>
      </c>
      <c r="I1008" s="10" t="s">
        <v>1594</v>
      </c>
      <c r="J1008" s="11">
        <v>208.5</v>
      </c>
      <c r="K1008" t="b">
        <f t="shared" si="75"/>
        <v>1</v>
      </c>
      <c r="L1008" t="b">
        <f t="shared" si="76"/>
        <v>1</v>
      </c>
      <c r="M1008" t="b">
        <f t="shared" si="77"/>
        <v>1</v>
      </c>
      <c r="N1008" t="b">
        <f t="shared" si="78"/>
        <v>1</v>
      </c>
      <c r="O1008" s="13">
        <f t="shared" si="79"/>
        <v>0</v>
      </c>
    </row>
    <row r="1009" spans="1:15" ht="61.2" hidden="1" x14ac:dyDescent="0.3">
      <c r="A1009" s="1" t="s">
        <v>306</v>
      </c>
      <c r="B1009" s="1" t="s">
        <v>1400</v>
      </c>
      <c r="C1009" s="1" t="s">
        <v>274</v>
      </c>
      <c r="D1009" s="2" t="s">
        <v>1603</v>
      </c>
      <c r="E1009" s="3">
        <v>208.5</v>
      </c>
      <c r="F1009" s="8" t="s">
        <v>306</v>
      </c>
      <c r="G1009" s="9" t="s">
        <v>1400</v>
      </c>
      <c r="H1009" s="9" t="s">
        <v>274</v>
      </c>
      <c r="I1009" s="10" t="s">
        <v>1603</v>
      </c>
      <c r="J1009" s="11">
        <v>208.5</v>
      </c>
      <c r="K1009" t="b">
        <f t="shared" si="75"/>
        <v>1</v>
      </c>
      <c r="L1009" t="b">
        <f t="shared" si="76"/>
        <v>1</v>
      </c>
      <c r="M1009" t="b">
        <f t="shared" si="77"/>
        <v>1</v>
      </c>
      <c r="N1009" t="b">
        <f t="shared" si="78"/>
        <v>1</v>
      </c>
      <c r="O1009" s="13">
        <f t="shared" si="79"/>
        <v>0</v>
      </c>
    </row>
    <row r="1010" spans="1:15" ht="61.2" hidden="1" x14ac:dyDescent="0.3">
      <c r="A1010" s="1" t="s">
        <v>306</v>
      </c>
      <c r="B1010" s="1" t="s">
        <v>1400</v>
      </c>
      <c r="C1010" s="1" t="s">
        <v>92</v>
      </c>
      <c r="D1010" s="2" t="s">
        <v>1493</v>
      </c>
      <c r="E1010" s="3">
        <v>1906.3424</v>
      </c>
      <c r="F1010" s="8" t="s">
        <v>306</v>
      </c>
      <c r="G1010" s="9" t="s">
        <v>1400</v>
      </c>
      <c r="H1010" s="9" t="s">
        <v>92</v>
      </c>
      <c r="I1010" s="10" t="s">
        <v>1493</v>
      </c>
      <c r="J1010" s="11">
        <v>1906.3420000000001</v>
      </c>
      <c r="K1010" t="b">
        <f t="shared" si="75"/>
        <v>1</v>
      </c>
      <c r="L1010" t="b">
        <f t="shared" si="76"/>
        <v>1</v>
      </c>
      <c r="M1010" t="b">
        <f t="shared" si="77"/>
        <v>1</v>
      </c>
      <c r="N1010" t="b">
        <f t="shared" si="78"/>
        <v>1</v>
      </c>
      <c r="O1010" s="13">
        <f t="shared" si="79"/>
        <v>3.9999999989959178E-4</v>
      </c>
    </row>
    <row r="1011" spans="1:15" ht="40.799999999999997" hidden="1" x14ac:dyDescent="0.3">
      <c r="A1011" s="1" t="s">
        <v>306</v>
      </c>
      <c r="B1011" s="1" t="s">
        <v>1400</v>
      </c>
      <c r="C1011" s="1" t="s">
        <v>102</v>
      </c>
      <c r="D1011" s="2" t="s">
        <v>1498</v>
      </c>
      <c r="E1011" s="3">
        <v>1906.3424</v>
      </c>
      <c r="F1011" s="8" t="s">
        <v>306</v>
      </c>
      <c r="G1011" s="9" t="s">
        <v>1400</v>
      </c>
      <c r="H1011" s="9" t="s">
        <v>102</v>
      </c>
      <c r="I1011" s="10" t="s">
        <v>1498</v>
      </c>
      <c r="J1011" s="11">
        <v>1906.3420000000001</v>
      </c>
      <c r="K1011" t="b">
        <f t="shared" si="75"/>
        <v>1</v>
      </c>
      <c r="L1011" t="b">
        <f t="shared" si="76"/>
        <v>1</v>
      </c>
      <c r="M1011" t="b">
        <f t="shared" si="77"/>
        <v>1</v>
      </c>
      <c r="N1011" t="b">
        <f t="shared" si="78"/>
        <v>1</v>
      </c>
      <c r="O1011" s="13">
        <f t="shared" si="79"/>
        <v>3.9999999989959178E-4</v>
      </c>
    </row>
    <row r="1012" spans="1:15" ht="132.6" hidden="1" x14ac:dyDescent="0.3">
      <c r="A1012" s="1" t="s">
        <v>306</v>
      </c>
      <c r="B1012" s="1" t="s">
        <v>1400</v>
      </c>
      <c r="C1012" s="1" t="s">
        <v>275</v>
      </c>
      <c r="D1012" s="2" t="s">
        <v>1604</v>
      </c>
      <c r="E1012" s="3">
        <v>1906.3424</v>
      </c>
      <c r="F1012" s="8" t="s">
        <v>306</v>
      </c>
      <c r="G1012" s="9" t="s">
        <v>1400</v>
      </c>
      <c r="H1012" s="9" t="s">
        <v>275</v>
      </c>
      <c r="I1012" s="10" t="s">
        <v>1604</v>
      </c>
      <c r="J1012" s="11">
        <v>1906.3420000000001</v>
      </c>
      <c r="K1012" t="b">
        <f t="shared" si="75"/>
        <v>1</v>
      </c>
      <c r="L1012" t="b">
        <f t="shared" si="76"/>
        <v>1</v>
      </c>
      <c r="M1012" t="b">
        <f t="shared" si="77"/>
        <v>1</v>
      </c>
      <c r="N1012" t="b">
        <f t="shared" si="78"/>
        <v>1</v>
      </c>
      <c r="O1012" s="13">
        <f t="shared" si="79"/>
        <v>3.9999999989959178E-4</v>
      </c>
    </row>
    <row r="1013" spans="1:15" ht="40.799999999999997" hidden="1" x14ac:dyDescent="0.3">
      <c r="A1013" s="1" t="s">
        <v>306</v>
      </c>
      <c r="B1013" s="1" t="s">
        <v>1400</v>
      </c>
      <c r="C1013" s="1" t="s">
        <v>280</v>
      </c>
      <c r="D1013" s="2" t="s">
        <v>1605</v>
      </c>
      <c r="E1013" s="3">
        <v>28</v>
      </c>
      <c r="F1013" s="8" t="s">
        <v>306</v>
      </c>
      <c r="G1013" s="9" t="s">
        <v>1400</v>
      </c>
      <c r="H1013" s="9" t="s">
        <v>280</v>
      </c>
      <c r="I1013" s="10" t="s">
        <v>1605</v>
      </c>
      <c r="J1013" s="11">
        <v>28</v>
      </c>
      <c r="K1013" t="b">
        <f t="shared" si="75"/>
        <v>1</v>
      </c>
      <c r="L1013" t="b">
        <f t="shared" si="76"/>
        <v>1</v>
      </c>
      <c r="M1013" t="b">
        <f t="shared" si="77"/>
        <v>1</v>
      </c>
      <c r="N1013" t="b">
        <f t="shared" si="78"/>
        <v>1</v>
      </c>
      <c r="O1013" s="13">
        <f t="shared" si="79"/>
        <v>0</v>
      </c>
    </row>
    <row r="1014" spans="1:15" ht="91.8" hidden="1" x14ac:dyDescent="0.3">
      <c r="A1014" s="1" t="s">
        <v>306</v>
      </c>
      <c r="B1014" s="1" t="s">
        <v>1400</v>
      </c>
      <c r="C1014" s="1" t="s">
        <v>281</v>
      </c>
      <c r="D1014" s="2" t="s">
        <v>1606</v>
      </c>
      <c r="E1014" s="3">
        <v>28</v>
      </c>
      <c r="F1014" s="8" t="s">
        <v>306</v>
      </c>
      <c r="G1014" s="9" t="s">
        <v>1400</v>
      </c>
      <c r="H1014" s="9" t="s">
        <v>281</v>
      </c>
      <c r="I1014" s="10" t="s">
        <v>1606</v>
      </c>
      <c r="J1014" s="11">
        <v>28</v>
      </c>
      <c r="K1014" t="b">
        <f t="shared" si="75"/>
        <v>1</v>
      </c>
      <c r="L1014" t="b">
        <f t="shared" si="76"/>
        <v>1</v>
      </c>
      <c r="M1014" t="b">
        <f t="shared" si="77"/>
        <v>1</v>
      </c>
      <c r="N1014" t="b">
        <f t="shared" si="78"/>
        <v>1</v>
      </c>
      <c r="O1014" s="13">
        <f t="shared" si="79"/>
        <v>0</v>
      </c>
    </row>
    <row r="1015" spans="1:15" ht="51" hidden="1" x14ac:dyDescent="0.3">
      <c r="A1015" s="1" t="s">
        <v>306</v>
      </c>
      <c r="B1015" s="1" t="s">
        <v>1400</v>
      </c>
      <c r="C1015" s="1" t="s">
        <v>282</v>
      </c>
      <c r="D1015" s="2" t="s">
        <v>1607</v>
      </c>
      <c r="E1015" s="3">
        <v>28</v>
      </c>
      <c r="F1015" s="8" t="s">
        <v>306</v>
      </c>
      <c r="G1015" s="9" t="s">
        <v>1400</v>
      </c>
      <c r="H1015" s="9" t="s">
        <v>282</v>
      </c>
      <c r="I1015" s="10" t="s">
        <v>1607</v>
      </c>
      <c r="J1015" s="11">
        <v>28</v>
      </c>
      <c r="K1015" t="b">
        <f t="shared" si="75"/>
        <v>1</v>
      </c>
      <c r="L1015" t="b">
        <f t="shared" si="76"/>
        <v>1</v>
      </c>
      <c r="M1015" t="b">
        <f t="shared" si="77"/>
        <v>1</v>
      </c>
      <c r="N1015" t="b">
        <f t="shared" si="78"/>
        <v>1</v>
      </c>
      <c r="O1015" s="13">
        <f t="shared" si="79"/>
        <v>0</v>
      </c>
    </row>
    <row r="1016" spans="1:15" ht="40.799999999999997" hidden="1" x14ac:dyDescent="0.3">
      <c r="A1016" s="1" t="s">
        <v>306</v>
      </c>
      <c r="B1016" s="1" t="s">
        <v>1400</v>
      </c>
      <c r="C1016" s="1" t="s">
        <v>276</v>
      </c>
      <c r="D1016" s="2" t="s">
        <v>1190</v>
      </c>
      <c r="E1016" s="3">
        <v>28</v>
      </c>
      <c r="F1016" s="8" t="s">
        <v>306</v>
      </c>
      <c r="G1016" s="9" t="s">
        <v>1400</v>
      </c>
      <c r="H1016" s="9" t="s">
        <v>276</v>
      </c>
      <c r="I1016" s="10" t="s">
        <v>1190</v>
      </c>
      <c r="J1016" s="11">
        <v>28</v>
      </c>
      <c r="K1016" t="b">
        <f t="shared" si="75"/>
        <v>1</v>
      </c>
      <c r="L1016" t="b">
        <f t="shared" si="76"/>
        <v>1</v>
      </c>
      <c r="M1016" t="b">
        <f t="shared" si="77"/>
        <v>1</v>
      </c>
      <c r="N1016" t="b">
        <f t="shared" si="78"/>
        <v>1</v>
      </c>
      <c r="O1016" s="13">
        <f t="shared" si="79"/>
        <v>0</v>
      </c>
    </row>
    <row r="1017" spans="1:15" ht="61.2" hidden="1" x14ac:dyDescent="0.3">
      <c r="A1017" s="1" t="s">
        <v>306</v>
      </c>
      <c r="B1017" s="1" t="s">
        <v>1421</v>
      </c>
      <c r="C1017" s="1" t="s">
        <v>269</v>
      </c>
      <c r="D1017" s="2" t="s">
        <v>1597</v>
      </c>
      <c r="E1017" s="3">
        <v>36.5124</v>
      </c>
      <c r="F1017" s="8" t="s">
        <v>306</v>
      </c>
      <c r="G1017" s="9" t="s">
        <v>1421</v>
      </c>
      <c r="H1017" s="9" t="s">
        <v>269</v>
      </c>
      <c r="I1017" s="10" t="s">
        <v>1597</v>
      </c>
      <c r="J1017" s="11">
        <v>36.512</v>
      </c>
      <c r="K1017" t="b">
        <f t="shared" si="75"/>
        <v>1</v>
      </c>
      <c r="L1017" t="b">
        <f t="shared" si="76"/>
        <v>1</v>
      </c>
      <c r="M1017" t="b">
        <f t="shared" si="77"/>
        <v>1</v>
      </c>
      <c r="N1017" t="b">
        <f t="shared" si="78"/>
        <v>1</v>
      </c>
      <c r="O1017" s="13">
        <f t="shared" si="79"/>
        <v>3.9999999999906777E-4</v>
      </c>
    </row>
    <row r="1018" spans="1:15" ht="40.799999999999997" hidden="1" x14ac:dyDescent="0.3">
      <c r="A1018" s="1" t="s">
        <v>306</v>
      </c>
      <c r="B1018" s="1" t="s">
        <v>1421</v>
      </c>
      <c r="C1018" s="1" t="s">
        <v>326</v>
      </c>
      <c r="D1018" s="2" t="s">
        <v>1608</v>
      </c>
      <c r="E1018" s="3">
        <v>36.5124</v>
      </c>
      <c r="F1018" s="8" t="s">
        <v>306</v>
      </c>
      <c r="G1018" s="9" t="s">
        <v>1421</v>
      </c>
      <c r="H1018" s="9" t="s">
        <v>326</v>
      </c>
      <c r="I1018" s="10" t="s">
        <v>1608</v>
      </c>
      <c r="J1018" s="11">
        <v>36.512</v>
      </c>
      <c r="K1018" t="b">
        <f t="shared" si="75"/>
        <v>1</v>
      </c>
      <c r="L1018" t="b">
        <f t="shared" si="76"/>
        <v>1</v>
      </c>
      <c r="M1018" t="b">
        <f t="shared" si="77"/>
        <v>1</v>
      </c>
      <c r="N1018" t="b">
        <f t="shared" si="78"/>
        <v>1</v>
      </c>
      <c r="O1018" s="13">
        <f t="shared" si="79"/>
        <v>3.9999999999906777E-4</v>
      </c>
    </row>
    <row r="1019" spans="1:15" ht="112.2" hidden="1" x14ac:dyDescent="0.3">
      <c r="A1019" s="1" t="s">
        <v>306</v>
      </c>
      <c r="B1019" s="1" t="s">
        <v>1421</v>
      </c>
      <c r="C1019" s="1" t="s">
        <v>327</v>
      </c>
      <c r="D1019" s="2" t="s">
        <v>1609</v>
      </c>
      <c r="E1019" s="3">
        <v>36.5124</v>
      </c>
      <c r="F1019" s="8" t="s">
        <v>306</v>
      </c>
      <c r="G1019" s="9" t="s">
        <v>1421</v>
      </c>
      <c r="H1019" s="9" t="s">
        <v>327</v>
      </c>
      <c r="I1019" s="10" t="s">
        <v>1609</v>
      </c>
      <c r="J1019" s="11">
        <v>36.512</v>
      </c>
      <c r="K1019" t="b">
        <f t="shared" si="75"/>
        <v>1</v>
      </c>
      <c r="L1019" t="b">
        <f t="shared" si="76"/>
        <v>1</v>
      </c>
      <c r="M1019" t="b">
        <f t="shared" si="77"/>
        <v>1</v>
      </c>
      <c r="N1019" t="b">
        <f t="shared" si="78"/>
        <v>1</v>
      </c>
      <c r="O1019" s="13">
        <f t="shared" si="79"/>
        <v>3.9999999999906777E-4</v>
      </c>
    </row>
    <row r="1020" spans="1:15" ht="51" hidden="1" x14ac:dyDescent="0.3">
      <c r="A1020" s="1" t="s">
        <v>306</v>
      </c>
      <c r="B1020" s="1" t="s">
        <v>1421</v>
      </c>
      <c r="C1020" s="1" t="s">
        <v>1349</v>
      </c>
      <c r="D1020" s="2" t="s">
        <v>1376</v>
      </c>
      <c r="E1020" s="3">
        <v>36.5124</v>
      </c>
      <c r="F1020" s="8" t="s">
        <v>306</v>
      </c>
      <c r="G1020" s="9" t="s">
        <v>1421</v>
      </c>
      <c r="H1020" s="9" t="s">
        <v>1349</v>
      </c>
      <c r="I1020" s="10" t="s">
        <v>1376</v>
      </c>
      <c r="J1020" s="11">
        <v>36.512</v>
      </c>
      <c r="K1020" t="b">
        <f t="shared" si="75"/>
        <v>1</v>
      </c>
      <c r="L1020" t="b">
        <f t="shared" si="76"/>
        <v>1</v>
      </c>
      <c r="M1020" t="b">
        <f t="shared" si="77"/>
        <v>1</v>
      </c>
      <c r="N1020" t="b">
        <f t="shared" si="78"/>
        <v>1</v>
      </c>
      <c r="O1020" s="13">
        <f t="shared" si="79"/>
        <v>3.9999999999906777E-4</v>
      </c>
    </row>
    <row r="1021" spans="1:15" ht="40.799999999999997" hidden="1" x14ac:dyDescent="0.3">
      <c r="A1021" s="1" t="s">
        <v>306</v>
      </c>
      <c r="B1021" s="1" t="s">
        <v>1422</v>
      </c>
      <c r="C1021" s="1" t="s">
        <v>266</v>
      </c>
      <c r="D1021" s="2" t="s">
        <v>1593</v>
      </c>
      <c r="E1021" s="3">
        <v>15683.9</v>
      </c>
      <c r="F1021" s="8" t="s">
        <v>306</v>
      </c>
      <c r="G1021" s="9" t="s">
        <v>1422</v>
      </c>
      <c r="H1021" s="9" t="s">
        <v>266</v>
      </c>
      <c r="I1021" s="10" t="s">
        <v>1593</v>
      </c>
      <c r="J1021" s="11">
        <v>15683.9</v>
      </c>
      <c r="K1021" t="b">
        <f t="shared" si="75"/>
        <v>1</v>
      </c>
      <c r="L1021" t="b">
        <f t="shared" si="76"/>
        <v>1</v>
      </c>
      <c r="M1021" t="b">
        <f t="shared" si="77"/>
        <v>1</v>
      </c>
      <c r="N1021" t="b">
        <f t="shared" si="78"/>
        <v>1</v>
      </c>
      <c r="O1021" s="13">
        <f t="shared" si="79"/>
        <v>0</v>
      </c>
    </row>
    <row r="1022" spans="1:15" ht="61.2" hidden="1" x14ac:dyDescent="0.3">
      <c r="A1022" s="1" t="s">
        <v>306</v>
      </c>
      <c r="B1022" s="1" t="s">
        <v>1422</v>
      </c>
      <c r="C1022" s="1" t="s">
        <v>267</v>
      </c>
      <c r="D1022" s="2" t="s">
        <v>1594</v>
      </c>
      <c r="E1022" s="3">
        <v>15683.9</v>
      </c>
      <c r="F1022" s="8" t="s">
        <v>306</v>
      </c>
      <c r="G1022" s="9" t="s">
        <v>1422</v>
      </c>
      <c r="H1022" s="9" t="s">
        <v>267</v>
      </c>
      <c r="I1022" s="10" t="s">
        <v>1594</v>
      </c>
      <c r="J1022" s="11">
        <v>15683.9</v>
      </c>
      <c r="K1022" t="b">
        <f t="shared" si="75"/>
        <v>1</v>
      </c>
      <c r="L1022" t="b">
        <f t="shared" si="76"/>
        <v>1</v>
      </c>
      <c r="M1022" t="b">
        <f t="shared" si="77"/>
        <v>1</v>
      </c>
      <c r="N1022" t="b">
        <f t="shared" si="78"/>
        <v>1</v>
      </c>
      <c r="O1022" s="13">
        <f t="shared" si="79"/>
        <v>0</v>
      </c>
    </row>
    <row r="1023" spans="1:15" ht="51" hidden="1" x14ac:dyDescent="0.3">
      <c r="A1023" s="1" t="s">
        <v>306</v>
      </c>
      <c r="B1023" s="1" t="s">
        <v>1422</v>
      </c>
      <c r="C1023" s="1" t="s">
        <v>284</v>
      </c>
      <c r="D1023" s="2" t="s">
        <v>1611</v>
      </c>
      <c r="E1023" s="3">
        <v>15063.8</v>
      </c>
      <c r="F1023" s="8" t="s">
        <v>306</v>
      </c>
      <c r="G1023" s="9" t="s">
        <v>1422</v>
      </c>
      <c r="H1023" s="9" t="s">
        <v>284</v>
      </c>
      <c r="I1023" s="10" t="s">
        <v>1611</v>
      </c>
      <c r="J1023" s="11">
        <v>15063.8</v>
      </c>
      <c r="K1023" t="b">
        <f t="shared" si="75"/>
        <v>1</v>
      </c>
      <c r="L1023" t="b">
        <f t="shared" si="76"/>
        <v>1</v>
      </c>
      <c r="M1023" t="b">
        <f t="shared" si="77"/>
        <v>1</v>
      </c>
      <c r="N1023" t="b">
        <f t="shared" si="78"/>
        <v>1</v>
      </c>
      <c r="O1023" s="13">
        <f t="shared" si="79"/>
        <v>0</v>
      </c>
    </row>
    <row r="1024" spans="1:15" ht="51" hidden="1" x14ac:dyDescent="0.3">
      <c r="A1024" s="1" t="s">
        <v>306</v>
      </c>
      <c r="B1024" s="1" t="s">
        <v>1422</v>
      </c>
      <c r="C1024" s="1" t="s">
        <v>285</v>
      </c>
      <c r="D1024" s="2" t="s">
        <v>1612</v>
      </c>
      <c r="E1024" s="3">
        <v>620.1</v>
      </c>
      <c r="F1024" s="8" t="s">
        <v>306</v>
      </c>
      <c r="G1024" s="9" t="s">
        <v>1422</v>
      </c>
      <c r="H1024" s="9" t="s">
        <v>285</v>
      </c>
      <c r="I1024" s="10" t="s">
        <v>1612</v>
      </c>
      <c r="J1024" s="11">
        <v>620.1</v>
      </c>
      <c r="K1024" t="b">
        <f t="shared" si="75"/>
        <v>1</v>
      </c>
      <c r="L1024" t="b">
        <f t="shared" si="76"/>
        <v>1</v>
      </c>
      <c r="M1024" t="b">
        <f t="shared" si="77"/>
        <v>1</v>
      </c>
      <c r="N1024" t="b">
        <f t="shared" si="78"/>
        <v>1</v>
      </c>
      <c r="O1024" s="13">
        <f t="shared" si="79"/>
        <v>0</v>
      </c>
    </row>
    <row r="1025" spans="1:15" ht="51" hidden="1" x14ac:dyDescent="0.3">
      <c r="A1025" s="1" t="s">
        <v>306</v>
      </c>
      <c r="B1025" s="1" t="s">
        <v>1422</v>
      </c>
      <c r="C1025" s="1" t="s">
        <v>289</v>
      </c>
      <c r="D1025" s="2" t="s">
        <v>1613</v>
      </c>
      <c r="E1025" s="3">
        <v>3225.4</v>
      </c>
      <c r="F1025" s="8" t="s">
        <v>306</v>
      </c>
      <c r="G1025" s="9" t="s">
        <v>1422</v>
      </c>
      <c r="H1025" s="9" t="s">
        <v>289</v>
      </c>
      <c r="I1025" s="10" t="s">
        <v>1613</v>
      </c>
      <c r="J1025" s="11">
        <v>3225.4</v>
      </c>
      <c r="K1025" t="b">
        <f t="shared" si="75"/>
        <v>1</v>
      </c>
      <c r="L1025" t="b">
        <f t="shared" si="76"/>
        <v>1</v>
      </c>
      <c r="M1025" t="b">
        <f t="shared" si="77"/>
        <v>1</v>
      </c>
      <c r="N1025" t="b">
        <f t="shared" si="78"/>
        <v>1</v>
      </c>
      <c r="O1025" s="13">
        <f t="shared" si="79"/>
        <v>0</v>
      </c>
    </row>
    <row r="1026" spans="1:15" ht="91.8" hidden="1" x14ac:dyDescent="0.3">
      <c r="A1026" s="1" t="s">
        <v>306</v>
      </c>
      <c r="B1026" s="1" t="s">
        <v>1422</v>
      </c>
      <c r="C1026" s="1" t="s">
        <v>290</v>
      </c>
      <c r="D1026" s="2" t="s">
        <v>1614</v>
      </c>
      <c r="E1026" s="3">
        <v>3225.4</v>
      </c>
      <c r="F1026" s="8" t="s">
        <v>306</v>
      </c>
      <c r="G1026" s="9" t="s">
        <v>1422</v>
      </c>
      <c r="H1026" s="9" t="s">
        <v>290</v>
      </c>
      <c r="I1026" s="10" t="s">
        <v>1614</v>
      </c>
      <c r="J1026" s="11">
        <v>3225.4</v>
      </c>
      <c r="K1026" t="b">
        <f t="shared" si="75"/>
        <v>1</v>
      </c>
      <c r="L1026" t="b">
        <f t="shared" si="76"/>
        <v>1</v>
      </c>
      <c r="M1026" t="b">
        <f t="shared" si="77"/>
        <v>1</v>
      </c>
      <c r="N1026" t="b">
        <f t="shared" si="78"/>
        <v>1</v>
      </c>
      <c r="O1026" s="13">
        <f t="shared" si="79"/>
        <v>0</v>
      </c>
    </row>
    <row r="1027" spans="1:15" ht="60" hidden="1" x14ac:dyDescent="0.3">
      <c r="A1027" s="1" t="s">
        <v>306</v>
      </c>
      <c r="B1027" s="1" t="s">
        <v>1422</v>
      </c>
      <c r="C1027" s="1" t="s">
        <v>291</v>
      </c>
      <c r="D1027" s="2" t="s">
        <v>1615</v>
      </c>
      <c r="E1027" s="3">
        <v>3225.4</v>
      </c>
      <c r="F1027" s="8" t="s">
        <v>306</v>
      </c>
      <c r="G1027" s="9" t="s">
        <v>1422</v>
      </c>
      <c r="H1027" s="9" t="s">
        <v>291</v>
      </c>
      <c r="I1027" s="10" t="s">
        <v>1615</v>
      </c>
      <c r="J1027" s="11">
        <v>3225.4</v>
      </c>
      <c r="K1027" t="b">
        <f t="shared" ref="K1027:K1090" si="80">EXACT(A1027,F1027)</f>
        <v>1</v>
      </c>
      <c r="L1027" t="b">
        <f t="shared" ref="L1027:L1090" si="81">EXACT(B1027,G1027)</f>
        <v>1</v>
      </c>
      <c r="M1027" t="b">
        <f t="shared" ref="M1027:M1090" si="82">EXACT(C1027,H1027)</f>
        <v>1</v>
      </c>
      <c r="N1027" t="b">
        <f t="shared" ref="N1027:N1090" si="83">EXACT(D1027,I1027)</f>
        <v>1</v>
      </c>
      <c r="O1027" s="13">
        <f t="shared" ref="O1027:O1090" si="84">E1027-J1027</f>
        <v>0</v>
      </c>
    </row>
    <row r="1028" spans="1:15" ht="61.2" hidden="1" x14ac:dyDescent="0.3">
      <c r="A1028" s="1" t="s">
        <v>306</v>
      </c>
      <c r="B1028" s="1" t="s">
        <v>1422</v>
      </c>
      <c r="C1028" s="1" t="s">
        <v>286</v>
      </c>
      <c r="D1028" s="2" t="s">
        <v>874</v>
      </c>
      <c r="E1028" s="3">
        <v>3225.4</v>
      </c>
      <c r="F1028" s="8" t="s">
        <v>306</v>
      </c>
      <c r="G1028" s="9" t="s">
        <v>1422</v>
      </c>
      <c r="H1028" s="9" t="s">
        <v>286</v>
      </c>
      <c r="I1028" s="10" t="s">
        <v>874</v>
      </c>
      <c r="J1028" s="11">
        <v>3225.4</v>
      </c>
      <c r="K1028" t="b">
        <f t="shared" si="80"/>
        <v>1</v>
      </c>
      <c r="L1028" t="b">
        <f t="shared" si="81"/>
        <v>1</v>
      </c>
      <c r="M1028" t="b">
        <f t="shared" si="82"/>
        <v>1</v>
      </c>
      <c r="N1028" t="b">
        <f t="shared" si="83"/>
        <v>1</v>
      </c>
      <c r="O1028" s="13">
        <f t="shared" si="84"/>
        <v>0</v>
      </c>
    </row>
    <row r="1029" spans="1:15" ht="61.2" hidden="1" x14ac:dyDescent="0.3">
      <c r="A1029" s="1" t="s">
        <v>306</v>
      </c>
      <c r="B1029" s="1" t="s">
        <v>1422</v>
      </c>
      <c r="C1029" s="1" t="s">
        <v>269</v>
      </c>
      <c r="D1029" s="2" t="s">
        <v>1597</v>
      </c>
      <c r="E1029" s="3">
        <v>2144.1</v>
      </c>
      <c r="F1029" s="8" t="s">
        <v>306</v>
      </c>
      <c r="G1029" s="9" t="s">
        <v>1422</v>
      </c>
      <c r="H1029" s="9" t="s">
        <v>269</v>
      </c>
      <c r="I1029" s="10" t="s">
        <v>1597</v>
      </c>
      <c r="J1029" s="11">
        <v>2144.1</v>
      </c>
      <c r="K1029" t="b">
        <f t="shared" si="80"/>
        <v>1</v>
      </c>
      <c r="L1029" t="b">
        <f t="shared" si="81"/>
        <v>1</v>
      </c>
      <c r="M1029" t="b">
        <f t="shared" si="82"/>
        <v>1</v>
      </c>
      <c r="N1029" t="b">
        <f t="shared" si="83"/>
        <v>1</v>
      </c>
      <c r="O1029" s="13">
        <f t="shared" si="84"/>
        <v>0</v>
      </c>
    </row>
    <row r="1030" spans="1:15" ht="61.2" hidden="1" x14ac:dyDescent="0.3">
      <c r="A1030" s="1" t="s">
        <v>306</v>
      </c>
      <c r="B1030" s="1" t="s">
        <v>1422</v>
      </c>
      <c r="C1030" s="1" t="s">
        <v>292</v>
      </c>
      <c r="D1030" s="2" t="s">
        <v>1616</v>
      </c>
      <c r="E1030" s="3">
        <v>2144.1</v>
      </c>
      <c r="F1030" s="8" t="s">
        <v>306</v>
      </c>
      <c r="G1030" s="9" t="s">
        <v>1422</v>
      </c>
      <c r="H1030" s="9" t="s">
        <v>292</v>
      </c>
      <c r="I1030" s="10" t="s">
        <v>1616</v>
      </c>
      <c r="J1030" s="11">
        <v>2144.1</v>
      </c>
      <c r="K1030" t="b">
        <f t="shared" si="80"/>
        <v>1</v>
      </c>
      <c r="L1030" t="b">
        <f t="shared" si="81"/>
        <v>1</v>
      </c>
      <c r="M1030" t="b">
        <f t="shared" si="82"/>
        <v>1</v>
      </c>
      <c r="N1030" t="b">
        <f t="shared" si="83"/>
        <v>1</v>
      </c>
      <c r="O1030" s="13">
        <f t="shared" si="84"/>
        <v>0</v>
      </c>
    </row>
    <row r="1031" spans="1:15" ht="81.599999999999994" hidden="1" x14ac:dyDescent="0.3">
      <c r="A1031" s="1" t="s">
        <v>306</v>
      </c>
      <c r="B1031" s="1" t="s">
        <v>1422</v>
      </c>
      <c r="C1031" s="1" t="s">
        <v>293</v>
      </c>
      <c r="D1031" s="2" t="s">
        <v>1617</v>
      </c>
      <c r="E1031" s="3">
        <v>2144.1</v>
      </c>
      <c r="F1031" s="8" t="s">
        <v>306</v>
      </c>
      <c r="G1031" s="9" t="s">
        <v>1422</v>
      </c>
      <c r="H1031" s="9" t="s">
        <v>293</v>
      </c>
      <c r="I1031" s="10" t="s">
        <v>1617</v>
      </c>
      <c r="J1031" s="11">
        <v>2144.1</v>
      </c>
      <c r="K1031" t="b">
        <f t="shared" si="80"/>
        <v>1</v>
      </c>
      <c r="L1031" t="b">
        <f t="shared" si="81"/>
        <v>1</v>
      </c>
      <c r="M1031" t="b">
        <f t="shared" si="82"/>
        <v>1</v>
      </c>
      <c r="N1031" t="b">
        <f t="shared" si="83"/>
        <v>1</v>
      </c>
      <c r="O1031" s="13">
        <f t="shared" si="84"/>
        <v>0</v>
      </c>
    </row>
    <row r="1032" spans="1:15" ht="40.799999999999997" hidden="1" x14ac:dyDescent="0.3">
      <c r="A1032" s="1" t="s">
        <v>306</v>
      </c>
      <c r="B1032" s="1" t="s">
        <v>1422</v>
      </c>
      <c r="C1032" s="1" t="s">
        <v>287</v>
      </c>
      <c r="D1032" s="2" t="s">
        <v>1158</v>
      </c>
      <c r="E1032" s="3">
        <v>2144.1</v>
      </c>
      <c r="F1032" s="8" t="s">
        <v>306</v>
      </c>
      <c r="G1032" s="9" t="s">
        <v>1422</v>
      </c>
      <c r="H1032" s="9" t="s">
        <v>287</v>
      </c>
      <c r="I1032" s="10" t="s">
        <v>1158</v>
      </c>
      <c r="J1032" s="11">
        <v>2144.1</v>
      </c>
      <c r="K1032" t="b">
        <f t="shared" si="80"/>
        <v>1</v>
      </c>
      <c r="L1032" t="b">
        <f t="shared" si="81"/>
        <v>1</v>
      </c>
      <c r="M1032" t="b">
        <f t="shared" si="82"/>
        <v>1</v>
      </c>
      <c r="N1032" t="b">
        <f t="shared" si="83"/>
        <v>1</v>
      </c>
      <c r="O1032" s="13">
        <f t="shared" si="84"/>
        <v>0</v>
      </c>
    </row>
    <row r="1033" spans="1:15" ht="51" hidden="1" x14ac:dyDescent="0.3">
      <c r="A1033" s="1" t="s">
        <v>306</v>
      </c>
      <c r="B1033" s="1" t="s">
        <v>1422</v>
      </c>
      <c r="C1033" s="1" t="s">
        <v>62</v>
      </c>
      <c r="D1033" s="2" t="s">
        <v>1196</v>
      </c>
      <c r="E1033" s="3">
        <v>1285.60185</v>
      </c>
      <c r="F1033" s="8" t="s">
        <v>306</v>
      </c>
      <c r="G1033" s="9" t="s">
        <v>1422</v>
      </c>
      <c r="H1033" s="9" t="s">
        <v>62</v>
      </c>
      <c r="I1033" s="10" t="s">
        <v>1196</v>
      </c>
      <c r="J1033" s="11">
        <v>1285.6020000000001</v>
      </c>
      <c r="K1033" t="b">
        <f t="shared" si="80"/>
        <v>1</v>
      </c>
      <c r="L1033" t="b">
        <f t="shared" si="81"/>
        <v>1</v>
      </c>
      <c r="M1033" t="b">
        <f t="shared" si="82"/>
        <v>1</v>
      </c>
      <c r="N1033" t="b">
        <f t="shared" si="83"/>
        <v>1</v>
      </c>
      <c r="O1033" s="13">
        <f t="shared" si="84"/>
        <v>-1.5000000007603376E-4</v>
      </c>
    </row>
    <row r="1034" spans="1:15" ht="71.400000000000006" hidden="1" x14ac:dyDescent="0.3">
      <c r="A1034" s="1" t="s">
        <v>306</v>
      </c>
      <c r="B1034" s="1" t="s">
        <v>1422</v>
      </c>
      <c r="C1034" s="1" t="s">
        <v>527</v>
      </c>
      <c r="D1034" s="2" t="s">
        <v>114</v>
      </c>
      <c r="E1034" s="3">
        <v>1285.60185</v>
      </c>
      <c r="F1034" s="8" t="s">
        <v>306</v>
      </c>
      <c r="G1034" s="9" t="s">
        <v>1422</v>
      </c>
      <c r="H1034" s="9" t="s">
        <v>527</v>
      </c>
      <c r="I1034" s="10" t="s">
        <v>114</v>
      </c>
      <c r="J1034" s="11">
        <v>1285.6020000000001</v>
      </c>
      <c r="K1034" t="b">
        <f t="shared" si="80"/>
        <v>1</v>
      </c>
      <c r="L1034" t="b">
        <f t="shared" si="81"/>
        <v>1</v>
      </c>
      <c r="M1034" t="b">
        <f t="shared" si="82"/>
        <v>1</v>
      </c>
      <c r="N1034" t="b">
        <f t="shared" si="83"/>
        <v>1</v>
      </c>
      <c r="O1034" s="13">
        <f t="shared" si="84"/>
        <v>-1.5000000007603376E-4</v>
      </c>
    </row>
    <row r="1035" spans="1:15" ht="51" hidden="1" x14ac:dyDescent="0.3">
      <c r="A1035" s="1" t="s">
        <v>306</v>
      </c>
      <c r="B1035" s="1" t="s">
        <v>1423</v>
      </c>
      <c r="C1035" s="1" t="s">
        <v>263</v>
      </c>
      <c r="D1035" s="2" t="s">
        <v>1459</v>
      </c>
      <c r="E1035" s="3">
        <v>10758.6</v>
      </c>
      <c r="F1035" s="8" t="s">
        <v>306</v>
      </c>
      <c r="G1035" s="9" t="s">
        <v>1423</v>
      </c>
      <c r="H1035" s="9" t="s">
        <v>263</v>
      </c>
      <c r="I1035" s="10" t="s">
        <v>1459</v>
      </c>
      <c r="J1035" s="11">
        <v>10758.6</v>
      </c>
      <c r="K1035" t="b">
        <f t="shared" si="80"/>
        <v>1</v>
      </c>
      <c r="L1035" t="b">
        <f t="shared" si="81"/>
        <v>1</v>
      </c>
      <c r="M1035" t="b">
        <f t="shared" si="82"/>
        <v>1</v>
      </c>
      <c r="N1035" t="b">
        <f t="shared" si="83"/>
        <v>1</v>
      </c>
      <c r="O1035" s="13">
        <f t="shared" si="84"/>
        <v>0</v>
      </c>
    </row>
    <row r="1036" spans="1:15" ht="40.799999999999997" hidden="1" x14ac:dyDescent="0.3">
      <c r="A1036" s="1" t="s">
        <v>306</v>
      </c>
      <c r="B1036" s="1" t="s">
        <v>1423</v>
      </c>
      <c r="C1036" s="1" t="s">
        <v>295</v>
      </c>
      <c r="D1036" s="2" t="s">
        <v>1618</v>
      </c>
      <c r="E1036" s="3">
        <v>10758.6</v>
      </c>
      <c r="F1036" s="8" t="s">
        <v>306</v>
      </c>
      <c r="G1036" s="9" t="s">
        <v>1423</v>
      </c>
      <c r="H1036" s="9" t="s">
        <v>295</v>
      </c>
      <c r="I1036" s="10" t="s">
        <v>1618</v>
      </c>
      <c r="J1036" s="11">
        <v>10758.6</v>
      </c>
      <c r="K1036" t="b">
        <f t="shared" si="80"/>
        <v>1</v>
      </c>
      <c r="L1036" t="b">
        <f t="shared" si="81"/>
        <v>1</v>
      </c>
      <c r="M1036" t="b">
        <f t="shared" si="82"/>
        <v>1</v>
      </c>
      <c r="N1036" t="b">
        <f t="shared" si="83"/>
        <v>1</v>
      </c>
      <c r="O1036" s="13">
        <f t="shared" si="84"/>
        <v>0</v>
      </c>
    </row>
    <row r="1037" spans="1:15" ht="48" hidden="1" x14ac:dyDescent="0.3">
      <c r="A1037" s="1" t="s">
        <v>306</v>
      </c>
      <c r="B1037" s="1" t="s">
        <v>1423</v>
      </c>
      <c r="C1037" s="1" t="s">
        <v>296</v>
      </c>
      <c r="D1037" s="2" t="s">
        <v>1619</v>
      </c>
      <c r="E1037" s="3">
        <v>10758.6</v>
      </c>
      <c r="F1037" s="8" t="s">
        <v>306</v>
      </c>
      <c r="G1037" s="9" t="s">
        <v>1423</v>
      </c>
      <c r="H1037" s="9" t="s">
        <v>296</v>
      </c>
      <c r="I1037" s="10" t="s">
        <v>1619</v>
      </c>
      <c r="J1037" s="11">
        <v>10758.6</v>
      </c>
      <c r="K1037" t="b">
        <f t="shared" si="80"/>
        <v>1</v>
      </c>
      <c r="L1037" t="b">
        <f t="shared" si="81"/>
        <v>1</v>
      </c>
      <c r="M1037" t="b">
        <f t="shared" si="82"/>
        <v>1</v>
      </c>
      <c r="N1037" t="b">
        <f t="shared" si="83"/>
        <v>1</v>
      </c>
      <c r="O1037" s="13">
        <f t="shared" si="84"/>
        <v>0</v>
      </c>
    </row>
    <row r="1038" spans="1:15" ht="61.2" hidden="1" x14ac:dyDescent="0.3">
      <c r="A1038" s="1" t="s">
        <v>306</v>
      </c>
      <c r="B1038" s="1" t="s">
        <v>1423</v>
      </c>
      <c r="C1038" s="1" t="s">
        <v>294</v>
      </c>
      <c r="D1038" s="2" t="s">
        <v>710</v>
      </c>
      <c r="E1038" s="3">
        <v>10758.6</v>
      </c>
      <c r="F1038" s="8" t="s">
        <v>306</v>
      </c>
      <c r="G1038" s="9" t="s">
        <v>1423</v>
      </c>
      <c r="H1038" s="9" t="s">
        <v>294</v>
      </c>
      <c r="I1038" s="10" t="s">
        <v>710</v>
      </c>
      <c r="J1038" s="11">
        <v>10758.6</v>
      </c>
      <c r="K1038" t="b">
        <f t="shared" si="80"/>
        <v>1</v>
      </c>
      <c r="L1038" t="b">
        <f t="shared" si="81"/>
        <v>1</v>
      </c>
      <c r="M1038" t="b">
        <f t="shared" si="82"/>
        <v>1</v>
      </c>
      <c r="N1038" t="b">
        <f t="shared" si="83"/>
        <v>1</v>
      </c>
      <c r="O1038" s="13">
        <f t="shared" si="84"/>
        <v>0</v>
      </c>
    </row>
    <row r="1039" spans="1:15" ht="51" hidden="1" x14ac:dyDescent="0.3">
      <c r="A1039" s="1" t="s">
        <v>306</v>
      </c>
      <c r="B1039" s="1" t="s">
        <v>1423</v>
      </c>
      <c r="C1039" s="1" t="s">
        <v>62</v>
      </c>
      <c r="D1039" s="2" t="s">
        <v>1196</v>
      </c>
      <c r="E1039" s="3">
        <v>32</v>
      </c>
      <c r="F1039" s="8" t="s">
        <v>306</v>
      </c>
      <c r="G1039" s="9" t="s">
        <v>1423</v>
      </c>
      <c r="H1039" s="9" t="s">
        <v>62</v>
      </c>
      <c r="I1039" s="10" t="s">
        <v>1196</v>
      </c>
      <c r="J1039" s="11">
        <v>32</v>
      </c>
      <c r="K1039" t="b">
        <f t="shared" si="80"/>
        <v>1</v>
      </c>
      <c r="L1039" t="b">
        <f t="shared" si="81"/>
        <v>1</v>
      </c>
      <c r="M1039" t="b">
        <f t="shared" si="82"/>
        <v>1</v>
      </c>
      <c r="N1039" t="b">
        <f t="shared" si="83"/>
        <v>1</v>
      </c>
      <c r="O1039" s="13">
        <f t="shared" si="84"/>
        <v>0</v>
      </c>
    </row>
    <row r="1040" spans="1:15" ht="36" hidden="1" x14ac:dyDescent="0.3">
      <c r="A1040" s="1" t="s">
        <v>306</v>
      </c>
      <c r="B1040" s="1" t="s">
        <v>1423</v>
      </c>
      <c r="C1040" s="1" t="s">
        <v>83</v>
      </c>
      <c r="D1040" s="2" t="s">
        <v>1288</v>
      </c>
      <c r="E1040" s="3">
        <v>32</v>
      </c>
      <c r="F1040" s="8" t="s">
        <v>306</v>
      </c>
      <c r="G1040" s="9" t="s">
        <v>1423</v>
      </c>
      <c r="H1040" s="9" t="s">
        <v>83</v>
      </c>
      <c r="I1040" s="10" t="s">
        <v>1288</v>
      </c>
      <c r="J1040" s="11">
        <v>32</v>
      </c>
      <c r="K1040" t="b">
        <f t="shared" si="80"/>
        <v>1</v>
      </c>
      <c r="L1040" t="b">
        <f t="shared" si="81"/>
        <v>1</v>
      </c>
      <c r="M1040" t="b">
        <f t="shared" si="82"/>
        <v>1</v>
      </c>
      <c r="N1040" t="b">
        <f t="shared" si="83"/>
        <v>1</v>
      </c>
      <c r="O1040" s="13">
        <f t="shared" si="84"/>
        <v>0</v>
      </c>
    </row>
    <row r="1041" spans="1:15" ht="30.6" hidden="1" x14ac:dyDescent="0.3">
      <c r="A1041" s="1" t="s">
        <v>306</v>
      </c>
      <c r="B1041" s="1" t="s">
        <v>1423</v>
      </c>
      <c r="C1041" s="1" t="s">
        <v>1358</v>
      </c>
      <c r="D1041" s="2" t="s">
        <v>1359</v>
      </c>
      <c r="E1041" s="3">
        <v>32</v>
      </c>
      <c r="F1041" s="8" t="s">
        <v>306</v>
      </c>
      <c r="G1041" s="9" t="s">
        <v>1423</v>
      </c>
      <c r="H1041" s="9" t="s">
        <v>1358</v>
      </c>
      <c r="I1041" s="10" t="s">
        <v>1359</v>
      </c>
      <c r="J1041" s="11">
        <v>32</v>
      </c>
      <c r="K1041" t="b">
        <f t="shared" si="80"/>
        <v>1</v>
      </c>
      <c r="L1041" t="b">
        <f t="shared" si="81"/>
        <v>1</v>
      </c>
      <c r="M1041" t="b">
        <f t="shared" si="82"/>
        <v>1</v>
      </c>
      <c r="N1041" t="b">
        <f t="shared" si="83"/>
        <v>1</v>
      </c>
      <c r="O1041" s="13">
        <f t="shared" si="84"/>
        <v>0</v>
      </c>
    </row>
    <row r="1042" spans="1:15" ht="51" hidden="1" x14ac:dyDescent="0.3">
      <c r="A1042" s="1" t="s">
        <v>306</v>
      </c>
      <c r="B1042" s="1" t="s">
        <v>1402</v>
      </c>
      <c r="C1042" s="1" t="s">
        <v>112</v>
      </c>
      <c r="D1042" s="2" t="s">
        <v>1504</v>
      </c>
      <c r="E1042" s="3">
        <v>1067.5</v>
      </c>
      <c r="F1042" s="8" t="s">
        <v>306</v>
      </c>
      <c r="G1042" s="9" t="s">
        <v>1402</v>
      </c>
      <c r="H1042" s="9" t="s">
        <v>112</v>
      </c>
      <c r="I1042" s="10" t="s">
        <v>1504</v>
      </c>
      <c r="J1042" s="11">
        <v>1067.5</v>
      </c>
      <c r="K1042" t="b">
        <f t="shared" si="80"/>
        <v>1</v>
      </c>
      <c r="L1042" t="b">
        <f t="shared" si="81"/>
        <v>1</v>
      </c>
      <c r="M1042" t="b">
        <f t="shared" si="82"/>
        <v>1</v>
      </c>
      <c r="N1042" t="b">
        <f t="shared" si="83"/>
        <v>1</v>
      </c>
      <c r="O1042" s="13">
        <f t="shared" si="84"/>
        <v>0</v>
      </c>
    </row>
    <row r="1043" spans="1:15" ht="40.799999999999997" hidden="1" x14ac:dyDescent="0.3">
      <c r="A1043" s="1" t="s">
        <v>306</v>
      </c>
      <c r="B1043" s="1" t="s">
        <v>1402</v>
      </c>
      <c r="C1043" s="1" t="s">
        <v>131</v>
      </c>
      <c r="D1043" s="2" t="s">
        <v>1505</v>
      </c>
      <c r="E1043" s="3">
        <v>1067.5</v>
      </c>
      <c r="F1043" s="8" t="s">
        <v>306</v>
      </c>
      <c r="G1043" s="9" t="s">
        <v>1402</v>
      </c>
      <c r="H1043" s="9" t="s">
        <v>131</v>
      </c>
      <c r="I1043" s="10" t="s">
        <v>1505</v>
      </c>
      <c r="J1043" s="11">
        <v>1067.5</v>
      </c>
      <c r="K1043" t="b">
        <f t="shared" si="80"/>
        <v>1</v>
      </c>
      <c r="L1043" t="b">
        <f t="shared" si="81"/>
        <v>1</v>
      </c>
      <c r="M1043" t="b">
        <f t="shared" si="82"/>
        <v>1</v>
      </c>
      <c r="N1043" t="b">
        <f t="shared" si="83"/>
        <v>1</v>
      </c>
      <c r="O1043" s="13">
        <f t="shared" si="84"/>
        <v>0</v>
      </c>
    </row>
    <row r="1044" spans="1:15" ht="40.799999999999997" hidden="1" x14ac:dyDescent="0.3">
      <c r="A1044" s="1" t="s">
        <v>306</v>
      </c>
      <c r="B1044" s="1" t="s">
        <v>1402</v>
      </c>
      <c r="C1044" s="1" t="s">
        <v>298</v>
      </c>
      <c r="D1044" s="2" t="s">
        <v>1620</v>
      </c>
      <c r="E1044" s="3">
        <v>1067.5</v>
      </c>
      <c r="F1044" s="8" t="s">
        <v>306</v>
      </c>
      <c r="G1044" s="9" t="s">
        <v>1402</v>
      </c>
      <c r="H1044" s="9" t="s">
        <v>298</v>
      </c>
      <c r="I1044" s="10" t="s">
        <v>1620</v>
      </c>
      <c r="J1044" s="11">
        <v>1067.5</v>
      </c>
      <c r="K1044" t="b">
        <f t="shared" si="80"/>
        <v>1</v>
      </c>
      <c r="L1044" t="b">
        <f t="shared" si="81"/>
        <v>1</v>
      </c>
      <c r="M1044" t="b">
        <f t="shared" si="82"/>
        <v>1</v>
      </c>
      <c r="N1044" t="b">
        <f t="shared" si="83"/>
        <v>1</v>
      </c>
      <c r="O1044" s="13">
        <f t="shared" si="84"/>
        <v>0</v>
      </c>
    </row>
    <row r="1045" spans="1:15" ht="30.6" hidden="1" x14ac:dyDescent="0.3">
      <c r="A1045" s="1" t="s">
        <v>306</v>
      </c>
      <c r="B1045" s="1" t="s">
        <v>1402</v>
      </c>
      <c r="C1045" s="1" t="s">
        <v>297</v>
      </c>
      <c r="D1045" s="2" t="s">
        <v>894</v>
      </c>
      <c r="E1045" s="3">
        <v>1067.5</v>
      </c>
      <c r="F1045" s="8" t="s">
        <v>306</v>
      </c>
      <c r="G1045" s="9" t="s">
        <v>1402</v>
      </c>
      <c r="H1045" s="9" t="s">
        <v>297</v>
      </c>
      <c r="I1045" s="10" t="s">
        <v>894</v>
      </c>
      <c r="J1045" s="11">
        <v>1067.5</v>
      </c>
      <c r="K1045" t="b">
        <f t="shared" si="80"/>
        <v>1</v>
      </c>
      <c r="L1045" t="b">
        <f t="shared" si="81"/>
        <v>1</v>
      </c>
      <c r="M1045" t="b">
        <f t="shared" si="82"/>
        <v>1</v>
      </c>
      <c r="N1045" t="b">
        <f t="shared" si="83"/>
        <v>1</v>
      </c>
      <c r="O1045" s="13">
        <f t="shared" si="84"/>
        <v>0</v>
      </c>
    </row>
    <row r="1046" spans="1:15" ht="30.6" hidden="1" x14ac:dyDescent="0.3">
      <c r="A1046" s="1" t="s">
        <v>306</v>
      </c>
      <c r="B1046" s="1" t="s">
        <v>1406</v>
      </c>
      <c r="C1046" s="1" t="s">
        <v>187</v>
      </c>
      <c r="D1046" s="2" t="s">
        <v>1529</v>
      </c>
      <c r="E1046" s="3">
        <v>3221.3</v>
      </c>
      <c r="F1046" s="8" t="s">
        <v>306</v>
      </c>
      <c r="G1046" s="9" t="s">
        <v>1406</v>
      </c>
      <c r="H1046" s="9" t="s">
        <v>187</v>
      </c>
      <c r="I1046" s="10" t="s">
        <v>1529</v>
      </c>
      <c r="J1046" s="11">
        <v>3221.3</v>
      </c>
      <c r="K1046" t="b">
        <f t="shared" si="80"/>
        <v>1</v>
      </c>
      <c r="L1046" t="b">
        <f t="shared" si="81"/>
        <v>1</v>
      </c>
      <c r="M1046" t="b">
        <f t="shared" si="82"/>
        <v>1</v>
      </c>
      <c r="N1046" t="b">
        <f t="shared" si="83"/>
        <v>1</v>
      </c>
      <c r="O1046" s="13">
        <f t="shared" si="84"/>
        <v>0</v>
      </c>
    </row>
    <row r="1047" spans="1:15" ht="61.2" hidden="1" x14ac:dyDescent="0.3">
      <c r="A1047" s="1" t="s">
        <v>306</v>
      </c>
      <c r="B1047" s="1" t="s">
        <v>1406</v>
      </c>
      <c r="C1047" s="1" t="s">
        <v>191</v>
      </c>
      <c r="D1047" s="2" t="s">
        <v>1532</v>
      </c>
      <c r="E1047" s="3">
        <v>3221.3</v>
      </c>
      <c r="F1047" s="8" t="s">
        <v>306</v>
      </c>
      <c r="G1047" s="9" t="s">
        <v>1406</v>
      </c>
      <c r="H1047" s="9" t="s">
        <v>191</v>
      </c>
      <c r="I1047" s="10" t="s">
        <v>1532</v>
      </c>
      <c r="J1047" s="11">
        <v>3221.3</v>
      </c>
      <c r="K1047" t="b">
        <f t="shared" si="80"/>
        <v>1</v>
      </c>
      <c r="L1047" t="b">
        <f t="shared" si="81"/>
        <v>1</v>
      </c>
      <c r="M1047" t="b">
        <f t="shared" si="82"/>
        <v>1</v>
      </c>
      <c r="N1047" t="b">
        <f t="shared" si="83"/>
        <v>1</v>
      </c>
      <c r="O1047" s="13">
        <f t="shared" si="84"/>
        <v>0</v>
      </c>
    </row>
    <row r="1048" spans="1:15" ht="51" hidden="1" x14ac:dyDescent="0.3">
      <c r="A1048" s="1" t="s">
        <v>306</v>
      </c>
      <c r="B1048" s="1" t="s">
        <v>1406</v>
      </c>
      <c r="C1048" s="1" t="s">
        <v>192</v>
      </c>
      <c r="D1048" s="2" t="s">
        <v>1533</v>
      </c>
      <c r="E1048" s="3">
        <v>3221.3</v>
      </c>
      <c r="F1048" s="8" t="s">
        <v>306</v>
      </c>
      <c r="G1048" s="9" t="s">
        <v>1406</v>
      </c>
      <c r="H1048" s="9" t="s">
        <v>192</v>
      </c>
      <c r="I1048" s="10" t="s">
        <v>1533</v>
      </c>
      <c r="J1048" s="11">
        <v>3221.3</v>
      </c>
      <c r="K1048" t="b">
        <f t="shared" si="80"/>
        <v>1</v>
      </c>
      <c r="L1048" t="b">
        <f t="shared" si="81"/>
        <v>1</v>
      </c>
      <c r="M1048" t="b">
        <f t="shared" si="82"/>
        <v>1</v>
      </c>
      <c r="N1048" t="b">
        <f t="shared" si="83"/>
        <v>1</v>
      </c>
      <c r="O1048" s="13">
        <f t="shared" si="84"/>
        <v>0</v>
      </c>
    </row>
    <row r="1049" spans="1:15" ht="108" hidden="1" x14ac:dyDescent="0.3">
      <c r="A1049" s="1" t="s">
        <v>306</v>
      </c>
      <c r="B1049" s="1" t="s">
        <v>1406</v>
      </c>
      <c r="C1049" s="1" t="s">
        <v>299</v>
      </c>
      <c r="D1049" s="2" t="s">
        <v>767</v>
      </c>
      <c r="E1049" s="3">
        <v>3221.3</v>
      </c>
      <c r="F1049" s="8" t="s">
        <v>306</v>
      </c>
      <c r="G1049" s="9" t="s">
        <v>1406</v>
      </c>
      <c r="H1049" s="9" t="s">
        <v>299</v>
      </c>
      <c r="I1049" s="10" t="s">
        <v>767</v>
      </c>
      <c r="J1049" s="11">
        <v>3221.3</v>
      </c>
      <c r="K1049" t="b">
        <f t="shared" si="80"/>
        <v>1</v>
      </c>
      <c r="L1049" t="b">
        <f t="shared" si="81"/>
        <v>1</v>
      </c>
      <c r="M1049" t="b">
        <f t="shared" si="82"/>
        <v>1</v>
      </c>
      <c r="N1049" t="b">
        <f t="shared" si="83"/>
        <v>1</v>
      </c>
      <c r="O1049" s="13">
        <f t="shared" si="84"/>
        <v>0</v>
      </c>
    </row>
    <row r="1050" spans="1:15" ht="71.400000000000006" hidden="1" x14ac:dyDescent="0.3">
      <c r="A1050" s="1" t="s">
        <v>306</v>
      </c>
      <c r="B1050" s="1" t="s">
        <v>1406</v>
      </c>
      <c r="C1050" s="1" t="s">
        <v>167</v>
      </c>
      <c r="D1050" s="2" t="s">
        <v>1520</v>
      </c>
      <c r="E1050" s="3">
        <v>248</v>
      </c>
      <c r="F1050" s="8" t="s">
        <v>306</v>
      </c>
      <c r="G1050" s="9" t="s">
        <v>1406</v>
      </c>
      <c r="H1050" s="9" t="s">
        <v>167</v>
      </c>
      <c r="I1050" s="10" t="s">
        <v>1520</v>
      </c>
      <c r="J1050" s="11">
        <v>248</v>
      </c>
      <c r="K1050" t="b">
        <f t="shared" si="80"/>
        <v>1</v>
      </c>
      <c r="L1050" t="b">
        <f t="shared" si="81"/>
        <v>1</v>
      </c>
      <c r="M1050" t="b">
        <f t="shared" si="82"/>
        <v>1</v>
      </c>
      <c r="N1050" t="b">
        <f t="shared" si="83"/>
        <v>1</v>
      </c>
      <c r="O1050" s="13">
        <f t="shared" si="84"/>
        <v>0</v>
      </c>
    </row>
    <row r="1051" spans="1:15" ht="40.799999999999997" hidden="1" x14ac:dyDescent="0.3">
      <c r="A1051" s="1" t="s">
        <v>306</v>
      </c>
      <c r="B1051" s="1" t="s">
        <v>1406</v>
      </c>
      <c r="C1051" s="1" t="s">
        <v>193</v>
      </c>
      <c r="D1051" s="2" t="s">
        <v>1534</v>
      </c>
      <c r="E1051" s="3">
        <v>248</v>
      </c>
      <c r="F1051" s="8" t="s">
        <v>306</v>
      </c>
      <c r="G1051" s="9" t="s">
        <v>1406</v>
      </c>
      <c r="H1051" s="9" t="s">
        <v>193</v>
      </c>
      <c r="I1051" s="10" t="s">
        <v>1534</v>
      </c>
      <c r="J1051" s="11">
        <v>248</v>
      </c>
      <c r="K1051" t="b">
        <f t="shared" si="80"/>
        <v>1</v>
      </c>
      <c r="L1051" t="b">
        <f t="shared" si="81"/>
        <v>1</v>
      </c>
      <c r="M1051" t="b">
        <f t="shared" si="82"/>
        <v>1</v>
      </c>
      <c r="N1051" t="b">
        <f t="shared" si="83"/>
        <v>1</v>
      </c>
      <c r="O1051" s="13">
        <f t="shared" si="84"/>
        <v>0</v>
      </c>
    </row>
    <row r="1052" spans="1:15" ht="72" hidden="1" x14ac:dyDescent="0.3">
      <c r="A1052" s="1" t="s">
        <v>306</v>
      </c>
      <c r="B1052" s="1" t="s">
        <v>1406</v>
      </c>
      <c r="C1052" s="1" t="s">
        <v>301</v>
      </c>
      <c r="D1052" s="2" t="s">
        <v>1621</v>
      </c>
      <c r="E1052" s="3">
        <v>248</v>
      </c>
      <c r="F1052" s="8" t="s">
        <v>306</v>
      </c>
      <c r="G1052" s="9" t="s">
        <v>1406</v>
      </c>
      <c r="H1052" s="9" t="s">
        <v>301</v>
      </c>
      <c r="I1052" s="10" t="s">
        <v>1621</v>
      </c>
      <c r="J1052" s="11">
        <v>248</v>
      </c>
      <c r="K1052" t="b">
        <f t="shared" si="80"/>
        <v>1</v>
      </c>
      <c r="L1052" t="b">
        <f t="shared" si="81"/>
        <v>1</v>
      </c>
      <c r="M1052" t="b">
        <f t="shared" si="82"/>
        <v>1</v>
      </c>
      <c r="N1052" t="b">
        <f t="shared" si="83"/>
        <v>1</v>
      </c>
      <c r="O1052" s="13">
        <f t="shared" si="84"/>
        <v>0</v>
      </c>
    </row>
    <row r="1053" spans="1:15" ht="48" hidden="1" x14ac:dyDescent="0.3">
      <c r="A1053" s="1" t="s">
        <v>306</v>
      </c>
      <c r="B1053" s="1" t="s">
        <v>1406</v>
      </c>
      <c r="C1053" s="1" t="s">
        <v>300</v>
      </c>
      <c r="D1053" s="2" t="s">
        <v>792</v>
      </c>
      <c r="E1053" s="3">
        <v>248</v>
      </c>
      <c r="F1053" s="8" t="s">
        <v>306</v>
      </c>
      <c r="G1053" s="9" t="s">
        <v>1406</v>
      </c>
      <c r="H1053" s="9" t="s">
        <v>300</v>
      </c>
      <c r="I1053" s="10" t="s">
        <v>792</v>
      </c>
      <c r="J1053" s="11">
        <v>248</v>
      </c>
      <c r="K1053" t="b">
        <f t="shared" si="80"/>
        <v>1</v>
      </c>
      <c r="L1053" t="b">
        <f t="shared" si="81"/>
        <v>1</v>
      </c>
      <c r="M1053" t="b">
        <f t="shared" si="82"/>
        <v>1</v>
      </c>
      <c r="N1053" t="b">
        <f t="shared" si="83"/>
        <v>1</v>
      </c>
      <c r="O1053" s="13">
        <f t="shared" si="84"/>
        <v>0</v>
      </c>
    </row>
    <row r="1054" spans="1:15" ht="30.6" hidden="1" x14ac:dyDescent="0.3">
      <c r="A1054" s="1" t="s">
        <v>306</v>
      </c>
      <c r="B1054" s="1" t="s">
        <v>1408</v>
      </c>
      <c r="C1054" s="1" t="s">
        <v>162</v>
      </c>
      <c r="D1054" s="2" t="s">
        <v>1515</v>
      </c>
      <c r="E1054" s="3">
        <v>560.9</v>
      </c>
      <c r="F1054" s="8" t="s">
        <v>306</v>
      </c>
      <c r="G1054" s="9" t="s">
        <v>1408</v>
      </c>
      <c r="H1054" s="9" t="s">
        <v>162</v>
      </c>
      <c r="I1054" s="10" t="s">
        <v>1515</v>
      </c>
      <c r="J1054" s="11">
        <v>560.9</v>
      </c>
      <c r="K1054" t="b">
        <f t="shared" si="80"/>
        <v>1</v>
      </c>
      <c r="L1054" t="b">
        <f t="shared" si="81"/>
        <v>1</v>
      </c>
      <c r="M1054" t="b">
        <f t="shared" si="82"/>
        <v>1</v>
      </c>
      <c r="N1054" t="b">
        <f t="shared" si="83"/>
        <v>1</v>
      </c>
      <c r="O1054" s="13">
        <f t="shared" si="84"/>
        <v>0</v>
      </c>
    </row>
    <row r="1055" spans="1:15" ht="40.799999999999997" hidden="1" x14ac:dyDescent="0.3">
      <c r="A1055" s="1" t="s">
        <v>306</v>
      </c>
      <c r="B1055" s="1" t="s">
        <v>1408</v>
      </c>
      <c r="C1055" s="1" t="s">
        <v>214</v>
      </c>
      <c r="D1055" s="2" t="s">
        <v>1536</v>
      </c>
      <c r="E1055" s="3">
        <v>560.9</v>
      </c>
      <c r="F1055" s="8" t="s">
        <v>306</v>
      </c>
      <c r="G1055" s="9" t="s">
        <v>1408</v>
      </c>
      <c r="H1055" s="9" t="s">
        <v>214</v>
      </c>
      <c r="I1055" s="10" t="s">
        <v>1536</v>
      </c>
      <c r="J1055" s="11">
        <v>560.9</v>
      </c>
      <c r="K1055" t="b">
        <f t="shared" si="80"/>
        <v>1</v>
      </c>
      <c r="L1055" t="b">
        <f t="shared" si="81"/>
        <v>1</v>
      </c>
      <c r="M1055" t="b">
        <f t="shared" si="82"/>
        <v>1</v>
      </c>
      <c r="N1055" t="b">
        <f t="shared" si="83"/>
        <v>1</v>
      </c>
      <c r="O1055" s="13">
        <f t="shared" si="84"/>
        <v>0</v>
      </c>
    </row>
    <row r="1056" spans="1:15" ht="40.799999999999997" hidden="1" x14ac:dyDescent="0.3">
      <c r="A1056" s="1" t="s">
        <v>306</v>
      </c>
      <c r="B1056" s="1" t="s">
        <v>1408</v>
      </c>
      <c r="C1056" s="1" t="s">
        <v>215</v>
      </c>
      <c r="D1056" s="2" t="s">
        <v>1537</v>
      </c>
      <c r="E1056" s="3">
        <v>560.9</v>
      </c>
      <c r="F1056" s="8" t="s">
        <v>306</v>
      </c>
      <c r="G1056" s="9" t="s">
        <v>1408</v>
      </c>
      <c r="H1056" s="9" t="s">
        <v>215</v>
      </c>
      <c r="I1056" s="10" t="s">
        <v>1537</v>
      </c>
      <c r="J1056" s="11">
        <v>560.9</v>
      </c>
      <c r="K1056" t="b">
        <f t="shared" si="80"/>
        <v>1</v>
      </c>
      <c r="L1056" t="b">
        <f t="shared" si="81"/>
        <v>1</v>
      </c>
      <c r="M1056" t="b">
        <f t="shared" si="82"/>
        <v>1</v>
      </c>
      <c r="N1056" t="b">
        <f t="shared" si="83"/>
        <v>1</v>
      </c>
      <c r="O1056" s="13">
        <f t="shared" si="84"/>
        <v>0</v>
      </c>
    </row>
    <row r="1057" spans="1:15" ht="61.2" hidden="1" x14ac:dyDescent="0.3">
      <c r="A1057" s="1" t="s">
        <v>306</v>
      </c>
      <c r="B1057" s="1" t="s">
        <v>1408</v>
      </c>
      <c r="C1057" s="1" t="s">
        <v>202</v>
      </c>
      <c r="D1057" s="2" t="s">
        <v>735</v>
      </c>
      <c r="E1057" s="3">
        <v>560.9</v>
      </c>
      <c r="F1057" s="8" t="s">
        <v>306</v>
      </c>
      <c r="G1057" s="9" t="s">
        <v>1408</v>
      </c>
      <c r="H1057" s="9" t="s">
        <v>202</v>
      </c>
      <c r="I1057" s="10" t="s">
        <v>735</v>
      </c>
      <c r="J1057" s="11">
        <v>560.9</v>
      </c>
      <c r="K1057" t="b">
        <f t="shared" si="80"/>
        <v>1</v>
      </c>
      <c r="L1057" t="b">
        <f t="shared" si="81"/>
        <v>1</v>
      </c>
      <c r="M1057" t="b">
        <f t="shared" si="82"/>
        <v>1</v>
      </c>
      <c r="N1057" t="b">
        <f t="shared" si="83"/>
        <v>1</v>
      </c>
      <c r="O1057" s="13">
        <f t="shared" si="84"/>
        <v>0</v>
      </c>
    </row>
    <row r="1058" spans="1:15" ht="51" hidden="1" x14ac:dyDescent="0.3">
      <c r="A1058" s="1" t="s">
        <v>306</v>
      </c>
      <c r="B1058" s="1" t="s">
        <v>1408</v>
      </c>
      <c r="C1058" s="1" t="s">
        <v>62</v>
      </c>
      <c r="D1058" s="2" t="s">
        <v>1196</v>
      </c>
      <c r="E1058" s="3">
        <v>2176.7927599999998</v>
      </c>
      <c r="F1058" s="8" t="s">
        <v>306</v>
      </c>
      <c r="G1058" s="9" t="s">
        <v>1408</v>
      </c>
      <c r="H1058" s="9" t="s">
        <v>62</v>
      </c>
      <c r="I1058" s="10" t="s">
        <v>1196</v>
      </c>
      <c r="J1058" s="11">
        <v>2176.7930000000001</v>
      </c>
      <c r="K1058" t="b">
        <f t="shared" si="80"/>
        <v>1</v>
      </c>
      <c r="L1058" t="b">
        <f t="shared" si="81"/>
        <v>1</v>
      </c>
      <c r="M1058" t="b">
        <f t="shared" si="82"/>
        <v>1</v>
      </c>
      <c r="N1058" t="b">
        <f t="shared" si="83"/>
        <v>1</v>
      </c>
      <c r="O1058" s="13">
        <f t="shared" si="84"/>
        <v>-2.4000000030355295E-4</v>
      </c>
    </row>
    <row r="1059" spans="1:15" ht="71.400000000000006" hidden="1" x14ac:dyDescent="0.3">
      <c r="A1059" s="1" t="s">
        <v>306</v>
      </c>
      <c r="B1059" s="1" t="s">
        <v>1408</v>
      </c>
      <c r="C1059" s="1" t="s">
        <v>527</v>
      </c>
      <c r="D1059" s="2" t="s">
        <v>114</v>
      </c>
      <c r="E1059" s="3">
        <v>2176.7927599999998</v>
      </c>
      <c r="F1059" s="8" t="s">
        <v>306</v>
      </c>
      <c r="G1059" s="9" t="s">
        <v>1408</v>
      </c>
      <c r="H1059" s="9" t="s">
        <v>527</v>
      </c>
      <c r="I1059" s="10" t="s">
        <v>114</v>
      </c>
      <c r="J1059" s="11">
        <v>2176.7930000000001</v>
      </c>
      <c r="K1059" t="b">
        <f t="shared" si="80"/>
        <v>1</v>
      </c>
      <c r="L1059" t="b">
        <f t="shared" si="81"/>
        <v>1</v>
      </c>
      <c r="M1059" t="b">
        <f t="shared" si="82"/>
        <v>1</v>
      </c>
      <c r="N1059" t="b">
        <f t="shared" si="83"/>
        <v>1</v>
      </c>
      <c r="O1059" s="13">
        <f t="shared" si="84"/>
        <v>-2.4000000030355295E-4</v>
      </c>
    </row>
    <row r="1060" spans="1:15" ht="48" hidden="1" x14ac:dyDescent="0.3">
      <c r="A1060" s="1" t="s">
        <v>306</v>
      </c>
      <c r="B1060" s="1" t="s">
        <v>1395</v>
      </c>
      <c r="C1060" s="1" t="s">
        <v>902</v>
      </c>
      <c r="D1060" s="2" t="s">
        <v>1580</v>
      </c>
      <c r="E1060" s="3">
        <v>1544.1</v>
      </c>
      <c r="F1060" s="8" t="s">
        <v>306</v>
      </c>
      <c r="G1060" s="9" t="s">
        <v>1395</v>
      </c>
      <c r="H1060" s="9" t="s">
        <v>902</v>
      </c>
      <c r="I1060" s="10" t="s">
        <v>1580</v>
      </c>
      <c r="J1060" s="11">
        <v>1544.1</v>
      </c>
      <c r="K1060" t="b">
        <f t="shared" si="80"/>
        <v>1</v>
      </c>
      <c r="L1060" t="b">
        <f t="shared" si="81"/>
        <v>1</v>
      </c>
      <c r="M1060" t="b">
        <f t="shared" si="82"/>
        <v>1</v>
      </c>
      <c r="N1060" t="b">
        <f t="shared" si="83"/>
        <v>1</v>
      </c>
      <c r="O1060" s="13">
        <f t="shared" si="84"/>
        <v>0</v>
      </c>
    </row>
    <row r="1061" spans="1:15" ht="40.799999999999997" hidden="1" x14ac:dyDescent="0.3">
      <c r="A1061" s="1" t="s">
        <v>306</v>
      </c>
      <c r="B1061" s="1" t="s">
        <v>1395</v>
      </c>
      <c r="C1061" s="1" t="s">
        <v>906</v>
      </c>
      <c r="D1061" s="2" t="s">
        <v>1622</v>
      </c>
      <c r="E1061" s="3">
        <v>1544.1</v>
      </c>
      <c r="F1061" s="8" t="s">
        <v>306</v>
      </c>
      <c r="G1061" s="9" t="s">
        <v>1395</v>
      </c>
      <c r="H1061" s="9" t="s">
        <v>906</v>
      </c>
      <c r="I1061" s="10" t="s">
        <v>1622</v>
      </c>
      <c r="J1061" s="11">
        <v>1544.1</v>
      </c>
      <c r="K1061" t="b">
        <f t="shared" si="80"/>
        <v>1</v>
      </c>
      <c r="L1061" t="b">
        <f t="shared" si="81"/>
        <v>1</v>
      </c>
      <c r="M1061" t="b">
        <f t="shared" si="82"/>
        <v>1</v>
      </c>
      <c r="N1061" t="b">
        <f t="shared" si="83"/>
        <v>1</v>
      </c>
      <c r="O1061" s="13">
        <f t="shared" si="84"/>
        <v>0</v>
      </c>
    </row>
    <row r="1062" spans="1:15" ht="91.8" hidden="1" x14ac:dyDescent="0.3">
      <c r="A1062" s="1" t="s">
        <v>306</v>
      </c>
      <c r="B1062" s="1" t="s">
        <v>1395</v>
      </c>
      <c r="C1062" s="1" t="s">
        <v>907</v>
      </c>
      <c r="D1062" s="2" t="s">
        <v>1623</v>
      </c>
      <c r="E1062" s="3">
        <v>1544.1</v>
      </c>
      <c r="F1062" s="8" t="s">
        <v>306</v>
      </c>
      <c r="G1062" s="9" t="s">
        <v>1395</v>
      </c>
      <c r="H1062" s="9" t="s">
        <v>907</v>
      </c>
      <c r="I1062" s="10" t="s">
        <v>1623</v>
      </c>
      <c r="J1062" s="11">
        <v>1544.1</v>
      </c>
      <c r="K1062" t="b">
        <f t="shared" si="80"/>
        <v>1</v>
      </c>
      <c r="L1062" t="b">
        <f t="shared" si="81"/>
        <v>1</v>
      </c>
      <c r="M1062" t="b">
        <f t="shared" si="82"/>
        <v>1</v>
      </c>
      <c r="N1062" t="b">
        <f t="shared" si="83"/>
        <v>1</v>
      </c>
      <c r="O1062" s="13">
        <f t="shared" si="84"/>
        <v>0</v>
      </c>
    </row>
    <row r="1063" spans="1:15" ht="40.799999999999997" hidden="1" x14ac:dyDescent="0.3">
      <c r="A1063" s="1" t="s">
        <v>306</v>
      </c>
      <c r="B1063" s="1" t="s">
        <v>1395</v>
      </c>
      <c r="C1063" s="1" t="s">
        <v>905</v>
      </c>
      <c r="D1063" s="2" t="s">
        <v>1039</v>
      </c>
      <c r="E1063" s="3">
        <v>1544.1</v>
      </c>
      <c r="F1063" s="8" t="s">
        <v>306</v>
      </c>
      <c r="G1063" s="9" t="s">
        <v>1395</v>
      </c>
      <c r="H1063" s="9" t="s">
        <v>905</v>
      </c>
      <c r="I1063" s="10" t="s">
        <v>1039</v>
      </c>
      <c r="J1063" s="11">
        <v>1544.1</v>
      </c>
      <c r="K1063" t="b">
        <f t="shared" si="80"/>
        <v>1</v>
      </c>
      <c r="L1063" t="b">
        <f t="shared" si="81"/>
        <v>1</v>
      </c>
      <c r="M1063" t="b">
        <f t="shared" si="82"/>
        <v>1</v>
      </c>
      <c r="N1063" t="b">
        <f t="shared" si="83"/>
        <v>1</v>
      </c>
      <c r="O1063" s="13">
        <f t="shared" si="84"/>
        <v>0</v>
      </c>
    </row>
    <row r="1064" spans="1:15" ht="51" hidden="1" x14ac:dyDescent="0.3">
      <c r="A1064" s="1" t="s">
        <v>306</v>
      </c>
      <c r="B1064" s="1" t="s">
        <v>1395</v>
      </c>
      <c r="C1064" s="1" t="s">
        <v>62</v>
      </c>
      <c r="D1064" s="2" t="s">
        <v>1196</v>
      </c>
      <c r="E1064" s="3">
        <v>20</v>
      </c>
      <c r="F1064" s="8" t="s">
        <v>306</v>
      </c>
      <c r="G1064" s="9" t="s">
        <v>1395</v>
      </c>
      <c r="H1064" s="9" t="s">
        <v>62</v>
      </c>
      <c r="I1064" s="10" t="s">
        <v>1196</v>
      </c>
      <c r="J1064" s="11">
        <v>20</v>
      </c>
      <c r="K1064" t="b">
        <f t="shared" si="80"/>
        <v>1</v>
      </c>
      <c r="L1064" t="b">
        <f t="shared" si="81"/>
        <v>1</v>
      </c>
      <c r="M1064" t="b">
        <f t="shared" si="82"/>
        <v>1</v>
      </c>
      <c r="N1064" t="b">
        <f t="shared" si="83"/>
        <v>1</v>
      </c>
      <c r="O1064" s="13">
        <f t="shared" si="84"/>
        <v>0</v>
      </c>
    </row>
    <row r="1065" spans="1:15" ht="71.400000000000006" hidden="1" x14ac:dyDescent="0.3">
      <c r="A1065" s="1" t="s">
        <v>306</v>
      </c>
      <c r="B1065" s="1" t="s">
        <v>1395</v>
      </c>
      <c r="C1065" s="1" t="s">
        <v>527</v>
      </c>
      <c r="D1065" s="2" t="s">
        <v>114</v>
      </c>
      <c r="E1065" s="3">
        <v>20</v>
      </c>
      <c r="F1065" s="8" t="s">
        <v>306</v>
      </c>
      <c r="G1065" s="9" t="s">
        <v>1395</v>
      </c>
      <c r="H1065" s="9" t="s">
        <v>527</v>
      </c>
      <c r="I1065" s="10" t="s">
        <v>114</v>
      </c>
      <c r="J1065" s="11">
        <v>20</v>
      </c>
      <c r="K1065" t="b">
        <f t="shared" si="80"/>
        <v>1</v>
      </c>
      <c r="L1065" t="b">
        <f t="shared" si="81"/>
        <v>1</v>
      </c>
      <c r="M1065" t="b">
        <f t="shared" si="82"/>
        <v>1</v>
      </c>
      <c r="N1065" t="b">
        <f t="shared" si="83"/>
        <v>1</v>
      </c>
      <c r="O1065" s="13">
        <f t="shared" si="84"/>
        <v>0</v>
      </c>
    </row>
    <row r="1066" spans="1:15" ht="71.400000000000006" hidden="1" x14ac:dyDescent="0.3">
      <c r="A1066" s="1" t="s">
        <v>307</v>
      </c>
      <c r="B1066" s="1" t="s">
        <v>1417</v>
      </c>
      <c r="C1066" s="1" t="s">
        <v>167</v>
      </c>
      <c r="D1066" s="2" t="s">
        <v>1520</v>
      </c>
      <c r="E1066" s="3">
        <v>4257.2999999999993</v>
      </c>
      <c r="F1066" s="8" t="s">
        <v>307</v>
      </c>
      <c r="G1066" s="9" t="s">
        <v>1417</v>
      </c>
      <c r="H1066" s="9" t="s">
        <v>167</v>
      </c>
      <c r="I1066" s="10" t="s">
        <v>1520</v>
      </c>
      <c r="J1066" s="11">
        <v>4257.3</v>
      </c>
      <c r="K1066" t="b">
        <f t="shared" si="80"/>
        <v>1</v>
      </c>
      <c r="L1066" t="b">
        <f t="shared" si="81"/>
        <v>1</v>
      </c>
      <c r="M1066" t="b">
        <f t="shared" si="82"/>
        <v>1</v>
      </c>
      <c r="N1066" t="b">
        <f t="shared" si="83"/>
        <v>1</v>
      </c>
      <c r="O1066" s="13">
        <f t="shared" si="84"/>
        <v>0</v>
      </c>
    </row>
    <row r="1067" spans="1:15" ht="61.2" hidden="1" x14ac:dyDescent="0.3">
      <c r="A1067" s="1" t="s">
        <v>307</v>
      </c>
      <c r="B1067" s="1" t="s">
        <v>1417</v>
      </c>
      <c r="C1067" s="1" t="s">
        <v>230</v>
      </c>
      <c r="D1067" s="2" t="s">
        <v>1572</v>
      </c>
      <c r="E1067" s="3">
        <v>4257.2999999999993</v>
      </c>
      <c r="F1067" s="8" t="s">
        <v>307</v>
      </c>
      <c r="G1067" s="9" t="s">
        <v>1417</v>
      </c>
      <c r="H1067" s="9" t="s">
        <v>230</v>
      </c>
      <c r="I1067" s="10" t="s">
        <v>1572</v>
      </c>
      <c r="J1067" s="11">
        <v>4257.3</v>
      </c>
      <c r="K1067" t="b">
        <f t="shared" si="80"/>
        <v>1</v>
      </c>
      <c r="L1067" t="b">
        <f t="shared" si="81"/>
        <v>1</v>
      </c>
      <c r="M1067" t="b">
        <f t="shared" si="82"/>
        <v>1</v>
      </c>
      <c r="N1067" t="b">
        <f t="shared" si="83"/>
        <v>1</v>
      </c>
      <c r="O1067" s="13">
        <f t="shared" si="84"/>
        <v>0</v>
      </c>
    </row>
    <row r="1068" spans="1:15" ht="108" hidden="1" x14ac:dyDescent="0.3">
      <c r="A1068" s="1" t="s">
        <v>307</v>
      </c>
      <c r="B1068" s="1" t="s">
        <v>1417</v>
      </c>
      <c r="C1068" s="1" t="s">
        <v>239</v>
      </c>
      <c r="D1068" s="2" t="s">
        <v>1583</v>
      </c>
      <c r="E1068" s="3">
        <v>4257.2999999999993</v>
      </c>
      <c r="F1068" s="8" t="s">
        <v>307</v>
      </c>
      <c r="G1068" s="9" t="s">
        <v>1417</v>
      </c>
      <c r="H1068" s="9" t="s">
        <v>239</v>
      </c>
      <c r="I1068" s="10" t="s">
        <v>1583</v>
      </c>
      <c r="J1068" s="11">
        <v>4257.3</v>
      </c>
      <c r="K1068" t="b">
        <f t="shared" si="80"/>
        <v>1</v>
      </c>
      <c r="L1068" t="b">
        <f t="shared" si="81"/>
        <v>1</v>
      </c>
      <c r="M1068" t="b">
        <f t="shared" si="82"/>
        <v>1</v>
      </c>
      <c r="N1068" t="b">
        <f t="shared" si="83"/>
        <v>1</v>
      </c>
      <c r="O1068" s="13">
        <f t="shared" si="84"/>
        <v>0</v>
      </c>
    </row>
    <row r="1069" spans="1:15" ht="61.2" hidden="1" x14ac:dyDescent="0.3">
      <c r="A1069" s="1" t="s">
        <v>307</v>
      </c>
      <c r="B1069" s="1" t="s">
        <v>1417</v>
      </c>
      <c r="C1069" s="1" t="s">
        <v>236</v>
      </c>
      <c r="D1069" s="2" t="s">
        <v>785</v>
      </c>
      <c r="E1069" s="3">
        <v>4257.2999999999993</v>
      </c>
      <c r="F1069" s="8" t="s">
        <v>307</v>
      </c>
      <c r="G1069" s="9" t="s">
        <v>1417</v>
      </c>
      <c r="H1069" s="9" t="s">
        <v>236</v>
      </c>
      <c r="I1069" s="10" t="s">
        <v>785</v>
      </c>
      <c r="J1069" s="11">
        <v>4257.3</v>
      </c>
      <c r="K1069" t="b">
        <f t="shared" si="80"/>
        <v>1</v>
      </c>
      <c r="L1069" t="b">
        <f t="shared" si="81"/>
        <v>1</v>
      </c>
      <c r="M1069" t="b">
        <f t="shared" si="82"/>
        <v>1</v>
      </c>
      <c r="N1069" t="b">
        <f t="shared" si="83"/>
        <v>1</v>
      </c>
      <c r="O1069" s="13">
        <f t="shared" si="84"/>
        <v>0</v>
      </c>
    </row>
    <row r="1070" spans="1:15" ht="51" hidden="1" x14ac:dyDescent="0.3">
      <c r="A1070" s="1" t="s">
        <v>307</v>
      </c>
      <c r="B1070" s="1" t="s">
        <v>1417</v>
      </c>
      <c r="C1070" s="1" t="s">
        <v>62</v>
      </c>
      <c r="D1070" s="2" t="s">
        <v>1196</v>
      </c>
      <c r="E1070" s="3">
        <v>32</v>
      </c>
      <c r="F1070" s="8" t="s">
        <v>307</v>
      </c>
      <c r="G1070" s="9" t="s">
        <v>1417</v>
      </c>
      <c r="H1070" s="9" t="s">
        <v>62</v>
      </c>
      <c r="I1070" s="10" t="s">
        <v>1196</v>
      </c>
      <c r="J1070" s="11">
        <v>32</v>
      </c>
      <c r="K1070" t="b">
        <f t="shared" si="80"/>
        <v>1</v>
      </c>
      <c r="L1070" t="b">
        <f t="shared" si="81"/>
        <v>1</v>
      </c>
      <c r="M1070" t="b">
        <f t="shared" si="82"/>
        <v>1</v>
      </c>
      <c r="N1070" t="b">
        <f t="shared" si="83"/>
        <v>1</v>
      </c>
      <c r="O1070" s="13">
        <f t="shared" si="84"/>
        <v>0</v>
      </c>
    </row>
    <row r="1071" spans="1:15" ht="36" hidden="1" x14ac:dyDescent="0.3">
      <c r="A1071" s="1" t="s">
        <v>307</v>
      </c>
      <c r="B1071" s="1" t="s">
        <v>1417</v>
      </c>
      <c r="C1071" s="1" t="s">
        <v>83</v>
      </c>
      <c r="D1071" s="2" t="s">
        <v>1288</v>
      </c>
      <c r="E1071" s="3">
        <v>32</v>
      </c>
      <c r="F1071" s="8" t="s">
        <v>307</v>
      </c>
      <c r="G1071" s="9" t="s">
        <v>1417</v>
      </c>
      <c r="H1071" s="9" t="s">
        <v>83</v>
      </c>
      <c r="I1071" s="10" t="s">
        <v>1288</v>
      </c>
      <c r="J1071" s="11">
        <v>32</v>
      </c>
      <c r="K1071" t="b">
        <f t="shared" si="80"/>
        <v>1</v>
      </c>
      <c r="L1071" t="b">
        <f t="shared" si="81"/>
        <v>1</v>
      </c>
      <c r="M1071" t="b">
        <f t="shared" si="82"/>
        <v>1</v>
      </c>
      <c r="N1071" t="b">
        <f t="shared" si="83"/>
        <v>1</v>
      </c>
      <c r="O1071" s="13">
        <f t="shared" si="84"/>
        <v>0</v>
      </c>
    </row>
    <row r="1072" spans="1:15" ht="30.6" hidden="1" x14ac:dyDescent="0.3">
      <c r="A1072" s="1" t="s">
        <v>307</v>
      </c>
      <c r="B1072" s="1" t="s">
        <v>1417</v>
      </c>
      <c r="C1072" s="1" t="s">
        <v>1358</v>
      </c>
      <c r="D1072" s="2" t="s">
        <v>1359</v>
      </c>
      <c r="E1072" s="3">
        <v>32</v>
      </c>
      <c r="F1072" s="8" t="s">
        <v>307</v>
      </c>
      <c r="G1072" s="9" t="s">
        <v>1417</v>
      </c>
      <c r="H1072" s="9" t="s">
        <v>1358</v>
      </c>
      <c r="I1072" s="10" t="s">
        <v>1359</v>
      </c>
      <c r="J1072" s="11">
        <v>32</v>
      </c>
      <c r="K1072" t="b">
        <f t="shared" si="80"/>
        <v>1</v>
      </c>
      <c r="L1072" t="b">
        <f t="shared" si="81"/>
        <v>1</v>
      </c>
      <c r="M1072" t="b">
        <f t="shared" si="82"/>
        <v>1</v>
      </c>
      <c r="N1072" t="b">
        <f t="shared" si="83"/>
        <v>1</v>
      </c>
      <c r="O1072" s="13">
        <f t="shared" si="84"/>
        <v>0</v>
      </c>
    </row>
    <row r="1073" spans="1:15" ht="61.2" hidden="1" x14ac:dyDescent="0.3">
      <c r="A1073" s="1" t="s">
        <v>307</v>
      </c>
      <c r="B1073" s="1" t="s">
        <v>1417</v>
      </c>
      <c r="C1073" s="1" t="s">
        <v>65</v>
      </c>
      <c r="D1073" s="2" t="s">
        <v>1228</v>
      </c>
      <c r="E1073" s="3">
        <v>37151.1</v>
      </c>
      <c r="F1073" s="8" t="s">
        <v>307</v>
      </c>
      <c r="G1073" s="9" t="s">
        <v>1417</v>
      </c>
      <c r="H1073" s="9" t="s">
        <v>65</v>
      </c>
      <c r="I1073" s="10" t="s">
        <v>1228</v>
      </c>
      <c r="J1073" s="11">
        <v>37151.1</v>
      </c>
      <c r="K1073" t="b">
        <f t="shared" si="80"/>
        <v>1</v>
      </c>
      <c r="L1073" t="b">
        <f t="shared" si="81"/>
        <v>1</v>
      </c>
      <c r="M1073" t="b">
        <f t="shared" si="82"/>
        <v>1</v>
      </c>
      <c r="N1073" t="b">
        <f t="shared" si="83"/>
        <v>1</v>
      </c>
      <c r="O1073" s="13">
        <f t="shared" si="84"/>
        <v>0</v>
      </c>
    </row>
    <row r="1074" spans="1:15" ht="36" hidden="1" x14ac:dyDescent="0.3">
      <c r="A1074" s="1" t="s">
        <v>307</v>
      </c>
      <c r="B1074" s="1" t="s">
        <v>1417</v>
      </c>
      <c r="C1074" s="1" t="s">
        <v>240</v>
      </c>
      <c r="D1074" s="2" t="s">
        <v>1230</v>
      </c>
      <c r="E1074" s="3">
        <v>37151.1</v>
      </c>
      <c r="F1074" s="8" t="s">
        <v>307</v>
      </c>
      <c r="G1074" s="9" t="s">
        <v>1417</v>
      </c>
      <c r="H1074" s="9" t="s">
        <v>240</v>
      </c>
      <c r="I1074" s="10" t="s">
        <v>1230</v>
      </c>
      <c r="J1074" s="11">
        <v>37151.1</v>
      </c>
      <c r="K1074" t="b">
        <f t="shared" si="80"/>
        <v>1</v>
      </c>
      <c r="L1074" t="b">
        <f t="shared" si="81"/>
        <v>1</v>
      </c>
      <c r="M1074" t="b">
        <f t="shared" si="82"/>
        <v>1</v>
      </c>
      <c r="N1074" t="b">
        <f t="shared" si="83"/>
        <v>1</v>
      </c>
      <c r="O1074" s="13">
        <f t="shared" si="84"/>
        <v>0</v>
      </c>
    </row>
    <row r="1075" spans="1:15" ht="51" hidden="1" x14ac:dyDescent="0.3">
      <c r="A1075" s="1" t="s">
        <v>307</v>
      </c>
      <c r="B1075" s="1" t="s">
        <v>1417</v>
      </c>
      <c r="C1075" s="1" t="s">
        <v>237</v>
      </c>
      <c r="D1075" s="2" t="s">
        <v>1221</v>
      </c>
      <c r="E1075" s="3">
        <v>33822.9</v>
      </c>
      <c r="F1075" s="8" t="s">
        <v>307</v>
      </c>
      <c r="G1075" s="9" t="s">
        <v>1417</v>
      </c>
      <c r="H1075" s="9" t="s">
        <v>237</v>
      </c>
      <c r="I1075" s="10" t="s">
        <v>1221</v>
      </c>
      <c r="J1075" s="11">
        <v>33822.9</v>
      </c>
      <c r="K1075" t="b">
        <f t="shared" si="80"/>
        <v>1</v>
      </c>
      <c r="L1075" t="b">
        <f t="shared" si="81"/>
        <v>1</v>
      </c>
      <c r="M1075" t="b">
        <f t="shared" si="82"/>
        <v>1</v>
      </c>
      <c r="N1075" t="b">
        <f t="shared" si="83"/>
        <v>1</v>
      </c>
      <c r="O1075" s="13">
        <f t="shared" si="84"/>
        <v>0</v>
      </c>
    </row>
    <row r="1076" spans="1:15" ht="40.799999999999997" hidden="1" x14ac:dyDescent="0.3">
      <c r="A1076" s="1" t="s">
        <v>307</v>
      </c>
      <c r="B1076" s="1" t="s">
        <v>1417</v>
      </c>
      <c r="C1076" s="1" t="s">
        <v>238</v>
      </c>
      <c r="D1076" s="2" t="s">
        <v>1222</v>
      </c>
      <c r="E1076" s="3">
        <v>3328.2</v>
      </c>
      <c r="F1076" s="8" t="s">
        <v>307</v>
      </c>
      <c r="G1076" s="9" t="s">
        <v>1417</v>
      </c>
      <c r="H1076" s="9" t="s">
        <v>238</v>
      </c>
      <c r="I1076" s="10" t="s">
        <v>1222</v>
      </c>
      <c r="J1076" s="11">
        <v>3328.2</v>
      </c>
      <c r="K1076" t="b">
        <f t="shared" si="80"/>
        <v>1</v>
      </c>
      <c r="L1076" t="b">
        <f t="shared" si="81"/>
        <v>1</v>
      </c>
      <c r="M1076" t="b">
        <f t="shared" si="82"/>
        <v>1</v>
      </c>
      <c r="N1076" t="b">
        <f t="shared" si="83"/>
        <v>1</v>
      </c>
      <c r="O1076" s="13">
        <f t="shared" si="84"/>
        <v>0</v>
      </c>
    </row>
    <row r="1077" spans="1:15" ht="40.799999999999997" hidden="1" x14ac:dyDescent="0.3">
      <c r="A1077" s="1" t="s">
        <v>307</v>
      </c>
      <c r="B1077" s="1" t="s">
        <v>1393</v>
      </c>
      <c r="C1077" s="1" t="s">
        <v>181</v>
      </c>
      <c r="D1077" s="2" t="s">
        <v>1523</v>
      </c>
      <c r="E1077" s="3">
        <v>5897.9</v>
      </c>
      <c r="F1077" s="8" t="s">
        <v>307</v>
      </c>
      <c r="G1077" s="9" t="s">
        <v>1393</v>
      </c>
      <c r="H1077" s="9" t="s">
        <v>181</v>
      </c>
      <c r="I1077" s="10" t="s">
        <v>1523</v>
      </c>
      <c r="J1077" s="11">
        <v>5897.9</v>
      </c>
      <c r="K1077" t="b">
        <f t="shared" si="80"/>
        <v>1</v>
      </c>
      <c r="L1077" t="b">
        <f t="shared" si="81"/>
        <v>1</v>
      </c>
      <c r="M1077" t="b">
        <f t="shared" si="82"/>
        <v>1</v>
      </c>
      <c r="N1077" t="b">
        <f t="shared" si="83"/>
        <v>1</v>
      </c>
      <c r="O1077" s="13">
        <f t="shared" si="84"/>
        <v>0</v>
      </c>
    </row>
    <row r="1078" spans="1:15" ht="40.799999999999997" hidden="1" x14ac:dyDescent="0.3">
      <c r="A1078" s="1" t="s">
        <v>307</v>
      </c>
      <c r="B1078" s="1" t="s">
        <v>1393</v>
      </c>
      <c r="C1078" s="1" t="s">
        <v>247</v>
      </c>
      <c r="D1078" s="2" t="s">
        <v>1584</v>
      </c>
      <c r="E1078" s="3">
        <v>5777.9</v>
      </c>
      <c r="F1078" s="8" t="s">
        <v>307</v>
      </c>
      <c r="G1078" s="9" t="s">
        <v>1393</v>
      </c>
      <c r="H1078" s="9" t="s">
        <v>247</v>
      </c>
      <c r="I1078" s="10" t="s">
        <v>1584</v>
      </c>
      <c r="J1078" s="11">
        <v>5777.9</v>
      </c>
      <c r="K1078" t="b">
        <f t="shared" si="80"/>
        <v>1</v>
      </c>
      <c r="L1078" t="b">
        <f t="shared" si="81"/>
        <v>1</v>
      </c>
      <c r="M1078" t="b">
        <f t="shared" si="82"/>
        <v>1</v>
      </c>
      <c r="N1078" t="b">
        <f t="shared" si="83"/>
        <v>1</v>
      </c>
      <c r="O1078" s="13">
        <f t="shared" si="84"/>
        <v>0</v>
      </c>
    </row>
    <row r="1079" spans="1:15" ht="102" hidden="1" x14ac:dyDescent="0.3">
      <c r="A1079" s="1" t="s">
        <v>307</v>
      </c>
      <c r="B1079" s="1" t="s">
        <v>1393</v>
      </c>
      <c r="C1079" s="1" t="s">
        <v>248</v>
      </c>
      <c r="D1079" s="2" t="s">
        <v>1585</v>
      </c>
      <c r="E1079" s="3">
        <v>789.2</v>
      </c>
      <c r="F1079" s="8" t="s">
        <v>307</v>
      </c>
      <c r="G1079" s="9" t="s">
        <v>1393</v>
      </c>
      <c r="H1079" s="9" t="s">
        <v>248</v>
      </c>
      <c r="I1079" s="10" t="s">
        <v>1585</v>
      </c>
      <c r="J1079" s="11">
        <v>789.2</v>
      </c>
      <c r="K1079" t="b">
        <f t="shared" si="80"/>
        <v>1</v>
      </c>
      <c r="L1079" t="b">
        <f t="shared" si="81"/>
        <v>1</v>
      </c>
      <c r="M1079" t="b">
        <f t="shared" si="82"/>
        <v>1</v>
      </c>
      <c r="N1079" t="b">
        <f t="shared" si="83"/>
        <v>1</v>
      </c>
      <c r="O1079" s="13">
        <f t="shared" si="84"/>
        <v>0</v>
      </c>
    </row>
    <row r="1080" spans="1:15" ht="102" hidden="1" x14ac:dyDescent="0.3">
      <c r="A1080" s="1" t="s">
        <v>307</v>
      </c>
      <c r="B1080" s="1" t="s">
        <v>1393</v>
      </c>
      <c r="C1080" s="1" t="s">
        <v>241</v>
      </c>
      <c r="D1080" s="2" t="s">
        <v>1271</v>
      </c>
      <c r="E1080" s="3">
        <v>221.5</v>
      </c>
      <c r="F1080" s="8" t="s">
        <v>307</v>
      </c>
      <c r="G1080" s="9" t="s">
        <v>1393</v>
      </c>
      <c r="H1080" s="9" t="s">
        <v>241</v>
      </c>
      <c r="I1080" s="10" t="s">
        <v>1271</v>
      </c>
      <c r="J1080" s="11">
        <v>221.5</v>
      </c>
      <c r="K1080" t="b">
        <f t="shared" si="80"/>
        <v>1</v>
      </c>
      <c r="L1080" t="b">
        <f t="shared" si="81"/>
        <v>1</v>
      </c>
      <c r="M1080" t="b">
        <f t="shared" si="82"/>
        <v>1</v>
      </c>
      <c r="N1080" t="b">
        <f t="shared" si="83"/>
        <v>1</v>
      </c>
      <c r="O1080" s="13">
        <f t="shared" si="84"/>
        <v>0</v>
      </c>
    </row>
    <row r="1081" spans="1:15" ht="71.400000000000006" hidden="1" x14ac:dyDescent="0.3">
      <c r="A1081" s="1" t="s">
        <v>307</v>
      </c>
      <c r="B1081" s="1" t="s">
        <v>1393</v>
      </c>
      <c r="C1081" s="1" t="s">
        <v>242</v>
      </c>
      <c r="D1081" s="2" t="s">
        <v>688</v>
      </c>
      <c r="E1081" s="3">
        <v>439.7</v>
      </c>
      <c r="F1081" s="8" t="s">
        <v>307</v>
      </c>
      <c r="G1081" s="9" t="s">
        <v>1393</v>
      </c>
      <c r="H1081" s="9" t="s">
        <v>242</v>
      </c>
      <c r="I1081" s="10" t="s">
        <v>688</v>
      </c>
      <c r="J1081" s="11">
        <v>439.7</v>
      </c>
      <c r="K1081" t="b">
        <f t="shared" si="80"/>
        <v>1</v>
      </c>
      <c r="L1081" t="b">
        <f t="shared" si="81"/>
        <v>1</v>
      </c>
      <c r="M1081" t="b">
        <f t="shared" si="82"/>
        <v>1</v>
      </c>
      <c r="N1081" t="b">
        <f t="shared" si="83"/>
        <v>1</v>
      </c>
      <c r="O1081" s="13">
        <f t="shared" si="84"/>
        <v>0</v>
      </c>
    </row>
    <row r="1082" spans="1:15" ht="91.8" hidden="1" x14ac:dyDescent="0.3">
      <c r="A1082" s="1" t="s">
        <v>307</v>
      </c>
      <c r="B1082" s="1" t="s">
        <v>1393</v>
      </c>
      <c r="C1082" s="1" t="s">
        <v>243</v>
      </c>
      <c r="D1082" s="2" t="s">
        <v>689</v>
      </c>
      <c r="E1082" s="3">
        <v>128</v>
      </c>
      <c r="F1082" s="8" t="s">
        <v>307</v>
      </c>
      <c r="G1082" s="9" t="s">
        <v>1393</v>
      </c>
      <c r="H1082" s="9" t="s">
        <v>243</v>
      </c>
      <c r="I1082" s="10" t="s">
        <v>689</v>
      </c>
      <c r="J1082" s="11">
        <v>128</v>
      </c>
      <c r="K1082" t="b">
        <f t="shared" si="80"/>
        <v>1</v>
      </c>
      <c r="L1082" t="b">
        <f t="shared" si="81"/>
        <v>1</v>
      </c>
      <c r="M1082" t="b">
        <f t="shared" si="82"/>
        <v>1</v>
      </c>
      <c r="N1082" t="b">
        <f t="shared" si="83"/>
        <v>1</v>
      </c>
      <c r="O1082" s="13">
        <f t="shared" si="84"/>
        <v>0</v>
      </c>
    </row>
    <row r="1083" spans="1:15" ht="96" hidden="1" x14ac:dyDescent="0.3">
      <c r="A1083" s="1" t="s">
        <v>307</v>
      </c>
      <c r="B1083" s="1" t="s">
        <v>1393</v>
      </c>
      <c r="C1083" s="1" t="s">
        <v>249</v>
      </c>
      <c r="D1083" s="2" t="s">
        <v>1586</v>
      </c>
      <c r="E1083" s="3">
        <v>3448.3</v>
      </c>
      <c r="F1083" s="8" t="s">
        <v>307</v>
      </c>
      <c r="G1083" s="9" t="s">
        <v>1393</v>
      </c>
      <c r="H1083" s="9" t="s">
        <v>249</v>
      </c>
      <c r="I1083" s="10" t="s">
        <v>1586</v>
      </c>
      <c r="J1083" s="11">
        <v>3448.3</v>
      </c>
      <c r="K1083" t="b">
        <f t="shared" si="80"/>
        <v>1</v>
      </c>
      <c r="L1083" t="b">
        <f t="shared" si="81"/>
        <v>1</v>
      </c>
      <c r="M1083" t="b">
        <f t="shared" si="82"/>
        <v>1</v>
      </c>
      <c r="N1083" t="b">
        <f t="shared" si="83"/>
        <v>1</v>
      </c>
      <c r="O1083" s="13">
        <f t="shared" si="84"/>
        <v>0</v>
      </c>
    </row>
    <row r="1084" spans="1:15" ht="61.2" hidden="1" x14ac:dyDescent="0.3">
      <c r="A1084" s="1" t="s">
        <v>307</v>
      </c>
      <c r="B1084" s="1" t="s">
        <v>1393</v>
      </c>
      <c r="C1084" s="1" t="s">
        <v>244</v>
      </c>
      <c r="D1084" s="2" t="s">
        <v>692</v>
      </c>
      <c r="E1084" s="3">
        <v>3286.3</v>
      </c>
      <c r="F1084" s="8" t="s">
        <v>307</v>
      </c>
      <c r="G1084" s="9" t="s">
        <v>1393</v>
      </c>
      <c r="H1084" s="9" t="s">
        <v>244</v>
      </c>
      <c r="I1084" s="10" t="s">
        <v>692</v>
      </c>
      <c r="J1084" s="11">
        <v>3286.3</v>
      </c>
      <c r="K1084" t="b">
        <f t="shared" si="80"/>
        <v>1</v>
      </c>
      <c r="L1084" t="b">
        <f t="shared" si="81"/>
        <v>1</v>
      </c>
      <c r="M1084" t="b">
        <f t="shared" si="82"/>
        <v>1</v>
      </c>
      <c r="N1084" t="b">
        <f t="shared" si="83"/>
        <v>1</v>
      </c>
      <c r="O1084" s="13">
        <f t="shared" si="84"/>
        <v>0</v>
      </c>
    </row>
    <row r="1085" spans="1:15" ht="61.2" hidden="1" x14ac:dyDescent="0.3">
      <c r="A1085" s="1" t="s">
        <v>307</v>
      </c>
      <c r="B1085" s="1" t="s">
        <v>1393</v>
      </c>
      <c r="C1085" s="1" t="s">
        <v>245</v>
      </c>
      <c r="D1085" s="2" t="s">
        <v>1387</v>
      </c>
      <c r="E1085" s="3">
        <v>162</v>
      </c>
      <c r="F1085" s="8" t="s">
        <v>307</v>
      </c>
      <c r="G1085" s="9" t="s">
        <v>1393</v>
      </c>
      <c r="H1085" s="9" t="s">
        <v>245</v>
      </c>
      <c r="I1085" s="10" t="s">
        <v>1387</v>
      </c>
      <c r="J1085" s="11">
        <v>162</v>
      </c>
      <c r="K1085" t="b">
        <f t="shared" si="80"/>
        <v>1</v>
      </c>
      <c r="L1085" t="b">
        <f t="shared" si="81"/>
        <v>1</v>
      </c>
      <c r="M1085" t="b">
        <f t="shared" si="82"/>
        <v>1</v>
      </c>
      <c r="N1085" t="b">
        <f t="shared" si="83"/>
        <v>1</v>
      </c>
      <c r="O1085" s="13">
        <f t="shared" si="84"/>
        <v>0</v>
      </c>
    </row>
    <row r="1086" spans="1:15" ht="72" hidden="1" x14ac:dyDescent="0.3">
      <c r="A1086" s="1" t="s">
        <v>307</v>
      </c>
      <c r="B1086" s="1" t="s">
        <v>1393</v>
      </c>
      <c r="C1086" s="1" t="s">
        <v>250</v>
      </c>
      <c r="D1086" s="2" t="s">
        <v>1587</v>
      </c>
      <c r="E1086" s="3">
        <v>1540.3999999999999</v>
      </c>
      <c r="F1086" s="8" t="s">
        <v>307</v>
      </c>
      <c r="G1086" s="9" t="s">
        <v>1393</v>
      </c>
      <c r="H1086" s="9" t="s">
        <v>250</v>
      </c>
      <c r="I1086" s="10" t="s">
        <v>1587</v>
      </c>
      <c r="J1086" s="11">
        <v>1540.4</v>
      </c>
      <c r="K1086" t="b">
        <f t="shared" si="80"/>
        <v>1</v>
      </c>
      <c r="L1086" t="b">
        <f t="shared" si="81"/>
        <v>1</v>
      </c>
      <c r="M1086" t="b">
        <f t="shared" si="82"/>
        <v>1</v>
      </c>
      <c r="N1086" t="b">
        <f t="shared" si="83"/>
        <v>1</v>
      </c>
      <c r="O1086" s="13">
        <f t="shared" si="84"/>
        <v>0</v>
      </c>
    </row>
    <row r="1087" spans="1:15" ht="40.799999999999997" hidden="1" x14ac:dyDescent="0.3">
      <c r="A1087" s="1" t="s">
        <v>307</v>
      </c>
      <c r="B1087" s="1" t="s">
        <v>1393</v>
      </c>
      <c r="C1087" s="1" t="s">
        <v>246</v>
      </c>
      <c r="D1087" s="2" t="s">
        <v>694</v>
      </c>
      <c r="E1087" s="3">
        <v>1540.3999999999999</v>
      </c>
      <c r="F1087" s="8" t="s">
        <v>307</v>
      </c>
      <c r="G1087" s="9" t="s">
        <v>1393</v>
      </c>
      <c r="H1087" s="9" t="s">
        <v>246</v>
      </c>
      <c r="I1087" s="10" t="s">
        <v>694</v>
      </c>
      <c r="J1087" s="11">
        <v>1540.4</v>
      </c>
      <c r="K1087" t="b">
        <f t="shared" si="80"/>
        <v>1</v>
      </c>
      <c r="L1087" t="b">
        <f t="shared" si="81"/>
        <v>1</v>
      </c>
      <c r="M1087" t="b">
        <f t="shared" si="82"/>
        <v>1</v>
      </c>
      <c r="N1087" t="b">
        <f t="shared" si="83"/>
        <v>1</v>
      </c>
      <c r="O1087" s="13">
        <f t="shared" si="84"/>
        <v>0</v>
      </c>
    </row>
    <row r="1088" spans="1:15" ht="51" hidden="1" x14ac:dyDescent="0.3">
      <c r="A1088" s="1" t="s">
        <v>307</v>
      </c>
      <c r="B1088" s="1" t="s">
        <v>1393</v>
      </c>
      <c r="C1088" s="1" t="s">
        <v>182</v>
      </c>
      <c r="D1088" s="2" t="s">
        <v>1524</v>
      </c>
      <c r="E1088" s="3">
        <v>120</v>
      </c>
      <c r="F1088" s="8" t="s">
        <v>307</v>
      </c>
      <c r="G1088" s="9" t="s">
        <v>1393</v>
      </c>
      <c r="H1088" s="9" t="s">
        <v>182</v>
      </c>
      <c r="I1088" s="10" t="s">
        <v>1524</v>
      </c>
      <c r="J1088" s="11">
        <v>120</v>
      </c>
      <c r="K1088" t="b">
        <f t="shared" si="80"/>
        <v>1</v>
      </c>
      <c r="L1088" t="b">
        <f t="shared" si="81"/>
        <v>1</v>
      </c>
      <c r="M1088" t="b">
        <f t="shared" si="82"/>
        <v>1</v>
      </c>
      <c r="N1088" t="b">
        <f t="shared" si="83"/>
        <v>1</v>
      </c>
      <c r="O1088" s="13">
        <f t="shared" si="84"/>
        <v>0</v>
      </c>
    </row>
    <row r="1089" spans="1:15" ht="91.8" hidden="1" x14ac:dyDescent="0.3">
      <c r="A1089" s="1" t="s">
        <v>307</v>
      </c>
      <c r="B1089" s="1" t="s">
        <v>1393</v>
      </c>
      <c r="C1089" s="1" t="s">
        <v>183</v>
      </c>
      <c r="D1089" s="2" t="s">
        <v>1525</v>
      </c>
      <c r="E1089" s="3">
        <v>120</v>
      </c>
      <c r="F1089" s="8" t="s">
        <v>307</v>
      </c>
      <c r="G1089" s="9" t="s">
        <v>1393</v>
      </c>
      <c r="H1089" s="9" t="s">
        <v>183</v>
      </c>
      <c r="I1089" s="10" t="s">
        <v>1525</v>
      </c>
      <c r="J1089" s="11">
        <v>120</v>
      </c>
      <c r="K1089" t="b">
        <f t="shared" si="80"/>
        <v>1</v>
      </c>
      <c r="L1089" t="b">
        <f t="shared" si="81"/>
        <v>1</v>
      </c>
      <c r="M1089" t="b">
        <f t="shared" si="82"/>
        <v>1</v>
      </c>
      <c r="N1089" t="b">
        <f t="shared" si="83"/>
        <v>1</v>
      </c>
      <c r="O1089" s="13">
        <f t="shared" si="84"/>
        <v>0</v>
      </c>
    </row>
    <row r="1090" spans="1:15" ht="132.6" hidden="1" x14ac:dyDescent="0.3">
      <c r="A1090" s="1" t="s">
        <v>307</v>
      </c>
      <c r="B1090" s="1" t="s">
        <v>1393</v>
      </c>
      <c r="C1090" s="1" t="s">
        <v>198</v>
      </c>
      <c r="D1090" s="2" t="s">
        <v>697</v>
      </c>
      <c r="E1090" s="3">
        <v>25</v>
      </c>
      <c r="F1090" s="8" t="s">
        <v>307</v>
      </c>
      <c r="G1090" s="9" t="s">
        <v>1393</v>
      </c>
      <c r="H1090" s="9" t="s">
        <v>198</v>
      </c>
      <c r="I1090" s="10" t="s">
        <v>697</v>
      </c>
      <c r="J1090" s="11">
        <v>25</v>
      </c>
      <c r="K1090" t="b">
        <f t="shared" si="80"/>
        <v>1</v>
      </c>
      <c r="L1090" t="b">
        <f t="shared" si="81"/>
        <v>1</v>
      </c>
      <c r="M1090" t="b">
        <f t="shared" si="82"/>
        <v>1</v>
      </c>
      <c r="N1090" t="b">
        <f t="shared" si="83"/>
        <v>1</v>
      </c>
      <c r="O1090" s="13">
        <f t="shared" si="84"/>
        <v>0</v>
      </c>
    </row>
    <row r="1091" spans="1:15" ht="112.2" hidden="1" x14ac:dyDescent="0.3">
      <c r="A1091" s="1" t="s">
        <v>307</v>
      </c>
      <c r="B1091" s="1" t="s">
        <v>1393</v>
      </c>
      <c r="C1091" s="1" t="s">
        <v>170</v>
      </c>
      <c r="D1091" s="2" t="s">
        <v>698</v>
      </c>
      <c r="E1091" s="3">
        <v>95</v>
      </c>
      <c r="F1091" s="8" t="s">
        <v>307</v>
      </c>
      <c r="G1091" s="9" t="s">
        <v>1393</v>
      </c>
      <c r="H1091" s="9" t="s">
        <v>170</v>
      </c>
      <c r="I1091" s="10" t="s">
        <v>698</v>
      </c>
      <c r="J1091" s="11">
        <v>95</v>
      </c>
      <c r="K1091" t="b">
        <f t="shared" ref="K1091:K1154" si="85">EXACT(A1091,F1091)</f>
        <v>1</v>
      </c>
      <c r="L1091" t="b">
        <f t="shared" ref="L1091:L1154" si="86">EXACT(B1091,G1091)</f>
        <v>1</v>
      </c>
      <c r="M1091" t="b">
        <f t="shared" ref="M1091:M1154" si="87">EXACT(C1091,H1091)</f>
        <v>1</v>
      </c>
      <c r="N1091" t="b">
        <f t="shared" ref="N1091:N1154" si="88">EXACT(D1091,I1091)</f>
        <v>1</v>
      </c>
      <c r="O1091" s="13">
        <f t="shared" ref="O1091:O1154" si="89">E1091-J1091</f>
        <v>0</v>
      </c>
    </row>
    <row r="1092" spans="1:15" ht="30.6" hidden="1" x14ac:dyDescent="0.3">
      <c r="A1092" s="1" t="s">
        <v>307</v>
      </c>
      <c r="B1092" s="1" t="s">
        <v>1418</v>
      </c>
      <c r="C1092" s="1" t="s">
        <v>184</v>
      </c>
      <c r="D1092" s="2" t="s">
        <v>1526</v>
      </c>
      <c r="E1092" s="3">
        <v>69</v>
      </c>
      <c r="F1092" s="8" t="s">
        <v>307</v>
      </c>
      <c r="G1092" s="9" t="s">
        <v>1418</v>
      </c>
      <c r="H1092" s="9" t="s">
        <v>184</v>
      </c>
      <c r="I1092" s="10" t="s">
        <v>1526</v>
      </c>
      <c r="J1092" s="11">
        <v>69</v>
      </c>
      <c r="K1092" t="b">
        <f t="shared" si="85"/>
        <v>1</v>
      </c>
      <c r="L1092" t="b">
        <f t="shared" si="86"/>
        <v>1</v>
      </c>
      <c r="M1092" t="b">
        <f t="shared" si="87"/>
        <v>1</v>
      </c>
      <c r="N1092" t="b">
        <f t="shared" si="88"/>
        <v>1</v>
      </c>
      <c r="O1092" s="13">
        <f t="shared" si="89"/>
        <v>0</v>
      </c>
    </row>
    <row r="1093" spans="1:15" ht="112.2" hidden="1" x14ac:dyDescent="0.3">
      <c r="A1093" s="1" t="s">
        <v>307</v>
      </c>
      <c r="B1093" s="1" t="s">
        <v>1418</v>
      </c>
      <c r="C1093" s="1" t="s">
        <v>252</v>
      </c>
      <c r="D1093" s="2" t="s">
        <v>1588</v>
      </c>
      <c r="E1093" s="3">
        <v>69</v>
      </c>
      <c r="F1093" s="8" t="s">
        <v>307</v>
      </c>
      <c r="G1093" s="9" t="s">
        <v>1418</v>
      </c>
      <c r="H1093" s="9" t="s">
        <v>252</v>
      </c>
      <c r="I1093" s="10" t="s">
        <v>1588</v>
      </c>
      <c r="J1093" s="11">
        <v>69</v>
      </c>
      <c r="K1093" t="b">
        <f t="shared" si="85"/>
        <v>1</v>
      </c>
      <c r="L1093" t="b">
        <f t="shared" si="86"/>
        <v>1</v>
      </c>
      <c r="M1093" t="b">
        <f t="shared" si="87"/>
        <v>1</v>
      </c>
      <c r="N1093" t="b">
        <f t="shared" si="88"/>
        <v>1</v>
      </c>
      <c r="O1093" s="13">
        <f t="shared" si="89"/>
        <v>0</v>
      </c>
    </row>
    <row r="1094" spans="1:15" ht="81.599999999999994" hidden="1" x14ac:dyDescent="0.3">
      <c r="A1094" s="1" t="s">
        <v>307</v>
      </c>
      <c r="B1094" s="1" t="s">
        <v>1418</v>
      </c>
      <c r="C1094" s="1" t="s">
        <v>253</v>
      </c>
      <c r="D1094" s="2" t="s">
        <v>1589</v>
      </c>
      <c r="E1094" s="3">
        <v>69</v>
      </c>
      <c r="F1094" s="8" t="s">
        <v>307</v>
      </c>
      <c r="G1094" s="9" t="s">
        <v>1418</v>
      </c>
      <c r="H1094" s="9" t="s">
        <v>253</v>
      </c>
      <c r="I1094" s="10" t="s">
        <v>1589</v>
      </c>
      <c r="J1094" s="11">
        <v>69</v>
      </c>
      <c r="K1094" t="b">
        <f t="shared" si="85"/>
        <v>1</v>
      </c>
      <c r="L1094" t="b">
        <f t="shared" si="86"/>
        <v>1</v>
      </c>
      <c r="M1094" t="b">
        <f t="shared" si="87"/>
        <v>1</v>
      </c>
      <c r="N1094" t="b">
        <f t="shared" si="88"/>
        <v>1</v>
      </c>
      <c r="O1094" s="13">
        <f t="shared" si="89"/>
        <v>0</v>
      </c>
    </row>
    <row r="1095" spans="1:15" ht="40.799999999999997" hidden="1" x14ac:dyDescent="0.3">
      <c r="A1095" s="1" t="s">
        <v>307</v>
      </c>
      <c r="B1095" s="1" t="s">
        <v>1418</v>
      </c>
      <c r="C1095" s="1" t="s">
        <v>251</v>
      </c>
      <c r="D1095" s="2" t="s">
        <v>718</v>
      </c>
      <c r="E1095" s="3">
        <v>69</v>
      </c>
      <c r="F1095" s="8" t="s">
        <v>307</v>
      </c>
      <c r="G1095" s="9" t="s">
        <v>1418</v>
      </c>
      <c r="H1095" s="9" t="s">
        <v>251</v>
      </c>
      <c r="I1095" s="10" t="s">
        <v>718</v>
      </c>
      <c r="J1095" s="11">
        <v>69</v>
      </c>
      <c r="K1095" t="b">
        <f t="shared" si="85"/>
        <v>1</v>
      </c>
      <c r="L1095" t="b">
        <f t="shared" si="86"/>
        <v>1</v>
      </c>
      <c r="M1095" t="b">
        <f t="shared" si="87"/>
        <v>1</v>
      </c>
      <c r="N1095" t="b">
        <f t="shared" si="88"/>
        <v>1</v>
      </c>
      <c r="O1095" s="13">
        <f t="shared" si="89"/>
        <v>0</v>
      </c>
    </row>
    <row r="1096" spans="1:15" ht="51" hidden="1" x14ac:dyDescent="0.3">
      <c r="A1096" s="1" t="s">
        <v>307</v>
      </c>
      <c r="B1096" s="1" t="s">
        <v>1418</v>
      </c>
      <c r="C1096" s="1" t="s">
        <v>62</v>
      </c>
      <c r="D1096" s="2" t="s">
        <v>1196</v>
      </c>
      <c r="E1096" s="3">
        <v>111</v>
      </c>
      <c r="F1096" s="8" t="s">
        <v>307</v>
      </c>
      <c r="G1096" s="9" t="s">
        <v>1418</v>
      </c>
      <c r="H1096" s="9" t="s">
        <v>62</v>
      </c>
      <c r="I1096" s="10" t="s">
        <v>1196</v>
      </c>
      <c r="J1096" s="11">
        <v>111</v>
      </c>
      <c r="K1096" t="b">
        <f t="shared" si="85"/>
        <v>1</v>
      </c>
      <c r="L1096" t="b">
        <f t="shared" si="86"/>
        <v>1</v>
      </c>
      <c r="M1096" t="b">
        <f t="shared" si="87"/>
        <v>1</v>
      </c>
      <c r="N1096" t="b">
        <f t="shared" si="88"/>
        <v>1</v>
      </c>
      <c r="O1096" s="13">
        <f t="shared" si="89"/>
        <v>0</v>
      </c>
    </row>
    <row r="1097" spans="1:15" ht="24" hidden="1" x14ac:dyDescent="0.3">
      <c r="A1097" s="1" t="s">
        <v>307</v>
      </c>
      <c r="B1097" s="1" t="s">
        <v>1418</v>
      </c>
      <c r="C1097" s="1" t="s">
        <v>63</v>
      </c>
      <c r="D1097" s="2" t="s">
        <v>115</v>
      </c>
      <c r="E1097" s="3">
        <v>111</v>
      </c>
      <c r="F1097" s="8" t="s">
        <v>307</v>
      </c>
      <c r="G1097" s="9" t="s">
        <v>1418</v>
      </c>
      <c r="H1097" s="9" t="s">
        <v>63</v>
      </c>
      <c r="I1097" s="10" t="s">
        <v>115</v>
      </c>
      <c r="J1097" s="11">
        <v>111</v>
      </c>
      <c r="K1097" t="b">
        <f t="shared" si="85"/>
        <v>1</v>
      </c>
      <c r="L1097" t="b">
        <f t="shared" si="86"/>
        <v>1</v>
      </c>
      <c r="M1097" t="b">
        <f t="shared" si="87"/>
        <v>1</v>
      </c>
      <c r="N1097" t="b">
        <f t="shared" si="88"/>
        <v>1</v>
      </c>
      <c r="O1097" s="13">
        <f t="shared" si="89"/>
        <v>0</v>
      </c>
    </row>
    <row r="1098" spans="1:15" ht="91.8" hidden="1" x14ac:dyDescent="0.3">
      <c r="A1098" s="1" t="s">
        <v>307</v>
      </c>
      <c r="B1098" s="1" t="s">
        <v>1418</v>
      </c>
      <c r="C1098" s="1" t="s">
        <v>305</v>
      </c>
      <c r="D1098" s="2" t="s">
        <v>124</v>
      </c>
      <c r="E1098" s="3">
        <v>111</v>
      </c>
      <c r="F1098" s="8" t="s">
        <v>307</v>
      </c>
      <c r="G1098" s="9" t="s">
        <v>1418</v>
      </c>
      <c r="H1098" s="9" t="s">
        <v>305</v>
      </c>
      <c r="I1098" s="10" t="s">
        <v>124</v>
      </c>
      <c r="J1098" s="11">
        <v>111</v>
      </c>
      <c r="K1098" t="b">
        <f t="shared" si="85"/>
        <v>1</v>
      </c>
      <c r="L1098" t="b">
        <f t="shared" si="86"/>
        <v>1</v>
      </c>
      <c r="M1098" t="b">
        <f t="shared" si="87"/>
        <v>1</v>
      </c>
      <c r="N1098" t="b">
        <f t="shared" si="88"/>
        <v>1</v>
      </c>
      <c r="O1098" s="13">
        <f t="shared" si="89"/>
        <v>0</v>
      </c>
    </row>
    <row r="1099" spans="1:15" ht="30.6" hidden="1" x14ac:dyDescent="0.3">
      <c r="A1099" s="1" t="s">
        <v>307</v>
      </c>
      <c r="B1099" s="1" t="s">
        <v>1419</v>
      </c>
      <c r="C1099" s="1" t="s">
        <v>184</v>
      </c>
      <c r="D1099" s="2" t="s">
        <v>1526</v>
      </c>
      <c r="E1099" s="3">
        <v>1324.3</v>
      </c>
      <c r="F1099" s="8" t="s">
        <v>307</v>
      </c>
      <c r="G1099" s="9" t="s">
        <v>1419</v>
      </c>
      <c r="H1099" s="9" t="s">
        <v>184</v>
      </c>
      <c r="I1099" s="10" t="s">
        <v>1526</v>
      </c>
      <c r="J1099" s="11">
        <v>1324.3</v>
      </c>
      <c r="K1099" t="b">
        <f t="shared" si="85"/>
        <v>1</v>
      </c>
      <c r="L1099" t="b">
        <f t="shared" si="86"/>
        <v>1</v>
      </c>
      <c r="M1099" t="b">
        <f t="shared" si="87"/>
        <v>1</v>
      </c>
      <c r="N1099" t="b">
        <f t="shared" si="88"/>
        <v>1</v>
      </c>
      <c r="O1099" s="13">
        <f t="shared" si="89"/>
        <v>0</v>
      </c>
    </row>
    <row r="1100" spans="1:15" ht="61.2" hidden="1" x14ac:dyDescent="0.3">
      <c r="A1100" s="1" t="s">
        <v>307</v>
      </c>
      <c r="B1100" s="1" t="s">
        <v>1419</v>
      </c>
      <c r="C1100" s="1" t="s">
        <v>255</v>
      </c>
      <c r="D1100" s="2" t="s">
        <v>1590</v>
      </c>
      <c r="E1100" s="3">
        <v>1324.3</v>
      </c>
      <c r="F1100" s="8" t="s">
        <v>307</v>
      </c>
      <c r="G1100" s="9" t="s">
        <v>1419</v>
      </c>
      <c r="H1100" s="9" t="s">
        <v>255</v>
      </c>
      <c r="I1100" s="10" t="s">
        <v>1590</v>
      </c>
      <c r="J1100" s="11">
        <v>1324.3</v>
      </c>
      <c r="K1100" t="b">
        <f t="shared" si="85"/>
        <v>1</v>
      </c>
      <c r="L1100" t="b">
        <f t="shared" si="86"/>
        <v>1</v>
      </c>
      <c r="M1100" t="b">
        <f t="shared" si="87"/>
        <v>1</v>
      </c>
      <c r="N1100" t="b">
        <f t="shared" si="88"/>
        <v>1</v>
      </c>
      <c r="O1100" s="13">
        <f t="shared" si="89"/>
        <v>0</v>
      </c>
    </row>
    <row r="1101" spans="1:15" ht="51" hidden="1" x14ac:dyDescent="0.3">
      <c r="A1101" s="1" t="s">
        <v>307</v>
      </c>
      <c r="B1101" s="1" t="s">
        <v>1419</v>
      </c>
      <c r="C1101" s="1" t="s">
        <v>256</v>
      </c>
      <c r="D1101" s="2" t="s">
        <v>1591</v>
      </c>
      <c r="E1101" s="3">
        <v>1324.3</v>
      </c>
      <c r="F1101" s="8" t="s">
        <v>307</v>
      </c>
      <c r="G1101" s="9" t="s">
        <v>1419</v>
      </c>
      <c r="H1101" s="9" t="s">
        <v>256</v>
      </c>
      <c r="I1101" s="10" t="s">
        <v>1591</v>
      </c>
      <c r="J1101" s="11">
        <v>1324.3</v>
      </c>
      <c r="K1101" t="b">
        <f t="shared" si="85"/>
        <v>1</v>
      </c>
      <c r="L1101" t="b">
        <f t="shared" si="86"/>
        <v>1</v>
      </c>
      <c r="M1101" t="b">
        <f t="shared" si="87"/>
        <v>1</v>
      </c>
      <c r="N1101" t="b">
        <f t="shared" si="88"/>
        <v>1</v>
      </c>
      <c r="O1101" s="13">
        <f t="shared" si="89"/>
        <v>0</v>
      </c>
    </row>
    <row r="1102" spans="1:15" ht="61.2" hidden="1" x14ac:dyDescent="0.3">
      <c r="A1102" s="1" t="s">
        <v>307</v>
      </c>
      <c r="B1102" s="1" t="s">
        <v>1419</v>
      </c>
      <c r="C1102" s="1" t="s">
        <v>254</v>
      </c>
      <c r="D1102" s="2" t="s">
        <v>722</v>
      </c>
      <c r="E1102" s="3">
        <v>1324.3</v>
      </c>
      <c r="F1102" s="8" t="s">
        <v>307</v>
      </c>
      <c r="G1102" s="9" t="s">
        <v>1419</v>
      </c>
      <c r="H1102" s="9" t="s">
        <v>254</v>
      </c>
      <c r="I1102" s="10" t="s">
        <v>722</v>
      </c>
      <c r="J1102" s="11">
        <v>1324.3</v>
      </c>
      <c r="K1102" t="b">
        <f t="shared" si="85"/>
        <v>1</v>
      </c>
      <c r="L1102" t="b">
        <f t="shared" si="86"/>
        <v>1</v>
      </c>
      <c r="M1102" t="b">
        <f t="shared" si="87"/>
        <v>1</v>
      </c>
      <c r="N1102" t="b">
        <f t="shared" si="88"/>
        <v>1</v>
      </c>
      <c r="O1102" s="13">
        <f t="shared" si="89"/>
        <v>0</v>
      </c>
    </row>
    <row r="1103" spans="1:15" ht="51" hidden="1" x14ac:dyDescent="0.3">
      <c r="A1103" s="1" t="s">
        <v>307</v>
      </c>
      <c r="B1103" s="1" t="s">
        <v>1419</v>
      </c>
      <c r="C1103" s="1" t="s">
        <v>62</v>
      </c>
      <c r="D1103" s="2" t="s">
        <v>1196</v>
      </c>
      <c r="E1103" s="3">
        <v>279.10399999999998</v>
      </c>
      <c r="F1103" s="8" t="s">
        <v>307</v>
      </c>
      <c r="G1103" s="9" t="s">
        <v>1419</v>
      </c>
      <c r="H1103" s="9" t="s">
        <v>62</v>
      </c>
      <c r="I1103" s="10" t="s">
        <v>1196</v>
      </c>
      <c r="J1103" s="11">
        <v>279.10399999999998</v>
      </c>
      <c r="K1103" t="b">
        <f t="shared" si="85"/>
        <v>1</v>
      </c>
      <c r="L1103" t="b">
        <f t="shared" si="86"/>
        <v>1</v>
      </c>
      <c r="M1103" t="b">
        <f t="shared" si="87"/>
        <v>1</v>
      </c>
      <c r="N1103" t="b">
        <f t="shared" si="88"/>
        <v>1</v>
      </c>
      <c r="O1103" s="13">
        <f t="shared" si="89"/>
        <v>0</v>
      </c>
    </row>
    <row r="1104" spans="1:15" ht="24" hidden="1" x14ac:dyDescent="0.3">
      <c r="A1104" s="1" t="s">
        <v>307</v>
      </c>
      <c r="B1104" s="1" t="s">
        <v>1419</v>
      </c>
      <c r="C1104" s="1" t="s">
        <v>63</v>
      </c>
      <c r="D1104" s="2" t="s">
        <v>115</v>
      </c>
      <c r="E1104" s="3">
        <v>279.10399999999998</v>
      </c>
      <c r="F1104" s="8" t="s">
        <v>307</v>
      </c>
      <c r="G1104" s="9" t="s">
        <v>1419</v>
      </c>
      <c r="H1104" s="9" t="s">
        <v>63</v>
      </c>
      <c r="I1104" s="10" t="s">
        <v>115</v>
      </c>
      <c r="J1104" s="11">
        <v>279.10399999999998</v>
      </c>
      <c r="K1104" t="b">
        <f t="shared" si="85"/>
        <v>1</v>
      </c>
      <c r="L1104" t="b">
        <f t="shared" si="86"/>
        <v>1</v>
      </c>
      <c r="M1104" t="b">
        <f t="shared" si="87"/>
        <v>1</v>
      </c>
      <c r="N1104" t="b">
        <f t="shared" si="88"/>
        <v>1</v>
      </c>
      <c r="O1104" s="13">
        <f t="shared" si="89"/>
        <v>0</v>
      </c>
    </row>
    <row r="1105" spans="1:15" ht="40.799999999999997" hidden="1" x14ac:dyDescent="0.3">
      <c r="A1105" s="1" t="s">
        <v>307</v>
      </c>
      <c r="B1105" s="1" t="s">
        <v>1419</v>
      </c>
      <c r="C1105" s="1" t="s">
        <v>375</v>
      </c>
      <c r="D1105" s="2" t="s">
        <v>1211</v>
      </c>
      <c r="E1105" s="3">
        <v>60.795000000000002</v>
      </c>
      <c r="F1105" s="8" t="s">
        <v>307</v>
      </c>
      <c r="G1105" s="9" t="s">
        <v>1419</v>
      </c>
      <c r="H1105" s="9" t="s">
        <v>375</v>
      </c>
      <c r="I1105" s="10" t="s">
        <v>1211</v>
      </c>
      <c r="J1105" s="11">
        <v>60.795000000000002</v>
      </c>
      <c r="K1105" t="b">
        <f t="shared" si="85"/>
        <v>1</v>
      </c>
      <c r="L1105" t="b">
        <f t="shared" si="86"/>
        <v>1</v>
      </c>
      <c r="M1105" t="b">
        <f t="shared" si="87"/>
        <v>1</v>
      </c>
      <c r="N1105" t="b">
        <f t="shared" si="88"/>
        <v>1</v>
      </c>
      <c r="O1105" s="13">
        <f t="shared" si="89"/>
        <v>0</v>
      </c>
    </row>
    <row r="1106" spans="1:15" ht="71.400000000000006" hidden="1" x14ac:dyDescent="0.3">
      <c r="A1106" s="1" t="s">
        <v>307</v>
      </c>
      <c r="B1106" s="1" t="s">
        <v>1419</v>
      </c>
      <c r="C1106" s="1" t="s">
        <v>376</v>
      </c>
      <c r="D1106" s="2" t="s">
        <v>1212</v>
      </c>
      <c r="E1106" s="3">
        <v>218.309</v>
      </c>
      <c r="F1106" s="8" t="s">
        <v>307</v>
      </c>
      <c r="G1106" s="9" t="s">
        <v>1419</v>
      </c>
      <c r="H1106" s="9" t="s">
        <v>376</v>
      </c>
      <c r="I1106" s="10" t="s">
        <v>1212</v>
      </c>
      <c r="J1106" s="11">
        <v>218.309</v>
      </c>
      <c r="K1106" t="b">
        <f t="shared" si="85"/>
        <v>1</v>
      </c>
      <c r="L1106" t="b">
        <f t="shared" si="86"/>
        <v>1</v>
      </c>
      <c r="M1106" t="b">
        <f t="shared" si="87"/>
        <v>1</v>
      </c>
      <c r="N1106" t="b">
        <f t="shared" si="88"/>
        <v>1</v>
      </c>
      <c r="O1106" s="13">
        <f t="shared" si="89"/>
        <v>0</v>
      </c>
    </row>
    <row r="1107" spans="1:15" ht="51" hidden="1" x14ac:dyDescent="0.3">
      <c r="A1107" s="1" t="s">
        <v>307</v>
      </c>
      <c r="B1107" s="1" t="s">
        <v>1420</v>
      </c>
      <c r="C1107" s="1" t="s">
        <v>263</v>
      </c>
      <c r="D1107" s="2" t="s">
        <v>1459</v>
      </c>
      <c r="E1107" s="3">
        <v>261162.05499999999</v>
      </c>
      <c r="F1107" s="8" t="s">
        <v>307</v>
      </c>
      <c r="G1107" s="9" t="s">
        <v>1420</v>
      </c>
      <c r="H1107" s="9" t="s">
        <v>263</v>
      </c>
      <c r="I1107" s="10" t="s">
        <v>1459</v>
      </c>
      <c r="J1107" s="11">
        <v>261162.05499999999</v>
      </c>
      <c r="K1107" t="b">
        <f t="shared" si="85"/>
        <v>1</v>
      </c>
      <c r="L1107" t="b">
        <f t="shared" si="86"/>
        <v>1</v>
      </c>
      <c r="M1107" t="b">
        <f t="shared" si="87"/>
        <v>1</v>
      </c>
      <c r="N1107" t="b">
        <f t="shared" si="88"/>
        <v>1</v>
      </c>
      <c r="O1107" s="13">
        <f t="shared" si="89"/>
        <v>0</v>
      </c>
    </row>
    <row r="1108" spans="1:15" ht="51" hidden="1" x14ac:dyDescent="0.3">
      <c r="A1108" s="1" t="s">
        <v>307</v>
      </c>
      <c r="B1108" s="1" t="s">
        <v>1420</v>
      </c>
      <c r="C1108" s="1" t="s">
        <v>264</v>
      </c>
      <c r="D1108" s="2" t="s">
        <v>1460</v>
      </c>
      <c r="E1108" s="3">
        <v>261162.05499999999</v>
      </c>
      <c r="F1108" s="8" t="s">
        <v>307</v>
      </c>
      <c r="G1108" s="9" t="s">
        <v>1420</v>
      </c>
      <c r="H1108" s="9" t="s">
        <v>264</v>
      </c>
      <c r="I1108" s="10" t="s">
        <v>1460</v>
      </c>
      <c r="J1108" s="11">
        <v>261162.05499999999</v>
      </c>
      <c r="K1108" t="b">
        <f t="shared" si="85"/>
        <v>1</v>
      </c>
      <c r="L1108" t="b">
        <f t="shared" si="86"/>
        <v>1</v>
      </c>
      <c r="M1108" t="b">
        <f t="shared" si="87"/>
        <v>1</v>
      </c>
      <c r="N1108" t="b">
        <f t="shared" si="88"/>
        <v>1</v>
      </c>
      <c r="O1108" s="13">
        <f t="shared" si="89"/>
        <v>0</v>
      </c>
    </row>
    <row r="1109" spans="1:15" ht="71.400000000000006" hidden="1" x14ac:dyDescent="0.3">
      <c r="A1109" s="1" t="s">
        <v>307</v>
      </c>
      <c r="B1109" s="1" t="s">
        <v>1420</v>
      </c>
      <c r="C1109" s="1" t="s">
        <v>265</v>
      </c>
      <c r="D1109" s="2" t="s">
        <v>1592</v>
      </c>
      <c r="E1109" s="3">
        <v>173621.9</v>
      </c>
      <c r="F1109" s="8" t="s">
        <v>307</v>
      </c>
      <c r="G1109" s="9" t="s">
        <v>1420</v>
      </c>
      <c r="H1109" s="9" t="s">
        <v>265</v>
      </c>
      <c r="I1109" s="10" t="s">
        <v>1592</v>
      </c>
      <c r="J1109" s="11">
        <v>173621.9</v>
      </c>
      <c r="K1109" t="b">
        <f t="shared" si="85"/>
        <v>1</v>
      </c>
      <c r="L1109" t="b">
        <f t="shared" si="86"/>
        <v>1</v>
      </c>
      <c r="M1109" t="b">
        <f t="shared" si="87"/>
        <v>1</v>
      </c>
      <c r="N1109" t="b">
        <f t="shared" si="88"/>
        <v>1</v>
      </c>
      <c r="O1109" s="13">
        <f t="shared" si="89"/>
        <v>0</v>
      </c>
    </row>
    <row r="1110" spans="1:15" ht="24" hidden="1" x14ac:dyDescent="0.3">
      <c r="A1110" s="1" t="s">
        <v>307</v>
      </c>
      <c r="B1110" s="1" t="s">
        <v>1420</v>
      </c>
      <c r="C1110" s="1" t="s">
        <v>257</v>
      </c>
      <c r="D1110" s="2" t="s">
        <v>815</v>
      </c>
      <c r="E1110" s="3">
        <v>169562.5</v>
      </c>
      <c r="F1110" s="8" t="s">
        <v>307</v>
      </c>
      <c r="G1110" s="9" t="s">
        <v>1420</v>
      </c>
      <c r="H1110" s="9" t="s">
        <v>257</v>
      </c>
      <c r="I1110" s="10" t="s">
        <v>815</v>
      </c>
      <c r="J1110" s="11">
        <v>169562.5</v>
      </c>
      <c r="K1110" t="b">
        <f t="shared" si="85"/>
        <v>1</v>
      </c>
      <c r="L1110" t="b">
        <f t="shared" si="86"/>
        <v>1</v>
      </c>
      <c r="M1110" t="b">
        <f t="shared" si="87"/>
        <v>1</v>
      </c>
      <c r="N1110" t="b">
        <f t="shared" si="88"/>
        <v>1</v>
      </c>
      <c r="O1110" s="13">
        <f t="shared" si="89"/>
        <v>0</v>
      </c>
    </row>
    <row r="1111" spans="1:15" ht="51" hidden="1" x14ac:dyDescent="0.3">
      <c r="A1111" s="1" t="s">
        <v>307</v>
      </c>
      <c r="B1111" s="1" t="s">
        <v>1420</v>
      </c>
      <c r="C1111" s="1" t="s">
        <v>258</v>
      </c>
      <c r="D1111" s="2" t="s">
        <v>817</v>
      </c>
      <c r="E1111" s="3">
        <v>4059.4</v>
      </c>
      <c r="F1111" s="8" t="s">
        <v>307</v>
      </c>
      <c r="G1111" s="9" t="s">
        <v>1420</v>
      </c>
      <c r="H1111" s="9" t="s">
        <v>258</v>
      </c>
      <c r="I1111" s="10" t="s">
        <v>817</v>
      </c>
      <c r="J1111" s="11">
        <v>4059.4</v>
      </c>
      <c r="K1111" t="b">
        <f t="shared" si="85"/>
        <v>1</v>
      </c>
      <c r="L1111" t="b">
        <f t="shared" si="86"/>
        <v>1</v>
      </c>
      <c r="M1111" t="b">
        <f t="shared" si="87"/>
        <v>1</v>
      </c>
      <c r="N1111" t="b">
        <f t="shared" si="88"/>
        <v>1</v>
      </c>
      <c r="O1111" s="13">
        <f t="shared" si="89"/>
        <v>0</v>
      </c>
    </row>
    <row r="1112" spans="1:15" ht="84" hidden="1" x14ac:dyDescent="0.3">
      <c r="A1112" s="1" t="s">
        <v>307</v>
      </c>
      <c r="B1112" s="1" t="s">
        <v>1420</v>
      </c>
      <c r="C1112" s="1" t="s">
        <v>1260</v>
      </c>
      <c r="D1112" s="2" t="s">
        <v>1444</v>
      </c>
      <c r="E1112" s="3">
        <v>38745.955000000002</v>
      </c>
      <c r="F1112" s="8" t="s">
        <v>307</v>
      </c>
      <c r="G1112" s="9" t="s">
        <v>1420</v>
      </c>
      <c r="H1112" s="9" t="s">
        <v>1260</v>
      </c>
      <c r="I1112" s="10" t="s">
        <v>1444</v>
      </c>
      <c r="J1112" s="11">
        <v>38745.955000000002</v>
      </c>
      <c r="K1112" t="b">
        <f t="shared" si="85"/>
        <v>1</v>
      </c>
      <c r="L1112" t="b">
        <f t="shared" si="86"/>
        <v>1</v>
      </c>
      <c r="M1112" t="b">
        <f t="shared" si="87"/>
        <v>1</v>
      </c>
      <c r="N1112" t="b">
        <f t="shared" si="88"/>
        <v>1</v>
      </c>
      <c r="O1112" s="13">
        <f t="shared" si="89"/>
        <v>0</v>
      </c>
    </row>
    <row r="1113" spans="1:15" ht="108" hidden="1" x14ac:dyDescent="0.3">
      <c r="A1113" s="1" t="s">
        <v>307</v>
      </c>
      <c r="B1113" s="1" t="s">
        <v>1420</v>
      </c>
      <c r="C1113" s="1" t="s">
        <v>1445</v>
      </c>
      <c r="D1113" s="2" t="s">
        <v>819</v>
      </c>
      <c r="E1113" s="3">
        <v>38745.955000000002</v>
      </c>
      <c r="F1113" s="8" t="s">
        <v>307</v>
      </c>
      <c r="G1113" s="9" t="s">
        <v>1420</v>
      </c>
      <c r="H1113" s="9" t="s">
        <v>1445</v>
      </c>
      <c r="I1113" s="10" t="s">
        <v>819</v>
      </c>
      <c r="J1113" s="11">
        <v>38745.955000000002</v>
      </c>
      <c r="K1113" t="b">
        <f t="shared" si="85"/>
        <v>1</v>
      </c>
      <c r="L1113" t="b">
        <f t="shared" si="86"/>
        <v>1</v>
      </c>
      <c r="M1113" t="b">
        <f t="shared" si="87"/>
        <v>1</v>
      </c>
      <c r="N1113" t="b">
        <f t="shared" si="88"/>
        <v>1</v>
      </c>
      <c r="O1113" s="13">
        <f t="shared" si="89"/>
        <v>0</v>
      </c>
    </row>
    <row r="1114" spans="1:15" ht="36" hidden="1" x14ac:dyDescent="0.3">
      <c r="A1114" s="1" t="s">
        <v>307</v>
      </c>
      <c r="B1114" s="1" t="s">
        <v>1420</v>
      </c>
      <c r="C1114" s="1" t="s">
        <v>1440</v>
      </c>
      <c r="D1114" s="2" t="s">
        <v>1441</v>
      </c>
      <c r="E1114" s="3">
        <v>48794.2</v>
      </c>
      <c r="F1114" s="8" t="s">
        <v>307</v>
      </c>
      <c r="G1114" s="9" t="s">
        <v>1420</v>
      </c>
      <c r="H1114" s="9" t="s">
        <v>1440</v>
      </c>
      <c r="I1114" s="10" t="s">
        <v>1441</v>
      </c>
      <c r="J1114" s="11">
        <v>48794.2</v>
      </c>
      <c r="K1114" t="b">
        <f t="shared" si="85"/>
        <v>1</v>
      </c>
      <c r="L1114" t="b">
        <f t="shared" si="86"/>
        <v>1</v>
      </c>
      <c r="M1114" t="b">
        <f t="shared" si="87"/>
        <v>1</v>
      </c>
      <c r="N1114" t="b">
        <f t="shared" si="88"/>
        <v>1</v>
      </c>
      <c r="O1114" s="13">
        <f t="shared" si="89"/>
        <v>0</v>
      </c>
    </row>
    <row r="1115" spans="1:15" ht="81.599999999999994" hidden="1" x14ac:dyDescent="0.3">
      <c r="A1115" s="1" t="s">
        <v>307</v>
      </c>
      <c r="B1115" s="1" t="s">
        <v>1420</v>
      </c>
      <c r="C1115" s="1" t="s">
        <v>1442</v>
      </c>
      <c r="D1115" s="2" t="s">
        <v>1443</v>
      </c>
      <c r="E1115" s="3">
        <v>48794.2</v>
      </c>
      <c r="F1115" s="8" t="s">
        <v>307</v>
      </c>
      <c r="G1115" s="9" t="s">
        <v>1420</v>
      </c>
      <c r="H1115" s="9" t="s">
        <v>1442</v>
      </c>
      <c r="I1115" s="10" t="s">
        <v>1443</v>
      </c>
      <c r="J1115" s="11">
        <v>48794.2</v>
      </c>
      <c r="K1115" t="b">
        <f t="shared" si="85"/>
        <v>1</v>
      </c>
      <c r="L1115" t="b">
        <f t="shared" si="86"/>
        <v>1</v>
      </c>
      <c r="M1115" t="b">
        <f t="shared" si="87"/>
        <v>1</v>
      </c>
      <c r="N1115" t="b">
        <f t="shared" si="88"/>
        <v>1</v>
      </c>
      <c r="O1115" s="13">
        <f t="shared" si="89"/>
        <v>0</v>
      </c>
    </row>
    <row r="1116" spans="1:15" ht="40.799999999999997" hidden="1" x14ac:dyDescent="0.3">
      <c r="A1116" s="1" t="s">
        <v>307</v>
      </c>
      <c r="B1116" s="1" t="s">
        <v>1420</v>
      </c>
      <c r="C1116" s="1" t="s">
        <v>266</v>
      </c>
      <c r="D1116" s="2" t="s">
        <v>1593</v>
      </c>
      <c r="E1116" s="3">
        <v>1609.6</v>
      </c>
      <c r="F1116" s="8" t="s">
        <v>307</v>
      </c>
      <c r="G1116" s="9" t="s">
        <v>1420</v>
      </c>
      <c r="H1116" s="9" t="s">
        <v>266</v>
      </c>
      <c r="I1116" s="10" t="s">
        <v>1593</v>
      </c>
      <c r="J1116" s="11">
        <v>1609.6</v>
      </c>
      <c r="K1116" t="b">
        <f t="shared" si="85"/>
        <v>1</v>
      </c>
      <c r="L1116" t="b">
        <f t="shared" si="86"/>
        <v>1</v>
      </c>
      <c r="M1116" t="b">
        <f t="shared" si="87"/>
        <v>1</v>
      </c>
      <c r="N1116" t="b">
        <f t="shared" si="88"/>
        <v>1</v>
      </c>
      <c r="O1116" s="13">
        <f t="shared" si="89"/>
        <v>0</v>
      </c>
    </row>
    <row r="1117" spans="1:15" ht="61.2" hidden="1" x14ac:dyDescent="0.3">
      <c r="A1117" s="1" t="s">
        <v>307</v>
      </c>
      <c r="B1117" s="1" t="s">
        <v>1420</v>
      </c>
      <c r="C1117" s="1" t="s">
        <v>267</v>
      </c>
      <c r="D1117" s="2" t="s">
        <v>1594</v>
      </c>
      <c r="E1117" s="3">
        <v>1609.6</v>
      </c>
      <c r="F1117" s="8" t="s">
        <v>307</v>
      </c>
      <c r="G1117" s="9" t="s">
        <v>1420</v>
      </c>
      <c r="H1117" s="9" t="s">
        <v>267</v>
      </c>
      <c r="I1117" s="10" t="s">
        <v>1594</v>
      </c>
      <c r="J1117" s="11">
        <v>1609.6</v>
      </c>
      <c r="K1117" t="b">
        <f t="shared" si="85"/>
        <v>1</v>
      </c>
      <c r="L1117" t="b">
        <f t="shared" si="86"/>
        <v>1</v>
      </c>
      <c r="M1117" t="b">
        <f t="shared" si="87"/>
        <v>1</v>
      </c>
      <c r="N1117" t="b">
        <f t="shared" si="88"/>
        <v>1</v>
      </c>
      <c r="O1117" s="13">
        <f t="shared" si="89"/>
        <v>0</v>
      </c>
    </row>
    <row r="1118" spans="1:15" ht="81.599999999999994" hidden="1" x14ac:dyDescent="0.3">
      <c r="A1118" s="1" t="s">
        <v>307</v>
      </c>
      <c r="B1118" s="1" t="s">
        <v>1420</v>
      </c>
      <c r="C1118" s="1" t="s">
        <v>259</v>
      </c>
      <c r="D1118" s="2" t="s">
        <v>1595</v>
      </c>
      <c r="E1118" s="3">
        <v>1609.6</v>
      </c>
      <c r="F1118" s="8" t="s">
        <v>307</v>
      </c>
      <c r="G1118" s="9" t="s">
        <v>1420</v>
      </c>
      <c r="H1118" s="9" t="s">
        <v>259</v>
      </c>
      <c r="I1118" s="10" t="s">
        <v>1595</v>
      </c>
      <c r="J1118" s="11">
        <v>1609.6</v>
      </c>
      <c r="K1118" t="b">
        <f t="shared" si="85"/>
        <v>1</v>
      </c>
      <c r="L1118" t="b">
        <f t="shared" si="86"/>
        <v>1</v>
      </c>
      <c r="M1118" t="b">
        <f t="shared" si="87"/>
        <v>1</v>
      </c>
      <c r="N1118" t="b">
        <f t="shared" si="88"/>
        <v>1</v>
      </c>
      <c r="O1118" s="13">
        <f t="shared" si="89"/>
        <v>0</v>
      </c>
    </row>
    <row r="1119" spans="1:15" ht="112.2" hidden="1" x14ac:dyDescent="0.3">
      <c r="A1119" s="1" t="s">
        <v>307</v>
      </c>
      <c r="B1119" s="1" t="s">
        <v>1420</v>
      </c>
      <c r="C1119" s="1" t="s">
        <v>72</v>
      </c>
      <c r="D1119" s="2" t="s">
        <v>1490</v>
      </c>
      <c r="E1119" s="3">
        <v>2256</v>
      </c>
      <c r="F1119" s="8" t="s">
        <v>307</v>
      </c>
      <c r="G1119" s="9" t="s">
        <v>1420</v>
      </c>
      <c r="H1119" s="9" t="s">
        <v>72</v>
      </c>
      <c r="I1119" s="10" t="s">
        <v>1490</v>
      </c>
      <c r="J1119" s="11">
        <v>2256</v>
      </c>
      <c r="K1119" t="b">
        <f t="shared" si="85"/>
        <v>1</v>
      </c>
      <c r="L1119" t="b">
        <f t="shared" si="86"/>
        <v>1</v>
      </c>
      <c r="M1119" t="b">
        <f t="shared" si="87"/>
        <v>1</v>
      </c>
      <c r="N1119" t="b">
        <f t="shared" si="88"/>
        <v>1</v>
      </c>
      <c r="O1119" s="13">
        <f t="shared" si="89"/>
        <v>0</v>
      </c>
    </row>
    <row r="1120" spans="1:15" ht="91.8" hidden="1" x14ac:dyDescent="0.3">
      <c r="A1120" s="1" t="s">
        <v>307</v>
      </c>
      <c r="B1120" s="1" t="s">
        <v>1420</v>
      </c>
      <c r="C1120" s="1" t="s">
        <v>73</v>
      </c>
      <c r="D1120" s="2" t="s">
        <v>1491</v>
      </c>
      <c r="E1120" s="3">
        <v>2256</v>
      </c>
      <c r="F1120" s="8" t="s">
        <v>307</v>
      </c>
      <c r="G1120" s="9" t="s">
        <v>1420</v>
      </c>
      <c r="H1120" s="9" t="s">
        <v>73</v>
      </c>
      <c r="I1120" s="10" t="s">
        <v>1491</v>
      </c>
      <c r="J1120" s="11">
        <v>2256</v>
      </c>
      <c r="K1120" t="b">
        <f t="shared" si="85"/>
        <v>1</v>
      </c>
      <c r="L1120" t="b">
        <f t="shared" si="86"/>
        <v>1</v>
      </c>
      <c r="M1120" t="b">
        <f t="shared" si="87"/>
        <v>1</v>
      </c>
      <c r="N1120" t="b">
        <f t="shared" si="88"/>
        <v>1</v>
      </c>
      <c r="O1120" s="13">
        <f t="shared" si="89"/>
        <v>0</v>
      </c>
    </row>
    <row r="1121" spans="1:15" ht="102" hidden="1" x14ac:dyDescent="0.3">
      <c r="A1121" s="1" t="s">
        <v>307</v>
      </c>
      <c r="B1121" s="1" t="s">
        <v>1420</v>
      </c>
      <c r="C1121" s="1" t="s">
        <v>268</v>
      </c>
      <c r="D1121" s="2" t="s">
        <v>1596</v>
      </c>
      <c r="E1121" s="3">
        <v>2256</v>
      </c>
      <c r="F1121" s="8" t="s">
        <v>307</v>
      </c>
      <c r="G1121" s="9" t="s">
        <v>1420</v>
      </c>
      <c r="H1121" s="9" t="s">
        <v>268</v>
      </c>
      <c r="I1121" s="10" t="s">
        <v>1596</v>
      </c>
      <c r="J1121" s="11">
        <v>2256</v>
      </c>
      <c r="K1121" t="b">
        <f t="shared" si="85"/>
        <v>1</v>
      </c>
      <c r="L1121" t="b">
        <f t="shared" si="86"/>
        <v>1</v>
      </c>
      <c r="M1121" t="b">
        <f t="shared" si="87"/>
        <v>1</v>
      </c>
      <c r="N1121" t="b">
        <f t="shared" si="88"/>
        <v>1</v>
      </c>
      <c r="O1121" s="13">
        <f t="shared" si="89"/>
        <v>0</v>
      </c>
    </row>
    <row r="1122" spans="1:15" ht="24" hidden="1" x14ac:dyDescent="0.3">
      <c r="A1122" s="1" t="s">
        <v>307</v>
      </c>
      <c r="B1122" s="1" t="s">
        <v>1420</v>
      </c>
      <c r="C1122" s="1" t="s">
        <v>260</v>
      </c>
      <c r="D1122" s="2" t="s">
        <v>865</v>
      </c>
      <c r="E1122" s="3">
        <v>2256</v>
      </c>
      <c r="F1122" s="8" t="s">
        <v>307</v>
      </c>
      <c r="G1122" s="9" t="s">
        <v>1420</v>
      </c>
      <c r="H1122" s="9" t="s">
        <v>260</v>
      </c>
      <c r="I1122" s="10" t="s">
        <v>865</v>
      </c>
      <c r="J1122" s="11">
        <v>2256</v>
      </c>
      <c r="K1122" t="b">
        <f t="shared" si="85"/>
        <v>1</v>
      </c>
      <c r="L1122" t="b">
        <f t="shared" si="86"/>
        <v>1</v>
      </c>
      <c r="M1122" t="b">
        <f t="shared" si="87"/>
        <v>1</v>
      </c>
      <c r="N1122" t="b">
        <f t="shared" si="88"/>
        <v>1</v>
      </c>
      <c r="O1122" s="13">
        <f t="shared" si="89"/>
        <v>0</v>
      </c>
    </row>
    <row r="1123" spans="1:15" ht="61.2" hidden="1" x14ac:dyDescent="0.3">
      <c r="A1123" s="1" t="s">
        <v>307</v>
      </c>
      <c r="B1123" s="1" t="s">
        <v>1420</v>
      </c>
      <c r="C1123" s="1" t="s">
        <v>269</v>
      </c>
      <c r="D1123" s="2" t="s">
        <v>1597</v>
      </c>
      <c r="E1123" s="3">
        <v>10227.299999999999</v>
      </c>
      <c r="F1123" s="8" t="s">
        <v>307</v>
      </c>
      <c r="G1123" s="9" t="s">
        <v>1420</v>
      </c>
      <c r="H1123" s="9" t="s">
        <v>269</v>
      </c>
      <c r="I1123" s="10" t="s">
        <v>1597</v>
      </c>
      <c r="J1123" s="11">
        <v>10227.299999999999</v>
      </c>
      <c r="K1123" t="b">
        <f t="shared" si="85"/>
        <v>1</v>
      </c>
      <c r="L1123" t="b">
        <f t="shared" si="86"/>
        <v>1</v>
      </c>
      <c r="M1123" t="b">
        <f t="shared" si="87"/>
        <v>1</v>
      </c>
      <c r="N1123" t="b">
        <f t="shared" si="88"/>
        <v>1</v>
      </c>
      <c r="O1123" s="13">
        <f t="shared" si="89"/>
        <v>0</v>
      </c>
    </row>
    <row r="1124" spans="1:15" ht="71.400000000000006" hidden="1" x14ac:dyDescent="0.3">
      <c r="A1124" s="1" t="s">
        <v>307</v>
      </c>
      <c r="B1124" s="1" t="s">
        <v>1420</v>
      </c>
      <c r="C1124" s="1" t="s">
        <v>270</v>
      </c>
      <c r="D1124" s="2" t="s">
        <v>1598</v>
      </c>
      <c r="E1124" s="3">
        <v>10227.299999999999</v>
      </c>
      <c r="F1124" s="8" t="s">
        <v>307</v>
      </c>
      <c r="G1124" s="9" t="s">
        <v>1420</v>
      </c>
      <c r="H1124" s="9" t="s">
        <v>270</v>
      </c>
      <c r="I1124" s="10" t="s">
        <v>1598</v>
      </c>
      <c r="J1124" s="11">
        <v>10227.299999999999</v>
      </c>
      <c r="K1124" t="b">
        <f t="shared" si="85"/>
        <v>1</v>
      </c>
      <c r="L1124" t="b">
        <f t="shared" si="86"/>
        <v>1</v>
      </c>
      <c r="M1124" t="b">
        <f t="shared" si="87"/>
        <v>1</v>
      </c>
      <c r="N1124" t="b">
        <f t="shared" si="88"/>
        <v>1</v>
      </c>
      <c r="O1124" s="13">
        <f t="shared" si="89"/>
        <v>0</v>
      </c>
    </row>
    <row r="1125" spans="1:15" ht="81.599999999999994" hidden="1" x14ac:dyDescent="0.3">
      <c r="A1125" s="1" t="s">
        <v>307</v>
      </c>
      <c r="B1125" s="1" t="s">
        <v>1420</v>
      </c>
      <c r="C1125" s="1" t="s">
        <v>271</v>
      </c>
      <c r="D1125" s="2" t="s">
        <v>1599</v>
      </c>
      <c r="E1125" s="3">
        <v>10227.299999999999</v>
      </c>
      <c r="F1125" s="8" t="s">
        <v>307</v>
      </c>
      <c r="G1125" s="9" t="s">
        <v>1420</v>
      </c>
      <c r="H1125" s="9" t="s">
        <v>271</v>
      </c>
      <c r="I1125" s="10" t="s">
        <v>1599</v>
      </c>
      <c r="J1125" s="11">
        <v>10227.299999999999</v>
      </c>
      <c r="K1125" t="b">
        <f t="shared" si="85"/>
        <v>1</v>
      </c>
      <c r="L1125" t="b">
        <f t="shared" si="86"/>
        <v>1</v>
      </c>
      <c r="M1125" t="b">
        <f t="shared" si="87"/>
        <v>1</v>
      </c>
      <c r="N1125" t="b">
        <f t="shared" si="88"/>
        <v>1</v>
      </c>
      <c r="O1125" s="13">
        <f t="shared" si="89"/>
        <v>0</v>
      </c>
    </row>
    <row r="1126" spans="1:15" ht="71.400000000000006" hidden="1" x14ac:dyDescent="0.3">
      <c r="A1126" s="1" t="s">
        <v>307</v>
      </c>
      <c r="B1126" s="1" t="s">
        <v>1420</v>
      </c>
      <c r="C1126" s="1" t="s">
        <v>261</v>
      </c>
      <c r="D1126" s="2" t="s">
        <v>1166</v>
      </c>
      <c r="E1126" s="3">
        <v>10227.299999999999</v>
      </c>
      <c r="F1126" s="8" t="s">
        <v>307</v>
      </c>
      <c r="G1126" s="9" t="s">
        <v>1420</v>
      </c>
      <c r="H1126" s="9" t="s">
        <v>261</v>
      </c>
      <c r="I1126" s="10" t="s">
        <v>1166</v>
      </c>
      <c r="J1126" s="11">
        <v>10227.299999999999</v>
      </c>
      <c r="K1126" t="b">
        <f t="shared" si="85"/>
        <v>1</v>
      </c>
      <c r="L1126" t="b">
        <f t="shared" si="86"/>
        <v>1</v>
      </c>
      <c r="M1126" t="b">
        <f t="shared" si="87"/>
        <v>1</v>
      </c>
      <c r="N1126" t="b">
        <f t="shared" si="88"/>
        <v>1</v>
      </c>
      <c r="O1126" s="13">
        <f t="shared" si="89"/>
        <v>0</v>
      </c>
    </row>
    <row r="1127" spans="1:15" ht="51" hidden="1" x14ac:dyDescent="0.3">
      <c r="A1127" s="1" t="s">
        <v>307</v>
      </c>
      <c r="B1127" s="1" t="s">
        <v>1420</v>
      </c>
      <c r="C1127" s="1" t="s">
        <v>62</v>
      </c>
      <c r="D1127" s="2" t="s">
        <v>1196</v>
      </c>
      <c r="E1127" s="3">
        <v>4513.3471600000003</v>
      </c>
      <c r="F1127" s="8" t="s">
        <v>307</v>
      </c>
      <c r="G1127" s="9" t="s">
        <v>1420</v>
      </c>
      <c r="H1127" s="9" t="s">
        <v>62</v>
      </c>
      <c r="I1127" s="10" t="s">
        <v>1196</v>
      </c>
      <c r="J1127" s="11">
        <v>4513.3469999999998</v>
      </c>
      <c r="K1127" t="b">
        <f t="shared" si="85"/>
        <v>1</v>
      </c>
      <c r="L1127" t="b">
        <f t="shared" si="86"/>
        <v>1</v>
      </c>
      <c r="M1127" t="b">
        <f t="shared" si="87"/>
        <v>1</v>
      </c>
      <c r="N1127" t="b">
        <f t="shared" si="88"/>
        <v>1</v>
      </c>
      <c r="O1127" s="13">
        <f t="shared" si="89"/>
        <v>1.6000000050553354E-4</v>
      </c>
    </row>
    <row r="1128" spans="1:15" ht="71.400000000000006" hidden="1" x14ac:dyDescent="0.3">
      <c r="A1128" s="1" t="s">
        <v>307</v>
      </c>
      <c r="B1128" s="1" t="s">
        <v>1420</v>
      </c>
      <c r="C1128" s="1" t="s">
        <v>527</v>
      </c>
      <c r="D1128" s="2" t="s">
        <v>114</v>
      </c>
      <c r="E1128" s="3">
        <v>4513.3471600000003</v>
      </c>
      <c r="F1128" s="8" t="s">
        <v>307</v>
      </c>
      <c r="G1128" s="9" t="s">
        <v>1420</v>
      </c>
      <c r="H1128" s="9" t="s">
        <v>527</v>
      </c>
      <c r="I1128" s="10" t="s">
        <v>114</v>
      </c>
      <c r="J1128" s="11">
        <v>4513.3469999999998</v>
      </c>
      <c r="K1128" t="b">
        <f t="shared" si="85"/>
        <v>1</v>
      </c>
      <c r="L1128" t="b">
        <f t="shared" si="86"/>
        <v>1</v>
      </c>
      <c r="M1128" t="b">
        <f t="shared" si="87"/>
        <v>1</v>
      </c>
      <c r="N1128" t="b">
        <f t="shared" si="88"/>
        <v>1</v>
      </c>
      <c r="O1128" s="13">
        <f t="shared" si="89"/>
        <v>1.6000000050553354E-4</v>
      </c>
    </row>
    <row r="1129" spans="1:15" ht="40.799999999999997" hidden="1" x14ac:dyDescent="0.3">
      <c r="A1129" s="1" t="s">
        <v>307</v>
      </c>
      <c r="B1129" s="1" t="s">
        <v>1400</v>
      </c>
      <c r="C1129" s="1" t="s">
        <v>277</v>
      </c>
      <c r="D1129" s="2" t="s">
        <v>1600</v>
      </c>
      <c r="E1129" s="3">
        <v>344.9</v>
      </c>
      <c r="F1129" s="8" t="s">
        <v>307</v>
      </c>
      <c r="G1129" s="9" t="s">
        <v>1400</v>
      </c>
      <c r="H1129" s="9" t="s">
        <v>277</v>
      </c>
      <c r="I1129" s="10" t="s">
        <v>1600</v>
      </c>
      <c r="J1129" s="11">
        <v>344.9</v>
      </c>
      <c r="K1129" t="b">
        <f t="shared" si="85"/>
        <v>1</v>
      </c>
      <c r="L1129" t="b">
        <f t="shared" si="86"/>
        <v>1</v>
      </c>
      <c r="M1129" t="b">
        <f t="shared" si="87"/>
        <v>1</v>
      </c>
      <c r="N1129" t="b">
        <f t="shared" si="88"/>
        <v>1</v>
      </c>
      <c r="O1129" s="13">
        <f t="shared" si="89"/>
        <v>0</v>
      </c>
    </row>
    <row r="1130" spans="1:15" ht="40.799999999999997" hidden="1" x14ac:dyDescent="0.3">
      <c r="A1130" s="1" t="s">
        <v>307</v>
      </c>
      <c r="B1130" s="1" t="s">
        <v>1400</v>
      </c>
      <c r="C1130" s="1" t="s">
        <v>279</v>
      </c>
      <c r="D1130" s="2" t="s">
        <v>1601</v>
      </c>
      <c r="E1130" s="3">
        <v>344.9</v>
      </c>
      <c r="F1130" s="8" t="s">
        <v>307</v>
      </c>
      <c r="G1130" s="9" t="s">
        <v>1400</v>
      </c>
      <c r="H1130" s="9" t="s">
        <v>279</v>
      </c>
      <c r="I1130" s="10" t="s">
        <v>1601</v>
      </c>
      <c r="J1130" s="11">
        <v>344.9</v>
      </c>
      <c r="K1130" t="b">
        <f t="shared" si="85"/>
        <v>1</v>
      </c>
      <c r="L1130" t="b">
        <f t="shared" si="86"/>
        <v>1</v>
      </c>
      <c r="M1130" t="b">
        <f t="shared" si="87"/>
        <v>1</v>
      </c>
      <c r="N1130" t="b">
        <f t="shared" si="88"/>
        <v>1</v>
      </c>
      <c r="O1130" s="13">
        <f t="shared" si="89"/>
        <v>0</v>
      </c>
    </row>
    <row r="1131" spans="1:15" ht="91.8" hidden="1" x14ac:dyDescent="0.3">
      <c r="A1131" s="1" t="s">
        <v>307</v>
      </c>
      <c r="B1131" s="1" t="s">
        <v>1400</v>
      </c>
      <c r="C1131" s="1" t="s">
        <v>278</v>
      </c>
      <c r="D1131" s="2" t="s">
        <v>1602</v>
      </c>
      <c r="E1131" s="3">
        <v>344.9</v>
      </c>
      <c r="F1131" s="8" t="s">
        <v>307</v>
      </c>
      <c r="G1131" s="9" t="s">
        <v>1400</v>
      </c>
      <c r="H1131" s="9" t="s">
        <v>278</v>
      </c>
      <c r="I1131" s="10" t="s">
        <v>1602</v>
      </c>
      <c r="J1131" s="11">
        <v>344.9</v>
      </c>
      <c r="K1131" t="b">
        <f t="shared" si="85"/>
        <v>1</v>
      </c>
      <c r="L1131" t="b">
        <f t="shared" si="86"/>
        <v>1</v>
      </c>
      <c r="M1131" t="b">
        <f t="shared" si="87"/>
        <v>1</v>
      </c>
      <c r="N1131" t="b">
        <f t="shared" si="88"/>
        <v>1</v>
      </c>
      <c r="O1131" s="13">
        <f t="shared" si="89"/>
        <v>0</v>
      </c>
    </row>
    <row r="1132" spans="1:15" ht="81.599999999999994" hidden="1" x14ac:dyDescent="0.3">
      <c r="A1132" s="1" t="s">
        <v>307</v>
      </c>
      <c r="B1132" s="1" t="s">
        <v>1400</v>
      </c>
      <c r="C1132" s="1" t="s">
        <v>272</v>
      </c>
      <c r="D1132" s="2" t="s">
        <v>806</v>
      </c>
      <c r="E1132" s="3">
        <v>232.7</v>
      </c>
      <c r="F1132" s="8" t="s">
        <v>307</v>
      </c>
      <c r="G1132" s="9" t="s">
        <v>1400</v>
      </c>
      <c r="H1132" s="9" t="s">
        <v>272</v>
      </c>
      <c r="I1132" s="10" t="s">
        <v>806</v>
      </c>
      <c r="J1132" s="11">
        <v>232.7</v>
      </c>
      <c r="K1132" t="b">
        <f t="shared" si="85"/>
        <v>1</v>
      </c>
      <c r="L1132" t="b">
        <f t="shared" si="86"/>
        <v>1</v>
      </c>
      <c r="M1132" t="b">
        <f t="shared" si="87"/>
        <v>1</v>
      </c>
      <c r="N1132" t="b">
        <f t="shared" si="88"/>
        <v>1</v>
      </c>
      <c r="O1132" s="13">
        <f t="shared" si="89"/>
        <v>0</v>
      </c>
    </row>
    <row r="1133" spans="1:15" ht="51" hidden="1" x14ac:dyDescent="0.3">
      <c r="A1133" s="1" t="s">
        <v>307</v>
      </c>
      <c r="B1133" s="1" t="s">
        <v>1400</v>
      </c>
      <c r="C1133" s="1" t="s">
        <v>273</v>
      </c>
      <c r="D1133" s="2" t="s">
        <v>808</v>
      </c>
      <c r="E1133" s="3">
        <v>112.2</v>
      </c>
      <c r="F1133" s="8" t="s">
        <v>307</v>
      </c>
      <c r="G1133" s="9" t="s">
        <v>1400</v>
      </c>
      <c r="H1133" s="9" t="s">
        <v>273</v>
      </c>
      <c r="I1133" s="10" t="s">
        <v>808</v>
      </c>
      <c r="J1133" s="11">
        <v>112.2</v>
      </c>
      <c r="K1133" t="b">
        <f t="shared" si="85"/>
        <v>1</v>
      </c>
      <c r="L1133" t="b">
        <f t="shared" si="86"/>
        <v>1</v>
      </c>
      <c r="M1133" t="b">
        <f t="shared" si="87"/>
        <v>1</v>
      </c>
      <c r="N1133" t="b">
        <f t="shared" si="88"/>
        <v>1</v>
      </c>
      <c r="O1133" s="13">
        <f t="shared" si="89"/>
        <v>0</v>
      </c>
    </row>
    <row r="1134" spans="1:15" ht="40.799999999999997" hidden="1" x14ac:dyDescent="0.3">
      <c r="A1134" s="1" t="s">
        <v>307</v>
      </c>
      <c r="B1134" s="1" t="s">
        <v>1400</v>
      </c>
      <c r="C1134" s="1" t="s">
        <v>266</v>
      </c>
      <c r="D1134" s="2" t="s">
        <v>1593</v>
      </c>
      <c r="E1134" s="3">
        <v>155.6</v>
      </c>
      <c r="F1134" s="8" t="s">
        <v>307</v>
      </c>
      <c r="G1134" s="9" t="s">
        <v>1400</v>
      </c>
      <c r="H1134" s="9" t="s">
        <v>266</v>
      </c>
      <c r="I1134" s="10" t="s">
        <v>1593</v>
      </c>
      <c r="J1134" s="11">
        <v>155.6</v>
      </c>
      <c r="K1134" t="b">
        <f t="shared" si="85"/>
        <v>1</v>
      </c>
      <c r="L1134" t="b">
        <f t="shared" si="86"/>
        <v>1</v>
      </c>
      <c r="M1134" t="b">
        <f t="shared" si="87"/>
        <v>1</v>
      </c>
      <c r="N1134" t="b">
        <f t="shared" si="88"/>
        <v>1</v>
      </c>
      <c r="O1134" s="13">
        <f t="shared" si="89"/>
        <v>0</v>
      </c>
    </row>
    <row r="1135" spans="1:15" ht="61.2" hidden="1" x14ac:dyDescent="0.3">
      <c r="A1135" s="1" t="s">
        <v>307</v>
      </c>
      <c r="B1135" s="1" t="s">
        <v>1400</v>
      </c>
      <c r="C1135" s="1" t="s">
        <v>267</v>
      </c>
      <c r="D1135" s="2" t="s">
        <v>1594</v>
      </c>
      <c r="E1135" s="3">
        <v>155.6</v>
      </c>
      <c r="F1135" s="8" t="s">
        <v>307</v>
      </c>
      <c r="G1135" s="9" t="s">
        <v>1400</v>
      </c>
      <c r="H1135" s="9" t="s">
        <v>267</v>
      </c>
      <c r="I1135" s="10" t="s">
        <v>1594</v>
      </c>
      <c r="J1135" s="11">
        <v>155.6</v>
      </c>
      <c r="K1135" t="b">
        <f t="shared" si="85"/>
        <v>1</v>
      </c>
      <c r="L1135" t="b">
        <f t="shared" si="86"/>
        <v>1</v>
      </c>
      <c r="M1135" t="b">
        <f t="shared" si="87"/>
        <v>1</v>
      </c>
      <c r="N1135" t="b">
        <f t="shared" si="88"/>
        <v>1</v>
      </c>
      <c r="O1135" s="13">
        <f t="shared" si="89"/>
        <v>0</v>
      </c>
    </row>
    <row r="1136" spans="1:15" ht="61.2" hidden="1" x14ac:dyDescent="0.3">
      <c r="A1136" s="1" t="s">
        <v>307</v>
      </c>
      <c r="B1136" s="1" t="s">
        <v>1400</v>
      </c>
      <c r="C1136" s="1" t="s">
        <v>274</v>
      </c>
      <c r="D1136" s="2" t="s">
        <v>1603</v>
      </c>
      <c r="E1136" s="3">
        <v>155.6</v>
      </c>
      <c r="F1136" s="8" t="s">
        <v>307</v>
      </c>
      <c r="G1136" s="9" t="s">
        <v>1400</v>
      </c>
      <c r="H1136" s="9" t="s">
        <v>274</v>
      </c>
      <c r="I1136" s="10" t="s">
        <v>1603</v>
      </c>
      <c r="J1136" s="11">
        <v>155.6</v>
      </c>
      <c r="K1136" t="b">
        <f t="shared" si="85"/>
        <v>1</v>
      </c>
      <c r="L1136" t="b">
        <f t="shared" si="86"/>
        <v>1</v>
      </c>
      <c r="M1136" t="b">
        <f t="shared" si="87"/>
        <v>1</v>
      </c>
      <c r="N1136" t="b">
        <f t="shared" si="88"/>
        <v>1</v>
      </c>
      <c r="O1136" s="13">
        <f t="shared" si="89"/>
        <v>0</v>
      </c>
    </row>
    <row r="1137" spans="1:15" ht="61.2" hidden="1" x14ac:dyDescent="0.3">
      <c r="A1137" s="1" t="s">
        <v>307</v>
      </c>
      <c r="B1137" s="1" t="s">
        <v>1400</v>
      </c>
      <c r="C1137" s="1" t="s">
        <v>92</v>
      </c>
      <c r="D1137" s="2" t="s">
        <v>1493</v>
      </c>
      <c r="E1137" s="3">
        <v>940.9</v>
      </c>
      <c r="F1137" s="8" t="s">
        <v>307</v>
      </c>
      <c r="G1137" s="9" t="s">
        <v>1400</v>
      </c>
      <c r="H1137" s="9" t="s">
        <v>92</v>
      </c>
      <c r="I1137" s="10" t="s">
        <v>1493</v>
      </c>
      <c r="J1137" s="11">
        <v>940.9</v>
      </c>
      <c r="K1137" t="b">
        <f t="shared" si="85"/>
        <v>1</v>
      </c>
      <c r="L1137" t="b">
        <f t="shared" si="86"/>
        <v>1</v>
      </c>
      <c r="M1137" t="b">
        <f t="shared" si="87"/>
        <v>1</v>
      </c>
      <c r="N1137" t="b">
        <f t="shared" si="88"/>
        <v>1</v>
      </c>
      <c r="O1137" s="13">
        <f t="shared" si="89"/>
        <v>0</v>
      </c>
    </row>
    <row r="1138" spans="1:15" ht="40.799999999999997" hidden="1" x14ac:dyDescent="0.3">
      <c r="A1138" s="1" t="s">
        <v>307</v>
      </c>
      <c r="B1138" s="1" t="s">
        <v>1400</v>
      </c>
      <c r="C1138" s="1" t="s">
        <v>102</v>
      </c>
      <c r="D1138" s="2" t="s">
        <v>1498</v>
      </c>
      <c r="E1138" s="3">
        <v>940.9</v>
      </c>
      <c r="F1138" s="8" t="s">
        <v>307</v>
      </c>
      <c r="G1138" s="9" t="s">
        <v>1400</v>
      </c>
      <c r="H1138" s="9" t="s">
        <v>102</v>
      </c>
      <c r="I1138" s="10" t="s">
        <v>1498</v>
      </c>
      <c r="J1138" s="11">
        <v>940.9</v>
      </c>
      <c r="K1138" t="b">
        <f t="shared" si="85"/>
        <v>1</v>
      </c>
      <c r="L1138" t="b">
        <f t="shared" si="86"/>
        <v>1</v>
      </c>
      <c r="M1138" t="b">
        <f t="shared" si="87"/>
        <v>1</v>
      </c>
      <c r="N1138" t="b">
        <f t="shared" si="88"/>
        <v>1</v>
      </c>
      <c r="O1138" s="13">
        <f t="shared" si="89"/>
        <v>0</v>
      </c>
    </row>
    <row r="1139" spans="1:15" ht="132.6" hidden="1" x14ac:dyDescent="0.3">
      <c r="A1139" s="1" t="s">
        <v>307</v>
      </c>
      <c r="B1139" s="1" t="s">
        <v>1400</v>
      </c>
      <c r="C1139" s="1" t="s">
        <v>275</v>
      </c>
      <c r="D1139" s="2" t="s">
        <v>1604</v>
      </c>
      <c r="E1139" s="3">
        <v>940.9</v>
      </c>
      <c r="F1139" s="8" t="s">
        <v>307</v>
      </c>
      <c r="G1139" s="9" t="s">
        <v>1400</v>
      </c>
      <c r="H1139" s="9" t="s">
        <v>275</v>
      </c>
      <c r="I1139" s="10" t="s">
        <v>1604</v>
      </c>
      <c r="J1139" s="11">
        <v>940.9</v>
      </c>
      <c r="K1139" t="b">
        <f t="shared" si="85"/>
        <v>1</v>
      </c>
      <c r="L1139" t="b">
        <f t="shared" si="86"/>
        <v>1</v>
      </c>
      <c r="M1139" t="b">
        <f t="shared" si="87"/>
        <v>1</v>
      </c>
      <c r="N1139" t="b">
        <f t="shared" si="88"/>
        <v>1</v>
      </c>
      <c r="O1139" s="13">
        <f t="shared" si="89"/>
        <v>0</v>
      </c>
    </row>
    <row r="1140" spans="1:15" ht="40.799999999999997" hidden="1" x14ac:dyDescent="0.3">
      <c r="A1140" s="1" t="s">
        <v>307</v>
      </c>
      <c r="B1140" s="1" t="s">
        <v>1422</v>
      </c>
      <c r="C1140" s="1" t="s">
        <v>277</v>
      </c>
      <c r="D1140" s="2" t="s">
        <v>1600</v>
      </c>
      <c r="E1140" s="3">
        <v>665.4</v>
      </c>
      <c r="F1140" s="8" t="s">
        <v>307</v>
      </c>
      <c r="G1140" s="9" t="s">
        <v>1422</v>
      </c>
      <c r="H1140" s="9" t="s">
        <v>277</v>
      </c>
      <c r="I1140" s="10" t="s">
        <v>1600</v>
      </c>
      <c r="J1140" s="11">
        <v>665.4</v>
      </c>
      <c r="K1140" t="b">
        <f t="shared" si="85"/>
        <v>1</v>
      </c>
      <c r="L1140" t="b">
        <f t="shared" si="86"/>
        <v>1</v>
      </c>
      <c r="M1140" t="b">
        <f t="shared" si="87"/>
        <v>1</v>
      </c>
      <c r="N1140" t="b">
        <f t="shared" si="88"/>
        <v>1</v>
      </c>
      <c r="O1140" s="13">
        <f t="shared" si="89"/>
        <v>0</v>
      </c>
    </row>
    <row r="1141" spans="1:15" ht="40.799999999999997" hidden="1" x14ac:dyDescent="0.3">
      <c r="A1141" s="1" t="s">
        <v>307</v>
      </c>
      <c r="B1141" s="1" t="s">
        <v>1422</v>
      </c>
      <c r="C1141" s="1" t="s">
        <v>279</v>
      </c>
      <c r="D1141" s="2" t="s">
        <v>1601</v>
      </c>
      <c r="E1141" s="3">
        <v>665.4</v>
      </c>
      <c r="F1141" s="8" t="s">
        <v>307</v>
      </c>
      <c r="G1141" s="9" t="s">
        <v>1422</v>
      </c>
      <c r="H1141" s="9" t="s">
        <v>279</v>
      </c>
      <c r="I1141" s="10" t="s">
        <v>1601</v>
      </c>
      <c r="J1141" s="11">
        <v>665.4</v>
      </c>
      <c r="K1141" t="b">
        <f t="shared" si="85"/>
        <v>1</v>
      </c>
      <c r="L1141" t="b">
        <f t="shared" si="86"/>
        <v>1</v>
      </c>
      <c r="M1141" t="b">
        <f t="shared" si="87"/>
        <v>1</v>
      </c>
      <c r="N1141" t="b">
        <f t="shared" si="88"/>
        <v>1</v>
      </c>
      <c r="O1141" s="13">
        <f t="shared" si="89"/>
        <v>0</v>
      </c>
    </row>
    <row r="1142" spans="1:15" ht="48" hidden="1" x14ac:dyDescent="0.3">
      <c r="A1142" s="1" t="s">
        <v>307</v>
      </c>
      <c r="B1142" s="1" t="s">
        <v>1422</v>
      </c>
      <c r="C1142" s="1" t="s">
        <v>288</v>
      </c>
      <c r="D1142" s="2" t="s">
        <v>1610</v>
      </c>
      <c r="E1142" s="3">
        <v>665.4</v>
      </c>
      <c r="F1142" s="8" t="s">
        <v>307</v>
      </c>
      <c r="G1142" s="9" t="s">
        <v>1422</v>
      </c>
      <c r="H1142" s="9" t="s">
        <v>288</v>
      </c>
      <c r="I1142" s="10" t="s">
        <v>1610</v>
      </c>
      <c r="J1142" s="11">
        <v>665.4</v>
      </c>
      <c r="K1142" t="b">
        <f t="shared" si="85"/>
        <v>1</v>
      </c>
      <c r="L1142" t="b">
        <f t="shared" si="86"/>
        <v>1</v>
      </c>
      <c r="M1142" t="b">
        <f t="shared" si="87"/>
        <v>1</v>
      </c>
      <c r="N1142" t="b">
        <f t="shared" si="88"/>
        <v>1</v>
      </c>
      <c r="O1142" s="13">
        <f t="shared" si="89"/>
        <v>0</v>
      </c>
    </row>
    <row r="1143" spans="1:15" ht="40.799999999999997" hidden="1" x14ac:dyDescent="0.3">
      <c r="A1143" s="1" t="s">
        <v>307</v>
      </c>
      <c r="B1143" s="1" t="s">
        <v>1422</v>
      </c>
      <c r="C1143" s="1" t="s">
        <v>283</v>
      </c>
      <c r="D1143" s="2" t="s">
        <v>804</v>
      </c>
      <c r="E1143" s="3">
        <v>665.4</v>
      </c>
      <c r="F1143" s="8" t="s">
        <v>307</v>
      </c>
      <c r="G1143" s="9" t="s">
        <v>1422</v>
      </c>
      <c r="H1143" s="9" t="s">
        <v>283</v>
      </c>
      <c r="I1143" s="10" t="s">
        <v>804</v>
      </c>
      <c r="J1143" s="11">
        <v>665.4</v>
      </c>
      <c r="K1143" t="b">
        <f t="shared" si="85"/>
        <v>1</v>
      </c>
      <c r="L1143" t="b">
        <f t="shared" si="86"/>
        <v>1</v>
      </c>
      <c r="M1143" t="b">
        <f t="shared" si="87"/>
        <v>1</v>
      </c>
      <c r="N1143" t="b">
        <f t="shared" si="88"/>
        <v>1</v>
      </c>
      <c r="O1143" s="13">
        <f t="shared" si="89"/>
        <v>0</v>
      </c>
    </row>
    <row r="1144" spans="1:15" ht="40.799999999999997" hidden="1" x14ac:dyDescent="0.3">
      <c r="A1144" s="1" t="s">
        <v>307</v>
      </c>
      <c r="B1144" s="1" t="s">
        <v>1422</v>
      </c>
      <c r="C1144" s="1" t="s">
        <v>266</v>
      </c>
      <c r="D1144" s="2" t="s">
        <v>1593</v>
      </c>
      <c r="E1144" s="3">
        <v>12851.1</v>
      </c>
      <c r="F1144" s="8" t="s">
        <v>307</v>
      </c>
      <c r="G1144" s="9" t="s">
        <v>1422</v>
      </c>
      <c r="H1144" s="9" t="s">
        <v>266</v>
      </c>
      <c r="I1144" s="10" t="s">
        <v>1593</v>
      </c>
      <c r="J1144" s="11">
        <v>12851.1</v>
      </c>
      <c r="K1144" t="b">
        <f t="shared" si="85"/>
        <v>1</v>
      </c>
      <c r="L1144" t="b">
        <f t="shared" si="86"/>
        <v>1</v>
      </c>
      <c r="M1144" t="b">
        <f t="shared" si="87"/>
        <v>1</v>
      </c>
      <c r="N1144" t="b">
        <f t="shared" si="88"/>
        <v>1</v>
      </c>
      <c r="O1144" s="13">
        <f t="shared" si="89"/>
        <v>0</v>
      </c>
    </row>
    <row r="1145" spans="1:15" ht="61.2" hidden="1" x14ac:dyDescent="0.3">
      <c r="A1145" s="1" t="s">
        <v>307</v>
      </c>
      <c r="B1145" s="1" t="s">
        <v>1422</v>
      </c>
      <c r="C1145" s="1" t="s">
        <v>267</v>
      </c>
      <c r="D1145" s="2" t="s">
        <v>1594</v>
      </c>
      <c r="E1145" s="3">
        <v>12851.1</v>
      </c>
      <c r="F1145" s="8" t="s">
        <v>307</v>
      </c>
      <c r="G1145" s="9" t="s">
        <v>1422</v>
      </c>
      <c r="H1145" s="9" t="s">
        <v>267</v>
      </c>
      <c r="I1145" s="10" t="s">
        <v>1594</v>
      </c>
      <c r="J1145" s="11">
        <v>12851.1</v>
      </c>
      <c r="K1145" t="b">
        <f t="shared" si="85"/>
        <v>1</v>
      </c>
      <c r="L1145" t="b">
        <f t="shared" si="86"/>
        <v>1</v>
      </c>
      <c r="M1145" t="b">
        <f t="shared" si="87"/>
        <v>1</v>
      </c>
      <c r="N1145" t="b">
        <f t="shared" si="88"/>
        <v>1</v>
      </c>
      <c r="O1145" s="13">
        <f t="shared" si="89"/>
        <v>0</v>
      </c>
    </row>
    <row r="1146" spans="1:15" ht="51" hidden="1" x14ac:dyDescent="0.3">
      <c r="A1146" s="1" t="s">
        <v>307</v>
      </c>
      <c r="B1146" s="1" t="s">
        <v>1422</v>
      </c>
      <c r="C1146" s="1" t="s">
        <v>284</v>
      </c>
      <c r="D1146" s="2" t="s">
        <v>1611</v>
      </c>
      <c r="E1146" s="3">
        <v>10535.1</v>
      </c>
      <c r="F1146" s="8" t="s">
        <v>307</v>
      </c>
      <c r="G1146" s="9" t="s">
        <v>1422</v>
      </c>
      <c r="H1146" s="9" t="s">
        <v>284</v>
      </c>
      <c r="I1146" s="10" t="s">
        <v>1611</v>
      </c>
      <c r="J1146" s="11">
        <v>10535.1</v>
      </c>
      <c r="K1146" t="b">
        <f t="shared" si="85"/>
        <v>1</v>
      </c>
      <c r="L1146" t="b">
        <f t="shared" si="86"/>
        <v>1</v>
      </c>
      <c r="M1146" t="b">
        <f t="shared" si="87"/>
        <v>1</v>
      </c>
      <c r="N1146" t="b">
        <f t="shared" si="88"/>
        <v>1</v>
      </c>
      <c r="O1146" s="13">
        <f t="shared" si="89"/>
        <v>0</v>
      </c>
    </row>
    <row r="1147" spans="1:15" ht="51" hidden="1" x14ac:dyDescent="0.3">
      <c r="A1147" s="1" t="s">
        <v>307</v>
      </c>
      <c r="B1147" s="1" t="s">
        <v>1422</v>
      </c>
      <c r="C1147" s="1" t="s">
        <v>285</v>
      </c>
      <c r="D1147" s="2" t="s">
        <v>1612</v>
      </c>
      <c r="E1147" s="3">
        <v>2316</v>
      </c>
      <c r="F1147" s="8" t="s">
        <v>307</v>
      </c>
      <c r="G1147" s="9" t="s">
        <v>1422</v>
      </c>
      <c r="H1147" s="9" t="s">
        <v>285</v>
      </c>
      <c r="I1147" s="10" t="s">
        <v>1612</v>
      </c>
      <c r="J1147" s="11">
        <v>2316</v>
      </c>
      <c r="K1147" t="b">
        <f t="shared" si="85"/>
        <v>1</v>
      </c>
      <c r="L1147" t="b">
        <f t="shared" si="86"/>
        <v>1</v>
      </c>
      <c r="M1147" t="b">
        <f t="shared" si="87"/>
        <v>1</v>
      </c>
      <c r="N1147" t="b">
        <f t="shared" si="88"/>
        <v>1</v>
      </c>
      <c r="O1147" s="13">
        <f t="shared" si="89"/>
        <v>0</v>
      </c>
    </row>
    <row r="1148" spans="1:15" ht="51" hidden="1" x14ac:dyDescent="0.3">
      <c r="A1148" s="1" t="s">
        <v>307</v>
      </c>
      <c r="B1148" s="1" t="s">
        <v>1422</v>
      </c>
      <c r="C1148" s="1" t="s">
        <v>289</v>
      </c>
      <c r="D1148" s="2" t="s">
        <v>1613</v>
      </c>
      <c r="E1148" s="3">
        <v>2500.4</v>
      </c>
      <c r="F1148" s="8" t="s">
        <v>307</v>
      </c>
      <c r="G1148" s="9" t="s">
        <v>1422</v>
      </c>
      <c r="H1148" s="9" t="s">
        <v>289</v>
      </c>
      <c r="I1148" s="10" t="s">
        <v>1613</v>
      </c>
      <c r="J1148" s="11">
        <v>2500.4</v>
      </c>
      <c r="K1148" t="b">
        <f t="shared" si="85"/>
        <v>1</v>
      </c>
      <c r="L1148" t="b">
        <f t="shared" si="86"/>
        <v>1</v>
      </c>
      <c r="M1148" t="b">
        <f t="shared" si="87"/>
        <v>1</v>
      </c>
      <c r="N1148" t="b">
        <f t="shared" si="88"/>
        <v>1</v>
      </c>
      <c r="O1148" s="13">
        <f t="shared" si="89"/>
        <v>0</v>
      </c>
    </row>
    <row r="1149" spans="1:15" ht="91.8" hidden="1" x14ac:dyDescent="0.3">
      <c r="A1149" s="1" t="s">
        <v>307</v>
      </c>
      <c r="B1149" s="1" t="s">
        <v>1422</v>
      </c>
      <c r="C1149" s="1" t="s">
        <v>290</v>
      </c>
      <c r="D1149" s="2" t="s">
        <v>1614</v>
      </c>
      <c r="E1149" s="3">
        <v>2500.4</v>
      </c>
      <c r="F1149" s="8" t="s">
        <v>307</v>
      </c>
      <c r="G1149" s="9" t="s">
        <v>1422</v>
      </c>
      <c r="H1149" s="9" t="s">
        <v>290</v>
      </c>
      <c r="I1149" s="10" t="s">
        <v>1614</v>
      </c>
      <c r="J1149" s="11">
        <v>2500.4</v>
      </c>
      <c r="K1149" t="b">
        <f t="shared" si="85"/>
        <v>1</v>
      </c>
      <c r="L1149" t="b">
        <f t="shared" si="86"/>
        <v>1</v>
      </c>
      <c r="M1149" t="b">
        <f t="shared" si="87"/>
        <v>1</v>
      </c>
      <c r="N1149" t="b">
        <f t="shared" si="88"/>
        <v>1</v>
      </c>
      <c r="O1149" s="13">
        <f t="shared" si="89"/>
        <v>0</v>
      </c>
    </row>
    <row r="1150" spans="1:15" ht="60" hidden="1" x14ac:dyDescent="0.3">
      <c r="A1150" s="1" t="s">
        <v>307</v>
      </c>
      <c r="B1150" s="1" t="s">
        <v>1422</v>
      </c>
      <c r="C1150" s="1" t="s">
        <v>291</v>
      </c>
      <c r="D1150" s="2" t="s">
        <v>1615</v>
      </c>
      <c r="E1150" s="3">
        <v>2500.4</v>
      </c>
      <c r="F1150" s="8" t="s">
        <v>307</v>
      </c>
      <c r="G1150" s="9" t="s">
        <v>1422</v>
      </c>
      <c r="H1150" s="9" t="s">
        <v>291</v>
      </c>
      <c r="I1150" s="10" t="s">
        <v>1615</v>
      </c>
      <c r="J1150" s="11">
        <v>2500.4</v>
      </c>
      <c r="K1150" t="b">
        <f t="shared" si="85"/>
        <v>1</v>
      </c>
      <c r="L1150" t="b">
        <f t="shared" si="86"/>
        <v>1</v>
      </c>
      <c r="M1150" t="b">
        <f t="shared" si="87"/>
        <v>1</v>
      </c>
      <c r="N1150" t="b">
        <f t="shared" si="88"/>
        <v>1</v>
      </c>
      <c r="O1150" s="13">
        <f t="shared" si="89"/>
        <v>0</v>
      </c>
    </row>
    <row r="1151" spans="1:15" ht="61.2" hidden="1" x14ac:dyDescent="0.3">
      <c r="A1151" s="1" t="s">
        <v>307</v>
      </c>
      <c r="B1151" s="1" t="s">
        <v>1422</v>
      </c>
      <c r="C1151" s="1" t="s">
        <v>286</v>
      </c>
      <c r="D1151" s="2" t="s">
        <v>874</v>
      </c>
      <c r="E1151" s="3">
        <v>2500.4</v>
      </c>
      <c r="F1151" s="8" t="s">
        <v>307</v>
      </c>
      <c r="G1151" s="9" t="s">
        <v>1422</v>
      </c>
      <c r="H1151" s="9" t="s">
        <v>286</v>
      </c>
      <c r="I1151" s="10" t="s">
        <v>874</v>
      </c>
      <c r="J1151" s="11">
        <v>2500.4</v>
      </c>
      <c r="K1151" t="b">
        <f t="shared" si="85"/>
        <v>1</v>
      </c>
      <c r="L1151" t="b">
        <f t="shared" si="86"/>
        <v>1</v>
      </c>
      <c r="M1151" t="b">
        <f t="shared" si="87"/>
        <v>1</v>
      </c>
      <c r="N1151" t="b">
        <f t="shared" si="88"/>
        <v>1</v>
      </c>
      <c r="O1151" s="13">
        <f t="shared" si="89"/>
        <v>0</v>
      </c>
    </row>
    <row r="1152" spans="1:15" ht="61.2" hidden="1" x14ac:dyDescent="0.3">
      <c r="A1152" s="1" t="s">
        <v>307</v>
      </c>
      <c r="B1152" s="1" t="s">
        <v>1422</v>
      </c>
      <c r="C1152" s="1" t="s">
        <v>269</v>
      </c>
      <c r="D1152" s="2" t="s">
        <v>1597</v>
      </c>
      <c r="E1152" s="3">
        <v>2573.6999999999998</v>
      </c>
      <c r="F1152" s="8" t="s">
        <v>307</v>
      </c>
      <c r="G1152" s="9" t="s">
        <v>1422</v>
      </c>
      <c r="H1152" s="9" t="s">
        <v>269</v>
      </c>
      <c r="I1152" s="10" t="s">
        <v>1597</v>
      </c>
      <c r="J1152" s="11">
        <v>2573.6999999999998</v>
      </c>
      <c r="K1152" t="b">
        <f t="shared" si="85"/>
        <v>1</v>
      </c>
      <c r="L1152" t="b">
        <f t="shared" si="86"/>
        <v>1</v>
      </c>
      <c r="M1152" t="b">
        <f t="shared" si="87"/>
        <v>1</v>
      </c>
      <c r="N1152" t="b">
        <f t="shared" si="88"/>
        <v>1</v>
      </c>
      <c r="O1152" s="13">
        <f t="shared" si="89"/>
        <v>0</v>
      </c>
    </row>
    <row r="1153" spans="1:15" ht="61.2" hidden="1" x14ac:dyDescent="0.3">
      <c r="A1153" s="1" t="s">
        <v>307</v>
      </c>
      <c r="B1153" s="1" t="s">
        <v>1422</v>
      </c>
      <c r="C1153" s="1" t="s">
        <v>292</v>
      </c>
      <c r="D1153" s="2" t="s">
        <v>1616</v>
      </c>
      <c r="E1153" s="3">
        <v>2573.6999999999998</v>
      </c>
      <c r="F1153" s="8" t="s">
        <v>307</v>
      </c>
      <c r="G1153" s="9" t="s">
        <v>1422</v>
      </c>
      <c r="H1153" s="9" t="s">
        <v>292</v>
      </c>
      <c r="I1153" s="10" t="s">
        <v>1616</v>
      </c>
      <c r="J1153" s="11">
        <v>2573.6999999999998</v>
      </c>
      <c r="K1153" t="b">
        <f t="shared" si="85"/>
        <v>1</v>
      </c>
      <c r="L1153" t="b">
        <f t="shared" si="86"/>
        <v>1</v>
      </c>
      <c r="M1153" t="b">
        <f t="shared" si="87"/>
        <v>1</v>
      </c>
      <c r="N1153" t="b">
        <f t="shared" si="88"/>
        <v>1</v>
      </c>
      <c r="O1153" s="13">
        <f t="shared" si="89"/>
        <v>0</v>
      </c>
    </row>
    <row r="1154" spans="1:15" ht="81.599999999999994" hidden="1" x14ac:dyDescent="0.3">
      <c r="A1154" s="1" t="s">
        <v>307</v>
      </c>
      <c r="B1154" s="1" t="s">
        <v>1422</v>
      </c>
      <c r="C1154" s="1" t="s">
        <v>293</v>
      </c>
      <c r="D1154" s="2" t="s">
        <v>1617</v>
      </c>
      <c r="E1154" s="3">
        <v>2573.6999999999998</v>
      </c>
      <c r="F1154" s="8" t="s">
        <v>307</v>
      </c>
      <c r="G1154" s="9" t="s">
        <v>1422</v>
      </c>
      <c r="H1154" s="9" t="s">
        <v>293</v>
      </c>
      <c r="I1154" s="10" t="s">
        <v>1617</v>
      </c>
      <c r="J1154" s="11">
        <v>2573.6999999999998</v>
      </c>
      <c r="K1154" t="b">
        <f t="shared" si="85"/>
        <v>1</v>
      </c>
      <c r="L1154" t="b">
        <f t="shared" si="86"/>
        <v>1</v>
      </c>
      <c r="M1154" t="b">
        <f t="shared" si="87"/>
        <v>1</v>
      </c>
      <c r="N1154" t="b">
        <f t="shared" si="88"/>
        <v>1</v>
      </c>
      <c r="O1154" s="13">
        <f t="shared" si="89"/>
        <v>0</v>
      </c>
    </row>
    <row r="1155" spans="1:15" ht="40.799999999999997" hidden="1" x14ac:dyDescent="0.3">
      <c r="A1155" s="1" t="s">
        <v>307</v>
      </c>
      <c r="B1155" s="1" t="s">
        <v>1422</v>
      </c>
      <c r="C1155" s="1" t="s">
        <v>287</v>
      </c>
      <c r="D1155" s="2" t="s">
        <v>1158</v>
      </c>
      <c r="E1155" s="3">
        <v>2573.6999999999998</v>
      </c>
      <c r="F1155" s="8" t="s">
        <v>307</v>
      </c>
      <c r="G1155" s="9" t="s">
        <v>1422</v>
      </c>
      <c r="H1155" s="9" t="s">
        <v>287</v>
      </c>
      <c r="I1155" s="10" t="s">
        <v>1158</v>
      </c>
      <c r="J1155" s="11">
        <v>2573.6999999999998</v>
      </c>
      <c r="K1155" t="b">
        <f t="shared" ref="K1155:K1218" si="90">EXACT(A1155,F1155)</f>
        <v>1</v>
      </c>
      <c r="L1155" t="b">
        <f t="shared" ref="L1155:L1218" si="91">EXACT(B1155,G1155)</f>
        <v>1</v>
      </c>
      <c r="M1155" t="b">
        <f t="shared" ref="M1155:M1218" si="92">EXACT(C1155,H1155)</f>
        <v>1</v>
      </c>
      <c r="N1155" t="b">
        <f t="shared" ref="N1155:N1218" si="93">EXACT(D1155,I1155)</f>
        <v>1</v>
      </c>
      <c r="O1155" s="13">
        <f t="shared" ref="O1155:O1218" si="94">E1155-J1155</f>
        <v>0</v>
      </c>
    </row>
    <row r="1156" spans="1:15" ht="51" hidden="1" x14ac:dyDescent="0.3">
      <c r="A1156" s="1" t="s">
        <v>307</v>
      </c>
      <c r="B1156" s="1" t="s">
        <v>1423</v>
      </c>
      <c r="C1156" s="1" t="s">
        <v>263</v>
      </c>
      <c r="D1156" s="2" t="s">
        <v>1459</v>
      </c>
      <c r="E1156" s="3">
        <v>10505</v>
      </c>
      <c r="F1156" s="8" t="s">
        <v>307</v>
      </c>
      <c r="G1156" s="9" t="s">
        <v>1423</v>
      </c>
      <c r="H1156" s="9" t="s">
        <v>263</v>
      </c>
      <c r="I1156" s="10" t="s">
        <v>1459</v>
      </c>
      <c r="J1156" s="11">
        <v>10505</v>
      </c>
      <c r="K1156" t="b">
        <f t="shared" si="90"/>
        <v>1</v>
      </c>
      <c r="L1156" t="b">
        <f t="shared" si="91"/>
        <v>1</v>
      </c>
      <c r="M1156" t="b">
        <f t="shared" si="92"/>
        <v>1</v>
      </c>
      <c r="N1156" t="b">
        <f t="shared" si="93"/>
        <v>1</v>
      </c>
      <c r="O1156" s="13">
        <f t="shared" si="94"/>
        <v>0</v>
      </c>
    </row>
    <row r="1157" spans="1:15" ht="40.799999999999997" hidden="1" x14ac:dyDescent="0.3">
      <c r="A1157" s="1" t="s">
        <v>307</v>
      </c>
      <c r="B1157" s="1" t="s">
        <v>1423</v>
      </c>
      <c r="C1157" s="1" t="s">
        <v>295</v>
      </c>
      <c r="D1157" s="2" t="s">
        <v>1618</v>
      </c>
      <c r="E1157" s="3">
        <v>10505</v>
      </c>
      <c r="F1157" s="8" t="s">
        <v>307</v>
      </c>
      <c r="G1157" s="9" t="s">
        <v>1423</v>
      </c>
      <c r="H1157" s="9" t="s">
        <v>295</v>
      </c>
      <c r="I1157" s="10" t="s">
        <v>1618</v>
      </c>
      <c r="J1157" s="11">
        <v>10505</v>
      </c>
      <c r="K1157" t="b">
        <f t="shared" si="90"/>
        <v>1</v>
      </c>
      <c r="L1157" t="b">
        <f t="shared" si="91"/>
        <v>1</v>
      </c>
      <c r="M1157" t="b">
        <f t="shared" si="92"/>
        <v>1</v>
      </c>
      <c r="N1157" t="b">
        <f t="shared" si="93"/>
        <v>1</v>
      </c>
      <c r="O1157" s="13">
        <f t="shared" si="94"/>
        <v>0</v>
      </c>
    </row>
    <row r="1158" spans="1:15" ht="48" hidden="1" x14ac:dyDescent="0.3">
      <c r="A1158" s="1" t="s">
        <v>307</v>
      </c>
      <c r="B1158" s="1" t="s">
        <v>1423</v>
      </c>
      <c r="C1158" s="1" t="s">
        <v>296</v>
      </c>
      <c r="D1158" s="2" t="s">
        <v>1619</v>
      </c>
      <c r="E1158" s="3">
        <v>10505</v>
      </c>
      <c r="F1158" s="8" t="s">
        <v>307</v>
      </c>
      <c r="G1158" s="9" t="s">
        <v>1423</v>
      </c>
      <c r="H1158" s="9" t="s">
        <v>296</v>
      </c>
      <c r="I1158" s="10" t="s">
        <v>1619</v>
      </c>
      <c r="J1158" s="11">
        <v>10505</v>
      </c>
      <c r="K1158" t="b">
        <f t="shared" si="90"/>
        <v>1</v>
      </c>
      <c r="L1158" t="b">
        <f t="shared" si="91"/>
        <v>1</v>
      </c>
      <c r="M1158" t="b">
        <f t="shared" si="92"/>
        <v>1</v>
      </c>
      <c r="N1158" t="b">
        <f t="shared" si="93"/>
        <v>1</v>
      </c>
      <c r="O1158" s="13">
        <f t="shared" si="94"/>
        <v>0</v>
      </c>
    </row>
    <row r="1159" spans="1:15" ht="61.2" hidden="1" x14ac:dyDescent="0.3">
      <c r="A1159" s="1" t="s">
        <v>307</v>
      </c>
      <c r="B1159" s="1" t="s">
        <v>1423</v>
      </c>
      <c r="C1159" s="1" t="s">
        <v>294</v>
      </c>
      <c r="D1159" s="2" t="s">
        <v>710</v>
      </c>
      <c r="E1159" s="3">
        <v>10505</v>
      </c>
      <c r="F1159" s="8" t="s">
        <v>307</v>
      </c>
      <c r="G1159" s="9" t="s">
        <v>1423</v>
      </c>
      <c r="H1159" s="9" t="s">
        <v>294</v>
      </c>
      <c r="I1159" s="10" t="s">
        <v>710</v>
      </c>
      <c r="J1159" s="11">
        <v>10505</v>
      </c>
      <c r="K1159" t="b">
        <f t="shared" si="90"/>
        <v>1</v>
      </c>
      <c r="L1159" t="b">
        <f t="shared" si="91"/>
        <v>1</v>
      </c>
      <c r="M1159" t="b">
        <f t="shared" si="92"/>
        <v>1</v>
      </c>
      <c r="N1159" t="b">
        <f t="shared" si="93"/>
        <v>1</v>
      </c>
      <c r="O1159" s="13">
        <f t="shared" si="94"/>
        <v>0</v>
      </c>
    </row>
    <row r="1160" spans="1:15" ht="51" hidden="1" x14ac:dyDescent="0.3">
      <c r="A1160" s="1" t="s">
        <v>307</v>
      </c>
      <c r="B1160" s="1" t="s">
        <v>1423</v>
      </c>
      <c r="C1160" s="1" t="s">
        <v>62</v>
      </c>
      <c r="D1160" s="2" t="s">
        <v>1196</v>
      </c>
      <c r="E1160" s="3">
        <v>32</v>
      </c>
      <c r="F1160" s="8" t="s">
        <v>307</v>
      </c>
      <c r="G1160" s="9" t="s">
        <v>1423</v>
      </c>
      <c r="H1160" s="9" t="s">
        <v>62</v>
      </c>
      <c r="I1160" s="10" t="s">
        <v>1196</v>
      </c>
      <c r="J1160" s="11">
        <v>32</v>
      </c>
      <c r="K1160" t="b">
        <f t="shared" si="90"/>
        <v>1</v>
      </c>
      <c r="L1160" t="b">
        <f t="shared" si="91"/>
        <v>1</v>
      </c>
      <c r="M1160" t="b">
        <f t="shared" si="92"/>
        <v>1</v>
      </c>
      <c r="N1160" t="b">
        <f t="shared" si="93"/>
        <v>1</v>
      </c>
      <c r="O1160" s="13">
        <f t="shared" si="94"/>
        <v>0</v>
      </c>
    </row>
    <row r="1161" spans="1:15" ht="36" hidden="1" x14ac:dyDescent="0.3">
      <c r="A1161" s="1" t="s">
        <v>307</v>
      </c>
      <c r="B1161" s="1" t="s">
        <v>1423</v>
      </c>
      <c r="C1161" s="1" t="s">
        <v>83</v>
      </c>
      <c r="D1161" s="2" t="s">
        <v>1288</v>
      </c>
      <c r="E1161" s="3">
        <v>32</v>
      </c>
      <c r="F1161" s="8" t="s">
        <v>307</v>
      </c>
      <c r="G1161" s="9" t="s">
        <v>1423</v>
      </c>
      <c r="H1161" s="9" t="s">
        <v>83</v>
      </c>
      <c r="I1161" s="10" t="s">
        <v>1288</v>
      </c>
      <c r="J1161" s="11">
        <v>32</v>
      </c>
      <c r="K1161" t="b">
        <f t="shared" si="90"/>
        <v>1</v>
      </c>
      <c r="L1161" t="b">
        <f t="shared" si="91"/>
        <v>1</v>
      </c>
      <c r="M1161" t="b">
        <f t="shared" si="92"/>
        <v>1</v>
      </c>
      <c r="N1161" t="b">
        <f t="shared" si="93"/>
        <v>1</v>
      </c>
      <c r="O1161" s="13">
        <f t="shared" si="94"/>
        <v>0</v>
      </c>
    </row>
    <row r="1162" spans="1:15" ht="30.6" hidden="1" x14ac:dyDescent="0.3">
      <c r="A1162" s="1" t="s">
        <v>307</v>
      </c>
      <c r="B1162" s="1" t="s">
        <v>1423</v>
      </c>
      <c r="C1162" s="1" t="s">
        <v>1358</v>
      </c>
      <c r="D1162" s="2" t="s">
        <v>1359</v>
      </c>
      <c r="E1162" s="3">
        <v>32</v>
      </c>
      <c r="F1162" s="8" t="s">
        <v>307</v>
      </c>
      <c r="G1162" s="9" t="s">
        <v>1423</v>
      </c>
      <c r="H1162" s="9" t="s">
        <v>1358</v>
      </c>
      <c r="I1162" s="10" t="s">
        <v>1359</v>
      </c>
      <c r="J1162" s="11">
        <v>32</v>
      </c>
      <c r="K1162" t="b">
        <f t="shared" si="90"/>
        <v>1</v>
      </c>
      <c r="L1162" t="b">
        <f t="shared" si="91"/>
        <v>1</v>
      </c>
      <c r="M1162" t="b">
        <f t="shared" si="92"/>
        <v>1</v>
      </c>
      <c r="N1162" t="b">
        <f t="shared" si="93"/>
        <v>1</v>
      </c>
      <c r="O1162" s="13">
        <f t="shared" si="94"/>
        <v>0</v>
      </c>
    </row>
    <row r="1163" spans="1:15" ht="51" hidden="1" x14ac:dyDescent="0.3">
      <c r="A1163" s="1" t="s">
        <v>307</v>
      </c>
      <c r="B1163" s="1" t="s">
        <v>1402</v>
      </c>
      <c r="C1163" s="1" t="s">
        <v>112</v>
      </c>
      <c r="D1163" s="2" t="s">
        <v>1504</v>
      </c>
      <c r="E1163" s="3">
        <v>1421</v>
      </c>
      <c r="F1163" s="8" t="s">
        <v>307</v>
      </c>
      <c r="G1163" s="9" t="s">
        <v>1402</v>
      </c>
      <c r="H1163" s="9" t="s">
        <v>112</v>
      </c>
      <c r="I1163" s="10" t="s">
        <v>1504</v>
      </c>
      <c r="J1163" s="11">
        <v>1421</v>
      </c>
      <c r="K1163" t="b">
        <f t="shared" si="90"/>
        <v>1</v>
      </c>
      <c r="L1163" t="b">
        <f t="shared" si="91"/>
        <v>1</v>
      </c>
      <c r="M1163" t="b">
        <f t="shared" si="92"/>
        <v>1</v>
      </c>
      <c r="N1163" t="b">
        <f t="shared" si="93"/>
        <v>1</v>
      </c>
      <c r="O1163" s="13">
        <f t="shared" si="94"/>
        <v>0</v>
      </c>
    </row>
    <row r="1164" spans="1:15" ht="40.799999999999997" hidden="1" x14ac:dyDescent="0.3">
      <c r="A1164" s="1" t="s">
        <v>307</v>
      </c>
      <c r="B1164" s="1" t="s">
        <v>1402</v>
      </c>
      <c r="C1164" s="1" t="s">
        <v>131</v>
      </c>
      <c r="D1164" s="2" t="s">
        <v>1505</v>
      </c>
      <c r="E1164" s="3">
        <v>1421</v>
      </c>
      <c r="F1164" s="8" t="s">
        <v>307</v>
      </c>
      <c r="G1164" s="9" t="s">
        <v>1402</v>
      </c>
      <c r="H1164" s="9" t="s">
        <v>131</v>
      </c>
      <c r="I1164" s="10" t="s">
        <v>1505</v>
      </c>
      <c r="J1164" s="11">
        <v>1421</v>
      </c>
      <c r="K1164" t="b">
        <f t="shared" si="90"/>
        <v>1</v>
      </c>
      <c r="L1164" t="b">
        <f t="shared" si="91"/>
        <v>1</v>
      </c>
      <c r="M1164" t="b">
        <f t="shared" si="92"/>
        <v>1</v>
      </c>
      <c r="N1164" t="b">
        <f t="shared" si="93"/>
        <v>1</v>
      </c>
      <c r="O1164" s="13">
        <f t="shared" si="94"/>
        <v>0</v>
      </c>
    </row>
    <row r="1165" spans="1:15" ht="40.799999999999997" hidden="1" x14ac:dyDescent="0.3">
      <c r="A1165" s="1" t="s">
        <v>307</v>
      </c>
      <c r="B1165" s="1" t="s">
        <v>1402</v>
      </c>
      <c r="C1165" s="1" t="s">
        <v>298</v>
      </c>
      <c r="D1165" s="2" t="s">
        <v>1620</v>
      </c>
      <c r="E1165" s="3">
        <v>1421</v>
      </c>
      <c r="F1165" s="8" t="s">
        <v>307</v>
      </c>
      <c r="G1165" s="9" t="s">
        <v>1402</v>
      </c>
      <c r="H1165" s="9" t="s">
        <v>298</v>
      </c>
      <c r="I1165" s="10" t="s">
        <v>1620</v>
      </c>
      <c r="J1165" s="11">
        <v>1421</v>
      </c>
      <c r="K1165" t="b">
        <f t="shared" si="90"/>
        <v>1</v>
      </c>
      <c r="L1165" t="b">
        <f t="shared" si="91"/>
        <v>1</v>
      </c>
      <c r="M1165" t="b">
        <f t="shared" si="92"/>
        <v>1</v>
      </c>
      <c r="N1165" t="b">
        <f t="shared" si="93"/>
        <v>1</v>
      </c>
      <c r="O1165" s="13">
        <f t="shared" si="94"/>
        <v>0</v>
      </c>
    </row>
    <row r="1166" spans="1:15" ht="30.6" hidden="1" x14ac:dyDescent="0.3">
      <c r="A1166" s="1" t="s">
        <v>307</v>
      </c>
      <c r="B1166" s="1" t="s">
        <v>1402</v>
      </c>
      <c r="C1166" s="1" t="s">
        <v>297</v>
      </c>
      <c r="D1166" s="2" t="s">
        <v>894</v>
      </c>
      <c r="E1166" s="3">
        <v>1421</v>
      </c>
      <c r="F1166" s="8" t="s">
        <v>307</v>
      </c>
      <c r="G1166" s="9" t="s">
        <v>1402</v>
      </c>
      <c r="H1166" s="9" t="s">
        <v>297</v>
      </c>
      <c r="I1166" s="10" t="s">
        <v>894</v>
      </c>
      <c r="J1166" s="11">
        <v>1421</v>
      </c>
      <c r="K1166" t="b">
        <f t="shared" si="90"/>
        <v>1</v>
      </c>
      <c r="L1166" t="b">
        <f t="shared" si="91"/>
        <v>1</v>
      </c>
      <c r="M1166" t="b">
        <f t="shared" si="92"/>
        <v>1</v>
      </c>
      <c r="N1166" t="b">
        <f t="shared" si="93"/>
        <v>1</v>
      </c>
      <c r="O1166" s="13">
        <f t="shared" si="94"/>
        <v>0</v>
      </c>
    </row>
    <row r="1167" spans="1:15" ht="30.6" hidden="1" x14ac:dyDescent="0.3">
      <c r="A1167" s="1" t="s">
        <v>307</v>
      </c>
      <c r="B1167" s="1" t="s">
        <v>1406</v>
      </c>
      <c r="C1167" s="1" t="s">
        <v>187</v>
      </c>
      <c r="D1167" s="2" t="s">
        <v>1529</v>
      </c>
      <c r="E1167" s="3">
        <v>2259.1</v>
      </c>
      <c r="F1167" s="8" t="s">
        <v>307</v>
      </c>
      <c r="G1167" s="9" t="s">
        <v>1406</v>
      </c>
      <c r="H1167" s="9" t="s">
        <v>187</v>
      </c>
      <c r="I1167" s="10" t="s">
        <v>1529</v>
      </c>
      <c r="J1167" s="11">
        <v>2259.1</v>
      </c>
      <c r="K1167" t="b">
        <f t="shared" si="90"/>
        <v>1</v>
      </c>
      <c r="L1167" t="b">
        <f t="shared" si="91"/>
        <v>1</v>
      </c>
      <c r="M1167" t="b">
        <f t="shared" si="92"/>
        <v>1</v>
      </c>
      <c r="N1167" t="b">
        <f t="shared" si="93"/>
        <v>1</v>
      </c>
      <c r="O1167" s="13">
        <f t="shared" si="94"/>
        <v>0</v>
      </c>
    </row>
    <row r="1168" spans="1:15" ht="61.2" hidden="1" x14ac:dyDescent="0.3">
      <c r="A1168" s="1" t="s">
        <v>307</v>
      </c>
      <c r="B1168" s="1" t="s">
        <v>1406</v>
      </c>
      <c r="C1168" s="1" t="s">
        <v>191</v>
      </c>
      <c r="D1168" s="2" t="s">
        <v>1532</v>
      </c>
      <c r="E1168" s="3">
        <v>2259.1</v>
      </c>
      <c r="F1168" s="8" t="s">
        <v>307</v>
      </c>
      <c r="G1168" s="9" t="s">
        <v>1406</v>
      </c>
      <c r="H1168" s="9" t="s">
        <v>191</v>
      </c>
      <c r="I1168" s="10" t="s">
        <v>1532</v>
      </c>
      <c r="J1168" s="11">
        <v>2259.1</v>
      </c>
      <c r="K1168" t="b">
        <f t="shared" si="90"/>
        <v>1</v>
      </c>
      <c r="L1168" t="b">
        <f t="shared" si="91"/>
        <v>1</v>
      </c>
      <c r="M1168" t="b">
        <f t="shared" si="92"/>
        <v>1</v>
      </c>
      <c r="N1168" t="b">
        <f t="shared" si="93"/>
        <v>1</v>
      </c>
      <c r="O1168" s="13">
        <f t="shared" si="94"/>
        <v>0</v>
      </c>
    </row>
    <row r="1169" spans="1:15" ht="51" hidden="1" x14ac:dyDescent="0.3">
      <c r="A1169" s="1" t="s">
        <v>307</v>
      </c>
      <c r="B1169" s="1" t="s">
        <v>1406</v>
      </c>
      <c r="C1169" s="1" t="s">
        <v>192</v>
      </c>
      <c r="D1169" s="2" t="s">
        <v>1533</v>
      </c>
      <c r="E1169" s="3">
        <v>2259.1</v>
      </c>
      <c r="F1169" s="8" t="s">
        <v>307</v>
      </c>
      <c r="G1169" s="9" t="s">
        <v>1406</v>
      </c>
      <c r="H1169" s="9" t="s">
        <v>192</v>
      </c>
      <c r="I1169" s="10" t="s">
        <v>1533</v>
      </c>
      <c r="J1169" s="11">
        <v>2259.1</v>
      </c>
      <c r="K1169" t="b">
        <f t="shared" si="90"/>
        <v>1</v>
      </c>
      <c r="L1169" t="b">
        <f t="shared" si="91"/>
        <v>1</v>
      </c>
      <c r="M1169" t="b">
        <f t="shared" si="92"/>
        <v>1</v>
      </c>
      <c r="N1169" t="b">
        <f t="shared" si="93"/>
        <v>1</v>
      </c>
      <c r="O1169" s="13">
        <f t="shared" si="94"/>
        <v>0</v>
      </c>
    </row>
    <row r="1170" spans="1:15" ht="108" hidden="1" x14ac:dyDescent="0.3">
      <c r="A1170" s="1" t="s">
        <v>307</v>
      </c>
      <c r="B1170" s="1" t="s">
        <v>1406</v>
      </c>
      <c r="C1170" s="1" t="s">
        <v>299</v>
      </c>
      <c r="D1170" s="2" t="s">
        <v>767</v>
      </c>
      <c r="E1170" s="3">
        <v>2259.1</v>
      </c>
      <c r="F1170" s="8" t="s">
        <v>307</v>
      </c>
      <c r="G1170" s="9" t="s">
        <v>1406</v>
      </c>
      <c r="H1170" s="9" t="s">
        <v>299</v>
      </c>
      <c r="I1170" s="10" t="s">
        <v>767</v>
      </c>
      <c r="J1170" s="11">
        <v>2259.1</v>
      </c>
      <c r="K1170" t="b">
        <f t="shared" si="90"/>
        <v>1</v>
      </c>
      <c r="L1170" t="b">
        <f t="shared" si="91"/>
        <v>1</v>
      </c>
      <c r="M1170" t="b">
        <f t="shared" si="92"/>
        <v>1</v>
      </c>
      <c r="N1170" t="b">
        <f t="shared" si="93"/>
        <v>1</v>
      </c>
      <c r="O1170" s="13">
        <f t="shared" si="94"/>
        <v>0</v>
      </c>
    </row>
    <row r="1171" spans="1:15" ht="71.400000000000006" hidden="1" x14ac:dyDescent="0.3">
      <c r="A1171" s="1" t="s">
        <v>307</v>
      </c>
      <c r="B1171" s="1" t="s">
        <v>1406</v>
      </c>
      <c r="C1171" s="1" t="s">
        <v>167</v>
      </c>
      <c r="D1171" s="2" t="s">
        <v>1520</v>
      </c>
      <c r="E1171" s="3">
        <v>200</v>
      </c>
      <c r="F1171" s="8" t="s">
        <v>307</v>
      </c>
      <c r="G1171" s="9" t="s">
        <v>1406</v>
      </c>
      <c r="H1171" s="9" t="s">
        <v>167</v>
      </c>
      <c r="I1171" s="10" t="s">
        <v>1520</v>
      </c>
      <c r="J1171" s="11">
        <v>200</v>
      </c>
      <c r="K1171" t="b">
        <f t="shared" si="90"/>
        <v>1</v>
      </c>
      <c r="L1171" t="b">
        <f t="shared" si="91"/>
        <v>1</v>
      </c>
      <c r="M1171" t="b">
        <f t="shared" si="92"/>
        <v>1</v>
      </c>
      <c r="N1171" t="b">
        <f t="shared" si="93"/>
        <v>1</v>
      </c>
      <c r="O1171" s="13">
        <f t="shared" si="94"/>
        <v>0</v>
      </c>
    </row>
    <row r="1172" spans="1:15" ht="40.799999999999997" hidden="1" x14ac:dyDescent="0.3">
      <c r="A1172" s="1" t="s">
        <v>307</v>
      </c>
      <c r="B1172" s="1" t="s">
        <v>1406</v>
      </c>
      <c r="C1172" s="1" t="s">
        <v>193</v>
      </c>
      <c r="D1172" s="2" t="s">
        <v>1534</v>
      </c>
      <c r="E1172" s="3">
        <v>200</v>
      </c>
      <c r="F1172" s="8" t="s">
        <v>307</v>
      </c>
      <c r="G1172" s="9" t="s">
        <v>1406</v>
      </c>
      <c r="H1172" s="9" t="s">
        <v>193</v>
      </c>
      <c r="I1172" s="10" t="s">
        <v>1534</v>
      </c>
      <c r="J1172" s="11">
        <v>200</v>
      </c>
      <c r="K1172" t="b">
        <f t="shared" si="90"/>
        <v>1</v>
      </c>
      <c r="L1172" t="b">
        <f t="shared" si="91"/>
        <v>1</v>
      </c>
      <c r="M1172" t="b">
        <f t="shared" si="92"/>
        <v>1</v>
      </c>
      <c r="N1172" t="b">
        <f t="shared" si="93"/>
        <v>1</v>
      </c>
      <c r="O1172" s="13">
        <f t="shared" si="94"/>
        <v>0</v>
      </c>
    </row>
    <row r="1173" spans="1:15" ht="72" hidden="1" x14ac:dyDescent="0.3">
      <c r="A1173" s="1" t="s">
        <v>307</v>
      </c>
      <c r="B1173" s="1" t="s">
        <v>1406</v>
      </c>
      <c r="C1173" s="1" t="s">
        <v>301</v>
      </c>
      <c r="D1173" s="2" t="s">
        <v>1621</v>
      </c>
      <c r="E1173" s="3">
        <v>200</v>
      </c>
      <c r="F1173" s="8" t="s">
        <v>307</v>
      </c>
      <c r="G1173" s="9" t="s">
        <v>1406</v>
      </c>
      <c r="H1173" s="9" t="s">
        <v>301</v>
      </c>
      <c r="I1173" s="10" t="s">
        <v>1621</v>
      </c>
      <c r="J1173" s="11">
        <v>200</v>
      </c>
      <c r="K1173" t="b">
        <f t="shared" si="90"/>
        <v>1</v>
      </c>
      <c r="L1173" t="b">
        <f t="shared" si="91"/>
        <v>1</v>
      </c>
      <c r="M1173" t="b">
        <f t="shared" si="92"/>
        <v>1</v>
      </c>
      <c r="N1173" t="b">
        <f t="shared" si="93"/>
        <v>1</v>
      </c>
      <c r="O1173" s="13">
        <f t="shared" si="94"/>
        <v>0</v>
      </c>
    </row>
    <row r="1174" spans="1:15" ht="48" hidden="1" x14ac:dyDescent="0.3">
      <c r="A1174" s="1" t="s">
        <v>307</v>
      </c>
      <c r="B1174" s="1" t="s">
        <v>1406</v>
      </c>
      <c r="C1174" s="1" t="s">
        <v>300</v>
      </c>
      <c r="D1174" s="2" t="s">
        <v>792</v>
      </c>
      <c r="E1174" s="3">
        <v>200</v>
      </c>
      <c r="F1174" s="8" t="s">
        <v>307</v>
      </c>
      <c r="G1174" s="9" t="s">
        <v>1406</v>
      </c>
      <c r="H1174" s="9" t="s">
        <v>300</v>
      </c>
      <c r="I1174" s="10" t="s">
        <v>792</v>
      </c>
      <c r="J1174" s="11">
        <v>200</v>
      </c>
      <c r="K1174" t="b">
        <f t="shared" si="90"/>
        <v>1</v>
      </c>
      <c r="L1174" t="b">
        <f t="shared" si="91"/>
        <v>1</v>
      </c>
      <c r="M1174" t="b">
        <f t="shared" si="92"/>
        <v>1</v>
      </c>
      <c r="N1174" t="b">
        <f t="shared" si="93"/>
        <v>1</v>
      </c>
      <c r="O1174" s="13">
        <f t="shared" si="94"/>
        <v>0</v>
      </c>
    </row>
    <row r="1175" spans="1:15" ht="30.6" hidden="1" x14ac:dyDescent="0.3">
      <c r="A1175" s="1" t="s">
        <v>307</v>
      </c>
      <c r="B1175" s="1" t="s">
        <v>1408</v>
      </c>
      <c r="C1175" s="1" t="s">
        <v>162</v>
      </c>
      <c r="D1175" s="2" t="s">
        <v>1515</v>
      </c>
      <c r="E1175" s="3">
        <v>838.5</v>
      </c>
      <c r="F1175" s="8" t="s">
        <v>307</v>
      </c>
      <c r="G1175" s="9" t="s">
        <v>1408</v>
      </c>
      <c r="H1175" s="9" t="s">
        <v>162</v>
      </c>
      <c r="I1175" s="10" t="s">
        <v>1515</v>
      </c>
      <c r="J1175" s="11">
        <v>838.5</v>
      </c>
      <c r="K1175" t="b">
        <f t="shared" si="90"/>
        <v>1</v>
      </c>
      <c r="L1175" t="b">
        <f t="shared" si="91"/>
        <v>1</v>
      </c>
      <c r="M1175" t="b">
        <f t="shared" si="92"/>
        <v>1</v>
      </c>
      <c r="N1175" t="b">
        <f t="shared" si="93"/>
        <v>1</v>
      </c>
      <c r="O1175" s="13">
        <f t="shared" si="94"/>
        <v>0</v>
      </c>
    </row>
    <row r="1176" spans="1:15" ht="40.799999999999997" hidden="1" x14ac:dyDescent="0.3">
      <c r="A1176" s="1" t="s">
        <v>307</v>
      </c>
      <c r="B1176" s="1" t="s">
        <v>1408</v>
      </c>
      <c r="C1176" s="1" t="s">
        <v>214</v>
      </c>
      <c r="D1176" s="2" t="s">
        <v>1536</v>
      </c>
      <c r="E1176" s="3">
        <v>838.5</v>
      </c>
      <c r="F1176" s="8" t="s">
        <v>307</v>
      </c>
      <c r="G1176" s="9" t="s">
        <v>1408</v>
      </c>
      <c r="H1176" s="9" t="s">
        <v>214</v>
      </c>
      <c r="I1176" s="10" t="s">
        <v>1536</v>
      </c>
      <c r="J1176" s="11">
        <v>838.5</v>
      </c>
      <c r="K1176" t="b">
        <f t="shared" si="90"/>
        <v>1</v>
      </c>
      <c r="L1176" t="b">
        <f t="shared" si="91"/>
        <v>1</v>
      </c>
      <c r="M1176" t="b">
        <f t="shared" si="92"/>
        <v>1</v>
      </c>
      <c r="N1176" t="b">
        <f t="shared" si="93"/>
        <v>1</v>
      </c>
      <c r="O1176" s="13">
        <f t="shared" si="94"/>
        <v>0</v>
      </c>
    </row>
    <row r="1177" spans="1:15" ht="40.799999999999997" hidden="1" x14ac:dyDescent="0.3">
      <c r="A1177" s="1" t="s">
        <v>307</v>
      </c>
      <c r="B1177" s="1" t="s">
        <v>1408</v>
      </c>
      <c r="C1177" s="1" t="s">
        <v>215</v>
      </c>
      <c r="D1177" s="2" t="s">
        <v>1537</v>
      </c>
      <c r="E1177" s="3">
        <v>838.5</v>
      </c>
      <c r="F1177" s="8" t="s">
        <v>307</v>
      </c>
      <c r="G1177" s="9" t="s">
        <v>1408</v>
      </c>
      <c r="H1177" s="9" t="s">
        <v>215</v>
      </c>
      <c r="I1177" s="10" t="s">
        <v>1537</v>
      </c>
      <c r="J1177" s="11">
        <v>838.5</v>
      </c>
      <c r="K1177" t="b">
        <f t="shared" si="90"/>
        <v>1</v>
      </c>
      <c r="L1177" t="b">
        <f t="shared" si="91"/>
        <v>1</v>
      </c>
      <c r="M1177" t="b">
        <f t="shared" si="92"/>
        <v>1</v>
      </c>
      <c r="N1177" t="b">
        <f t="shared" si="93"/>
        <v>1</v>
      </c>
      <c r="O1177" s="13">
        <f t="shared" si="94"/>
        <v>0</v>
      </c>
    </row>
    <row r="1178" spans="1:15" ht="61.2" hidden="1" x14ac:dyDescent="0.3">
      <c r="A1178" s="1" t="s">
        <v>307</v>
      </c>
      <c r="B1178" s="1" t="s">
        <v>1408</v>
      </c>
      <c r="C1178" s="1" t="s">
        <v>202</v>
      </c>
      <c r="D1178" s="2" t="s">
        <v>735</v>
      </c>
      <c r="E1178" s="3">
        <v>838.5</v>
      </c>
      <c r="F1178" s="8" t="s">
        <v>307</v>
      </c>
      <c r="G1178" s="9" t="s">
        <v>1408</v>
      </c>
      <c r="H1178" s="9" t="s">
        <v>202</v>
      </c>
      <c r="I1178" s="10" t="s">
        <v>735</v>
      </c>
      <c r="J1178" s="11">
        <v>838.5</v>
      </c>
      <c r="K1178" t="b">
        <f t="shared" si="90"/>
        <v>1</v>
      </c>
      <c r="L1178" t="b">
        <f t="shared" si="91"/>
        <v>1</v>
      </c>
      <c r="M1178" t="b">
        <f t="shared" si="92"/>
        <v>1</v>
      </c>
      <c r="N1178" t="b">
        <f t="shared" si="93"/>
        <v>1</v>
      </c>
      <c r="O1178" s="13">
        <f t="shared" si="94"/>
        <v>0</v>
      </c>
    </row>
    <row r="1179" spans="1:15" ht="51" hidden="1" x14ac:dyDescent="0.3">
      <c r="A1179" s="1" t="s">
        <v>307</v>
      </c>
      <c r="B1179" s="1" t="s">
        <v>1408</v>
      </c>
      <c r="C1179" s="1" t="s">
        <v>62</v>
      </c>
      <c r="D1179" s="2" t="s">
        <v>1196</v>
      </c>
      <c r="E1179" s="3">
        <v>4027.2179999999998</v>
      </c>
      <c r="F1179" s="8" t="s">
        <v>307</v>
      </c>
      <c r="G1179" s="9" t="s">
        <v>1408</v>
      </c>
      <c r="H1179" s="9" t="s">
        <v>62</v>
      </c>
      <c r="I1179" s="10" t="s">
        <v>1196</v>
      </c>
      <c r="J1179" s="11">
        <v>4027.2179999999998</v>
      </c>
      <c r="K1179" t="b">
        <f t="shared" si="90"/>
        <v>1</v>
      </c>
      <c r="L1179" t="b">
        <f t="shared" si="91"/>
        <v>1</v>
      </c>
      <c r="M1179" t="b">
        <f t="shared" si="92"/>
        <v>1</v>
      </c>
      <c r="N1179" t="b">
        <f t="shared" si="93"/>
        <v>1</v>
      </c>
      <c r="O1179" s="13">
        <f t="shared" si="94"/>
        <v>0</v>
      </c>
    </row>
    <row r="1180" spans="1:15" ht="71.400000000000006" hidden="1" x14ac:dyDescent="0.3">
      <c r="A1180" s="1" t="s">
        <v>307</v>
      </c>
      <c r="B1180" s="1" t="s">
        <v>1408</v>
      </c>
      <c r="C1180" s="1" t="s">
        <v>527</v>
      </c>
      <c r="D1180" s="2" t="s">
        <v>114</v>
      </c>
      <c r="E1180" s="3">
        <v>4027.2179999999998</v>
      </c>
      <c r="F1180" s="8" t="s">
        <v>307</v>
      </c>
      <c r="G1180" s="9" t="s">
        <v>1408</v>
      </c>
      <c r="H1180" s="9" t="s">
        <v>527</v>
      </c>
      <c r="I1180" s="10" t="s">
        <v>114</v>
      </c>
      <c r="J1180" s="11">
        <v>4027.2179999999998</v>
      </c>
      <c r="K1180" t="b">
        <f t="shared" si="90"/>
        <v>1</v>
      </c>
      <c r="L1180" t="b">
        <f t="shared" si="91"/>
        <v>1</v>
      </c>
      <c r="M1180" t="b">
        <f t="shared" si="92"/>
        <v>1</v>
      </c>
      <c r="N1180" t="b">
        <f t="shared" si="93"/>
        <v>1</v>
      </c>
      <c r="O1180" s="13">
        <f t="shared" si="94"/>
        <v>0</v>
      </c>
    </row>
    <row r="1181" spans="1:15" ht="48" hidden="1" x14ac:dyDescent="0.3">
      <c r="A1181" s="1" t="s">
        <v>307</v>
      </c>
      <c r="B1181" s="1" t="s">
        <v>1395</v>
      </c>
      <c r="C1181" s="1" t="s">
        <v>902</v>
      </c>
      <c r="D1181" s="2" t="s">
        <v>1580</v>
      </c>
      <c r="E1181" s="3">
        <v>1151</v>
      </c>
      <c r="F1181" s="8" t="s">
        <v>307</v>
      </c>
      <c r="G1181" s="9" t="s">
        <v>1395</v>
      </c>
      <c r="H1181" s="9" t="s">
        <v>902</v>
      </c>
      <c r="I1181" s="10" t="s">
        <v>1580</v>
      </c>
      <c r="J1181" s="11">
        <v>1151</v>
      </c>
      <c r="K1181" t="b">
        <f t="shared" si="90"/>
        <v>1</v>
      </c>
      <c r="L1181" t="b">
        <f t="shared" si="91"/>
        <v>1</v>
      </c>
      <c r="M1181" t="b">
        <f t="shared" si="92"/>
        <v>1</v>
      </c>
      <c r="N1181" t="b">
        <f t="shared" si="93"/>
        <v>1</v>
      </c>
      <c r="O1181" s="13">
        <f t="shared" si="94"/>
        <v>0</v>
      </c>
    </row>
    <row r="1182" spans="1:15" ht="40.799999999999997" hidden="1" x14ac:dyDescent="0.3">
      <c r="A1182" s="1" t="s">
        <v>307</v>
      </c>
      <c r="B1182" s="1" t="s">
        <v>1395</v>
      </c>
      <c r="C1182" s="1" t="s">
        <v>906</v>
      </c>
      <c r="D1182" s="2" t="s">
        <v>1622</v>
      </c>
      <c r="E1182" s="3">
        <v>1151</v>
      </c>
      <c r="F1182" s="8" t="s">
        <v>307</v>
      </c>
      <c r="G1182" s="9" t="s">
        <v>1395</v>
      </c>
      <c r="H1182" s="9" t="s">
        <v>906</v>
      </c>
      <c r="I1182" s="10" t="s">
        <v>1622</v>
      </c>
      <c r="J1182" s="11">
        <v>1151</v>
      </c>
      <c r="K1182" t="b">
        <f t="shared" si="90"/>
        <v>1</v>
      </c>
      <c r="L1182" t="b">
        <f t="shared" si="91"/>
        <v>1</v>
      </c>
      <c r="M1182" t="b">
        <f t="shared" si="92"/>
        <v>1</v>
      </c>
      <c r="N1182" t="b">
        <f t="shared" si="93"/>
        <v>1</v>
      </c>
      <c r="O1182" s="13">
        <f t="shared" si="94"/>
        <v>0</v>
      </c>
    </row>
    <row r="1183" spans="1:15" ht="91.8" hidden="1" x14ac:dyDescent="0.3">
      <c r="A1183" s="1" t="s">
        <v>307</v>
      </c>
      <c r="B1183" s="1" t="s">
        <v>1395</v>
      </c>
      <c r="C1183" s="1" t="s">
        <v>907</v>
      </c>
      <c r="D1183" s="2" t="s">
        <v>1623</v>
      </c>
      <c r="E1183" s="3">
        <v>1151</v>
      </c>
      <c r="F1183" s="8" t="s">
        <v>307</v>
      </c>
      <c r="G1183" s="9" t="s">
        <v>1395</v>
      </c>
      <c r="H1183" s="9" t="s">
        <v>907</v>
      </c>
      <c r="I1183" s="10" t="s">
        <v>1623</v>
      </c>
      <c r="J1183" s="11">
        <v>1151</v>
      </c>
      <c r="K1183" t="b">
        <f t="shared" si="90"/>
        <v>1</v>
      </c>
      <c r="L1183" t="b">
        <f t="shared" si="91"/>
        <v>1</v>
      </c>
      <c r="M1183" t="b">
        <f t="shared" si="92"/>
        <v>1</v>
      </c>
      <c r="N1183" t="b">
        <f t="shared" si="93"/>
        <v>1</v>
      </c>
      <c r="O1183" s="13">
        <f t="shared" si="94"/>
        <v>0</v>
      </c>
    </row>
    <row r="1184" spans="1:15" ht="40.799999999999997" hidden="1" x14ac:dyDescent="0.3">
      <c r="A1184" s="1" t="s">
        <v>307</v>
      </c>
      <c r="B1184" s="1" t="s">
        <v>1395</v>
      </c>
      <c r="C1184" s="1" t="s">
        <v>905</v>
      </c>
      <c r="D1184" s="2" t="s">
        <v>1039</v>
      </c>
      <c r="E1184" s="3">
        <v>1151</v>
      </c>
      <c r="F1184" s="8" t="s">
        <v>307</v>
      </c>
      <c r="G1184" s="9" t="s">
        <v>1395</v>
      </c>
      <c r="H1184" s="9" t="s">
        <v>905</v>
      </c>
      <c r="I1184" s="10" t="s">
        <v>1039</v>
      </c>
      <c r="J1184" s="11">
        <v>1151</v>
      </c>
      <c r="K1184" t="b">
        <f t="shared" si="90"/>
        <v>1</v>
      </c>
      <c r="L1184" t="b">
        <f t="shared" si="91"/>
        <v>1</v>
      </c>
      <c r="M1184" t="b">
        <f t="shared" si="92"/>
        <v>1</v>
      </c>
      <c r="N1184" t="b">
        <f t="shared" si="93"/>
        <v>1</v>
      </c>
      <c r="O1184" s="13">
        <f t="shared" si="94"/>
        <v>0</v>
      </c>
    </row>
    <row r="1185" spans="1:15" ht="51" hidden="1" x14ac:dyDescent="0.3">
      <c r="A1185" s="1" t="s">
        <v>307</v>
      </c>
      <c r="B1185" s="1" t="s">
        <v>1395</v>
      </c>
      <c r="C1185" s="1" t="s">
        <v>62</v>
      </c>
      <c r="D1185" s="2" t="s">
        <v>1196</v>
      </c>
      <c r="E1185" s="3">
        <v>75</v>
      </c>
      <c r="F1185" s="8" t="s">
        <v>307</v>
      </c>
      <c r="G1185" s="9" t="s">
        <v>1395</v>
      </c>
      <c r="H1185" s="9" t="s">
        <v>62</v>
      </c>
      <c r="I1185" s="10" t="s">
        <v>1196</v>
      </c>
      <c r="J1185" s="11">
        <v>75</v>
      </c>
      <c r="K1185" t="b">
        <f t="shared" si="90"/>
        <v>1</v>
      </c>
      <c r="L1185" t="b">
        <f t="shared" si="91"/>
        <v>1</v>
      </c>
      <c r="M1185" t="b">
        <f t="shared" si="92"/>
        <v>1</v>
      </c>
      <c r="N1185" t="b">
        <f t="shared" si="93"/>
        <v>1</v>
      </c>
      <c r="O1185" s="13">
        <f t="shared" si="94"/>
        <v>0</v>
      </c>
    </row>
    <row r="1186" spans="1:15" ht="71.400000000000006" hidden="1" x14ac:dyDescent="0.3">
      <c r="A1186" s="1" t="s">
        <v>307</v>
      </c>
      <c r="B1186" s="1" t="s">
        <v>1395</v>
      </c>
      <c r="C1186" s="1" t="s">
        <v>527</v>
      </c>
      <c r="D1186" s="2" t="s">
        <v>114</v>
      </c>
      <c r="E1186" s="3">
        <v>75</v>
      </c>
      <c r="F1186" s="8" t="s">
        <v>307</v>
      </c>
      <c r="G1186" s="9" t="s">
        <v>1395</v>
      </c>
      <c r="H1186" s="9" t="s">
        <v>527</v>
      </c>
      <c r="I1186" s="10" t="s">
        <v>114</v>
      </c>
      <c r="J1186" s="11">
        <v>75</v>
      </c>
      <c r="K1186" t="b">
        <f t="shared" si="90"/>
        <v>1</v>
      </c>
      <c r="L1186" t="b">
        <f t="shared" si="91"/>
        <v>1</v>
      </c>
      <c r="M1186" t="b">
        <f t="shared" si="92"/>
        <v>1</v>
      </c>
      <c r="N1186" t="b">
        <f t="shared" si="93"/>
        <v>1</v>
      </c>
      <c r="O1186" s="13">
        <f t="shared" si="94"/>
        <v>0</v>
      </c>
    </row>
    <row r="1187" spans="1:15" ht="71.400000000000006" hidden="1" x14ac:dyDescent="0.3">
      <c r="A1187" s="1" t="s">
        <v>308</v>
      </c>
      <c r="B1187" s="1" t="s">
        <v>1417</v>
      </c>
      <c r="C1187" s="1" t="s">
        <v>167</v>
      </c>
      <c r="D1187" s="2" t="s">
        <v>1520</v>
      </c>
      <c r="E1187" s="3">
        <v>3487.4</v>
      </c>
      <c r="F1187" s="8" t="s">
        <v>308</v>
      </c>
      <c r="G1187" s="9" t="s">
        <v>1417</v>
      </c>
      <c r="H1187" s="9" t="s">
        <v>167</v>
      </c>
      <c r="I1187" s="10" t="s">
        <v>1520</v>
      </c>
      <c r="J1187" s="11">
        <v>3487.4</v>
      </c>
      <c r="K1187" t="b">
        <f t="shared" si="90"/>
        <v>1</v>
      </c>
      <c r="L1187" t="b">
        <f t="shared" si="91"/>
        <v>1</v>
      </c>
      <c r="M1187" t="b">
        <f t="shared" si="92"/>
        <v>1</v>
      </c>
      <c r="N1187" t="b">
        <f t="shared" si="93"/>
        <v>1</v>
      </c>
      <c r="O1187" s="13">
        <f t="shared" si="94"/>
        <v>0</v>
      </c>
    </row>
    <row r="1188" spans="1:15" ht="61.2" hidden="1" x14ac:dyDescent="0.3">
      <c r="A1188" s="1" t="s">
        <v>308</v>
      </c>
      <c r="B1188" s="1" t="s">
        <v>1417</v>
      </c>
      <c r="C1188" s="1" t="s">
        <v>230</v>
      </c>
      <c r="D1188" s="2" t="s">
        <v>1572</v>
      </c>
      <c r="E1188" s="3">
        <v>3487.4</v>
      </c>
      <c r="F1188" s="8" t="s">
        <v>308</v>
      </c>
      <c r="G1188" s="9" t="s">
        <v>1417</v>
      </c>
      <c r="H1188" s="9" t="s">
        <v>230</v>
      </c>
      <c r="I1188" s="10" t="s">
        <v>1572</v>
      </c>
      <c r="J1188" s="11">
        <v>3487.4</v>
      </c>
      <c r="K1188" t="b">
        <f t="shared" si="90"/>
        <v>1</v>
      </c>
      <c r="L1188" t="b">
        <f t="shared" si="91"/>
        <v>1</v>
      </c>
      <c r="M1188" t="b">
        <f t="shared" si="92"/>
        <v>1</v>
      </c>
      <c r="N1188" t="b">
        <f t="shared" si="93"/>
        <v>1</v>
      </c>
      <c r="O1188" s="13">
        <f t="shared" si="94"/>
        <v>0</v>
      </c>
    </row>
    <row r="1189" spans="1:15" ht="108" hidden="1" x14ac:dyDescent="0.3">
      <c r="A1189" s="1" t="s">
        <v>308</v>
      </c>
      <c r="B1189" s="1" t="s">
        <v>1417</v>
      </c>
      <c r="C1189" s="1" t="s">
        <v>239</v>
      </c>
      <c r="D1189" s="2" t="s">
        <v>1583</v>
      </c>
      <c r="E1189" s="3">
        <v>3487.4</v>
      </c>
      <c r="F1189" s="8" t="s">
        <v>308</v>
      </c>
      <c r="G1189" s="9" t="s">
        <v>1417</v>
      </c>
      <c r="H1189" s="9" t="s">
        <v>239</v>
      </c>
      <c r="I1189" s="10" t="s">
        <v>1583</v>
      </c>
      <c r="J1189" s="11">
        <v>3487.4</v>
      </c>
      <c r="K1189" t="b">
        <f t="shared" si="90"/>
        <v>1</v>
      </c>
      <c r="L1189" t="b">
        <f t="shared" si="91"/>
        <v>1</v>
      </c>
      <c r="M1189" t="b">
        <f t="shared" si="92"/>
        <v>1</v>
      </c>
      <c r="N1189" t="b">
        <f t="shared" si="93"/>
        <v>1</v>
      </c>
      <c r="O1189" s="13">
        <f t="shared" si="94"/>
        <v>0</v>
      </c>
    </row>
    <row r="1190" spans="1:15" ht="61.2" hidden="1" x14ac:dyDescent="0.3">
      <c r="A1190" s="1" t="s">
        <v>308</v>
      </c>
      <c r="B1190" s="1" t="s">
        <v>1417</v>
      </c>
      <c r="C1190" s="1" t="s">
        <v>236</v>
      </c>
      <c r="D1190" s="2" t="s">
        <v>785</v>
      </c>
      <c r="E1190" s="3">
        <v>3487.4</v>
      </c>
      <c r="F1190" s="8" t="s">
        <v>308</v>
      </c>
      <c r="G1190" s="9" t="s">
        <v>1417</v>
      </c>
      <c r="H1190" s="9" t="s">
        <v>236</v>
      </c>
      <c r="I1190" s="10" t="s">
        <v>785</v>
      </c>
      <c r="J1190" s="11">
        <v>3487.4</v>
      </c>
      <c r="K1190" t="b">
        <f t="shared" si="90"/>
        <v>1</v>
      </c>
      <c r="L1190" t="b">
        <f t="shared" si="91"/>
        <v>1</v>
      </c>
      <c r="M1190" t="b">
        <f t="shared" si="92"/>
        <v>1</v>
      </c>
      <c r="N1190" t="b">
        <f t="shared" si="93"/>
        <v>1</v>
      </c>
      <c r="O1190" s="13">
        <f t="shared" si="94"/>
        <v>0</v>
      </c>
    </row>
    <row r="1191" spans="1:15" ht="51" hidden="1" x14ac:dyDescent="0.3">
      <c r="A1191" s="1" t="s">
        <v>308</v>
      </c>
      <c r="B1191" s="1" t="s">
        <v>1417</v>
      </c>
      <c r="C1191" s="1" t="s">
        <v>62</v>
      </c>
      <c r="D1191" s="2" t="s">
        <v>1196</v>
      </c>
      <c r="E1191" s="3">
        <v>32</v>
      </c>
      <c r="F1191" s="8" t="s">
        <v>308</v>
      </c>
      <c r="G1191" s="9" t="s">
        <v>1417</v>
      </c>
      <c r="H1191" s="9" t="s">
        <v>62</v>
      </c>
      <c r="I1191" s="10" t="s">
        <v>1196</v>
      </c>
      <c r="J1191" s="11">
        <v>32</v>
      </c>
      <c r="K1191" t="b">
        <f t="shared" si="90"/>
        <v>1</v>
      </c>
      <c r="L1191" t="b">
        <f t="shared" si="91"/>
        <v>1</v>
      </c>
      <c r="M1191" t="b">
        <f t="shared" si="92"/>
        <v>1</v>
      </c>
      <c r="N1191" t="b">
        <f t="shared" si="93"/>
        <v>1</v>
      </c>
      <c r="O1191" s="13">
        <f t="shared" si="94"/>
        <v>0</v>
      </c>
    </row>
    <row r="1192" spans="1:15" ht="36" hidden="1" x14ac:dyDescent="0.3">
      <c r="A1192" s="1" t="s">
        <v>308</v>
      </c>
      <c r="B1192" s="1" t="s">
        <v>1417</v>
      </c>
      <c r="C1192" s="1" t="s">
        <v>83</v>
      </c>
      <c r="D1192" s="2" t="s">
        <v>1288</v>
      </c>
      <c r="E1192" s="3">
        <v>32</v>
      </c>
      <c r="F1192" s="8" t="s">
        <v>308</v>
      </c>
      <c r="G1192" s="9" t="s">
        <v>1417</v>
      </c>
      <c r="H1192" s="9" t="s">
        <v>83</v>
      </c>
      <c r="I1192" s="10" t="s">
        <v>1288</v>
      </c>
      <c r="J1192" s="11">
        <v>32</v>
      </c>
      <c r="K1192" t="b">
        <f t="shared" si="90"/>
        <v>1</v>
      </c>
      <c r="L1192" t="b">
        <f t="shared" si="91"/>
        <v>1</v>
      </c>
      <c r="M1192" t="b">
        <f t="shared" si="92"/>
        <v>1</v>
      </c>
      <c r="N1192" t="b">
        <f t="shared" si="93"/>
        <v>1</v>
      </c>
      <c r="O1192" s="13">
        <f t="shared" si="94"/>
        <v>0</v>
      </c>
    </row>
    <row r="1193" spans="1:15" ht="30.6" hidden="1" x14ac:dyDescent="0.3">
      <c r="A1193" s="1" t="s">
        <v>308</v>
      </c>
      <c r="B1193" s="1" t="s">
        <v>1417</v>
      </c>
      <c r="C1193" s="1" t="s">
        <v>1358</v>
      </c>
      <c r="D1193" s="2" t="s">
        <v>1359</v>
      </c>
      <c r="E1193" s="3">
        <v>32</v>
      </c>
      <c r="F1193" s="8" t="s">
        <v>308</v>
      </c>
      <c r="G1193" s="9" t="s">
        <v>1417</v>
      </c>
      <c r="H1193" s="9" t="s">
        <v>1358</v>
      </c>
      <c r="I1193" s="10" t="s">
        <v>1359</v>
      </c>
      <c r="J1193" s="11">
        <v>32</v>
      </c>
      <c r="K1193" t="b">
        <f t="shared" si="90"/>
        <v>1</v>
      </c>
      <c r="L1193" t="b">
        <f t="shared" si="91"/>
        <v>1</v>
      </c>
      <c r="M1193" t="b">
        <f t="shared" si="92"/>
        <v>1</v>
      </c>
      <c r="N1193" t="b">
        <f t="shared" si="93"/>
        <v>1</v>
      </c>
      <c r="O1193" s="13">
        <f t="shared" si="94"/>
        <v>0</v>
      </c>
    </row>
    <row r="1194" spans="1:15" ht="61.2" hidden="1" x14ac:dyDescent="0.3">
      <c r="A1194" s="1" t="s">
        <v>308</v>
      </c>
      <c r="B1194" s="1" t="s">
        <v>1417</v>
      </c>
      <c r="C1194" s="1" t="s">
        <v>65</v>
      </c>
      <c r="D1194" s="2" t="s">
        <v>1228</v>
      </c>
      <c r="E1194" s="3">
        <v>38277.9</v>
      </c>
      <c r="F1194" s="8" t="s">
        <v>308</v>
      </c>
      <c r="G1194" s="9" t="s">
        <v>1417</v>
      </c>
      <c r="H1194" s="9" t="s">
        <v>65</v>
      </c>
      <c r="I1194" s="10" t="s">
        <v>1228</v>
      </c>
      <c r="J1194" s="11">
        <v>38277.9</v>
      </c>
      <c r="K1194" t="b">
        <f t="shared" si="90"/>
        <v>1</v>
      </c>
      <c r="L1194" t="b">
        <f t="shared" si="91"/>
        <v>1</v>
      </c>
      <c r="M1194" t="b">
        <f t="shared" si="92"/>
        <v>1</v>
      </c>
      <c r="N1194" t="b">
        <f t="shared" si="93"/>
        <v>1</v>
      </c>
      <c r="O1194" s="13">
        <f t="shared" si="94"/>
        <v>0</v>
      </c>
    </row>
    <row r="1195" spans="1:15" ht="36" hidden="1" x14ac:dyDescent="0.3">
      <c r="A1195" s="1" t="s">
        <v>308</v>
      </c>
      <c r="B1195" s="1" t="s">
        <v>1417</v>
      </c>
      <c r="C1195" s="1" t="s">
        <v>240</v>
      </c>
      <c r="D1195" s="2" t="s">
        <v>1230</v>
      </c>
      <c r="E1195" s="3">
        <v>38277.9</v>
      </c>
      <c r="F1195" s="8" t="s">
        <v>308</v>
      </c>
      <c r="G1195" s="9" t="s">
        <v>1417</v>
      </c>
      <c r="H1195" s="9" t="s">
        <v>240</v>
      </c>
      <c r="I1195" s="10" t="s">
        <v>1230</v>
      </c>
      <c r="J1195" s="11">
        <v>38277.9</v>
      </c>
      <c r="K1195" t="b">
        <f t="shared" si="90"/>
        <v>1</v>
      </c>
      <c r="L1195" t="b">
        <f t="shared" si="91"/>
        <v>1</v>
      </c>
      <c r="M1195" t="b">
        <f t="shared" si="92"/>
        <v>1</v>
      </c>
      <c r="N1195" t="b">
        <f t="shared" si="93"/>
        <v>1</v>
      </c>
      <c r="O1195" s="13">
        <f t="shared" si="94"/>
        <v>0</v>
      </c>
    </row>
    <row r="1196" spans="1:15" ht="51" hidden="1" x14ac:dyDescent="0.3">
      <c r="A1196" s="1" t="s">
        <v>308</v>
      </c>
      <c r="B1196" s="1" t="s">
        <v>1417</v>
      </c>
      <c r="C1196" s="1" t="s">
        <v>237</v>
      </c>
      <c r="D1196" s="2" t="s">
        <v>1221</v>
      </c>
      <c r="E1196" s="3">
        <v>34938.1</v>
      </c>
      <c r="F1196" s="8" t="s">
        <v>308</v>
      </c>
      <c r="G1196" s="9" t="s">
        <v>1417</v>
      </c>
      <c r="H1196" s="9" t="s">
        <v>237</v>
      </c>
      <c r="I1196" s="10" t="s">
        <v>1221</v>
      </c>
      <c r="J1196" s="11">
        <v>34938.1</v>
      </c>
      <c r="K1196" t="b">
        <f t="shared" si="90"/>
        <v>1</v>
      </c>
      <c r="L1196" t="b">
        <f t="shared" si="91"/>
        <v>1</v>
      </c>
      <c r="M1196" t="b">
        <f t="shared" si="92"/>
        <v>1</v>
      </c>
      <c r="N1196" t="b">
        <f t="shared" si="93"/>
        <v>1</v>
      </c>
      <c r="O1196" s="13">
        <f t="shared" si="94"/>
        <v>0</v>
      </c>
    </row>
    <row r="1197" spans="1:15" ht="40.799999999999997" hidden="1" x14ac:dyDescent="0.3">
      <c r="A1197" s="1" t="s">
        <v>308</v>
      </c>
      <c r="B1197" s="1" t="s">
        <v>1417</v>
      </c>
      <c r="C1197" s="1" t="s">
        <v>238</v>
      </c>
      <c r="D1197" s="2" t="s">
        <v>1222</v>
      </c>
      <c r="E1197" s="3">
        <v>3339.8</v>
      </c>
      <c r="F1197" s="8" t="s">
        <v>308</v>
      </c>
      <c r="G1197" s="9" t="s">
        <v>1417</v>
      </c>
      <c r="H1197" s="9" t="s">
        <v>238</v>
      </c>
      <c r="I1197" s="10" t="s">
        <v>1222</v>
      </c>
      <c r="J1197" s="11">
        <v>3339.8</v>
      </c>
      <c r="K1197" t="b">
        <f t="shared" si="90"/>
        <v>1</v>
      </c>
      <c r="L1197" t="b">
        <f t="shared" si="91"/>
        <v>1</v>
      </c>
      <c r="M1197" t="b">
        <f t="shared" si="92"/>
        <v>1</v>
      </c>
      <c r="N1197" t="b">
        <f t="shared" si="93"/>
        <v>1</v>
      </c>
      <c r="O1197" s="13">
        <f t="shared" si="94"/>
        <v>0</v>
      </c>
    </row>
    <row r="1198" spans="1:15" ht="40.799999999999997" hidden="1" x14ac:dyDescent="0.3">
      <c r="A1198" s="1" t="s">
        <v>308</v>
      </c>
      <c r="B1198" s="1" t="s">
        <v>1393</v>
      </c>
      <c r="C1198" s="1" t="s">
        <v>181</v>
      </c>
      <c r="D1198" s="2" t="s">
        <v>1523</v>
      </c>
      <c r="E1198" s="3">
        <v>14626.499999999998</v>
      </c>
      <c r="F1198" s="8" t="s">
        <v>308</v>
      </c>
      <c r="G1198" s="9" t="s">
        <v>1393</v>
      </c>
      <c r="H1198" s="9" t="s">
        <v>181</v>
      </c>
      <c r="I1198" s="10" t="s">
        <v>1523</v>
      </c>
      <c r="J1198" s="11">
        <v>14626.5</v>
      </c>
      <c r="K1198" t="b">
        <f t="shared" si="90"/>
        <v>1</v>
      </c>
      <c r="L1198" t="b">
        <f t="shared" si="91"/>
        <v>1</v>
      </c>
      <c r="M1198" t="b">
        <f t="shared" si="92"/>
        <v>1</v>
      </c>
      <c r="N1198" t="b">
        <f t="shared" si="93"/>
        <v>1</v>
      </c>
      <c r="O1198" s="13">
        <f t="shared" si="94"/>
        <v>0</v>
      </c>
    </row>
    <row r="1199" spans="1:15" ht="40.799999999999997" hidden="1" x14ac:dyDescent="0.3">
      <c r="A1199" s="1" t="s">
        <v>308</v>
      </c>
      <c r="B1199" s="1" t="s">
        <v>1393</v>
      </c>
      <c r="C1199" s="1" t="s">
        <v>247</v>
      </c>
      <c r="D1199" s="2" t="s">
        <v>1584</v>
      </c>
      <c r="E1199" s="3">
        <v>14506.499999999998</v>
      </c>
      <c r="F1199" s="8" t="s">
        <v>308</v>
      </c>
      <c r="G1199" s="9" t="s">
        <v>1393</v>
      </c>
      <c r="H1199" s="9" t="s">
        <v>247</v>
      </c>
      <c r="I1199" s="10" t="s">
        <v>1584</v>
      </c>
      <c r="J1199" s="11">
        <v>14506.5</v>
      </c>
      <c r="K1199" t="b">
        <f t="shared" si="90"/>
        <v>1</v>
      </c>
      <c r="L1199" t="b">
        <f t="shared" si="91"/>
        <v>1</v>
      </c>
      <c r="M1199" t="b">
        <f t="shared" si="92"/>
        <v>1</v>
      </c>
      <c r="N1199" t="b">
        <f t="shared" si="93"/>
        <v>1</v>
      </c>
      <c r="O1199" s="13">
        <f t="shared" si="94"/>
        <v>0</v>
      </c>
    </row>
    <row r="1200" spans="1:15" ht="102" hidden="1" x14ac:dyDescent="0.3">
      <c r="A1200" s="1" t="s">
        <v>308</v>
      </c>
      <c r="B1200" s="1" t="s">
        <v>1393</v>
      </c>
      <c r="C1200" s="1" t="s">
        <v>248</v>
      </c>
      <c r="D1200" s="2" t="s">
        <v>1585</v>
      </c>
      <c r="E1200" s="3">
        <v>729.9</v>
      </c>
      <c r="F1200" s="8" t="s">
        <v>308</v>
      </c>
      <c r="G1200" s="9" t="s">
        <v>1393</v>
      </c>
      <c r="H1200" s="9" t="s">
        <v>248</v>
      </c>
      <c r="I1200" s="10" t="s">
        <v>1585</v>
      </c>
      <c r="J1200" s="11">
        <v>729.9</v>
      </c>
      <c r="K1200" t="b">
        <f t="shared" si="90"/>
        <v>1</v>
      </c>
      <c r="L1200" t="b">
        <f t="shared" si="91"/>
        <v>1</v>
      </c>
      <c r="M1200" t="b">
        <f t="shared" si="92"/>
        <v>1</v>
      </c>
      <c r="N1200" t="b">
        <f t="shared" si="93"/>
        <v>1</v>
      </c>
      <c r="O1200" s="13">
        <f t="shared" si="94"/>
        <v>0</v>
      </c>
    </row>
    <row r="1201" spans="1:15" ht="102" hidden="1" x14ac:dyDescent="0.3">
      <c r="A1201" s="1" t="s">
        <v>308</v>
      </c>
      <c r="B1201" s="1" t="s">
        <v>1393</v>
      </c>
      <c r="C1201" s="1" t="s">
        <v>241</v>
      </c>
      <c r="D1201" s="2" t="s">
        <v>1271</v>
      </c>
      <c r="E1201" s="3">
        <v>221.5</v>
      </c>
      <c r="F1201" s="8" t="s">
        <v>308</v>
      </c>
      <c r="G1201" s="9" t="s">
        <v>1393</v>
      </c>
      <c r="H1201" s="9" t="s">
        <v>241</v>
      </c>
      <c r="I1201" s="10" t="s">
        <v>1271</v>
      </c>
      <c r="J1201" s="11">
        <v>221.5</v>
      </c>
      <c r="K1201" t="b">
        <f t="shared" si="90"/>
        <v>1</v>
      </c>
      <c r="L1201" t="b">
        <f t="shared" si="91"/>
        <v>1</v>
      </c>
      <c r="M1201" t="b">
        <f t="shared" si="92"/>
        <v>1</v>
      </c>
      <c r="N1201" t="b">
        <f t="shared" si="93"/>
        <v>1</v>
      </c>
      <c r="O1201" s="13">
        <f t="shared" si="94"/>
        <v>0</v>
      </c>
    </row>
    <row r="1202" spans="1:15" ht="71.400000000000006" hidden="1" x14ac:dyDescent="0.3">
      <c r="A1202" s="1" t="s">
        <v>308</v>
      </c>
      <c r="B1202" s="1" t="s">
        <v>1393</v>
      </c>
      <c r="C1202" s="1" t="s">
        <v>242</v>
      </c>
      <c r="D1202" s="2" t="s">
        <v>688</v>
      </c>
      <c r="E1202" s="3">
        <v>380.4</v>
      </c>
      <c r="F1202" s="8" t="s">
        <v>308</v>
      </c>
      <c r="G1202" s="9" t="s">
        <v>1393</v>
      </c>
      <c r="H1202" s="9" t="s">
        <v>242</v>
      </c>
      <c r="I1202" s="10" t="s">
        <v>688</v>
      </c>
      <c r="J1202" s="11">
        <v>380.4</v>
      </c>
      <c r="K1202" t="b">
        <f t="shared" si="90"/>
        <v>1</v>
      </c>
      <c r="L1202" t="b">
        <f t="shared" si="91"/>
        <v>1</v>
      </c>
      <c r="M1202" t="b">
        <f t="shared" si="92"/>
        <v>1</v>
      </c>
      <c r="N1202" t="b">
        <f t="shared" si="93"/>
        <v>1</v>
      </c>
      <c r="O1202" s="13">
        <f t="shared" si="94"/>
        <v>0</v>
      </c>
    </row>
    <row r="1203" spans="1:15" ht="91.8" hidden="1" x14ac:dyDescent="0.3">
      <c r="A1203" s="1" t="s">
        <v>308</v>
      </c>
      <c r="B1203" s="1" t="s">
        <v>1393</v>
      </c>
      <c r="C1203" s="1" t="s">
        <v>243</v>
      </c>
      <c r="D1203" s="2" t="s">
        <v>689</v>
      </c>
      <c r="E1203" s="3">
        <v>128</v>
      </c>
      <c r="F1203" s="8" t="s">
        <v>308</v>
      </c>
      <c r="G1203" s="9" t="s">
        <v>1393</v>
      </c>
      <c r="H1203" s="9" t="s">
        <v>243</v>
      </c>
      <c r="I1203" s="10" t="s">
        <v>689</v>
      </c>
      <c r="J1203" s="11">
        <v>128</v>
      </c>
      <c r="K1203" t="b">
        <f t="shared" si="90"/>
        <v>1</v>
      </c>
      <c r="L1203" t="b">
        <f t="shared" si="91"/>
        <v>1</v>
      </c>
      <c r="M1203" t="b">
        <f t="shared" si="92"/>
        <v>1</v>
      </c>
      <c r="N1203" t="b">
        <f t="shared" si="93"/>
        <v>1</v>
      </c>
      <c r="O1203" s="13">
        <f t="shared" si="94"/>
        <v>0</v>
      </c>
    </row>
    <row r="1204" spans="1:15" ht="96" hidden="1" x14ac:dyDescent="0.3">
      <c r="A1204" s="1" t="s">
        <v>308</v>
      </c>
      <c r="B1204" s="1" t="s">
        <v>1393</v>
      </c>
      <c r="C1204" s="1" t="s">
        <v>249</v>
      </c>
      <c r="D1204" s="2" t="s">
        <v>1586</v>
      </c>
      <c r="E1204" s="3">
        <v>4250.8999999999996</v>
      </c>
      <c r="F1204" s="8" t="s">
        <v>308</v>
      </c>
      <c r="G1204" s="9" t="s">
        <v>1393</v>
      </c>
      <c r="H1204" s="9" t="s">
        <v>249</v>
      </c>
      <c r="I1204" s="10" t="s">
        <v>1586</v>
      </c>
      <c r="J1204" s="11">
        <v>4250.8999999999996</v>
      </c>
      <c r="K1204" t="b">
        <f t="shared" si="90"/>
        <v>1</v>
      </c>
      <c r="L1204" t="b">
        <f t="shared" si="91"/>
        <v>1</v>
      </c>
      <c r="M1204" t="b">
        <f t="shared" si="92"/>
        <v>1</v>
      </c>
      <c r="N1204" t="b">
        <f t="shared" si="93"/>
        <v>1</v>
      </c>
      <c r="O1204" s="13">
        <f t="shared" si="94"/>
        <v>0</v>
      </c>
    </row>
    <row r="1205" spans="1:15" ht="61.2" hidden="1" x14ac:dyDescent="0.3">
      <c r="A1205" s="1" t="s">
        <v>308</v>
      </c>
      <c r="B1205" s="1" t="s">
        <v>1393</v>
      </c>
      <c r="C1205" s="1" t="s">
        <v>244</v>
      </c>
      <c r="D1205" s="2" t="s">
        <v>692</v>
      </c>
      <c r="E1205" s="3">
        <v>4028.9</v>
      </c>
      <c r="F1205" s="8" t="s">
        <v>308</v>
      </c>
      <c r="G1205" s="9" t="s">
        <v>1393</v>
      </c>
      <c r="H1205" s="9" t="s">
        <v>244</v>
      </c>
      <c r="I1205" s="10" t="s">
        <v>692</v>
      </c>
      <c r="J1205" s="11">
        <v>4028.9</v>
      </c>
      <c r="K1205" t="b">
        <f t="shared" si="90"/>
        <v>1</v>
      </c>
      <c r="L1205" t="b">
        <f t="shared" si="91"/>
        <v>1</v>
      </c>
      <c r="M1205" t="b">
        <f t="shared" si="92"/>
        <v>1</v>
      </c>
      <c r="N1205" t="b">
        <f t="shared" si="93"/>
        <v>1</v>
      </c>
      <c r="O1205" s="13">
        <f t="shared" si="94"/>
        <v>0</v>
      </c>
    </row>
    <row r="1206" spans="1:15" ht="61.2" hidden="1" x14ac:dyDescent="0.3">
      <c r="A1206" s="1" t="s">
        <v>308</v>
      </c>
      <c r="B1206" s="1" t="s">
        <v>1393</v>
      </c>
      <c r="C1206" s="1" t="s">
        <v>245</v>
      </c>
      <c r="D1206" s="2" t="s">
        <v>1387</v>
      </c>
      <c r="E1206" s="3">
        <v>222</v>
      </c>
      <c r="F1206" s="8" t="s">
        <v>308</v>
      </c>
      <c r="G1206" s="9" t="s">
        <v>1393</v>
      </c>
      <c r="H1206" s="9" t="s">
        <v>245</v>
      </c>
      <c r="I1206" s="10" t="s">
        <v>1387</v>
      </c>
      <c r="J1206" s="11">
        <v>222</v>
      </c>
      <c r="K1206" t="b">
        <f t="shared" si="90"/>
        <v>1</v>
      </c>
      <c r="L1206" t="b">
        <f t="shared" si="91"/>
        <v>1</v>
      </c>
      <c r="M1206" t="b">
        <f t="shared" si="92"/>
        <v>1</v>
      </c>
      <c r="N1206" t="b">
        <f t="shared" si="93"/>
        <v>1</v>
      </c>
      <c r="O1206" s="13">
        <f t="shared" si="94"/>
        <v>0</v>
      </c>
    </row>
    <row r="1207" spans="1:15" ht="72" hidden="1" x14ac:dyDescent="0.3">
      <c r="A1207" s="1" t="s">
        <v>308</v>
      </c>
      <c r="B1207" s="1" t="s">
        <v>1393</v>
      </c>
      <c r="C1207" s="1" t="s">
        <v>250</v>
      </c>
      <c r="D1207" s="2" t="s">
        <v>1587</v>
      </c>
      <c r="E1207" s="3">
        <v>9525.6999999999989</v>
      </c>
      <c r="F1207" s="8" t="s">
        <v>308</v>
      </c>
      <c r="G1207" s="9" t="s">
        <v>1393</v>
      </c>
      <c r="H1207" s="9" t="s">
        <v>250</v>
      </c>
      <c r="I1207" s="10" t="s">
        <v>1587</v>
      </c>
      <c r="J1207" s="11">
        <v>9525.7000000000007</v>
      </c>
      <c r="K1207" t="b">
        <f t="shared" si="90"/>
        <v>1</v>
      </c>
      <c r="L1207" t="b">
        <f t="shared" si="91"/>
        <v>1</v>
      </c>
      <c r="M1207" t="b">
        <f t="shared" si="92"/>
        <v>1</v>
      </c>
      <c r="N1207" t="b">
        <f t="shared" si="93"/>
        <v>1</v>
      </c>
      <c r="O1207" s="13">
        <f t="shared" si="94"/>
        <v>0</v>
      </c>
    </row>
    <row r="1208" spans="1:15" ht="40.799999999999997" hidden="1" x14ac:dyDescent="0.3">
      <c r="A1208" s="1" t="s">
        <v>308</v>
      </c>
      <c r="B1208" s="1" t="s">
        <v>1393</v>
      </c>
      <c r="C1208" s="1" t="s">
        <v>246</v>
      </c>
      <c r="D1208" s="2" t="s">
        <v>694</v>
      </c>
      <c r="E1208" s="3">
        <v>9525.6999999999989</v>
      </c>
      <c r="F1208" s="8" t="s">
        <v>308</v>
      </c>
      <c r="G1208" s="9" t="s">
        <v>1393</v>
      </c>
      <c r="H1208" s="9" t="s">
        <v>246</v>
      </c>
      <c r="I1208" s="10" t="s">
        <v>694</v>
      </c>
      <c r="J1208" s="11">
        <v>9525.7000000000007</v>
      </c>
      <c r="K1208" t="b">
        <f t="shared" si="90"/>
        <v>1</v>
      </c>
      <c r="L1208" t="b">
        <f t="shared" si="91"/>
        <v>1</v>
      </c>
      <c r="M1208" t="b">
        <f t="shared" si="92"/>
        <v>1</v>
      </c>
      <c r="N1208" t="b">
        <f t="shared" si="93"/>
        <v>1</v>
      </c>
      <c r="O1208" s="13">
        <f t="shared" si="94"/>
        <v>0</v>
      </c>
    </row>
    <row r="1209" spans="1:15" ht="51" hidden="1" x14ac:dyDescent="0.3">
      <c r="A1209" s="1" t="s">
        <v>308</v>
      </c>
      <c r="B1209" s="1" t="s">
        <v>1393</v>
      </c>
      <c r="C1209" s="1" t="s">
        <v>182</v>
      </c>
      <c r="D1209" s="2" t="s">
        <v>1524</v>
      </c>
      <c r="E1209" s="3">
        <v>120</v>
      </c>
      <c r="F1209" s="8" t="s">
        <v>308</v>
      </c>
      <c r="G1209" s="9" t="s">
        <v>1393</v>
      </c>
      <c r="H1209" s="9" t="s">
        <v>182</v>
      </c>
      <c r="I1209" s="10" t="s">
        <v>1524</v>
      </c>
      <c r="J1209" s="11">
        <v>120</v>
      </c>
      <c r="K1209" t="b">
        <f t="shared" si="90"/>
        <v>1</v>
      </c>
      <c r="L1209" t="b">
        <f t="shared" si="91"/>
        <v>1</v>
      </c>
      <c r="M1209" t="b">
        <f t="shared" si="92"/>
        <v>1</v>
      </c>
      <c r="N1209" t="b">
        <f t="shared" si="93"/>
        <v>1</v>
      </c>
      <c r="O1209" s="13">
        <f t="shared" si="94"/>
        <v>0</v>
      </c>
    </row>
    <row r="1210" spans="1:15" ht="91.8" hidden="1" x14ac:dyDescent="0.3">
      <c r="A1210" s="1" t="s">
        <v>308</v>
      </c>
      <c r="B1210" s="1" t="s">
        <v>1393</v>
      </c>
      <c r="C1210" s="1" t="s">
        <v>183</v>
      </c>
      <c r="D1210" s="2" t="s">
        <v>1525</v>
      </c>
      <c r="E1210" s="3">
        <v>120</v>
      </c>
      <c r="F1210" s="8" t="s">
        <v>308</v>
      </c>
      <c r="G1210" s="9" t="s">
        <v>1393</v>
      </c>
      <c r="H1210" s="9" t="s">
        <v>183</v>
      </c>
      <c r="I1210" s="10" t="s">
        <v>1525</v>
      </c>
      <c r="J1210" s="11">
        <v>120</v>
      </c>
      <c r="K1210" t="b">
        <f t="shared" si="90"/>
        <v>1</v>
      </c>
      <c r="L1210" t="b">
        <f t="shared" si="91"/>
        <v>1</v>
      </c>
      <c r="M1210" t="b">
        <f t="shared" si="92"/>
        <v>1</v>
      </c>
      <c r="N1210" t="b">
        <f t="shared" si="93"/>
        <v>1</v>
      </c>
      <c r="O1210" s="13">
        <f t="shared" si="94"/>
        <v>0</v>
      </c>
    </row>
    <row r="1211" spans="1:15" ht="132.6" hidden="1" x14ac:dyDescent="0.3">
      <c r="A1211" s="1" t="s">
        <v>308</v>
      </c>
      <c r="B1211" s="1" t="s">
        <v>1393</v>
      </c>
      <c r="C1211" s="1" t="s">
        <v>198</v>
      </c>
      <c r="D1211" s="2" t="s">
        <v>697</v>
      </c>
      <c r="E1211" s="3">
        <v>25</v>
      </c>
      <c r="F1211" s="8" t="s">
        <v>308</v>
      </c>
      <c r="G1211" s="9" t="s">
        <v>1393</v>
      </c>
      <c r="H1211" s="9" t="s">
        <v>198</v>
      </c>
      <c r="I1211" s="10" t="s">
        <v>697</v>
      </c>
      <c r="J1211" s="11">
        <v>25</v>
      </c>
      <c r="K1211" t="b">
        <f t="shared" si="90"/>
        <v>1</v>
      </c>
      <c r="L1211" t="b">
        <f t="shared" si="91"/>
        <v>1</v>
      </c>
      <c r="M1211" t="b">
        <f t="shared" si="92"/>
        <v>1</v>
      </c>
      <c r="N1211" t="b">
        <f t="shared" si="93"/>
        <v>1</v>
      </c>
      <c r="O1211" s="13">
        <f t="shared" si="94"/>
        <v>0</v>
      </c>
    </row>
    <row r="1212" spans="1:15" ht="112.2" hidden="1" x14ac:dyDescent="0.3">
      <c r="A1212" s="1" t="s">
        <v>308</v>
      </c>
      <c r="B1212" s="1" t="s">
        <v>1393</v>
      </c>
      <c r="C1212" s="1" t="s">
        <v>170</v>
      </c>
      <c r="D1212" s="2" t="s">
        <v>698</v>
      </c>
      <c r="E1212" s="3">
        <v>95</v>
      </c>
      <c r="F1212" s="8" t="s">
        <v>308</v>
      </c>
      <c r="G1212" s="9" t="s">
        <v>1393</v>
      </c>
      <c r="H1212" s="9" t="s">
        <v>170</v>
      </c>
      <c r="I1212" s="10" t="s">
        <v>698</v>
      </c>
      <c r="J1212" s="11">
        <v>95</v>
      </c>
      <c r="K1212" t="b">
        <f t="shared" si="90"/>
        <v>1</v>
      </c>
      <c r="L1212" t="b">
        <f t="shared" si="91"/>
        <v>1</v>
      </c>
      <c r="M1212" t="b">
        <f t="shared" si="92"/>
        <v>1</v>
      </c>
      <c r="N1212" t="b">
        <f t="shared" si="93"/>
        <v>1</v>
      </c>
      <c r="O1212" s="13">
        <f t="shared" si="94"/>
        <v>0</v>
      </c>
    </row>
    <row r="1213" spans="1:15" ht="30.6" hidden="1" x14ac:dyDescent="0.3">
      <c r="A1213" s="1" t="s">
        <v>308</v>
      </c>
      <c r="B1213" s="1" t="s">
        <v>1418</v>
      </c>
      <c r="C1213" s="1" t="s">
        <v>184</v>
      </c>
      <c r="D1213" s="2" t="s">
        <v>1526</v>
      </c>
      <c r="E1213" s="3">
        <v>32.200000000000003</v>
      </c>
      <c r="F1213" s="8" t="s">
        <v>308</v>
      </c>
      <c r="G1213" s="9" t="s">
        <v>1418</v>
      </c>
      <c r="H1213" s="9" t="s">
        <v>184</v>
      </c>
      <c r="I1213" s="10" t="s">
        <v>1526</v>
      </c>
      <c r="J1213" s="11">
        <v>32.200000000000003</v>
      </c>
      <c r="K1213" t="b">
        <f t="shared" si="90"/>
        <v>1</v>
      </c>
      <c r="L1213" t="b">
        <f t="shared" si="91"/>
        <v>1</v>
      </c>
      <c r="M1213" t="b">
        <f t="shared" si="92"/>
        <v>1</v>
      </c>
      <c r="N1213" t="b">
        <f t="shared" si="93"/>
        <v>1</v>
      </c>
      <c r="O1213" s="13">
        <f t="shared" si="94"/>
        <v>0</v>
      </c>
    </row>
    <row r="1214" spans="1:15" ht="112.2" hidden="1" x14ac:dyDescent="0.3">
      <c r="A1214" s="1" t="s">
        <v>308</v>
      </c>
      <c r="B1214" s="1" t="s">
        <v>1418</v>
      </c>
      <c r="C1214" s="1" t="s">
        <v>252</v>
      </c>
      <c r="D1214" s="2" t="s">
        <v>1588</v>
      </c>
      <c r="E1214" s="3">
        <v>32.200000000000003</v>
      </c>
      <c r="F1214" s="8" t="s">
        <v>308</v>
      </c>
      <c r="G1214" s="9" t="s">
        <v>1418</v>
      </c>
      <c r="H1214" s="9" t="s">
        <v>252</v>
      </c>
      <c r="I1214" s="10" t="s">
        <v>1588</v>
      </c>
      <c r="J1214" s="11">
        <v>32.200000000000003</v>
      </c>
      <c r="K1214" t="b">
        <f t="shared" si="90"/>
        <v>1</v>
      </c>
      <c r="L1214" t="b">
        <f t="shared" si="91"/>
        <v>1</v>
      </c>
      <c r="M1214" t="b">
        <f t="shared" si="92"/>
        <v>1</v>
      </c>
      <c r="N1214" t="b">
        <f t="shared" si="93"/>
        <v>1</v>
      </c>
      <c r="O1214" s="13">
        <f t="shared" si="94"/>
        <v>0</v>
      </c>
    </row>
    <row r="1215" spans="1:15" ht="81.599999999999994" hidden="1" x14ac:dyDescent="0.3">
      <c r="A1215" s="1" t="s">
        <v>308</v>
      </c>
      <c r="B1215" s="1" t="s">
        <v>1418</v>
      </c>
      <c r="C1215" s="1" t="s">
        <v>253</v>
      </c>
      <c r="D1215" s="2" t="s">
        <v>1589</v>
      </c>
      <c r="E1215" s="3">
        <v>32.200000000000003</v>
      </c>
      <c r="F1215" s="8" t="s">
        <v>308</v>
      </c>
      <c r="G1215" s="9" t="s">
        <v>1418</v>
      </c>
      <c r="H1215" s="9" t="s">
        <v>253</v>
      </c>
      <c r="I1215" s="10" t="s">
        <v>1589</v>
      </c>
      <c r="J1215" s="11">
        <v>32.200000000000003</v>
      </c>
      <c r="K1215" t="b">
        <f t="shared" si="90"/>
        <v>1</v>
      </c>
      <c r="L1215" t="b">
        <f t="shared" si="91"/>
        <v>1</v>
      </c>
      <c r="M1215" t="b">
        <f t="shared" si="92"/>
        <v>1</v>
      </c>
      <c r="N1215" t="b">
        <f t="shared" si="93"/>
        <v>1</v>
      </c>
      <c r="O1215" s="13">
        <f t="shared" si="94"/>
        <v>0</v>
      </c>
    </row>
    <row r="1216" spans="1:15" ht="40.799999999999997" hidden="1" x14ac:dyDescent="0.3">
      <c r="A1216" s="1" t="s">
        <v>308</v>
      </c>
      <c r="B1216" s="1" t="s">
        <v>1418</v>
      </c>
      <c r="C1216" s="1" t="s">
        <v>251</v>
      </c>
      <c r="D1216" s="2" t="s">
        <v>718</v>
      </c>
      <c r="E1216" s="3">
        <v>32.200000000000003</v>
      </c>
      <c r="F1216" s="8" t="s">
        <v>308</v>
      </c>
      <c r="G1216" s="9" t="s">
        <v>1418</v>
      </c>
      <c r="H1216" s="9" t="s">
        <v>251</v>
      </c>
      <c r="I1216" s="10" t="s">
        <v>718</v>
      </c>
      <c r="J1216" s="11">
        <v>32.200000000000003</v>
      </c>
      <c r="K1216" t="b">
        <f t="shared" si="90"/>
        <v>1</v>
      </c>
      <c r="L1216" t="b">
        <f t="shared" si="91"/>
        <v>1</v>
      </c>
      <c r="M1216" t="b">
        <f t="shared" si="92"/>
        <v>1</v>
      </c>
      <c r="N1216" t="b">
        <f t="shared" si="93"/>
        <v>1</v>
      </c>
      <c r="O1216" s="13">
        <f t="shared" si="94"/>
        <v>0</v>
      </c>
    </row>
    <row r="1217" spans="1:15" ht="30.6" hidden="1" x14ac:dyDescent="0.3">
      <c r="A1217" s="1" t="s">
        <v>308</v>
      </c>
      <c r="B1217" s="1" t="s">
        <v>1419</v>
      </c>
      <c r="C1217" s="1" t="s">
        <v>184</v>
      </c>
      <c r="D1217" s="2" t="s">
        <v>1526</v>
      </c>
      <c r="E1217" s="3">
        <v>716.30000000000007</v>
      </c>
      <c r="F1217" s="8" t="s">
        <v>308</v>
      </c>
      <c r="G1217" s="9" t="s">
        <v>1419</v>
      </c>
      <c r="H1217" s="9" t="s">
        <v>184</v>
      </c>
      <c r="I1217" s="10" t="s">
        <v>1526</v>
      </c>
      <c r="J1217" s="11">
        <v>716.3</v>
      </c>
      <c r="K1217" t="b">
        <f t="shared" si="90"/>
        <v>1</v>
      </c>
      <c r="L1217" t="b">
        <f t="shared" si="91"/>
        <v>1</v>
      </c>
      <c r="M1217" t="b">
        <f t="shared" si="92"/>
        <v>1</v>
      </c>
      <c r="N1217" t="b">
        <f t="shared" si="93"/>
        <v>1</v>
      </c>
      <c r="O1217" s="13">
        <f t="shared" si="94"/>
        <v>0</v>
      </c>
    </row>
    <row r="1218" spans="1:15" ht="61.2" hidden="1" x14ac:dyDescent="0.3">
      <c r="A1218" s="1" t="s">
        <v>308</v>
      </c>
      <c r="B1218" s="1" t="s">
        <v>1419</v>
      </c>
      <c r="C1218" s="1" t="s">
        <v>255</v>
      </c>
      <c r="D1218" s="2" t="s">
        <v>1590</v>
      </c>
      <c r="E1218" s="3">
        <v>716.30000000000007</v>
      </c>
      <c r="F1218" s="8" t="s">
        <v>308</v>
      </c>
      <c r="G1218" s="9" t="s">
        <v>1419</v>
      </c>
      <c r="H1218" s="9" t="s">
        <v>255</v>
      </c>
      <c r="I1218" s="10" t="s">
        <v>1590</v>
      </c>
      <c r="J1218" s="11">
        <v>716.3</v>
      </c>
      <c r="K1218" t="b">
        <f t="shared" si="90"/>
        <v>1</v>
      </c>
      <c r="L1218" t="b">
        <f t="shared" si="91"/>
        <v>1</v>
      </c>
      <c r="M1218" t="b">
        <f t="shared" si="92"/>
        <v>1</v>
      </c>
      <c r="N1218" t="b">
        <f t="shared" si="93"/>
        <v>1</v>
      </c>
      <c r="O1218" s="13">
        <f t="shared" si="94"/>
        <v>0</v>
      </c>
    </row>
    <row r="1219" spans="1:15" ht="51" hidden="1" x14ac:dyDescent="0.3">
      <c r="A1219" s="1" t="s">
        <v>308</v>
      </c>
      <c r="B1219" s="1" t="s">
        <v>1419</v>
      </c>
      <c r="C1219" s="1" t="s">
        <v>256</v>
      </c>
      <c r="D1219" s="2" t="s">
        <v>1591</v>
      </c>
      <c r="E1219" s="3">
        <v>716.30000000000007</v>
      </c>
      <c r="F1219" s="8" t="s">
        <v>308</v>
      </c>
      <c r="G1219" s="9" t="s">
        <v>1419</v>
      </c>
      <c r="H1219" s="9" t="s">
        <v>256</v>
      </c>
      <c r="I1219" s="10" t="s">
        <v>1591</v>
      </c>
      <c r="J1219" s="11">
        <v>716.3</v>
      </c>
      <c r="K1219" t="b">
        <f t="shared" ref="K1219:K1282" si="95">EXACT(A1219,F1219)</f>
        <v>1</v>
      </c>
      <c r="L1219" t="b">
        <f t="shared" ref="L1219:L1282" si="96">EXACT(B1219,G1219)</f>
        <v>1</v>
      </c>
      <c r="M1219" t="b">
        <f t="shared" ref="M1219:M1282" si="97">EXACT(C1219,H1219)</f>
        <v>1</v>
      </c>
      <c r="N1219" t="b">
        <f t="shared" ref="N1219:N1282" si="98">EXACT(D1219,I1219)</f>
        <v>1</v>
      </c>
      <c r="O1219" s="13">
        <f t="shared" ref="O1219:O1282" si="99">E1219-J1219</f>
        <v>0</v>
      </c>
    </row>
    <row r="1220" spans="1:15" ht="61.2" hidden="1" x14ac:dyDescent="0.3">
      <c r="A1220" s="1" t="s">
        <v>308</v>
      </c>
      <c r="B1220" s="1" t="s">
        <v>1419</v>
      </c>
      <c r="C1220" s="1" t="s">
        <v>254</v>
      </c>
      <c r="D1220" s="2" t="s">
        <v>722</v>
      </c>
      <c r="E1220" s="3">
        <v>716.30000000000007</v>
      </c>
      <c r="F1220" s="8" t="s">
        <v>308</v>
      </c>
      <c r="G1220" s="9" t="s">
        <v>1419</v>
      </c>
      <c r="H1220" s="9" t="s">
        <v>254</v>
      </c>
      <c r="I1220" s="10" t="s">
        <v>722</v>
      </c>
      <c r="J1220" s="11">
        <v>716.3</v>
      </c>
      <c r="K1220" t="b">
        <f t="shared" si="95"/>
        <v>1</v>
      </c>
      <c r="L1220" t="b">
        <f t="shared" si="96"/>
        <v>1</v>
      </c>
      <c r="M1220" t="b">
        <f t="shared" si="97"/>
        <v>1</v>
      </c>
      <c r="N1220" t="b">
        <f t="shared" si="98"/>
        <v>1</v>
      </c>
      <c r="O1220" s="13">
        <f t="shared" si="99"/>
        <v>0</v>
      </c>
    </row>
    <row r="1221" spans="1:15" ht="51" hidden="1" x14ac:dyDescent="0.3">
      <c r="A1221" s="1" t="s">
        <v>308</v>
      </c>
      <c r="B1221" s="1" t="s">
        <v>1419</v>
      </c>
      <c r="C1221" s="1" t="s">
        <v>62</v>
      </c>
      <c r="D1221" s="2" t="s">
        <v>1196</v>
      </c>
      <c r="E1221" s="3">
        <v>297.197</v>
      </c>
      <c r="F1221" s="8" t="s">
        <v>308</v>
      </c>
      <c r="G1221" s="9" t="s">
        <v>1419</v>
      </c>
      <c r="H1221" s="9" t="s">
        <v>62</v>
      </c>
      <c r="I1221" s="10" t="s">
        <v>1196</v>
      </c>
      <c r="J1221" s="11">
        <v>297.197</v>
      </c>
      <c r="K1221" t="b">
        <f t="shared" si="95"/>
        <v>1</v>
      </c>
      <c r="L1221" t="b">
        <f t="shared" si="96"/>
        <v>1</v>
      </c>
      <c r="M1221" t="b">
        <f t="shared" si="97"/>
        <v>1</v>
      </c>
      <c r="N1221" t="b">
        <f t="shared" si="98"/>
        <v>1</v>
      </c>
      <c r="O1221" s="13">
        <f t="shared" si="99"/>
        <v>0</v>
      </c>
    </row>
    <row r="1222" spans="1:15" ht="24" hidden="1" x14ac:dyDescent="0.3">
      <c r="A1222" s="1" t="s">
        <v>308</v>
      </c>
      <c r="B1222" s="1" t="s">
        <v>1419</v>
      </c>
      <c r="C1222" s="1" t="s">
        <v>63</v>
      </c>
      <c r="D1222" s="2" t="s">
        <v>115</v>
      </c>
      <c r="E1222" s="3">
        <v>297.197</v>
      </c>
      <c r="F1222" s="8" t="s">
        <v>308</v>
      </c>
      <c r="G1222" s="9" t="s">
        <v>1419</v>
      </c>
      <c r="H1222" s="9" t="s">
        <v>63</v>
      </c>
      <c r="I1222" s="10" t="s">
        <v>115</v>
      </c>
      <c r="J1222" s="11">
        <v>297.197</v>
      </c>
      <c r="K1222" t="b">
        <f t="shared" si="95"/>
        <v>1</v>
      </c>
      <c r="L1222" t="b">
        <f t="shared" si="96"/>
        <v>1</v>
      </c>
      <c r="M1222" t="b">
        <f t="shared" si="97"/>
        <v>1</v>
      </c>
      <c r="N1222" t="b">
        <f t="shared" si="98"/>
        <v>1</v>
      </c>
      <c r="O1222" s="13">
        <f t="shared" si="99"/>
        <v>0</v>
      </c>
    </row>
    <row r="1223" spans="1:15" ht="40.799999999999997" hidden="1" x14ac:dyDescent="0.3">
      <c r="A1223" s="1" t="s">
        <v>308</v>
      </c>
      <c r="B1223" s="1" t="s">
        <v>1419</v>
      </c>
      <c r="C1223" s="1" t="s">
        <v>375</v>
      </c>
      <c r="D1223" s="2" t="s">
        <v>1211</v>
      </c>
      <c r="E1223" s="3">
        <v>76.534999999999997</v>
      </c>
      <c r="F1223" s="8" t="s">
        <v>308</v>
      </c>
      <c r="G1223" s="9" t="s">
        <v>1419</v>
      </c>
      <c r="H1223" s="9" t="s">
        <v>375</v>
      </c>
      <c r="I1223" s="10" t="s">
        <v>1211</v>
      </c>
      <c r="J1223" s="11">
        <v>76.534999999999997</v>
      </c>
      <c r="K1223" t="b">
        <f t="shared" si="95"/>
        <v>1</v>
      </c>
      <c r="L1223" t="b">
        <f t="shared" si="96"/>
        <v>1</v>
      </c>
      <c r="M1223" t="b">
        <f t="shared" si="97"/>
        <v>1</v>
      </c>
      <c r="N1223" t="b">
        <f t="shared" si="98"/>
        <v>1</v>
      </c>
      <c r="O1223" s="13">
        <f t="shared" si="99"/>
        <v>0</v>
      </c>
    </row>
    <row r="1224" spans="1:15" ht="71.400000000000006" hidden="1" x14ac:dyDescent="0.3">
      <c r="A1224" s="1" t="s">
        <v>308</v>
      </c>
      <c r="B1224" s="1" t="s">
        <v>1419</v>
      </c>
      <c r="C1224" s="1" t="s">
        <v>376</v>
      </c>
      <c r="D1224" s="2" t="s">
        <v>1212</v>
      </c>
      <c r="E1224" s="3">
        <v>220.66200000000001</v>
      </c>
      <c r="F1224" s="8" t="s">
        <v>308</v>
      </c>
      <c r="G1224" s="9" t="s">
        <v>1419</v>
      </c>
      <c r="H1224" s="9" t="s">
        <v>376</v>
      </c>
      <c r="I1224" s="10" t="s">
        <v>1212</v>
      </c>
      <c r="J1224" s="11">
        <v>220.66200000000001</v>
      </c>
      <c r="K1224" t="b">
        <f t="shared" si="95"/>
        <v>1</v>
      </c>
      <c r="L1224" t="b">
        <f t="shared" si="96"/>
        <v>1</v>
      </c>
      <c r="M1224" t="b">
        <f t="shared" si="97"/>
        <v>1</v>
      </c>
      <c r="N1224" t="b">
        <f t="shared" si="98"/>
        <v>1</v>
      </c>
      <c r="O1224" s="13">
        <f t="shared" si="99"/>
        <v>0</v>
      </c>
    </row>
    <row r="1225" spans="1:15" ht="51" hidden="1" x14ac:dyDescent="0.3">
      <c r="A1225" s="1" t="s">
        <v>308</v>
      </c>
      <c r="B1225" s="1" t="s">
        <v>1420</v>
      </c>
      <c r="C1225" s="1" t="s">
        <v>263</v>
      </c>
      <c r="D1225" s="2" t="s">
        <v>1459</v>
      </c>
      <c r="E1225" s="3">
        <v>292823.20400000003</v>
      </c>
      <c r="F1225" s="8" t="s">
        <v>308</v>
      </c>
      <c r="G1225" s="9" t="s">
        <v>1420</v>
      </c>
      <c r="H1225" s="9" t="s">
        <v>263</v>
      </c>
      <c r="I1225" s="10" t="s">
        <v>1459</v>
      </c>
      <c r="J1225" s="11">
        <v>292823.20400000003</v>
      </c>
      <c r="K1225" t="b">
        <f t="shared" si="95"/>
        <v>1</v>
      </c>
      <c r="L1225" t="b">
        <f t="shared" si="96"/>
        <v>1</v>
      </c>
      <c r="M1225" t="b">
        <f t="shared" si="97"/>
        <v>1</v>
      </c>
      <c r="N1225" t="b">
        <f t="shared" si="98"/>
        <v>1</v>
      </c>
      <c r="O1225" s="13">
        <f t="shared" si="99"/>
        <v>0</v>
      </c>
    </row>
    <row r="1226" spans="1:15" ht="51" hidden="1" x14ac:dyDescent="0.3">
      <c r="A1226" s="1" t="s">
        <v>308</v>
      </c>
      <c r="B1226" s="1" t="s">
        <v>1420</v>
      </c>
      <c r="C1226" s="1" t="s">
        <v>264</v>
      </c>
      <c r="D1226" s="2" t="s">
        <v>1460</v>
      </c>
      <c r="E1226" s="3">
        <v>292823.20400000003</v>
      </c>
      <c r="F1226" s="8" t="s">
        <v>308</v>
      </c>
      <c r="G1226" s="9" t="s">
        <v>1420</v>
      </c>
      <c r="H1226" s="9" t="s">
        <v>264</v>
      </c>
      <c r="I1226" s="10" t="s">
        <v>1460</v>
      </c>
      <c r="J1226" s="11">
        <v>292823.20400000003</v>
      </c>
      <c r="K1226" t="b">
        <f t="shared" si="95"/>
        <v>1</v>
      </c>
      <c r="L1226" t="b">
        <f t="shared" si="96"/>
        <v>1</v>
      </c>
      <c r="M1226" t="b">
        <f t="shared" si="97"/>
        <v>1</v>
      </c>
      <c r="N1226" t="b">
        <f t="shared" si="98"/>
        <v>1</v>
      </c>
      <c r="O1226" s="13">
        <f t="shared" si="99"/>
        <v>0</v>
      </c>
    </row>
    <row r="1227" spans="1:15" ht="71.400000000000006" hidden="1" x14ac:dyDescent="0.3">
      <c r="A1227" s="1" t="s">
        <v>308</v>
      </c>
      <c r="B1227" s="1" t="s">
        <v>1420</v>
      </c>
      <c r="C1227" s="1" t="s">
        <v>265</v>
      </c>
      <c r="D1227" s="2" t="s">
        <v>1592</v>
      </c>
      <c r="E1227" s="3">
        <v>186091.6</v>
      </c>
      <c r="F1227" s="8" t="s">
        <v>308</v>
      </c>
      <c r="G1227" s="9" t="s">
        <v>1420</v>
      </c>
      <c r="H1227" s="9" t="s">
        <v>265</v>
      </c>
      <c r="I1227" s="10" t="s">
        <v>1592</v>
      </c>
      <c r="J1227" s="11">
        <v>186091.6</v>
      </c>
      <c r="K1227" t="b">
        <f t="shared" si="95"/>
        <v>1</v>
      </c>
      <c r="L1227" t="b">
        <f t="shared" si="96"/>
        <v>1</v>
      </c>
      <c r="M1227" t="b">
        <f t="shared" si="97"/>
        <v>1</v>
      </c>
      <c r="N1227" t="b">
        <f t="shared" si="98"/>
        <v>1</v>
      </c>
      <c r="O1227" s="13">
        <f t="shared" si="99"/>
        <v>0</v>
      </c>
    </row>
    <row r="1228" spans="1:15" ht="24" hidden="1" x14ac:dyDescent="0.3">
      <c r="A1228" s="1" t="s">
        <v>308</v>
      </c>
      <c r="B1228" s="1" t="s">
        <v>1420</v>
      </c>
      <c r="C1228" s="1" t="s">
        <v>257</v>
      </c>
      <c r="D1228" s="2" t="s">
        <v>815</v>
      </c>
      <c r="E1228" s="3">
        <v>182554.2</v>
      </c>
      <c r="F1228" s="8" t="s">
        <v>308</v>
      </c>
      <c r="G1228" s="9" t="s">
        <v>1420</v>
      </c>
      <c r="H1228" s="9" t="s">
        <v>257</v>
      </c>
      <c r="I1228" s="10" t="s">
        <v>815</v>
      </c>
      <c r="J1228" s="11">
        <v>182554.2</v>
      </c>
      <c r="K1228" t="b">
        <f t="shared" si="95"/>
        <v>1</v>
      </c>
      <c r="L1228" t="b">
        <f t="shared" si="96"/>
        <v>1</v>
      </c>
      <c r="M1228" t="b">
        <f t="shared" si="97"/>
        <v>1</v>
      </c>
      <c r="N1228" t="b">
        <f t="shared" si="98"/>
        <v>1</v>
      </c>
      <c r="O1228" s="13">
        <f t="shared" si="99"/>
        <v>0</v>
      </c>
    </row>
    <row r="1229" spans="1:15" ht="51" hidden="1" x14ac:dyDescent="0.3">
      <c r="A1229" s="1" t="s">
        <v>308</v>
      </c>
      <c r="B1229" s="1" t="s">
        <v>1420</v>
      </c>
      <c r="C1229" s="1" t="s">
        <v>258</v>
      </c>
      <c r="D1229" s="2" t="s">
        <v>817</v>
      </c>
      <c r="E1229" s="3">
        <v>3537.4</v>
      </c>
      <c r="F1229" s="8" t="s">
        <v>308</v>
      </c>
      <c r="G1229" s="9" t="s">
        <v>1420</v>
      </c>
      <c r="H1229" s="9" t="s">
        <v>258</v>
      </c>
      <c r="I1229" s="10" t="s">
        <v>817</v>
      </c>
      <c r="J1229" s="11">
        <v>3537.4</v>
      </c>
      <c r="K1229" t="b">
        <f t="shared" si="95"/>
        <v>1</v>
      </c>
      <c r="L1229" t="b">
        <f t="shared" si="96"/>
        <v>1</v>
      </c>
      <c r="M1229" t="b">
        <f t="shared" si="97"/>
        <v>1</v>
      </c>
      <c r="N1229" t="b">
        <f t="shared" si="98"/>
        <v>1</v>
      </c>
      <c r="O1229" s="13">
        <f t="shared" si="99"/>
        <v>0</v>
      </c>
    </row>
    <row r="1230" spans="1:15" ht="84" hidden="1" x14ac:dyDescent="0.3">
      <c r="A1230" s="1" t="s">
        <v>308</v>
      </c>
      <c r="B1230" s="1" t="s">
        <v>1420</v>
      </c>
      <c r="C1230" s="1" t="s">
        <v>1260</v>
      </c>
      <c r="D1230" s="2" t="s">
        <v>1444</v>
      </c>
      <c r="E1230" s="3">
        <v>36553.815999999999</v>
      </c>
      <c r="F1230" s="8" t="s">
        <v>308</v>
      </c>
      <c r="G1230" s="9" t="s">
        <v>1420</v>
      </c>
      <c r="H1230" s="9" t="s">
        <v>1260</v>
      </c>
      <c r="I1230" s="10" t="s">
        <v>1444</v>
      </c>
      <c r="J1230" s="11">
        <v>36553.815999999999</v>
      </c>
      <c r="K1230" t="b">
        <f t="shared" si="95"/>
        <v>1</v>
      </c>
      <c r="L1230" t="b">
        <f t="shared" si="96"/>
        <v>1</v>
      </c>
      <c r="M1230" t="b">
        <f t="shared" si="97"/>
        <v>1</v>
      </c>
      <c r="N1230" t="b">
        <f t="shared" si="98"/>
        <v>1</v>
      </c>
      <c r="O1230" s="13">
        <f t="shared" si="99"/>
        <v>0</v>
      </c>
    </row>
    <row r="1231" spans="1:15" ht="108" hidden="1" x14ac:dyDescent="0.3">
      <c r="A1231" s="1" t="s">
        <v>308</v>
      </c>
      <c r="B1231" s="1" t="s">
        <v>1420</v>
      </c>
      <c r="C1231" s="1" t="s">
        <v>1445</v>
      </c>
      <c r="D1231" s="2" t="s">
        <v>819</v>
      </c>
      <c r="E1231" s="3">
        <v>36553.815999999999</v>
      </c>
      <c r="F1231" s="8" t="s">
        <v>308</v>
      </c>
      <c r="G1231" s="9" t="s">
        <v>1420</v>
      </c>
      <c r="H1231" s="9" t="s">
        <v>1445</v>
      </c>
      <c r="I1231" s="10" t="s">
        <v>819</v>
      </c>
      <c r="J1231" s="11">
        <v>36553.815999999999</v>
      </c>
      <c r="K1231" t="b">
        <f t="shared" si="95"/>
        <v>1</v>
      </c>
      <c r="L1231" t="b">
        <f t="shared" si="96"/>
        <v>1</v>
      </c>
      <c r="M1231" t="b">
        <f t="shared" si="97"/>
        <v>1</v>
      </c>
      <c r="N1231" t="b">
        <f t="shared" si="98"/>
        <v>1</v>
      </c>
      <c r="O1231" s="13">
        <f t="shared" si="99"/>
        <v>0</v>
      </c>
    </row>
    <row r="1232" spans="1:15" ht="36" hidden="1" x14ac:dyDescent="0.3">
      <c r="A1232" s="1" t="s">
        <v>308</v>
      </c>
      <c r="B1232" s="1" t="s">
        <v>1420</v>
      </c>
      <c r="C1232" s="1" t="s">
        <v>1440</v>
      </c>
      <c r="D1232" s="2" t="s">
        <v>1441</v>
      </c>
      <c r="E1232" s="3">
        <v>70177.788</v>
      </c>
      <c r="F1232" s="8" t="s">
        <v>308</v>
      </c>
      <c r="G1232" s="9" t="s">
        <v>1420</v>
      </c>
      <c r="H1232" s="9" t="s">
        <v>1440</v>
      </c>
      <c r="I1232" s="10" t="s">
        <v>1441</v>
      </c>
      <c r="J1232" s="11">
        <v>70177.788</v>
      </c>
      <c r="K1232" t="b">
        <f t="shared" si="95"/>
        <v>1</v>
      </c>
      <c r="L1232" t="b">
        <f t="shared" si="96"/>
        <v>1</v>
      </c>
      <c r="M1232" t="b">
        <f t="shared" si="97"/>
        <v>1</v>
      </c>
      <c r="N1232" t="b">
        <f t="shared" si="98"/>
        <v>1</v>
      </c>
      <c r="O1232" s="13">
        <f t="shared" si="99"/>
        <v>0</v>
      </c>
    </row>
    <row r="1233" spans="1:15" ht="81.599999999999994" hidden="1" x14ac:dyDescent="0.3">
      <c r="A1233" s="1" t="s">
        <v>308</v>
      </c>
      <c r="B1233" s="1" t="s">
        <v>1420</v>
      </c>
      <c r="C1233" s="1" t="s">
        <v>1442</v>
      </c>
      <c r="D1233" s="2" t="s">
        <v>1443</v>
      </c>
      <c r="E1233" s="3">
        <v>70177.788</v>
      </c>
      <c r="F1233" s="8" t="s">
        <v>308</v>
      </c>
      <c r="G1233" s="9" t="s">
        <v>1420</v>
      </c>
      <c r="H1233" s="9" t="s">
        <v>1442</v>
      </c>
      <c r="I1233" s="10" t="s">
        <v>1443</v>
      </c>
      <c r="J1233" s="11">
        <v>70177.788</v>
      </c>
      <c r="K1233" t="b">
        <f t="shared" si="95"/>
        <v>1</v>
      </c>
      <c r="L1233" t="b">
        <f t="shared" si="96"/>
        <v>1</v>
      </c>
      <c r="M1233" t="b">
        <f t="shared" si="97"/>
        <v>1</v>
      </c>
      <c r="N1233" t="b">
        <f t="shared" si="98"/>
        <v>1</v>
      </c>
      <c r="O1233" s="13">
        <f t="shared" si="99"/>
        <v>0</v>
      </c>
    </row>
    <row r="1234" spans="1:15" ht="40.799999999999997" hidden="1" x14ac:dyDescent="0.3">
      <c r="A1234" s="1" t="s">
        <v>308</v>
      </c>
      <c r="B1234" s="1" t="s">
        <v>1420</v>
      </c>
      <c r="C1234" s="1" t="s">
        <v>266</v>
      </c>
      <c r="D1234" s="2" t="s">
        <v>1593</v>
      </c>
      <c r="E1234" s="3">
        <v>1618.2</v>
      </c>
      <c r="F1234" s="8" t="s">
        <v>308</v>
      </c>
      <c r="G1234" s="9" t="s">
        <v>1420</v>
      </c>
      <c r="H1234" s="9" t="s">
        <v>266</v>
      </c>
      <c r="I1234" s="10" t="s">
        <v>1593</v>
      </c>
      <c r="J1234" s="11">
        <v>1618.2</v>
      </c>
      <c r="K1234" t="b">
        <f t="shared" si="95"/>
        <v>1</v>
      </c>
      <c r="L1234" t="b">
        <f t="shared" si="96"/>
        <v>1</v>
      </c>
      <c r="M1234" t="b">
        <f t="shared" si="97"/>
        <v>1</v>
      </c>
      <c r="N1234" t="b">
        <f t="shared" si="98"/>
        <v>1</v>
      </c>
      <c r="O1234" s="13">
        <f t="shared" si="99"/>
        <v>0</v>
      </c>
    </row>
    <row r="1235" spans="1:15" ht="61.2" hidden="1" x14ac:dyDescent="0.3">
      <c r="A1235" s="1" t="s">
        <v>308</v>
      </c>
      <c r="B1235" s="1" t="s">
        <v>1420</v>
      </c>
      <c r="C1235" s="1" t="s">
        <v>267</v>
      </c>
      <c r="D1235" s="2" t="s">
        <v>1594</v>
      </c>
      <c r="E1235" s="3">
        <v>1618.2</v>
      </c>
      <c r="F1235" s="8" t="s">
        <v>308</v>
      </c>
      <c r="G1235" s="9" t="s">
        <v>1420</v>
      </c>
      <c r="H1235" s="9" t="s">
        <v>267</v>
      </c>
      <c r="I1235" s="10" t="s">
        <v>1594</v>
      </c>
      <c r="J1235" s="11">
        <v>1618.2</v>
      </c>
      <c r="K1235" t="b">
        <f t="shared" si="95"/>
        <v>1</v>
      </c>
      <c r="L1235" t="b">
        <f t="shared" si="96"/>
        <v>1</v>
      </c>
      <c r="M1235" t="b">
        <f t="shared" si="97"/>
        <v>1</v>
      </c>
      <c r="N1235" t="b">
        <f t="shared" si="98"/>
        <v>1</v>
      </c>
      <c r="O1235" s="13">
        <f t="shared" si="99"/>
        <v>0</v>
      </c>
    </row>
    <row r="1236" spans="1:15" ht="81.599999999999994" hidden="1" x14ac:dyDescent="0.3">
      <c r="A1236" s="1" t="s">
        <v>308</v>
      </c>
      <c r="B1236" s="1" t="s">
        <v>1420</v>
      </c>
      <c r="C1236" s="1" t="s">
        <v>259</v>
      </c>
      <c r="D1236" s="2" t="s">
        <v>1595</v>
      </c>
      <c r="E1236" s="3">
        <v>1618.2</v>
      </c>
      <c r="F1236" s="8" t="s">
        <v>308</v>
      </c>
      <c r="G1236" s="9" t="s">
        <v>1420</v>
      </c>
      <c r="H1236" s="9" t="s">
        <v>259</v>
      </c>
      <c r="I1236" s="10" t="s">
        <v>1595</v>
      </c>
      <c r="J1236" s="11">
        <v>1618.2</v>
      </c>
      <c r="K1236" t="b">
        <f t="shared" si="95"/>
        <v>1</v>
      </c>
      <c r="L1236" t="b">
        <f t="shared" si="96"/>
        <v>1</v>
      </c>
      <c r="M1236" t="b">
        <f t="shared" si="97"/>
        <v>1</v>
      </c>
      <c r="N1236" t="b">
        <f t="shared" si="98"/>
        <v>1</v>
      </c>
      <c r="O1236" s="13">
        <f t="shared" si="99"/>
        <v>0</v>
      </c>
    </row>
    <row r="1237" spans="1:15" ht="112.2" hidden="1" x14ac:dyDescent="0.3">
      <c r="A1237" s="1" t="s">
        <v>308</v>
      </c>
      <c r="B1237" s="1" t="s">
        <v>1420</v>
      </c>
      <c r="C1237" s="1" t="s">
        <v>72</v>
      </c>
      <c r="D1237" s="2" t="s">
        <v>1490</v>
      </c>
      <c r="E1237" s="3">
        <v>3559.6</v>
      </c>
      <c r="F1237" s="8" t="s">
        <v>308</v>
      </c>
      <c r="G1237" s="9" t="s">
        <v>1420</v>
      </c>
      <c r="H1237" s="9" t="s">
        <v>72</v>
      </c>
      <c r="I1237" s="10" t="s">
        <v>1490</v>
      </c>
      <c r="J1237" s="11">
        <v>3559.6</v>
      </c>
      <c r="K1237" t="b">
        <f t="shared" si="95"/>
        <v>1</v>
      </c>
      <c r="L1237" t="b">
        <f t="shared" si="96"/>
        <v>1</v>
      </c>
      <c r="M1237" t="b">
        <f t="shared" si="97"/>
        <v>1</v>
      </c>
      <c r="N1237" t="b">
        <f t="shared" si="98"/>
        <v>1</v>
      </c>
      <c r="O1237" s="13">
        <f t="shared" si="99"/>
        <v>0</v>
      </c>
    </row>
    <row r="1238" spans="1:15" ht="91.8" hidden="1" x14ac:dyDescent="0.3">
      <c r="A1238" s="1" t="s">
        <v>308</v>
      </c>
      <c r="B1238" s="1" t="s">
        <v>1420</v>
      </c>
      <c r="C1238" s="1" t="s">
        <v>73</v>
      </c>
      <c r="D1238" s="2" t="s">
        <v>1491</v>
      </c>
      <c r="E1238" s="3">
        <v>3559.6</v>
      </c>
      <c r="F1238" s="8" t="s">
        <v>308</v>
      </c>
      <c r="G1238" s="9" t="s">
        <v>1420</v>
      </c>
      <c r="H1238" s="9" t="s">
        <v>73</v>
      </c>
      <c r="I1238" s="10" t="s">
        <v>1491</v>
      </c>
      <c r="J1238" s="11">
        <v>3559.6</v>
      </c>
      <c r="K1238" t="b">
        <f t="shared" si="95"/>
        <v>1</v>
      </c>
      <c r="L1238" t="b">
        <f t="shared" si="96"/>
        <v>1</v>
      </c>
      <c r="M1238" t="b">
        <f t="shared" si="97"/>
        <v>1</v>
      </c>
      <c r="N1238" t="b">
        <f t="shared" si="98"/>
        <v>1</v>
      </c>
      <c r="O1238" s="13">
        <f t="shared" si="99"/>
        <v>0</v>
      </c>
    </row>
    <row r="1239" spans="1:15" ht="102" hidden="1" x14ac:dyDescent="0.3">
      <c r="A1239" s="1" t="s">
        <v>308</v>
      </c>
      <c r="B1239" s="1" t="s">
        <v>1420</v>
      </c>
      <c r="C1239" s="1" t="s">
        <v>268</v>
      </c>
      <c r="D1239" s="2" t="s">
        <v>1596</v>
      </c>
      <c r="E1239" s="3">
        <v>3559.6</v>
      </c>
      <c r="F1239" s="8" t="s">
        <v>308</v>
      </c>
      <c r="G1239" s="9" t="s">
        <v>1420</v>
      </c>
      <c r="H1239" s="9" t="s">
        <v>268</v>
      </c>
      <c r="I1239" s="10" t="s">
        <v>1596</v>
      </c>
      <c r="J1239" s="11">
        <v>3559.6</v>
      </c>
      <c r="K1239" t="b">
        <f t="shared" si="95"/>
        <v>1</v>
      </c>
      <c r="L1239" t="b">
        <f t="shared" si="96"/>
        <v>1</v>
      </c>
      <c r="M1239" t="b">
        <f t="shared" si="97"/>
        <v>1</v>
      </c>
      <c r="N1239" t="b">
        <f t="shared" si="98"/>
        <v>1</v>
      </c>
      <c r="O1239" s="13">
        <f t="shared" si="99"/>
        <v>0</v>
      </c>
    </row>
    <row r="1240" spans="1:15" ht="24" hidden="1" x14ac:dyDescent="0.3">
      <c r="A1240" s="1" t="s">
        <v>308</v>
      </c>
      <c r="B1240" s="1" t="s">
        <v>1420</v>
      </c>
      <c r="C1240" s="1" t="s">
        <v>260</v>
      </c>
      <c r="D1240" s="2" t="s">
        <v>865</v>
      </c>
      <c r="E1240" s="3">
        <v>3559.6</v>
      </c>
      <c r="F1240" s="8" t="s">
        <v>308</v>
      </c>
      <c r="G1240" s="9" t="s">
        <v>1420</v>
      </c>
      <c r="H1240" s="9" t="s">
        <v>260</v>
      </c>
      <c r="I1240" s="10" t="s">
        <v>865</v>
      </c>
      <c r="J1240" s="11">
        <v>3559.6</v>
      </c>
      <c r="K1240" t="b">
        <f t="shared" si="95"/>
        <v>1</v>
      </c>
      <c r="L1240" t="b">
        <f t="shared" si="96"/>
        <v>1</v>
      </c>
      <c r="M1240" t="b">
        <f t="shared" si="97"/>
        <v>1</v>
      </c>
      <c r="N1240" t="b">
        <f t="shared" si="98"/>
        <v>1</v>
      </c>
      <c r="O1240" s="13">
        <f t="shared" si="99"/>
        <v>0</v>
      </c>
    </row>
    <row r="1241" spans="1:15" ht="61.2" hidden="1" x14ac:dyDescent="0.3">
      <c r="A1241" s="1" t="s">
        <v>308</v>
      </c>
      <c r="B1241" s="1" t="s">
        <v>1420</v>
      </c>
      <c r="C1241" s="1" t="s">
        <v>269</v>
      </c>
      <c r="D1241" s="2" t="s">
        <v>1597</v>
      </c>
      <c r="E1241" s="3">
        <v>9236.9</v>
      </c>
      <c r="F1241" s="8" t="s">
        <v>308</v>
      </c>
      <c r="G1241" s="9" t="s">
        <v>1420</v>
      </c>
      <c r="H1241" s="9" t="s">
        <v>269</v>
      </c>
      <c r="I1241" s="10" t="s">
        <v>1597</v>
      </c>
      <c r="J1241" s="11">
        <v>9236.9</v>
      </c>
      <c r="K1241" t="b">
        <f t="shared" si="95"/>
        <v>1</v>
      </c>
      <c r="L1241" t="b">
        <f t="shared" si="96"/>
        <v>1</v>
      </c>
      <c r="M1241" t="b">
        <f t="shared" si="97"/>
        <v>1</v>
      </c>
      <c r="N1241" t="b">
        <f t="shared" si="98"/>
        <v>1</v>
      </c>
      <c r="O1241" s="13">
        <f t="shared" si="99"/>
        <v>0</v>
      </c>
    </row>
    <row r="1242" spans="1:15" ht="71.400000000000006" hidden="1" x14ac:dyDescent="0.3">
      <c r="A1242" s="1" t="s">
        <v>308</v>
      </c>
      <c r="B1242" s="1" t="s">
        <v>1420</v>
      </c>
      <c r="C1242" s="1" t="s">
        <v>270</v>
      </c>
      <c r="D1242" s="2" t="s">
        <v>1598</v>
      </c>
      <c r="E1242" s="3">
        <v>9236.9</v>
      </c>
      <c r="F1242" s="8" t="s">
        <v>308</v>
      </c>
      <c r="G1242" s="9" t="s">
        <v>1420</v>
      </c>
      <c r="H1242" s="9" t="s">
        <v>270</v>
      </c>
      <c r="I1242" s="10" t="s">
        <v>1598</v>
      </c>
      <c r="J1242" s="11">
        <v>9236.9</v>
      </c>
      <c r="K1242" t="b">
        <f t="shared" si="95"/>
        <v>1</v>
      </c>
      <c r="L1242" t="b">
        <f t="shared" si="96"/>
        <v>1</v>
      </c>
      <c r="M1242" t="b">
        <f t="shared" si="97"/>
        <v>1</v>
      </c>
      <c r="N1242" t="b">
        <f t="shared" si="98"/>
        <v>1</v>
      </c>
      <c r="O1242" s="13">
        <f t="shared" si="99"/>
        <v>0</v>
      </c>
    </row>
    <row r="1243" spans="1:15" ht="81.599999999999994" hidden="1" x14ac:dyDescent="0.3">
      <c r="A1243" s="1" t="s">
        <v>308</v>
      </c>
      <c r="B1243" s="1" t="s">
        <v>1420</v>
      </c>
      <c r="C1243" s="1" t="s">
        <v>271</v>
      </c>
      <c r="D1243" s="2" t="s">
        <v>1599</v>
      </c>
      <c r="E1243" s="3">
        <v>9236.9</v>
      </c>
      <c r="F1243" s="8" t="s">
        <v>308</v>
      </c>
      <c r="G1243" s="9" t="s">
        <v>1420</v>
      </c>
      <c r="H1243" s="9" t="s">
        <v>271</v>
      </c>
      <c r="I1243" s="10" t="s">
        <v>1599</v>
      </c>
      <c r="J1243" s="11">
        <v>9236.9</v>
      </c>
      <c r="K1243" t="b">
        <f t="shared" si="95"/>
        <v>1</v>
      </c>
      <c r="L1243" t="b">
        <f t="shared" si="96"/>
        <v>1</v>
      </c>
      <c r="M1243" t="b">
        <f t="shared" si="97"/>
        <v>1</v>
      </c>
      <c r="N1243" t="b">
        <f t="shared" si="98"/>
        <v>1</v>
      </c>
      <c r="O1243" s="13">
        <f t="shared" si="99"/>
        <v>0</v>
      </c>
    </row>
    <row r="1244" spans="1:15" ht="71.400000000000006" hidden="1" x14ac:dyDescent="0.3">
      <c r="A1244" s="1" t="s">
        <v>308</v>
      </c>
      <c r="B1244" s="1" t="s">
        <v>1420</v>
      </c>
      <c r="C1244" s="1" t="s">
        <v>261</v>
      </c>
      <c r="D1244" s="2" t="s">
        <v>1166</v>
      </c>
      <c r="E1244" s="3">
        <v>9236.9</v>
      </c>
      <c r="F1244" s="8" t="s">
        <v>308</v>
      </c>
      <c r="G1244" s="9" t="s">
        <v>1420</v>
      </c>
      <c r="H1244" s="9" t="s">
        <v>261</v>
      </c>
      <c r="I1244" s="10" t="s">
        <v>1166</v>
      </c>
      <c r="J1244" s="11">
        <v>9236.9</v>
      </c>
      <c r="K1244" t="b">
        <f t="shared" si="95"/>
        <v>1</v>
      </c>
      <c r="L1244" t="b">
        <f t="shared" si="96"/>
        <v>1</v>
      </c>
      <c r="M1244" t="b">
        <f t="shared" si="97"/>
        <v>1</v>
      </c>
      <c r="N1244" t="b">
        <f t="shared" si="98"/>
        <v>1</v>
      </c>
      <c r="O1244" s="13">
        <f t="shared" si="99"/>
        <v>0</v>
      </c>
    </row>
    <row r="1245" spans="1:15" ht="51" hidden="1" x14ac:dyDescent="0.3">
      <c r="A1245" s="1" t="s">
        <v>308</v>
      </c>
      <c r="B1245" s="1" t="s">
        <v>1420</v>
      </c>
      <c r="C1245" s="1" t="s">
        <v>62</v>
      </c>
      <c r="D1245" s="2" t="s">
        <v>1196</v>
      </c>
      <c r="E1245" s="3">
        <v>6675.48891</v>
      </c>
      <c r="F1245" s="8" t="s">
        <v>308</v>
      </c>
      <c r="G1245" s="9" t="s">
        <v>1420</v>
      </c>
      <c r="H1245" s="9" t="s">
        <v>62</v>
      </c>
      <c r="I1245" s="10" t="s">
        <v>1196</v>
      </c>
      <c r="J1245" s="11">
        <v>6675.4889999999996</v>
      </c>
      <c r="K1245" t="b">
        <f t="shared" si="95"/>
        <v>1</v>
      </c>
      <c r="L1245" t="b">
        <f t="shared" si="96"/>
        <v>1</v>
      </c>
      <c r="M1245" t="b">
        <f t="shared" si="97"/>
        <v>1</v>
      </c>
      <c r="N1245" t="b">
        <f t="shared" si="98"/>
        <v>1</v>
      </c>
      <c r="O1245" s="13">
        <f t="shared" si="99"/>
        <v>-8.9999999545398168E-5</v>
      </c>
    </row>
    <row r="1246" spans="1:15" ht="71.400000000000006" hidden="1" x14ac:dyDescent="0.3">
      <c r="A1246" s="1" t="s">
        <v>308</v>
      </c>
      <c r="B1246" s="1" t="s">
        <v>1420</v>
      </c>
      <c r="C1246" s="1" t="s">
        <v>527</v>
      </c>
      <c r="D1246" s="2" t="s">
        <v>114</v>
      </c>
      <c r="E1246" s="3">
        <v>6675.48891</v>
      </c>
      <c r="F1246" s="8" t="s">
        <v>308</v>
      </c>
      <c r="G1246" s="9" t="s">
        <v>1420</v>
      </c>
      <c r="H1246" s="9" t="s">
        <v>527</v>
      </c>
      <c r="I1246" s="10" t="s">
        <v>114</v>
      </c>
      <c r="J1246" s="11">
        <v>6675.4889999999996</v>
      </c>
      <c r="K1246" t="b">
        <f t="shared" si="95"/>
        <v>1</v>
      </c>
      <c r="L1246" t="b">
        <f t="shared" si="96"/>
        <v>1</v>
      </c>
      <c r="M1246" t="b">
        <f t="shared" si="97"/>
        <v>1</v>
      </c>
      <c r="N1246" t="b">
        <f t="shared" si="98"/>
        <v>1</v>
      </c>
      <c r="O1246" s="13">
        <f t="shared" si="99"/>
        <v>-8.9999999545398168E-5</v>
      </c>
    </row>
    <row r="1247" spans="1:15" ht="40.799999999999997" hidden="1" x14ac:dyDescent="0.3">
      <c r="A1247" s="1" t="s">
        <v>308</v>
      </c>
      <c r="B1247" s="1" t="s">
        <v>1400</v>
      </c>
      <c r="C1247" s="1" t="s">
        <v>277</v>
      </c>
      <c r="D1247" s="2" t="s">
        <v>1600</v>
      </c>
      <c r="E1247" s="3">
        <v>272.39999999999998</v>
      </c>
      <c r="F1247" s="8" t="s">
        <v>308</v>
      </c>
      <c r="G1247" s="9" t="s">
        <v>1400</v>
      </c>
      <c r="H1247" s="9" t="s">
        <v>277</v>
      </c>
      <c r="I1247" s="10" t="s">
        <v>1600</v>
      </c>
      <c r="J1247" s="11">
        <v>272.39999999999998</v>
      </c>
      <c r="K1247" t="b">
        <f t="shared" si="95"/>
        <v>1</v>
      </c>
      <c r="L1247" t="b">
        <f t="shared" si="96"/>
        <v>1</v>
      </c>
      <c r="M1247" t="b">
        <f t="shared" si="97"/>
        <v>1</v>
      </c>
      <c r="N1247" t="b">
        <f t="shared" si="98"/>
        <v>1</v>
      </c>
      <c r="O1247" s="13">
        <f t="shared" si="99"/>
        <v>0</v>
      </c>
    </row>
    <row r="1248" spans="1:15" ht="40.799999999999997" hidden="1" x14ac:dyDescent="0.3">
      <c r="A1248" s="1" t="s">
        <v>308</v>
      </c>
      <c r="B1248" s="1" t="s">
        <v>1400</v>
      </c>
      <c r="C1248" s="1" t="s">
        <v>279</v>
      </c>
      <c r="D1248" s="2" t="s">
        <v>1601</v>
      </c>
      <c r="E1248" s="3">
        <v>272.39999999999998</v>
      </c>
      <c r="F1248" s="8" t="s">
        <v>308</v>
      </c>
      <c r="G1248" s="9" t="s">
        <v>1400</v>
      </c>
      <c r="H1248" s="9" t="s">
        <v>279</v>
      </c>
      <c r="I1248" s="10" t="s">
        <v>1601</v>
      </c>
      <c r="J1248" s="11">
        <v>272.39999999999998</v>
      </c>
      <c r="K1248" t="b">
        <f t="shared" si="95"/>
        <v>1</v>
      </c>
      <c r="L1248" t="b">
        <f t="shared" si="96"/>
        <v>1</v>
      </c>
      <c r="M1248" t="b">
        <f t="shared" si="97"/>
        <v>1</v>
      </c>
      <c r="N1248" t="b">
        <f t="shared" si="98"/>
        <v>1</v>
      </c>
      <c r="O1248" s="13">
        <f t="shared" si="99"/>
        <v>0</v>
      </c>
    </row>
    <row r="1249" spans="1:15" ht="91.8" hidden="1" x14ac:dyDescent="0.3">
      <c r="A1249" s="1" t="s">
        <v>308</v>
      </c>
      <c r="B1249" s="1" t="s">
        <v>1400</v>
      </c>
      <c r="C1249" s="1" t="s">
        <v>278</v>
      </c>
      <c r="D1249" s="2" t="s">
        <v>1602</v>
      </c>
      <c r="E1249" s="3">
        <v>272.39999999999998</v>
      </c>
      <c r="F1249" s="8" t="s">
        <v>308</v>
      </c>
      <c r="G1249" s="9" t="s">
        <v>1400</v>
      </c>
      <c r="H1249" s="9" t="s">
        <v>278</v>
      </c>
      <c r="I1249" s="10" t="s">
        <v>1602</v>
      </c>
      <c r="J1249" s="11">
        <v>272.39999999999998</v>
      </c>
      <c r="K1249" t="b">
        <f t="shared" si="95"/>
        <v>1</v>
      </c>
      <c r="L1249" t="b">
        <f t="shared" si="96"/>
        <v>1</v>
      </c>
      <c r="M1249" t="b">
        <f t="shared" si="97"/>
        <v>1</v>
      </c>
      <c r="N1249" t="b">
        <f t="shared" si="98"/>
        <v>1</v>
      </c>
      <c r="O1249" s="13">
        <f t="shared" si="99"/>
        <v>0</v>
      </c>
    </row>
    <row r="1250" spans="1:15" ht="81.599999999999994" hidden="1" x14ac:dyDescent="0.3">
      <c r="A1250" s="1" t="s">
        <v>308</v>
      </c>
      <c r="B1250" s="1" t="s">
        <v>1400</v>
      </c>
      <c r="C1250" s="1" t="s">
        <v>272</v>
      </c>
      <c r="D1250" s="2" t="s">
        <v>806</v>
      </c>
      <c r="E1250" s="3">
        <v>225.2</v>
      </c>
      <c r="F1250" s="8" t="s">
        <v>308</v>
      </c>
      <c r="G1250" s="9" t="s">
        <v>1400</v>
      </c>
      <c r="H1250" s="9" t="s">
        <v>272</v>
      </c>
      <c r="I1250" s="10" t="s">
        <v>806</v>
      </c>
      <c r="J1250" s="11">
        <v>225.2</v>
      </c>
      <c r="K1250" t="b">
        <f t="shared" si="95"/>
        <v>1</v>
      </c>
      <c r="L1250" t="b">
        <f t="shared" si="96"/>
        <v>1</v>
      </c>
      <c r="M1250" t="b">
        <f t="shared" si="97"/>
        <v>1</v>
      </c>
      <c r="N1250" t="b">
        <f t="shared" si="98"/>
        <v>1</v>
      </c>
      <c r="O1250" s="13">
        <f t="shared" si="99"/>
        <v>0</v>
      </c>
    </row>
    <row r="1251" spans="1:15" ht="51" hidden="1" x14ac:dyDescent="0.3">
      <c r="A1251" s="1" t="s">
        <v>308</v>
      </c>
      <c r="B1251" s="1" t="s">
        <v>1400</v>
      </c>
      <c r="C1251" s="1" t="s">
        <v>273</v>
      </c>
      <c r="D1251" s="2" t="s">
        <v>808</v>
      </c>
      <c r="E1251" s="3">
        <v>47.2</v>
      </c>
      <c r="F1251" s="8" t="s">
        <v>308</v>
      </c>
      <c r="G1251" s="9" t="s">
        <v>1400</v>
      </c>
      <c r="H1251" s="9" t="s">
        <v>273</v>
      </c>
      <c r="I1251" s="10" t="s">
        <v>808</v>
      </c>
      <c r="J1251" s="11">
        <v>47.2</v>
      </c>
      <c r="K1251" t="b">
        <f t="shared" si="95"/>
        <v>1</v>
      </c>
      <c r="L1251" t="b">
        <f t="shared" si="96"/>
        <v>1</v>
      </c>
      <c r="M1251" t="b">
        <f t="shared" si="97"/>
        <v>1</v>
      </c>
      <c r="N1251" t="b">
        <f t="shared" si="98"/>
        <v>1</v>
      </c>
      <c r="O1251" s="13">
        <f t="shared" si="99"/>
        <v>0</v>
      </c>
    </row>
    <row r="1252" spans="1:15" ht="40.799999999999997" hidden="1" x14ac:dyDescent="0.3">
      <c r="A1252" s="1" t="s">
        <v>308</v>
      </c>
      <c r="B1252" s="1" t="s">
        <v>1400</v>
      </c>
      <c r="C1252" s="1" t="s">
        <v>266</v>
      </c>
      <c r="D1252" s="2" t="s">
        <v>1593</v>
      </c>
      <c r="E1252" s="3">
        <v>272.3</v>
      </c>
      <c r="F1252" s="8" t="s">
        <v>308</v>
      </c>
      <c r="G1252" s="9" t="s">
        <v>1400</v>
      </c>
      <c r="H1252" s="9" t="s">
        <v>266</v>
      </c>
      <c r="I1252" s="10" t="s">
        <v>1593</v>
      </c>
      <c r="J1252" s="11">
        <v>272.3</v>
      </c>
      <c r="K1252" t="b">
        <f t="shared" si="95"/>
        <v>1</v>
      </c>
      <c r="L1252" t="b">
        <f t="shared" si="96"/>
        <v>1</v>
      </c>
      <c r="M1252" t="b">
        <f t="shared" si="97"/>
        <v>1</v>
      </c>
      <c r="N1252" t="b">
        <f t="shared" si="98"/>
        <v>1</v>
      </c>
      <c r="O1252" s="13">
        <f t="shared" si="99"/>
        <v>0</v>
      </c>
    </row>
    <row r="1253" spans="1:15" ht="61.2" hidden="1" x14ac:dyDescent="0.3">
      <c r="A1253" s="1" t="s">
        <v>308</v>
      </c>
      <c r="B1253" s="1" t="s">
        <v>1400</v>
      </c>
      <c r="C1253" s="1" t="s">
        <v>267</v>
      </c>
      <c r="D1253" s="2" t="s">
        <v>1594</v>
      </c>
      <c r="E1253" s="3">
        <v>272.3</v>
      </c>
      <c r="F1253" s="8" t="s">
        <v>308</v>
      </c>
      <c r="G1253" s="9" t="s">
        <v>1400</v>
      </c>
      <c r="H1253" s="9" t="s">
        <v>267</v>
      </c>
      <c r="I1253" s="10" t="s">
        <v>1594</v>
      </c>
      <c r="J1253" s="11">
        <v>272.3</v>
      </c>
      <c r="K1253" t="b">
        <f t="shared" si="95"/>
        <v>1</v>
      </c>
      <c r="L1253" t="b">
        <f t="shared" si="96"/>
        <v>1</v>
      </c>
      <c r="M1253" t="b">
        <f t="shared" si="97"/>
        <v>1</v>
      </c>
      <c r="N1253" t="b">
        <f t="shared" si="98"/>
        <v>1</v>
      </c>
      <c r="O1253" s="13">
        <f t="shared" si="99"/>
        <v>0</v>
      </c>
    </row>
    <row r="1254" spans="1:15" ht="61.2" hidden="1" x14ac:dyDescent="0.3">
      <c r="A1254" s="1" t="s">
        <v>308</v>
      </c>
      <c r="B1254" s="1" t="s">
        <v>1400</v>
      </c>
      <c r="C1254" s="1" t="s">
        <v>274</v>
      </c>
      <c r="D1254" s="2" t="s">
        <v>1603</v>
      </c>
      <c r="E1254" s="3">
        <v>272.3</v>
      </c>
      <c r="F1254" s="8" t="s">
        <v>308</v>
      </c>
      <c r="G1254" s="9" t="s">
        <v>1400</v>
      </c>
      <c r="H1254" s="9" t="s">
        <v>274</v>
      </c>
      <c r="I1254" s="10" t="s">
        <v>1603</v>
      </c>
      <c r="J1254" s="11">
        <v>272.3</v>
      </c>
      <c r="K1254" t="b">
        <f t="shared" si="95"/>
        <v>1</v>
      </c>
      <c r="L1254" t="b">
        <f t="shared" si="96"/>
        <v>1</v>
      </c>
      <c r="M1254" t="b">
        <f t="shared" si="97"/>
        <v>1</v>
      </c>
      <c r="N1254" t="b">
        <f t="shared" si="98"/>
        <v>1</v>
      </c>
      <c r="O1254" s="13">
        <f t="shared" si="99"/>
        <v>0</v>
      </c>
    </row>
    <row r="1255" spans="1:15" ht="61.2" hidden="1" x14ac:dyDescent="0.3">
      <c r="A1255" s="1" t="s">
        <v>308</v>
      </c>
      <c r="B1255" s="1" t="s">
        <v>1400</v>
      </c>
      <c r="C1255" s="1" t="s">
        <v>92</v>
      </c>
      <c r="D1255" s="2" t="s">
        <v>1493</v>
      </c>
      <c r="E1255" s="3">
        <v>1118.9000000000001</v>
      </c>
      <c r="F1255" s="8" t="s">
        <v>308</v>
      </c>
      <c r="G1255" s="9" t="s">
        <v>1400</v>
      </c>
      <c r="H1255" s="9" t="s">
        <v>92</v>
      </c>
      <c r="I1255" s="10" t="s">
        <v>1493</v>
      </c>
      <c r="J1255" s="11">
        <v>1118.9000000000001</v>
      </c>
      <c r="K1255" t="b">
        <f t="shared" si="95"/>
        <v>1</v>
      </c>
      <c r="L1255" t="b">
        <f t="shared" si="96"/>
        <v>1</v>
      </c>
      <c r="M1255" t="b">
        <f t="shared" si="97"/>
        <v>1</v>
      </c>
      <c r="N1255" t="b">
        <f t="shared" si="98"/>
        <v>1</v>
      </c>
      <c r="O1255" s="13">
        <f t="shared" si="99"/>
        <v>0</v>
      </c>
    </row>
    <row r="1256" spans="1:15" ht="40.799999999999997" hidden="1" x14ac:dyDescent="0.3">
      <c r="A1256" s="1" t="s">
        <v>308</v>
      </c>
      <c r="B1256" s="1" t="s">
        <v>1400</v>
      </c>
      <c r="C1256" s="1" t="s">
        <v>102</v>
      </c>
      <c r="D1256" s="2" t="s">
        <v>1498</v>
      </c>
      <c r="E1256" s="3">
        <v>1118.9000000000001</v>
      </c>
      <c r="F1256" s="8" t="s">
        <v>308</v>
      </c>
      <c r="G1256" s="9" t="s">
        <v>1400</v>
      </c>
      <c r="H1256" s="9" t="s">
        <v>102</v>
      </c>
      <c r="I1256" s="10" t="s">
        <v>1498</v>
      </c>
      <c r="J1256" s="11">
        <v>1118.9000000000001</v>
      </c>
      <c r="K1256" t="b">
        <f t="shared" si="95"/>
        <v>1</v>
      </c>
      <c r="L1256" t="b">
        <f t="shared" si="96"/>
        <v>1</v>
      </c>
      <c r="M1256" t="b">
        <f t="shared" si="97"/>
        <v>1</v>
      </c>
      <c r="N1256" t="b">
        <f t="shared" si="98"/>
        <v>1</v>
      </c>
      <c r="O1256" s="13">
        <f t="shared" si="99"/>
        <v>0</v>
      </c>
    </row>
    <row r="1257" spans="1:15" ht="132.6" hidden="1" x14ac:dyDescent="0.3">
      <c r="A1257" s="1" t="s">
        <v>308</v>
      </c>
      <c r="B1257" s="1" t="s">
        <v>1400</v>
      </c>
      <c r="C1257" s="1" t="s">
        <v>275</v>
      </c>
      <c r="D1257" s="2" t="s">
        <v>1604</v>
      </c>
      <c r="E1257" s="3">
        <v>1118.9000000000001</v>
      </c>
      <c r="F1257" s="8" t="s">
        <v>308</v>
      </c>
      <c r="G1257" s="9" t="s">
        <v>1400</v>
      </c>
      <c r="H1257" s="9" t="s">
        <v>275</v>
      </c>
      <c r="I1257" s="10" t="s">
        <v>1604</v>
      </c>
      <c r="J1257" s="11">
        <v>1118.9000000000001</v>
      </c>
      <c r="K1257" t="b">
        <f t="shared" si="95"/>
        <v>1</v>
      </c>
      <c r="L1257" t="b">
        <f t="shared" si="96"/>
        <v>1</v>
      </c>
      <c r="M1257" t="b">
        <f t="shared" si="97"/>
        <v>1</v>
      </c>
      <c r="N1257" t="b">
        <f t="shared" si="98"/>
        <v>1</v>
      </c>
      <c r="O1257" s="13">
        <f t="shared" si="99"/>
        <v>0</v>
      </c>
    </row>
    <row r="1258" spans="1:15" ht="40.799999999999997" hidden="1" x14ac:dyDescent="0.3">
      <c r="A1258" s="1" t="s">
        <v>308</v>
      </c>
      <c r="B1258" s="1" t="s">
        <v>1422</v>
      </c>
      <c r="C1258" s="1" t="s">
        <v>277</v>
      </c>
      <c r="D1258" s="2" t="s">
        <v>1600</v>
      </c>
      <c r="E1258" s="3">
        <v>1305.5999999999999</v>
      </c>
      <c r="F1258" s="8" t="s">
        <v>308</v>
      </c>
      <c r="G1258" s="9" t="s">
        <v>1422</v>
      </c>
      <c r="H1258" s="9" t="s">
        <v>277</v>
      </c>
      <c r="I1258" s="10" t="s">
        <v>1600</v>
      </c>
      <c r="J1258" s="11">
        <v>1305.5999999999999</v>
      </c>
      <c r="K1258" t="b">
        <f t="shared" si="95"/>
        <v>1</v>
      </c>
      <c r="L1258" t="b">
        <f t="shared" si="96"/>
        <v>1</v>
      </c>
      <c r="M1258" t="b">
        <f t="shared" si="97"/>
        <v>1</v>
      </c>
      <c r="N1258" t="b">
        <f t="shared" si="98"/>
        <v>1</v>
      </c>
      <c r="O1258" s="13">
        <f t="shared" si="99"/>
        <v>0</v>
      </c>
    </row>
    <row r="1259" spans="1:15" ht="40.799999999999997" hidden="1" x14ac:dyDescent="0.3">
      <c r="A1259" s="1" t="s">
        <v>308</v>
      </c>
      <c r="B1259" s="1" t="s">
        <v>1422</v>
      </c>
      <c r="C1259" s="1" t="s">
        <v>279</v>
      </c>
      <c r="D1259" s="2" t="s">
        <v>1601</v>
      </c>
      <c r="E1259" s="3">
        <v>1305.5999999999999</v>
      </c>
      <c r="F1259" s="8" t="s">
        <v>308</v>
      </c>
      <c r="G1259" s="9" t="s">
        <v>1422</v>
      </c>
      <c r="H1259" s="9" t="s">
        <v>279</v>
      </c>
      <c r="I1259" s="10" t="s">
        <v>1601</v>
      </c>
      <c r="J1259" s="11">
        <v>1305.5999999999999</v>
      </c>
      <c r="K1259" t="b">
        <f t="shared" si="95"/>
        <v>1</v>
      </c>
      <c r="L1259" t="b">
        <f t="shared" si="96"/>
        <v>1</v>
      </c>
      <c r="M1259" t="b">
        <f t="shared" si="97"/>
        <v>1</v>
      </c>
      <c r="N1259" t="b">
        <f t="shared" si="98"/>
        <v>1</v>
      </c>
      <c r="O1259" s="13">
        <f t="shared" si="99"/>
        <v>0</v>
      </c>
    </row>
    <row r="1260" spans="1:15" ht="48" hidden="1" x14ac:dyDescent="0.3">
      <c r="A1260" s="1" t="s">
        <v>308</v>
      </c>
      <c r="B1260" s="1" t="s">
        <v>1422</v>
      </c>
      <c r="C1260" s="1" t="s">
        <v>288</v>
      </c>
      <c r="D1260" s="2" t="s">
        <v>1610</v>
      </c>
      <c r="E1260" s="3">
        <v>1305.5999999999999</v>
      </c>
      <c r="F1260" s="8" t="s">
        <v>308</v>
      </c>
      <c r="G1260" s="9" t="s">
        <v>1422</v>
      </c>
      <c r="H1260" s="9" t="s">
        <v>288</v>
      </c>
      <c r="I1260" s="10" t="s">
        <v>1610</v>
      </c>
      <c r="J1260" s="11">
        <v>1305.5999999999999</v>
      </c>
      <c r="K1260" t="b">
        <f t="shared" si="95"/>
        <v>1</v>
      </c>
      <c r="L1260" t="b">
        <f t="shared" si="96"/>
        <v>1</v>
      </c>
      <c r="M1260" t="b">
        <f t="shared" si="97"/>
        <v>1</v>
      </c>
      <c r="N1260" t="b">
        <f t="shared" si="98"/>
        <v>1</v>
      </c>
      <c r="O1260" s="13">
        <f t="shared" si="99"/>
        <v>0</v>
      </c>
    </row>
    <row r="1261" spans="1:15" ht="40.799999999999997" hidden="1" x14ac:dyDescent="0.3">
      <c r="A1261" s="1" t="s">
        <v>308</v>
      </c>
      <c r="B1261" s="1" t="s">
        <v>1422</v>
      </c>
      <c r="C1261" s="1" t="s">
        <v>283</v>
      </c>
      <c r="D1261" s="2" t="s">
        <v>804</v>
      </c>
      <c r="E1261" s="3">
        <v>1305.5999999999999</v>
      </c>
      <c r="F1261" s="8" t="s">
        <v>308</v>
      </c>
      <c r="G1261" s="9" t="s">
        <v>1422</v>
      </c>
      <c r="H1261" s="9" t="s">
        <v>283</v>
      </c>
      <c r="I1261" s="10" t="s">
        <v>804</v>
      </c>
      <c r="J1261" s="11">
        <v>1305.5999999999999</v>
      </c>
      <c r="K1261" t="b">
        <f t="shared" si="95"/>
        <v>1</v>
      </c>
      <c r="L1261" t="b">
        <f t="shared" si="96"/>
        <v>1</v>
      </c>
      <c r="M1261" t="b">
        <f t="shared" si="97"/>
        <v>1</v>
      </c>
      <c r="N1261" t="b">
        <f t="shared" si="98"/>
        <v>1</v>
      </c>
      <c r="O1261" s="13">
        <f t="shared" si="99"/>
        <v>0</v>
      </c>
    </row>
    <row r="1262" spans="1:15" ht="40.799999999999997" hidden="1" x14ac:dyDescent="0.3">
      <c r="A1262" s="1" t="s">
        <v>308</v>
      </c>
      <c r="B1262" s="1" t="s">
        <v>1422</v>
      </c>
      <c r="C1262" s="1" t="s">
        <v>266</v>
      </c>
      <c r="D1262" s="2" t="s">
        <v>1593</v>
      </c>
      <c r="E1262" s="3">
        <v>9964.2999999999993</v>
      </c>
      <c r="F1262" s="8" t="s">
        <v>308</v>
      </c>
      <c r="G1262" s="9" t="s">
        <v>1422</v>
      </c>
      <c r="H1262" s="9" t="s">
        <v>266</v>
      </c>
      <c r="I1262" s="10" t="s">
        <v>1593</v>
      </c>
      <c r="J1262" s="11">
        <v>9964.2999999999993</v>
      </c>
      <c r="K1262" t="b">
        <f t="shared" si="95"/>
        <v>1</v>
      </c>
      <c r="L1262" t="b">
        <f t="shared" si="96"/>
        <v>1</v>
      </c>
      <c r="M1262" t="b">
        <f t="shared" si="97"/>
        <v>1</v>
      </c>
      <c r="N1262" t="b">
        <f t="shared" si="98"/>
        <v>1</v>
      </c>
      <c r="O1262" s="13">
        <f t="shared" si="99"/>
        <v>0</v>
      </c>
    </row>
    <row r="1263" spans="1:15" ht="61.2" hidden="1" x14ac:dyDescent="0.3">
      <c r="A1263" s="1" t="s">
        <v>308</v>
      </c>
      <c r="B1263" s="1" t="s">
        <v>1422</v>
      </c>
      <c r="C1263" s="1" t="s">
        <v>267</v>
      </c>
      <c r="D1263" s="2" t="s">
        <v>1594</v>
      </c>
      <c r="E1263" s="3">
        <v>9964.2999999999993</v>
      </c>
      <c r="F1263" s="8" t="s">
        <v>308</v>
      </c>
      <c r="G1263" s="9" t="s">
        <v>1422</v>
      </c>
      <c r="H1263" s="9" t="s">
        <v>267</v>
      </c>
      <c r="I1263" s="10" t="s">
        <v>1594</v>
      </c>
      <c r="J1263" s="11">
        <v>9964.2999999999993</v>
      </c>
      <c r="K1263" t="b">
        <f t="shared" si="95"/>
        <v>1</v>
      </c>
      <c r="L1263" t="b">
        <f t="shared" si="96"/>
        <v>1</v>
      </c>
      <c r="M1263" t="b">
        <f t="shared" si="97"/>
        <v>1</v>
      </c>
      <c r="N1263" t="b">
        <f t="shared" si="98"/>
        <v>1</v>
      </c>
      <c r="O1263" s="13">
        <f t="shared" si="99"/>
        <v>0</v>
      </c>
    </row>
    <row r="1264" spans="1:15" ht="51" hidden="1" x14ac:dyDescent="0.3">
      <c r="A1264" s="1" t="s">
        <v>308</v>
      </c>
      <c r="B1264" s="1" t="s">
        <v>1422</v>
      </c>
      <c r="C1264" s="1" t="s">
        <v>284</v>
      </c>
      <c r="D1264" s="2" t="s">
        <v>1611</v>
      </c>
      <c r="E1264" s="3">
        <v>5952.7</v>
      </c>
      <c r="F1264" s="8" t="s">
        <v>308</v>
      </c>
      <c r="G1264" s="9" t="s">
        <v>1422</v>
      </c>
      <c r="H1264" s="9" t="s">
        <v>284</v>
      </c>
      <c r="I1264" s="10" t="s">
        <v>1611</v>
      </c>
      <c r="J1264" s="11">
        <v>5952.7</v>
      </c>
      <c r="K1264" t="b">
        <f t="shared" si="95"/>
        <v>1</v>
      </c>
      <c r="L1264" t="b">
        <f t="shared" si="96"/>
        <v>1</v>
      </c>
      <c r="M1264" t="b">
        <f t="shared" si="97"/>
        <v>1</v>
      </c>
      <c r="N1264" t="b">
        <f t="shared" si="98"/>
        <v>1</v>
      </c>
      <c r="O1264" s="13">
        <f t="shared" si="99"/>
        <v>0</v>
      </c>
    </row>
    <row r="1265" spans="1:15" ht="51" hidden="1" x14ac:dyDescent="0.3">
      <c r="A1265" s="1" t="s">
        <v>308</v>
      </c>
      <c r="B1265" s="1" t="s">
        <v>1422</v>
      </c>
      <c r="C1265" s="1" t="s">
        <v>285</v>
      </c>
      <c r="D1265" s="2" t="s">
        <v>1612</v>
      </c>
      <c r="E1265" s="3">
        <v>4011.6</v>
      </c>
      <c r="F1265" s="8" t="s">
        <v>308</v>
      </c>
      <c r="G1265" s="9" t="s">
        <v>1422</v>
      </c>
      <c r="H1265" s="9" t="s">
        <v>285</v>
      </c>
      <c r="I1265" s="10" t="s">
        <v>1612</v>
      </c>
      <c r="J1265" s="11">
        <v>4011.6</v>
      </c>
      <c r="K1265" t="b">
        <f t="shared" si="95"/>
        <v>1</v>
      </c>
      <c r="L1265" t="b">
        <f t="shared" si="96"/>
        <v>1</v>
      </c>
      <c r="M1265" t="b">
        <f t="shared" si="97"/>
        <v>1</v>
      </c>
      <c r="N1265" t="b">
        <f t="shared" si="98"/>
        <v>1</v>
      </c>
      <c r="O1265" s="13">
        <f t="shared" si="99"/>
        <v>0</v>
      </c>
    </row>
    <row r="1266" spans="1:15" ht="51" hidden="1" x14ac:dyDescent="0.3">
      <c r="A1266" s="1" t="s">
        <v>308</v>
      </c>
      <c r="B1266" s="1" t="s">
        <v>1422</v>
      </c>
      <c r="C1266" s="1" t="s">
        <v>289</v>
      </c>
      <c r="D1266" s="2" t="s">
        <v>1613</v>
      </c>
      <c r="E1266" s="3">
        <v>2200.1999999999998</v>
      </c>
      <c r="F1266" s="8" t="s">
        <v>308</v>
      </c>
      <c r="G1266" s="9" t="s">
        <v>1422</v>
      </c>
      <c r="H1266" s="9" t="s">
        <v>289</v>
      </c>
      <c r="I1266" s="10" t="s">
        <v>1613</v>
      </c>
      <c r="J1266" s="11">
        <v>2200.1999999999998</v>
      </c>
      <c r="K1266" t="b">
        <f t="shared" si="95"/>
        <v>1</v>
      </c>
      <c r="L1266" t="b">
        <f t="shared" si="96"/>
        <v>1</v>
      </c>
      <c r="M1266" t="b">
        <f t="shared" si="97"/>
        <v>1</v>
      </c>
      <c r="N1266" t="b">
        <f t="shared" si="98"/>
        <v>1</v>
      </c>
      <c r="O1266" s="13">
        <f t="shared" si="99"/>
        <v>0</v>
      </c>
    </row>
    <row r="1267" spans="1:15" ht="91.8" hidden="1" x14ac:dyDescent="0.3">
      <c r="A1267" s="1" t="s">
        <v>308</v>
      </c>
      <c r="B1267" s="1" t="s">
        <v>1422</v>
      </c>
      <c r="C1267" s="1" t="s">
        <v>290</v>
      </c>
      <c r="D1267" s="2" t="s">
        <v>1614</v>
      </c>
      <c r="E1267" s="3">
        <v>2200.1999999999998</v>
      </c>
      <c r="F1267" s="8" t="s">
        <v>308</v>
      </c>
      <c r="G1267" s="9" t="s">
        <v>1422</v>
      </c>
      <c r="H1267" s="9" t="s">
        <v>290</v>
      </c>
      <c r="I1267" s="10" t="s">
        <v>1614</v>
      </c>
      <c r="J1267" s="11">
        <v>2200.1999999999998</v>
      </c>
      <c r="K1267" t="b">
        <f t="shared" si="95"/>
        <v>1</v>
      </c>
      <c r="L1267" t="b">
        <f t="shared" si="96"/>
        <v>1</v>
      </c>
      <c r="M1267" t="b">
        <f t="shared" si="97"/>
        <v>1</v>
      </c>
      <c r="N1267" t="b">
        <f t="shared" si="98"/>
        <v>1</v>
      </c>
      <c r="O1267" s="13">
        <f t="shared" si="99"/>
        <v>0</v>
      </c>
    </row>
    <row r="1268" spans="1:15" ht="60" hidden="1" x14ac:dyDescent="0.3">
      <c r="A1268" s="1" t="s">
        <v>308</v>
      </c>
      <c r="B1268" s="1" t="s">
        <v>1422</v>
      </c>
      <c r="C1268" s="1" t="s">
        <v>291</v>
      </c>
      <c r="D1268" s="2" t="s">
        <v>1615</v>
      </c>
      <c r="E1268" s="3">
        <v>2200.1999999999998</v>
      </c>
      <c r="F1268" s="8" t="s">
        <v>308</v>
      </c>
      <c r="G1268" s="9" t="s">
        <v>1422</v>
      </c>
      <c r="H1268" s="9" t="s">
        <v>291</v>
      </c>
      <c r="I1268" s="10" t="s">
        <v>1615</v>
      </c>
      <c r="J1268" s="11">
        <v>2200.1999999999998</v>
      </c>
      <c r="K1268" t="b">
        <f t="shared" si="95"/>
        <v>1</v>
      </c>
      <c r="L1268" t="b">
        <f t="shared" si="96"/>
        <v>1</v>
      </c>
      <c r="M1268" t="b">
        <f t="shared" si="97"/>
        <v>1</v>
      </c>
      <c r="N1268" t="b">
        <f t="shared" si="98"/>
        <v>1</v>
      </c>
      <c r="O1268" s="13">
        <f t="shared" si="99"/>
        <v>0</v>
      </c>
    </row>
    <row r="1269" spans="1:15" ht="61.2" hidden="1" x14ac:dyDescent="0.3">
      <c r="A1269" s="1" t="s">
        <v>308</v>
      </c>
      <c r="B1269" s="1" t="s">
        <v>1422</v>
      </c>
      <c r="C1269" s="1" t="s">
        <v>286</v>
      </c>
      <c r="D1269" s="2" t="s">
        <v>874</v>
      </c>
      <c r="E1269" s="3">
        <v>2200.1999999999998</v>
      </c>
      <c r="F1269" s="8" t="s">
        <v>308</v>
      </c>
      <c r="G1269" s="9" t="s">
        <v>1422</v>
      </c>
      <c r="H1269" s="9" t="s">
        <v>286</v>
      </c>
      <c r="I1269" s="10" t="s">
        <v>874</v>
      </c>
      <c r="J1269" s="11">
        <v>2200.1999999999998</v>
      </c>
      <c r="K1269" t="b">
        <f t="shared" si="95"/>
        <v>1</v>
      </c>
      <c r="L1269" t="b">
        <f t="shared" si="96"/>
        <v>1</v>
      </c>
      <c r="M1269" t="b">
        <f t="shared" si="97"/>
        <v>1</v>
      </c>
      <c r="N1269" t="b">
        <f t="shared" si="98"/>
        <v>1</v>
      </c>
      <c r="O1269" s="13">
        <f t="shared" si="99"/>
        <v>0</v>
      </c>
    </row>
    <row r="1270" spans="1:15" ht="61.2" hidden="1" x14ac:dyDescent="0.3">
      <c r="A1270" s="1" t="s">
        <v>308</v>
      </c>
      <c r="B1270" s="1" t="s">
        <v>1422</v>
      </c>
      <c r="C1270" s="1" t="s">
        <v>269</v>
      </c>
      <c r="D1270" s="2" t="s">
        <v>1597</v>
      </c>
      <c r="E1270" s="3">
        <v>2971.8</v>
      </c>
      <c r="F1270" s="8" t="s">
        <v>308</v>
      </c>
      <c r="G1270" s="9" t="s">
        <v>1422</v>
      </c>
      <c r="H1270" s="9" t="s">
        <v>269</v>
      </c>
      <c r="I1270" s="10" t="s">
        <v>1597</v>
      </c>
      <c r="J1270" s="11">
        <v>2971.8</v>
      </c>
      <c r="K1270" t="b">
        <f t="shared" si="95"/>
        <v>1</v>
      </c>
      <c r="L1270" t="b">
        <f t="shared" si="96"/>
        <v>1</v>
      </c>
      <c r="M1270" t="b">
        <f t="shared" si="97"/>
        <v>1</v>
      </c>
      <c r="N1270" t="b">
        <f t="shared" si="98"/>
        <v>1</v>
      </c>
      <c r="O1270" s="13">
        <f t="shared" si="99"/>
        <v>0</v>
      </c>
    </row>
    <row r="1271" spans="1:15" ht="61.2" hidden="1" x14ac:dyDescent="0.3">
      <c r="A1271" s="1" t="s">
        <v>308</v>
      </c>
      <c r="B1271" s="1" t="s">
        <v>1422</v>
      </c>
      <c r="C1271" s="1" t="s">
        <v>292</v>
      </c>
      <c r="D1271" s="2" t="s">
        <v>1616</v>
      </c>
      <c r="E1271" s="3">
        <v>2971.8</v>
      </c>
      <c r="F1271" s="8" t="s">
        <v>308</v>
      </c>
      <c r="G1271" s="9" t="s">
        <v>1422</v>
      </c>
      <c r="H1271" s="9" t="s">
        <v>292</v>
      </c>
      <c r="I1271" s="10" t="s">
        <v>1616</v>
      </c>
      <c r="J1271" s="11">
        <v>2971.8</v>
      </c>
      <c r="K1271" t="b">
        <f t="shared" si="95"/>
        <v>1</v>
      </c>
      <c r="L1271" t="b">
        <f t="shared" si="96"/>
        <v>1</v>
      </c>
      <c r="M1271" t="b">
        <f t="shared" si="97"/>
        <v>1</v>
      </c>
      <c r="N1271" t="b">
        <f t="shared" si="98"/>
        <v>1</v>
      </c>
      <c r="O1271" s="13">
        <f t="shared" si="99"/>
        <v>0</v>
      </c>
    </row>
    <row r="1272" spans="1:15" ht="81.599999999999994" hidden="1" x14ac:dyDescent="0.3">
      <c r="A1272" s="1" t="s">
        <v>308</v>
      </c>
      <c r="B1272" s="1" t="s">
        <v>1422</v>
      </c>
      <c r="C1272" s="1" t="s">
        <v>293</v>
      </c>
      <c r="D1272" s="2" t="s">
        <v>1617</v>
      </c>
      <c r="E1272" s="3">
        <v>2971.8</v>
      </c>
      <c r="F1272" s="8" t="s">
        <v>308</v>
      </c>
      <c r="G1272" s="9" t="s">
        <v>1422</v>
      </c>
      <c r="H1272" s="9" t="s">
        <v>293</v>
      </c>
      <c r="I1272" s="10" t="s">
        <v>1617</v>
      </c>
      <c r="J1272" s="11">
        <v>2971.8</v>
      </c>
      <c r="K1272" t="b">
        <f t="shared" si="95"/>
        <v>1</v>
      </c>
      <c r="L1272" t="b">
        <f t="shared" si="96"/>
        <v>1</v>
      </c>
      <c r="M1272" t="b">
        <f t="shared" si="97"/>
        <v>1</v>
      </c>
      <c r="N1272" t="b">
        <f t="shared" si="98"/>
        <v>1</v>
      </c>
      <c r="O1272" s="13">
        <f t="shared" si="99"/>
        <v>0</v>
      </c>
    </row>
    <row r="1273" spans="1:15" ht="40.799999999999997" hidden="1" x14ac:dyDescent="0.3">
      <c r="A1273" s="1" t="s">
        <v>308</v>
      </c>
      <c r="B1273" s="1" t="s">
        <v>1422</v>
      </c>
      <c r="C1273" s="1" t="s">
        <v>287</v>
      </c>
      <c r="D1273" s="2" t="s">
        <v>1158</v>
      </c>
      <c r="E1273" s="3">
        <v>2971.8</v>
      </c>
      <c r="F1273" s="8" t="s">
        <v>308</v>
      </c>
      <c r="G1273" s="9" t="s">
        <v>1422</v>
      </c>
      <c r="H1273" s="9" t="s">
        <v>287</v>
      </c>
      <c r="I1273" s="10" t="s">
        <v>1158</v>
      </c>
      <c r="J1273" s="11">
        <v>2971.8</v>
      </c>
      <c r="K1273" t="b">
        <f t="shared" si="95"/>
        <v>1</v>
      </c>
      <c r="L1273" t="b">
        <f t="shared" si="96"/>
        <v>1</v>
      </c>
      <c r="M1273" t="b">
        <f t="shared" si="97"/>
        <v>1</v>
      </c>
      <c r="N1273" t="b">
        <f t="shared" si="98"/>
        <v>1</v>
      </c>
      <c r="O1273" s="13">
        <f t="shared" si="99"/>
        <v>0</v>
      </c>
    </row>
    <row r="1274" spans="1:15" ht="51" hidden="1" x14ac:dyDescent="0.3">
      <c r="A1274" s="1" t="s">
        <v>308</v>
      </c>
      <c r="B1274" s="1" t="s">
        <v>1422</v>
      </c>
      <c r="C1274" s="1" t="s">
        <v>62</v>
      </c>
      <c r="D1274" s="2" t="s">
        <v>1196</v>
      </c>
      <c r="E1274" s="3">
        <v>2282.3944900000001</v>
      </c>
      <c r="F1274" s="8" t="s">
        <v>308</v>
      </c>
      <c r="G1274" s="9" t="s">
        <v>1422</v>
      </c>
      <c r="H1274" s="9" t="s">
        <v>62</v>
      </c>
      <c r="I1274" s="10" t="s">
        <v>1196</v>
      </c>
      <c r="J1274" s="11">
        <v>2282.3939999999998</v>
      </c>
      <c r="K1274" t="b">
        <f t="shared" si="95"/>
        <v>1</v>
      </c>
      <c r="L1274" t="b">
        <f t="shared" si="96"/>
        <v>1</v>
      </c>
      <c r="M1274" t="b">
        <f t="shared" si="97"/>
        <v>1</v>
      </c>
      <c r="N1274" t="b">
        <f t="shared" si="98"/>
        <v>1</v>
      </c>
      <c r="O1274" s="13">
        <f t="shared" si="99"/>
        <v>4.9000000035448465E-4</v>
      </c>
    </row>
    <row r="1275" spans="1:15" ht="71.400000000000006" hidden="1" x14ac:dyDescent="0.3">
      <c r="A1275" s="1" t="s">
        <v>308</v>
      </c>
      <c r="B1275" s="1" t="s">
        <v>1422</v>
      </c>
      <c r="C1275" s="1" t="s">
        <v>527</v>
      </c>
      <c r="D1275" s="2" t="s">
        <v>114</v>
      </c>
      <c r="E1275" s="3">
        <v>2282.3944900000001</v>
      </c>
      <c r="F1275" s="8" t="s">
        <v>308</v>
      </c>
      <c r="G1275" s="9" t="s">
        <v>1422</v>
      </c>
      <c r="H1275" s="9" t="s">
        <v>527</v>
      </c>
      <c r="I1275" s="10" t="s">
        <v>114</v>
      </c>
      <c r="J1275" s="11">
        <v>2282.3939999999998</v>
      </c>
      <c r="K1275" t="b">
        <f t="shared" si="95"/>
        <v>1</v>
      </c>
      <c r="L1275" t="b">
        <f t="shared" si="96"/>
        <v>1</v>
      </c>
      <c r="M1275" t="b">
        <f t="shared" si="97"/>
        <v>1</v>
      </c>
      <c r="N1275" t="b">
        <f t="shared" si="98"/>
        <v>1</v>
      </c>
      <c r="O1275" s="13">
        <f t="shared" si="99"/>
        <v>4.9000000035448465E-4</v>
      </c>
    </row>
    <row r="1276" spans="1:15" ht="51" hidden="1" x14ac:dyDescent="0.3">
      <c r="A1276" s="1" t="s">
        <v>308</v>
      </c>
      <c r="B1276" s="1" t="s">
        <v>1423</v>
      </c>
      <c r="C1276" s="1" t="s">
        <v>263</v>
      </c>
      <c r="D1276" s="2" t="s">
        <v>1459</v>
      </c>
      <c r="E1276" s="3">
        <v>9965.4</v>
      </c>
      <c r="F1276" s="8" t="s">
        <v>308</v>
      </c>
      <c r="G1276" s="9" t="s">
        <v>1423</v>
      </c>
      <c r="H1276" s="9" t="s">
        <v>263</v>
      </c>
      <c r="I1276" s="10" t="s">
        <v>1459</v>
      </c>
      <c r="J1276" s="11">
        <v>9965.4</v>
      </c>
      <c r="K1276" t="b">
        <f t="shared" si="95"/>
        <v>1</v>
      </c>
      <c r="L1276" t="b">
        <f t="shared" si="96"/>
        <v>1</v>
      </c>
      <c r="M1276" t="b">
        <f t="shared" si="97"/>
        <v>1</v>
      </c>
      <c r="N1276" t="b">
        <f t="shared" si="98"/>
        <v>1</v>
      </c>
      <c r="O1276" s="13">
        <f t="shared" si="99"/>
        <v>0</v>
      </c>
    </row>
    <row r="1277" spans="1:15" ht="40.799999999999997" hidden="1" x14ac:dyDescent="0.3">
      <c r="A1277" s="1" t="s">
        <v>308</v>
      </c>
      <c r="B1277" s="1" t="s">
        <v>1423</v>
      </c>
      <c r="C1277" s="1" t="s">
        <v>295</v>
      </c>
      <c r="D1277" s="2" t="s">
        <v>1618</v>
      </c>
      <c r="E1277" s="3">
        <v>9965.4</v>
      </c>
      <c r="F1277" s="8" t="s">
        <v>308</v>
      </c>
      <c r="G1277" s="9" t="s">
        <v>1423</v>
      </c>
      <c r="H1277" s="9" t="s">
        <v>295</v>
      </c>
      <c r="I1277" s="10" t="s">
        <v>1618</v>
      </c>
      <c r="J1277" s="11">
        <v>9965.4</v>
      </c>
      <c r="K1277" t="b">
        <f t="shared" si="95"/>
        <v>1</v>
      </c>
      <c r="L1277" t="b">
        <f t="shared" si="96"/>
        <v>1</v>
      </c>
      <c r="M1277" t="b">
        <f t="shared" si="97"/>
        <v>1</v>
      </c>
      <c r="N1277" t="b">
        <f t="shared" si="98"/>
        <v>1</v>
      </c>
      <c r="O1277" s="13">
        <f t="shared" si="99"/>
        <v>0</v>
      </c>
    </row>
    <row r="1278" spans="1:15" ht="48" hidden="1" x14ac:dyDescent="0.3">
      <c r="A1278" s="1" t="s">
        <v>308</v>
      </c>
      <c r="B1278" s="1" t="s">
        <v>1423</v>
      </c>
      <c r="C1278" s="1" t="s">
        <v>296</v>
      </c>
      <c r="D1278" s="2" t="s">
        <v>1619</v>
      </c>
      <c r="E1278" s="3">
        <v>9965.4</v>
      </c>
      <c r="F1278" s="8" t="s">
        <v>308</v>
      </c>
      <c r="G1278" s="9" t="s">
        <v>1423</v>
      </c>
      <c r="H1278" s="9" t="s">
        <v>296</v>
      </c>
      <c r="I1278" s="10" t="s">
        <v>1619</v>
      </c>
      <c r="J1278" s="11">
        <v>9965.4</v>
      </c>
      <c r="K1278" t="b">
        <f t="shared" si="95"/>
        <v>1</v>
      </c>
      <c r="L1278" t="b">
        <f t="shared" si="96"/>
        <v>1</v>
      </c>
      <c r="M1278" t="b">
        <f t="shared" si="97"/>
        <v>1</v>
      </c>
      <c r="N1278" t="b">
        <f t="shared" si="98"/>
        <v>1</v>
      </c>
      <c r="O1278" s="13">
        <f t="shared" si="99"/>
        <v>0</v>
      </c>
    </row>
    <row r="1279" spans="1:15" ht="61.2" hidden="1" x14ac:dyDescent="0.3">
      <c r="A1279" s="1" t="s">
        <v>308</v>
      </c>
      <c r="B1279" s="1" t="s">
        <v>1423</v>
      </c>
      <c r="C1279" s="1" t="s">
        <v>294</v>
      </c>
      <c r="D1279" s="2" t="s">
        <v>710</v>
      </c>
      <c r="E1279" s="3">
        <v>9965.4</v>
      </c>
      <c r="F1279" s="8" t="s">
        <v>308</v>
      </c>
      <c r="G1279" s="9" t="s">
        <v>1423</v>
      </c>
      <c r="H1279" s="9" t="s">
        <v>294</v>
      </c>
      <c r="I1279" s="10" t="s">
        <v>710</v>
      </c>
      <c r="J1279" s="11">
        <v>9965.4</v>
      </c>
      <c r="K1279" t="b">
        <f t="shared" si="95"/>
        <v>1</v>
      </c>
      <c r="L1279" t="b">
        <f t="shared" si="96"/>
        <v>1</v>
      </c>
      <c r="M1279" t="b">
        <f t="shared" si="97"/>
        <v>1</v>
      </c>
      <c r="N1279" t="b">
        <f t="shared" si="98"/>
        <v>1</v>
      </c>
      <c r="O1279" s="13">
        <f t="shared" si="99"/>
        <v>0</v>
      </c>
    </row>
    <row r="1280" spans="1:15" ht="51" hidden="1" x14ac:dyDescent="0.3">
      <c r="A1280" s="1" t="s">
        <v>308</v>
      </c>
      <c r="B1280" s="1" t="s">
        <v>1423</v>
      </c>
      <c r="C1280" s="1" t="s">
        <v>62</v>
      </c>
      <c r="D1280" s="2" t="s">
        <v>1196</v>
      </c>
      <c r="E1280" s="3">
        <v>32</v>
      </c>
      <c r="F1280" s="8" t="s">
        <v>308</v>
      </c>
      <c r="G1280" s="9" t="s">
        <v>1423</v>
      </c>
      <c r="H1280" s="9" t="s">
        <v>62</v>
      </c>
      <c r="I1280" s="10" t="s">
        <v>1196</v>
      </c>
      <c r="J1280" s="11">
        <v>32</v>
      </c>
      <c r="K1280" t="b">
        <f t="shared" si="95"/>
        <v>1</v>
      </c>
      <c r="L1280" t="b">
        <f t="shared" si="96"/>
        <v>1</v>
      </c>
      <c r="M1280" t="b">
        <f t="shared" si="97"/>
        <v>1</v>
      </c>
      <c r="N1280" t="b">
        <f t="shared" si="98"/>
        <v>1</v>
      </c>
      <c r="O1280" s="13">
        <f t="shared" si="99"/>
        <v>0</v>
      </c>
    </row>
    <row r="1281" spans="1:15" ht="36" hidden="1" x14ac:dyDescent="0.3">
      <c r="A1281" s="1" t="s">
        <v>308</v>
      </c>
      <c r="B1281" s="1" t="s">
        <v>1423</v>
      </c>
      <c r="C1281" s="1" t="s">
        <v>83</v>
      </c>
      <c r="D1281" s="2" t="s">
        <v>1288</v>
      </c>
      <c r="E1281" s="3">
        <v>32</v>
      </c>
      <c r="F1281" s="8" t="s">
        <v>308</v>
      </c>
      <c r="G1281" s="9" t="s">
        <v>1423</v>
      </c>
      <c r="H1281" s="9" t="s">
        <v>83</v>
      </c>
      <c r="I1281" s="10" t="s">
        <v>1288</v>
      </c>
      <c r="J1281" s="11">
        <v>32</v>
      </c>
      <c r="K1281" t="b">
        <f t="shared" si="95"/>
        <v>1</v>
      </c>
      <c r="L1281" t="b">
        <f t="shared" si="96"/>
        <v>1</v>
      </c>
      <c r="M1281" t="b">
        <f t="shared" si="97"/>
        <v>1</v>
      </c>
      <c r="N1281" t="b">
        <f t="shared" si="98"/>
        <v>1</v>
      </c>
      <c r="O1281" s="13">
        <f t="shared" si="99"/>
        <v>0</v>
      </c>
    </row>
    <row r="1282" spans="1:15" ht="30.6" hidden="1" x14ac:dyDescent="0.3">
      <c r="A1282" s="1" t="s">
        <v>308</v>
      </c>
      <c r="B1282" s="1" t="s">
        <v>1423</v>
      </c>
      <c r="C1282" s="1" t="s">
        <v>1358</v>
      </c>
      <c r="D1282" s="2" t="s">
        <v>1359</v>
      </c>
      <c r="E1282" s="3">
        <v>32</v>
      </c>
      <c r="F1282" s="8" t="s">
        <v>308</v>
      </c>
      <c r="G1282" s="9" t="s">
        <v>1423</v>
      </c>
      <c r="H1282" s="9" t="s">
        <v>1358</v>
      </c>
      <c r="I1282" s="10" t="s">
        <v>1359</v>
      </c>
      <c r="J1282" s="11">
        <v>32</v>
      </c>
      <c r="K1282" t="b">
        <f t="shared" si="95"/>
        <v>1</v>
      </c>
      <c r="L1282" t="b">
        <f t="shared" si="96"/>
        <v>1</v>
      </c>
      <c r="M1282" t="b">
        <f t="shared" si="97"/>
        <v>1</v>
      </c>
      <c r="N1282" t="b">
        <f t="shared" si="98"/>
        <v>1</v>
      </c>
      <c r="O1282" s="13">
        <f t="shared" si="99"/>
        <v>0</v>
      </c>
    </row>
    <row r="1283" spans="1:15" ht="51" hidden="1" x14ac:dyDescent="0.3">
      <c r="A1283" s="1" t="s">
        <v>308</v>
      </c>
      <c r="B1283" s="1" t="s">
        <v>1402</v>
      </c>
      <c r="C1283" s="1" t="s">
        <v>112</v>
      </c>
      <c r="D1283" s="2" t="s">
        <v>1504</v>
      </c>
      <c r="E1283" s="3">
        <v>2638</v>
      </c>
      <c r="F1283" s="8" t="s">
        <v>308</v>
      </c>
      <c r="G1283" s="9" t="s">
        <v>1402</v>
      </c>
      <c r="H1283" s="9" t="s">
        <v>112</v>
      </c>
      <c r="I1283" s="10" t="s">
        <v>1504</v>
      </c>
      <c r="J1283" s="11">
        <v>2638</v>
      </c>
      <c r="K1283" t="b">
        <f t="shared" ref="K1283:K1346" si="100">EXACT(A1283,F1283)</f>
        <v>1</v>
      </c>
      <c r="L1283" t="b">
        <f t="shared" ref="L1283:L1346" si="101">EXACT(B1283,G1283)</f>
        <v>1</v>
      </c>
      <c r="M1283" t="b">
        <f t="shared" ref="M1283:M1346" si="102">EXACT(C1283,H1283)</f>
        <v>1</v>
      </c>
      <c r="N1283" t="b">
        <f t="shared" ref="N1283:N1346" si="103">EXACT(D1283,I1283)</f>
        <v>1</v>
      </c>
      <c r="O1283" s="13">
        <f t="shared" ref="O1283:O1346" si="104">E1283-J1283</f>
        <v>0</v>
      </c>
    </row>
    <row r="1284" spans="1:15" ht="40.799999999999997" hidden="1" x14ac:dyDescent="0.3">
      <c r="A1284" s="1" t="s">
        <v>308</v>
      </c>
      <c r="B1284" s="1" t="s">
        <v>1402</v>
      </c>
      <c r="C1284" s="1" t="s">
        <v>131</v>
      </c>
      <c r="D1284" s="2" t="s">
        <v>1505</v>
      </c>
      <c r="E1284" s="3">
        <v>2638</v>
      </c>
      <c r="F1284" s="8" t="s">
        <v>308</v>
      </c>
      <c r="G1284" s="9" t="s">
        <v>1402</v>
      </c>
      <c r="H1284" s="9" t="s">
        <v>131</v>
      </c>
      <c r="I1284" s="10" t="s">
        <v>1505</v>
      </c>
      <c r="J1284" s="11">
        <v>2638</v>
      </c>
      <c r="K1284" t="b">
        <f t="shared" si="100"/>
        <v>1</v>
      </c>
      <c r="L1284" t="b">
        <f t="shared" si="101"/>
        <v>1</v>
      </c>
      <c r="M1284" t="b">
        <f t="shared" si="102"/>
        <v>1</v>
      </c>
      <c r="N1284" t="b">
        <f t="shared" si="103"/>
        <v>1</v>
      </c>
      <c r="O1284" s="13">
        <f t="shared" si="104"/>
        <v>0</v>
      </c>
    </row>
    <row r="1285" spans="1:15" ht="60" hidden="1" x14ac:dyDescent="0.3">
      <c r="A1285" s="1" t="s">
        <v>308</v>
      </c>
      <c r="B1285" s="1" t="s">
        <v>1402</v>
      </c>
      <c r="C1285" s="1" t="s">
        <v>132</v>
      </c>
      <c r="D1285" s="2" t="s">
        <v>1506</v>
      </c>
      <c r="E1285" s="3">
        <v>1770</v>
      </c>
      <c r="F1285" s="8" t="s">
        <v>308</v>
      </c>
      <c r="G1285" s="9" t="s">
        <v>1402</v>
      </c>
      <c r="H1285" s="9" t="s">
        <v>132</v>
      </c>
      <c r="I1285" s="10" t="s">
        <v>1506</v>
      </c>
      <c r="J1285" s="11">
        <v>1770</v>
      </c>
      <c r="K1285" t="b">
        <f t="shared" si="100"/>
        <v>1</v>
      </c>
      <c r="L1285" t="b">
        <f t="shared" si="101"/>
        <v>1</v>
      </c>
      <c r="M1285" t="b">
        <f t="shared" si="102"/>
        <v>1</v>
      </c>
      <c r="N1285" t="b">
        <f t="shared" si="103"/>
        <v>1</v>
      </c>
      <c r="O1285" s="13">
        <f t="shared" si="104"/>
        <v>0</v>
      </c>
    </row>
    <row r="1286" spans="1:15" ht="40.799999999999997" hidden="1" x14ac:dyDescent="0.3">
      <c r="A1286" s="1" t="s">
        <v>308</v>
      </c>
      <c r="B1286" s="1" t="s">
        <v>1402</v>
      </c>
      <c r="C1286" s="1" t="s">
        <v>137</v>
      </c>
      <c r="D1286" s="2" t="s">
        <v>885</v>
      </c>
      <c r="E1286" s="3">
        <v>1770</v>
      </c>
      <c r="F1286" s="8" t="s">
        <v>308</v>
      </c>
      <c r="G1286" s="9" t="s">
        <v>1402</v>
      </c>
      <c r="H1286" s="9" t="s">
        <v>137</v>
      </c>
      <c r="I1286" s="10" t="s">
        <v>885</v>
      </c>
      <c r="J1286" s="11">
        <v>1770</v>
      </c>
      <c r="K1286" t="b">
        <f t="shared" si="100"/>
        <v>1</v>
      </c>
      <c r="L1286" t="b">
        <f t="shared" si="101"/>
        <v>1</v>
      </c>
      <c r="M1286" t="b">
        <f t="shared" si="102"/>
        <v>1</v>
      </c>
      <c r="N1286" t="b">
        <f t="shared" si="103"/>
        <v>1</v>
      </c>
      <c r="O1286" s="13">
        <f t="shared" si="104"/>
        <v>0</v>
      </c>
    </row>
    <row r="1287" spans="1:15" ht="40.799999999999997" hidden="1" x14ac:dyDescent="0.3">
      <c r="A1287" s="1" t="s">
        <v>308</v>
      </c>
      <c r="B1287" s="1" t="s">
        <v>1402</v>
      </c>
      <c r="C1287" s="1" t="s">
        <v>298</v>
      </c>
      <c r="D1287" s="2" t="s">
        <v>1620</v>
      </c>
      <c r="E1287" s="3">
        <v>868</v>
      </c>
      <c r="F1287" s="8" t="s">
        <v>308</v>
      </c>
      <c r="G1287" s="9" t="s">
        <v>1402</v>
      </c>
      <c r="H1287" s="9" t="s">
        <v>298</v>
      </c>
      <c r="I1287" s="10" t="s">
        <v>1620</v>
      </c>
      <c r="J1287" s="11">
        <v>868</v>
      </c>
      <c r="K1287" t="b">
        <f t="shared" si="100"/>
        <v>1</v>
      </c>
      <c r="L1287" t="b">
        <f t="shared" si="101"/>
        <v>1</v>
      </c>
      <c r="M1287" t="b">
        <f t="shared" si="102"/>
        <v>1</v>
      </c>
      <c r="N1287" t="b">
        <f t="shared" si="103"/>
        <v>1</v>
      </c>
      <c r="O1287" s="13">
        <f t="shared" si="104"/>
        <v>0</v>
      </c>
    </row>
    <row r="1288" spans="1:15" ht="30.6" hidden="1" x14ac:dyDescent="0.3">
      <c r="A1288" s="1" t="s">
        <v>308</v>
      </c>
      <c r="B1288" s="1" t="s">
        <v>1402</v>
      </c>
      <c r="C1288" s="1" t="s">
        <v>297</v>
      </c>
      <c r="D1288" s="2" t="s">
        <v>894</v>
      </c>
      <c r="E1288" s="3">
        <v>868</v>
      </c>
      <c r="F1288" s="8" t="s">
        <v>308</v>
      </c>
      <c r="G1288" s="9" t="s">
        <v>1402</v>
      </c>
      <c r="H1288" s="9" t="s">
        <v>297</v>
      </c>
      <c r="I1288" s="10" t="s">
        <v>894</v>
      </c>
      <c r="J1288" s="11">
        <v>868</v>
      </c>
      <c r="K1288" t="b">
        <f t="shared" si="100"/>
        <v>1</v>
      </c>
      <c r="L1288" t="b">
        <f t="shared" si="101"/>
        <v>1</v>
      </c>
      <c r="M1288" t="b">
        <f t="shared" si="102"/>
        <v>1</v>
      </c>
      <c r="N1288" t="b">
        <f t="shared" si="103"/>
        <v>1</v>
      </c>
      <c r="O1288" s="13">
        <f t="shared" si="104"/>
        <v>0</v>
      </c>
    </row>
    <row r="1289" spans="1:15" ht="30.6" hidden="1" x14ac:dyDescent="0.3">
      <c r="A1289" s="1" t="s">
        <v>308</v>
      </c>
      <c r="B1289" s="1" t="s">
        <v>1406</v>
      </c>
      <c r="C1289" s="1" t="s">
        <v>187</v>
      </c>
      <c r="D1289" s="2" t="s">
        <v>1529</v>
      </c>
      <c r="E1289" s="3">
        <v>2259.1</v>
      </c>
      <c r="F1289" s="8" t="s">
        <v>308</v>
      </c>
      <c r="G1289" s="9" t="s">
        <v>1406</v>
      </c>
      <c r="H1289" s="9" t="s">
        <v>187</v>
      </c>
      <c r="I1289" s="10" t="s">
        <v>1529</v>
      </c>
      <c r="J1289" s="11">
        <v>2259.1</v>
      </c>
      <c r="K1289" t="b">
        <f t="shared" si="100"/>
        <v>1</v>
      </c>
      <c r="L1289" t="b">
        <f t="shared" si="101"/>
        <v>1</v>
      </c>
      <c r="M1289" t="b">
        <f t="shared" si="102"/>
        <v>1</v>
      </c>
      <c r="N1289" t="b">
        <f t="shared" si="103"/>
        <v>1</v>
      </c>
      <c r="O1289" s="13">
        <f t="shared" si="104"/>
        <v>0</v>
      </c>
    </row>
    <row r="1290" spans="1:15" ht="61.2" hidden="1" x14ac:dyDescent="0.3">
      <c r="A1290" s="1" t="s">
        <v>308</v>
      </c>
      <c r="B1290" s="1" t="s">
        <v>1406</v>
      </c>
      <c r="C1290" s="1" t="s">
        <v>191</v>
      </c>
      <c r="D1290" s="2" t="s">
        <v>1532</v>
      </c>
      <c r="E1290" s="3">
        <v>2259.1</v>
      </c>
      <c r="F1290" s="8" t="s">
        <v>308</v>
      </c>
      <c r="G1290" s="9" t="s">
        <v>1406</v>
      </c>
      <c r="H1290" s="9" t="s">
        <v>191</v>
      </c>
      <c r="I1290" s="10" t="s">
        <v>1532</v>
      </c>
      <c r="J1290" s="11">
        <v>2259.1</v>
      </c>
      <c r="K1290" t="b">
        <f t="shared" si="100"/>
        <v>1</v>
      </c>
      <c r="L1290" t="b">
        <f t="shared" si="101"/>
        <v>1</v>
      </c>
      <c r="M1290" t="b">
        <f t="shared" si="102"/>
        <v>1</v>
      </c>
      <c r="N1290" t="b">
        <f t="shared" si="103"/>
        <v>1</v>
      </c>
      <c r="O1290" s="13">
        <f t="shared" si="104"/>
        <v>0</v>
      </c>
    </row>
    <row r="1291" spans="1:15" ht="51" hidden="1" x14ac:dyDescent="0.3">
      <c r="A1291" s="1" t="s">
        <v>308</v>
      </c>
      <c r="B1291" s="1" t="s">
        <v>1406</v>
      </c>
      <c r="C1291" s="1" t="s">
        <v>192</v>
      </c>
      <c r="D1291" s="2" t="s">
        <v>1533</v>
      </c>
      <c r="E1291" s="3">
        <v>2259.1</v>
      </c>
      <c r="F1291" s="8" t="s">
        <v>308</v>
      </c>
      <c r="G1291" s="9" t="s">
        <v>1406</v>
      </c>
      <c r="H1291" s="9" t="s">
        <v>192</v>
      </c>
      <c r="I1291" s="10" t="s">
        <v>1533</v>
      </c>
      <c r="J1291" s="11">
        <v>2259.1</v>
      </c>
      <c r="K1291" t="b">
        <f t="shared" si="100"/>
        <v>1</v>
      </c>
      <c r="L1291" t="b">
        <f t="shared" si="101"/>
        <v>1</v>
      </c>
      <c r="M1291" t="b">
        <f t="shared" si="102"/>
        <v>1</v>
      </c>
      <c r="N1291" t="b">
        <f t="shared" si="103"/>
        <v>1</v>
      </c>
      <c r="O1291" s="13">
        <f t="shared" si="104"/>
        <v>0</v>
      </c>
    </row>
    <row r="1292" spans="1:15" ht="108" hidden="1" x14ac:dyDescent="0.3">
      <c r="A1292" s="1" t="s">
        <v>308</v>
      </c>
      <c r="B1292" s="1" t="s">
        <v>1406</v>
      </c>
      <c r="C1292" s="1" t="s">
        <v>299</v>
      </c>
      <c r="D1292" s="2" t="s">
        <v>767</v>
      </c>
      <c r="E1292" s="3">
        <v>2259.1</v>
      </c>
      <c r="F1292" s="8" t="s">
        <v>308</v>
      </c>
      <c r="G1292" s="9" t="s">
        <v>1406</v>
      </c>
      <c r="H1292" s="9" t="s">
        <v>299</v>
      </c>
      <c r="I1292" s="10" t="s">
        <v>767</v>
      </c>
      <c r="J1292" s="11">
        <v>2259.1</v>
      </c>
      <c r="K1292" t="b">
        <f t="shared" si="100"/>
        <v>1</v>
      </c>
      <c r="L1292" t="b">
        <f t="shared" si="101"/>
        <v>1</v>
      </c>
      <c r="M1292" t="b">
        <f t="shared" si="102"/>
        <v>1</v>
      </c>
      <c r="N1292" t="b">
        <f t="shared" si="103"/>
        <v>1</v>
      </c>
      <c r="O1292" s="13">
        <f t="shared" si="104"/>
        <v>0</v>
      </c>
    </row>
    <row r="1293" spans="1:15" ht="71.400000000000006" hidden="1" x14ac:dyDescent="0.3">
      <c r="A1293" s="1" t="s">
        <v>308</v>
      </c>
      <c r="B1293" s="1" t="s">
        <v>1406</v>
      </c>
      <c r="C1293" s="1" t="s">
        <v>167</v>
      </c>
      <c r="D1293" s="2" t="s">
        <v>1520</v>
      </c>
      <c r="E1293" s="3">
        <v>200</v>
      </c>
      <c r="F1293" s="8" t="s">
        <v>308</v>
      </c>
      <c r="G1293" s="9" t="s">
        <v>1406</v>
      </c>
      <c r="H1293" s="9" t="s">
        <v>167</v>
      </c>
      <c r="I1293" s="10" t="s">
        <v>1520</v>
      </c>
      <c r="J1293" s="11">
        <v>200</v>
      </c>
      <c r="K1293" t="b">
        <f t="shared" si="100"/>
        <v>1</v>
      </c>
      <c r="L1293" t="b">
        <f t="shared" si="101"/>
        <v>1</v>
      </c>
      <c r="M1293" t="b">
        <f t="shared" si="102"/>
        <v>1</v>
      </c>
      <c r="N1293" t="b">
        <f t="shared" si="103"/>
        <v>1</v>
      </c>
      <c r="O1293" s="13">
        <f t="shared" si="104"/>
        <v>0</v>
      </c>
    </row>
    <row r="1294" spans="1:15" ht="40.799999999999997" hidden="1" x14ac:dyDescent="0.3">
      <c r="A1294" s="1" t="s">
        <v>308</v>
      </c>
      <c r="B1294" s="1" t="s">
        <v>1406</v>
      </c>
      <c r="C1294" s="1" t="s">
        <v>193</v>
      </c>
      <c r="D1294" s="2" t="s">
        <v>1534</v>
      </c>
      <c r="E1294" s="3">
        <v>200</v>
      </c>
      <c r="F1294" s="8" t="s">
        <v>308</v>
      </c>
      <c r="G1294" s="9" t="s">
        <v>1406</v>
      </c>
      <c r="H1294" s="9" t="s">
        <v>193</v>
      </c>
      <c r="I1294" s="10" t="s">
        <v>1534</v>
      </c>
      <c r="J1294" s="11">
        <v>200</v>
      </c>
      <c r="K1294" t="b">
        <f t="shared" si="100"/>
        <v>1</v>
      </c>
      <c r="L1294" t="b">
        <f t="shared" si="101"/>
        <v>1</v>
      </c>
      <c r="M1294" t="b">
        <f t="shared" si="102"/>
        <v>1</v>
      </c>
      <c r="N1294" t="b">
        <f t="shared" si="103"/>
        <v>1</v>
      </c>
      <c r="O1294" s="13">
        <f t="shared" si="104"/>
        <v>0</v>
      </c>
    </row>
    <row r="1295" spans="1:15" ht="72" hidden="1" x14ac:dyDescent="0.3">
      <c r="A1295" s="1" t="s">
        <v>308</v>
      </c>
      <c r="B1295" s="1" t="s">
        <v>1406</v>
      </c>
      <c r="C1295" s="1" t="s">
        <v>301</v>
      </c>
      <c r="D1295" s="2" t="s">
        <v>1621</v>
      </c>
      <c r="E1295" s="3">
        <v>200</v>
      </c>
      <c r="F1295" s="8" t="s">
        <v>308</v>
      </c>
      <c r="G1295" s="9" t="s">
        <v>1406</v>
      </c>
      <c r="H1295" s="9" t="s">
        <v>301</v>
      </c>
      <c r="I1295" s="10" t="s">
        <v>1621</v>
      </c>
      <c r="J1295" s="11">
        <v>200</v>
      </c>
      <c r="K1295" t="b">
        <f t="shared" si="100"/>
        <v>1</v>
      </c>
      <c r="L1295" t="b">
        <f t="shared" si="101"/>
        <v>1</v>
      </c>
      <c r="M1295" t="b">
        <f t="shared" si="102"/>
        <v>1</v>
      </c>
      <c r="N1295" t="b">
        <f t="shared" si="103"/>
        <v>1</v>
      </c>
      <c r="O1295" s="13">
        <f t="shared" si="104"/>
        <v>0</v>
      </c>
    </row>
    <row r="1296" spans="1:15" ht="48" hidden="1" x14ac:dyDescent="0.3">
      <c r="A1296" s="1" t="s">
        <v>308</v>
      </c>
      <c r="B1296" s="1" t="s">
        <v>1406</v>
      </c>
      <c r="C1296" s="1" t="s">
        <v>300</v>
      </c>
      <c r="D1296" s="2" t="s">
        <v>792</v>
      </c>
      <c r="E1296" s="3">
        <v>200</v>
      </c>
      <c r="F1296" s="8" t="s">
        <v>308</v>
      </c>
      <c r="G1296" s="9" t="s">
        <v>1406</v>
      </c>
      <c r="H1296" s="9" t="s">
        <v>300</v>
      </c>
      <c r="I1296" s="10" t="s">
        <v>792</v>
      </c>
      <c r="J1296" s="11">
        <v>200</v>
      </c>
      <c r="K1296" t="b">
        <f t="shared" si="100"/>
        <v>1</v>
      </c>
      <c r="L1296" t="b">
        <f t="shared" si="101"/>
        <v>1</v>
      </c>
      <c r="M1296" t="b">
        <f t="shared" si="102"/>
        <v>1</v>
      </c>
      <c r="N1296" t="b">
        <f t="shared" si="103"/>
        <v>1</v>
      </c>
      <c r="O1296" s="13">
        <f t="shared" si="104"/>
        <v>0</v>
      </c>
    </row>
    <row r="1297" spans="1:15" ht="30.6" hidden="1" x14ac:dyDescent="0.3">
      <c r="A1297" s="1" t="s">
        <v>308</v>
      </c>
      <c r="B1297" s="1" t="s">
        <v>1408</v>
      </c>
      <c r="C1297" s="1" t="s">
        <v>162</v>
      </c>
      <c r="D1297" s="2" t="s">
        <v>1515</v>
      </c>
      <c r="E1297" s="3">
        <v>713.8</v>
      </c>
      <c r="F1297" s="8" t="s">
        <v>308</v>
      </c>
      <c r="G1297" s="9" t="s">
        <v>1408</v>
      </c>
      <c r="H1297" s="9" t="s">
        <v>162</v>
      </c>
      <c r="I1297" s="10" t="s">
        <v>1515</v>
      </c>
      <c r="J1297" s="11">
        <v>713.8</v>
      </c>
      <c r="K1297" t="b">
        <f t="shared" si="100"/>
        <v>1</v>
      </c>
      <c r="L1297" t="b">
        <f t="shared" si="101"/>
        <v>1</v>
      </c>
      <c r="M1297" t="b">
        <f t="shared" si="102"/>
        <v>1</v>
      </c>
      <c r="N1297" t="b">
        <f t="shared" si="103"/>
        <v>1</v>
      </c>
      <c r="O1297" s="13">
        <f t="shared" si="104"/>
        <v>0</v>
      </c>
    </row>
    <row r="1298" spans="1:15" ht="40.799999999999997" hidden="1" x14ac:dyDescent="0.3">
      <c r="A1298" s="1" t="s">
        <v>308</v>
      </c>
      <c r="B1298" s="1" t="s">
        <v>1408</v>
      </c>
      <c r="C1298" s="1" t="s">
        <v>214</v>
      </c>
      <c r="D1298" s="2" t="s">
        <v>1536</v>
      </c>
      <c r="E1298" s="3">
        <v>713.8</v>
      </c>
      <c r="F1298" s="8" t="s">
        <v>308</v>
      </c>
      <c r="G1298" s="9" t="s">
        <v>1408</v>
      </c>
      <c r="H1298" s="9" t="s">
        <v>214</v>
      </c>
      <c r="I1298" s="10" t="s">
        <v>1536</v>
      </c>
      <c r="J1298" s="11">
        <v>713.8</v>
      </c>
      <c r="K1298" t="b">
        <f t="shared" si="100"/>
        <v>1</v>
      </c>
      <c r="L1298" t="b">
        <f t="shared" si="101"/>
        <v>1</v>
      </c>
      <c r="M1298" t="b">
        <f t="shared" si="102"/>
        <v>1</v>
      </c>
      <c r="N1298" t="b">
        <f t="shared" si="103"/>
        <v>1</v>
      </c>
      <c r="O1298" s="13">
        <f t="shared" si="104"/>
        <v>0</v>
      </c>
    </row>
    <row r="1299" spans="1:15" ht="40.799999999999997" hidden="1" x14ac:dyDescent="0.3">
      <c r="A1299" s="1" t="s">
        <v>308</v>
      </c>
      <c r="B1299" s="1" t="s">
        <v>1408</v>
      </c>
      <c r="C1299" s="1" t="s">
        <v>215</v>
      </c>
      <c r="D1299" s="2" t="s">
        <v>1537</v>
      </c>
      <c r="E1299" s="3">
        <v>713.8</v>
      </c>
      <c r="F1299" s="8" t="s">
        <v>308</v>
      </c>
      <c r="G1299" s="9" t="s">
        <v>1408</v>
      </c>
      <c r="H1299" s="9" t="s">
        <v>215</v>
      </c>
      <c r="I1299" s="10" t="s">
        <v>1537</v>
      </c>
      <c r="J1299" s="11">
        <v>713.8</v>
      </c>
      <c r="K1299" t="b">
        <f t="shared" si="100"/>
        <v>1</v>
      </c>
      <c r="L1299" t="b">
        <f t="shared" si="101"/>
        <v>1</v>
      </c>
      <c r="M1299" t="b">
        <f t="shared" si="102"/>
        <v>1</v>
      </c>
      <c r="N1299" t="b">
        <f t="shared" si="103"/>
        <v>1</v>
      </c>
      <c r="O1299" s="13">
        <f t="shared" si="104"/>
        <v>0</v>
      </c>
    </row>
    <row r="1300" spans="1:15" ht="61.2" hidden="1" x14ac:dyDescent="0.3">
      <c r="A1300" s="1" t="s">
        <v>308</v>
      </c>
      <c r="B1300" s="1" t="s">
        <v>1408</v>
      </c>
      <c r="C1300" s="1" t="s">
        <v>202</v>
      </c>
      <c r="D1300" s="2" t="s">
        <v>735</v>
      </c>
      <c r="E1300" s="3">
        <v>713.8</v>
      </c>
      <c r="F1300" s="8" t="s">
        <v>308</v>
      </c>
      <c r="G1300" s="9" t="s">
        <v>1408</v>
      </c>
      <c r="H1300" s="9" t="s">
        <v>202</v>
      </c>
      <c r="I1300" s="10" t="s">
        <v>735</v>
      </c>
      <c r="J1300" s="11">
        <v>713.8</v>
      </c>
      <c r="K1300" t="b">
        <f t="shared" si="100"/>
        <v>1</v>
      </c>
      <c r="L1300" t="b">
        <f t="shared" si="101"/>
        <v>1</v>
      </c>
      <c r="M1300" t="b">
        <f t="shared" si="102"/>
        <v>1</v>
      </c>
      <c r="N1300" t="b">
        <f t="shared" si="103"/>
        <v>1</v>
      </c>
      <c r="O1300" s="13">
        <f t="shared" si="104"/>
        <v>0</v>
      </c>
    </row>
    <row r="1301" spans="1:15" ht="51" hidden="1" x14ac:dyDescent="0.3">
      <c r="A1301" s="1" t="s">
        <v>308</v>
      </c>
      <c r="B1301" s="1" t="s">
        <v>1408</v>
      </c>
      <c r="C1301" s="1" t="s">
        <v>62</v>
      </c>
      <c r="D1301" s="2" t="s">
        <v>1196</v>
      </c>
      <c r="E1301" s="3">
        <v>640.79999999999995</v>
      </c>
      <c r="F1301" s="8" t="s">
        <v>308</v>
      </c>
      <c r="G1301" s="9" t="s">
        <v>1408</v>
      </c>
      <c r="H1301" s="9" t="s">
        <v>62</v>
      </c>
      <c r="I1301" s="10" t="s">
        <v>1196</v>
      </c>
      <c r="J1301" s="11">
        <v>640.79999999999995</v>
      </c>
      <c r="K1301" t="b">
        <f t="shared" si="100"/>
        <v>1</v>
      </c>
      <c r="L1301" t="b">
        <f t="shared" si="101"/>
        <v>1</v>
      </c>
      <c r="M1301" t="b">
        <f t="shared" si="102"/>
        <v>1</v>
      </c>
      <c r="N1301" t="b">
        <f t="shared" si="103"/>
        <v>1</v>
      </c>
      <c r="O1301" s="13">
        <f t="shared" si="104"/>
        <v>0</v>
      </c>
    </row>
    <row r="1302" spans="1:15" ht="71.400000000000006" hidden="1" x14ac:dyDescent="0.3">
      <c r="A1302" s="1" t="s">
        <v>308</v>
      </c>
      <c r="B1302" s="1" t="s">
        <v>1408</v>
      </c>
      <c r="C1302" s="1" t="s">
        <v>527</v>
      </c>
      <c r="D1302" s="2" t="s">
        <v>114</v>
      </c>
      <c r="E1302" s="3">
        <v>640.79999999999995</v>
      </c>
      <c r="F1302" s="8" t="s">
        <v>308</v>
      </c>
      <c r="G1302" s="9" t="s">
        <v>1408</v>
      </c>
      <c r="H1302" s="9" t="s">
        <v>527</v>
      </c>
      <c r="I1302" s="10" t="s">
        <v>114</v>
      </c>
      <c r="J1302" s="11">
        <v>640.79999999999995</v>
      </c>
      <c r="K1302" t="b">
        <f t="shared" si="100"/>
        <v>1</v>
      </c>
      <c r="L1302" t="b">
        <f t="shared" si="101"/>
        <v>1</v>
      </c>
      <c r="M1302" t="b">
        <f t="shared" si="102"/>
        <v>1</v>
      </c>
      <c r="N1302" t="b">
        <f t="shared" si="103"/>
        <v>1</v>
      </c>
      <c r="O1302" s="13">
        <f t="shared" si="104"/>
        <v>0</v>
      </c>
    </row>
    <row r="1303" spans="1:15" ht="51" hidden="1" x14ac:dyDescent="0.3">
      <c r="A1303" s="1" t="s">
        <v>308</v>
      </c>
      <c r="B1303" s="1" t="s">
        <v>1404</v>
      </c>
      <c r="C1303" s="1" t="s">
        <v>62</v>
      </c>
      <c r="D1303" s="2" t="s">
        <v>1196</v>
      </c>
      <c r="E1303" s="3">
        <v>750.56</v>
      </c>
      <c r="F1303" s="8" t="s">
        <v>308</v>
      </c>
      <c r="G1303" s="9" t="s">
        <v>1404</v>
      </c>
      <c r="H1303" s="9" t="s">
        <v>62</v>
      </c>
      <c r="I1303" s="10" t="s">
        <v>1196</v>
      </c>
      <c r="J1303" s="11">
        <v>750.56</v>
      </c>
      <c r="K1303" t="b">
        <f t="shared" si="100"/>
        <v>1</v>
      </c>
      <c r="L1303" t="b">
        <f t="shared" si="101"/>
        <v>1</v>
      </c>
      <c r="M1303" t="b">
        <f t="shared" si="102"/>
        <v>1</v>
      </c>
      <c r="N1303" t="b">
        <f t="shared" si="103"/>
        <v>1</v>
      </c>
      <c r="O1303" s="13">
        <f t="shared" si="104"/>
        <v>0</v>
      </c>
    </row>
    <row r="1304" spans="1:15" ht="91.8" hidden="1" x14ac:dyDescent="0.3">
      <c r="A1304" s="1" t="s">
        <v>308</v>
      </c>
      <c r="B1304" s="1" t="s">
        <v>1404</v>
      </c>
      <c r="C1304" s="1" t="s">
        <v>152</v>
      </c>
      <c r="D1304" s="2" t="s">
        <v>1514</v>
      </c>
      <c r="E1304" s="3">
        <v>750.56</v>
      </c>
      <c r="F1304" s="8" t="s">
        <v>308</v>
      </c>
      <c r="G1304" s="9" t="s">
        <v>1404</v>
      </c>
      <c r="H1304" s="9" t="s">
        <v>152</v>
      </c>
      <c r="I1304" s="10" t="s">
        <v>1514</v>
      </c>
      <c r="J1304" s="11">
        <v>750.56</v>
      </c>
      <c r="K1304" t="b">
        <f t="shared" si="100"/>
        <v>1</v>
      </c>
      <c r="L1304" t="b">
        <f t="shared" si="101"/>
        <v>1</v>
      </c>
      <c r="M1304" t="b">
        <f t="shared" si="102"/>
        <v>1</v>
      </c>
      <c r="N1304" t="b">
        <f t="shared" si="103"/>
        <v>1</v>
      </c>
      <c r="O1304" s="13">
        <f t="shared" si="104"/>
        <v>0</v>
      </c>
    </row>
    <row r="1305" spans="1:15" ht="61.2" hidden="1" x14ac:dyDescent="0.3">
      <c r="A1305" s="1" t="s">
        <v>308</v>
      </c>
      <c r="B1305" s="1" t="s">
        <v>1404</v>
      </c>
      <c r="C1305" s="1" t="s">
        <v>149</v>
      </c>
      <c r="D1305" s="2" t="s">
        <v>710</v>
      </c>
      <c r="E1305" s="3">
        <v>750.56</v>
      </c>
      <c r="F1305" s="8" t="s">
        <v>308</v>
      </c>
      <c r="G1305" s="9" t="s">
        <v>1404</v>
      </c>
      <c r="H1305" s="9" t="s">
        <v>149</v>
      </c>
      <c r="I1305" s="10" t="s">
        <v>710</v>
      </c>
      <c r="J1305" s="11">
        <v>750.56</v>
      </c>
      <c r="K1305" t="b">
        <f t="shared" si="100"/>
        <v>1</v>
      </c>
      <c r="L1305" t="b">
        <f t="shared" si="101"/>
        <v>1</v>
      </c>
      <c r="M1305" t="b">
        <f t="shared" si="102"/>
        <v>1</v>
      </c>
      <c r="N1305" t="b">
        <f t="shared" si="103"/>
        <v>1</v>
      </c>
      <c r="O1305" s="13">
        <f t="shared" si="104"/>
        <v>0</v>
      </c>
    </row>
    <row r="1306" spans="1:15" ht="48" hidden="1" x14ac:dyDescent="0.3">
      <c r="A1306" s="1" t="s">
        <v>308</v>
      </c>
      <c r="B1306" s="1" t="s">
        <v>1395</v>
      </c>
      <c r="C1306" s="1" t="s">
        <v>902</v>
      </c>
      <c r="D1306" s="2" t="s">
        <v>1580</v>
      </c>
      <c r="E1306" s="3">
        <v>1017.7</v>
      </c>
      <c r="F1306" s="8" t="s">
        <v>308</v>
      </c>
      <c r="G1306" s="9" t="s">
        <v>1395</v>
      </c>
      <c r="H1306" s="9" t="s">
        <v>902</v>
      </c>
      <c r="I1306" s="10" t="s">
        <v>1580</v>
      </c>
      <c r="J1306" s="11">
        <v>1017.7</v>
      </c>
      <c r="K1306" t="b">
        <f t="shared" si="100"/>
        <v>1</v>
      </c>
      <c r="L1306" t="b">
        <f t="shared" si="101"/>
        <v>1</v>
      </c>
      <c r="M1306" t="b">
        <f t="shared" si="102"/>
        <v>1</v>
      </c>
      <c r="N1306" t="b">
        <f t="shared" si="103"/>
        <v>1</v>
      </c>
      <c r="O1306" s="13">
        <f t="shared" si="104"/>
        <v>0</v>
      </c>
    </row>
    <row r="1307" spans="1:15" ht="40.799999999999997" hidden="1" x14ac:dyDescent="0.3">
      <c r="A1307" s="1" t="s">
        <v>308</v>
      </c>
      <c r="B1307" s="1" t="s">
        <v>1395</v>
      </c>
      <c r="C1307" s="1" t="s">
        <v>906</v>
      </c>
      <c r="D1307" s="2" t="s">
        <v>1622</v>
      </c>
      <c r="E1307" s="3">
        <v>1017.7</v>
      </c>
      <c r="F1307" s="8" t="s">
        <v>308</v>
      </c>
      <c r="G1307" s="9" t="s">
        <v>1395</v>
      </c>
      <c r="H1307" s="9" t="s">
        <v>906</v>
      </c>
      <c r="I1307" s="10" t="s">
        <v>1622</v>
      </c>
      <c r="J1307" s="11">
        <v>1017.7</v>
      </c>
      <c r="K1307" t="b">
        <f t="shared" si="100"/>
        <v>1</v>
      </c>
      <c r="L1307" t="b">
        <f t="shared" si="101"/>
        <v>1</v>
      </c>
      <c r="M1307" t="b">
        <f t="shared" si="102"/>
        <v>1</v>
      </c>
      <c r="N1307" t="b">
        <f t="shared" si="103"/>
        <v>1</v>
      </c>
      <c r="O1307" s="13">
        <f t="shared" si="104"/>
        <v>0</v>
      </c>
    </row>
    <row r="1308" spans="1:15" ht="91.8" hidden="1" x14ac:dyDescent="0.3">
      <c r="A1308" s="1" t="s">
        <v>308</v>
      </c>
      <c r="B1308" s="1" t="s">
        <v>1395</v>
      </c>
      <c r="C1308" s="1" t="s">
        <v>907</v>
      </c>
      <c r="D1308" s="2" t="s">
        <v>1623</v>
      </c>
      <c r="E1308" s="3">
        <v>1017.7</v>
      </c>
      <c r="F1308" s="8" t="s">
        <v>308</v>
      </c>
      <c r="G1308" s="9" t="s">
        <v>1395</v>
      </c>
      <c r="H1308" s="9" t="s">
        <v>907</v>
      </c>
      <c r="I1308" s="10" t="s">
        <v>1623</v>
      </c>
      <c r="J1308" s="11">
        <v>1017.7</v>
      </c>
      <c r="K1308" t="b">
        <f t="shared" si="100"/>
        <v>1</v>
      </c>
      <c r="L1308" t="b">
        <f t="shared" si="101"/>
        <v>1</v>
      </c>
      <c r="M1308" t="b">
        <f t="shared" si="102"/>
        <v>1</v>
      </c>
      <c r="N1308" t="b">
        <f t="shared" si="103"/>
        <v>1</v>
      </c>
      <c r="O1308" s="13">
        <f t="shared" si="104"/>
        <v>0</v>
      </c>
    </row>
    <row r="1309" spans="1:15" ht="40.799999999999997" hidden="1" x14ac:dyDescent="0.3">
      <c r="A1309" s="1" t="s">
        <v>308</v>
      </c>
      <c r="B1309" s="1" t="s">
        <v>1395</v>
      </c>
      <c r="C1309" s="1" t="s">
        <v>905</v>
      </c>
      <c r="D1309" s="2" t="s">
        <v>1039</v>
      </c>
      <c r="E1309" s="3">
        <v>1017.7</v>
      </c>
      <c r="F1309" s="8" t="s">
        <v>308</v>
      </c>
      <c r="G1309" s="9" t="s">
        <v>1395</v>
      </c>
      <c r="H1309" s="9" t="s">
        <v>905</v>
      </c>
      <c r="I1309" s="10" t="s">
        <v>1039</v>
      </c>
      <c r="J1309" s="11">
        <v>1017.7</v>
      </c>
      <c r="K1309" t="b">
        <f t="shared" si="100"/>
        <v>1</v>
      </c>
      <c r="L1309" t="b">
        <f t="shared" si="101"/>
        <v>1</v>
      </c>
      <c r="M1309" t="b">
        <f t="shared" si="102"/>
        <v>1</v>
      </c>
      <c r="N1309" t="b">
        <f t="shared" si="103"/>
        <v>1</v>
      </c>
      <c r="O1309" s="13">
        <f t="shared" si="104"/>
        <v>0</v>
      </c>
    </row>
    <row r="1310" spans="1:15" ht="51" hidden="1" x14ac:dyDescent="0.3">
      <c r="A1310" s="1" t="s">
        <v>308</v>
      </c>
      <c r="B1310" s="1" t="s">
        <v>1395</v>
      </c>
      <c r="C1310" s="1" t="s">
        <v>62</v>
      </c>
      <c r="D1310" s="2" t="s">
        <v>1196</v>
      </c>
      <c r="E1310" s="3">
        <v>5</v>
      </c>
      <c r="F1310" s="8" t="s">
        <v>308</v>
      </c>
      <c r="G1310" s="9" t="s">
        <v>1395</v>
      </c>
      <c r="H1310" s="9" t="s">
        <v>62</v>
      </c>
      <c r="I1310" s="10" t="s">
        <v>1196</v>
      </c>
      <c r="J1310" s="11">
        <v>5</v>
      </c>
      <c r="K1310" t="b">
        <f t="shared" si="100"/>
        <v>1</v>
      </c>
      <c r="L1310" t="b">
        <f t="shared" si="101"/>
        <v>1</v>
      </c>
      <c r="M1310" t="b">
        <f t="shared" si="102"/>
        <v>1</v>
      </c>
      <c r="N1310" t="b">
        <f t="shared" si="103"/>
        <v>1</v>
      </c>
      <c r="O1310" s="13">
        <f t="shared" si="104"/>
        <v>0</v>
      </c>
    </row>
    <row r="1311" spans="1:15" ht="71.400000000000006" hidden="1" x14ac:dyDescent="0.3">
      <c r="A1311" s="1" t="s">
        <v>308</v>
      </c>
      <c r="B1311" s="1" t="s">
        <v>1395</v>
      </c>
      <c r="C1311" s="1" t="s">
        <v>527</v>
      </c>
      <c r="D1311" s="2" t="s">
        <v>114</v>
      </c>
      <c r="E1311" s="3">
        <v>5</v>
      </c>
      <c r="F1311" s="8" t="s">
        <v>308</v>
      </c>
      <c r="G1311" s="9" t="s">
        <v>1395</v>
      </c>
      <c r="H1311" s="9" t="s">
        <v>527</v>
      </c>
      <c r="I1311" s="10" t="s">
        <v>114</v>
      </c>
      <c r="J1311" s="11">
        <v>5</v>
      </c>
      <c r="K1311" t="b">
        <f t="shared" si="100"/>
        <v>1</v>
      </c>
      <c r="L1311" t="b">
        <f t="shared" si="101"/>
        <v>1</v>
      </c>
      <c r="M1311" t="b">
        <f t="shared" si="102"/>
        <v>1</v>
      </c>
      <c r="N1311" t="b">
        <f t="shared" si="103"/>
        <v>1</v>
      </c>
      <c r="O1311" s="13">
        <f t="shared" si="104"/>
        <v>0</v>
      </c>
    </row>
    <row r="1312" spans="1:15" ht="71.400000000000006" hidden="1" x14ac:dyDescent="0.3">
      <c r="A1312" s="1" t="s">
        <v>309</v>
      </c>
      <c r="B1312" s="1" t="s">
        <v>1417</v>
      </c>
      <c r="C1312" s="1" t="s">
        <v>167</v>
      </c>
      <c r="D1312" s="2" t="s">
        <v>1520</v>
      </c>
      <c r="E1312" s="3">
        <v>321.09999999999997</v>
      </c>
      <c r="F1312" s="8" t="s">
        <v>309</v>
      </c>
      <c r="G1312" s="9" t="s">
        <v>1417</v>
      </c>
      <c r="H1312" s="9" t="s">
        <v>167</v>
      </c>
      <c r="I1312" s="10" t="s">
        <v>1520</v>
      </c>
      <c r="J1312" s="11">
        <v>321.10000000000002</v>
      </c>
      <c r="K1312" t="b">
        <f t="shared" si="100"/>
        <v>1</v>
      </c>
      <c r="L1312" t="b">
        <f t="shared" si="101"/>
        <v>1</v>
      </c>
      <c r="M1312" t="b">
        <f t="shared" si="102"/>
        <v>1</v>
      </c>
      <c r="N1312" t="b">
        <f t="shared" si="103"/>
        <v>1</v>
      </c>
      <c r="O1312" s="13">
        <f t="shared" si="104"/>
        <v>0</v>
      </c>
    </row>
    <row r="1313" spans="1:15" ht="61.2" hidden="1" x14ac:dyDescent="0.3">
      <c r="A1313" s="1" t="s">
        <v>309</v>
      </c>
      <c r="B1313" s="1" t="s">
        <v>1417</v>
      </c>
      <c r="C1313" s="1" t="s">
        <v>230</v>
      </c>
      <c r="D1313" s="2" t="s">
        <v>1572</v>
      </c>
      <c r="E1313" s="3">
        <v>321.09999999999997</v>
      </c>
      <c r="F1313" s="8" t="s">
        <v>309</v>
      </c>
      <c r="G1313" s="9" t="s">
        <v>1417</v>
      </c>
      <c r="H1313" s="9" t="s">
        <v>230</v>
      </c>
      <c r="I1313" s="10" t="s">
        <v>1572</v>
      </c>
      <c r="J1313" s="11">
        <v>321.10000000000002</v>
      </c>
      <c r="K1313" t="b">
        <f t="shared" si="100"/>
        <v>1</v>
      </c>
      <c r="L1313" t="b">
        <f t="shared" si="101"/>
        <v>1</v>
      </c>
      <c r="M1313" t="b">
        <f t="shared" si="102"/>
        <v>1</v>
      </c>
      <c r="N1313" t="b">
        <f t="shared" si="103"/>
        <v>1</v>
      </c>
      <c r="O1313" s="13">
        <f t="shared" si="104"/>
        <v>0</v>
      </c>
    </row>
    <row r="1314" spans="1:15" ht="108" hidden="1" x14ac:dyDescent="0.3">
      <c r="A1314" s="1" t="s">
        <v>309</v>
      </c>
      <c r="B1314" s="1" t="s">
        <v>1417</v>
      </c>
      <c r="C1314" s="1" t="s">
        <v>239</v>
      </c>
      <c r="D1314" s="2" t="s">
        <v>1583</v>
      </c>
      <c r="E1314" s="3">
        <v>321.09999999999997</v>
      </c>
      <c r="F1314" s="8" t="s">
        <v>309</v>
      </c>
      <c r="G1314" s="9" t="s">
        <v>1417</v>
      </c>
      <c r="H1314" s="9" t="s">
        <v>239</v>
      </c>
      <c r="I1314" s="10" t="s">
        <v>1583</v>
      </c>
      <c r="J1314" s="11">
        <v>321.10000000000002</v>
      </c>
      <c r="K1314" t="b">
        <f t="shared" si="100"/>
        <v>1</v>
      </c>
      <c r="L1314" t="b">
        <f t="shared" si="101"/>
        <v>1</v>
      </c>
      <c r="M1314" t="b">
        <f t="shared" si="102"/>
        <v>1</v>
      </c>
      <c r="N1314" t="b">
        <f t="shared" si="103"/>
        <v>1</v>
      </c>
      <c r="O1314" s="13">
        <f t="shared" si="104"/>
        <v>0</v>
      </c>
    </row>
    <row r="1315" spans="1:15" ht="61.2" hidden="1" x14ac:dyDescent="0.3">
      <c r="A1315" s="1" t="s">
        <v>309</v>
      </c>
      <c r="B1315" s="1" t="s">
        <v>1417</v>
      </c>
      <c r="C1315" s="1" t="s">
        <v>236</v>
      </c>
      <c r="D1315" s="2" t="s">
        <v>785</v>
      </c>
      <c r="E1315" s="3">
        <v>321.09999999999997</v>
      </c>
      <c r="F1315" s="8" t="s">
        <v>309</v>
      </c>
      <c r="G1315" s="9" t="s">
        <v>1417</v>
      </c>
      <c r="H1315" s="9" t="s">
        <v>236</v>
      </c>
      <c r="I1315" s="10" t="s">
        <v>785</v>
      </c>
      <c r="J1315" s="11">
        <v>321.10000000000002</v>
      </c>
      <c r="K1315" t="b">
        <f t="shared" si="100"/>
        <v>1</v>
      </c>
      <c r="L1315" t="b">
        <f t="shared" si="101"/>
        <v>1</v>
      </c>
      <c r="M1315" t="b">
        <f t="shared" si="102"/>
        <v>1</v>
      </c>
      <c r="N1315" t="b">
        <f t="shared" si="103"/>
        <v>1</v>
      </c>
      <c r="O1315" s="13">
        <f t="shared" si="104"/>
        <v>0</v>
      </c>
    </row>
    <row r="1316" spans="1:15" ht="51" hidden="1" x14ac:dyDescent="0.3">
      <c r="A1316" s="1" t="s">
        <v>309</v>
      </c>
      <c r="B1316" s="1" t="s">
        <v>1417</v>
      </c>
      <c r="C1316" s="1" t="s">
        <v>62</v>
      </c>
      <c r="D1316" s="2" t="s">
        <v>1196</v>
      </c>
      <c r="E1316" s="3">
        <v>32</v>
      </c>
      <c r="F1316" s="8" t="s">
        <v>309</v>
      </c>
      <c r="G1316" s="9" t="s">
        <v>1417</v>
      </c>
      <c r="H1316" s="9" t="s">
        <v>62</v>
      </c>
      <c r="I1316" s="10" t="s">
        <v>1196</v>
      </c>
      <c r="J1316" s="11">
        <v>32</v>
      </c>
      <c r="K1316" t="b">
        <f t="shared" si="100"/>
        <v>1</v>
      </c>
      <c r="L1316" t="b">
        <f t="shared" si="101"/>
        <v>1</v>
      </c>
      <c r="M1316" t="b">
        <f t="shared" si="102"/>
        <v>1</v>
      </c>
      <c r="N1316" t="b">
        <f t="shared" si="103"/>
        <v>1</v>
      </c>
      <c r="O1316" s="13">
        <f t="shared" si="104"/>
        <v>0</v>
      </c>
    </row>
    <row r="1317" spans="1:15" ht="36" hidden="1" x14ac:dyDescent="0.3">
      <c r="A1317" s="1" t="s">
        <v>309</v>
      </c>
      <c r="B1317" s="1" t="s">
        <v>1417</v>
      </c>
      <c r="C1317" s="1" t="s">
        <v>83</v>
      </c>
      <c r="D1317" s="2" t="s">
        <v>1288</v>
      </c>
      <c r="E1317" s="3">
        <v>32</v>
      </c>
      <c r="F1317" s="8" t="s">
        <v>309</v>
      </c>
      <c r="G1317" s="9" t="s">
        <v>1417</v>
      </c>
      <c r="H1317" s="9" t="s">
        <v>83</v>
      </c>
      <c r="I1317" s="10" t="s">
        <v>1288</v>
      </c>
      <c r="J1317" s="11">
        <v>32</v>
      </c>
      <c r="K1317" t="b">
        <f t="shared" si="100"/>
        <v>1</v>
      </c>
      <c r="L1317" t="b">
        <f t="shared" si="101"/>
        <v>1</v>
      </c>
      <c r="M1317" t="b">
        <f t="shared" si="102"/>
        <v>1</v>
      </c>
      <c r="N1317" t="b">
        <f t="shared" si="103"/>
        <v>1</v>
      </c>
      <c r="O1317" s="13">
        <f t="shared" si="104"/>
        <v>0</v>
      </c>
    </row>
    <row r="1318" spans="1:15" ht="30.6" hidden="1" x14ac:dyDescent="0.3">
      <c r="A1318" s="1" t="s">
        <v>309</v>
      </c>
      <c r="B1318" s="1" t="s">
        <v>1417</v>
      </c>
      <c r="C1318" s="1" t="s">
        <v>1358</v>
      </c>
      <c r="D1318" s="2" t="s">
        <v>1359</v>
      </c>
      <c r="E1318" s="3">
        <v>32</v>
      </c>
      <c r="F1318" s="8" t="s">
        <v>309</v>
      </c>
      <c r="G1318" s="9" t="s">
        <v>1417</v>
      </c>
      <c r="H1318" s="9" t="s">
        <v>1358</v>
      </c>
      <c r="I1318" s="10" t="s">
        <v>1359</v>
      </c>
      <c r="J1318" s="11">
        <v>32</v>
      </c>
      <c r="K1318" t="b">
        <f t="shared" si="100"/>
        <v>1</v>
      </c>
      <c r="L1318" t="b">
        <f t="shared" si="101"/>
        <v>1</v>
      </c>
      <c r="M1318" t="b">
        <f t="shared" si="102"/>
        <v>1</v>
      </c>
      <c r="N1318" t="b">
        <f t="shared" si="103"/>
        <v>1</v>
      </c>
      <c r="O1318" s="13">
        <f t="shared" si="104"/>
        <v>0</v>
      </c>
    </row>
    <row r="1319" spans="1:15" ht="61.2" hidden="1" x14ac:dyDescent="0.3">
      <c r="A1319" s="1" t="s">
        <v>309</v>
      </c>
      <c r="B1319" s="1" t="s">
        <v>1417</v>
      </c>
      <c r="C1319" s="1" t="s">
        <v>65</v>
      </c>
      <c r="D1319" s="2" t="s">
        <v>1228</v>
      </c>
      <c r="E1319" s="3">
        <v>12717.400000000001</v>
      </c>
      <c r="F1319" s="8" t="s">
        <v>309</v>
      </c>
      <c r="G1319" s="9" t="s">
        <v>1417</v>
      </c>
      <c r="H1319" s="9" t="s">
        <v>65</v>
      </c>
      <c r="I1319" s="10" t="s">
        <v>1228</v>
      </c>
      <c r="J1319" s="11">
        <v>12717.4</v>
      </c>
      <c r="K1319" t="b">
        <f t="shared" si="100"/>
        <v>1</v>
      </c>
      <c r="L1319" t="b">
        <f t="shared" si="101"/>
        <v>1</v>
      </c>
      <c r="M1319" t="b">
        <f t="shared" si="102"/>
        <v>1</v>
      </c>
      <c r="N1319" t="b">
        <f t="shared" si="103"/>
        <v>1</v>
      </c>
      <c r="O1319" s="13">
        <f t="shared" si="104"/>
        <v>0</v>
      </c>
    </row>
    <row r="1320" spans="1:15" ht="36" hidden="1" x14ac:dyDescent="0.3">
      <c r="A1320" s="1" t="s">
        <v>309</v>
      </c>
      <c r="B1320" s="1" t="s">
        <v>1417</v>
      </c>
      <c r="C1320" s="1" t="s">
        <v>240</v>
      </c>
      <c r="D1320" s="2" t="s">
        <v>1230</v>
      </c>
      <c r="E1320" s="3">
        <v>12717.400000000001</v>
      </c>
      <c r="F1320" s="8" t="s">
        <v>309</v>
      </c>
      <c r="G1320" s="9" t="s">
        <v>1417</v>
      </c>
      <c r="H1320" s="9" t="s">
        <v>240</v>
      </c>
      <c r="I1320" s="10" t="s">
        <v>1230</v>
      </c>
      <c r="J1320" s="11">
        <v>12717.4</v>
      </c>
      <c r="K1320" t="b">
        <f t="shared" si="100"/>
        <v>1</v>
      </c>
      <c r="L1320" t="b">
        <f t="shared" si="101"/>
        <v>1</v>
      </c>
      <c r="M1320" t="b">
        <f t="shared" si="102"/>
        <v>1</v>
      </c>
      <c r="N1320" t="b">
        <f t="shared" si="103"/>
        <v>1</v>
      </c>
      <c r="O1320" s="13">
        <f t="shared" si="104"/>
        <v>0</v>
      </c>
    </row>
    <row r="1321" spans="1:15" ht="51" hidden="1" x14ac:dyDescent="0.3">
      <c r="A1321" s="1" t="s">
        <v>309</v>
      </c>
      <c r="B1321" s="1" t="s">
        <v>1417</v>
      </c>
      <c r="C1321" s="1" t="s">
        <v>237</v>
      </c>
      <c r="D1321" s="2" t="s">
        <v>1221</v>
      </c>
      <c r="E1321" s="3">
        <v>10851.800000000001</v>
      </c>
      <c r="F1321" s="8" t="s">
        <v>309</v>
      </c>
      <c r="G1321" s="9" t="s">
        <v>1417</v>
      </c>
      <c r="H1321" s="9" t="s">
        <v>237</v>
      </c>
      <c r="I1321" s="10" t="s">
        <v>1221</v>
      </c>
      <c r="J1321" s="11">
        <v>10851.8</v>
      </c>
      <c r="K1321" t="b">
        <f t="shared" si="100"/>
        <v>1</v>
      </c>
      <c r="L1321" t="b">
        <f t="shared" si="101"/>
        <v>1</v>
      </c>
      <c r="M1321" t="b">
        <f t="shared" si="102"/>
        <v>1</v>
      </c>
      <c r="N1321" t="b">
        <f t="shared" si="103"/>
        <v>1</v>
      </c>
      <c r="O1321" s="13">
        <f t="shared" si="104"/>
        <v>0</v>
      </c>
    </row>
    <row r="1322" spans="1:15" ht="40.799999999999997" hidden="1" x14ac:dyDescent="0.3">
      <c r="A1322" s="1" t="s">
        <v>309</v>
      </c>
      <c r="B1322" s="1" t="s">
        <v>1417</v>
      </c>
      <c r="C1322" s="1" t="s">
        <v>238</v>
      </c>
      <c r="D1322" s="2" t="s">
        <v>1222</v>
      </c>
      <c r="E1322" s="3">
        <v>1865.6000000000001</v>
      </c>
      <c r="F1322" s="8" t="s">
        <v>309</v>
      </c>
      <c r="G1322" s="9" t="s">
        <v>1417</v>
      </c>
      <c r="H1322" s="9" t="s">
        <v>238</v>
      </c>
      <c r="I1322" s="10" t="s">
        <v>1222</v>
      </c>
      <c r="J1322" s="11">
        <v>1865.6</v>
      </c>
      <c r="K1322" t="b">
        <f t="shared" si="100"/>
        <v>1</v>
      </c>
      <c r="L1322" t="b">
        <f t="shared" si="101"/>
        <v>1</v>
      </c>
      <c r="M1322" t="b">
        <f t="shared" si="102"/>
        <v>1</v>
      </c>
      <c r="N1322" t="b">
        <f t="shared" si="103"/>
        <v>1</v>
      </c>
      <c r="O1322" s="13">
        <f t="shared" si="104"/>
        <v>0</v>
      </c>
    </row>
    <row r="1323" spans="1:15" ht="40.799999999999997" hidden="1" x14ac:dyDescent="0.3">
      <c r="A1323" s="1" t="s">
        <v>309</v>
      </c>
      <c r="B1323" s="1" t="s">
        <v>1393</v>
      </c>
      <c r="C1323" s="1" t="s">
        <v>181</v>
      </c>
      <c r="D1323" s="2" t="s">
        <v>1523</v>
      </c>
      <c r="E1323" s="3">
        <v>1850.2</v>
      </c>
      <c r="F1323" s="8" t="s">
        <v>309</v>
      </c>
      <c r="G1323" s="9" t="s">
        <v>1393</v>
      </c>
      <c r="H1323" s="9" t="s">
        <v>181</v>
      </c>
      <c r="I1323" s="10" t="s">
        <v>1523</v>
      </c>
      <c r="J1323" s="11">
        <v>1850.2</v>
      </c>
      <c r="K1323" t="b">
        <f t="shared" si="100"/>
        <v>1</v>
      </c>
      <c r="L1323" t="b">
        <f t="shared" si="101"/>
        <v>1</v>
      </c>
      <c r="M1323" t="b">
        <f t="shared" si="102"/>
        <v>1</v>
      </c>
      <c r="N1323" t="b">
        <f t="shared" si="103"/>
        <v>1</v>
      </c>
      <c r="O1323" s="13">
        <f t="shared" si="104"/>
        <v>0</v>
      </c>
    </row>
    <row r="1324" spans="1:15" ht="40.799999999999997" hidden="1" x14ac:dyDescent="0.3">
      <c r="A1324" s="1" t="s">
        <v>309</v>
      </c>
      <c r="B1324" s="1" t="s">
        <v>1393</v>
      </c>
      <c r="C1324" s="1" t="s">
        <v>247</v>
      </c>
      <c r="D1324" s="2" t="s">
        <v>1584</v>
      </c>
      <c r="E1324" s="3">
        <v>1730.2</v>
      </c>
      <c r="F1324" s="8" t="s">
        <v>309</v>
      </c>
      <c r="G1324" s="9" t="s">
        <v>1393</v>
      </c>
      <c r="H1324" s="9" t="s">
        <v>247</v>
      </c>
      <c r="I1324" s="10" t="s">
        <v>1584</v>
      </c>
      <c r="J1324" s="11">
        <v>1730.2</v>
      </c>
      <c r="K1324" t="b">
        <f t="shared" si="100"/>
        <v>1</v>
      </c>
      <c r="L1324" t="b">
        <f t="shared" si="101"/>
        <v>1</v>
      </c>
      <c r="M1324" t="b">
        <f t="shared" si="102"/>
        <v>1</v>
      </c>
      <c r="N1324" t="b">
        <f t="shared" si="103"/>
        <v>1</v>
      </c>
      <c r="O1324" s="13">
        <f t="shared" si="104"/>
        <v>0</v>
      </c>
    </row>
    <row r="1325" spans="1:15" ht="102" hidden="1" x14ac:dyDescent="0.3">
      <c r="A1325" s="1" t="s">
        <v>309</v>
      </c>
      <c r="B1325" s="1" t="s">
        <v>1393</v>
      </c>
      <c r="C1325" s="1" t="s">
        <v>248</v>
      </c>
      <c r="D1325" s="2" t="s">
        <v>1585</v>
      </c>
      <c r="E1325" s="3">
        <v>161.19999999999999</v>
      </c>
      <c r="F1325" s="8" t="s">
        <v>309</v>
      </c>
      <c r="G1325" s="9" t="s">
        <v>1393</v>
      </c>
      <c r="H1325" s="9" t="s">
        <v>248</v>
      </c>
      <c r="I1325" s="10" t="s">
        <v>1585</v>
      </c>
      <c r="J1325" s="11">
        <v>161.19999999999999</v>
      </c>
      <c r="K1325" t="b">
        <f t="shared" si="100"/>
        <v>1</v>
      </c>
      <c r="L1325" t="b">
        <f t="shared" si="101"/>
        <v>1</v>
      </c>
      <c r="M1325" t="b">
        <f t="shared" si="102"/>
        <v>1</v>
      </c>
      <c r="N1325" t="b">
        <f t="shared" si="103"/>
        <v>1</v>
      </c>
      <c r="O1325" s="13">
        <f t="shared" si="104"/>
        <v>0</v>
      </c>
    </row>
    <row r="1326" spans="1:15" ht="71.400000000000006" hidden="1" x14ac:dyDescent="0.3">
      <c r="A1326" s="1" t="s">
        <v>309</v>
      </c>
      <c r="B1326" s="1" t="s">
        <v>1393</v>
      </c>
      <c r="C1326" s="1" t="s">
        <v>242</v>
      </c>
      <c r="D1326" s="2" t="s">
        <v>688</v>
      </c>
      <c r="E1326" s="3">
        <v>129.19999999999999</v>
      </c>
      <c r="F1326" s="8" t="s">
        <v>309</v>
      </c>
      <c r="G1326" s="9" t="s">
        <v>1393</v>
      </c>
      <c r="H1326" s="9" t="s">
        <v>242</v>
      </c>
      <c r="I1326" s="10" t="s">
        <v>688</v>
      </c>
      <c r="J1326" s="11">
        <v>129.19999999999999</v>
      </c>
      <c r="K1326" t="b">
        <f t="shared" si="100"/>
        <v>1</v>
      </c>
      <c r="L1326" t="b">
        <f t="shared" si="101"/>
        <v>1</v>
      </c>
      <c r="M1326" t="b">
        <f t="shared" si="102"/>
        <v>1</v>
      </c>
      <c r="N1326" t="b">
        <f t="shared" si="103"/>
        <v>1</v>
      </c>
      <c r="O1326" s="13">
        <f t="shared" si="104"/>
        <v>0</v>
      </c>
    </row>
    <row r="1327" spans="1:15" ht="91.8" hidden="1" x14ac:dyDescent="0.3">
      <c r="A1327" s="1" t="s">
        <v>309</v>
      </c>
      <c r="B1327" s="1" t="s">
        <v>1393</v>
      </c>
      <c r="C1327" s="1" t="s">
        <v>243</v>
      </c>
      <c r="D1327" s="2" t="s">
        <v>689</v>
      </c>
      <c r="E1327" s="3">
        <v>32</v>
      </c>
      <c r="F1327" s="8" t="s">
        <v>309</v>
      </c>
      <c r="G1327" s="9" t="s">
        <v>1393</v>
      </c>
      <c r="H1327" s="9" t="s">
        <v>243</v>
      </c>
      <c r="I1327" s="10" t="s">
        <v>689</v>
      </c>
      <c r="J1327" s="11">
        <v>32</v>
      </c>
      <c r="K1327" t="b">
        <f t="shared" si="100"/>
        <v>1</v>
      </c>
      <c r="L1327" t="b">
        <f t="shared" si="101"/>
        <v>1</v>
      </c>
      <c r="M1327" t="b">
        <f t="shared" si="102"/>
        <v>1</v>
      </c>
      <c r="N1327" t="b">
        <f t="shared" si="103"/>
        <v>1</v>
      </c>
      <c r="O1327" s="13">
        <f t="shared" si="104"/>
        <v>0</v>
      </c>
    </row>
    <row r="1328" spans="1:15" ht="96" hidden="1" x14ac:dyDescent="0.3">
      <c r="A1328" s="1" t="s">
        <v>309</v>
      </c>
      <c r="B1328" s="1" t="s">
        <v>1393</v>
      </c>
      <c r="C1328" s="1" t="s">
        <v>249</v>
      </c>
      <c r="D1328" s="2" t="s">
        <v>1586</v>
      </c>
      <c r="E1328" s="3">
        <v>540.1</v>
      </c>
      <c r="F1328" s="8" t="s">
        <v>309</v>
      </c>
      <c r="G1328" s="9" t="s">
        <v>1393</v>
      </c>
      <c r="H1328" s="9" t="s">
        <v>249</v>
      </c>
      <c r="I1328" s="10" t="s">
        <v>1586</v>
      </c>
      <c r="J1328" s="11">
        <v>540.1</v>
      </c>
      <c r="K1328" t="b">
        <f t="shared" si="100"/>
        <v>1</v>
      </c>
      <c r="L1328" t="b">
        <f t="shared" si="101"/>
        <v>1</v>
      </c>
      <c r="M1328" t="b">
        <f t="shared" si="102"/>
        <v>1</v>
      </c>
      <c r="N1328" t="b">
        <f t="shared" si="103"/>
        <v>1</v>
      </c>
      <c r="O1328" s="13">
        <f t="shared" si="104"/>
        <v>0</v>
      </c>
    </row>
    <row r="1329" spans="1:15" ht="61.2" hidden="1" x14ac:dyDescent="0.3">
      <c r="A1329" s="1" t="s">
        <v>309</v>
      </c>
      <c r="B1329" s="1" t="s">
        <v>1393</v>
      </c>
      <c r="C1329" s="1" t="s">
        <v>244</v>
      </c>
      <c r="D1329" s="2" t="s">
        <v>692</v>
      </c>
      <c r="E1329" s="3">
        <v>510.1</v>
      </c>
      <c r="F1329" s="8" t="s">
        <v>309</v>
      </c>
      <c r="G1329" s="9" t="s">
        <v>1393</v>
      </c>
      <c r="H1329" s="9" t="s">
        <v>244</v>
      </c>
      <c r="I1329" s="10" t="s">
        <v>692</v>
      </c>
      <c r="J1329" s="11">
        <v>510.1</v>
      </c>
      <c r="K1329" t="b">
        <f t="shared" si="100"/>
        <v>1</v>
      </c>
      <c r="L1329" t="b">
        <f t="shared" si="101"/>
        <v>1</v>
      </c>
      <c r="M1329" t="b">
        <f t="shared" si="102"/>
        <v>1</v>
      </c>
      <c r="N1329" t="b">
        <f t="shared" si="103"/>
        <v>1</v>
      </c>
      <c r="O1329" s="13">
        <f t="shared" si="104"/>
        <v>0</v>
      </c>
    </row>
    <row r="1330" spans="1:15" ht="61.2" hidden="1" x14ac:dyDescent="0.3">
      <c r="A1330" s="1" t="s">
        <v>309</v>
      </c>
      <c r="B1330" s="1" t="s">
        <v>1393</v>
      </c>
      <c r="C1330" s="1" t="s">
        <v>245</v>
      </c>
      <c r="D1330" s="2" t="s">
        <v>1387</v>
      </c>
      <c r="E1330" s="3">
        <v>30</v>
      </c>
      <c r="F1330" s="8" t="s">
        <v>309</v>
      </c>
      <c r="G1330" s="9" t="s">
        <v>1393</v>
      </c>
      <c r="H1330" s="9" t="s">
        <v>245</v>
      </c>
      <c r="I1330" s="10" t="s">
        <v>1387</v>
      </c>
      <c r="J1330" s="11">
        <v>30</v>
      </c>
      <c r="K1330" t="b">
        <f t="shared" si="100"/>
        <v>1</v>
      </c>
      <c r="L1330" t="b">
        <f t="shared" si="101"/>
        <v>1</v>
      </c>
      <c r="M1330" t="b">
        <f t="shared" si="102"/>
        <v>1</v>
      </c>
      <c r="N1330" t="b">
        <f t="shared" si="103"/>
        <v>1</v>
      </c>
      <c r="O1330" s="13">
        <f t="shared" si="104"/>
        <v>0</v>
      </c>
    </row>
    <row r="1331" spans="1:15" ht="72" hidden="1" x14ac:dyDescent="0.3">
      <c r="A1331" s="1" t="s">
        <v>309</v>
      </c>
      <c r="B1331" s="1" t="s">
        <v>1393</v>
      </c>
      <c r="C1331" s="1" t="s">
        <v>250</v>
      </c>
      <c r="D1331" s="2" t="s">
        <v>1587</v>
      </c>
      <c r="E1331" s="3">
        <v>1028.9000000000001</v>
      </c>
      <c r="F1331" s="8" t="s">
        <v>309</v>
      </c>
      <c r="G1331" s="9" t="s">
        <v>1393</v>
      </c>
      <c r="H1331" s="9" t="s">
        <v>250</v>
      </c>
      <c r="I1331" s="10" t="s">
        <v>1587</v>
      </c>
      <c r="J1331" s="11">
        <v>1028.9000000000001</v>
      </c>
      <c r="K1331" t="b">
        <f t="shared" si="100"/>
        <v>1</v>
      </c>
      <c r="L1331" t="b">
        <f t="shared" si="101"/>
        <v>1</v>
      </c>
      <c r="M1331" t="b">
        <f t="shared" si="102"/>
        <v>1</v>
      </c>
      <c r="N1331" t="b">
        <f t="shared" si="103"/>
        <v>1</v>
      </c>
      <c r="O1331" s="13">
        <f t="shared" si="104"/>
        <v>0</v>
      </c>
    </row>
    <row r="1332" spans="1:15" ht="40.799999999999997" hidden="1" x14ac:dyDescent="0.3">
      <c r="A1332" s="1" t="s">
        <v>309</v>
      </c>
      <c r="B1332" s="1" t="s">
        <v>1393</v>
      </c>
      <c r="C1332" s="1" t="s">
        <v>246</v>
      </c>
      <c r="D1332" s="2" t="s">
        <v>694</v>
      </c>
      <c r="E1332" s="3">
        <v>1028.9000000000001</v>
      </c>
      <c r="F1332" s="8" t="s">
        <v>309</v>
      </c>
      <c r="G1332" s="9" t="s">
        <v>1393</v>
      </c>
      <c r="H1332" s="9" t="s">
        <v>246</v>
      </c>
      <c r="I1332" s="10" t="s">
        <v>694</v>
      </c>
      <c r="J1332" s="11">
        <v>1028.9000000000001</v>
      </c>
      <c r="K1332" t="b">
        <f t="shared" si="100"/>
        <v>1</v>
      </c>
      <c r="L1332" t="b">
        <f t="shared" si="101"/>
        <v>1</v>
      </c>
      <c r="M1332" t="b">
        <f t="shared" si="102"/>
        <v>1</v>
      </c>
      <c r="N1332" t="b">
        <f t="shared" si="103"/>
        <v>1</v>
      </c>
      <c r="O1332" s="13">
        <f t="shared" si="104"/>
        <v>0</v>
      </c>
    </row>
    <row r="1333" spans="1:15" ht="51" hidden="1" x14ac:dyDescent="0.3">
      <c r="A1333" s="1" t="s">
        <v>309</v>
      </c>
      <c r="B1333" s="1" t="s">
        <v>1393</v>
      </c>
      <c r="C1333" s="1" t="s">
        <v>182</v>
      </c>
      <c r="D1333" s="2" t="s">
        <v>1524</v>
      </c>
      <c r="E1333" s="3">
        <v>120</v>
      </c>
      <c r="F1333" s="8" t="s">
        <v>309</v>
      </c>
      <c r="G1333" s="9" t="s">
        <v>1393</v>
      </c>
      <c r="H1333" s="9" t="s">
        <v>182</v>
      </c>
      <c r="I1333" s="10" t="s">
        <v>1524</v>
      </c>
      <c r="J1333" s="11">
        <v>120</v>
      </c>
      <c r="K1333" t="b">
        <f t="shared" si="100"/>
        <v>1</v>
      </c>
      <c r="L1333" t="b">
        <f t="shared" si="101"/>
        <v>1</v>
      </c>
      <c r="M1333" t="b">
        <f t="shared" si="102"/>
        <v>1</v>
      </c>
      <c r="N1333" t="b">
        <f t="shared" si="103"/>
        <v>1</v>
      </c>
      <c r="O1333" s="13">
        <f t="shared" si="104"/>
        <v>0</v>
      </c>
    </row>
    <row r="1334" spans="1:15" ht="91.8" hidden="1" x14ac:dyDescent="0.3">
      <c r="A1334" s="1" t="s">
        <v>309</v>
      </c>
      <c r="B1334" s="1" t="s">
        <v>1393</v>
      </c>
      <c r="C1334" s="1" t="s">
        <v>183</v>
      </c>
      <c r="D1334" s="2" t="s">
        <v>1525</v>
      </c>
      <c r="E1334" s="3">
        <v>120</v>
      </c>
      <c r="F1334" s="8" t="s">
        <v>309</v>
      </c>
      <c r="G1334" s="9" t="s">
        <v>1393</v>
      </c>
      <c r="H1334" s="9" t="s">
        <v>183</v>
      </c>
      <c r="I1334" s="10" t="s">
        <v>1525</v>
      </c>
      <c r="J1334" s="11">
        <v>120</v>
      </c>
      <c r="K1334" t="b">
        <f t="shared" si="100"/>
        <v>1</v>
      </c>
      <c r="L1334" t="b">
        <f t="shared" si="101"/>
        <v>1</v>
      </c>
      <c r="M1334" t="b">
        <f t="shared" si="102"/>
        <v>1</v>
      </c>
      <c r="N1334" t="b">
        <f t="shared" si="103"/>
        <v>1</v>
      </c>
      <c r="O1334" s="13">
        <f t="shared" si="104"/>
        <v>0</v>
      </c>
    </row>
    <row r="1335" spans="1:15" ht="132.6" hidden="1" x14ac:dyDescent="0.3">
      <c r="A1335" s="1" t="s">
        <v>309</v>
      </c>
      <c r="B1335" s="1" t="s">
        <v>1393</v>
      </c>
      <c r="C1335" s="1" t="s">
        <v>198</v>
      </c>
      <c r="D1335" s="2" t="s">
        <v>697</v>
      </c>
      <c r="E1335" s="3">
        <v>25</v>
      </c>
      <c r="F1335" s="8" t="s">
        <v>309</v>
      </c>
      <c r="G1335" s="9" t="s">
        <v>1393</v>
      </c>
      <c r="H1335" s="9" t="s">
        <v>198</v>
      </c>
      <c r="I1335" s="10" t="s">
        <v>697</v>
      </c>
      <c r="J1335" s="11">
        <v>25</v>
      </c>
      <c r="K1335" t="b">
        <f t="shared" si="100"/>
        <v>1</v>
      </c>
      <c r="L1335" t="b">
        <f t="shared" si="101"/>
        <v>1</v>
      </c>
      <c r="M1335" t="b">
        <f t="shared" si="102"/>
        <v>1</v>
      </c>
      <c r="N1335" t="b">
        <f t="shared" si="103"/>
        <v>1</v>
      </c>
      <c r="O1335" s="13">
        <f t="shared" si="104"/>
        <v>0</v>
      </c>
    </row>
    <row r="1336" spans="1:15" ht="112.2" hidden="1" x14ac:dyDescent="0.3">
      <c r="A1336" s="1" t="s">
        <v>309</v>
      </c>
      <c r="B1336" s="1" t="s">
        <v>1393</v>
      </c>
      <c r="C1336" s="1" t="s">
        <v>170</v>
      </c>
      <c r="D1336" s="2" t="s">
        <v>698</v>
      </c>
      <c r="E1336" s="3">
        <v>95</v>
      </c>
      <c r="F1336" s="8" t="s">
        <v>309</v>
      </c>
      <c r="G1336" s="9" t="s">
        <v>1393</v>
      </c>
      <c r="H1336" s="9" t="s">
        <v>170</v>
      </c>
      <c r="I1336" s="10" t="s">
        <v>698</v>
      </c>
      <c r="J1336" s="11">
        <v>95</v>
      </c>
      <c r="K1336" t="b">
        <f t="shared" si="100"/>
        <v>1</v>
      </c>
      <c r="L1336" t="b">
        <f t="shared" si="101"/>
        <v>1</v>
      </c>
      <c r="M1336" t="b">
        <f t="shared" si="102"/>
        <v>1</v>
      </c>
      <c r="N1336" t="b">
        <f t="shared" si="103"/>
        <v>1</v>
      </c>
      <c r="O1336" s="13">
        <f t="shared" si="104"/>
        <v>0</v>
      </c>
    </row>
    <row r="1337" spans="1:15" ht="30.6" hidden="1" x14ac:dyDescent="0.3">
      <c r="A1337" s="1" t="s">
        <v>309</v>
      </c>
      <c r="B1337" s="1" t="s">
        <v>1418</v>
      </c>
      <c r="C1337" s="1" t="s">
        <v>184</v>
      </c>
      <c r="D1337" s="2" t="s">
        <v>1526</v>
      </c>
      <c r="E1337" s="3">
        <v>4.5999999999999996</v>
      </c>
      <c r="F1337" s="8" t="s">
        <v>309</v>
      </c>
      <c r="G1337" s="9" t="s">
        <v>1418</v>
      </c>
      <c r="H1337" s="9" t="s">
        <v>184</v>
      </c>
      <c r="I1337" s="10" t="s">
        <v>1526</v>
      </c>
      <c r="J1337" s="11">
        <v>4.5999999999999996</v>
      </c>
      <c r="K1337" t="b">
        <f t="shared" si="100"/>
        <v>1</v>
      </c>
      <c r="L1337" t="b">
        <f t="shared" si="101"/>
        <v>1</v>
      </c>
      <c r="M1337" t="b">
        <f t="shared" si="102"/>
        <v>1</v>
      </c>
      <c r="N1337" t="b">
        <f t="shared" si="103"/>
        <v>1</v>
      </c>
      <c r="O1337" s="13">
        <f t="shared" si="104"/>
        <v>0</v>
      </c>
    </row>
    <row r="1338" spans="1:15" ht="112.2" hidden="1" x14ac:dyDescent="0.3">
      <c r="A1338" s="1" t="s">
        <v>309</v>
      </c>
      <c r="B1338" s="1" t="s">
        <v>1418</v>
      </c>
      <c r="C1338" s="1" t="s">
        <v>252</v>
      </c>
      <c r="D1338" s="2" t="s">
        <v>1588</v>
      </c>
      <c r="E1338" s="3">
        <v>4.5999999999999996</v>
      </c>
      <c r="F1338" s="8" t="s">
        <v>309</v>
      </c>
      <c r="G1338" s="9" t="s">
        <v>1418</v>
      </c>
      <c r="H1338" s="9" t="s">
        <v>252</v>
      </c>
      <c r="I1338" s="10" t="s">
        <v>1588</v>
      </c>
      <c r="J1338" s="11">
        <v>4.5999999999999996</v>
      </c>
      <c r="K1338" t="b">
        <f t="shared" si="100"/>
        <v>1</v>
      </c>
      <c r="L1338" t="b">
        <f t="shared" si="101"/>
        <v>1</v>
      </c>
      <c r="M1338" t="b">
        <f t="shared" si="102"/>
        <v>1</v>
      </c>
      <c r="N1338" t="b">
        <f t="shared" si="103"/>
        <v>1</v>
      </c>
      <c r="O1338" s="13">
        <f t="shared" si="104"/>
        <v>0</v>
      </c>
    </row>
    <row r="1339" spans="1:15" ht="81.599999999999994" hidden="1" x14ac:dyDescent="0.3">
      <c r="A1339" s="1" t="s">
        <v>309</v>
      </c>
      <c r="B1339" s="1" t="s">
        <v>1418</v>
      </c>
      <c r="C1339" s="1" t="s">
        <v>253</v>
      </c>
      <c r="D1339" s="2" t="s">
        <v>1589</v>
      </c>
      <c r="E1339" s="3">
        <v>4.5999999999999996</v>
      </c>
      <c r="F1339" s="8" t="s">
        <v>309</v>
      </c>
      <c r="G1339" s="9" t="s">
        <v>1418</v>
      </c>
      <c r="H1339" s="9" t="s">
        <v>253</v>
      </c>
      <c r="I1339" s="10" t="s">
        <v>1589</v>
      </c>
      <c r="J1339" s="11">
        <v>4.5999999999999996</v>
      </c>
      <c r="K1339" t="b">
        <f t="shared" si="100"/>
        <v>1</v>
      </c>
      <c r="L1339" t="b">
        <f t="shared" si="101"/>
        <v>1</v>
      </c>
      <c r="M1339" t="b">
        <f t="shared" si="102"/>
        <v>1</v>
      </c>
      <c r="N1339" t="b">
        <f t="shared" si="103"/>
        <v>1</v>
      </c>
      <c r="O1339" s="13">
        <f t="shared" si="104"/>
        <v>0</v>
      </c>
    </row>
    <row r="1340" spans="1:15" ht="40.799999999999997" hidden="1" x14ac:dyDescent="0.3">
      <c r="A1340" s="1" t="s">
        <v>309</v>
      </c>
      <c r="B1340" s="1" t="s">
        <v>1418</v>
      </c>
      <c r="C1340" s="1" t="s">
        <v>251</v>
      </c>
      <c r="D1340" s="2" t="s">
        <v>718</v>
      </c>
      <c r="E1340" s="3">
        <v>4.5999999999999996</v>
      </c>
      <c r="F1340" s="8" t="s">
        <v>309</v>
      </c>
      <c r="G1340" s="9" t="s">
        <v>1418</v>
      </c>
      <c r="H1340" s="9" t="s">
        <v>251</v>
      </c>
      <c r="I1340" s="10" t="s">
        <v>718</v>
      </c>
      <c r="J1340" s="11">
        <v>4.5999999999999996</v>
      </c>
      <c r="K1340" t="b">
        <f t="shared" si="100"/>
        <v>1</v>
      </c>
      <c r="L1340" t="b">
        <f t="shared" si="101"/>
        <v>1</v>
      </c>
      <c r="M1340" t="b">
        <f t="shared" si="102"/>
        <v>1</v>
      </c>
      <c r="N1340" t="b">
        <f t="shared" si="103"/>
        <v>1</v>
      </c>
      <c r="O1340" s="13">
        <f t="shared" si="104"/>
        <v>0</v>
      </c>
    </row>
    <row r="1341" spans="1:15" ht="30.6" hidden="1" x14ac:dyDescent="0.3">
      <c r="A1341" s="1" t="s">
        <v>309</v>
      </c>
      <c r="B1341" s="1" t="s">
        <v>1419</v>
      </c>
      <c r="C1341" s="1" t="s">
        <v>184</v>
      </c>
      <c r="D1341" s="2" t="s">
        <v>1526</v>
      </c>
      <c r="E1341" s="3">
        <v>87.699999999999989</v>
      </c>
      <c r="F1341" s="8" t="s">
        <v>309</v>
      </c>
      <c r="G1341" s="9" t="s">
        <v>1419</v>
      </c>
      <c r="H1341" s="9" t="s">
        <v>184</v>
      </c>
      <c r="I1341" s="10" t="s">
        <v>1526</v>
      </c>
      <c r="J1341" s="11">
        <v>87.7</v>
      </c>
      <c r="K1341" t="b">
        <f t="shared" si="100"/>
        <v>1</v>
      </c>
      <c r="L1341" t="b">
        <f t="shared" si="101"/>
        <v>1</v>
      </c>
      <c r="M1341" t="b">
        <f t="shared" si="102"/>
        <v>1</v>
      </c>
      <c r="N1341" t="b">
        <f t="shared" si="103"/>
        <v>1</v>
      </c>
      <c r="O1341" s="13">
        <f t="shared" si="104"/>
        <v>0</v>
      </c>
    </row>
    <row r="1342" spans="1:15" ht="61.2" hidden="1" x14ac:dyDescent="0.3">
      <c r="A1342" s="1" t="s">
        <v>309</v>
      </c>
      <c r="B1342" s="1" t="s">
        <v>1419</v>
      </c>
      <c r="C1342" s="1" t="s">
        <v>255</v>
      </c>
      <c r="D1342" s="2" t="s">
        <v>1590</v>
      </c>
      <c r="E1342" s="3">
        <v>87.699999999999989</v>
      </c>
      <c r="F1342" s="8" t="s">
        <v>309</v>
      </c>
      <c r="G1342" s="9" t="s">
        <v>1419</v>
      </c>
      <c r="H1342" s="9" t="s">
        <v>255</v>
      </c>
      <c r="I1342" s="10" t="s">
        <v>1590</v>
      </c>
      <c r="J1342" s="11">
        <v>87.7</v>
      </c>
      <c r="K1342" t="b">
        <f t="shared" si="100"/>
        <v>1</v>
      </c>
      <c r="L1342" t="b">
        <f t="shared" si="101"/>
        <v>1</v>
      </c>
      <c r="M1342" t="b">
        <f t="shared" si="102"/>
        <v>1</v>
      </c>
      <c r="N1342" t="b">
        <f t="shared" si="103"/>
        <v>1</v>
      </c>
      <c r="O1342" s="13">
        <f t="shared" si="104"/>
        <v>0</v>
      </c>
    </row>
    <row r="1343" spans="1:15" ht="51" hidden="1" x14ac:dyDescent="0.3">
      <c r="A1343" s="1" t="s">
        <v>309</v>
      </c>
      <c r="B1343" s="1" t="s">
        <v>1419</v>
      </c>
      <c r="C1343" s="1" t="s">
        <v>256</v>
      </c>
      <c r="D1343" s="2" t="s">
        <v>1591</v>
      </c>
      <c r="E1343" s="3">
        <v>87.699999999999989</v>
      </c>
      <c r="F1343" s="8" t="s">
        <v>309</v>
      </c>
      <c r="G1343" s="9" t="s">
        <v>1419</v>
      </c>
      <c r="H1343" s="9" t="s">
        <v>256</v>
      </c>
      <c r="I1343" s="10" t="s">
        <v>1591</v>
      </c>
      <c r="J1343" s="11">
        <v>87.7</v>
      </c>
      <c r="K1343" t="b">
        <f t="shared" si="100"/>
        <v>1</v>
      </c>
      <c r="L1343" t="b">
        <f t="shared" si="101"/>
        <v>1</v>
      </c>
      <c r="M1343" t="b">
        <f t="shared" si="102"/>
        <v>1</v>
      </c>
      <c r="N1343" t="b">
        <f t="shared" si="103"/>
        <v>1</v>
      </c>
      <c r="O1343" s="13">
        <f t="shared" si="104"/>
        <v>0</v>
      </c>
    </row>
    <row r="1344" spans="1:15" ht="61.2" hidden="1" x14ac:dyDescent="0.3">
      <c r="A1344" s="1" t="s">
        <v>309</v>
      </c>
      <c r="B1344" s="1" t="s">
        <v>1419</v>
      </c>
      <c r="C1344" s="1" t="s">
        <v>254</v>
      </c>
      <c r="D1344" s="2" t="s">
        <v>722</v>
      </c>
      <c r="E1344" s="3">
        <v>87.699999999999989</v>
      </c>
      <c r="F1344" s="8" t="s">
        <v>309</v>
      </c>
      <c r="G1344" s="9" t="s">
        <v>1419</v>
      </c>
      <c r="H1344" s="9" t="s">
        <v>254</v>
      </c>
      <c r="I1344" s="10" t="s">
        <v>722</v>
      </c>
      <c r="J1344" s="11">
        <v>87.7</v>
      </c>
      <c r="K1344" t="b">
        <f t="shared" si="100"/>
        <v>1</v>
      </c>
      <c r="L1344" t="b">
        <f t="shared" si="101"/>
        <v>1</v>
      </c>
      <c r="M1344" t="b">
        <f t="shared" si="102"/>
        <v>1</v>
      </c>
      <c r="N1344" t="b">
        <f t="shared" si="103"/>
        <v>1</v>
      </c>
      <c r="O1344" s="13">
        <f t="shared" si="104"/>
        <v>0</v>
      </c>
    </row>
    <row r="1345" spans="1:15" ht="51" hidden="1" x14ac:dyDescent="0.3">
      <c r="A1345" s="1" t="s">
        <v>309</v>
      </c>
      <c r="B1345" s="1" t="s">
        <v>1419</v>
      </c>
      <c r="C1345" s="1" t="s">
        <v>62</v>
      </c>
      <c r="D1345" s="2" t="s">
        <v>1196</v>
      </c>
      <c r="E1345" s="3">
        <v>7.069</v>
      </c>
      <c r="F1345" s="8" t="s">
        <v>309</v>
      </c>
      <c r="G1345" s="9" t="s">
        <v>1419</v>
      </c>
      <c r="H1345" s="9" t="s">
        <v>62</v>
      </c>
      <c r="I1345" s="10" t="s">
        <v>1196</v>
      </c>
      <c r="J1345" s="11">
        <v>7.069</v>
      </c>
      <c r="K1345" t="b">
        <f t="shared" si="100"/>
        <v>1</v>
      </c>
      <c r="L1345" t="b">
        <f t="shared" si="101"/>
        <v>1</v>
      </c>
      <c r="M1345" t="b">
        <f t="shared" si="102"/>
        <v>1</v>
      </c>
      <c r="N1345" t="b">
        <f t="shared" si="103"/>
        <v>1</v>
      </c>
      <c r="O1345" s="13">
        <f t="shared" si="104"/>
        <v>0</v>
      </c>
    </row>
    <row r="1346" spans="1:15" ht="24" hidden="1" x14ac:dyDescent="0.3">
      <c r="A1346" s="1" t="s">
        <v>309</v>
      </c>
      <c r="B1346" s="1" t="s">
        <v>1419</v>
      </c>
      <c r="C1346" s="1" t="s">
        <v>63</v>
      </c>
      <c r="D1346" s="2" t="s">
        <v>115</v>
      </c>
      <c r="E1346" s="3">
        <v>7.069</v>
      </c>
      <c r="F1346" s="8" t="s">
        <v>309</v>
      </c>
      <c r="G1346" s="9" t="s">
        <v>1419</v>
      </c>
      <c r="H1346" s="9" t="s">
        <v>63</v>
      </c>
      <c r="I1346" s="10" t="s">
        <v>115</v>
      </c>
      <c r="J1346" s="11">
        <v>7.069</v>
      </c>
      <c r="K1346" t="b">
        <f t="shared" si="100"/>
        <v>1</v>
      </c>
      <c r="L1346" t="b">
        <f t="shared" si="101"/>
        <v>1</v>
      </c>
      <c r="M1346" t="b">
        <f t="shared" si="102"/>
        <v>1</v>
      </c>
      <c r="N1346" t="b">
        <f t="shared" si="103"/>
        <v>1</v>
      </c>
      <c r="O1346" s="13">
        <f t="shared" si="104"/>
        <v>0</v>
      </c>
    </row>
    <row r="1347" spans="1:15" ht="40.799999999999997" hidden="1" x14ac:dyDescent="0.3">
      <c r="A1347" s="1" t="s">
        <v>309</v>
      </c>
      <c r="B1347" s="1" t="s">
        <v>1419</v>
      </c>
      <c r="C1347" s="1" t="s">
        <v>375</v>
      </c>
      <c r="D1347" s="2" t="s">
        <v>1211</v>
      </c>
      <c r="E1347" s="3">
        <v>7.069</v>
      </c>
      <c r="F1347" s="8" t="s">
        <v>309</v>
      </c>
      <c r="G1347" s="9" t="s">
        <v>1419</v>
      </c>
      <c r="H1347" s="9" t="s">
        <v>375</v>
      </c>
      <c r="I1347" s="10" t="s">
        <v>1211</v>
      </c>
      <c r="J1347" s="11">
        <v>7.069</v>
      </c>
      <c r="K1347" t="b">
        <f t="shared" ref="K1347:K1410" si="105">EXACT(A1347,F1347)</f>
        <v>1</v>
      </c>
      <c r="L1347" t="b">
        <f t="shared" ref="L1347:L1410" si="106">EXACT(B1347,G1347)</f>
        <v>1</v>
      </c>
      <c r="M1347" t="b">
        <f t="shared" ref="M1347:M1410" si="107">EXACT(C1347,H1347)</f>
        <v>1</v>
      </c>
      <c r="N1347" t="b">
        <f t="shared" ref="N1347:N1410" si="108">EXACT(D1347,I1347)</f>
        <v>1</v>
      </c>
      <c r="O1347" s="13">
        <f t="shared" ref="O1347:O1410" si="109">E1347-J1347</f>
        <v>0</v>
      </c>
    </row>
    <row r="1348" spans="1:15" ht="51" hidden="1" x14ac:dyDescent="0.3">
      <c r="A1348" s="1" t="s">
        <v>309</v>
      </c>
      <c r="B1348" s="1" t="s">
        <v>1420</v>
      </c>
      <c r="C1348" s="1" t="s">
        <v>263</v>
      </c>
      <c r="D1348" s="2" t="s">
        <v>1459</v>
      </c>
      <c r="E1348" s="3">
        <v>56905.69</v>
      </c>
      <c r="F1348" s="8" t="s">
        <v>309</v>
      </c>
      <c r="G1348" s="9" t="s">
        <v>1420</v>
      </c>
      <c r="H1348" s="9" t="s">
        <v>263</v>
      </c>
      <c r="I1348" s="10" t="s">
        <v>1459</v>
      </c>
      <c r="J1348" s="11">
        <v>56905.69</v>
      </c>
      <c r="K1348" t="b">
        <f t="shared" si="105"/>
        <v>1</v>
      </c>
      <c r="L1348" t="b">
        <f t="shared" si="106"/>
        <v>1</v>
      </c>
      <c r="M1348" t="b">
        <f t="shared" si="107"/>
        <v>1</v>
      </c>
      <c r="N1348" t="b">
        <f t="shared" si="108"/>
        <v>1</v>
      </c>
      <c r="O1348" s="13">
        <f t="shared" si="109"/>
        <v>0</v>
      </c>
    </row>
    <row r="1349" spans="1:15" ht="51" hidden="1" x14ac:dyDescent="0.3">
      <c r="A1349" s="1" t="s">
        <v>309</v>
      </c>
      <c r="B1349" s="1" t="s">
        <v>1420</v>
      </c>
      <c r="C1349" s="1" t="s">
        <v>264</v>
      </c>
      <c r="D1349" s="2" t="s">
        <v>1460</v>
      </c>
      <c r="E1349" s="3">
        <v>56905.69</v>
      </c>
      <c r="F1349" s="8" t="s">
        <v>309</v>
      </c>
      <c r="G1349" s="9" t="s">
        <v>1420</v>
      </c>
      <c r="H1349" s="9" t="s">
        <v>264</v>
      </c>
      <c r="I1349" s="10" t="s">
        <v>1460</v>
      </c>
      <c r="J1349" s="11">
        <v>56905.69</v>
      </c>
      <c r="K1349" t="b">
        <f t="shared" si="105"/>
        <v>1</v>
      </c>
      <c r="L1349" t="b">
        <f t="shared" si="106"/>
        <v>1</v>
      </c>
      <c r="M1349" t="b">
        <f t="shared" si="107"/>
        <v>1</v>
      </c>
      <c r="N1349" t="b">
        <f t="shared" si="108"/>
        <v>1</v>
      </c>
      <c r="O1349" s="13">
        <f t="shared" si="109"/>
        <v>0</v>
      </c>
    </row>
    <row r="1350" spans="1:15" ht="71.400000000000006" hidden="1" x14ac:dyDescent="0.3">
      <c r="A1350" s="1" t="s">
        <v>309</v>
      </c>
      <c r="B1350" s="1" t="s">
        <v>1420</v>
      </c>
      <c r="C1350" s="1" t="s">
        <v>265</v>
      </c>
      <c r="D1350" s="2" t="s">
        <v>1592</v>
      </c>
      <c r="E1350" s="3">
        <v>32935.599999999999</v>
      </c>
      <c r="F1350" s="8" t="s">
        <v>309</v>
      </c>
      <c r="G1350" s="9" t="s">
        <v>1420</v>
      </c>
      <c r="H1350" s="9" t="s">
        <v>265</v>
      </c>
      <c r="I1350" s="10" t="s">
        <v>1592</v>
      </c>
      <c r="J1350" s="11">
        <v>32935.599999999999</v>
      </c>
      <c r="K1350" t="b">
        <f t="shared" si="105"/>
        <v>1</v>
      </c>
      <c r="L1350" t="b">
        <f t="shared" si="106"/>
        <v>1</v>
      </c>
      <c r="M1350" t="b">
        <f t="shared" si="107"/>
        <v>1</v>
      </c>
      <c r="N1350" t="b">
        <f t="shared" si="108"/>
        <v>1</v>
      </c>
      <c r="O1350" s="13">
        <f t="shared" si="109"/>
        <v>0</v>
      </c>
    </row>
    <row r="1351" spans="1:15" ht="24" hidden="1" x14ac:dyDescent="0.3">
      <c r="A1351" s="1" t="s">
        <v>309</v>
      </c>
      <c r="B1351" s="1" t="s">
        <v>1420</v>
      </c>
      <c r="C1351" s="1" t="s">
        <v>257</v>
      </c>
      <c r="D1351" s="2" t="s">
        <v>815</v>
      </c>
      <c r="E1351" s="3">
        <v>31904</v>
      </c>
      <c r="F1351" s="8" t="s">
        <v>309</v>
      </c>
      <c r="G1351" s="9" t="s">
        <v>1420</v>
      </c>
      <c r="H1351" s="9" t="s">
        <v>257</v>
      </c>
      <c r="I1351" s="10" t="s">
        <v>815</v>
      </c>
      <c r="J1351" s="11">
        <v>31904</v>
      </c>
      <c r="K1351" t="b">
        <f t="shared" si="105"/>
        <v>1</v>
      </c>
      <c r="L1351" t="b">
        <f t="shared" si="106"/>
        <v>1</v>
      </c>
      <c r="M1351" t="b">
        <f t="shared" si="107"/>
        <v>1</v>
      </c>
      <c r="N1351" t="b">
        <f t="shared" si="108"/>
        <v>1</v>
      </c>
      <c r="O1351" s="13">
        <f t="shared" si="109"/>
        <v>0</v>
      </c>
    </row>
    <row r="1352" spans="1:15" ht="51" hidden="1" x14ac:dyDescent="0.3">
      <c r="A1352" s="1" t="s">
        <v>309</v>
      </c>
      <c r="B1352" s="1" t="s">
        <v>1420</v>
      </c>
      <c r="C1352" s="1" t="s">
        <v>258</v>
      </c>
      <c r="D1352" s="2" t="s">
        <v>817</v>
      </c>
      <c r="E1352" s="3">
        <v>1031.5999999999999</v>
      </c>
      <c r="F1352" s="8" t="s">
        <v>309</v>
      </c>
      <c r="G1352" s="9" t="s">
        <v>1420</v>
      </c>
      <c r="H1352" s="9" t="s">
        <v>258</v>
      </c>
      <c r="I1352" s="10" t="s">
        <v>817</v>
      </c>
      <c r="J1352" s="11">
        <v>1031.5999999999999</v>
      </c>
      <c r="K1352" t="b">
        <f t="shared" si="105"/>
        <v>1</v>
      </c>
      <c r="L1352" t="b">
        <f t="shared" si="106"/>
        <v>1</v>
      </c>
      <c r="M1352" t="b">
        <f t="shared" si="107"/>
        <v>1</v>
      </c>
      <c r="N1352" t="b">
        <f t="shared" si="108"/>
        <v>1</v>
      </c>
      <c r="O1352" s="13">
        <f t="shared" si="109"/>
        <v>0</v>
      </c>
    </row>
    <row r="1353" spans="1:15" ht="36" hidden="1" x14ac:dyDescent="0.3">
      <c r="A1353" s="1" t="s">
        <v>309</v>
      </c>
      <c r="B1353" s="1" t="s">
        <v>1420</v>
      </c>
      <c r="C1353" s="1" t="s">
        <v>1440</v>
      </c>
      <c r="D1353" s="2" t="s">
        <v>1441</v>
      </c>
      <c r="E1353" s="3">
        <v>23970.09</v>
      </c>
      <c r="F1353" s="8" t="s">
        <v>309</v>
      </c>
      <c r="G1353" s="9" t="s">
        <v>1420</v>
      </c>
      <c r="H1353" s="9" t="s">
        <v>1440</v>
      </c>
      <c r="I1353" s="10" t="s">
        <v>1441</v>
      </c>
      <c r="J1353" s="11">
        <v>23970.09</v>
      </c>
      <c r="K1353" t="b">
        <f t="shared" si="105"/>
        <v>1</v>
      </c>
      <c r="L1353" t="b">
        <f t="shared" si="106"/>
        <v>1</v>
      </c>
      <c r="M1353" t="b">
        <f t="shared" si="107"/>
        <v>1</v>
      </c>
      <c r="N1353" t="b">
        <f t="shared" si="108"/>
        <v>1</v>
      </c>
      <c r="O1353" s="13">
        <f t="shared" si="109"/>
        <v>0</v>
      </c>
    </row>
    <row r="1354" spans="1:15" ht="81.599999999999994" hidden="1" x14ac:dyDescent="0.3">
      <c r="A1354" s="1" t="s">
        <v>309</v>
      </c>
      <c r="B1354" s="1" t="s">
        <v>1420</v>
      </c>
      <c r="C1354" s="1" t="s">
        <v>1442</v>
      </c>
      <c r="D1354" s="2" t="s">
        <v>1443</v>
      </c>
      <c r="E1354" s="3">
        <v>23970.09</v>
      </c>
      <c r="F1354" s="8" t="s">
        <v>309</v>
      </c>
      <c r="G1354" s="9" t="s">
        <v>1420</v>
      </c>
      <c r="H1354" s="9" t="s">
        <v>1442</v>
      </c>
      <c r="I1354" s="10" t="s">
        <v>1443</v>
      </c>
      <c r="J1354" s="11">
        <v>23970.09</v>
      </c>
      <c r="K1354" t="b">
        <f t="shared" si="105"/>
        <v>1</v>
      </c>
      <c r="L1354" t="b">
        <f t="shared" si="106"/>
        <v>1</v>
      </c>
      <c r="M1354" t="b">
        <f t="shared" si="107"/>
        <v>1</v>
      </c>
      <c r="N1354" t="b">
        <f t="shared" si="108"/>
        <v>1</v>
      </c>
      <c r="O1354" s="13">
        <f t="shared" si="109"/>
        <v>0</v>
      </c>
    </row>
    <row r="1355" spans="1:15" ht="40.799999999999997" hidden="1" x14ac:dyDescent="0.3">
      <c r="A1355" s="1" t="s">
        <v>309</v>
      </c>
      <c r="B1355" s="1" t="s">
        <v>1420</v>
      </c>
      <c r="C1355" s="1" t="s">
        <v>266</v>
      </c>
      <c r="D1355" s="2" t="s">
        <v>1593</v>
      </c>
      <c r="E1355" s="3">
        <v>647.5</v>
      </c>
      <c r="F1355" s="8" t="s">
        <v>309</v>
      </c>
      <c r="G1355" s="9" t="s">
        <v>1420</v>
      </c>
      <c r="H1355" s="9" t="s">
        <v>266</v>
      </c>
      <c r="I1355" s="10" t="s">
        <v>1593</v>
      </c>
      <c r="J1355" s="11">
        <v>647.5</v>
      </c>
      <c r="K1355" t="b">
        <f t="shared" si="105"/>
        <v>1</v>
      </c>
      <c r="L1355" t="b">
        <f t="shared" si="106"/>
        <v>1</v>
      </c>
      <c r="M1355" t="b">
        <f t="shared" si="107"/>
        <v>1</v>
      </c>
      <c r="N1355" t="b">
        <f t="shared" si="108"/>
        <v>1</v>
      </c>
      <c r="O1355" s="13">
        <f t="shared" si="109"/>
        <v>0</v>
      </c>
    </row>
    <row r="1356" spans="1:15" ht="61.2" hidden="1" x14ac:dyDescent="0.3">
      <c r="A1356" s="1" t="s">
        <v>309</v>
      </c>
      <c r="B1356" s="1" t="s">
        <v>1420</v>
      </c>
      <c r="C1356" s="1" t="s">
        <v>267</v>
      </c>
      <c r="D1356" s="2" t="s">
        <v>1594</v>
      </c>
      <c r="E1356" s="3">
        <v>647.5</v>
      </c>
      <c r="F1356" s="8" t="s">
        <v>309</v>
      </c>
      <c r="G1356" s="9" t="s">
        <v>1420</v>
      </c>
      <c r="H1356" s="9" t="s">
        <v>267</v>
      </c>
      <c r="I1356" s="10" t="s">
        <v>1594</v>
      </c>
      <c r="J1356" s="11">
        <v>647.5</v>
      </c>
      <c r="K1356" t="b">
        <f t="shared" si="105"/>
        <v>1</v>
      </c>
      <c r="L1356" t="b">
        <f t="shared" si="106"/>
        <v>1</v>
      </c>
      <c r="M1356" t="b">
        <f t="shared" si="107"/>
        <v>1</v>
      </c>
      <c r="N1356" t="b">
        <f t="shared" si="108"/>
        <v>1</v>
      </c>
      <c r="O1356" s="13">
        <f t="shared" si="109"/>
        <v>0</v>
      </c>
    </row>
    <row r="1357" spans="1:15" ht="81.599999999999994" hidden="1" x14ac:dyDescent="0.3">
      <c r="A1357" s="1" t="s">
        <v>309</v>
      </c>
      <c r="B1357" s="1" t="s">
        <v>1420</v>
      </c>
      <c r="C1357" s="1" t="s">
        <v>259</v>
      </c>
      <c r="D1357" s="2" t="s">
        <v>1595</v>
      </c>
      <c r="E1357" s="3">
        <v>647.5</v>
      </c>
      <c r="F1357" s="8" t="s">
        <v>309</v>
      </c>
      <c r="G1357" s="9" t="s">
        <v>1420</v>
      </c>
      <c r="H1357" s="9" t="s">
        <v>259</v>
      </c>
      <c r="I1357" s="10" t="s">
        <v>1595</v>
      </c>
      <c r="J1357" s="11">
        <v>647.5</v>
      </c>
      <c r="K1357" t="b">
        <f t="shared" si="105"/>
        <v>1</v>
      </c>
      <c r="L1357" t="b">
        <f t="shared" si="106"/>
        <v>1</v>
      </c>
      <c r="M1357" t="b">
        <f t="shared" si="107"/>
        <v>1</v>
      </c>
      <c r="N1357" t="b">
        <f t="shared" si="108"/>
        <v>1</v>
      </c>
      <c r="O1357" s="13">
        <f t="shared" si="109"/>
        <v>0</v>
      </c>
    </row>
    <row r="1358" spans="1:15" ht="112.2" hidden="1" x14ac:dyDescent="0.3">
      <c r="A1358" s="1" t="s">
        <v>309</v>
      </c>
      <c r="B1358" s="1" t="s">
        <v>1420</v>
      </c>
      <c r="C1358" s="1" t="s">
        <v>72</v>
      </c>
      <c r="D1358" s="2" t="s">
        <v>1490</v>
      </c>
      <c r="E1358" s="3">
        <v>127.9</v>
      </c>
      <c r="F1358" s="8" t="s">
        <v>309</v>
      </c>
      <c r="G1358" s="9" t="s">
        <v>1420</v>
      </c>
      <c r="H1358" s="9" t="s">
        <v>72</v>
      </c>
      <c r="I1358" s="10" t="s">
        <v>1490</v>
      </c>
      <c r="J1358" s="11">
        <v>127.9</v>
      </c>
      <c r="K1358" t="b">
        <f t="shared" si="105"/>
        <v>1</v>
      </c>
      <c r="L1358" t="b">
        <f t="shared" si="106"/>
        <v>1</v>
      </c>
      <c r="M1358" t="b">
        <f t="shared" si="107"/>
        <v>1</v>
      </c>
      <c r="N1358" t="b">
        <f t="shared" si="108"/>
        <v>1</v>
      </c>
      <c r="O1358" s="13">
        <f t="shared" si="109"/>
        <v>0</v>
      </c>
    </row>
    <row r="1359" spans="1:15" ht="91.8" hidden="1" x14ac:dyDescent="0.3">
      <c r="A1359" s="1" t="s">
        <v>309</v>
      </c>
      <c r="B1359" s="1" t="s">
        <v>1420</v>
      </c>
      <c r="C1359" s="1" t="s">
        <v>73</v>
      </c>
      <c r="D1359" s="2" t="s">
        <v>1491</v>
      </c>
      <c r="E1359" s="3">
        <v>127.9</v>
      </c>
      <c r="F1359" s="8" t="s">
        <v>309</v>
      </c>
      <c r="G1359" s="9" t="s">
        <v>1420</v>
      </c>
      <c r="H1359" s="9" t="s">
        <v>73</v>
      </c>
      <c r="I1359" s="10" t="s">
        <v>1491</v>
      </c>
      <c r="J1359" s="11">
        <v>127.9</v>
      </c>
      <c r="K1359" t="b">
        <f t="shared" si="105"/>
        <v>1</v>
      </c>
      <c r="L1359" t="b">
        <f t="shared" si="106"/>
        <v>1</v>
      </c>
      <c r="M1359" t="b">
        <f t="shared" si="107"/>
        <v>1</v>
      </c>
      <c r="N1359" t="b">
        <f t="shared" si="108"/>
        <v>1</v>
      </c>
      <c r="O1359" s="13">
        <f t="shared" si="109"/>
        <v>0</v>
      </c>
    </row>
    <row r="1360" spans="1:15" ht="102" hidden="1" x14ac:dyDescent="0.3">
      <c r="A1360" s="1" t="s">
        <v>309</v>
      </c>
      <c r="B1360" s="1" t="s">
        <v>1420</v>
      </c>
      <c r="C1360" s="1" t="s">
        <v>268</v>
      </c>
      <c r="D1360" s="2" t="s">
        <v>1596</v>
      </c>
      <c r="E1360" s="3">
        <v>127.9</v>
      </c>
      <c r="F1360" s="8" t="s">
        <v>309</v>
      </c>
      <c r="G1360" s="9" t="s">
        <v>1420</v>
      </c>
      <c r="H1360" s="9" t="s">
        <v>268</v>
      </c>
      <c r="I1360" s="10" t="s">
        <v>1596</v>
      </c>
      <c r="J1360" s="11">
        <v>127.9</v>
      </c>
      <c r="K1360" t="b">
        <f t="shared" si="105"/>
        <v>1</v>
      </c>
      <c r="L1360" t="b">
        <f t="shared" si="106"/>
        <v>1</v>
      </c>
      <c r="M1360" t="b">
        <f t="shared" si="107"/>
        <v>1</v>
      </c>
      <c r="N1360" t="b">
        <f t="shared" si="108"/>
        <v>1</v>
      </c>
      <c r="O1360" s="13">
        <f t="shared" si="109"/>
        <v>0</v>
      </c>
    </row>
    <row r="1361" spans="1:15" ht="24" hidden="1" x14ac:dyDescent="0.3">
      <c r="A1361" s="1" t="s">
        <v>309</v>
      </c>
      <c r="B1361" s="1" t="s">
        <v>1420</v>
      </c>
      <c r="C1361" s="1" t="s">
        <v>260</v>
      </c>
      <c r="D1361" s="2" t="s">
        <v>865</v>
      </c>
      <c r="E1361" s="3">
        <v>127.9</v>
      </c>
      <c r="F1361" s="8" t="s">
        <v>309</v>
      </c>
      <c r="G1361" s="9" t="s">
        <v>1420</v>
      </c>
      <c r="H1361" s="9" t="s">
        <v>260</v>
      </c>
      <c r="I1361" s="10" t="s">
        <v>865</v>
      </c>
      <c r="J1361" s="11">
        <v>127.9</v>
      </c>
      <c r="K1361" t="b">
        <f t="shared" si="105"/>
        <v>1</v>
      </c>
      <c r="L1361" t="b">
        <f t="shared" si="106"/>
        <v>1</v>
      </c>
      <c r="M1361" t="b">
        <f t="shared" si="107"/>
        <v>1</v>
      </c>
      <c r="N1361" t="b">
        <f t="shared" si="108"/>
        <v>1</v>
      </c>
      <c r="O1361" s="13">
        <f t="shared" si="109"/>
        <v>0</v>
      </c>
    </row>
    <row r="1362" spans="1:15" ht="40.799999999999997" hidden="1" x14ac:dyDescent="0.3">
      <c r="A1362" s="1" t="s">
        <v>309</v>
      </c>
      <c r="B1362" s="1" t="s">
        <v>1400</v>
      </c>
      <c r="C1362" s="1" t="s">
        <v>277</v>
      </c>
      <c r="D1362" s="2" t="s">
        <v>1600</v>
      </c>
      <c r="E1362" s="3">
        <v>27</v>
      </c>
      <c r="F1362" s="8" t="s">
        <v>309</v>
      </c>
      <c r="G1362" s="9" t="s">
        <v>1400</v>
      </c>
      <c r="H1362" s="9" t="s">
        <v>277</v>
      </c>
      <c r="I1362" s="10" t="s">
        <v>1600</v>
      </c>
      <c r="J1362" s="11">
        <v>27</v>
      </c>
      <c r="K1362" t="b">
        <f t="shared" si="105"/>
        <v>1</v>
      </c>
      <c r="L1362" t="b">
        <f t="shared" si="106"/>
        <v>1</v>
      </c>
      <c r="M1362" t="b">
        <f t="shared" si="107"/>
        <v>1</v>
      </c>
      <c r="N1362" t="b">
        <f t="shared" si="108"/>
        <v>1</v>
      </c>
      <c r="O1362" s="13">
        <f t="shared" si="109"/>
        <v>0</v>
      </c>
    </row>
    <row r="1363" spans="1:15" ht="40.799999999999997" hidden="1" x14ac:dyDescent="0.3">
      <c r="A1363" s="1" t="s">
        <v>309</v>
      </c>
      <c r="B1363" s="1" t="s">
        <v>1400</v>
      </c>
      <c r="C1363" s="1" t="s">
        <v>279</v>
      </c>
      <c r="D1363" s="2" t="s">
        <v>1601</v>
      </c>
      <c r="E1363" s="3">
        <v>27</v>
      </c>
      <c r="F1363" s="8" t="s">
        <v>309</v>
      </c>
      <c r="G1363" s="9" t="s">
        <v>1400</v>
      </c>
      <c r="H1363" s="9" t="s">
        <v>279</v>
      </c>
      <c r="I1363" s="10" t="s">
        <v>1601</v>
      </c>
      <c r="J1363" s="11">
        <v>27</v>
      </c>
      <c r="K1363" t="b">
        <f t="shared" si="105"/>
        <v>1</v>
      </c>
      <c r="L1363" t="b">
        <f t="shared" si="106"/>
        <v>1</v>
      </c>
      <c r="M1363" t="b">
        <f t="shared" si="107"/>
        <v>1</v>
      </c>
      <c r="N1363" t="b">
        <f t="shared" si="108"/>
        <v>1</v>
      </c>
      <c r="O1363" s="13">
        <f t="shared" si="109"/>
        <v>0</v>
      </c>
    </row>
    <row r="1364" spans="1:15" ht="91.8" hidden="1" x14ac:dyDescent="0.3">
      <c r="A1364" s="1" t="s">
        <v>309</v>
      </c>
      <c r="B1364" s="1" t="s">
        <v>1400</v>
      </c>
      <c r="C1364" s="1" t="s">
        <v>278</v>
      </c>
      <c r="D1364" s="2" t="s">
        <v>1602</v>
      </c>
      <c r="E1364" s="3">
        <v>27</v>
      </c>
      <c r="F1364" s="8" t="s">
        <v>309</v>
      </c>
      <c r="G1364" s="9" t="s">
        <v>1400</v>
      </c>
      <c r="H1364" s="9" t="s">
        <v>278</v>
      </c>
      <c r="I1364" s="10" t="s">
        <v>1602</v>
      </c>
      <c r="J1364" s="11">
        <v>27</v>
      </c>
      <c r="K1364" t="b">
        <f t="shared" si="105"/>
        <v>1</v>
      </c>
      <c r="L1364" t="b">
        <f t="shared" si="106"/>
        <v>1</v>
      </c>
      <c r="M1364" t="b">
        <f t="shared" si="107"/>
        <v>1</v>
      </c>
      <c r="N1364" t="b">
        <f t="shared" si="108"/>
        <v>1</v>
      </c>
      <c r="O1364" s="13">
        <f t="shared" si="109"/>
        <v>0</v>
      </c>
    </row>
    <row r="1365" spans="1:15" ht="81.599999999999994" hidden="1" x14ac:dyDescent="0.3">
      <c r="A1365" s="1" t="s">
        <v>309</v>
      </c>
      <c r="B1365" s="1" t="s">
        <v>1400</v>
      </c>
      <c r="C1365" s="1" t="s">
        <v>272</v>
      </c>
      <c r="D1365" s="2" t="s">
        <v>806</v>
      </c>
      <c r="E1365" s="3">
        <v>23</v>
      </c>
      <c r="F1365" s="8" t="s">
        <v>309</v>
      </c>
      <c r="G1365" s="9" t="s">
        <v>1400</v>
      </c>
      <c r="H1365" s="9" t="s">
        <v>272</v>
      </c>
      <c r="I1365" s="10" t="s">
        <v>806</v>
      </c>
      <c r="J1365" s="11">
        <v>23</v>
      </c>
      <c r="K1365" t="b">
        <f t="shared" si="105"/>
        <v>1</v>
      </c>
      <c r="L1365" t="b">
        <f t="shared" si="106"/>
        <v>1</v>
      </c>
      <c r="M1365" t="b">
        <f t="shared" si="107"/>
        <v>1</v>
      </c>
      <c r="N1365" t="b">
        <f t="shared" si="108"/>
        <v>1</v>
      </c>
      <c r="O1365" s="13">
        <f t="shared" si="109"/>
        <v>0</v>
      </c>
    </row>
    <row r="1366" spans="1:15" ht="51" hidden="1" x14ac:dyDescent="0.3">
      <c r="A1366" s="1" t="s">
        <v>309</v>
      </c>
      <c r="B1366" s="1" t="s">
        <v>1400</v>
      </c>
      <c r="C1366" s="1" t="s">
        <v>273</v>
      </c>
      <c r="D1366" s="2" t="s">
        <v>808</v>
      </c>
      <c r="E1366" s="3">
        <v>4</v>
      </c>
      <c r="F1366" s="8" t="s">
        <v>309</v>
      </c>
      <c r="G1366" s="9" t="s">
        <v>1400</v>
      </c>
      <c r="H1366" s="9" t="s">
        <v>273</v>
      </c>
      <c r="I1366" s="10" t="s">
        <v>808</v>
      </c>
      <c r="J1366" s="11">
        <v>4</v>
      </c>
      <c r="K1366" t="b">
        <f t="shared" si="105"/>
        <v>1</v>
      </c>
      <c r="L1366" t="b">
        <f t="shared" si="106"/>
        <v>1</v>
      </c>
      <c r="M1366" t="b">
        <f t="shared" si="107"/>
        <v>1</v>
      </c>
      <c r="N1366" t="b">
        <f t="shared" si="108"/>
        <v>1</v>
      </c>
      <c r="O1366" s="13">
        <f t="shared" si="109"/>
        <v>0</v>
      </c>
    </row>
    <row r="1367" spans="1:15" ht="40.799999999999997" hidden="1" x14ac:dyDescent="0.3">
      <c r="A1367" s="1" t="s">
        <v>309</v>
      </c>
      <c r="B1367" s="1" t="s">
        <v>1400</v>
      </c>
      <c r="C1367" s="1" t="s">
        <v>266</v>
      </c>
      <c r="D1367" s="2" t="s">
        <v>1593</v>
      </c>
      <c r="E1367" s="3">
        <v>71.099999999999994</v>
      </c>
      <c r="F1367" s="8" t="s">
        <v>309</v>
      </c>
      <c r="G1367" s="9" t="s">
        <v>1400</v>
      </c>
      <c r="H1367" s="9" t="s">
        <v>266</v>
      </c>
      <c r="I1367" s="10" t="s">
        <v>1593</v>
      </c>
      <c r="J1367" s="11">
        <v>71.099999999999994</v>
      </c>
      <c r="K1367" t="b">
        <f t="shared" si="105"/>
        <v>1</v>
      </c>
      <c r="L1367" t="b">
        <f t="shared" si="106"/>
        <v>1</v>
      </c>
      <c r="M1367" t="b">
        <f t="shared" si="107"/>
        <v>1</v>
      </c>
      <c r="N1367" t="b">
        <f t="shared" si="108"/>
        <v>1</v>
      </c>
      <c r="O1367" s="13">
        <f t="shared" si="109"/>
        <v>0</v>
      </c>
    </row>
    <row r="1368" spans="1:15" ht="61.2" hidden="1" x14ac:dyDescent="0.3">
      <c r="A1368" s="1" t="s">
        <v>309</v>
      </c>
      <c r="B1368" s="1" t="s">
        <v>1400</v>
      </c>
      <c r="C1368" s="1" t="s">
        <v>267</v>
      </c>
      <c r="D1368" s="2" t="s">
        <v>1594</v>
      </c>
      <c r="E1368" s="3">
        <v>71.099999999999994</v>
      </c>
      <c r="F1368" s="8" t="s">
        <v>309</v>
      </c>
      <c r="G1368" s="9" t="s">
        <v>1400</v>
      </c>
      <c r="H1368" s="9" t="s">
        <v>267</v>
      </c>
      <c r="I1368" s="10" t="s">
        <v>1594</v>
      </c>
      <c r="J1368" s="11">
        <v>71.099999999999994</v>
      </c>
      <c r="K1368" t="b">
        <f t="shared" si="105"/>
        <v>1</v>
      </c>
      <c r="L1368" t="b">
        <f t="shared" si="106"/>
        <v>1</v>
      </c>
      <c r="M1368" t="b">
        <f t="shared" si="107"/>
        <v>1</v>
      </c>
      <c r="N1368" t="b">
        <f t="shared" si="108"/>
        <v>1</v>
      </c>
      <c r="O1368" s="13">
        <f t="shared" si="109"/>
        <v>0</v>
      </c>
    </row>
    <row r="1369" spans="1:15" ht="61.2" hidden="1" x14ac:dyDescent="0.3">
      <c r="A1369" s="1" t="s">
        <v>309</v>
      </c>
      <c r="B1369" s="1" t="s">
        <v>1400</v>
      </c>
      <c r="C1369" s="1" t="s">
        <v>274</v>
      </c>
      <c r="D1369" s="2" t="s">
        <v>1603</v>
      </c>
      <c r="E1369" s="3">
        <v>71.099999999999994</v>
      </c>
      <c r="F1369" s="8" t="s">
        <v>309</v>
      </c>
      <c r="G1369" s="9" t="s">
        <v>1400</v>
      </c>
      <c r="H1369" s="9" t="s">
        <v>274</v>
      </c>
      <c r="I1369" s="10" t="s">
        <v>1603</v>
      </c>
      <c r="J1369" s="11">
        <v>71.099999999999994</v>
      </c>
      <c r="K1369" t="b">
        <f t="shared" si="105"/>
        <v>1</v>
      </c>
      <c r="L1369" t="b">
        <f t="shared" si="106"/>
        <v>1</v>
      </c>
      <c r="M1369" t="b">
        <f t="shared" si="107"/>
        <v>1</v>
      </c>
      <c r="N1369" t="b">
        <f t="shared" si="108"/>
        <v>1</v>
      </c>
      <c r="O1369" s="13">
        <f t="shared" si="109"/>
        <v>0</v>
      </c>
    </row>
    <row r="1370" spans="1:15" ht="61.2" hidden="1" x14ac:dyDescent="0.3">
      <c r="A1370" s="1" t="s">
        <v>309</v>
      </c>
      <c r="B1370" s="1" t="s">
        <v>1400</v>
      </c>
      <c r="C1370" s="1" t="s">
        <v>92</v>
      </c>
      <c r="D1370" s="2" t="s">
        <v>1493</v>
      </c>
      <c r="E1370" s="3">
        <v>112.5</v>
      </c>
      <c r="F1370" s="8" t="s">
        <v>309</v>
      </c>
      <c r="G1370" s="9" t="s">
        <v>1400</v>
      </c>
      <c r="H1370" s="9" t="s">
        <v>92</v>
      </c>
      <c r="I1370" s="10" t="s">
        <v>1493</v>
      </c>
      <c r="J1370" s="11">
        <v>112.5</v>
      </c>
      <c r="K1370" t="b">
        <f t="shared" si="105"/>
        <v>1</v>
      </c>
      <c r="L1370" t="b">
        <f t="shared" si="106"/>
        <v>1</v>
      </c>
      <c r="M1370" t="b">
        <f t="shared" si="107"/>
        <v>1</v>
      </c>
      <c r="N1370" t="b">
        <f t="shared" si="108"/>
        <v>1</v>
      </c>
      <c r="O1370" s="13">
        <f t="shared" si="109"/>
        <v>0</v>
      </c>
    </row>
    <row r="1371" spans="1:15" ht="40.799999999999997" hidden="1" x14ac:dyDescent="0.3">
      <c r="A1371" s="1" t="s">
        <v>309</v>
      </c>
      <c r="B1371" s="1" t="s">
        <v>1400</v>
      </c>
      <c r="C1371" s="1" t="s">
        <v>102</v>
      </c>
      <c r="D1371" s="2" t="s">
        <v>1498</v>
      </c>
      <c r="E1371" s="3">
        <v>112.5</v>
      </c>
      <c r="F1371" s="8" t="s">
        <v>309</v>
      </c>
      <c r="G1371" s="9" t="s">
        <v>1400</v>
      </c>
      <c r="H1371" s="9" t="s">
        <v>102</v>
      </c>
      <c r="I1371" s="10" t="s">
        <v>1498</v>
      </c>
      <c r="J1371" s="11">
        <v>112.5</v>
      </c>
      <c r="K1371" t="b">
        <f t="shared" si="105"/>
        <v>1</v>
      </c>
      <c r="L1371" t="b">
        <f t="shared" si="106"/>
        <v>1</v>
      </c>
      <c r="M1371" t="b">
        <f t="shared" si="107"/>
        <v>1</v>
      </c>
      <c r="N1371" t="b">
        <f t="shared" si="108"/>
        <v>1</v>
      </c>
      <c r="O1371" s="13">
        <f t="shared" si="109"/>
        <v>0</v>
      </c>
    </row>
    <row r="1372" spans="1:15" ht="132.6" hidden="1" x14ac:dyDescent="0.3">
      <c r="A1372" s="1" t="s">
        <v>309</v>
      </c>
      <c r="B1372" s="1" t="s">
        <v>1400</v>
      </c>
      <c r="C1372" s="1" t="s">
        <v>275</v>
      </c>
      <c r="D1372" s="2" t="s">
        <v>1604</v>
      </c>
      <c r="E1372" s="3">
        <v>112.5</v>
      </c>
      <c r="F1372" s="8" t="s">
        <v>309</v>
      </c>
      <c r="G1372" s="9" t="s">
        <v>1400</v>
      </c>
      <c r="H1372" s="9" t="s">
        <v>275</v>
      </c>
      <c r="I1372" s="10" t="s">
        <v>1604</v>
      </c>
      <c r="J1372" s="11">
        <v>112.5</v>
      </c>
      <c r="K1372" t="b">
        <f t="shared" si="105"/>
        <v>1</v>
      </c>
      <c r="L1372" t="b">
        <f t="shared" si="106"/>
        <v>1</v>
      </c>
      <c r="M1372" t="b">
        <f t="shared" si="107"/>
        <v>1</v>
      </c>
      <c r="N1372" t="b">
        <f t="shared" si="108"/>
        <v>1</v>
      </c>
      <c r="O1372" s="13">
        <f t="shared" si="109"/>
        <v>0</v>
      </c>
    </row>
    <row r="1373" spans="1:15" ht="40.799999999999997" hidden="1" x14ac:dyDescent="0.3">
      <c r="A1373" s="1" t="s">
        <v>309</v>
      </c>
      <c r="B1373" s="1" t="s">
        <v>1422</v>
      </c>
      <c r="C1373" s="1" t="s">
        <v>277</v>
      </c>
      <c r="D1373" s="2" t="s">
        <v>1600</v>
      </c>
      <c r="E1373" s="3">
        <v>765.1</v>
      </c>
      <c r="F1373" s="8" t="s">
        <v>309</v>
      </c>
      <c r="G1373" s="9" t="s">
        <v>1422</v>
      </c>
      <c r="H1373" s="9" t="s">
        <v>277</v>
      </c>
      <c r="I1373" s="10" t="s">
        <v>1600</v>
      </c>
      <c r="J1373" s="11">
        <v>765.1</v>
      </c>
      <c r="K1373" t="b">
        <f t="shared" si="105"/>
        <v>1</v>
      </c>
      <c r="L1373" t="b">
        <f t="shared" si="106"/>
        <v>1</v>
      </c>
      <c r="M1373" t="b">
        <f t="shared" si="107"/>
        <v>1</v>
      </c>
      <c r="N1373" t="b">
        <f t="shared" si="108"/>
        <v>1</v>
      </c>
      <c r="O1373" s="13">
        <f t="shared" si="109"/>
        <v>0</v>
      </c>
    </row>
    <row r="1374" spans="1:15" ht="40.799999999999997" hidden="1" x14ac:dyDescent="0.3">
      <c r="A1374" s="1" t="s">
        <v>309</v>
      </c>
      <c r="B1374" s="1" t="s">
        <v>1422</v>
      </c>
      <c r="C1374" s="1" t="s">
        <v>279</v>
      </c>
      <c r="D1374" s="2" t="s">
        <v>1601</v>
      </c>
      <c r="E1374" s="3">
        <v>765.1</v>
      </c>
      <c r="F1374" s="8" t="s">
        <v>309</v>
      </c>
      <c r="G1374" s="9" t="s">
        <v>1422</v>
      </c>
      <c r="H1374" s="9" t="s">
        <v>279</v>
      </c>
      <c r="I1374" s="10" t="s">
        <v>1601</v>
      </c>
      <c r="J1374" s="11">
        <v>765.1</v>
      </c>
      <c r="K1374" t="b">
        <f t="shared" si="105"/>
        <v>1</v>
      </c>
      <c r="L1374" t="b">
        <f t="shared" si="106"/>
        <v>1</v>
      </c>
      <c r="M1374" t="b">
        <f t="shared" si="107"/>
        <v>1</v>
      </c>
      <c r="N1374" t="b">
        <f t="shared" si="108"/>
        <v>1</v>
      </c>
      <c r="O1374" s="13">
        <f t="shared" si="109"/>
        <v>0</v>
      </c>
    </row>
    <row r="1375" spans="1:15" ht="48" hidden="1" x14ac:dyDescent="0.3">
      <c r="A1375" s="1" t="s">
        <v>309</v>
      </c>
      <c r="B1375" s="1" t="s">
        <v>1422</v>
      </c>
      <c r="C1375" s="1" t="s">
        <v>288</v>
      </c>
      <c r="D1375" s="2" t="s">
        <v>1610</v>
      </c>
      <c r="E1375" s="3">
        <v>765.1</v>
      </c>
      <c r="F1375" s="8" t="s">
        <v>309</v>
      </c>
      <c r="G1375" s="9" t="s">
        <v>1422</v>
      </c>
      <c r="H1375" s="9" t="s">
        <v>288</v>
      </c>
      <c r="I1375" s="10" t="s">
        <v>1610</v>
      </c>
      <c r="J1375" s="11">
        <v>765.1</v>
      </c>
      <c r="K1375" t="b">
        <f t="shared" si="105"/>
        <v>1</v>
      </c>
      <c r="L1375" t="b">
        <f t="shared" si="106"/>
        <v>1</v>
      </c>
      <c r="M1375" t="b">
        <f t="shared" si="107"/>
        <v>1</v>
      </c>
      <c r="N1375" t="b">
        <f t="shared" si="108"/>
        <v>1</v>
      </c>
      <c r="O1375" s="13">
        <f t="shared" si="109"/>
        <v>0</v>
      </c>
    </row>
    <row r="1376" spans="1:15" ht="40.799999999999997" hidden="1" x14ac:dyDescent="0.3">
      <c r="A1376" s="1" t="s">
        <v>309</v>
      </c>
      <c r="B1376" s="1" t="s">
        <v>1422</v>
      </c>
      <c r="C1376" s="1" t="s">
        <v>283</v>
      </c>
      <c r="D1376" s="2" t="s">
        <v>804</v>
      </c>
      <c r="E1376" s="3">
        <v>765.1</v>
      </c>
      <c r="F1376" s="8" t="s">
        <v>309</v>
      </c>
      <c r="G1376" s="9" t="s">
        <v>1422</v>
      </c>
      <c r="H1376" s="9" t="s">
        <v>283</v>
      </c>
      <c r="I1376" s="10" t="s">
        <v>804</v>
      </c>
      <c r="J1376" s="11">
        <v>765.1</v>
      </c>
      <c r="K1376" t="b">
        <f t="shared" si="105"/>
        <v>1</v>
      </c>
      <c r="L1376" t="b">
        <f t="shared" si="106"/>
        <v>1</v>
      </c>
      <c r="M1376" t="b">
        <f t="shared" si="107"/>
        <v>1</v>
      </c>
      <c r="N1376" t="b">
        <f t="shared" si="108"/>
        <v>1</v>
      </c>
      <c r="O1376" s="13">
        <f t="shared" si="109"/>
        <v>0</v>
      </c>
    </row>
    <row r="1377" spans="1:15" ht="40.799999999999997" hidden="1" x14ac:dyDescent="0.3">
      <c r="A1377" s="1" t="s">
        <v>309</v>
      </c>
      <c r="B1377" s="1" t="s">
        <v>1422</v>
      </c>
      <c r="C1377" s="1" t="s">
        <v>266</v>
      </c>
      <c r="D1377" s="2" t="s">
        <v>1593</v>
      </c>
      <c r="E1377" s="3">
        <v>2511.8000000000002</v>
      </c>
      <c r="F1377" s="8" t="s">
        <v>309</v>
      </c>
      <c r="G1377" s="9" t="s">
        <v>1422</v>
      </c>
      <c r="H1377" s="9" t="s">
        <v>266</v>
      </c>
      <c r="I1377" s="10" t="s">
        <v>1593</v>
      </c>
      <c r="J1377" s="11">
        <v>2511.8000000000002</v>
      </c>
      <c r="K1377" t="b">
        <f t="shared" si="105"/>
        <v>1</v>
      </c>
      <c r="L1377" t="b">
        <f t="shared" si="106"/>
        <v>1</v>
      </c>
      <c r="M1377" t="b">
        <f t="shared" si="107"/>
        <v>1</v>
      </c>
      <c r="N1377" t="b">
        <f t="shared" si="108"/>
        <v>1</v>
      </c>
      <c r="O1377" s="13">
        <f t="shared" si="109"/>
        <v>0</v>
      </c>
    </row>
    <row r="1378" spans="1:15" ht="61.2" hidden="1" x14ac:dyDescent="0.3">
      <c r="A1378" s="1" t="s">
        <v>309</v>
      </c>
      <c r="B1378" s="1" t="s">
        <v>1422</v>
      </c>
      <c r="C1378" s="1" t="s">
        <v>267</v>
      </c>
      <c r="D1378" s="2" t="s">
        <v>1594</v>
      </c>
      <c r="E1378" s="3">
        <v>2511.8000000000002</v>
      </c>
      <c r="F1378" s="8" t="s">
        <v>309</v>
      </c>
      <c r="G1378" s="9" t="s">
        <v>1422</v>
      </c>
      <c r="H1378" s="9" t="s">
        <v>267</v>
      </c>
      <c r="I1378" s="10" t="s">
        <v>1594</v>
      </c>
      <c r="J1378" s="11">
        <v>2511.8000000000002</v>
      </c>
      <c r="K1378" t="b">
        <f t="shared" si="105"/>
        <v>1</v>
      </c>
      <c r="L1378" t="b">
        <f t="shared" si="106"/>
        <v>1</v>
      </c>
      <c r="M1378" t="b">
        <f t="shared" si="107"/>
        <v>1</v>
      </c>
      <c r="N1378" t="b">
        <f t="shared" si="108"/>
        <v>1</v>
      </c>
      <c r="O1378" s="13">
        <f t="shared" si="109"/>
        <v>0</v>
      </c>
    </row>
    <row r="1379" spans="1:15" ht="51" hidden="1" x14ac:dyDescent="0.3">
      <c r="A1379" s="1" t="s">
        <v>309</v>
      </c>
      <c r="B1379" s="1" t="s">
        <v>1422</v>
      </c>
      <c r="C1379" s="1" t="s">
        <v>284</v>
      </c>
      <c r="D1379" s="2" t="s">
        <v>1611</v>
      </c>
      <c r="E1379" s="3">
        <v>864</v>
      </c>
      <c r="F1379" s="8" t="s">
        <v>309</v>
      </c>
      <c r="G1379" s="9" t="s">
        <v>1422</v>
      </c>
      <c r="H1379" s="9" t="s">
        <v>284</v>
      </c>
      <c r="I1379" s="10" t="s">
        <v>1611</v>
      </c>
      <c r="J1379" s="11">
        <v>864</v>
      </c>
      <c r="K1379" t="b">
        <f t="shared" si="105"/>
        <v>1</v>
      </c>
      <c r="L1379" t="b">
        <f t="shared" si="106"/>
        <v>1</v>
      </c>
      <c r="M1379" t="b">
        <f t="shared" si="107"/>
        <v>1</v>
      </c>
      <c r="N1379" t="b">
        <f t="shared" si="108"/>
        <v>1</v>
      </c>
      <c r="O1379" s="13">
        <f t="shared" si="109"/>
        <v>0</v>
      </c>
    </row>
    <row r="1380" spans="1:15" ht="51" hidden="1" x14ac:dyDescent="0.3">
      <c r="A1380" s="1" t="s">
        <v>309</v>
      </c>
      <c r="B1380" s="1" t="s">
        <v>1422</v>
      </c>
      <c r="C1380" s="1" t="s">
        <v>285</v>
      </c>
      <c r="D1380" s="2" t="s">
        <v>1612</v>
      </c>
      <c r="E1380" s="3">
        <v>1647.8</v>
      </c>
      <c r="F1380" s="8" t="s">
        <v>309</v>
      </c>
      <c r="G1380" s="9" t="s">
        <v>1422</v>
      </c>
      <c r="H1380" s="9" t="s">
        <v>285</v>
      </c>
      <c r="I1380" s="10" t="s">
        <v>1612</v>
      </c>
      <c r="J1380" s="11">
        <v>1647.8</v>
      </c>
      <c r="K1380" t="b">
        <f t="shared" si="105"/>
        <v>1</v>
      </c>
      <c r="L1380" t="b">
        <f t="shared" si="106"/>
        <v>1</v>
      </c>
      <c r="M1380" t="b">
        <f t="shared" si="107"/>
        <v>1</v>
      </c>
      <c r="N1380" t="b">
        <f t="shared" si="108"/>
        <v>1</v>
      </c>
      <c r="O1380" s="13">
        <f t="shared" si="109"/>
        <v>0</v>
      </c>
    </row>
    <row r="1381" spans="1:15" ht="61.2" hidden="1" x14ac:dyDescent="0.3">
      <c r="A1381" s="1" t="s">
        <v>309</v>
      </c>
      <c r="B1381" s="1" t="s">
        <v>1422</v>
      </c>
      <c r="C1381" s="1" t="s">
        <v>269</v>
      </c>
      <c r="D1381" s="2" t="s">
        <v>1597</v>
      </c>
      <c r="E1381" s="3">
        <v>176.1</v>
      </c>
      <c r="F1381" s="8" t="s">
        <v>309</v>
      </c>
      <c r="G1381" s="9" t="s">
        <v>1422</v>
      </c>
      <c r="H1381" s="9" t="s">
        <v>269</v>
      </c>
      <c r="I1381" s="10" t="s">
        <v>1597</v>
      </c>
      <c r="J1381" s="11">
        <v>176.1</v>
      </c>
      <c r="K1381" t="b">
        <f t="shared" si="105"/>
        <v>1</v>
      </c>
      <c r="L1381" t="b">
        <f t="shared" si="106"/>
        <v>1</v>
      </c>
      <c r="M1381" t="b">
        <f t="shared" si="107"/>
        <v>1</v>
      </c>
      <c r="N1381" t="b">
        <f t="shared" si="108"/>
        <v>1</v>
      </c>
      <c r="O1381" s="13">
        <f t="shared" si="109"/>
        <v>0</v>
      </c>
    </row>
    <row r="1382" spans="1:15" ht="61.2" hidden="1" x14ac:dyDescent="0.3">
      <c r="A1382" s="1" t="s">
        <v>309</v>
      </c>
      <c r="B1382" s="1" t="s">
        <v>1422</v>
      </c>
      <c r="C1382" s="1" t="s">
        <v>292</v>
      </c>
      <c r="D1382" s="2" t="s">
        <v>1616</v>
      </c>
      <c r="E1382" s="3">
        <v>176.1</v>
      </c>
      <c r="F1382" s="8" t="s">
        <v>309</v>
      </c>
      <c r="G1382" s="9" t="s">
        <v>1422</v>
      </c>
      <c r="H1382" s="9" t="s">
        <v>292</v>
      </c>
      <c r="I1382" s="10" t="s">
        <v>1616</v>
      </c>
      <c r="J1382" s="11">
        <v>176.1</v>
      </c>
      <c r="K1382" t="b">
        <f t="shared" si="105"/>
        <v>1</v>
      </c>
      <c r="L1382" t="b">
        <f t="shared" si="106"/>
        <v>1</v>
      </c>
      <c r="M1382" t="b">
        <f t="shared" si="107"/>
        <v>1</v>
      </c>
      <c r="N1382" t="b">
        <f t="shared" si="108"/>
        <v>1</v>
      </c>
      <c r="O1382" s="13">
        <f t="shared" si="109"/>
        <v>0</v>
      </c>
    </row>
    <row r="1383" spans="1:15" ht="81.599999999999994" hidden="1" x14ac:dyDescent="0.3">
      <c r="A1383" s="1" t="s">
        <v>309</v>
      </c>
      <c r="B1383" s="1" t="s">
        <v>1422</v>
      </c>
      <c r="C1383" s="1" t="s">
        <v>293</v>
      </c>
      <c r="D1383" s="2" t="s">
        <v>1617</v>
      </c>
      <c r="E1383" s="3">
        <v>176.1</v>
      </c>
      <c r="F1383" s="8" t="s">
        <v>309</v>
      </c>
      <c r="G1383" s="9" t="s">
        <v>1422</v>
      </c>
      <c r="H1383" s="9" t="s">
        <v>293</v>
      </c>
      <c r="I1383" s="10" t="s">
        <v>1617</v>
      </c>
      <c r="J1383" s="11">
        <v>176.1</v>
      </c>
      <c r="K1383" t="b">
        <f t="shared" si="105"/>
        <v>1</v>
      </c>
      <c r="L1383" t="b">
        <f t="shared" si="106"/>
        <v>1</v>
      </c>
      <c r="M1383" t="b">
        <f t="shared" si="107"/>
        <v>1</v>
      </c>
      <c r="N1383" t="b">
        <f t="shared" si="108"/>
        <v>1</v>
      </c>
      <c r="O1383" s="13">
        <f t="shared" si="109"/>
        <v>0</v>
      </c>
    </row>
    <row r="1384" spans="1:15" ht="40.799999999999997" hidden="1" x14ac:dyDescent="0.3">
      <c r="A1384" s="1" t="s">
        <v>309</v>
      </c>
      <c r="B1384" s="1" t="s">
        <v>1422</v>
      </c>
      <c r="C1384" s="1" t="s">
        <v>287</v>
      </c>
      <c r="D1384" s="2" t="s">
        <v>1158</v>
      </c>
      <c r="E1384" s="3">
        <v>176.1</v>
      </c>
      <c r="F1384" s="8" t="s">
        <v>309</v>
      </c>
      <c r="G1384" s="9" t="s">
        <v>1422</v>
      </c>
      <c r="H1384" s="9" t="s">
        <v>287</v>
      </c>
      <c r="I1384" s="10" t="s">
        <v>1158</v>
      </c>
      <c r="J1384" s="11">
        <v>176.1</v>
      </c>
      <c r="K1384" t="b">
        <f t="shared" si="105"/>
        <v>1</v>
      </c>
      <c r="L1384" t="b">
        <f t="shared" si="106"/>
        <v>1</v>
      </c>
      <c r="M1384" t="b">
        <f t="shared" si="107"/>
        <v>1</v>
      </c>
      <c r="N1384" t="b">
        <f t="shared" si="108"/>
        <v>1</v>
      </c>
      <c r="O1384" s="13">
        <f t="shared" si="109"/>
        <v>0</v>
      </c>
    </row>
    <row r="1385" spans="1:15" ht="51" hidden="1" x14ac:dyDescent="0.3">
      <c r="A1385" s="1" t="s">
        <v>309</v>
      </c>
      <c r="B1385" s="1" t="s">
        <v>1422</v>
      </c>
      <c r="C1385" s="1" t="s">
        <v>62</v>
      </c>
      <c r="D1385" s="2" t="s">
        <v>1196</v>
      </c>
      <c r="E1385" s="3">
        <v>500</v>
      </c>
      <c r="F1385" s="8" t="s">
        <v>309</v>
      </c>
      <c r="G1385" s="9" t="s">
        <v>1422</v>
      </c>
      <c r="H1385" s="9" t="s">
        <v>62</v>
      </c>
      <c r="I1385" s="10" t="s">
        <v>1196</v>
      </c>
      <c r="J1385" s="11">
        <v>500</v>
      </c>
      <c r="K1385" t="b">
        <f t="shared" si="105"/>
        <v>1</v>
      </c>
      <c r="L1385" t="b">
        <f t="shared" si="106"/>
        <v>1</v>
      </c>
      <c r="M1385" t="b">
        <f t="shared" si="107"/>
        <v>1</v>
      </c>
      <c r="N1385" t="b">
        <f t="shared" si="108"/>
        <v>1</v>
      </c>
      <c r="O1385" s="13">
        <f t="shared" si="109"/>
        <v>0</v>
      </c>
    </row>
    <row r="1386" spans="1:15" ht="71.400000000000006" hidden="1" x14ac:dyDescent="0.3">
      <c r="A1386" s="1" t="s">
        <v>309</v>
      </c>
      <c r="B1386" s="1" t="s">
        <v>1422</v>
      </c>
      <c r="C1386" s="1" t="s">
        <v>527</v>
      </c>
      <c r="D1386" s="2" t="s">
        <v>114</v>
      </c>
      <c r="E1386" s="3">
        <v>500</v>
      </c>
      <c r="F1386" s="8" t="s">
        <v>309</v>
      </c>
      <c r="G1386" s="9" t="s">
        <v>1422</v>
      </c>
      <c r="H1386" s="9" t="s">
        <v>527</v>
      </c>
      <c r="I1386" s="10" t="s">
        <v>114</v>
      </c>
      <c r="J1386" s="11">
        <v>500</v>
      </c>
      <c r="K1386" t="b">
        <f t="shared" si="105"/>
        <v>1</v>
      </c>
      <c r="L1386" t="b">
        <f t="shared" si="106"/>
        <v>1</v>
      </c>
      <c r="M1386" t="b">
        <f t="shared" si="107"/>
        <v>1</v>
      </c>
      <c r="N1386" t="b">
        <f t="shared" si="108"/>
        <v>1</v>
      </c>
      <c r="O1386" s="13">
        <f t="shared" si="109"/>
        <v>0</v>
      </c>
    </row>
    <row r="1387" spans="1:15" ht="51" hidden="1" x14ac:dyDescent="0.3">
      <c r="A1387" s="1" t="s">
        <v>309</v>
      </c>
      <c r="B1387" s="1" t="s">
        <v>1423</v>
      </c>
      <c r="C1387" s="1" t="s">
        <v>263</v>
      </c>
      <c r="D1387" s="2" t="s">
        <v>1459</v>
      </c>
      <c r="E1387" s="3">
        <v>5108.7</v>
      </c>
      <c r="F1387" s="8" t="s">
        <v>309</v>
      </c>
      <c r="G1387" s="9" t="s">
        <v>1423</v>
      </c>
      <c r="H1387" s="9" t="s">
        <v>263</v>
      </c>
      <c r="I1387" s="10" t="s">
        <v>1459</v>
      </c>
      <c r="J1387" s="11">
        <v>5108.7</v>
      </c>
      <c r="K1387" t="b">
        <f t="shared" si="105"/>
        <v>1</v>
      </c>
      <c r="L1387" t="b">
        <f t="shared" si="106"/>
        <v>1</v>
      </c>
      <c r="M1387" t="b">
        <f t="shared" si="107"/>
        <v>1</v>
      </c>
      <c r="N1387" t="b">
        <f t="shared" si="108"/>
        <v>1</v>
      </c>
      <c r="O1387" s="13">
        <f t="shared" si="109"/>
        <v>0</v>
      </c>
    </row>
    <row r="1388" spans="1:15" ht="40.799999999999997" hidden="1" x14ac:dyDescent="0.3">
      <c r="A1388" s="1" t="s">
        <v>309</v>
      </c>
      <c r="B1388" s="1" t="s">
        <v>1423</v>
      </c>
      <c r="C1388" s="1" t="s">
        <v>295</v>
      </c>
      <c r="D1388" s="2" t="s">
        <v>1618</v>
      </c>
      <c r="E1388" s="3">
        <v>5108.7</v>
      </c>
      <c r="F1388" s="8" t="s">
        <v>309</v>
      </c>
      <c r="G1388" s="9" t="s">
        <v>1423</v>
      </c>
      <c r="H1388" s="9" t="s">
        <v>295</v>
      </c>
      <c r="I1388" s="10" t="s">
        <v>1618</v>
      </c>
      <c r="J1388" s="11">
        <v>5108.7</v>
      </c>
      <c r="K1388" t="b">
        <f t="shared" si="105"/>
        <v>1</v>
      </c>
      <c r="L1388" t="b">
        <f t="shared" si="106"/>
        <v>1</v>
      </c>
      <c r="M1388" t="b">
        <f t="shared" si="107"/>
        <v>1</v>
      </c>
      <c r="N1388" t="b">
        <f t="shared" si="108"/>
        <v>1</v>
      </c>
      <c r="O1388" s="13">
        <f t="shared" si="109"/>
        <v>0</v>
      </c>
    </row>
    <row r="1389" spans="1:15" ht="48" hidden="1" x14ac:dyDescent="0.3">
      <c r="A1389" s="1" t="s">
        <v>309</v>
      </c>
      <c r="B1389" s="1" t="s">
        <v>1423</v>
      </c>
      <c r="C1389" s="1" t="s">
        <v>296</v>
      </c>
      <c r="D1389" s="2" t="s">
        <v>1619</v>
      </c>
      <c r="E1389" s="3">
        <v>5108.7</v>
      </c>
      <c r="F1389" s="8" t="s">
        <v>309</v>
      </c>
      <c r="G1389" s="9" t="s">
        <v>1423</v>
      </c>
      <c r="H1389" s="9" t="s">
        <v>296</v>
      </c>
      <c r="I1389" s="10" t="s">
        <v>1619</v>
      </c>
      <c r="J1389" s="11">
        <v>5108.7</v>
      </c>
      <c r="K1389" t="b">
        <f t="shared" si="105"/>
        <v>1</v>
      </c>
      <c r="L1389" t="b">
        <f t="shared" si="106"/>
        <v>1</v>
      </c>
      <c r="M1389" t="b">
        <f t="shared" si="107"/>
        <v>1</v>
      </c>
      <c r="N1389" t="b">
        <f t="shared" si="108"/>
        <v>1</v>
      </c>
      <c r="O1389" s="13">
        <f t="shared" si="109"/>
        <v>0</v>
      </c>
    </row>
    <row r="1390" spans="1:15" ht="61.2" hidden="1" x14ac:dyDescent="0.3">
      <c r="A1390" s="1" t="s">
        <v>309</v>
      </c>
      <c r="B1390" s="1" t="s">
        <v>1423</v>
      </c>
      <c r="C1390" s="1" t="s">
        <v>294</v>
      </c>
      <c r="D1390" s="2" t="s">
        <v>710</v>
      </c>
      <c r="E1390" s="3">
        <v>5108.7</v>
      </c>
      <c r="F1390" s="8" t="s">
        <v>309</v>
      </c>
      <c r="G1390" s="9" t="s">
        <v>1423</v>
      </c>
      <c r="H1390" s="9" t="s">
        <v>294</v>
      </c>
      <c r="I1390" s="10" t="s">
        <v>710</v>
      </c>
      <c r="J1390" s="11">
        <v>5108.7</v>
      </c>
      <c r="K1390" t="b">
        <f t="shared" si="105"/>
        <v>1</v>
      </c>
      <c r="L1390" t="b">
        <f t="shared" si="106"/>
        <v>1</v>
      </c>
      <c r="M1390" t="b">
        <f t="shared" si="107"/>
        <v>1</v>
      </c>
      <c r="N1390" t="b">
        <f t="shared" si="108"/>
        <v>1</v>
      </c>
      <c r="O1390" s="13">
        <f t="shared" si="109"/>
        <v>0</v>
      </c>
    </row>
    <row r="1391" spans="1:15" ht="51" hidden="1" x14ac:dyDescent="0.3">
      <c r="A1391" s="1" t="s">
        <v>309</v>
      </c>
      <c r="B1391" s="1" t="s">
        <v>1423</v>
      </c>
      <c r="C1391" s="1" t="s">
        <v>62</v>
      </c>
      <c r="D1391" s="2" t="s">
        <v>1196</v>
      </c>
      <c r="E1391" s="3">
        <v>32</v>
      </c>
      <c r="F1391" s="8" t="s">
        <v>309</v>
      </c>
      <c r="G1391" s="9" t="s">
        <v>1423</v>
      </c>
      <c r="H1391" s="9" t="s">
        <v>62</v>
      </c>
      <c r="I1391" s="10" t="s">
        <v>1196</v>
      </c>
      <c r="J1391" s="11">
        <v>32</v>
      </c>
      <c r="K1391" t="b">
        <f t="shared" si="105"/>
        <v>1</v>
      </c>
      <c r="L1391" t="b">
        <f t="shared" si="106"/>
        <v>1</v>
      </c>
      <c r="M1391" t="b">
        <f t="shared" si="107"/>
        <v>1</v>
      </c>
      <c r="N1391" t="b">
        <f t="shared" si="108"/>
        <v>1</v>
      </c>
      <c r="O1391" s="13">
        <f t="shared" si="109"/>
        <v>0</v>
      </c>
    </row>
    <row r="1392" spans="1:15" ht="36" hidden="1" x14ac:dyDescent="0.3">
      <c r="A1392" s="1" t="s">
        <v>309</v>
      </c>
      <c r="B1392" s="1" t="s">
        <v>1423</v>
      </c>
      <c r="C1392" s="1" t="s">
        <v>83</v>
      </c>
      <c r="D1392" s="2" t="s">
        <v>1288</v>
      </c>
      <c r="E1392" s="3">
        <v>32</v>
      </c>
      <c r="F1392" s="8" t="s">
        <v>309</v>
      </c>
      <c r="G1392" s="9" t="s">
        <v>1423</v>
      </c>
      <c r="H1392" s="9" t="s">
        <v>83</v>
      </c>
      <c r="I1392" s="10" t="s">
        <v>1288</v>
      </c>
      <c r="J1392" s="11">
        <v>32</v>
      </c>
      <c r="K1392" t="b">
        <f t="shared" si="105"/>
        <v>1</v>
      </c>
      <c r="L1392" t="b">
        <f t="shared" si="106"/>
        <v>1</v>
      </c>
      <c r="M1392" t="b">
        <f t="shared" si="107"/>
        <v>1</v>
      </c>
      <c r="N1392" t="b">
        <f t="shared" si="108"/>
        <v>1</v>
      </c>
      <c r="O1392" s="13">
        <f t="shared" si="109"/>
        <v>0</v>
      </c>
    </row>
    <row r="1393" spans="1:15" ht="30.6" hidden="1" x14ac:dyDescent="0.3">
      <c r="A1393" s="1" t="s">
        <v>309</v>
      </c>
      <c r="B1393" s="1" t="s">
        <v>1423</v>
      </c>
      <c r="C1393" s="1" t="s">
        <v>1358</v>
      </c>
      <c r="D1393" s="2" t="s">
        <v>1359</v>
      </c>
      <c r="E1393" s="3">
        <v>32</v>
      </c>
      <c r="F1393" s="8" t="s">
        <v>309</v>
      </c>
      <c r="G1393" s="9" t="s">
        <v>1423</v>
      </c>
      <c r="H1393" s="9" t="s">
        <v>1358</v>
      </c>
      <c r="I1393" s="10" t="s">
        <v>1359</v>
      </c>
      <c r="J1393" s="11">
        <v>32</v>
      </c>
      <c r="K1393" t="b">
        <f t="shared" si="105"/>
        <v>1</v>
      </c>
      <c r="L1393" t="b">
        <f t="shared" si="106"/>
        <v>1</v>
      </c>
      <c r="M1393" t="b">
        <f t="shared" si="107"/>
        <v>1</v>
      </c>
      <c r="N1393" t="b">
        <f t="shared" si="108"/>
        <v>1</v>
      </c>
      <c r="O1393" s="13">
        <f t="shared" si="109"/>
        <v>0</v>
      </c>
    </row>
    <row r="1394" spans="1:15" ht="51" hidden="1" x14ac:dyDescent="0.3">
      <c r="A1394" s="1" t="s">
        <v>309</v>
      </c>
      <c r="B1394" s="1" t="s">
        <v>1402</v>
      </c>
      <c r="C1394" s="1" t="s">
        <v>112</v>
      </c>
      <c r="D1394" s="2" t="s">
        <v>1504</v>
      </c>
      <c r="E1394" s="3">
        <v>1197</v>
      </c>
      <c r="F1394" s="8" t="s">
        <v>309</v>
      </c>
      <c r="G1394" s="9" t="s">
        <v>1402</v>
      </c>
      <c r="H1394" s="9" t="s">
        <v>112</v>
      </c>
      <c r="I1394" s="10" t="s">
        <v>1504</v>
      </c>
      <c r="J1394" s="11">
        <v>1197</v>
      </c>
      <c r="K1394" t="b">
        <f t="shared" si="105"/>
        <v>1</v>
      </c>
      <c r="L1394" t="b">
        <f t="shared" si="106"/>
        <v>1</v>
      </c>
      <c r="M1394" t="b">
        <f t="shared" si="107"/>
        <v>1</v>
      </c>
      <c r="N1394" t="b">
        <f t="shared" si="108"/>
        <v>1</v>
      </c>
      <c r="O1394" s="13">
        <f t="shared" si="109"/>
        <v>0</v>
      </c>
    </row>
    <row r="1395" spans="1:15" ht="40.799999999999997" hidden="1" x14ac:dyDescent="0.3">
      <c r="A1395" s="1" t="s">
        <v>309</v>
      </c>
      <c r="B1395" s="1" t="s">
        <v>1402</v>
      </c>
      <c r="C1395" s="1" t="s">
        <v>131</v>
      </c>
      <c r="D1395" s="2" t="s">
        <v>1505</v>
      </c>
      <c r="E1395" s="3">
        <v>1197</v>
      </c>
      <c r="F1395" s="8" t="s">
        <v>309</v>
      </c>
      <c r="G1395" s="9" t="s">
        <v>1402</v>
      </c>
      <c r="H1395" s="9" t="s">
        <v>131</v>
      </c>
      <c r="I1395" s="10" t="s">
        <v>1505</v>
      </c>
      <c r="J1395" s="11">
        <v>1197</v>
      </c>
      <c r="K1395" t="b">
        <f t="shared" si="105"/>
        <v>1</v>
      </c>
      <c r="L1395" t="b">
        <f t="shared" si="106"/>
        <v>1</v>
      </c>
      <c r="M1395" t="b">
        <f t="shared" si="107"/>
        <v>1</v>
      </c>
      <c r="N1395" t="b">
        <f t="shared" si="108"/>
        <v>1</v>
      </c>
      <c r="O1395" s="13">
        <f t="shared" si="109"/>
        <v>0</v>
      </c>
    </row>
    <row r="1396" spans="1:15" ht="40.799999999999997" hidden="1" x14ac:dyDescent="0.3">
      <c r="A1396" s="1" t="s">
        <v>309</v>
      </c>
      <c r="B1396" s="1" t="s">
        <v>1402</v>
      </c>
      <c r="C1396" s="1" t="s">
        <v>298</v>
      </c>
      <c r="D1396" s="2" t="s">
        <v>1620</v>
      </c>
      <c r="E1396" s="3">
        <v>1197</v>
      </c>
      <c r="F1396" s="8" t="s">
        <v>309</v>
      </c>
      <c r="G1396" s="9" t="s">
        <v>1402</v>
      </c>
      <c r="H1396" s="9" t="s">
        <v>298</v>
      </c>
      <c r="I1396" s="10" t="s">
        <v>1620</v>
      </c>
      <c r="J1396" s="11">
        <v>1197</v>
      </c>
      <c r="K1396" t="b">
        <f t="shared" si="105"/>
        <v>1</v>
      </c>
      <c r="L1396" t="b">
        <f t="shared" si="106"/>
        <v>1</v>
      </c>
      <c r="M1396" t="b">
        <f t="shared" si="107"/>
        <v>1</v>
      </c>
      <c r="N1396" t="b">
        <f t="shared" si="108"/>
        <v>1</v>
      </c>
      <c r="O1396" s="13">
        <f t="shared" si="109"/>
        <v>0</v>
      </c>
    </row>
    <row r="1397" spans="1:15" ht="30.6" hidden="1" x14ac:dyDescent="0.3">
      <c r="A1397" s="1" t="s">
        <v>309</v>
      </c>
      <c r="B1397" s="1" t="s">
        <v>1402</v>
      </c>
      <c r="C1397" s="1" t="s">
        <v>297</v>
      </c>
      <c r="D1397" s="2" t="s">
        <v>894</v>
      </c>
      <c r="E1397" s="3">
        <v>1197</v>
      </c>
      <c r="F1397" s="8" t="s">
        <v>309</v>
      </c>
      <c r="G1397" s="9" t="s">
        <v>1402</v>
      </c>
      <c r="H1397" s="9" t="s">
        <v>297</v>
      </c>
      <c r="I1397" s="10" t="s">
        <v>894</v>
      </c>
      <c r="J1397" s="11">
        <v>1197</v>
      </c>
      <c r="K1397" t="b">
        <f t="shared" si="105"/>
        <v>1</v>
      </c>
      <c r="L1397" t="b">
        <f t="shared" si="106"/>
        <v>1</v>
      </c>
      <c r="M1397" t="b">
        <f t="shared" si="107"/>
        <v>1</v>
      </c>
      <c r="N1397" t="b">
        <f t="shared" si="108"/>
        <v>1</v>
      </c>
      <c r="O1397" s="13">
        <f t="shared" si="109"/>
        <v>0</v>
      </c>
    </row>
    <row r="1398" spans="1:15" ht="30.6" hidden="1" x14ac:dyDescent="0.3">
      <c r="A1398" s="1" t="s">
        <v>309</v>
      </c>
      <c r="B1398" s="1" t="s">
        <v>1406</v>
      </c>
      <c r="C1398" s="1" t="s">
        <v>187</v>
      </c>
      <c r="D1398" s="2" t="s">
        <v>1529</v>
      </c>
      <c r="E1398" s="3">
        <v>209.2</v>
      </c>
      <c r="F1398" s="8" t="s">
        <v>309</v>
      </c>
      <c r="G1398" s="9" t="s">
        <v>1406</v>
      </c>
      <c r="H1398" s="9" t="s">
        <v>187</v>
      </c>
      <c r="I1398" s="10" t="s">
        <v>1529</v>
      </c>
      <c r="J1398" s="11">
        <v>209.2</v>
      </c>
      <c r="K1398" t="b">
        <f t="shared" si="105"/>
        <v>1</v>
      </c>
      <c r="L1398" t="b">
        <f t="shared" si="106"/>
        <v>1</v>
      </c>
      <c r="M1398" t="b">
        <f t="shared" si="107"/>
        <v>1</v>
      </c>
      <c r="N1398" t="b">
        <f t="shared" si="108"/>
        <v>1</v>
      </c>
      <c r="O1398" s="13">
        <f t="shared" si="109"/>
        <v>0</v>
      </c>
    </row>
    <row r="1399" spans="1:15" ht="61.2" hidden="1" x14ac:dyDescent="0.3">
      <c r="A1399" s="1" t="s">
        <v>309</v>
      </c>
      <c r="B1399" s="1" t="s">
        <v>1406</v>
      </c>
      <c r="C1399" s="1" t="s">
        <v>191</v>
      </c>
      <c r="D1399" s="2" t="s">
        <v>1532</v>
      </c>
      <c r="E1399" s="3">
        <v>209.2</v>
      </c>
      <c r="F1399" s="8" t="s">
        <v>309</v>
      </c>
      <c r="G1399" s="9" t="s">
        <v>1406</v>
      </c>
      <c r="H1399" s="9" t="s">
        <v>191</v>
      </c>
      <c r="I1399" s="10" t="s">
        <v>1532</v>
      </c>
      <c r="J1399" s="11">
        <v>209.2</v>
      </c>
      <c r="K1399" t="b">
        <f t="shared" si="105"/>
        <v>1</v>
      </c>
      <c r="L1399" t="b">
        <f t="shared" si="106"/>
        <v>1</v>
      </c>
      <c r="M1399" t="b">
        <f t="shared" si="107"/>
        <v>1</v>
      </c>
      <c r="N1399" t="b">
        <f t="shared" si="108"/>
        <v>1</v>
      </c>
      <c r="O1399" s="13">
        <f t="shared" si="109"/>
        <v>0</v>
      </c>
    </row>
    <row r="1400" spans="1:15" ht="51" hidden="1" x14ac:dyDescent="0.3">
      <c r="A1400" s="1" t="s">
        <v>309</v>
      </c>
      <c r="B1400" s="1" t="s">
        <v>1406</v>
      </c>
      <c r="C1400" s="1" t="s">
        <v>192</v>
      </c>
      <c r="D1400" s="2" t="s">
        <v>1533</v>
      </c>
      <c r="E1400" s="3">
        <v>209.2</v>
      </c>
      <c r="F1400" s="8" t="s">
        <v>309</v>
      </c>
      <c r="G1400" s="9" t="s">
        <v>1406</v>
      </c>
      <c r="H1400" s="9" t="s">
        <v>192</v>
      </c>
      <c r="I1400" s="10" t="s">
        <v>1533</v>
      </c>
      <c r="J1400" s="11">
        <v>209.2</v>
      </c>
      <c r="K1400" t="b">
        <f t="shared" si="105"/>
        <v>1</v>
      </c>
      <c r="L1400" t="b">
        <f t="shared" si="106"/>
        <v>1</v>
      </c>
      <c r="M1400" t="b">
        <f t="shared" si="107"/>
        <v>1</v>
      </c>
      <c r="N1400" t="b">
        <f t="shared" si="108"/>
        <v>1</v>
      </c>
      <c r="O1400" s="13">
        <f t="shared" si="109"/>
        <v>0</v>
      </c>
    </row>
    <row r="1401" spans="1:15" ht="108" hidden="1" x14ac:dyDescent="0.3">
      <c r="A1401" s="1" t="s">
        <v>309</v>
      </c>
      <c r="B1401" s="1" t="s">
        <v>1406</v>
      </c>
      <c r="C1401" s="1" t="s">
        <v>299</v>
      </c>
      <c r="D1401" s="2" t="s">
        <v>767</v>
      </c>
      <c r="E1401" s="3">
        <v>209.2</v>
      </c>
      <c r="F1401" s="8" t="s">
        <v>309</v>
      </c>
      <c r="G1401" s="9" t="s">
        <v>1406</v>
      </c>
      <c r="H1401" s="9" t="s">
        <v>299</v>
      </c>
      <c r="I1401" s="10" t="s">
        <v>767</v>
      </c>
      <c r="J1401" s="11">
        <v>209.2</v>
      </c>
      <c r="K1401" t="b">
        <f t="shared" si="105"/>
        <v>1</v>
      </c>
      <c r="L1401" t="b">
        <f t="shared" si="106"/>
        <v>1</v>
      </c>
      <c r="M1401" t="b">
        <f t="shared" si="107"/>
        <v>1</v>
      </c>
      <c r="N1401" t="b">
        <f t="shared" si="108"/>
        <v>1</v>
      </c>
      <c r="O1401" s="13">
        <f t="shared" si="109"/>
        <v>0</v>
      </c>
    </row>
    <row r="1402" spans="1:15" ht="30.6" hidden="1" x14ac:dyDescent="0.3">
      <c r="A1402" s="1" t="s">
        <v>309</v>
      </c>
      <c r="B1402" s="1" t="s">
        <v>1408</v>
      </c>
      <c r="C1402" s="1" t="s">
        <v>162</v>
      </c>
      <c r="D1402" s="2" t="s">
        <v>1515</v>
      </c>
      <c r="E1402" s="3">
        <v>1071.5</v>
      </c>
      <c r="F1402" s="8" t="s">
        <v>309</v>
      </c>
      <c r="G1402" s="9" t="s">
        <v>1408</v>
      </c>
      <c r="H1402" s="9" t="s">
        <v>162</v>
      </c>
      <c r="I1402" s="10" t="s">
        <v>1515</v>
      </c>
      <c r="J1402" s="11">
        <v>1071.5</v>
      </c>
      <c r="K1402" t="b">
        <f t="shared" si="105"/>
        <v>1</v>
      </c>
      <c r="L1402" t="b">
        <f t="shared" si="106"/>
        <v>1</v>
      </c>
      <c r="M1402" t="b">
        <f t="shared" si="107"/>
        <v>1</v>
      </c>
      <c r="N1402" t="b">
        <f t="shared" si="108"/>
        <v>1</v>
      </c>
      <c r="O1402" s="13">
        <f t="shared" si="109"/>
        <v>0</v>
      </c>
    </row>
    <row r="1403" spans="1:15" ht="40.799999999999997" hidden="1" x14ac:dyDescent="0.3">
      <c r="A1403" s="1" t="s">
        <v>309</v>
      </c>
      <c r="B1403" s="1" t="s">
        <v>1408</v>
      </c>
      <c r="C1403" s="1" t="s">
        <v>214</v>
      </c>
      <c r="D1403" s="2" t="s">
        <v>1536</v>
      </c>
      <c r="E1403" s="3">
        <v>1071.5</v>
      </c>
      <c r="F1403" s="8" t="s">
        <v>309</v>
      </c>
      <c r="G1403" s="9" t="s">
        <v>1408</v>
      </c>
      <c r="H1403" s="9" t="s">
        <v>214</v>
      </c>
      <c r="I1403" s="10" t="s">
        <v>1536</v>
      </c>
      <c r="J1403" s="11">
        <v>1071.5</v>
      </c>
      <c r="K1403" t="b">
        <f t="shared" si="105"/>
        <v>1</v>
      </c>
      <c r="L1403" t="b">
        <f t="shared" si="106"/>
        <v>1</v>
      </c>
      <c r="M1403" t="b">
        <f t="shared" si="107"/>
        <v>1</v>
      </c>
      <c r="N1403" t="b">
        <f t="shared" si="108"/>
        <v>1</v>
      </c>
      <c r="O1403" s="13">
        <f t="shared" si="109"/>
        <v>0</v>
      </c>
    </row>
    <row r="1404" spans="1:15" ht="40.799999999999997" hidden="1" x14ac:dyDescent="0.3">
      <c r="A1404" s="1" t="s">
        <v>309</v>
      </c>
      <c r="B1404" s="1" t="s">
        <v>1408</v>
      </c>
      <c r="C1404" s="1" t="s">
        <v>215</v>
      </c>
      <c r="D1404" s="2" t="s">
        <v>1537</v>
      </c>
      <c r="E1404" s="3">
        <v>1071.5</v>
      </c>
      <c r="F1404" s="8" t="s">
        <v>309</v>
      </c>
      <c r="G1404" s="9" t="s">
        <v>1408</v>
      </c>
      <c r="H1404" s="9" t="s">
        <v>215</v>
      </c>
      <c r="I1404" s="10" t="s">
        <v>1537</v>
      </c>
      <c r="J1404" s="11">
        <v>1071.5</v>
      </c>
      <c r="K1404" t="b">
        <f t="shared" si="105"/>
        <v>1</v>
      </c>
      <c r="L1404" t="b">
        <f t="shared" si="106"/>
        <v>1</v>
      </c>
      <c r="M1404" t="b">
        <f t="shared" si="107"/>
        <v>1</v>
      </c>
      <c r="N1404" t="b">
        <f t="shared" si="108"/>
        <v>1</v>
      </c>
      <c r="O1404" s="13">
        <f t="shared" si="109"/>
        <v>0</v>
      </c>
    </row>
    <row r="1405" spans="1:15" ht="61.2" hidden="1" x14ac:dyDescent="0.3">
      <c r="A1405" s="1" t="s">
        <v>309</v>
      </c>
      <c r="B1405" s="1" t="s">
        <v>1408</v>
      </c>
      <c r="C1405" s="1" t="s">
        <v>202</v>
      </c>
      <c r="D1405" s="2" t="s">
        <v>735</v>
      </c>
      <c r="E1405" s="3">
        <v>1071.5</v>
      </c>
      <c r="F1405" s="8" t="s">
        <v>309</v>
      </c>
      <c r="G1405" s="9" t="s">
        <v>1408</v>
      </c>
      <c r="H1405" s="9" t="s">
        <v>202</v>
      </c>
      <c r="I1405" s="10" t="s">
        <v>735</v>
      </c>
      <c r="J1405" s="11">
        <v>1071.5</v>
      </c>
      <c r="K1405" t="b">
        <f t="shared" si="105"/>
        <v>1</v>
      </c>
      <c r="L1405" t="b">
        <f t="shared" si="106"/>
        <v>1</v>
      </c>
      <c r="M1405" t="b">
        <f t="shared" si="107"/>
        <v>1</v>
      </c>
      <c r="N1405" t="b">
        <f t="shared" si="108"/>
        <v>1</v>
      </c>
      <c r="O1405" s="13">
        <f t="shared" si="109"/>
        <v>0</v>
      </c>
    </row>
    <row r="1406" spans="1:15" ht="51" hidden="1" x14ac:dyDescent="0.3">
      <c r="A1406" s="1" t="s">
        <v>309</v>
      </c>
      <c r="B1406" s="1" t="s">
        <v>1408</v>
      </c>
      <c r="C1406" s="1" t="s">
        <v>62</v>
      </c>
      <c r="D1406" s="2" t="s">
        <v>1196</v>
      </c>
      <c r="E1406" s="3">
        <v>390</v>
      </c>
      <c r="F1406" s="8" t="s">
        <v>309</v>
      </c>
      <c r="G1406" s="9" t="s">
        <v>1408</v>
      </c>
      <c r="H1406" s="9" t="s">
        <v>62</v>
      </c>
      <c r="I1406" s="10" t="s">
        <v>1196</v>
      </c>
      <c r="J1406" s="11">
        <v>390</v>
      </c>
      <c r="K1406" t="b">
        <f t="shared" si="105"/>
        <v>1</v>
      </c>
      <c r="L1406" t="b">
        <f t="shared" si="106"/>
        <v>1</v>
      </c>
      <c r="M1406" t="b">
        <f t="shared" si="107"/>
        <v>1</v>
      </c>
      <c r="N1406" t="b">
        <f t="shared" si="108"/>
        <v>1</v>
      </c>
      <c r="O1406" s="13">
        <f t="shared" si="109"/>
        <v>0</v>
      </c>
    </row>
    <row r="1407" spans="1:15" ht="71.400000000000006" hidden="1" x14ac:dyDescent="0.3">
      <c r="A1407" s="1" t="s">
        <v>309</v>
      </c>
      <c r="B1407" s="1" t="s">
        <v>1408</v>
      </c>
      <c r="C1407" s="1" t="s">
        <v>527</v>
      </c>
      <c r="D1407" s="2" t="s">
        <v>114</v>
      </c>
      <c r="E1407" s="3">
        <v>390</v>
      </c>
      <c r="F1407" s="8" t="s">
        <v>309</v>
      </c>
      <c r="G1407" s="9" t="s">
        <v>1408</v>
      </c>
      <c r="H1407" s="9" t="s">
        <v>527</v>
      </c>
      <c r="I1407" s="10" t="s">
        <v>114</v>
      </c>
      <c r="J1407" s="11">
        <v>390</v>
      </c>
      <c r="K1407" t="b">
        <f t="shared" si="105"/>
        <v>1</v>
      </c>
      <c r="L1407" t="b">
        <f t="shared" si="106"/>
        <v>1</v>
      </c>
      <c r="M1407" t="b">
        <f t="shared" si="107"/>
        <v>1</v>
      </c>
      <c r="N1407" t="b">
        <f t="shared" si="108"/>
        <v>1</v>
      </c>
      <c r="O1407" s="13">
        <f t="shared" si="109"/>
        <v>0</v>
      </c>
    </row>
    <row r="1408" spans="1:15" ht="48" hidden="1" x14ac:dyDescent="0.3">
      <c r="A1408" s="1" t="s">
        <v>309</v>
      </c>
      <c r="B1408" s="1" t="s">
        <v>1395</v>
      </c>
      <c r="C1408" s="1" t="s">
        <v>902</v>
      </c>
      <c r="D1408" s="2" t="s">
        <v>1580</v>
      </c>
      <c r="E1408" s="3">
        <v>89.4</v>
      </c>
      <c r="F1408" s="8" t="s">
        <v>309</v>
      </c>
      <c r="G1408" s="9" t="s">
        <v>1395</v>
      </c>
      <c r="H1408" s="9" t="s">
        <v>902</v>
      </c>
      <c r="I1408" s="10" t="s">
        <v>1580</v>
      </c>
      <c r="J1408" s="11">
        <v>89.4</v>
      </c>
      <c r="K1408" t="b">
        <f t="shared" si="105"/>
        <v>1</v>
      </c>
      <c r="L1408" t="b">
        <f t="shared" si="106"/>
        <v>1</v>
      </c>
      <c r="M1408" t="b">
        <f t="shared" si="107"/>
        <v>1</v>
      </c>
      <c r="N1408" t="b">
        <f t="shared" si="108"/>
        <v>1</v>
      </c>
      <c r="O1408" s="13">
        <f t="shared" si="109"/>
        <v>0</v>
      </c>
    </row>
    <row r="1409" spans="1:15" ht="40.799999999999997" hidden="1" x14ac:dyDescent="0.3">
      <c r="A1409" s="1" t="s">
        <v>309</v>
      </c>
      <c r="B1409" s="1" t="s">
        <v>1395</v>
      </c>
      <c r="C1409" s="1" t="s">
        <v>906</v>
      </c>
      <c r="D1409" s="2" t="s">
        <v>1622</v>
      </c>
      <c r="E1409" s="3">
        <v>89.4</v>
      </c>
      <c r="F1409" s="8" t="s">
        <v>309</v>
      </c>
      <c r="G1409" s="9" t="s">
        <v>1395</v>
      </c>
      <c r="H1409" s="9" t="s">
        <v>906</v>
      </c>
      <c r="I1409" s="10" t="s">
        <v>1622</v>
      </c>
      <c r="J1409" s="11">
        <v>89.4</v>
      </c>
      <c r="K1409" t="b">
        <f t="shared" si="105"/>
        <v>1</v>
      </c>
      <c r="L1409" t="b">
        <f t="shared" si="106"/>
        <v>1</v>
      </c>
      <c r="M1409" t="b">
        <f t="shared" si="107"/>
        <v>1</v>
      </c>
      <c r="N1409" t="b">
        <f t="shared" si="108"/>
        <v>1</v>
      </c>
      <c r="O1409" s="13">
        <f t="shared" si="109"/>
        <v>0</v>
      </c>
    </row>
    <row r="1410" spans="1:15" ht="91.8" hidden="1" x14ac:dyDescent="0.3">
      <c r="A1410" s="1" t="s">
        <v>309</v>
      </c>
      <c r="B1410" s="1" t="s">
        <v>1395</v>
      </c>
      <c r="C1410" s="1" t="s">
        <v>907</v>
      </c>
      <c r="D1410" s="2" t="s">
        <v>1623</v>
      </c>
      <c r="E1410" s="3">
        <v>89.4</v>
      </c>
      <c r="F1410" s="8" t="s">
        <v>309</v>
      </c>
      <c r="G1410" s="9" t="s">
        <v>1395</v>
      </c>
      <c r="H1410" s="9" t="s">
        <v>907</v>
      </c>
      <c r="I1410" s="10" t="s">
        <v>1623</v>
      </c>
      <c r="J1410" s="11">
        <v>89.4</v>
      </c>
      <c r="K1410" t="b">
        <f t="shared" si="105"/>
        <v>1</v>
      </c>
      <c r="L1410" t="b">
        <f t="shared" si="106"/>
        <v>1</v>
      </c>
      <c r="M1410" t="b">
        <f t="shared" si="107"/>
        <v>1</v>
      </c>
      <c r="N1410" t="b">
        <f t="shared" si="108"/>
        <v>1</v>
      </c>
      <c r="O1410" s="13">
        <f t="shared" si="109"/>
        <v>0</v>
      </c>
    </row>
    <row r="1411" spans="1:15" ht="40.799999999999997" hidden="1" x14ac:dyDescent="0.3">
      <c r="A1411" s="1" t="s">
        <v>309</v>
      </c>
      <c r="B1411" s="1" t="s">
        <v>1395</v>
      </c>
      <c r="C1411" s="1" t="s">
        <v>905</v>
      </c>
      <c r="D1411" s="2" t="s">
        <v>1039</v>
      </c>
      <c r="E1411" s="3">
        <v>89.4</v>
      </c>
      <c r="F1411" s="8" t="s">
        <v>309</v>
      </c>
      <c r="G1411" s="9" t="s">
        <v>1395</v>
      </c>
      <c r="H1411" s="9" t="s">
        <v>905</v>
      </c>
      <c r="I1411" s="10" t="s">
        <v>1039</v>
      </c>
      <c r="J1411" s="11">
        <v>89.4</v>
      </c>
      <c r="K1411" t="b">
        <f t="shared" ref="K1411:K1474" si="110">EXACT(A1411,F1411)</f>
        <v>1</v>
      </c>
      <c r="L1411" t="b">
        <f t="shared" ref="L1411:L1474" si="111">EXACT(B1411,G1411)</f>
        <v>1</v>
      </c>
      <c r="M1411" t="b">
        <f t="shared" ref="M1411:M1474" si="112">EXACT(C1411,H1411)</f>
        <v>1</v>
      </c>
      <c r="N1411" t="b">
        <f t="shared" ref="N1411:N1474" si="113">EXACT(D1411,I1411)</f>
        <v>1</v>
      </c>
      <c r="O1411" s="13">
        <f t="shared" ref="O1411:O1474" si="114">E1411-J1411</f>
        <v>0</v>
      </c>
    </row>
    <row r="1412" spans="1:15" ht="51" hidden="1" x14ac:dyDescent="0.3">
      <c r="A1412" s="1" t="s">
        <v>309</v>
      </c>
      <c r="B1412" s="1" t="s">
        <v>1395</v>
      </c>
      <c r="C1412" s="1" t="s">
        <v>62</v>
      </c>
      <c r="D1412" s="2" t="s">
        <v>1196</v>
      </c>
      <c r="E1412" s="3">
        <v>60</v>
      </c>
      <c r="F1412" s="8" t="s">
        <v>309</v>
      </c>
      <c r="G1412" s="9" t="s">
        <v>1395</v>
      </c>
      <c r="H1412" s="9" t="s">
        <v>62</v>
      </c>
      <c r="I1412" s="10" t="s">
        <v>1196</v>
      </c>
      <c r="J1412" s="11">
        <v>60</v>
      </c>
      <c r="K1412" t="b">
        <f t="shared" si="110"/>
        <v>1</v>
      </c>
      <c r="L1412" t="b">
        <f t="shared" si="111"/>
        <v>1</v>
      </c>
      <c r="M1412" t="b">
        <f t="shared" si="112"/>
        <v>1</v>
      </c>
      <c r="N1412" t="b">
        <f t="shared" si="113"/>
        <v>1</v>
      </c>
      <c r="O1412" s="13">
        <f t="shared" si="114"/>
        <v>0</v>
      </c>
    </row>
    <row r="1413" spans="1:15" ht="71.400000000000006" hidden="1" x14ac:dyDescent="0.3">
      <c r="A1413" s="1" t="s">
        <v>309</v>
      </c>
      <c r="B1413" s="1" t="s">
        <v>1395</v>
      </c>
      <c r="C1413" s="1" t="s">
        <v>527</v>
      </c>
      <c r="D1413" s="2" t="s">
        <v>114</v>
      </c>
      <c r="E1413" s="3">
        <v>60</v>
      </c>
      <c r="F1413" s="8" t="s">
        <v>309</v>
      </c>
      <c r="G1413" s="9" t="s">
        <v>1395</v>
      </c>
      <c r="H1413" s="9" t="s">
        <v>527</v>
      </c>
      <c r="I1413" s="10" t="s">
        <v>114</v>
      </c>
      <c r="J1413" s="11">
        <v>60</v>
      </c>
      <c r="K1413" t="b">
        <f t="shared" si="110"/>
        <v>1</v>
      </c>
      <c r="L1413" t="b">
        <f t="shared" si="111"/>
        <v>1</v>
      </c>
      <c r="M1413" t="b">
        <f t="shared" si="112"/>
        <v>1</v>
      </c>
      <c r="N1413" t="b">
        <f t="shared" si="113"/>
        <v>1</v>
      </c>
      <c r="O1413" s="13">
        <f t="shared" si="114"/>
        <v>0</v>
      </c>
    </row>
    <row r="1414" spans="1:15" ht="61.2" hidden="1" x14ac:dyDescent="0.3">
      <c r="A1414" s="1" t="s">
        <v>310</v>
      </c>
      <c r="B1414" s="1" t="s">
        <v>1424</v>
      </c>
      <c r="C1414" s="1" t="s">
        <v>269</v>
      </c>
      <c r="D1414" s="2" t="s">
        <v>1597</v>
      </c>
      <c r="E1414" s="3">
        <v>152355.47200000001</v>
      </c>
      <c r="F1414" s="8" t="s">
        <v>310</v>
      </c>
      <c r="G1414" s="9" t="s">
        <v>1424</v>
      </c>
      <c r="H1414" s="9" t="s">
        <v>269</v>
      </c>
      <c r="I1414" s="10" t="s">
        <v>1597</v>
      </c>
      <c r="J1414" s="11">
        <v>152355.47200000001</v>
      </c>
      <c r="K1414" t="b">
        <f t="shared" si="110"/>
        <v>1</v>
      </c>
      <c r="L1414" t="b">
        <f t="shared" si="111"/>
        <v>1</v>
      </c>
      <c r="M1414" t="b">
        <f t="shared" si="112"/>
        <v>1</v>
      </c>
      <c r="N1414" t="b">
        <f t="shared" si="113"/>
        <v>1</v>
      </c>
      <c r="O1414" s="13">
        <f t="shared" si="114"/>
        <v>0</v>
      </c>
    </row>
    <row r="1415" spans="1:15" ht="102" hidden="1" x14ac:dyDescent="0.3">
      <c r="A1415" s="1" t="s">
        <v>310</v>
      </c>
      <c r="B1415" s="1" t="s">
        <v>1424</v>
      </c>
      <c r="C1415" s="1" t="s">
        <v>314</v>
      </c>
      <c r="D1415" s="2" t="s">
        <v>1625</v>
      </c>
      <c r="E1415" s="3">
        <v>152355.47200000001</v>
      </c>
      <c r="F1415" s="8" t="s">
        <v>310</v>
      </c>
      <c r="G1415" s="9" t="s">
        <v>1424</v>
      </c>
      <c r="H1415" s="9" t="s">
        <v>314</v>
      </c>
      <c r="I1415" s="10" t="s">
        <v>1625</v>
      </c>
      <c r="J1415" s="11">
        <v>152355.47200000001</v>
      </c>
      <c r="K1415" t="b">
        <f t="shared" si="110"/>
        <v>1</v>
      </c>
      <c r="L1415" t="b">
        <f t="shared" si="111"/>
        <v>1</v>
      </c>
      <c r="M1415" t="b">
        <f t="shared" si="112"/>
        <v>1</v>
      </c>
      <c r="N1415" t="b">
        <f t="shared" si="113"/>
        <v>1</v>
      </c>
      <c r="O1415" s="13">
        <f t="shared" si="114"/>
        <v>0</v>
      </c>
    </row>
    <row r="1416" spans="1:15" ht="132.6" hidden="1" x14ac:dyDescent="0.3">
      <c r="A1416" s="1" t="s">
        <v>310</v>
      </c>
      <c r="B1416" s="1" t="s">
        <v>1424</v>
      </c>
      <c r="C1416" s="1" t="s">
        <v>315</v>
      </c>
      <c r="D1416" s="2" t="s">
        <v>1626</v>
      </c>
      <c r="E1416" s="3">
        <v>53316.7</v>
      </c>
      <c r="F1416" s="8" t="s">
        <v>310</v>
      </c>
      <c r="G1416" s="9" t="s">
        <v>1424</v>
      </c>
      <c r="H1416" s="9" t="s">
        <v>315</v>
      </c>
      <c r="I1416" s="10" t="s">
        <v>1626</v>
      </c>
      <c r="J1416" s="11">
        <v>53316.7</v>
      </c>
      <c r="K1416" t="b">
        <f t="shared" si="110"/>
        <v>1</v>
      </c>
      <c r="L1416" t="b">
        <f t="shared" si="111"/>
        <v>1</v>
      </c>
      <c r="M1416" t="b">
        <f t="shared" si="112"/>
        <v>1</v>
      </c>
      <c r="N1416" t="b">
        <f t="shared" si="113"/>
        <v>1</v>
      </c>
      <c r="O1416" s="13">
        <f t="shared" si="114"/>
        <v>0</v>
      </c>
    </row>
    <row r="1417" spans="1:15" ht="72" hidden="1" x14ac:dyDescent="0.3">
      <c r="A1417" s="1" t="s">
        <v>310</v>
      </c>
      <c r="B1417" s="1" t="s">
        <v>1424</v>
      </c>
      <c r="C1417" s="1" t="s">
        <v>311</v>
      </c>
      <c r="D1417" s="2" t="s">
        <v>1175</v>
      </c>
      <c r="E1417" s="3">
        <v>53316.7</v>
      </c>
      <c r="F1417" s="8" t="s">
        <v>310</v>
      </c>
      <c r="G1417" s="9" t="s">
        <v>1424</v>
      </c>
      <c r="H1417" s="9" t="s">
        <v>311</v>
      </c>
      <c r="I1417" s="10" t="s">
        <v>1175</v>
      </c>
      <c r="J1417" s="11">
        <v>53316.7</v>
      </c>
      <c r="K1417" t="b">
        <f t="shared" si="110"/>
        <v>1</v>
      </c>
      <c r="L1417" t="b">
        <f t="shared" si="111"/>
        <v>1</v>
      </c>
      <c r="M1417" t="b">
        <f t="shared" si="112"/>
        <v>1</v>
      </c>
      <c r="N1417" t="b">
        <f t="shared" si="113"/>
        <v>1</v>
      </c>
      <c r="O1417" s="13">
        <f t="shared" si="114"/>
        <v>0</v>
      </c>
    </row>
    <row r="1418" spans="1:15" ht="61.2" hidden="1" x14ac:dyDescent="0.3">
      <c r="A1418" s="1" t="s">
        <v>310</v>
      </c>
      <c r="B1418" s="1" t="s">
        <v>1424</v>
      </c>
      <c r="C1418" s="1" t="s">
        <v>316</v>
      </c>
      <c r="D1418" s="2" t="s">
        <v>1627</v>
      </c>
      <c r="E1418" s="3">
        <v>99038.771999999997</v>
      </c>
      <c r="F1418" s="8" t="s">
        <v>310</v>
      </c>
      <c r="G1418" s="9" t="s">
        <v>1424</v>
      </c>
      <c r="H1418" s="9" t="s">
        <v>316</v>
      </c>
      <c r="I1418" s="10" t="s">
        <v>1627</v>
      </c>
      <c r="J1418" s="11">
        <v>99038.771999999997</v>
      </c>
      <c r="K1418" t="b">
        <f t="shared" si="110"/>
        <v>1</v>
      </c>
      <c r="L1418" t="b">
        <f t="shared" si="111"/>
        <v>1</v>
      </c>
      <c r="M1418" t="b">
        <f t="shared" si="112"/>
        <v>1</v>
      </c>
      <c r="N1418" t="b">
        <f t="shared" si="113"/>
        <v>1</v>
      </c>
      <c r="O1418" s="13">
        <f t="shared" si="114"/>
        <v>0</v>
      </c>
    </row>
    <row r="1419" spans="1:15" ht="71.400000000000006" hidden="1" x14ac:dyDescent="0.3">
      <c r="A1419" s="1" t="s">
        <v>310</v>
      </c>
      <c r="B1419" s="1" t="s">
        <v>1424</v>
      </c>
      <c r="C1419" s="1" t="s">
        <v>312</v>
      </c>
      <c r="D1419" s="2" t="s">
        <v>1177</v>
      </c>
      <c r="E1419" s="3">
        <v>99038.771999999997</v>
      </c>
      <c r="F1419" s="8" t="s">
        <v>310</v>
      </c>
      <c r="G1419" s="9" t="s">
        <v>1424</v>
      </c>
      <c r="H1419" s="9" t="s">
        <v>312</v>
      </c>
      <c r="I1419" s="10" t="s">
        <v>1177</v>
      </c>
      <c r="J1419" s="11">
        <v>99038.771999999997</v>
      </c>
      <c r="K1419" t="b">
        <f t="shared" si="110"/>
        <v>1</v>
      </c>
      <c r="L1419" t="b">
        <f t="shared" si="111"/>
        <v>1</v>
      </c>
      <c r="M1419" t="b">
        <f t="shared" si="112"/>
        <v>1</v>
      </c>
      <c r="N1419" t="b">
        <f t="shared" si="113"/>
        <v>1</v>
      </c>
      <c r="O1419" s="13">
        <f t="shared" si="114"/>
        <v>0</v>
      </c>
    </row>
    <row r="1420" spans="1:15" ht="71.400000000000006" hidden="1" x14ac:dyDescent="0.3">
      <c r="A1420" s="1" t="s">
        <v>310</v>
      </c>
      <c r="B1420" s="1" t="s">
        <v>1424</v>
      </c>
      <c r="C1420" s="1" t="s">
        <v>79</v>
      </c>
      <c r="D1420" s="2" t="s">
        <v>1232</v>
      </c>
      <c r="E1420" s="3">
        <v>72514.26152</v>
      </c>
      <c r="F1420" s="8" t="s">
        <v>310</v>
      </c>
      <c r="G1420" s="9" t="s">
        <v>1424</v>
      </c>
      <c r="H1420" s="9" t="s">
        <v>79</v>
      </c>
      <c r="I1420" s="10" t="s">
        <v>1232</v>
      </c>
      <c r="J1420" s="11">
        <v>72514.262000000002</v>
      </c>
      <c r="K1420" t="b">
        <f t="shared" si="110"/>
        <v>1</v>
      </c>
      <c r="L1420" t="b">
        <f t="shared" si="111"/>
        <v>1</v>
      </c>
      <c r="M1420" t="b">
        <f t="shared" si="112"/>
        <v>1</v>
      </c>
      <c r="N1420" t="b">
        <f t="shared" si="113"/>
        <v>1</v>
      </c>
      <c r="O1420" s="13">
        <f t="shared" si="114"/>
        <v>-4.8000000242609531E-4</v>
      </c>
    </row>
    <row r="1421" spans="1:15" hidden="1" x14ac:dyDescent="0.3">
      <c r="A1421" s="1" t="s">
        <v>310</v>
      </c>
      <c r="B1421" s="1" t="s">
        <v>1424</v>
      </c>
      <c r="C1421" s="1" t="s">
        <v>80</v>
      </c>
      <c r="D1421" s="2" t="s">
        <v>1235</v>
      </c>
      <c r="E1421" s="3">
        <v>5255.1099700000004</v>
      </c>
      <c r="F1421" s="8" t="s">
        <v>310</v>
      </c>
      <c r="G1421" s="9" t="s">
        <v>1424</v>
      </c>
      <c r="H1421" s="9" t="s">
        <v>80</v>
      </c>
      <c r="I1421" s="10" t="s">
        <v>1235</v>
      </c>
      <c r="J1421" s="11">
        <v>5255.11</v>
      </c>
      <c r="K1421" t="b">
        <f t="shared" si="110"/>
        <v>1</v>
      </c>
      <c r="L1421" t="b">
        <f t="shared" si="111"/>
        <v>1</v>
      </c>
      <c r="M1421" t="b">
        <f t="shared" si="112"/>
        <v>1</v>
      </c>
      <c r="N1421" t="b">
        <f t="shared" si="113"/>
        <v>1</v>
      </c>
      <c r="O1421" s="13">
        <f t="shared" si="114"/>
        <v>-2.9999999242136255E-5</v>
      </c>
    </row>
    <row r="1422" spans="1:15" ht="36" hidden="1" x14ac:dyDescent="0.3">
      <c r="A1422" s="1" t="s">
        <v>310</v>
      </c>
      <c r="B1422" s="1" t="s">
        <v>1424</v>
      </c>
      <c r="C1422" s="1" t="s">
        <v>81</v>
      </c>
      <c r="D1422" s="2" t="s">
        <v>1236</v>
      </c>
      <c r="E1422" s="3">
        <v>5255.1099700000004</v>
      </c>
      <c r="F1422" s="8" t="s">
        <v>310</v>
      </c>
      <c r="G1422" s="9" t="s">
        <v>1424</v>
      </c>
      <c r="H1422" s="9" t="s">
        <v>81</v>
      </c>
      <c r="I1422" s="10" t="s">
        <v>1236</v>
      </c>
      <c r="J1422" s="11">
        <v>5255.11</v>
      </c>
      <c r="K1422" t="b">
        <f t="shared" si="110"/>
        <v>1</v>
      </c>
      <c r="L1422" t="b">
        <f t="shared" si="111"/>
        <v>1</v>
      </c>
      <c r="M1422" t="b">
        <f t="shared" si="112"/>
        <v>1</v>
      </c>
      <c r="N1422" t="b">
        <f t="shared" si="113"/>
        <v>1</v>
      </c>
      <c r="O1422" s="13">
        <f t="shared" si="114"/>
        <v>-2.9999999242136255E-5</v>
      </c>
    </row>
    <row r="1423" spans="1:15" ht="24" hidden="1" x14ac:dyDescent="0.3">
      <c r="A1423" s="1" t="s">
        <v>310</v>
      </c>
      <c r="B1423" s="1" t="s">
        <v>1424</v>
      </c>
      <c r="C1423" s="1" t="s">
        <v>317</v>
      </c>
      <c r="D1423" s="2" t="s">
        <v>1237</v>
      </c>
      <c r="E1423" s="3">
        <v>67259.151549999995</v>
      </c>
      <c r="F1423" s="8" t="s">
        <v>310</v>
      </c>
      <c r="G1423" s="9" t="s">
        <v>1424</v>
      </c>
      <c r="H1423" s="9" t="s">
        <v>317</v>
      </c>
      <c r="I1423" s="10" t="s">
        <v>1237</v>
      </c>
      <c r="J1423" s="11">
        <v>67259.152000000002</v>
      </c>
      <c r="K1423" t="b">
        <f t="shared" si="110"/>
        <v>1</v>
      </c>
      <c r="L1423" t="b">
        <f t="shared" si="111"/>
        <v>1</v>
      </c>
      <c r="M1423" t="b">
        <f t="shared" si="112"/>
        <v>1</v>
      </c>
      <c r="N1423" t="b">
        <f t="shared" si="113"/>
        <v>1</v>
      </c>
      <c r="O1423" s="13">
        <f t="shared" si="114"/>
        <v>-4.5000000682193786E-4</v>
      </c>
    </row>
    <row r="1424" spans="1:15" ht="40.799999999999997" hidden="1" x14ac:dyDescent="0.3">
      <c r="A1424" s="1" t="s">
        <v>310</v>
      </c>
      <c r="B1424" s="1" t="s">
        <v>1424</v>
      </c>
      <c r="C1424" s="1" t="s">
        <v>313</v>
      </c>
      <c r="D1424" s="2" t="s">
        <v>1234</v>
      </c>
      <c r="E1424" s="3">
        <v>67259.151549999995</v>
      </c>
      <c r="F1424" s="8" t="s">
        <v>310</v>
      </c>
      <c r="G1424" s="9" t="s">
        <v>1424</v>
      </c>
      <c r="H1424" s="9" t="s">
        <v>313</v>
      </c>
      <c r="I1424" s="10" t="s">
        <v>1234</v>
      </c>
      <c r="J1424" s="11">
        <v>67259.152000000002</v>
      </c>
      <c r="K1424" t="b">
        <f t="shared" si="110"/>
        <v>1</v>
      </c>
      <c r="L1424" t="b">
        <f t="shared" si="111"/>
        <v>1</v>
      </c>
      <c r="M1424" t="b">
        <f t="shared" si="112"/>
        <v>1</v>
      </c>
      <c r="N1424" t="b">
        <f t="shared" si="113"/>
        <v>1</v>
      </c>
      <c r="O1424" s="13">
        <f t="shared" si="114"/>
        <v>-4.5000000682193786E-4</v>
      </c>
    </row>
    <row r="1425" spans="1:15" ht="61.2" hidden="1" x14ac:dyDescent="0.3">
      <c r="A1425" s="1" t="s">
        <v>310</v>
      </c>
      <c r="B1425" s="1" t="s">
        <v>1421</v>
      </c>
      <c r="C1425" s="1" t="s">
        <v>269</v>
      </c>
      <c r="D1425" s="2" t="s">
        <v>1597</v>
      </c>
      <c r="E1425" s="3">
        <v>105767.46371999999</v>
      </c>
      <c r="F1425" s="8" t="s">
        <v>310</v>
      </c>
      <c r="G1425" s="9" t="s">
        <v>1421</v>
      </c>
      <c r="H1425" s="9" t="s">
        <v>269</v>
      </c>
      <c r="I1425" s="10" t="s">
        <v>1597</v>
      </c>
      <c r="J1425" s="11">
        <v>105767.46400000001</v>
      </c>
      <c r="K1425" t="b">
        <f t="shared" si="110"/>
        <v>1</v>
      </c>
      <c r="L1425" t="b">
        <f t="shared" si="111"/>
        <v>1</v>
      </c>
      <c r="M1425" t="b">
        <f t="shared" si="112"/>
        <v>1</v>
      </c>
      <c r="N1425" t="b">
        <f t="shared" si="113"/>
        <v>1</v>
      </c>
      <c r="O1425" s="13">
        <f t="shared" si="114"/>
        <v>-2.800000220304355E-4</v>
      </c>
    </row>
    <row r="1426" spans="1:15" ht="60" hidden="1" x14ac:dyDescent="0.3">
      <c r="A1426" s="1" t="s">
        <v>310</v>
      </c>
      <c r="B1426" s="1" t="s">
        <v>1421</v>
      </c>
      <c r="C1426" s="1" t="s">
        <v>323</v>
      </c>
      <c r="D1426" s="2" t="s">
        <v>1628</v>
      </c>
      <c r="E1426" s="3">
        <v>70842.263719999988</v>
      </c>
      <c r="F1426" s="8" t="s">
        <v>310</v>
      </c>
      <c r="G1426" s="9" t="s">
        <v>1421</v>
      </c>
      <c r="H1426" s="9" t="s">
        <v>323</v>
      </c>
      <c r="I1426" s="10" t="s">
        <v>1628</v>
      </c>
      <c r="J1426" s="11">
        <v>70842.263999999996</v>
      </c>
      <c r="K1426" t="b">
        <f t="shared" si="110"/>
        <v>1</v>
      </c>
      <c r="L1426" t="b">
        <f t="shared" si="111"/>
        <v>1</v>
      </c>
      <c r="M1426" t="b">
        <f t="shared" si="112"/>
        <v>1</v>
      </c>
      <c r="N1426" t="b">
        <f t="shared" si="113"/>
        <v>1</v>
      </c>
      <c r="O1426" s="13">
        <f t="shared" si="114"/>
        <v>-2.8000000747852027E-4</v>
      </c>
    </row>
    <row r="1427" spans="1:15" ht="72" hidden="1" x14ac:dyDescent="0.3">
      <c r="A1427" s="1" t="s">
        <v>310</v>
      </c>
      <c r="B1427" s="1" t="s">
        <v>1421</v>
      </c>
      <c r="C1427" s="1" t="s">
        <v>364</v>
      </c>
      <c r="D1427" s="2" t="s">
        <v>1629</v>
      </c>
      <c r="E1427" s="3">
        <v>26740.418199999996</v>
      </c>
      <c r="F1427" s="8" t="s">
        <v>310</v>
      </c>
      <c r="G1427" s="9" t="s">
        <v>1421</v>
      </c>
      <c r="H1427" s="9" t="s">
        <v>364</v>
      </c>
      <c r="I1427" s="10" t="s">
        <v>1629</v>
      </c>
      <c r="J1427" s="11">
        <v>26740.418000000001</v>
      </c>
      <c r="K1427" t="b">
        <f t="shared" si="110"/>
        <v>1</v>
      </c>
      <c r="L1427" t="b">
        <f t="shared" si="111"/>
        <v>1</v>
      </c>
      <c r="M1427" t="b">
        <f t="shared" si="112"/>
        <v>1</v>
      </c>
      <c r="N1427" t="b">
        <f t="shared" si="113"/>
        <v>1</v>
      </c>
      <c r="O1427" s="13">
        <f t="shared" si="114"/>
        <v>1.9999999494757503E-4</v>
      </c>
    </row>
    <row r="1428" spans="1:15" ht="60" hidden="1" x14ac:dyDescent="0.3">
      <c r="A1428" s="1" t="s">
        <v>310</v>
      </c>
      <c r="B1428" s="1" t="s">
        <v>1421</v>
      </c>
      <c r="C1428" s="1" t="s">
        <v>349</v>
      </c>
      <c r="D1428" s="2" t="s">
        <v>1630</v>
      </c>
      <c r="E1428" s="3">
        <v>6000</v>
      </c>
      <c r="F1428" s="8" t="s">
        <v>310</v>
      </c>
      <c r="G1428" s="9" t="s">
        <v>1421</v>
      </c>
      <c r="H1428" s="9" t="s">
        <v>349</v>
      </c>
      <c r="I1428" s="10" t="s">
        <v>1630</v>
      </c>
      <c r="J1428" s="11">
        <v>6000</v>
      </c>
      <c r="K1428" t="b">
        <f t="shared" si="110"/>
        <v>1</v>
      </c>
      <c r="L1428" t="b">
        <f t="shared" si="111"/>
        <v>1</v>
      </c>
      <c r="M1428" t="b">
        <f t="shared" si="112"/>
        <v>1</v>
      </c>
      <c r="N1428" t="b">
        <f t="shared" si="113"/>
        <v>1</v>
      </c>
      <c r="O1428" s="13">
        <f t="shared" si="114"/>
        <v>0</v>
      </c>
    </row>
    <row r="1429" spans="1:15" ht="40.799999999999997" hidden="1" x14ac:dyDescent="0.3">
      <c r="A1429" s="1" t="s">
        <v>310</v>
      </c>
      <c r="B1429" s="1" t="s">
        <v>1421</v>
      </c>
      <c r="C1429" s="1" t="s">
        <v>350</v>
      </c>
      <c r="D1429" s="2" t="s">
        <v>1141</v>
      </c>
      <c r="E1429" s="3">
        <v>7955.8174399999998</v>
      </c>
      <c r="F1429" s="8" t="s">
        <v>310</v>
      </c>
      <c r="G1429" s="9" t="s">
        <v>1421</v>
      </c>
      <c r="H1429" s="9" t="s">
        <v>350</v>
      </c>
      <c r="I1429" s="10" t="s">
        <v>1141</v>
      </c>
      <c r="J1429" s="11">
        <v>7955.817</v>
      </c>
      <c r="K1429" t="b">
        <f t="shared" si="110"/>
        <v>1</v>
      </c>
      <c r="L1429" t="b">
        <f t="shared" si="111"/>
        <v>1</v>
      </c>
      <c r="M1429" t="b">
        <f t="shared" si="112"/>
        <v>1</v>
      </c>
      <c r="N1429" t="b">
        <f t="shared" si="113"/>
        <v>1</v>
      </c>
      <c r="O1429" s="13">
        <f t="shared" si="114"/>
        <v>4.3999999979860149E-4</v>
      </c>
    </row>
    <row r="1430" spans="1:15" ht="71.400000000000006" hidden="1" x14ac:dyDescent="0.3">
      <c r="A1430" s="1" t="s">
        <v>310</v>
      </c>
      <c r="B1430" s="1" t="s">
        <v>1421</v>
      </c>
      <c r="C1430" s="1" t="s">
        <v>1346</v>
      </c>
      <c r="D1430" s="2" t="s">
        <v>1631</v>
      </c>
      <c r="E1430" s="3">
        <v>110.80076</v>
      </c>
      <c r="F1430" s="8" t="s">
        <v>310</v>
      </c>
      <c r="G1430" s="9" t="s">
        <v>1421</v>
      </c>
      <c r="H1430" s="9" t="s">
        <v>1346</v>
      </c>
      <c r="I1430" s="10" t="s">
        <v>1631</v>
      </c>
      <c r="J1430" s="11">
        <v>110.801</v>
      </c>
      <c r="K1430" t="b">
        <f t="shared" si="110"/>
        <v>1</v>
      </c>
      <c r="L1430" t="b">
        <f t="shared" si="111"/>
        <v>1</v>
      </c>
      <c r="M1430" t="b">
        <f t="shared" si="112"/>
        <v>1</v>
      </c>
      <c r="N1430" t="b">
        <f t="shared" si="113"/>
        <v>1</v>
      </c>
      <c r="O1430" s="13">
        <f t="shared" si="114"/>
        <v>-2.40000000005125E-4</v>
      </c>
    </row>
    <row r="1431" spans="1:15" ht="60" hidden="1" x14ac:dyDescent="0.3">
      <c r="A1431" s="1" t="s">
        <v>310</v>
      </c>
      <c r="B1431" s="1" t="s">
        <v>1421</v>
      </c>
      <c r="C1431" s="1" t="s">
        <v>351</v>
      </c>
      <c r="D1431" s="2" t="s">
        <v>1632</v>
      </c>
      <c r="E1431" s="3">
        <v>2284.5</v>
      </c>
      <c r="F1431" s="8" t="s">
        <v>310</v>
      </c>
      <c r="G1431" s="9" t="s">
        <v>1421</v>
      </c>
      <c r="H1431" s="9" t="s">
        <v>351</v>
      </c>
      <c r="I1431" s="10" t="s">
        <v>1632</v>
      </c>
      <c r="J1431" s="11">
        <v>2284.5</v>
      </c>
      <c r="K1431" t="b">
        <f t="shared" si="110"/>
        <v>1</v>
      </c>
      <c r="L1431" t="b">
        <f t="shared" si="111"/>
        <v>1</v>
      </c>
      <c r="M1431" t="b">
        <f t="shared" si="112"/>
        <v>1</v>
      </c>
      <c r="N1431" t="b">
        <f t="shared" si="113"/>
        <v>1</v>
      </c>
      <c r="O1431" s="13">
        <f t="shared" si="114"/>
        <v>0</v>
      </c>
    </row>
    <row r="1432" spans="1:15" ht="81.599999999999994" hidden="1" x14ac:dyDescent="0.3">
      <c r="A1432" s="1" t="s">
        <v>310</v>
      </c>
      <c r="B1432" s="1" t="s">
        <v>1421</v>
      </c>
      <c r="C1432" s="1" t="s">
        <v>353</v>
      </c>
      <c r="D1432" s="2" t="s">
        <v>1143</v>
      </c>
      <c r="E1432" s="3">
        <v>1039.3</v>
      </c>
      <c r="F1432" s="8" t="s">
        <v>310</v>
      </c>
      <c r="G1432" s="9" t="s">
        <v>1421</v>
      </c>
      <c r="H1432" s="9" t="s">
        <v>353</v>
      </c>
      <c r="I1432" s="10" t="s">
        <v>1143</v>
      </c>
      <c r="J1432" s="11">
        <v>1039.3</v>
      </c>
      <c r="K1432" t="b">
        <f t="shared" si="110"/>
        <v>1</v>
      </c>
      <c r="L1432" t="b">
        <f t="shared" si="111"/>
        <v>1</v>
      </c>
      <c r="M1432" t="b">
        <f t="shared" si="112"/>
        <v>1</v>
      </c>
      <c r="N1432" t="b">
        <f t="shared" si="113"/>
        <v>1</v>
      </c>
      <c r="O1432" s="13">
        <f t="shared" si="114"/>
        <v>0</v>
      </c>
    </row>
    <row r="1433" spans="1:15" ht="40.799999999999997" hidden="1" x14ac:dyDescent="0.3">
      <c r="A1433" s="1" t="s">
        <v>310</v>
      </c>
      <c r="B1433" s="1" t="s">
        <v>1421</v>
      </c>
      <c r="C1433" s="1" t="s">
        <v>355</v>
      </c>
      <c r="D1433" s="2" t="s">
        <v>1145</v>
      </c>
      <c r="E1433" s="3">
        <v>9350</v>
      </c>
      <c r="F1433" s="8" t="s">
        <v>310</v>
      </c>
      <c r="G1433" s="9" t="s">
        <v>1421</v>
      </c>
      <c r="H1433" s="9" t="s">
        <v>355</v>
      </c>
      <c r="I1433" s="10" t="s">
        <v>1145</v>
      </c>
      <c r="J1433" s="11">
        <v>9350</v>
      </c>
      <c r="K1433" t="b">
        <f t="shared" si="110"/>
        <v>1</v>
      </c>
      <c r="L1433" t="b">
        <f t="shared" si="111"/>
        <v>1</v>
      </c>
      <c r="M1433" t="b">
        <f t="shared" si="112"/>
        <v>1</v>
      </c>
      <c r="N1433" t="b">
        <f t="shared" si="113"/>
        <v>1</v>
      </c>
      <c r="O1433" s="13">
        <f t="shared" si="114"/>
        <v>0</v>
      </c>
    </row>
    <row r="1434" spans="1:15" ht="71.400000000000006" hidden="1" x14ac:dyDescent="0.3">
      <c r="A1434" s="1" t="s">
        <v>310</v>
      </c>
      <c r="B1434" s="1" t="s">
        <v>1421</v>
      </c>
      <c r="C1434" s="1" t="s">
        <v>365</v>
      </c>
      <c r="D1434" s="2" t="s">
        <v>1633</v>
      </c>
      <c r="E1434" s="3">
        <v>19592.186669999999</v>
      </c>
      <c r="F1434" s="8" t="s">
        <v>310</v>
      </c>
      <c r="G1434" s="9" t="s">
        <v>1421</v>
      </c>
      <c r="H1434" s="9" t="s">
        <v>365</v>
      </c>
      <c r="I1434" s="10" t="s">
        <v>1633</v>
      </c>
      <c r="J1434" s="11">
        <v>19592.187000000002</v>
      </c>
      <c r="K1434" t="b">
        <f t="shared" si="110"/>
        <v>1</v>
      </c>
      <c r="L1434" t="b">
        <f t="shared" si="111"/>
        <v>1</v>
      </c>
      <c r="M1434" t="b">
        <f t="shared" si="112"/>
        <v>1</v>
      </c>
      <c r="N1434" t="b">
        <f t="shared" si="113"/>
        <v>1</v>
      </c>
      <c r="O1434" s="13">
        <f t="shared" si="114"/>
        <v>-3.3000000257743523E-4</v>
      </c>
    </row>
    <row r="1435" spans="1:15" ht="51" hidden="1" x14ac:dyDescent="0.3">
      <c r="A1435" s="1" t="s">
        <v>310</v>
      </c>
      <c r="B1435" s="1" t="s">
        <v>1421</v>
      </c>
      <c r="C1435" s="1" t="s">
        <v>361</v>
      </c>
      <c r="D1435" s="2" t="s">
        <v>1148</v>
      </c>
      <c r="E1435" s="3">
        <v>19592.186669999999</v>
      </c>
      <c r="F1435" s="8" t="s">
        <v>310</v>
      </c>
      <c r="G1435" s="9" t="s">
        <v>1421</v>
      </c>
      <c r="H1435" s="9" t="s">
        <v>361</v>
      </c>
      <c r="I1435" s="10" t="s">
        <v>1148</v>
      </c>
      <c r="J1435" s="11">
        <v>19592.187000000002</v>
      </c>
      <c r="K1435" t="b">
        <f t="shared" si="110"/>
        <v>1</v>
      </c>
      <c r="L1435" t="b">
        <f t="shared" si="111"/>
        <v>1</v>
      </c>
      <c r="M1435" t="b">
        <f t="shared" si="112"/>
        <v>1</v>
      </c>
      <c r="N1435" t="b">
        <f t="shared" si="113"/>
        <v>1</v>
      </c>
      <c r="O1435" s="13">
        <f t="shared" si="114"/>
        <v>-3.3000000257743523E-4</v>
      </c>
    </row>
    <row r="1436" spans="1:15" ht="122.4" hidden="1" x14ac:dyDescent="0.3">
      <c r="A1436" s="1" t="s">
        <v>310</v>
      </c>
      <c r="B1436" s="1" t="s">
        <v>1421</v>
      </c>
      <c r="C1436" s="1" t="s">
        <v>324</v>
      </c>
      <c r="D1436" s="2" t="s">
        <v>1634</v>
      </c>
      <c r="E1436" s="3">
        <v>11910.176960000001</v>
      </c>
      <c r="F1436" s="8" t="s">
        <v>310</v>
      </c>
      <c r="G1436" s="9" t="s">
        <v>1421</v>
      </c>
      <c r="H1436" s="9" t="s">
        <v>324</v>
      </c>
      <c r="I1436" s="10" t="s">
        <v>1634</v>
      </c>
      <c r="J1436" s="11">
        <v>11910.177</v>
      </c>
      <c r="K1436" t="b">
        <f t="shared" si="110"/>
        <v>1</v>
      </c>
      <c r="L1436" t="b">
        <f t="shared" si="111"/>
        <v>1</v>
      </c>
      <c r="M1436" t="b">
        <f t="shared" si="112"/>
        <v>1</v>
      </c>
      <c r="N1436" t="b">
        <f t="shared" si="113"/>
        <v>1</v>
      </c>
      <c r="O1436" s="13">
        <f t="shared" si="114"/>
        <v>-3.9999998989515007E-5</v>
      </c>
    </row>
    <row r="1437" spans="1:15" ht="102" hidden="1" x14ac:dyDescent="0.3">
      <c r="A1437" s="1" t="s">
        <v>310</v>
      </c>
      <c r="B1437" s="1" t="s">
        <v>1421</v>
      </c>
      <c r="C1437" s="1" t="s">
        <v>318</v>
      </c>
      <c r="D1437" s="2" t="s">
        <v>1150</v>
      </c>
      <c r="E1437" s="3">
        <v>3313.5769599999999</v>
      </c>
      <c r="F1437" s="8" t="s">
        <v>310</v>
      </c>
      <c r="G1437" s="9" t="s">
        <v>1421</v>
      </c>
      <c r="H1437" s="9" t="s">
        <v>318</v>
      </c>
      <c r="I1437" s="10" t="s">
        <v>1150</v>
      </c>
      <c r="J1437" s="11">
        <v>3313.5770000000002</v>
      </c>
      <c r="K1437" t="b">
        <f t="shared" si="110"/>
        <v>1</v>
      </c>
      <c r="L1437" t="b">
        <f t="shared" si="111"/>
        <v>1</v>
      </c>
      <c r="M1437" t="b">
        <f t="shared" si="112"/>
        <v>1</v>
      </c>
      <c r="N1437" t="b">
        <f t="shared" si="113"/>
        <v>1</v>
      </c>
      <c r="O1437" s="13">
        <f t="shared" si="114"/>
        <v>-4.0000000353757059E-5</v>
      </c>
    </row>
    <row r="1438" spans="1:15" ht="72" hidden="1" x14ac:dyDescent="0.3">
      <c r="A1438" s="1" t="s">
        <v>310</v>
      </c>
      <c r="B1438" s="1" t="s">
        <v>1421</v>
      </c>
      <c r="C1438" s="1" t="s">
        <v>319</v>
      </c>
      <c r="D1438" s="2" t="s">
        <v>1151</v>
      </c>
      <c r="E1438" s="3">
        <v>8596.6</v>
      </c>
      <c r="F1438" s="8" t="s">
        <v>310</v>
      </c>
      <c r="G1438" s="9" t="s">
        <v>1421</v>
      </c>
      <c r="H1438" s="9" t="s">
        <v>319</v>
      </c>
      <c r="I1438" s="10" t="s">
        <v>1151</v>
      </c>
      <c r="J1438" s="11">
        <v>8596.6</v>
      </c>
      <c r="K1438" t="b">
        <f t="shared" si="110"/>
        <v>1</v>
      </c>
      <c r="L1438" t="b">
        <f t="shared" si="111"/>
        <v>1</v>
      </c>
      <c r="M1438" t="b">
        <f t="shared" si="112"/>
        <v>1</v>
      </c>
      <c r="N1438" t="b">
        <f t="shared" si="113"/>
        <v>1</v>
      </c>
      <c r="O1438" s="13">
        <f t="shared" si="114"/>
        <v>0</v>
      </c>
    </row>
    <row r="1439" spans="1:15" ht="71.400000000000006" hidden="1" x14ac:dyDescent="0.3">
      <c r="A1439" s="1" t="s">
        <v>310</v>
      </c>
      <c r="B1439" s="1" t="s">
        <v>1421</v>
      </c>
      <c r="C1439" s="1" t="s">
        <v>366</v>
      </c>
      <c r="D1439" s="2" t="s">
        <v>1635</v>
      </c>
      <c r="E1439" s="3">
        <v>2165.6985</v>
      </c>
      <c r="F1439" s="8" t="s">
        <v>310</v>
      </c>
      <c r="G1439" s="9" t="s">
        <v>1421</v>
      </c>
      <c r="H1439" s="9" t="s">
        <v>366</v>
      </c>
      <c r="I1439" s="10" t="s">
        <v>1635</v>
      </c>
      <c r="J1439" s="11">
        <v>2165.6990000000001</v>
      </c>
      <c r="K1439" t="b">
        <f t="shared" si="110"/>
        <v>1</v>
      </c>
      <c r="L1439" t="b">
        <f t="shared" si="111"/>
        <v>1</v>
      </c>
      <c r="M1439" t="b">
        <f t="shared" si="112"/>
        <v>1</v>
      </c>
      <c r="N1439" t="b">
        <f t="shared" si="113"/>
        <v>1</v>
      </c>
      <c r="O1439" s="13">
        <f t="shared" si="114"/>
        <v>-5.0000000010186341E-4</v>
      </c>
    </row>
    <row r="1440" spans="1:15" ht="36" hidden="1" x14ac:dyDescent="0.3">
      <c r="A1440" s="1" t="s">
        <v>310</v>
      </c>
      <c r="B1440" s="1" t="s">
        <v>1421</v>
      </c>
      <c r="C1440" s="1" t="s">
        <v>362</v>
      </c>
      <c r="D1440" s="2" t="s">
        <v>1636</v>
      </c>
      <c r="E1440" s="3">
        <v>702.95727999999997</v>
      </c>
      <c r="F1440" s="8" t="s">
        <v>310</v>
      </c>
      <c r="G1440" s="9" t="s">
        <v>1421</v>
      </c>
      <c r="H1440" s="9" t="s">
        <v>362</v>
      </c>
      <c r="I1440" s="10" t="s">
        <v>1636</v>
      </c>
      <c r="J1440" s="11">
        <v>702.95699999999999</v>
      </c>
      <c r="K1440" t="b">
        <f t="shared" si="110"/>
        <v>1</v>
      </c>
      <c r="L1440" t="b">
        <f t="shared" si="111"/>
        <v>1</v>
      </c>
      <c r="M1440" t="b">
        <f t="shared" si="112"/>
        <v>1</v>
      </c>
      <c r="N1440" t="b">
        <f t="shared" si="113"/>
        <v>1</v>
      </c>
      <c r="O1440" s="13">
        <f t="shared" si="114"/>
        <v>2.7999999997518898E-4</v>
      </c>
    </row>
    <row r="1441" spans="1:15" ht="102" hidden="1" x14ac:dyDescent="0.3">
      <c r="A1441" s="1" t="s">
        <v>310</v>
      </c>
      <c r="B1441" s="1" t="s">
        <v>1421</v>
      </c>
      <c r="C1441" s="1" t="s">
        <v>363</v>
      </c>
      <c r="D1441" s="2" t="s">
        <v>1272</v>
      </c>
      <c r="E1441" s="3">
        <v>1462.7412200000001</v>
      </c>
      <c r="F1441" s="8" t="s">
        <v>310</v>
      </c>
      <c r="G1441" s="9" t="s">
        <v>1421</v>
      </c>
      <c r="H1441" s="9" t="s">
        <v>363</v>
      </c>
      <c r="I1441" s="10" t="s">
        <v>1272</v>
      </c>
      <c r="J1441" s="11">
        <v>1462.741</v>
      </c>
      <c r="K1441" t="b">
        <f t="shared" si="110"/>
        <v>1</v>
      </c>
      <c r="L1441" t="b">
        <f t="shared" si="111"/>
        <v>1</v>
      </c>
      <c r="M1441" t="b">
        <f t="shared" si="112"/>
        <v>1</v>
      </c>
      <c r="N1441" t="b">
        <f t="shared" si="113"/>
        <v>1</v>
      </c>
      <c r="O1441" s="13">
        <f t="shared" si="114"/>
        <v>2.2000000012667442E-4</v>
      </c>
    </row>
    <row r="1442" spans="1:15" ht="71.400000000000006" hidden="1" x14ac:dyDescent="0.3">
      <c r="A1442" s="1" t="s">
        <v>310</v>
      </c>
      <c r="B1442" s="1" t="s">
        <v>1421</v>
      </c>
      <c r="C1442" s="1" t="s">
        <v>325</v>
      </c>
      <c r="D1442" s="2" t="s">
        <v>1637</v>
      </c>
      <c r="E1442" s="3">
        <v>10433.783390000001</v>
      </c>
      <c r="F1442" s="8" t="s">
        <v>310</v>
      </c>
      <c r="G1442" s="9" t="s">
        <v>1421</v>
      </c>
      <c r="H1442" s="9" t="s">
        <v>325</v>
      </c>
      <c r="I1442" s="10" t="s">
        <v>1637</v>
      </c>
      <c r="J1442" s="11">
        <v>10433.782999999999</v>
      </c>
      <c r="K1442" t="b">
        <f t="shared" si="110"/>
        <v>1</v>
      </c>
      <c r="L1442" t="b">
        <f t="shared" si="111"/>
        <v>1</v>
      </c>
      <c r="M1442" t="b">
        <f t="shared" si="112"/>
        <v>1</v>
      </c>
      <c r="N1442" t="b">
        <f t="shared" si="113"/>
        <v>1</v>
      </c>
      <c r="O1442" s="13">
        <f t="shared" si="114"/>
        <v>3.9000000106170774E-4</v>
      </c>
    </row>
    <row r="1443" spans="1:15" ht="61.2" hidden="1" x14ac:dyDescent="0.3">
      <c r="A1443" s="1" t="s">
        <v>310</v>
      </c>
      <c r="B1443" s="1" t="s">
        <v>1421</v>
      </c>
      <c r="C1443" s="1" t="s">
        <v>320</v>
      </c>
      <c r="D1443" s="2" t="s">
        <v>1155</v>
      </c>
      <c r="E1443" s="3">
        <v>10433.783390000001</v>
      </c>
      <c r="F1443" s="8" t="s">
        <v>310</v>
      </c>
      <c r="G1443" s="9" t="s">
        <v>1421</v>
      </c>
      <c r="H1443" s="9" t="s">
        <v>320</v>
      </c>
      <c r="I1443" s="10" t="s">
        <v>1155</v>
      </c>
      <c r="J1443" s="11">
        <v>10433.782999999999</v>
      </c>
      <c r="K1443" t="b">
        <f t="shared" si="110"/>
        <v>1</v>
      </c>
      <c r="L1443" t="b">
        <f t="shared" si="111"/>
        <v>1</v>
      </c>
      <c r="M1443" t="b">
        <f t="shared" si="112"/>
        <v>1</v>
      </c>
      <c r="N1443" t="b">
        <f t="shared" si="113"/>
        <v>1</v>
      </c>
      <c r="O1443" s="13">
        <f t="shared" si="114"/>
        <v>3.9000000106170774E-4</v>
      </c>
    </row>
    <row r="1444" spans="1:15" ht="40.799999999999997" hidden="1" x14ac:dyDescent="0.3">
      <c r="A1444" s="1" t="s">
        <v>310</v>
      </c>
      <c r="B1444" s="1" t="s">
        <v>1421</v>
      </c>
      <c r="C1444" s="1" t="s">
        <v>326</v>
      </c>
      <c r="D1444" s="2" t="s">
        <v>1608</v>
      </c>
      <c r="E1444" s="3">
        <v>34925.199999999997</v>
      </c>
      <c r="F1444" s="8" t="s">
        <v>310</v>
      </c>
      <c r="G1444" s="9" t="s">
        <v>1421</v>
      </c>
      <c r="H1444" s="9" t="s">
        <v>326</v>
      </c>
      <c r="I1444" s="10" t="s">
        <v>1608</v>
      </c>
      <c r="J1444" s="11">
        <v>34925.199999999997</v>
      </c>
      <c r="K1444" t="b">
        <f t="shared" si="110"/>
        <v>1</v>
      </c>
      <c r="L1444" t="b">
        <f t="shared" si="111"/>
        <v>1</v>
      </c>
      <c r="M1444" t="b">
        <f t="shared" si="112"/>
        <v>1</v>
      </c>
      <c r="N1444" t="b">
        <f t="shared" si="113"/>
        <v>1</v>
      </c>
      <c r="O1444" s="13">
        <f t="shared" si="114"/>
        <v>0</v>
      </c>
    </row>
    <row r="1445" spans="1:15" ht="112.2" hidden="1" x14ac:dyDescent="0.3">
      <c r="A1445" s="1" t="s">
        <v>310</v>
      </c>
      <c r="B1445" s="1" t="s">
        <v>1421</v>
      </c>
      <c r="C1445" s="1" t="s">
        <v>327</v>
      </c>
      <c r="D1445" s="2" t="s">
        <v>1609</v>
      </c>
      <c r="E1445" s="3">
        <v>34925.199999999997</v>
      </c>
      <c r="F1445" s="8" t="s">
        <v>310</v>
      </c>
      <c r="G1445" s="9" t="s">
        <v>1421</v>
      </c>
      <c r="H1445" s="9" t="s">
        <v>327</v>
      </c>
      <c r="I1445" s="10" t="s">
        <v>1609</v>
      </c>
      <c r="J1445" s="11">
        <v>34925.199999999997</v>
      </c>
      <c r="K1445" t="b">
        <f t="shared" si="110"/>
        <v>1</v>
      </c>
      <c r="L1445" t="b">
        <f t="shared" si="111"/>
        <v>1</v>
      </c>
      <c r="M1445" t="b">
        <f t="shared" si="112"/>
        <v>1</v>
      </c>
      <c r="N1445" t="b">
        <f t="shared" si="113"/>
        <v>1</v>
      </c>
      <c r="O1445" s="13">
        <f t="shared" si="114"/>
        <v>0</v>
      </c>
    </row>
    <row r="1446" spans="1:15" ht="40.799999999999997" hidden="1" x14ac:dyDescent="0.3">
      <c r="A1446" s="1" t="s">
        <v>310</v>
      </c>
      <c r="B1446" s="1" t="s">
        <v>1421</v>
      </c>
      <c r="C1446" s="1" t="s">
        <v>321</v>
      </c>
      <c r="D1446" s="2" t="s">
        <v>1171</v>
      </c>
      <c r="E1446" s="3">
        <v>31730.2</v>
      </c>
      <c r="F1446" s="8" t="s">
        <v>310</v>
      </c>
      <c r="G1446" s="9" t="s">
        <v>1421</v>
      </c>
      <c r="H1446" s="9" t="s">
        <v>321</v>
      </c>
      <c r="I1446" s="10" t="s">
        <v>1171</v>
      </c>
      <c r="J1446" s="11">
        <v>31730.2</v>
      </c>
      <c r="K1446" t="b">
        <f t="shared" si="110"/>
        <v>1</v>
      </c>
      <c r="L1446" t="b">
        <f t="shared" si="111"/>
        <v>1</v>
      </c>
      <c r="M1446" t="b">
        <f t="shared" si="112"/>
        <v>1</v>
      </c>
      <c r="N1446" t="b">
        <f t="shared" si="113"/>
        <v>1</v>
      </c>
      <c r="O1446" s="13">
        <f t="shared" si="114"/>
        <v>0</v>
      </c>
    </row>
    <row r="1447" spans="1:15" ht="132.6" hidden="1" x14ac:dyDescent="0.3">
      <c r="A1447" s="1" t="s">
        <v>310</v>
      </c>
      <c r="B1447" s="1" t="s">
        <v>1421</v>
      </c>
      <c r="C1447" s="1" t="s">
        <v>322</v>
      </c>
      <c r="D1447" s="2" t="s">
        <v>1172</v>
      </c>
      <c r="E1447" s="3">
        <v>3195</v>
      </c>
      <c r="F1447" s="8" t="s">
        <v>310</v>
      </c>
      <c r="G1447" s="9" t="s">
        <v>1421</v>
      </c>
      <c r="H1447" s="9" t="s">
        <v>322</v>
      </c>
      <c r="I1447" s="10" t="s">
        <v>1172</v>
      </c>
      <c r="J1447" s="11">
        <v>3195</v>
      </c>
      <c r="K1447" t="b">
        <f t="shared" si="110"/>
        <v>1</v>
      </c>
      <c r="L1447" t="b">
        <f t="shared" si="111"/>
        <v>1</v>
      </c>
      <c r="M1447" t="b">
        <f t="shared" si="112"/>
        <v>1</v>
      </c>
      <c r="N1447" t="b">
        <f t="shared" si="113"/>
        <v>1</v>
      </c>
      <c r="O1447" s="13">
        <f t="shared" si="114"/>
        <v>0</v>
      </c>
    </row>
    <row r="1448" spans="1:15" ht="51" hidden="1" x14ac:dyDescent="0.3">
      <c r="A1448" s="1" t="s">
        <v>310</v>
      </c>
      <c r="B1448" s="1" t="s">
        <v>1422</v>
      </c>
      <c r="C1448" s="1" t="s">
        <v>289</v>
      </c>
      <c r="D1448" s="2" t="s">
        <v>1613</v>
      </c>
      <c r="E1448" s="3">
        <v>388778.90259999997</v>
      </c>
      <c r="F1448" s="8" t="s">
        <v>310</v>
      </c>
      <c r="G1448" s="9" t="s">
        <v>1422</v>
      </c>
      <c r="H1448" s="9" t="s">
        <v>289</v>
      </c>
      <c r="I1448" s="10" t="s">
        <v>1613</v>
      </c>
      <c r="J1448" s="11">
        <v>388778.90299999999</v>
      </c>
      <c r="K1448" t="b">
        <f t="shared" si="110"/>
        <v>1</v>
      </c>
      <c r="L1448" t="b">
        <f t="shared" si="111"/>
        <v>1</v>
      </c>
      <c r="M1448" t="b">
        <f t="shared" si="112"/>
        <v>1</v>
      </c>
      <c r="N1448" t="b">
        <f t="shared" si="113"/>
        <v>1</v>
      </c>
      <c r="O1448" s="13">
        <f t="shared" si="114"/>
        <v>-4.0000001899898052E-4</v>
      </c>
    </row>
    <row r="1449" spans="1:15" ht="91.8" hidden="1" x14ac:dyDescent="0.3">
      <c r="A1449" s="1" t="s">
        <v>310</v>
      </c>
      <c r="B1449" s="1" t="s">
        <v>1422</v>
      </c>
      <c r="C1449" s="1" t="s">
        <v>290</v>
      </c>
      <c r="D1449" s="2" t="s">
        <v>1614</v>
      </c>
      <c r="E1449" s="3">
        <v>297207.92544999998</v>
      </c>
      <c r="F1449" s="8" t="s">
        <v>310</v>
      </c>
      <c r="G1449" s="9" t="s">
        <v>1422</v>
      </c>
      <c r="H1449" s="9" t="s">
        <v>290</v>
      </c>
      <c r="I1449" s="10" t="s">
        <v>1614</v>
      </c>
      <c r="J1449" s="11">
        <v>297207.92499999999</v>
      </c>
      <c r="K1449" t="b">
        <f t="shared" si="110"/>
        <v>1</v>
      </c>
      <c r="L1449" t="b">
        <f t="shared" si="111"/>
        <v>1</v>
      </c>
      <c r="M1449" t="b">
        <f t="shared" si="112"/>
        <v>1</v>
      </c>
      <c r="N1449" t="b">
        <f t="shared" si="113"/>
        <v>1</v>
      </c>
      <c r="O1449" s="13">
        <f t="shared" si="114"/>
        <v>4.4999999227002263E-4</v>
      </c>
    </row>
    <row r="1450" spans="1:15" ht="60" hidden="1" x14ac:dyDescent="0.3">
      <c r="A1450" s="1" t="s">
        <v>310</v>
      </c>
      <c r="B1450" s="1" t="s">
        <v>1422</v>
      </c>
      <c r="C1450" s="1" t="s">
        <v>291</v>
      </c>
      <c r="D1450" s="2" t="s">
        <v>1615</v>
      </c>
      <c r="E1450" s="3">
        <v>43979.925000000003</v>
      </c>
      <c r="F1450" s="8" t="s">
        <v>310</v>
      </c>
      <c r="G1450" s="9" t="s">
        <v>1422</v>
      </c>
      <c r="H1450" s="9" t="s">
        <v>291</v>
      </c>
      <c r="I1450" s="10" t="s">
        <v>1615</v>
      </c>
      <c r="J1450" s="11">
        <v>43979.925000000003</v>
      </c>
      <c r="K1450" t="b">
        <f t="shared" si="110"/>
        <v>1</v>
      </c>
      <c r="L1450" t="b">
        <f t="shared" si="111"/>
        <v>1</v>
      </c>
      <c r="M1450" t="b">
        <f t="shared" si="112"/>
        <v>1</v>
      </c>
      <c r="N1450" t="b">
        <f t="shared" si="113"/>
        <v>1</v>
      </c>
      <c r="O1450" s="13">
        <f t="shared" si="114"/>
        <v>0</v>
      </c>
    </row>
    <row r="1451" spans="1:15" ht="61.2" hidden="1" x14ac:dyDescent="0.3">
      <c r="A1451" s="1" t="s">
        <v>310</v>
      </c>
      <c r="B1451" s="1" t="s">
        <v>1422</v>
      </c>
      <c r="C1451" s="1" t="s">
        <v>286</v>
      </c>
      <c r="D1451" s="2" t="s">
        <v>874</v>
      </c>
      <c r="E1451" s="3">
        <v>43979.925000000003</v>
      </c>
      <c r="F1451" s="8" t="s">
        <v>310</v>
      </c>
      <c r="G1451" s="9" t="s">
        <v>1422</v>
      </c>
      <c r="H1451" s="9" t="s">
        <v>286</v>
      </c>
      <c r="I1451" s="10" t="s">
        <v>874</v>
      </c>
      <c r="J1451" s="11">
        <v>43979.925000000003</v>
      </c>
      <c r="K1451" t="b">
        <f t="shared" si="110"/>
        <v>1</v>
      </c>
      <c r="L1451" t="b">
        <f t="shared" si="111"/>
        <v>1</v>
      </c>
      <c r="M1451" t="b">
        <f t="shared" si="112"/>
        <v>1</v>
      </c>
      <c r="N1451" t="b">
        <f t="shared" si="113"/>
        <v>1</v>
      </c>
      <c r="O1451" s="13">
        <f t="shared" si="114"/>
        <v>0</v>
      </c>
    </row>
    <row r="1452" spans="1:15" ht="51" hidden="1" x14ac:dyDescent="0.3">
      <c r="A1452" s="1" t="s">
        <v>310</v>
      </c>
      <c r="B1452" s="1" t="s">
        <v>1422</v>
      </c>
      <c r="C1452" s="1" t="s">
        <v>1446</v>
      </c>
      <c r="D1452" s="2" t="s">
        <v>1447</v>
      </c>
      <c r="E1452" s="3">
        <v>253228.00044999999</v>
      </c>
      <c r="F1452" s="8" t="s">
        <v>310</v>
      </c>
      <c r="G1452" s="9" t="s">
        <v>1422</v>
      </c>
      <c r="H1452" s="9" t="s">
        <v>1446</v>
      </c>
      <c r="I1452" s="10" t="s">
        <v>1447</v>
      </c>
      <c r="J1452" s="11">
        <v>253228</v>
      </c>
      <c r="K1452" t="b">
        <f t="shared" si="110"/>
        <v>1</v>
      </c>
      <c r="L1452" t="b">
        <f t="shared" si="111"/>
        <v>1</v>
      </c>
      <c r="M1452" t="b">
        <f t="shared" si="112"/>
        <v>1</v>
      </c>
      <c r="N1452" t="b">
        <f t="shared" si="113"/>
        <v>1</v>
      </c>
      <c r="O1452" s="13">
        <f t="shared" si="114"/>
        <v>4.4999999227002263E-4</v>
      </c>
    </row>
    <row r="1453" spans="1:15" ht="61.2" hidden="1" x14ac:dyDescent="0.3">
      <c r="A1453" s="1" t="s">
        <v>310</v>
      </c>
      <c r="B1453" s="1" t="s">
        <v>1422</v>
      </c>
      <c r="C1453" s="1" t="s">
        <v>1448</v>
      </c>
      <c r="D1453" s="2" t="s">
        <v>874</v>
      </c>
      <c r="E1453" s="3">
        <v>253228.00044999999</v>
      </c>
      <c r="F1453" s="8" t="s">
        <v>310</v>
      </c>
      <c r="G1453" s="9" t="s">
        <v>1422</v>
      </c>
      <c r="H1453" s="9" t="s">
        <v>1448</v>
      </c>
      <c r="I1453" s="10" t="s">
        <v>874</v>
      </c>
      <c r="J1453" s="11">
        <v>253228</v>
      </c>
      <c r="K1453" t="b">
        <f t="shared" si="110"/>
        <v>1</v>
      </c>
      <c r="L1453" t="b">
        <f t="shared" si="111"/>
        <v>1</v>
      </c>
      <c r="M1453" t="b">
        <f t="shared" si="112"/>
        <v>1</v>
      </c>
      <c r="N1453" t="b">
        <f t="shared" si="113"/>
        <v>1</v>
      </c>
      <c r="O1453" s="13">
        <f t="shared" si="114"/>
        <v>4.4999999227002263E-4</v>
      </c>
    </row>
    <row r="1454" spans="1:15" ht="71.400000000000006" hidden="1" x14ac:dyDescent="0.3">
      <c r="A1454" s="1" t="s">
        <v>310</v>
      </c>
      <c r="B1454" s="1" t="s">
        <v>1422</v>
      </c>
      <c r="C1454" s="1" t="s">
        <v>429</v>
      </c>
      <c r="D1454" s="2" t="s">
        <v>1449</v>
      </c>
      <c r="E1454" s="3">
        <v>91570.977150000006</v>
      </c>
      <c r="F1454" s="8" t="s">
        <v>310</v>
      </c>
      <c r="G1454" s="9" t="s">
        <v>1422</v>
      </c>
      <c r="H1454" s="9" t="s">
        <v>429</v>
      </c>
      <c r="I1454" s="10" t="s">
        <v>1449</v>
      </c>
      <c r="J1454" s="11">
        <v>91570.976999999999</v>
      </c>
      <c r="K1454" t="b">
        <f t="shared" si="110"/>
        <v>1</v>
      </c>
      <c r="L1454" t="b">
        <f t="shared" si="111"/>
        <v>1</v>
      </c>
      <c r="M1454" t="b">
        <f t="shared" si="112"/>
        <v>1</v>
      </c>
      <c r="N1454" t="b">
        <f t="shared" si="113"/>
        <v>1</v>
      </c>
      <c r="O1454" s="13">
        <f t="shared" si="114"/>
        <v>1.500000071246177E-4</v>
      </c>
    </row>
    <row r="1455" spans="1:15" ht="72" hidden="1" x14ac:dyDescent="0.3">
      <c r="A1455" s="1" t="s">
        <v>310</v>
      </c>
      <c r="B1455" s="1" t="s">
        <v>1422</v>
      </c>
      <c r="C1455" s="1" t="s">
        <v>430</v>
      </c>
      <c r="D1455" s="2" t="s">
        <v>1450</v>
      </c>
      <c r="E1455" s="3">
        <v>91570.977150000006</v>
      </c>
      <c r="F1455" s="8" t="s">
        <v>310</v>
      </c>
      <c r="G1455" s="9" t="s">
        <v>1422</v>
      </c>
      <c r="H1455" s="9" t="s">
        <v>430</v>
      </c>
      <c r="I1455" s="10" t="s">
        <v>1450</v>
      </c>
      <c r="J1455" s="11">
        <v>91570.976999999999</v>
      </c>
      <c r="K1455" t="b">
        <f t="shared" si="110"/>
        <v>1</v>
      </c>
      <c r="L1455" t="b">
        <f t="shared" si="111"/>
        <v>1</v>
      </c>
      <c r="M1455" t="b">
        <f t="shared" si="112"/>
        <v>1</v>
      </c>
      <c r="N1455" t="b">
        <f t="shared" si="113"/>
        <v>1</v>
      </c>
      <c r="O1455" s="13">
        <f t="shared" si="114"/>
        <v>1.500000071246177E-4</v>
      </c>
    </row>
    <row r="1456" spans="1:15" ht="91.8" hidden="1" x14ac:dyDescent="0.3">
      <c r="A1456" s="1" t="s">
        <v>310</v>
      </c>
      <c r="B1456" s="1" t="s">
        <v>1422</v>
      </c>
      <c r="C1456" s="1" t="s">
        <v>1451</v>
      </c>
      <c r="D1456" s="2" t="s">
        <v>1452</v>
      </c>
      <c r="E1456" s="3">
        <v>91570.977150000006</v>
      </c>
      <c r="F1456" s="8" t="s">
        <v>310</v>
      </c>
      <c r="G1456" s="9" t="s">
        <v>1422</v>
      </c>
      <c r="H1456" s="9" t="s">
        <v>1451</v>
      </c>
      <c r="I1456" s="10" t="s">
        <v>1452</v>
      </c>
      <c r="J1456" s="11">
        <v>91570.976999999999</v>
      </c>
      <c r="K1456" t="b">
        <f t="shared" si="110"/>
        <v>1</v>
      </c>
      <c r="L1456" t="b">
        <f t="shared" si="111"/>
        <v>1</v>
      </c>
      <c r="M1456" t="b">
        <f t="shared" si="112"/>
        <v>1</v>
      </c>
      <c r="N1456" t="b">
        <f t="shared" si="113"/>
        <v>1</v>
      </c>
      <c r="O1456" s="13">
        <f t="shared" si="114"/>
        <v>1.500000071246177E-4</v>
      </c>
    </row>
    <row r="1457" spans="1:15" ht="61.2" hidden="1" x14ac:dyDescent="0.3">
      <c r="A1457" s="1" t="s">
        <v>310</v>
      </c>
      <c r="B1457" s="1" t="s">
        <v>1422</v>
      </c>
      <c r="C1457" s="1" t="s">
        <v>269</v>
      </c>
      <c r="D1457" s="2" t="s">
        <v>1597</v>
      </c>
      <c r="E1457" s="3">
        <v>66723.700570000001</v>
      </c>
      <c r="F1457" s="8" t="s">
        <v>310</v>
      </c>
      <c r="G1457" s="9" t="s">
        <v>1422</v>
      </c>
      <c r="H1457" s="9" t="s">
        <v>269</v>
      </c>
      <c r="I1457" s="10" t="s">
        <v>1597</v>
      </c>
      <c r="J1457" s="11">
        <v>66723.701000000001</v>
      </c>
      <c r="K1457" t="b">
        <f t="shared" si="110"/>
        <v>1</v>
      </c>
      <c r="L1457" t="b">
        <f t="shared" si="111"/>
        <v>1</v>
      </c>
      <c r="M1457" t="b">
        <f t="shared" si="112"/>
        <v>1</v>
      </c>
      <c r="N1457" t="b">
        <f t="shared" si="113"/>
        <v>1</v>
      </c>
      <c r="O1457" s="13">
        <f t="shared" si="114"/>
        <v>-4.3000000005122274E-4</v>
      </c>
    </row>
    <row r="1458" spans="1:15" ht="60" hidden="1" x14ac:dyDescent="0.3">
      <c r="A1458" s="1" t="s">
        <v>310</v>
      </c>
      <c r="B1458" s="1" t="s">
        <v>1422</v>
      </c>
      <c r="C1458" s="1" t="s">
        <v>323</v>
      </c>
      <c r="D1458" s="2" t="s">
        <v>1628</v>
      </c>
      <c r="E1458" s="3">
        <v>146.61657</v>
      </c>
      <c r="F1458" s="8" t="s">
        <v>310</v>
      </c>
      <c r="G1458" s="9" t="s">
        <v>1422</v>
      </c>
      <c r="H1458" s="9" t="s">
        <v>323</v>
      </c>
      <c r="I1458" s="10" t="s">
        <v>1628</v>
      </c>
      <c r="J1458" s="11">
        <v>146.61699999999999</v>
      </c>
      <c r="K1458" t="b">
        <f t="shared" si="110"/>
        <v>1</v>
      </c>
      <c r="L1458" t="b">
        <f t="shared" si="111"/>
        <v>1</v>
      </c>
      <c r="M1458" t="b">
        <f t="shared" si="112"/>
        <v>1</v>
      </c>
      <c r="N1458" t="b">
        <f t="shared" si="113"/>
        <v>1</v>
      </c>
      <c r="O1458" s="13">
        <f t="shared" si="114"/>
        <v>-4.2999999999437932E-4</v>
      </c>
    </row>
    <row r="1459" spans="1:15" ht="61.2" hidden="1" x14ac:dyDescent="0.3">
      <c r="A1459" s="1" t="s">
        <v>310</v>
      </c>
      <c r="B1459" s="1" t="s">
        <v>1422</v>
      </c>
      <c r="C1459" s="1" t="s">
        <v>1348</v>
      </c>
      <c r="D1459" s="2" t="s">
        <v>1638</v>
      </c>
      <c r="E1459" s="3">
        <v>146.61657</v>
      </c>
      <c r="F1459" s="8" t="s">
        <v>310</v>
      </c>
      <c r="G1459" s="9" t="s">
        <v>1422</v>
      </c>
      <c r="H1459" s="9" t="s">
        <v>1348</v>
      </c>
      <c r="I1459" s="10" t="s">
        <v>1638</v>
      </c>
      <c r="J1459" s="11">
        <v>146.61699999999999</v>
      </c>
      <c r="K1459" t="b">
        <f t="shared" si="110"/>
        <v>1</v>
      </c>
      <c r="L1459" t="b">
        <f t="shared" si="111"/>
        <v>1</v>
      </c>
      <c r="M1459" t="b">
        <f t="shared" si="112"/>
        <v>1</v>
      </c>
      <c r="N1459" t="b">
        <f t="shared" si="113"/>
        <v>1</v>
      </c>
      <c r="O1459" s="13">
        <f t="shared" si="114"/>
        <v>-4.2999999999437932E-4</v>
      </c>
    </row>
    <row r="1460" spans="1:15" ht="81.599999999999994" hidden="1" x14ac:dyDescent="0.3">
      <c r="A1460" s="1" t="s">
        <v>310</v>
      </c>
      <c r="B1460" s="1" t="s">
        <v>1422</v>
      </c>
      <c r="C1460" s="1" t="s">
        <v>1347</v>
      </c>
      <c r="D1460" s="2" t="s">
        <v>1350</v>
      </c>
      <c r="E1460" s="3">
        <v>146.61657</v>
      </c>
      <c r="F1460" s="8" t="s">
        <v>310</v>
      </c>
      <c r="G1460" s="9" t="s">
        <v>1422</v>
      </c>
      <c r="H1460" s="9" t="s">
        <v>1347</v>
      </c>
      <c r="I1460" s="10" t="s">
        <v>1350</v>
      </c>
      <c r="J1460" s="11">
        <v>146.61699999999999</v>
      </c>
      <c r="K1460" t="b">
        <f t="shared" si="110"/>
        <v>1</v>
      </c>
      <c r="L1460" t="b">
        <f t="shared" si="111"/>
        <v>1</v>
      </c>
      <c r="M1460" t="b">
        <f t="shared" si="112"/>
        <v>1</v>
      </c>
      <c r="N1460" t="b">
        <f t="shared" si="113"/>
        <v>1</v>
      </c>
      <c r="O1460" s="13">
        <f t="shared" si="114"/>
        <v>-4.2999999999437932E-4</v>
      </c>
    </row>
    <row r="1461" spans="1:15" ht="61.2" hidden="1" x14ac:dyDescent="0.3">
      <c r="A1461" s="1" t="s">
        <v>310</v>
      </c>
      <c r="B1461" s="1" t="s">
        <v>1422</v>
      </c>
      <c r="C1461" s="1" t="s">
        <v>292</v>
      </c>
      <c r="D1461" s="2" t="s">
        <v>1616</v>
      </c>
      <c r="E1461" s="3">
        <v>15577.084000000001</v>
      </c>
      <c r="F1461" s="8" t="s">
        <v>310</v>
      </c>
      <c r="G1461" s="9" t="s">
        <v>1422</v>
      </c>
      <c r="H1461" s="9" t="s">
        <v>292</v>
      </c>
      <c r="I1461" s="10" t="s">
        <v>1616</v>
      </c>
      <c r="J1461" s="11">
        <v>15577.084000000001</v>
      </c>
      <c r="K1461" t="b">
        <f t="shared" si="110"/>
        <v>1</v>
      </c>
      <c r="L1461" t="b">
        <f t="shared" si="111"/>
        <v>1</v>
      </c>
      <c r="M1461" t="b">
        <f t="shared" si="112"/>
        <v>1</v>
      </c>
      <c r="N1461" t="b">
        <f t="shared" si="113"/>
        <v>1</v>
      </c>
      <c r="O1461" s="13">
        <f t="shared" si="114"/>
        <v>0</v>
      </c>
    </row>
    <row r="1462" spans="1:15" ht="71.400000000000006" hidden="1" x14ac:dyDescent="0.3">
      <c r="A1462" s="1" t="s">
        <v>310</v>
      </c>
      <c r="B1462" s="1" t="s">
        <v>1422</v>
      </c>
      <c r="C1462" s="1" t="s">
        <v>1352</v>
      </c>
      <c r="D1462" s="10" t="s">
        <v>1639</v>
      </c>
      <c r="E1462" s="3">
        <v>15577.084000000001</v>
      </c>
      <c r="F1462" s="8" t="s">
        <v>310</v>
      </c>
      <c r="G1462" s="9" t="s">
        <v>1422</v>
      </c>
      <c r="H1462" s="9" t="s">
        <v>1352</v>
      </c>
      <c r="I1462" s="10" t="s">
        <v>1639</v>
      </c>
      <c r="J1462" s="11">
        <v>15577.084000000001</v>
      </c>
      <c r="K1462" t="b">
        <f t="shared" si="110"/>
        <v>1</v>
      </c>
      <c r="L1462" t="b">
        <f t="shared" si="111"/>
        <v>1</v>
      </c>
      <c r="M1462" t="b">
        <f t="shared" si="112"/>
        <v>1</v>
      </c>
      <c r="N1462" t="b">
        <f t="shared" si="113"/>
        <v>1</v>
      </c>
      <c r="O1462" s="13">
        <f t="shared" si="114"/>
        <v>0</v>
      </c>
    </row>
    <row r="1463" spans="1:15" ht="72" hidden="1" x14ac:dyDescent="0.3">
      <c r="A1463" s="1" t="s">
        <v>310</v>
      </c>
      <c r="B1463" s="1" t="s">
        <v>1422</v>
      </c>
      <c r="C1463" s="1" t="s">
        <v>1353</v>
      </c>
      <c r="D1463" s="2" t="s">
        <v>1391</v>
      </c>
      <c r="E1463" s="3">
        <v>15577.084000000001</v>
      </c>
      <c r="F1463" s="8" t="s">
        <v>310</v>
      </c>
      <c r="G1463" s="9" t="s">
        <v>1422</v>
      </c>
      <c r="H1463" s="9" t="s">
        <v>1353</v>
      </c>
      <c r="I1463" s="10" t="s">
        <v>1391</v>
      </c>
      <c r="J1463" s="11">
        <v>15577.084000000001</v>
      </c>
      <c r="K1463" t="b">
        <f t="shared" si="110"/>
        <v>1</v>
      </c>
      <c r="L1463" t="b">
        <f t="shared" si="111"/>
        <v>1</v>
      </c>
      <c r="M1463" t="b">
        <f t="shared" si="112"/>
        <v>1</v>
      </c>
      <c r="N1463" t="b">
        <f t="shared" si="113"/>
        <v>1</v>
      </c>
      <c r="O1463" s="13">
        <f t="shared" si="114"/>
        <v>0</v>
      </c>
    </row>
    <row r="1464" spans="1:15" ht="71.400000000000006" hidden="1" x14ac:dyDescent="0.3">
      <c r="A1464" s="1" t="s">
        <v>310</v>
      </c>
      <c r="B1464" s="1" t="s">
        <v>1422</v>
      </c>
      <c r="C1464" s="1" t="s">
        <v>270</v>
      </c>
      <c r="D1464" s="2" t="s">
        <v>1598</v>
      </c>
      <c r="E1464" s="3">
        <v>1000</v>
      </c>
      <c r="F1464" s="8" t="s">
        <v>310</v>
      </c>
      <c r="G1464" s="9" t="s">
        <v>1422</v>
      </c>
      <c r="H1464" s="9" t="s">
        <v>270</v>
      </c>
      <c r="I1464" s="10" t="s">
        <v>1598</v>
      </c>
      <c r="J1464" s="11">
        <v>1000</v>
      </c>
      <c r="K1464" t="b">
        <f t="shared" si="110"/>
        <v>1</v>
      </c>
      <c r="L1464" t="b">
        <f t="shared" si="111"/>
        <v>1</v>
      </c>
      <c r="M1464" t="b">
        <f t="shared" si="112"/>
        <v>1</v>
      </c>
      <c r="N1464" t="b">
        <f t="shared" si="113"/>
        <v>1</v>
      </c>
      <c r="O1464" s="13">
        <f t="shared" si="114"/>
        <v>0</v>
      </c>
    </row>
    <row r="1465" spans="1:15" ht="122.4" hidden="1" x14ac:dyDescent="0.3">
      <c r="A1465" s="1" t="s">
        <v>310</v>
      </c>
      <c r="B1465" s="1" t="s">
        <v>1422</v>
      </c>
      <c r="C1465" s="1" t="s">
        <v>329</v>
      </c>
      <c r="D1465" s="2" t="s">
        <v>1640</v>
      </c>
      <c r="E1465" s="3">
        <v>1000</v>
      </c>
      <c r="F1465" s="8" t="s">
        <v>310</v>
      </c>
      <c r="G1465" s="9" t="s">
        <v>1422</v>
      </c>
      <c r="H1465" s="9" t="s">
        <v>329</v>
      </c>
      <c r="I1465" s="10" t="s">
        <v>1640</v>
      </c>
      <c r="J1465" s="11">
        <v>1000</v>
      </c>
      <c r="K1465" t="b">
        <f t="shared" si="110"/>
        <v>1</v>
      </c>
      <c r="L1465" t="b">
        <f t="shared" si="111"/>
        <v>1</v>
      </c>
      <c r="M1465" t="b">
        <f t="shared" si="112"/>
        <v>1</v>
      </c>
      <c r="N1465" t="b">
        <f t="shared" si="113"/>
        <v>1</v>
      </c>
      <c r="O1465" s="13">
        <f t="shared" si="114"/>
        <v>0</v>
      </c>
    </row>
    <row r="1466" spans="1:15" ht="36" hidden="1" x14ac:dyDescent="0.3">
      <c r="A1466" s="1" t="s">
        <v>310</v>
      </c>
      <c r="B1466" s="1" t="s">
        <v>1422</v>
      </c>
      <c r="C1466" s="1" t="s">
        <v>328</v>
      </c>
      <c r="D1466" s="2" t="s">
        <v>1168</v>
      </c>
      <c r="E1466" s="3">
        <v>1000</v>
      </c>
      <c r="F1466" s="8" t="s">
        <v>310</v>
      </c>
      <c r="G1466" s="9" t="s">
        <v>1422</v>
      </c>
      <c r="H1466" s="9" t="s">
        <v>328</v>
      </c>
      <c r="I1466" s="10" t="s">
        <v>1168</v>
      </c>
      <c r="J1466" s="11">
        <v>1000</v>
      </c>
      <c r="K1466" t="b">
        <f t="shared" si="110"/>
        <v>1</v>
      </c>
      <c r="L1466" t="b">
        <f t="shared" si="111"/>
        <v>1</v>
      </c>
      <c r="M1466" t="b">
        <f t="shared" si="112"/>
        <v>1</v>
      </c>
      <c r="N1466" t="b">
        <f t="shared" si="113"/>
        <v>1</v>
      </c>
      <c r="O1466" s="13">
        <f t="shared" si="114"/>
        <v>0</v>
      </c>
    </row>
    <row r="1467" spans="1:15" ht="91.8" hidden="1" x14ac:dyDescent="0.3">
      <c r="A1467" s="1" t="s">
        <v>310</v>
      </c>
      <c r="B1467" s="1" t="s">
        <v>1422</v>
      </c>
      <c r="C1467" s="1" t="s">
        <v>367</v>
      </c>
      <c r="D1467" s="2" t="s">
        <v>1641</v>
      </c>
      <c r="E1467" s="3">
        <v>50000</v>
      </c>
      <c r="F1467" s="8" t="s">
        <v>310</v>
      </c>
      <c r="G1467" s="9" t="s">
        <v>1422</v>
      </c>
      <c r="H1467" s="9" t="s">
        <v>367</v>
      </c>
      <c r="I1467" s="10" t="s">
        <v>1641</v>
      </c>
      <c r="J1467" s="11">
        <v>50000</v>
      </c>
      <c r="K1467" t="b">
        <f t="shared" si="110"/>
        <v>1</v>
      </c>
      <c r="L1467" t="b">
        <f t="shared" si="111"/>
        <v>1</v>
      </c>
      <c r="M1467" t="b">
        <f t="shared" si="112"/>
        <v>1</v>
      </c>
      <c r="N1467" t="b">
        <f t="shared" si="113"/>
        <v>1</v>
      </c>
      <c r="O1467" s="13">
        <f t="shared" si="114"/>
        <v>0</v>
      </c>
    </row>
    <row r="1468" spans="1:15" ht="81.599999999999994" hidden="1" x14ac:dyDescent="0.3">
      <c r="A1468" s="1" t="s">
        <v>310</v>
      </c>
      <c r="B1468" s="1" t="s">
        <v>1422</v>
      </c>
      <c r="C1468" s="1" t="s">
        <v>1262</v>
      </c>
      <c r="D1468" s="2" t="s">
        <v>1642</v>
      </c>
      <c r="E1468" s="3">
        <v>50000</v>
      </c>
      <c r="F1468" s="8" t="s">
        <v>310</v>
      </c>
      <c r="G1468" s="9" t="s">
        <v>1422</v>
      </c>
      <c r="H1468" s="9" t="s">
        <v>1262</v>
      </c>
      <c r="I1468" s="10" t="s">
        <v>1642</v>
      </c>
      <c r="J1468" s="11">
        <v>50000</v>
      </c>
      <c r="K1468" t="b">
        <f t="shared" si="110"/>
        <v>1</v>
      </c>
      <c r="L1468" t="b">
        <f t="shared" si="111"/>
        <v>1</v>
      </c>
      <c r="M1468" t="b">
        <f t="shared" si="112"/>
        <v>1</v>
      </c>
      <c r="N1468" t="b">
        <f t="shared" si="113"/>
        <v>1</v>
      </c>
      <c r="O1468" s="13">
        <f t="shared" si="114"/>
        <v>0</v>
      </c>
    </row>
    <row r="1469" spans="1:15" ht="51" hidden="1" x14ac:dyDescent="0.3">
      <c r="A1469" s="1" t="s">
        <v>310</v>
      </c>
      <c r="B1469" s="1" t="s">
        <v>1422</v>
      </c>
      <c r="C1469" s="1" t="s">
        <v>1261</v>
      </c>
      <c r="D1469" s="2" t="s">
        <v>1266</v>
      </c>
      <c r="E1469" s="3">
        <v>50000</v>
      </c>
      <c r="F1469" s="8" t="s">
        <v>310</v>
      </c>
      <c r="G1469" s="9" t="s">
        <v>1422</v>
      </c>
      <c r="H1469" s="9" t="s">
        <v>1261</v>
      </c>
      <c r="I1469" s="10" t="s">
        <v>1266</v>
      </c>
      <c r="J1469" s="11">
        <v>50000</v>
      </c>
      <c r="K1469" t="b">
        <f t="shared" si="110"/>
        <v>1</v>
      </c>
      <c r="L1469" t="b">
        <f t="shared" si="111"/>
        <v>1</v>
      </c>
      <c r="M1469" t="b">
        <f t="shared" si="112"/>
        <v>1</v>
      </c>
      <c r="N1469" t="b">
        <f t="shared" si="113"/>
        <v>1</v>
      </c>
      <c r="O1469" s="13">
        <f t="shared" si="114"/>
        <v>0</v>
      </c>
    </row>
    <row r="1470" spans="1:15" ht="51" hidden="1" x14ac:dyDescent="0.3">
      <c r="A1470" s="1" t="s">
        <v>310</v>
      </c>
      <c r="B1470" s="1" t="s">
        <v>1422</v>
      </c>
      <c r="C1470" s="1" t="s">
        <v>62</v>
      </c>
      <c r="D1470" s="2" t="s">
        <v>1196</v>
      </c>
      <c r="E1470" s="3">
        <v>35325.913229999998</v>
      </c>
      <c r="F1470" s="8" t="s">
        <v>310</v>
      </c>
      <c r="G1470" s="9" t="s">
        <v>1422</v>
      </c>
      <c r="H1470" s="9" t="s">
        <v>62</v>
      </c>
      <c r="I1470" s="10" t="s">
        <v>1196</v>
      </c>
      <c r="J1470" s="11">
        <v>35325.913</v>
      </c>
      <c r="K1470" t="b">
        <f t="shared" si="110"/>
        <v>1</v>
      </c>
      <c r="L1470" t="b">
        <f t="shared" si="111"/>
        <v>1</v>
      </c>
      <c r="M1470" t="b">
        <f t="shared" si="112"/>
        <v>1</v>
      </c>
      <c r="N1470" t="b">
        <f t="shared" si="113"/>
        <v>1</v>
      </c>
      <c r="O1470" s="13">
        <f t="shared" si="114"/>
        <v>2.2999999782769009E-4</v>
      </c>
    </row>
    <row r="1471" spans="1:15" ht="71.400000000000006" hidden="1" x14ac:dyDescent="0.3">
      <c r="A1471" s="1" t="s">
        <v>310</v>
      </c>
      <c r="B1471" s="1" t="s">
        <v>1422</v>
      </c>
      <c r="C1471" s="1" t="s">
        <v>527</v>
      </c>
      <c r="D1471" s="2" t="s">
        <v>114</v>
      </c>
      <c r="E1471" s="3">
        <v>35325.913229999998</v>
      </c>
      <c r="F1471" s="8" t="s">
        <v>310</v>
      </c>
      <c r="G1471" s="9" t="s">
        <v>1422</v>
      </c>
      <c r="H1471" s="9" t="s">
        <v>527</v>
      </c>
      <c r="I1471" s="10" t="s">
        <v>114</v>
      </c>
      <c r="J1471" s="11">
        <v>35325.913</v>
      </c>
      <c r="K1471" t="b">
        <f t="shared" si="110"/>
        <v>1</v>
      </c>
      <c r="L1471" t="b">
        <f t="shared" si="111"/>
        <v>1</v>
      </c>
      <c r="M1471" t="b">
        <f t="shared" si="112"/>
        <v>1</v>
      </c>
      <c r="N1471" t="b">
        <f t="shared" si="113"/>
        <v>1</v>
      </c>
      <c r="O1471" s="13">
        <f t="shared" si="114"/>
        <v>2.2999999782769009E-4</v>
      </c>
    </row>
    <row r="1472" spans="1:15" ht="61.2" hidden="1" x14ac:dyDescent="0.3">
      <c r="A1472" s="1" t="s">
        <v>310</v>
      </c>
      <c r="B1472" s="1" t="s">
        <v>1423</v>
      </c>
      <c r="C1472" s="1" t="s">
        <v>269</v>
      </c>
      <c r="D1472" s="2" t="s">
        <v>1597</v>
      </c>
      <c r="E1472" s="3">
        <v>27360.501</v>
      </c>
      <c r="F1472" s="8" t="s">
        <v>310</v>
      </c>
      <c r="G1472" s="9" t="s">
        <v>1423</v>
      </c>
      <c r="H1472" s="9" t="s">
        <v>269</v>
      </c>
      <c r="I1472" s="10" t="s">
        <v>1597</v>
      </c>
      <c r="J1472" s="11">
        <v>27360.501</v>
      </c>
      <c r="K1472" t="b">
        <f t="shared" si="110"/>
        <v>1</v>
      </c>
      <c r="L1472" t="b">
        <f t="shared" si="111"/>
        <v>1</v>
      </c>
      <c r="M1472" t="b">
        <f t="shared" si="112"/>
        <v>1</v>
      </c>
      <c r="N1472" t="b">
        <f t="shared" si="113"/>
        <v>1</v>
      </c>
      <c r="O1472" s="13">
        <f t="shared" si="114"/>
        <v>0</v>
      </c>
    </row>
    <row r="1473" spans="1:15" ht="71.400000000000006" hidden="1" x14ac:dyDescent="0.3">
      <c r="A1473" s="1" t="s">
        <v>310</v>
      </c>
      <c r="B1473" s="1" t="s">
        <v>1423</v>
      </c>
      <c r="C1473" s="1" t="s">
        <v>270</v>
      </c>
      <c r="D1473" s="2" t="s">
        <v>1598</v>
      </c>
      <c r="E1473" s="3">
        <v>2831.7</v>
      </c>
      <c r="F1473" s="8" t="s">
        <v>310</v>
      </c>
      <c r="G1473" s="9" t="s">
        <v>1423</v>
      </c>
      <c r="H1473" s="9" t="s">
        <v>270</v>
      </c>
      <c r="I1473" s="10" t="s">
        <v>1598</v>
      </c>
      <c r="J1473" s="11">
        <v>2831.7</v>
      </c>
      <c r="K1473" t="b">
        <f t="shared" si="110"/>
        <v>1</v>
      </c>
      <c r="L1473" t="b">
        <f t="shared" si="111"/>
        <v>1</v>
      </c>
      <c r="M1473" t="b">
        <f t="shared" si="112"/>
        <v>1</v>
      </c>
      <c r="N1473" t="b">
        <f t="shared" si="113"/>
        <v>1</v>
      </c>
      <c r="O1473" s="13">
        <f t="shared" si="114"/>
        <v>0</v>
      </c>
    </row>
    <row r="1474" spans="1:15" ht="102" hidden="1" x14ac:dyDescent="0.3">
      <c r="A1474" s="1" t="s">
        <v>310</v>
      </c>
      <c r="B1474" s="1" t="s">
        <v>1423</v>
      </c>
      <c r="C1474" s="1" t="s">
        <v>333</v>
      </c>
      <c r="D1474" s="2" t="s">
        <v>1643</v>
      </c>
      <c r="E1474" s="3">
        <v>2831.7</v>
      </c>
      <c r="F1474" s="8" t="s">
        <v>310</v>
      </c>
      <c r="G1474" s="9" t="s">
        <v>1423</v>
      </c>
      <c r="H1474" s="9" t="s">
        <v>333</v>
      </c>
      <c r="I1474" s="10" t="s">
        <v>1643</v>
      </c>
      <c r="J1474" s="11">
        <v>2831.7</v>
      </c>
      <c r="K1474" t="b">
        <f t="shared" si="110"/>
        <v>1</v>
      </c>
      <c r="L1474" t="b">
        <f t="shared" si="111"/>
        <v>1</v>
      </c>
      <c r="M1474" t="b">
        <f t="shared" si="112"/>
        <v>1</v>
      </c>
      <c r="N1474" t="b">
        <f t="shared" si="113"/>
        <v>1</v>
      </c>
      <c r="O1474" s="13">
        <f t="shared" si="114"/>
        <v>0</v>
      </c>
    </row>
    <row r="1475" spans="1:15" ht="91.8" hidden="1" x14ac:dyDescent="0.3">
      <c r="A1475" s="1" t="s">
        <v>310</v>
      </c>
      <c r="B1475" s="1" t="s">
        <v>1423</v>
      </c>
      <c r="C1475" s="1" t="s">
        <v>330</v>
      </c>
      <c r="D1475" s="2" t="s">
        <v>1161</v>
      </c>
      <c r="E1475" s="3">
        <v>1000</v>
      </c>
      <c r="F1475" s="8" t="s">
        <v>310</v>
      </c>
      <c r="G1475" s="9" t="s">
        <v>1423</v>
      </c>
      <c r="H1475" s="9" t="s">
        <v>330</v>
      </c>
      <c r="I1475" s="10" t="s">
        <v>1161</v>
      </c>
      <c r="J1475" s="11">
        <v>1000</v>
      </c>
      <c r="K1475" t="b">
        <f t="shared" ref="K1475:K1538" si="115">EXACT(A1475,F1475)</f>
        <v>1</v>
      </c>
      <c r="L1475" t="b">
        <f t="shared" ref="L1475:L1538" si="116">EXACT(B1475,G1475)</f>
        <v>1</v>
      </c>
      <c r="M1475" t="b">
        <f t="shared" ref="M1475:M1538" si="117">EXACT(C1475,H1475)</f>
        <v>1</v>
      </c>
      <c r="N1475" t="b">
        <f t="shared" ref="N1475:N1538" si="118">EXACT(D1475,I1475)</f>
        <v>1</v>
      </c>
      <c r="O1475" s="13">
        <f t="shared" ref="O1475:O1538" si="119">E1475-J1475</f>
        <v>0</v>
      </c>
    </row>
    <row r="1476" spans="1:15" ht="84" hidden="1" x14ac:dyDescent="0.3">
      <c r="A1476" s="1" t="s">
        <v>310</v>
      </c>
      <c r="B1476" s="1" t="s">
        <v>1423</v>
      </c>
      <c r="C1476" s="1" t="s">
        <v>331</v>
      </c>
      <c r="D1476" s="2" t="s">
        <v>1162</v>
      </c>
      <c r="E1476" s="3">
        <v>1831.7</v>
      </c>
      <c r="F1476" s="8" t="s">
        <v>310</v>
      </c>
      <c r="G1476" s="9" t="s">
        <v>1423</v>
      </c>
      <c r="H1476" s="9" t="s">
        <v>331</v>
      </c>
      <c r="I1476" s="10" t="s">
        <v>1162</v>
      </c>
      <c r="J1476" s="11">
        <v>1831.7</v>
      </c>
      <c r="K1476" t="b">
        <f t="shared" si="115"/>
        <v>1</v>
      </c>
      <c r="L1476" t="b">
        <f t="shared" si="116"/>
        <v>1</v>
      </c>
      <c r="M1476" t="b">
        <f t="shared" si="117"/>
        <v>1</v>
      </c>
      <c r="N1476" t="b">
        <f t="shared" si="118"/>
        <v>1</v>
      </c>
      <c r="O1476" s="13">
        <f t="shared" si="119"/>
        <v>0</v>
      </c>
    </row>
    <row r="1477" spans="1:15" ht="40.799999999999997" hidden="1" x14ac:dyDescent="0.3">
      <c r="A1477" s="1" t="s">
        <v>310</v>
      </c>
      <c r="B1477" s="1" t="s">
        <v>1423</v>
      </c>
      <c r="C1477" s="1" t="s">
        <v>326</v>
      </c>
      <c r="D1477" s="2" t="s">
        <v>1608</v>
      </c>
      <c r="E1477" s="3">
        <v>24528.800999999999</v>
      </c>
      <c r="F1477" s="8" t="s">
        <v>310</v>
      </c>
      <c r="G1477" s="9" t="s">
        <v>1423</v>
      </c>
      <c r="H1477" s="9" t="s">
        <v>326</v>
      </c>
      <c r="I1477" s="10" t="s">
        <v>1608</v>
      </c>
      <c r="J1477" s="11">
        <v>24528.800999999999</v>
      </c>
      <c r="K1477" t="b">
        <f t="shared" si="115"/>
        <v>1</v>
      </c>
      <c r="L1477" t="b">
        <f t="shared" si="116"/>
        <v>1</v>
      </c>
      <c r="M1477" t="b">
        <f t="shared" si="117"/>
        <v>1</v>
      </c>
      <c r="N1477" t="b">
        <f t="shared" si="118"/>
        <v>1</v>
      </c>
      <c r="O1477" s="13">
        <f t="shared" si="119"/>
        <v>0</v>
      </c>
    </row>
    <row r="1478" spans="1:15" ht="112.2" hidden="1" x14ac:dyDescent="0.3">
      <c r="A1478" s="1" t="s">
        <v>310</v>
      </c>
      <c r="B1478" s="1" t="s">
        <v>1423</v>
      </c>
      <c r="C1478" s="1" t="s">
        <v>327</v>
      </c>
      <c r="D1478" s="2" t="s">
        <v>1609</v>
      </c>
      <c r="E1478" s="3">
        <v>24528.800999999999</v>
      </c>
      <c r="F1478" s="8" t="s">
        <v>310</v>
      </c>
      <c r="G1478" s="9" t="s">
        <v>1423</v>
      </c>
      <c r="H1478" s="9" t="s">
        <v>327</v>
      </c>
      <c r="I1478" s="10" t="s">
        <v>1609</v>
      </c>
      <c r="J1478" s="11">
        <v>24528.800999999999</v>
      </c>
      <c r="K1478" t="b">
        <f t="shared" si="115"/>
        <v>1</v>
      </c>
      <c r="L1478" t="b">
        <f t="shared" si="116"/>
        <v>1</v>
      </c>
      <c r="M1478" t="b">
        <f t="shared" si="117"/>
        <v>1</v>
      </c>
      <c r="N1478" t="b">
        <f t="shared" si="118"/>
        <v>1</v>
      </c>
      <c r="O1478" s="13">
        <f t="shared" si="119"/>
        <v>0</v>
      </c>
    </row>
    <row r="1479" spans="1:15" ht="61.2" hidden="1" x14ac:dyDescent="0.3">
      <c r="A1479" s="1" t="s">
        <v>310</v>
      </c>
      <c r="B1479" s="1" t="s">
        <v>1423</v>
      </c>
      <c r="C1479" s="1" t="s">
        <v>332</v>
      </c>
      <c r="D1479" s="2" t="s">
        <v>710</v>
      </c>
      <c r="E1479" s="3">
        <v>24528.800999999999</v>
      </c>
      <c r="F1479" s="8" t="s">
        <v>310</v>
      </c>
      <c r="G1479" s="9" t="s">
        <v>1423</v>
      </c>
      <c r="H1479" s="9" t="s">
        <v>332</v>
      </c>
      <c r="I1479" s="10" t="s">
        <v>710</v>
      </c>
      <c r="J1479" s="11">
        <v>24528.800999999999</v>
      </c>
      <c r="K1479" t="b">
        <f t="shared" si="115"/>
        <v>1</v>
      </c>
      <c r="L1479" t="b">
        <f t="shared" si="116"/>
        <v>1</v>
      </c>
      <c r="M1479" t="b">
        <f t="shared" si="117"/>
        <v>1</v>
      </c>
      <c r="N1479" t="b">
        <f t="shared" si="118"/>
        <v>1</v>
      </c>
      <c r="O1479" s="13">
        <f t="shared" si="119"/>
        <v>0</v>
      </c>
    </row>
    <row r="1480" spans="1:15" ht="61.2" hidden="1" x14ac:dyDescent="0.3">
      <c r="A1480" s="1" t="s">
        <v>310</v>
      </c>
      <c r="B1480" s="1" t="s">
        <v>1423</v>
      </c>
      <c r="C1480" s="1" t="s">
        <v>65</v>
      </c>
      <c r="D1480" s="2" t="s">
        <v>1228</v>
      </c>
      <c r="E1480" s="3">
        <v>48873.5</v>
      </c>
      <c r="F1480" s="8" t="s">
        <v>310</v>
      </c>
      <c r="G1480" s="9" t="s">
        <v>1423</v>
      </c>
      <c r="H1480" s="9" t="s">
        <v>65</v>
      </c>
      <c r="I1480" s="10" t="s">
        <v>1228</v>
      </c>
      <c r="J1480" s="11">
        <v>48873.5</v>
      </c>
      <c r="K1480" t="b">
        <f t="shared" si="115"/>
        <v>1</v>
      </c>
      <c r="L1480" t="b">
        <f t="shared" si="116"/>
        <v>1</v>
      </c>
      <c r="M1480" t="b">
        <f t="shared" si="117"/>
        <v>1</v>
      </c>
      <c r="N1480" t="b">
        <f t="shared" si="118"/>
        <v>1</v>
      </c>
      <c r="O1480" s="13">
        <f t="shared" si="119"/>
        <v>0</v>
      </c>
    </row>
    <row r="1481" spans="1:15" ht="36" hidden="1" x14ac:dyDescent="0.3">
      <c r="A1481" s="1" t="s">
        <v>310</v>
      </c>
      <c r="B1481" s="1" t="s">
        <v>1423</v>
      </c>
      <c r="C1481" s="1" t="s">
        <v>66</v>
      </c>
      <c r="D1481" s="2" t="s">
        <v>1231</v>
      </c>
      <c r="E1481" s="3">
        <v>48873.5</v>
      </c>
      <c r="F1481" s="8" t="s">
        <v>310</v>
      </c>
      <c r="G1481" s="9" t="s">
        <v>1423</v>
      </c>
      <c r="H1481" s="9" t="s">
        <v>66</v>
      </c>
      <c r="I1481" s="10" t="s">
        <v>1231</v>
      </c>
      <c r="J1481" s="11">
        <v>48873.5</v>
      </c>
      <c r="K1481" t="b">
        <f t="shared" si="115"/>
        <v>1</v>
      </c>
      <c r="L1481" t="b">
        <f t="shared" si="116"/>
        <v>1</v>
      </c>
      <c r="M1481" t="b">
        <f t="shared" si="117"/>
        <v>1</v>
      </c>
      <c r="N1481" t="b">
        <f t="shared" si="118"/>
        <v>1</v>
      </c>
      <c r="O1481" s="13">
        <f t="shared" si="119"/>
        <v>0</v>
      </c>
    </row>
    <row r="1482" spans="1:15" ht="51" hidden="1" x14ac:dyDescent="0.3">
      <c r="A1482" s="1" t="s">
        <v>310</v>
      </c>
      <c r="B1482" s="1" t="s">
        <v>1423</v>
      </c>
      <c r="C1482" s="1" t="s">
        <v>67</v>
      </c>
      <c r="D1482" s="2" t="s">
        <v>1221</v>
      </c>
      <c r="E1482" s="3">
        <v>45660</v>
      </c>
      <c r="F1482" s="8" t="s">
        <v>310</v>
      </c>
      <c r="G1482" s="9" t="s">
        <v>1423</v>
      </c>
      <c r="H1482" s="9" t="s">
        <v>67</v>
      </c>
      <c r="I1482" s="10" t="s">
        <v>1221</v>
      </c>
      <c r="J1482" s="11">
        <v>45660</v>
      </c>
      <c r="K1482" t="b">
        <f t="shared" si="115"/>
        <v>1</v>
      </c>
      <c r="L1482" t="b">
        <f t="shared" si="116"/>
        <v>1</v>
      </c>
      <c r="M1482" t="b">
        <f t="shared" si="117"/>
        <v>1</v>
      </c>
      <c r="N1482" t="b">
        <f t="shared" si="118"/>
        <v>1</v>
      </c>
      <c r="O1482" s="13">
        <f t="shared" si="119"/>
        <v>0</v>
      </c>
    </row>
    <row r="1483" spans="1:15" ht="40.799999999999997" hidden="1" x14ac:dyDescent="0.3">
      <c r="A1483" s="1" t="s">
        <v>310</v>
      </c>
      <c r="B1483" s="1" t="s">
        <v>1423</v>
      </c>
      <c r="C1483" s="1" t="s">
        <v>69</v>
      </c>
      <c r="D1483" s="2" t="s">
        <v>1222</v>
      </c>
      <c r="E1483" s="3">
        <v>3213.5</v>
      </c>
      <c r="F1483" s="8" t="s">
        <v>310</v>
      </c>
      <c r="G1483" s="9" t="s">
        <v>1423</v>
      </c>
      <c r="H1483" s="9" t="s">
        <v>69</v>
      </c>
      <c r="I1483" s="10" t="s">
        <v>1222</v>
      </c>
      <c r="J1483" s="11">
        <v>3213.5</v>
      </c>
      <c r="K1483" t="b">
        <f t="shared" si="115"/>
        <v>1</v>
      </c>
      <c r="L1483" t="b">
        <f t="shared" si="116"/>
        <v>1</v>
      </c>
      <c r="M1483" t="b">
        <f t="shared" si="117"/>
        <v>1</v>
      </c>
      <c r="N1483" t="b">
        <f t="shared" si="118"/>
        <v>1</v>
      </c>
      <c r="O1483" s="13">
        <f t="shared" si="119"/>
        <v>0</v>
      </c>
    </row>
    <row r="1484" spans="1:15" ht="71.400000000000006" hidden="1" x14ac:dyDescent="0.3">
      <c r="A1484" s="1" t="s">
        <v>310</v>
      </c>
      <c r="B1484" s="1" t="s">
        <v>1423</v>
      </c>
      <c r="C1484" s="1" t="s">
        <v>79</v>
      </c>
      <c r="D1484" s="2" t="s">
        <v>1232</v>
      </c>
      <c r="E1484" s="3">
        <v>3246.4592400000001</v>
      </c>
      <c r="F1484" s="8" t="s">
        <v>310</v>
      </c>
      <c r="G1484" s="9" t="s">
        <v>1423</v>
      </c>
      <c r="H1484" s="9" t="s">
        <v>79</v>
      </c>
      <c r="I1484" s="10" t="s">
        <v>1232</v>
      </c>
      <c r="J1484" s="11">
        <v>3246.4589999999998</v>
      </c>
      <c r="K1484" t="b">
        <f t="shared" si="115"/>
        <v>1</v>
      </c>
      <c r="L1484" t="b">
        <f t="shared" si="116"/>
        <v>1</v>
      </c>
      <c r="M1484" t="b">
        <f t="shared" si="117"/>
        <v>1</v>
      </c>
      <c r="N1484" t="b">
        <f t="shared" si="118"/>
        <v>1</v>
      </c>
      <c r="O1484" s="13">
        <f t="shared" si="119"/>
        <v>2.4000000030355295E-4</v>
      </c>
    </row>
    <row r="1485" spans="1:15" ht="51" hidden="1" x14ac:dyDescent="0.3">
      <c r="A1485" s="1" t="s">
        <v>310</v>
      </c>
      <c r="B1485" s="1" t="s">
        <v>1423</v>
      </c>
      <c r="C1485" s="1" t="s">
        <v>86</v>
      </c>
      <c r="D1485" s="2" t="s">
        <v>1233</v>
      </c>
      <c r="E1485" s="3">
        <v>3246.4592400000001</v>
      </c>
      <c r="F1485" s="8" t="s">
        <v>310</v>
      </c>
      <c r="G1485" s="9" t="s">
        <v>1423</v>
      </c>
      <c r="H1485" s="9" t="s">
        <v>86</v>
      </c>
      <c r="I1485" s="10" t="s">
        <v>1233</v>
      </c>
      <c r="J1485" s="11">
        <v>3246.4589999999998</v>
      </c>
      <c r="K1485" t="b">
        <f t="shared" si="115"/>
        <v>1</v>
      </c>
      <c r="L1485" t="b">
        <f t="shared" si="116"/>
        <v>1</v>
      </c>
      <c r="M1485" t="b">
        <f t="shared" si="117"/>
        <v>1</v>
      </c>
      <c r="N1485" t="b">
        <f t="shared" si="118"/>
        <v>1</v>
      </c>
      <c r="O1485" s="13">
        <f t="shared" si="119"/>
        <v>2.4000000030355295E-4</v>
      </c>
    </row>
    <row r="1486" spans="1:15" ht="40.799999999999997" hidden="1" x14ac:dyDescent="0.3">
      <c r="A1486" s="1" t="s">
        <v>310</v>
      </c>
      <c r="B1486" s="1" t="s">
        <v>1423</v>
      </c>
      <c r="C1486" s="1" t="s">
        <v>87</v>
      </c>
      <c r="D1486" s="2" t="s">
        <v>1234</v>
      </c>
      <c r="E1486" s="3">
        <v>3246.4592400000001</v>
      </c>
      <c r="F1486" s="8" t="s">
        <v>310</v>
      </c>
      <c r="G1486" s="9" t="s">
        <v>1423</v>
      </c>
      <c r="H1486" s="9" t="s">
        <v>87</v>
      </c>
      <c r="I1486" s="10" t="s">
        <v>1234</v>
      </c>
      <c r="J1486" s="11">
        <v>3246.4589999999998</v>
      </c>
      <c r="K1486" t="b">
        <f t="shared" si="115"/>
        <v>1</v>
      </c>
      <c r="L1486" t="b">
        <f t="shared" si="116"/>
        <v>1</v>
      </c>
      <c r="M1486" t="b">
        <f t="shared" si="117"/>
        <v>1</v>
      </c>
      <c r="N1486" t="b">
        <f t="shared" si="118"/>
        <v>1</v>
      </c>
      <c r="O1486" s="13">
        <f t="shared" si="119"/>
        <v>2.4000000030355295E-4</v>
      </c>
    </row>
    <row r="1487" spans="1:15" ht="40.799999999999997" hidden="1" x14ac:dyDescent="0.3">
      <c r="A1487" s="1" t="s">
        <v>310</v>
      </c>
      <c r="B1487" s="1" t="s">
        <v>1415</v>
      </c>
      <c r="C1487" s="1" t="s">
        <v>335</v>
      </c>
      <c r="D1487" s="2" t="s">
        <v>1644</v>
      </c>
      <c r="E1487" s="3">
        <v>4680.8495999999996</v>
      </c>
      <c r="F1487" s="8" t="s">
        <v>310</v>
      </c>
      <c r="G1487" s="9" t="s">
        <v>1415</v>
      </c>
      <c r="H1487" s="9" t="s">
        <v>335</v>
      </c>
      <c r="I1487" s="10" t="s">
        <v>1644</v>
      </c>
      <c r="J1487" s="11">
        <v>4680.8500000000004</v>
      </c>
      <c r="K1487" t="b">
        <f t="shared" si="115"/>
        <v>1</v>
      </c>
      <c r="L1487" t="b">
        <f t="shared" si="116"/>
        <v>1</v>
      </c>
      <c r="M1487" t="b">
        <f t="shared" si="117"/>
        <v>1</v>
      </c>
      <c r="N1487" t="b">
        <f t="shared" si="118"/>
        <v>1</v>
      </c>
      <c r="O1487" s="13">
        <f t="shared" si="119"/>
        <v>-4.0000000080908649E-4</v>
      </c>
    </row>
    <row r="1488" spans="1:15" ht="30.6" hidden="1" x14ac:dyDescent="0.3">
      <c r="A1488" s="1" t="s">
        <v>310</v>
      </c>
      <c r="B1488" s="1" t="s">
        <v>1415</v>
      </c>
      <c r="C1488" s="1" t="s">
        <v>336</v>
      </c>
      <c r="D1488" s="2" t="s">
        <v>1645</v>
      </c>
      <c r="E1488" s="3">
        <v>4680.8495999999996</v>
      </c>
      <c r="F1488" s="8" t="s">
        <v>310</v>
      </c>
      <c r="G1488" s="9" t="s">
        <v>1415</v>
      </c>
      <c r="H1488" s="9" t="s">
        <v>336</v>
      </c>
      <c r="I1488" s="10" t="s">
        <v>1645</v>
      </c>
      <c r="J1488" s="11">
        <v>4680.8500000000004</v>
      </c>
      <c r="K1488" t="b">
        <f t="shared" si="115"/>
        <v>1</v>
      </c>
      <c r="L1488" t="b">
        <f t="shared" si="116"/>
        <v>1</v>
      </c>
      <c r="M1488" t="b">
        <f t="shared" si="117"/>
        <v>1</v>
      </c>
      <c r="N1488" t="b">
        <f t="shared" si="118"/>
        <v>1</v>
      </c>
      <c r="O1488" s="13">
        <f t="shared" si="119"/>
        <v>-4.0000000080908649E-4</v>
      </c>
    </row>
    <row r="1489" spans="1:15" ht="102" hidden="1" x14ac:dyDescent="0.3">
      <c r="A1489" s="1" t="s">
        <v>310</v>
      </c>
      <c r="B1489" s="1" t="s">
        <v>1415</v>
      </c>
      <c r="C1489" s="1" t="s">
        <v>337</v>
      </c>
      <c r="D1489" s="2" t="s">
        <v>1646</v>
      </c>
      <c r="E1489" s="3">
        <v>4680.8495999999996</v>
      </c>
      <c r="F1489" s="8" t="s">
        <v>310</v>
      </c>
      <c r="G1489" s="9" t="s">
        <v>1415</v>
      </c>
      <c r="H1489" s="9" t="s">
        <v>337</v>
      </c>
      <c r="I1489" s="10" t="s">
        <v>1646</v>
      </c>
      <c r="J1489" s="11">
        <v>4680.8500000000004</v>
      </c>
      <c r="K1489" t="b">
        <f t="shared" si="115"/>
        <v>1</v>
      </c>
      <c r="L1489" t="b">
        <f t="shared" si="116"/>
        <v>1</v>
      </c>
      <c r="M1489" t="b">
        <f t="shared" si="117"/>
        <v>1</v>
      </c>
      <c r="N1489" t="b">
        <f t="shared" si="118"/>
        <v>1</v>
      </c>
      <c r="O1489" s="13">
        <f t="shared" si="119"/>
        <v>-4.0000000080908649E-4</v>
      </c>
    </row>
    <row r="1490" spans="1:15" ht="84" hidden="1" x14ac:dyDescent="0.3">
      <c r="A1490" s="1" t="s">
        <v>310</v>
      </c>
      <c r="B1490" s="1" t="s">
        <v>1415</v>
      </c>
      <c r="C1490" s="1" t="s">
        <v>334</v>
      </c>
      <c r="D1490" s="2" t="s">
        <v>1123</v>
      </c>
      <c r="E1490" s="3">
        <v>4680.8495999999996</v>
      </c>
      <c r="F1490" s="8" t="s">
        <v>310</v>
      </c>
      <c r="G1490" s="9" t="s">
        <v>1415</v>
      </c>
      <c r="H1490" s="9" t="s">
        <v>334</v>
      </c>
      <c r="I1490" s="10" t="s">
        <v>1123</v>
      </c>
      <c r="J1490" s="11">
        <v>4680.8500000000004</v>
      </c>
      <c r="K1490" t="b">
        <f t="shared" si="115"/>
        <v>1</v>
      </c>
      <c r="L1490" t="b">
        <f t="shared" si="116"/>
        <v>1</v>
      </c>
      <c r="M1490" t="b">
        <f t="shared" si="117"/>
        <v>1</v>
      </c>
      <c r="N1490" t="b">
        <f t="shared" si="118"/>
        <v>1</v>
      </c>
      <c r="O1490" s="13">
        <f t="shared" si="119"/>
        <v>-4.0000000080908649E-4</v>
      </c>
    </row>
    <row r="1491" spans="1:15" ht="51" hidden="1" x14ac:dyDescent="0.3">
      <c r="A1491" s="1" t="s">
        <v>338</v>
      </c>
      <c r="B1491" s="1" t="s">
        <v>1393</v>
      </c>
      <c r="C1491" s="1" t="s">
        <v>62</v>
      </c>
      <c r="D1491" s="2" t="s">
        <v>1196</v>
      </c>
      <c r="E1491" s="3">
        <v>41696.076690000002</v>
      </c>
      <c r="F1491" s="8" t="s">
        <v>338</v>
      </c>
      <c r="G1491" s="9" t="s">
        <v>1393</v>
      </c>
      <c r="H1491" s="9" t="s">
        <v>62</v>
      </c>
      <c r="I1491" s="10" t="s">
        <v>1196</v>
      </c>
      <c r="J1491" s="11">
        <v>41696.076999999997</v>
      </c>
      <c r="K1491" t="b">
        <f t="shared" si="115"/>
        <v>1</v>
      </c>
      <c r="L1491" t="b">
        <f t="shared" si="116"/>
        <v>1</v>
      </c>
      <c r="M1491" t="b">
        <f t="shared" si="117"/>
        <v>1</v>
      </c>
      <c r="N1491" t="b">
        <f t="shared" si="118"/>
        <v>1</v>
      </c>
      <c r="O1491" s="13">
        <f t="shared" si="119"/>
        <v>-3.0999999580672011E-4</v>
      </c>
    </row>
    <row r="1492" spans="1:15" ht="24" hidden="1" x14ac:dyDescent="0.3">
      <c r="A1492" s="1" t="s">
        <v>338</v>
      </c>
      <c r="B1492" s="1" t="s">
        <v>1393</v>
      </c>
      <c r="C1492" s="1" t="s">
        <v>63</v>
      </c>
      <c r="D1492" s="2" t="s">
        <v>115</v>
      </c>
      <c r="E1492" s="3">
        <v>41696.076690000002</v>
      </c>
      <c r="F1492" s="8" t="s">
        <v>338</v>
      </c>
      <c r="G1492" s="9" t="s">
        <v>1393</v>
      </c>
      <c r="H1492" s="9" t="s">
        <v>63</v>
      </c>
      <c r="I1492" s="10" t="s">
        <v>115</v>
      </c>
      <c r="J1492" s="11">
        <v>41696.076999999997</v>
      </c>
      <c r="K1492" t="b">
        <f t="shared" si="115"/>
        <v>1</v>
      </c>
      <c r="L1492" t="b">
        <f t="shared" si="116"/>
        <v>1</v>
      </c>
      <c r="M1492" t="b">
        <f t="shared" si="117"/>
        <v>1</v>
      </c>
      <c r="N1492" t="b">
        <f t="shared" si="118"/>
        <v>1</v>
      </c>
      <c r="O1492" s="13">
        <f t="shared" si="119"/>
        <v>-3.0999999580672011E-4</v>
      </c>
    </row>
    <row r="1493" spans="1:15" ht="36" hidden="1" x14ac:dyDescent="0.3">
      <c r="A1493" s="1" t="s">
        <v>338</v>
      </c>
      <c r="B1493" s="1" t="s">
        <v>1393</v>
      </c>
      <c r="C1493" s="1" t="s">
        <v>339</v>
      </c>
      <c r="D1493" s="2" t="s">
        <v>117</v>
      </c>
      <c r="E1493" s="3">
        <v>41545.476690000003</v>
      </c>
      <c r="F1493" s="8" t="s">
        <v>338</v>
      </c>
      <c r="G1493" s="9" t="s">
        <v>1393</v>
      </c>
      <c r="H1493" s="9" t="s">
        <v>339</v>
      </c>
      <c r="I1493" s="10" t="s">
        <v>117</v>
      </c>
      <c r="J1493" s="11">
        <v>41545.476999999999</v>
      </c>
      <c r="K1493" t="b">
        <f t="shared" si="115"/>
        <v>1</v>
      </c>
      <c r="L1493" t="b">
        <f t="shared" si="116"/>
        <v>1</v>
      </c>
      <c r="M1493" t="b">
        <f t="shared" si="117"/>
        <v>1</v>
      </c>
      <c r="N1493" t="b">
        <f t="shared" si="118"/>
        <v>1</v>
      </c>
      <c r="O1493" s="13">
        <f t="shared" si="119"/>
        <v>-3.0999999580672011E-4</v>
      </c>
    </row>
    <row r="1494" spans="1:15" ht="40.799999999999997" hidden="1" x14ac:dyDescent="0.3">
      <c r="A1494" s="1" t="s">
        <v>338</v>
      </c>
      <c r="B1494" s="1" t="s">
        <v>1393</v>
      </c>
      <c r="C1494" s="1" t="s">
        <v>85</v>
      </c>
      <c r="D1494" s="2" t="s">
        <v>119</v>
      </c>
      <c r="E1494" s="3">
        <v>150.6</v>
      </c>
      <c r="F1494" s="8" t="s">
        <v>338</v>
      </c>
      <c r="G1494" s="9" t="s">
        <v>1393</v>
      </c>
      <c r="H1494" s="9" t="s">
        <v>85</v>
      </c>
      <c r="I1494" s="10" t="s">
        <v>119</v>
      </c>
      <c r="J1494" s="11">
        <v>150.6</v>
      </c>
      <c r="K1494" t="b">
        <f t="shared" si="115"/>
        <v>1</v>
      </c>
      <c r="L1494" t="b">
        <f t="shared" si="116"/>
        <v>1</v>
      </c>
      <c r="M1494" t="b">
        <f t="shared" si="117"/>
        <v>1</v>
      </c>
      <c r="N1494" t="b">
        <f t="shared" si="118"/>
        <v>1</v>
      </c>
      <c r="O1494" s="13">
        <f t="shared" si="119"/>
        <v>0</v>
      </c>
    </row>
    <row r="1495" spans="1:15" ht="61.2" hidden="1" x14ac:dyDescent="0.3">
      <c r="A1495" s="1" t="s">
        <v>338</v>
      </c>
      <c r="B1495" s="1" t="s">
        <v>1393</v>
      </c>
      <c r="C1495" s="1" t="s">
        <v>65</v>
      </c>
      <c r="D1495" s="2" t="s">
        <v>1228</v>
      </c>
      <c r="E1495" s="3">
        <v>19155.199999999997</v>
      </c>
      <c r="F1495" s="8" t="s">
        <v>338</v>
      </c>
      <c r="G1495" s="9" t="s">
        <v>1393</v>
      </c>
      <c r="H1495" s="9" t="s">
        <v>65</v>
      </c>
      <c r="I1495" s="10" t="s">
        <v>1228</v>
      </c>
      <c r="J1495" s="11">
        <v>19155.2</v>
      </c>
      <c r="K1495" t="b">
        <f t="shared" si="115"/>
        <v>1</v>
      </c>
      <c r="L1495" t="b">
        <f t="shared" si="116"/>
        <v>1</v>
      </c>
      <c r="M1495" t="b">
        <f t="shared" si="117"/>
        <v>1</v>
      </c>
      <c r="N1495" t="b">
        <f t="shared" si="118"/>
        <v>1</v>
      </c>
      <c r="O1495" s="13">
        <f t="shared" si="119"/>
        <v>0</v>
      </c>
    </row>
    <row r="1496" spans="1:15" ht="36" hidden="1" x14ac:dyDescent="0.3">
      <c r="A1496" s="1" t="s">
        <v>338</v>
      </c>
      <c r="B1496" s="1" t="s">
        <v>1393</v>
      </c>
      <c r="C1496" s="1" t="s">
        <v>66</v>
      </c>
      <c r="D1496" s="2" t="s">
        <v>1231</v>
      </c>
      <c r="E1496" s="3">
        <v>19155.199999999997</v>
      </c>
      <c r="F1496" s="8" t="s">
        <v>338</v>
      </c>
      <c r="G1496" s="9" t="s">
        <v>1393</v>
      </c>
      <c r="H1496" s="9" t="s">
        <v>66</v>
      </c>
      <c r="I1496" s="10" t="s">
        <v>1231</v>
      </c>
      <c r="J1496" s="11">
        <v>19155.2</v>
      </c>
      <c r="K1496" t="b">
        <f t="shared" si="115"/>
        <v>1</v>
      </c>
      <c r="L1496" t="b">
        <f t="shared" si="116"/>
        <v>1</v>
      </c>
      <c r="M1496" t="b">
        <f t="shared" si="117"/>
        <v>1</v>
      </c>
      <c r="N1496" t="b">
        <f t="shared" si="118"/>
        <v>1</v>
      </c>
      <c r="O1496" s="13">
        <f t="shared" si="119"/>
        <v>0</v>
      </c>
    </row>
    <row r="1497" spans="1:15" ht="51" hidden="1" x14ac:dyDescent="0.3">
      <c r="A1497" s="1" t="s">
        <v>338</v>
      </c>
      <c r="B1497" s="1" t="s">
        <v>1393</v>
      </c>
      <c r="C1497" s="1" t="s">
        <v>67</v>
      </c>
      <c r="D1497" s="2" t="s">
        <v>1221</v>
      </c>
      <c r="E1497" s="3">
        <v>17788.599999999999</v>
      </c>
      <c r="F1497" s="8" t="s">
        <v>338</v>
      </c>
      <c r="G1497" s="9" t="s">
        <v>1393</v>
      </c>
      <c r="H1497" s="9" t="s">
        <v>67</v>
      </c>
      <c r="I1497" s="10" t="s">
        <v>1221</v>
      </c>
      <c r="J1497" s="11">
        <v>17788.599999999999</v>
      </c>
      <c r="K1497" t="b">
        <f t="shared" si="115"/>
        <v>1</v>
      </c>
      <c r="L1497" t="b">
        <f t="shared" si="116"/>
        <v>1</v>
      </c>
      <c r="M1497" t="b">
        <f t="shared" si="117"/>
        <v>1</v>
      </c>
      <c r="N1497" t="b">
        <f t="shared" si="118"/>
        <v>1</v>
      </c>
      <c r="O1497" s="13">
        <f t="shared" si="119"/>
        <v>0</v>
      </c>
    </row>
    <row r="1498" spans="1:15" ht="40.799999999999997" hidden="1" x14ac:dyDescent="0.3">
      <c r="A1498" s="1" t="s">
        <v>338</v>
      </c>
      <c r="B1498" s="1" t="s">
        <v>1393</v>
      </c>
      <c r="C1498" s="1" t="s">
        <v>69</v>
      </c>
      <c r="D1498" s="2" t="s">
        <v>1222</v>
      </c>
      <c r="E1498" s="3">
        <v>1366.6</v>
      </c>
      <c r="F1498" s="8" t="s">
        <v>338</v>
      </c>
      <c r="G1498" s="9" t="s">
        <v>1393</v>
      </c>
      <c r="H1498" s="9" t="s">
        <v>69</v>
      </c>
      <c r="I1498" s="10" t="s">
        <v>1222</v>
      </c>
      <c r="J1498" s="11">
        <v>1366.6</v>
      </c>
      <c r="K1498" t="b">
        <f t="shared" si="115"/>
        <v>1</v>
      </c>
      <c r="L1498" t="b">
        <f t="shared" si="116"/>
        <v>1</v>
      </c>
      <c r="M1498" t="b">
        <f t="shared" si="117"/>
        <v>1</v>
      </c>
      <c r="N1498" t="b">
        <f t="shared" si="118"/>
        <v>1</v>
      </c>
      <c r="O1498" s="13">
        <f t="shared" si="119"/>
        <v>0</v>
      </c>
    </row>
    <row r="1499" spans="1:15" ht="81.599999999999994" hidden="1" x14ac:dyDescent="0.3">
      <c r="A1499" s="1" t="s">
        <v>338</v>
      </c>
      <c r="B1499" s="1" t="s">
        <v>1393</v>
      </c>
      <c r="C1499" s="1" t="s">
        <v>341</v>
      </c>
      <c r="D1499" s="2" t="s">
        <v>1253</v>
      </c>
      <c r="E1499" s="3">
        <v>45324.544349999996</v>
      </c>
      <c r="F1499" s="8" t="s">
        <v>338</v>
      </c>
      <c r="G1499" s="9" t="s">
        <v>1393</v>
      </c>
      <c r="H1499" s="9" t="s">
        <v>341</v>
      </c>
      <c r="I1499" s="10" t="s">
        <v>1253</v>
      </c>
      <c r="J1499" s="11">
        <v>45324.544000000002</v>
      </c>
      <c r="K1499" t="b">
        <f t="shared" si="115"/>
        <v>1</v>
      </c>
      <c r="L1499" t="b">
        <f t="shared" si="116"/>
        <v>1</v>
      </c>
      <c r="M1499" t="b">
        <f t="shared" si="117"/>
        <v>1</v>
      </c>
      <c r="N1499" t="b">
        <f t="shared" si="118"/>
        <v>1</v>
      </c>
      <c r="O1499" s="13">
        <f t="shared" si="119"/>
        <v>3.4999999479623511E-4</v>
      </c>
    </row>
    <row r="1500" spans="1:15" ht="91.8" hidden="1" x14ac:dyDescent="0.3">
      <c r="A1500" s="1" t="s">
        <v>338</v>
      </c>
      <c r="B1500" s="1" t="s">
        <v>1393</v>
      </c>
      <c r="C1500" s="1" t="s">
        <v>342</v>
      </c>
      <c r="D1500" s="2" t="s">
        <v>1647</v>
      </c>
      <c r="E1500" s="3">
        <v>45324.544349999996</v>
      </c>
      <c r="F1500" s="8" t="s">
        <v>338</v>
      </c>
      <c r="G1500" s="9" t="s">
        <v>1393</v>
      </c>
      <c r="H1500" s="9" t="s">
        <v>342</v>
      </c>
      <c r="I1500" s="10" t="s">
        <v>1647</v>
      </c>
      <c r="J1500" s="11">
        <v>45324.544000000002</v>
      </c>
      <c r="K1500" t="b">
        <f t="shared" si="115"/>
        <v>1</v>
      </c>
      <c r="L1500" t="b">
        <f t="shared" si="116"/>
        <v>1</v>
      </c>
      <c r="M1500" t="b">
        <f t="shared" si="117"/>
        <v>1</v>
      </c>
      <c r="N1500" t="b">
        <f t="shared" si="118"/>
        <v>1</v>
      </c>
      <c r="O1500" s="13">
        <f t="shared" si="119"/>
        <v>3.4999999479623511E-4</v>
      </c>
    </row>
    <row r="1501" spans="1:15" ht="61.2" hidden="1" x14ac:dyDescent="0.3">
      <c r="A1501" s="1" t="s">
        <v>338</v>
      </c>
      <c r="B1501" s="1" t="s">
        <v>1393</v>
      </c>
      <c r="C1501" s="1" t="s">
        <v>340</v>
      </c>
      <c r="D1501" s="2" t="s">
        <v>710</v>
      </c>
      <c r="E1501" s="3">
        <v>45324.544349999996</v>
      </c>
      <c r="F1501" s="8" t="s">
        <v>338</v>
      </c>
      <c r="G1501" s="9" t="s">
        <v>1393</v>
      </c>
      <c r="H1501" s="9" t="s">
        <v>340</v>
      </c>
      <c r="I1501" s="10" t="s">
        <v>710</v>
      </c>
      <c r="J1501" s="11">
        <v>45324.544000000002</v>
      </c>
      <c r="K1501" t="b">
        <f t="shared" si="115"/>
        <v>1</v>
      </c>
      <c r="L1501" t="b">
        <f t="shared" si="116"/>
        <v>1</v>
      </c>
      <c r="M1501" t="b">
        <f t="shared" si="117"/>
        <v>1</v>
      </c>
      <c r="N1501" t="b">
        <f t="shared" si="118"/>
        <v>1</v>
      </c>
      <c r="O1501" s="13">
        <f t="shared" si="119"/>
        <v>3.4999999479623511E-4</v>
      </c>
    </row>
    <row r="1502" spans="1:15" ht="30.6" hidden="1" x14ac:dyDescent="0.3">
      <c r="A1502" s="1" t="s">
        <v>338</v>
      </c>
      <c r="B1502" s="1" t="s">
        <v>1418</v>
      </c>
      <c r="C1502" s="1" t="s">
        <v>184</v>
      </c>
      <c r="D1502" s="2" t="s">
        <v>1526</v>
      </c>
      <c r="E1502" s="3">
        <v>58487.505999999994</v>
      </c>
      <c r="F1502" s="8" t="s">
        <v>338</v>
      </c>
      <c r="G1502" s="9" t="s">
        <v>1418</v>
      </c>
      <c r="H1502" s="9" t="s">
        <v>184</v>
      </c>
      <c r="I1502" s="10" t="s">
        <v>1526</v>
      </c>
      <c r="J1502" s="11">
        <v>58487.506000000001</v>
      </c>
      <c r="K1502" t="b">
        <f t="shared" si="115"/>
        <v>1</v>
      </c>
      <c r="L1502" t="b">
        <f t="shared" si="116"/>
        <v>1</v>
      </c>
      <c r="M1502" t="b">
        <f t="shared" si="117"/>
        <v>1</v>
      </c>
      <c r="N1502" t="b">
        <f t="shared" si="118"/>
        <v>1</v>
      </c>
      <c r="O1502" s="13">
        <f t="shared" si="119"/>
        <v>0</v>
      </c>
    </row>
    <row r="1503" spans="1:15" ht="112.2" hidden="1" x14ac:dyDescent="0.3">
      <c r="A1503" s="1" t="s">
        <v>338</v>
      </c>
      <c r="B1503" s="1" t="s">
        <v>1418</v>
      </c>
      <c r="C1503" s="1" t="s">
        <v>252</v>
      </c>
      <c r="D1503" s="2" t="s">
        <v>1588</v>
      </c>
      <c r="E1503" s="3">
        <v>58487.505999999994</v>
      </c>
      <c r="F1503" s="8" t="s">
        <v>338</v>
      </c>
      <c r="G1503" s="9" t="s">
        <v>1418</v>
      </c>
      <c r="H1503" s="9" t="s">
        <v>252</v>
      </c>
      <c r="I1503" s="10" t="s">
        <v>1588</v>
      </c>
      <c r="J1503" s="11">
        <v>58487.506000000001</v>
      </c>
      <c r="K1503" t="b">
        <f t="shared" si="115"/>
        <v>1</v>
      </c>
      <c r="L1503" t="b">
        <f t="shared" si="116"/>
        <v>1</v>
      </c>
      <c r="M1503" t="b">
        <f t="shared" si="117"/>
        <v>1</v>
      </c>
      <c r="N1503" t="b">
        <f t="shared" si="118"/>
        <v>1</v>
      </c>
      <c r="O1503" s="13">
        <f t="shared" si="119"/>
        <v>0</v>
      </c>
    </row>
    <row r="1504" spans="1:15" ht="48" hidden="1" x14ac:dyDescent="0.3">
      <c r="A1504" s="1" t="s">
        <v>338</v>
      </c>
      <c r="B1504" s="1" t="s">
        <v>1418</v>
      </c>
      <c r="C1504" s="1" t="s">
        <v>346</v>
      </c>
      <c r="D1504" s="2" t="s">
        <v>1648</v>
      </c>
      <c r="E1504" s="3">
        <v>55416.7</v>
      </c>
      <c r="F1504" s="8" t="s">
        <v>338</v>
      </c>
      <c r="G1504" s="9" t="s">
        <v>1418</v>
      </c>
      <c r="H1504" s="9" t="s">
        <v>346</v>
      </c>
      <c r="I1504" s="10" t="s">
        <v>1648</v>
      </c>
      <c r="J1504" s="11">
        <v>55416.7</v>
      </c>
      <c r="K1504" t="b">
        <f t="shared" si="115"/>
        <v>1</v>
      </c>
      <c r="L1504" t="b">
        <f t="shared" si="116"/>
        <v>1</v>
      </c>
      <c r="M1504" t="b">
        <f t="shared" si="117"/>
        <v>1</v>
      </c>
      <c r="N1504" t="b">
        <f t="shared" si="118"/>
        <v>1</v>
      </c>
      <c r="O1504" s="13">
        <f t="shared" si="119"/>
        <v>0</v>
      </c>
    </row>
    <row r="1505" spans="1:15" ht="72" hidden="1" x14ac:dyDescent="0.3">
      <c r="A1505" s="1" t="s">
        <v>338</v>
      </c>
      <c r="B1505" s="1" t="s">
        <v>1418</v>
      </c>
      <c r="C1505" s="1" t="s">
        <v>343</v>
      </c>
      <c r="D1505" s="2" t="s">
        <v>715</v>
      </c>
      <c r="E1505" s="3">
        <v>55416.7</v>
      </c>
      <c r="F1505" s="8" t="s">
        <v>338</v>
      </c>
      <c r="G1505" s="9" t="s">
        <v>1418</v>
      </c>
      <c r="H1505" s="9" t="s">
        <v>343</v>
      </c>
      <c r="I1505" s="10" t="s">
        <v>715</v>
      </c>
      <c r="J1505" s="11">
        <v>55416.7</v>
      </c>
      <c r="K1505" t="b">
        <f t="shared" si="115"/>
        <v>1</v>
      </c>
      <c r="L1505" t="b">
        <f t="shared" si="116"/>
        <v>1</v>
      </c>
      <c r="M1505" t="b">
        <f t="shared" si="117"/>
        <v>1</v>
      </c>
      <c r="N1505" t="b">
        <f t="shared" si="118"/>
        <v>1</v>
      </c>
      <c r="O1505" s="13">
        <f t="shared" si="119"/>
        <v>0</v>
      </c>
    </row>
    <row r="1506" spans="1:15" ht="91.8" hidden="1" x14ac:dyDescent="0.3">
      <c r="A1506" s="1" t="s">
        <v>338</v>
      </c>
      <c r="B1506" s="1" t="s">
        <v>1418</v>
      </c>
      <c r="C1506" s="1" t="s">
        <v>1354</v>
      </c>
      <c r="D1506" s="2" t="s">
        <v>1649</v>
      </c>
      <c r="E1506" s="3">
        <v>3070.806</v>
      </c>
      <c r="F1506" s="8" t="s">
        <v>338</v>
      </c>
      <c r="G1506" s="9" t="s">
        <v>1418</v>
      </c>
      <c r="H1506" s="9" t="s">
        <v>1354</v>
      </c>
      <c r="I1506" s="10" t="s">
        <v>1649</v>
      </c>
      <c r="J1506" s="11">
        <v>3070.806</v>
      </c>
      <c r="K1506" t="b">
        <f t="shared" si="115"/>
        <v>1</v>
      </c>
      <c r="L1506" t="b">
        <f t="shared" si="116"/>
        <v>1</v>
      </c>
      <c r="M1506" t="b">
        <f t="shared" si="117"/>
        <v>1</v>
      </c>
      <c r="N1506" t="b">
        <f t="shared" si="118"/>
        <v>1</v>
      </c>
      <c r="O1506" s="13">
        <f t="shared" si="119"/>
        <v>0</v>
      </c>
    </row>
    <row r="1507" spans="1:15" ht="24" hidden="1" x14ac:dyDescent="0.3">
      <c r="A1507" s="1" t="s">
        <v>338</v>
      </c>
      <c r="B1507" s="1" t="s">
        <v>1418</v>
      </c>
      <c r="C1507" s="1" t="s">
        <v>1355</v>
      </c>
      <c r="D1507" s="2" t="s">
        <v>1356</v>
      </c>
      <c r="E1507" s="3">
        <v>3070.806</v>
      </c>
      <c r="F1507" s="8" t="s">
        <v>338</v>
      </c>
      <c r="G1507" s="9" t="s">
        <v>1418</v>
      </c>
      <c r="H1507" s="9" t="s">
        <v>1355</v>
      </c>
      <c r="I1507" s="10" t="s">
        <v>1356</v>
      </c>
      <c r="J1507" s="11">
        <v>3070.806</v>
      </c>
      <c r="K1507" t="b">
        <f t="shared" si="115"/>
        <v>1</v>
      </c>
      <c r="L1507" t="b">
        <f t="shared" si="116"/>
        <v>1</v>
      </c>
      <c r="M1507" t="b">
        <f t="shared" si="117"/>
        <v>1</v>
      </c>
      <c r="N1507" t="b">
        <f t="shared" si="118"/>
        <v>1</v>
      </c>
      <c r="O1507" s="13">
        <f t="shared" si="119"/>
        <v>0</v>
      </c>
    </row>
    <row r="1508" spans="1:15" ht="30.6" hidden="1" x14ac:dyDescent="0.3">
      <c r="A1508" s="1" t="s">
        <v>338</v>
      </c>
      <c r="B1508" s="1" t="s">
        <v>1419</v>
      </c>
      <c r="C1508" s="1" t="s">
        <v>184</v>
      </c>
      <c r="D1508" s="2" t="s">
        <v>1526</v>
      </c>
      <c r="E1508" s="3">
        <v>12823.893</v>
      </c>
      <c r="F1508" s="8" t="s">
        <v>338</v>
      </c>
      <c r="G1508" s="9" t="s">
        <v>1419</v>
      </c>
      <c r="H1508" s="9" t="s">
        <v>184</v>
      </c>
      <c r="I1508" s="10" t="s">
        <v>1526</v>
      </c>
      <c r="J1508" s="11">
        <v>12823.893</v>
      </c>
      <c r="K1508" t="b">
        <f t="shared" si="115"/>
        <v>1</v>
      </c>
      <c r="L1508" t="b">
        <f t="shared" si="116"/>
        <v>1</v>
      </c>
      <c r="M1508" t="b">
        <f t="shared" si="117"/>
        <v>1</v>
      </c>
      <c r="N1508" t="b">
        <f t="shared" si="118"/>
        <v>1</v>
      </c>
      <c r="O1508" s="13">
        <f t="shared" si="119"/>
        <v>0</v>
      </c>
    </row>
    <row r="1509" spans="1:15" ht="61.2" hidden="1" x14ac:dyDescent="0.3">
      <c r="A1509" s="1" t="s">
        <v>338</v>
      </c>
      <c r="B1509" s="1" t="s">
        <v>1419</v>
      </c>
      <c r="C1509" s="1" t="s">
        <v>255</v>
      </c>
      <c r="D1509" s="2" t="s">
        <v>1590</v>
      </c>
      <c r="E1509" s="3">
        <v>12823.893</v>
      </c>
      <c r="F1509" s="8" t="s">
        <v>338</v>
      </c>
      <c r="G1509" s="9" t="s">
        <v>1419</v>
      </c>
      <c r="H1509" s="9" t="s">
        <v>255</v>
      </c>
      <c r="I1509" s="10" t="s">
        <v>1590</v>
      </c>
      <c r="J1509" s="11">
        <v>12823.893</v>
      </c>
      <c r="K1509" t="b">
        <f t="shared" si="115"/>
        <v>1</v>
      </c>
      <c r="L1509" t="b">
        <f t="shared" si="116"/>
        <v>1</v>
      </c>
      <c r="M1509" t="b">
        <f t="shared" si="117"/>
        <v>1</v>
      </c>
      <c r="N1509" t="b">
        <f t="shared" si="118"/>
        <v>1</v>
      </c>
      <c r="O1509" s="13">
        <f t="shared" si="119"/>
        <v>0</v>
      </c>
    </row>
    <row r="1510" spans="1:15" ht="91.8" hidden="1" x14ac:dyDescent="0.3">
      <c r="A1510" s="1" t="s">
        <v>338</v>
      </c>
      <c r="B1510" s="1" t="s">
        <v>1419</v>
      </c>
      <c r="C1510" s="1" t="s">
        <v>348</v>
      </c>
      <c r="D1510" s="2" t="s">
        <v>1650</v>
      </c>
      <c r="E1510" s="3">
        <v>12823.893</v>
      </c>
      <c r="F1510" s="8" t="s">
        <v>338</v>
      </c>
      <c r="G1510" s="9" t="s">
        <v>1419</v>
      </c>
      <c r="H1510" s="9" t="s">
        <v>348</v>
      </c>
      <c r="I1510" s="10" t="s">
        <v>1650</v>
      </c>
      <c r="J1510" s="11">
        <v>12823.893</v>
      </c>
      <c r="K1510" t="b">
        <f t="shared" si="115"/>
        <v>1</v>
      </c>
      <c r="L1510" t="b">
        <f t="shared" si="116"/>
        <v>1</v>
      </c>
      <c r="M1510" t="b">
        <f t="shared" si="117"/>
        <v>1</v>
      </c>
      <c r="N1510" t="b">
        <f t="shared" si="118"/>
        <v>1</v>
      </c>
      <c r="O1510" s="13">
        <f t="shared" si="119"/>
        <v>0</v>
      </c>
    </row>
    <row r="1511" spans="1:15" ht="40.799999999999997" hidden="1" x14ac:dyDescent="0.3">
      <c r="A1511" s="1" t="s">
        <v>338</v>
      </c>
      <c r="B1511" s="1" t="s">
        <v>1419</v>
      </c>
      <c r="C1511" s="1" t="s">
        <v>347</v>
      </c>
      <c r="D1511" s="2" t="s">
        <v>725</v>
      </c>
      <c r="E1511" s="3">
        <v>12823.893</v>
      </c>
      <c r="F1511" s="8" t="s">
        <v>338</v>
      </c>
      <c r="G1511" s="9" t="s">
        <v>1419</v>
      </c>
      <c r="H1511" s="9" t="s">
        <v>347</v>
      </c>
      <c r="I1511" s="10" t="s">
        <v>725</v>
      </c>
      <c r="J1511" s="11">
        <v>12823.893</v>
      </c>
      <c r="K1511" t="b">
        <f t="shared" si="115"/>
        <v>1</v>
      </c>
      <c r="L1511" t="b">
        <f t="shared" si="116"/>
        <v>1</v>
      </c>
      <c r="M1511" t="b">
        <f t="shared" si="117"/>
        <v>1</v>
      </c>
      <c r="N1511" t="b">
        <f t="shared" si="118"/>
        <v>1</v>
      </c>
      <c r="O1511" s="13">
        <f t="shared" si="119"/>
        <v>0</v>
      </c>
    </row>
    <row r="1512" spans="1:15" ht="61.2" hidden="1" x14ac:dyDescent="0.3">
      <c r="A1512" s="1" t="s">
        <v>338</v>
      </c>
      <c r="B1512" s="1" t="s">
        <v>1421</v>
      </c>
      <c r="C1512" s="1" t="s">
        <v>269</v>
      </c>
      <c r="D1512" s="2" t="s">
        <v>1597</v>
      </c>
      <c r="E1512" s="3">
        <v>99024.4</v>
      </c>
      <c r="F1512" s="8" t="s">
        <v>338</v>
      </c>
      <c r="G1512" s="9" t="s">
        <v>1421</v>
      </c>
      <c r="H1512" s="9" t="s">
        <v>269</v>
      </c>
      <c r="I1512" s="10" t="s">
        <v>1597</v>
      </c>
      <c r="J1512" s="11">
        <v>99024.4</v>
      </c>
      <c r="K1512" t="b">
        <f t="shared" si="115"/>
        <v>1</v>
      </c>
      <c r="L1512" t="b">
        <f t="shared" si="116"/>
        <v>1</v>
      </c>
      <c r="M1512" t="b">
        <f t="shared" si="117"/>
        <v>1</v>
      </c>
      <c r="N1512" t="b">
        <f t="shared" si="118"/>
        <v>1</v>
      </c>
      <c r="O1512" s="13">
        <f t="shared" si="119"/>
        <v>0</v>
      </c>
    </row>
    <row r="1513" spans="1:15" ht="60" hidden="1" x14ac:dyDescent="0.3">
      <c r="A1513" s="1" t="s">
        <v>338</v>
      </c>
      <c r="B1513" s="1" t="s">
        <v>1421</v>
      </c>
      <c r="C1513" s="1" t="s">
        <v>323</v>
      </c>
      <c r="D1513" s="2" t="s">
        <v>1628</v>
      </c>
      <c r="E1513" s="3">
        <v>99024.4</v>
      </c>
      <c r="F1513" s="8" t="s">
        <v>338</v>
      </c>
      <c r="G1513" s="9" t="s">
        <v>1421</v>
      </c>
      <c r="H1513" s="9" t="s">
        <v>323</v>
      </c>
      <c r="I1513" s="10" t="s">
        <v>1628</v>
      </c>
      <c r="J1513" s="11">
        <v>99024.4</v>
      </c>
      <c r="K1513" t="b">
        <f t="shared" si="115"/>
        <v>1</v>
      </c>
      <c r="L1513" t="b">
        <f t="shared" si="116"/>
        <v>1</v>
      </c>
      <c r="M1513" t="b">
        <f t="shared" si="117"/>
        <v>1</v>
      </c>
      <c r="N1513" t="b">
        <f t="shared" si="118"/>
        <v>1</v>
      </c>
      <c r="O1513" s="13">
        <f t="shared" si="119"/>
        <v>0</v>
      </c>
    </row>
    <row r="1514" spans="1:15" ht="72" hidden="1" x14ac:dyDescent="0.3">
      <c r="A1514" s="1" t="s">
        <v>338</v>
      </c>
      <c r="B1514" s="1" t="s">
        <v>1421</v>
      </c>
      <c r="C1514" s="1" t="s">
        <v>364</v>
      </c>
      <c r="D1514" s="2" t="s">
        <v>1629</v>
      </c>
      <c r="E1514" s="3">
        <v>30493.5</v>
      </c>
      <c r="F1514" s="8" t="s">
        <v>338</v>
      </c>
      <c r="G1514" s="9" t="s">
        <v>1421</v>
      </c>
      <c r="H1514" s="9" t="s">
        <v>364</v>
      </c>
      <c r="I1514" s="10" t="s">
        <v>1629</v>
      </c>
      <c r="J1514" s="11">
        <v>30493.5</v>
      </c>
      <c r="K1514" t="b">
        <f t="shared" si="115"/>
        <v>1</v>
      </c>
      <c r="L1514" t="b">
        <f t="shared" si="116"/>
        <v>1</v>
      </c>
      <c r="M1514" t="b">
        <f t="shared" si="117"/>
        <v>1</v>
      </c>
      <c r="N1514" t="b">
        <f t="shared" si="118"/>
        <v>1</v>
      </c>
      <c r="O1514" s="13">
        <f t="shared" si="119"/>
        <v>0</v>
      </c>
    </row>
    <row r="1515" spans="1:15" ht="40.799999999999997" hidden="1" x14ac:dyDescent="0.3">
      <c r="A1515" s="1" t="s">
        <v>338</v>
      </c>
      <c r="B1515" s="1" t="s">
        <v>1421</v>
      </c>
      <c r="C1515" s="1" t="s">
        <v>350</v>
      </c>
      <c r="D1515" s="2" t="s">
        <v>1141</v>
      </c>
      <c r="E1515" s="3">
        <v>30002.5</v>
      </c>
      <c r="F1515" s="8" t="s">
        <v>338</v>
      </c>
      <c r="G1515" s="9" t="s">
        <v>1421</v>
      </c>
      <c r="H1515" s="9" t="s">
        <v>350</v>
      </c>
      <c r="I1515" s="10" t="s">
        <v>1141</v>
      </c>
      <c r="J1515" s="11">
        <v>30002.5</v>
      </c>
      <c r="K1515" t="b">
        <f t="shared" si="115"/>
        <v>1</v>
      </c>
      <c r="L1515" t="b">
        <f t="shared" si="116"/>
        <v>1</v>
      </c>
      <c r="M1515" t="b">
        <f t="shared" si="117"/>
        <v>1</v>
      </c>
      <c r="N1515" t="b">
        <f t="shared" si="118"/>
        <v>1</v>
      </c>
      <c r="O1515" s="13">
        <f t="shared" si="119"/>
        <v>0</v>
      </c>
    </row>
    <row r="1516" spans="1:15" ht="81.599999999999994" hidden="1" x14ac:dyDescent="0.3">
      <c r="A1516" s="1" t="s">
        <v>338</v>
      </c>
      <c r="B1516" s="1" t="s">
        <v>1421</v>
      </c>
      <c r="C1516" s="1" t="s">
        <v>357</v>
      </c>
      <c r="D1516" s="2" t="s">
        <v>1297</v>
      </c>
      <c r="E1516" s="3">
        <v>58</v>
      </c>
      <c r="F1516" s="8" t="s">
        <v>338</v>
      </c>
      <c r="G1516" s="9" t="s">
        <v>1421</v>
      </c>
      <c r="H1516" s="9" t="s">
        <v>357</v>
      </c>
      <c r="I1516" s="10" t="s">
        <v>1297</v>
      </c>
      <c r="J1516" s="11">
        <v>58</v>
      </c>
      <c r="K1516" t="b">
        <f t="shared" si="115"/>
        <v>1</v>
      </c>
      <c r="L1516" t="b">
        <f t="shared" si="116"/>
        <v>1</v>
      </c>
      <c r="M1516" t="b">
        <f t="shared" si="117"/>
        <v>1</v>
      </c>
      <c r="N1516" t="b">
        <f t="shared" si="118"/>
        <v>1</v>
      </c>
      <c r="O1516" s="13">
        <f t="shared" si="119"/>
        <v>0</v>
      </c>
    </row>
    <row r="1517" spans="1:15" ht="51" hidden="1" x14ac:dyDescent="0.3">
      <c r="A1517" s="1" t="s">
        <v>338</v>
      </c>
      <c r="B1517" s="1" t="s">
        <v>1421</v>
      </c>
      <c r="C1517" s="1" t="s">
        <v>358</v>
      </c>
      <c r="D1517" s="2" t="s">
        <v>1146</v>
      </c>
      <c r="E1517" s="3">
        <v>433</v>
      </c>
      <c r="F1517" s="8" t="s">
        <v>338</v>
      </c>
      <c r="G1517" s="9" t="s">
        <v>1421</v>
      </c>
      <c r="H1517" s="9" t="s">
        <v>358</v>
      </c>
      <c r="I1517" s="10" t="s">
        <v>1146</v>
      </c>
      <c r="J1517" s="11">
        <v>433</v>
      </c>
      <c r="K1517" t="b">
        <f t="shared" si="115"/>
        <v>1</v>
      </c>
      <c r="L1517" t="b">
        <f t="shared" si="116"/>
        <v>1</v>
      </c>
      <c r="M1517" t="b">
        <f t="shared" si="117"/>
        <v>1</v>
      </c>
      <c r="N1517" t="b">
        <f t="shared" si="118"/>
        <v>1</v>
      </c>
      <c r="O1517" s="13">
        <f t="shared" si="119"/>
        <v>0</v>
      </c>
    </row>
    <row r="1518" spans="1:15" ht="71.400000000000006" hidden="1" x14ac:dyDescent="0.3">
      <c r="A1518" s="1" t="s">
        <v>338</v>
      </c>
      <c r="B1518" s="1" t="s">
        <v>1421</v>
      </c>
      <c r="C1518" s="1" t="s">
        <v>365</v>
      </c>
      <c r="D1518" s="2" t="s">
        <v>1633</v>
      </c>
      <c r="E1518" s="3">
        <v>14238</v>
      </c>
      <c r="F1518" s="8" t="s">
        <v>338</v>
      </c>
      <c r="G1518" s="9" t="s">
        <v>1421</v>
      </c>
      <c r="H1518" s="9" t="s">
        <v>365</v>
      </c>
      <c r="I1518" s="10" t="s">
        <v>1633</v>
      </c>
      <c r="J1518" s="11">
        <v>14238</v>
      </c>
      <c r="K1518" t="b">
        <f t="shared" si="115"/>
        <v>1</v>
      </c>
      <c r="L1518" t="b">
        <f t="shared" si="116"/>
        <v>1</v>
      </c>
      <c r="M1518" t="b">
        <f t="shared" si="117"/>
        <v>1</v>
      </c>
      <c r="N1518" t="b">
        <f t="shared" si="118"/>
        <v>1</v>
      </c>
      <c r="O1518" s="13">
        <f t="shared" si="119"/>
        <v>0</v>
      </c>
    </row>
    <row r="1519" spans="1:15" ht="51" hidden="1" x14ac:dyDescent="0.3">
      <c r="A1519" s="1" t="s">
        <v>338</v>
      </c>
      <c r="B1519" s="1" t="s">
        <v>1421</v>
      </c>
      <c r="C1519" s="1" t="s">
        <v>361</v>
      </c>
      <c r="D1519" s="2" t="s">
        <v>1148</v>
      </c>
      <c r="E1519" s="3">
        <v>14238</v>
      </c>
      <c r="F1519" s="8" t="s">
        <v>338</v>
      </c>
      <c r="G1519" s="9" t="s">
        <v>1421</v>
      </c>
      <c r="H1519" s="9" t="s">
        <v>361</v>
      </c>
      <c r="I1519" s="10" t="s">
        <v>1148</v>
      </c>
      <c r="J1519" s="11">
        <v>14238</v>
      </c>
      <c r="K1519" t="b">
        <f t="shared" si="115"/>
        <v>1</v>
      </c>
      <c r="L1519" t="b">
        <f t="shared" si="116"/>
        <v>1</v>
      </c>
      <c r="M1519" t="b">
        <f t="shared" si="117"/>
        <v>1</v>
      </c>
      <c r="N1519" t="b">
        <f t="shared" si="118"/>
        <v>1</v>
      </c>
      <c r="O1519" s="13">
        <f t="shared" si="119"/>
        <v>0</v>
      </c>
    </row>
    <row r="1520" spans="1:15" ht="71.400000000000006" hidden="1" x14ac:dyDescent="0.3">
      <c r="A1520" s="1" t="s">
        <v>338</v>
      </c>
      <c r="B1520" s="1" t="s">
        <v>1421</v>
      </c>
      <c r="C1520" s="1" t="s">
        <v>366</v>
      </c>
      <c r="D1520" s="2" t="s">
        <v>1635</v>
      </c>
      <c r="E1520" s="3">
        <v>54292.9</v>
      </c>
      <c r="F1520" s="8" t="s">
        <v>338</v>
      </c>
      <c r="G1520" s="9" t="s">
        <v>1421</v>
      </c>
      <c r="H1520" s="9" t="s">
        <v>366</v>
      </c>
      <c r="I1520" s="10" t="s">
        <v>1635</v>
      </c>
      <c r="J1520" s="11">
        <v>54292.9</v>
      </c>
      <c r="K1520" t="b">
        <f t="shared" si="115"/>
        <v>1</v>
      </c>
      <c r="L1520" t="b">
        <f t="shared" si="116"/>
        <v>1</v>
      </c>
      <c r="M1520" t="b">
        <f t="shared" si="117"/>
        <v>1</v>
      </c>
      <c r="N1520" t="b">
        <f t="shared" si="118"/>
        <v>1</v>
      </c>
      <c r="O1520" s="13">
        <f t="shared" si="119"/>
        <v>0</v>
      </c>
    </row>
    <row r="1521" spans="1:15" ht="36" hidden="1" x14ac:dyDescent="0.3">
      <c r="A1521" s="1" t="s">
        <v>338</v>
      </c>
      <c r="B1521" s="1" t="s">
        <v>1421</v>
      </c>
      <c r="C1521" s="1" t="s">
        <v>362</v>
      </c>
      <c r="D1521" s="2" t="s">
        <v>1636</v>
      </c>
      <c r="E1521" s="3">
        <v>54292.9</v>
      </c>
      <c r="F1521" s="8" t="s">
        <v>338</v>
      </c>
      <c r="G1521" s="9" t="s">
        <v>1421</v>
      </c>
      <c r="H1521" s="9" t="s">
        <v>362</v>
      </c>
      <c r="I1521" s="10" t="s">
        <v>1636</v>
      </c>
      <c r="J1521" s="11">
        <v>54292.9</v>
      </c>
      <c r="K1521" t="b">
        <f t="shared" si="115"/>
        <v>1</v>
      </c>
      <c r="L1521" t="b">
        <f t="shared" si="116"/>
        <v>1</v>
      </c>
      <c r="M1521" t="b">
        <f t="shared" si="117"/>
        <v>1</v>
      </c>
      <c r="N1521" t="b">
        <f t="shared" si="118"/>
        <v>1</v>
      </c>
      <c r="O1521" s="13">
        <f t="shared" si="119"/>
        <v>0</v>
      </c>
    </row>
    <row r="1522" spans="1:15" ht="51" hidden="1" x14ac:dyDescent="0.3">
      <c r="A1522" s="1" t="s">
        <v>338</v>
      </c>
      <c r="B1522" s="1" t="s">
        <v>1411</v>
      </c>
      <c r="C1522" s="1" t="s">
        <v>917</v>
      </c>
      <c r="D1522" s="2" t="s">
        <v>834</v>
      </c>
      <c r="E1522" s="3">
        <v>800730.39999999991</v>
      </c>
      <c r="F1522" s="8" t="s">
        <v>338</v>
      </c>
      <c r="G1522" s="9" t="s">
        <v>1411</v>
      </c>
      <c r="H1522" s="9" t="s">
        <v>917</v>
      </c>
      <c r="I1522" s="10" t="s">
        <v>834</v>
      </c>
      <c r="J1522" s="11">
        <v>800730.4</v>
      </c>
      <c r="K1522" t="b">
        <f t="shared" si="115"/>
        <v>1</v>
      </c>
      <c r="L1522" t="b">
        <f t="shared" si="116"/>
        <v>1</v>
      </c>
      <c r="M1522" t="b">
        <f t="shared" si="117"/>
        <v>1</v>
      </c>
      <c r="N1522" t="b">
        <f t="shared" si="118"/>
        <v>1</v>
      </c>
      <c r="O1522" s="13">
        <f t="shared" si="119"/>
        <v>0</v>
      </c>
    </row>
    <row r="1523" spans="1:15" ht="61.2" hidden="1" x14ac:dyDescent="0.3">
      <c r="A1523" s="1" t="s">
        <v>338</v>
      </c>
      <c r="B1523" s="1" t="s">
        <v>1411</v>
      </c>
      <c r="C1523" s="1" t="s">
        <v>918</v>
      </c>
      <c r="D1523" s="2" t="s">
        <v>835</v>
      </c>
      <c r="E1523" s="3">
        <v>800730.39999999991</v>
      </c>
      <c r="F1523" s="8" t="s">
        <v>338</v>
      </c>
      <c r="G1523" s="9" t="s">
        <v>1411</v>
      </c>
      <c r="H1523" s="9" t="s">
        <v>918</v>
      </c>
      <c r="I1523" s="10" t="s">
        <v>835</v>
      </c>
      <c r="J1523" s="11">
        <v>800730.4</v>
      </c>
      <c r="K1523" t="b">
        <f t="shared" si="115"/>
        <v>1</v>
      </c>
      <c r="L1523" t="b">
        <f t="shared" si="116"/>
        <v>1</v>
      </c>
      <c r="M1523" t="b">
        <f t="shared" si="117"/>
        <v>1</v>
      </c>
      <c r="N1523" t="b">
        <f t="shared" si="118"/>
        <v>1</v>
      </c>
      <c r="O1523" s="13">
        <f t="shared" si="119"/>
        <v>0</v>
      </c>
    </row>
    <row r="1524" spans="1:15" ht="91.8" hidden="1" x14ac:dyDescent="0.3">
      <c r="A1524" s="1" t="s">
        <v>338</v>
      </c>
      <c r="B1524" s="1" t="s">
        <v>1411</v>
      </c>
      <c r="C1524" s="1" t="s">
        <v>919</v>
      </c>
      <c r="D1524" s="2" t="s">
        <v>836</v>
      </c>
      <c r="E1524" s="3">
        <v>292629.09999999998</v>
      </c>
      <c r="F1524" s="8" t="s">
        <v>338</v>
      </c>
      <c r="G1524" s="9" t="s">
        <v>1411</v>
      </c>
      <c r="H1524" s="9" t="s">
        <v>919</v>
      </c>
      <c r="I1524" s="10" t="s">
        <v>836</v>
      </c>
      <c r="J1524" s="11">
        <v>292629.09999999998</v>
      </c>
      <c r="K1524" t="b">
        <f t="shared" si="115"/>
        <v>1</v>
      </c>
      <c r="L1524" t="b">
        <f t="shared" si="116"/>
        <v>1</v>
      </c>
      <c r="M1524" t="b">
        <f t="shared" si="117"/>
        <v>1</v>
      </c>
      <c r="N1524" t="b">
        <f t="shared" si="118"/>
        <v>1</v>
      </c>
      <c r="O1524" s="13">
        <f t="shared" si="119"/>
        <v>0</v>
      </c>
    </row>
    <row r="1525" spans="1:15" ht="61.2" hidden="1" x14ac:dyDescent="0.3">
      <c r="A1525" s="1" t="s">
        <v>338</v>
      </c>
      <c r="B1525" s="1" t="s">
        <v>1411</v>
      </c>
      <c r="C1525" s="1" t="s">
        <v>912</v>
      </c>
      <c r="D1525" s="2" t="s">
        <v>1330</v>
      </c>
      <c r="E1525" s="3">
        <v>11540.8</v>
      </c>
      <c r="F1525" s="8" t="s">
        <v>338</v>
      </c>
      <c r="G1525" s="9" t="s">
        <v>1411</v>
      </c>
      <c r="H1525" s="9" t="s">
        <v>912</v>
      </c>
      <c r="I1525" s="10" t="s">
        <v>1330</v>
      </c>
      <c r="J1525" s="11">
        <v>11540.8</v>
      </c>
      <c r="K1525" t="b">
        <f t="shared" si="115"/>
        <v>1</v>
      </c>
      <c r="L1525" t="b">
        <f t="shared" si="116"/>
        <v>1</v>
      </c>
      <c r="M1525" t="b">
        <f t="shared" si="117"/>
        <v>1</v>
      </c>
      <c r="N1525" t="b">
        <f t="shared" si="118"/>
        <v>1</v>
      </c>
      <c r="O1525" s="13">
        <f t="shared" si="119"/>
        <v>0</v>
      </c>
    </row>
    <row r="1526" spans="1:15" ht="61.2" hidden="1" x14ac:dyDescent="0.3">
      <c r="A1526" s="1" t="s">
        <v>338</v>
      </c>
      <c r="B1526" s="1" t="s">
        <v>1411</v>
      </c>
      <c r="C1526" s="1" t="s">
        <v>913</v>
      </c>
      <c r="D1526" s="2" t="s">
        <v>1086</v>
      </c>
      <c r="E1526" s="3">
        <v>68901</v>
      </c>
      <c r="F1526" s="8" t="s">
        <v>338</v>
      </c>
      <c r="G1526" s="9" t="s">
        <v>1411</v>
      </c>
      <c r="H1526" s="9" t="s">
        <v>913</v>
      </c>
      <c r="I1526" s="10" t="s">
        <v>1086</v>
      </c>
      <c r="J1526" s="11">
        <v>68901</v>
      </c>
      <c r="K1526" t="b">
        <f t="shared" si="115"/>
        <v>1</v>
      </c>
      <c r="L1526" t="b">
        <f t="shared" si="116"/>
        <v>1</v>
      </c>
      <c r="M1526" t="b">
        <f t="shared" si="117"/>
        <v>1</v>
      </c>
      <c r="N1526" t="b">
        <f t="shared" si="118"/>
        <v>1</v>
      </c>
      <c r="O1526" s="13">
        <f t="shared" si="119"/>
        <v>0</v>
      </c>
    </row>
    <row r="1527" spans="1:15" ht="61.2" hidden="1" x14ac:dyDescent="0.3">
      <c r="A1527" s="1" t="s">
        <v>338</v>
      </c>
      <c r="B1527" s="1" t="s">
        <v>1411</v>
      </c>
      <c r="C1527" s="1" t="s">
        <v>914</v>
      </c>
      <c r="D1527" s="2" t="s">
        <v>1087</v>
      </c>
      <c r="E1527" s="3">
        <v>3930.7</v>
      </c>
      <c r="F1527" s="8" t="s">
        <v>338</v>
      </c>
      <c r="G1527" s="9" t="s">
        <v>1411</v>
      </c>
      <c r="H1527" s="9" t="s">
        <v>914</v>
      </c>
      <c r="I1527" s="10" t="s">
        <v>1087</v>
      </c>
      <c r="J1527" s="11">
        <v>3930.7</v>
      </c>
      <c r="K1527" t="b">
        <f t="shared" si="115"/>
        <v>1</v>
      </c>
      <c r="L1527" t="b">
        <f t="shared" si="116"/>
        <v>1</v>
      </c>
      <c r="M1527" t="b">
        <f t="shared" si="117"/>
        <v>1</v>
      </c>
      <c r="N1527" t="b">
        <f t="shared" si="118"/>
        <v>1</v>
      </c>
      <c r="O1527" s="13">
        <f t="shared" si="119"/>
        <v>0</v>
      </c>
    </row>
    <row r="1528" spans="1:15" ht="156" hidden="1" x14ac:dyDescent="0.3">
      <c r="A1528" s="1" t="s">
        <v>338</v>
      </c>
      <c r="B1528" s="1" t="s">
        <v>1411</v>
      </c>
      <c r="C1528" s="1" t="s">
        <v>916</v>
      </c>
      <c r="D1528" s="2" t="s">
        <v>1091</v>
      </c>
      <c r="E1528" s="3">
        <v>69171</v>
      </c>
      <c r="F1528" s="8" t="s">
        <v>338</v>
      </c>
      <c r="G1528" s="9" t="s">
        <v>1411</v>
      </c>
      <c r="H1528" s="9" t="s">
        <v>916</v>
      </c>
      <c r="I1528" s="10" t="s">
        <v>1091</v>
      </c>
      <c r="J1528" s="11">
        <v>69171</v>
      </c>
      <c r="K1528" t="b">
        <f t="shared" si="115"/>
        <v>1</v>
      </c>
      <c r="L1528" t="b">
        <f t="shared" si="116"/>
        <v>1</v>
      </c>
      <c r="M1528" t="b">
        <f t="shared" si="117"/>
        <v>1</v>
      </c>
      <c r="N1528" t="b">
        <f t="shared" si="118"/>
        <v>1</v>
      </c>
      <c r="O1528" s="13">
        <f t="shared" si="119"/>
        <v>0</v>
      </c>
    </row>
    <row r="1529" spans="1:15" ht="132.6" hidden="1" x14ac:dyDescent="0.3">
      <c r="A1529" s="1" t="s">
        <v>338</v>
      </c>
      <c r="B1529" s="1" t="s">
        <v>1411</v>
      </c>
      <c r="C1529" s="1" t="s">
        <v>1477</v>
      </c>
      <c r="D1529" s="2" t="s">
        <v>1028</v>
      </c>
      <c r="E1529" s="3">
        <v>109008.1</v>
      </c>
      <c r="F1529" s="8" t="s">
        <v>338</v>
      </c>
      <c r="G1529" s="9" t="s">
        <v>1411</v>
      </c>
      <c r="H1529" s="9" t="s">
        <v>1477</v>
      </c>
      <c r="I1529" s="10" t="s">
        <v>1028</v>
      </c>
      <c r="J1529" s="11">
        <v>109008.1</v>
      </c>
      <c r="K1529" t="b">
        <f t="shared" si="115"/>
        <v>1</v>
      </c>
      <c r="L1529" t="b">
        <f t="shared" si="116"/>
        <v>1</v>
      </c>
      <c r="M1529" t="b">
        <f t="shared" si="117"/>
        <v>1</v>
      </c>
      <c r="N1529" t="b">
        <f t="shared" si="118"/>
        <v>1</v>
      </c>
      <c r="O1529" s="13">
        <f t="shared" si="119"/>
        <v>0</v>
      </c>
    </row>
    <row r="1530" spans="1:15" ht="193.8" hidden="1" x14ac:dyDescent="0.3">
      <c r="A1530" s="1" t="s">
        <v>338</v>
      </c>
      <c r="B1530" s="1" t="s">
        <v>1411</v>
      </c>
      <c r="C1530" s="1" t="s">
        <v>1478</v>
      </c>
      <c r="D1530" s="2" t="s">
        <v>1092</v>
      </c>
      <c r="E1530" s="3">
        <v>30077.5</v>
      </c>
      <c r="F1530" s="8" t="s">
        <v>338</v>
      </c>
      <c r="G1530" s="9" t="s">
        <v>1411</v>
      </c>
      <c r="H1530" s="9" t="s">
        <v>1478</v>
      </c>
      <c r="I1530" s="12" t="s">
        <v>1092</v>
      </c>
      <c r="J1530" s="11">
        <v>30077.5</v>
      </c>
      <c r="K1530" t="b">
        <f t="shared" si="115"/>
        <v>1</v>
      </c>
      <c r="L1530" t="b">
        <f t="shared" si="116"/>
        <v>1</v>
      </c>
      <c r="M1530" t="b">
        <f t="shared" si="117"/>
        <v>1</v>
      </c>
      <c r="N1530" t="b">
        <f t="shared" si="118"/>
        <v>1</v>
      </c>
      <c r="O1530" s="13">
        <f t="shared" si="119"/>
        <v>0</v>
      </c>
    </row>
    <row r="1531" spans="1:15" ht="84" hidden="1" x14ac:dyDescent="0.3">
      <c r="A1531" s="1" t="s">
        <v>338</v>
      </c>
      <c r="B1531" s="1" t="s">
        <v>1411</v>
      </c>
      <c r="C1531" s="1" t="s">
        <v>1453</v>
      </c>
      <c r="D1531" s="2" t="s">
        <v>1454</v>
      </c>
      <c r="E1531" s="3">
        <v>508101.3</v>
      </c>
      <c r="F1531" s="8" t="s">
        <v>338</v>
      </c>
      <c r="G1531" s="9" t="s">
        <v>1411</v>
      </c>
      <c r="H1531" s="9" t="s">
        <v>1453</v>
      </c>
      <c r="I1531" s="10" t="s">
        <v>1454</v>
      </c>
      <c r="J1531" s="11">
        <v>508101.3</v>
      </c>
      <c r="K1531" t="b">
        <f t="shared" si="115"/>
        <v>1</v>
      </c>
      <c r="L1531" t="b">
        <f t="shared" si="116"/>
        <v>1</v>
      </c>
      <c r="M1531" t="b">
        <f t="shared" si="117"/>
        <v>1</v>
      </c>
      <c r="N1531" t="b">
        <f t="shared" si="118"/>
        <v>1</v>
      </c>
      <c r="O1531" s="13">
        <f t="shared" si="119"/>
        <v>0</v>
      </c>
    </row>
    <row r="1532" spans="1:15" ht="132.6" hidden="1" x14ac:dyDescent="0.3">
      <c r="A1532" s="1" t="s">
        <v>338</v>
      </c>
      <c r="B1532" s="1" t="s">
        <v>1411</v>
      </c>
      <c r="C1532" s="1" t="s">
        <v>1455</v>
      </c>
      <c r="D1532" s="2" t="s">
        <v>1456</v>
      </c>
      <c r="E1532" s="3">
        <v>508101.3</v>
      </c>
      <c r="F1532" s="8" t="s">
        <v>338</v>
      </c>
      <c r="G1532" s="9" t="s">
        <v>1411</v>
      </c>
      <c r="H1532" s="9" t="s">
        <v>1455</v>
      </c>
      <c r="I1532" s="10" t="s">
        <v>1456</v>
      </c>
      <c r="J1532" s="11">
        <v>508101.3</v>
      </c>
      <c r="K1532" t="b">
        <f t="shared" si="115"/>
        <v>1</v>
      </c>
      <c r="L1532" t="b">
        <f t="shared" si="116"/>
        <v>1</v>
      </c>
      <c r="M1532" t="b">
        <f t="shared" si="117"/>
        <v>1</v>
      </c>
      <c r="N1532" t="b">
        <f t="shared" si="118"/>
        <v>1</v>
      </c>
      <c r="O1532" s="13">
        <f t="shared" si="119"/>
        <v>0</v>
      </c>
    </row>
    <row r="1533" spans="1:15" ht="51" hidden="1" x14ac:dyDescent="0.3">
      <c r="A1533" s="1" t="s">
        <v>338</v>
      </c>
      <c r="B1533" s="1" t="s">
        <v>1412</v>
      </c>
      <c r="C1533" s="1" t="s">
        <v>917</v>
      </c>
      <c r="D1533" s="2" t="s">
        <v>834</v>
      </c>
      <c r="E1533" s="3">
        <v>657611.09300000011</v>
      </c>
      <c r="F1533" s="8" t="s">
        <v>338</v>
      </c>
      <c r="G1533" s="9" t="s">
        <v>1412</v>
      </c>
      <c r="H1533" s="9" t="s">
        <v>917</v>
      </c>
      <c r="I1533" s="10" t="s">
        <v>834</v>
      </c>
      <c r="J1533" s="11">
        <v>657611.09299999999</v>
      </c>
      <c r="K1533" t="b">
        <f t="shared" si="115"/>
        <v>1</v>
      </c>
      <c r="L1533" t="b">
        <f t="shared" si="116"/>
        <v>1</v>
      </c>
      <c r="M1533" t="b">
        <f t="shared" si="117"/>
        <v>1</v>
      </c>
      <c r="N1533" t="b">
        <f t="shared" si="118"/>
        <v>1</v>
      </c>
      <c r="O1533" s="13">
        <f t="shared" si="119"/>
        <v>0</v>
      </c>
    </row>
    <row r="1534" spans="1:15" ht="71.400000000000006" hidden="1" x14ac:dyDescent="0.3">
      <c r="A1534" s="1" t="s">
        <v>338</v>
      </c>
      <c r="B1534" s="1" t="s">
        <v>1412</v>
      </c>
      <c r="C1534" s="1" t="s">
        <v>924</v>
      </c>
      <c r="D1534" s="2" t="s">
        <v>854</v>
      </c>
      <c r="E1534" s="3">
        <v>657611.09300000011</v>
      </c>
      <c r="F1534" s="8" t="s">
        <v>338</v>
      </c>
      <c r="G1534" s="9" t="s">
        <v>1412</v>
      </c>
      <c r="H1534" s="9" t="s">
        <v>924</v>
      </c>
      <c r="I1534" s="10" t="s">
        <v>854</v>
      </c>
      <c r="J1534" s="11">
        <v>657611.09299999999</v>
      </c>
      <c r="K1534" t="b">
        <f t="shared" si="115"/>
        <v>1</v>
      </c>
      <c r="L1534" t="b">
        <f t="shared" si="116"/>
        <v>1</v>
      </c>
      <c r="M1534" t="b">
        <f t="shared" si="117"/>
        <v>1</v>
      </c>
      <c r="N1534" t="b">
        <f t="shared" si="118"/>
        <v>1</v>
      </c>
      <c r="O1534" s="13">
        <f t="shared" si="119"/>
        <v>0</v>
      </c>
    </row>
    <row r="1535" spans="1:15" ht="91.8" hidden="1" x14ac:dyDescent="0.3">
      <c r="A1535" s="1" t="s">
        <v>338</v>
      </c>
      <c r="B1535" s="1" t="s">
        <v>1412</v>
      </c>
      <c r="C1535" s="1" t="s">
        <v>925</v>
      </c>
      <c r="D1535" s="2" t="s">
        <v>855</v>
      </c>
      <c r="E1535" s="3">
        <v>657611.09300000011</v>
      </c>
      <c r="F1535" s="8" t="s">
        <v>338</v>
      </c>
      <c r="G1535" s="9" t="s">
        <v>1412</v>
      </c>
      <c r="H1535" s="9" t="s">
        <v>925</v>
      </c>
      <c r="I1535" s="10" t="s">
        <v>855</v>
      </c>
      <c r="J1535" s="11">
        <v>657611.09299999999</v>
      </c>
      <c r="K1535" t="b">
        <f t="shared" si="115"/>
        <v>1</v>
      </c>
      <c r="L1535" t="b">
        <f t="shared" si="116"/>
        <v>1</v>
      </c>
      <c r="M1535" t="b">
        <f t="shared" si="117"/>
        <v>1</v>
      </c>
      <c r="N1535" t="b">
        <f t="shared" si="118"/>
        <v>1</v>
      </c>
      <c r="O1535" s="13">
        <f t="shared" si="119"/>
        <v>0</v>
      </c>
    </row>
    <row r="1536" spans="1:15" ht="60" hidden="1" x14ac:dyDescent="0.3">
      <c r="A1536" s="1" t="s">
        <v>338</v>
      </c>
      <c r="B1536" s="1" t="s">
        <v>1412</v>
      </c>
      <c r="C1536" s="1" t="s">
        <v>920</v>
      </c>
      <c r="D1536" s="2" t="s">
        <v>1331</v>
      </c>
      <c r="E1536" s="3">
        <v>67890.788</v>
      </c>
      <c r="F1536" s="8" t="s">
        <v>338</v>
      </c>
      <c r="G1536" s="9" t="s">
        <v>1412</v>
      </c>
      <c r="H1536" s="9" t="s">
        <v>920</v>
      </c>
      <c r="I1536" s="10" t="s">
        <v>1331</v>
      </c>
      <c r="J1536" s="11">
        <v>67890.788</v>
      </c>
      <c r="K1536" t="b">
        <f t="shared" si="115"/>
        <v>1</v>
      </c>
      <c r="L1536" t="b">
        <f t="shared" si="116"/>
        <v>1</v>
      </c>
      <c r="M1536" t="b">
        <f t="shared" si="117"/>
        <v>1</v>
      </c>
      <c r="N1536" t="b">
        <f t="shared" si="118"/>
        <v>1</v>
      </c>
      <c r="O1536" s="13">
        <f t="shared" si="119"/>
        <v>0</v>
      </c>
    </row>
    <row r="1537" spans="1:15" ht="48" hidden="1" x14ac:dyDescent="0.3">
      <c r="A1537" s="1" t="s">
        <v>338</v>
      </c>
      <c r="B1537" s="1" t="s">
        <v>1412</v>
      </c>
      <c r="C1537" s="1" t="s">
        <v>1323</v>
      </c>
      <c r="D1537" s="2" t="s">
        <v>1651</v>
      </c>
      <c r="E1537" s="3">
        <v>36656.046999999999</v>
      </c>
      <c r="F1537" s="8" t="s">
        <v>338</v>
      </c>
      <c r="G1537" s="9" t="s">
        <v>1412</v>
      </c>
      <c r="H1537" s="9" t="s">
        <v>1323</v>
      </c>
      <c r="I1537" s="10" t="s">
        <v>1651</v>
      </c>
      <c r="J1537" s="11">
        <v>36656.046999999999</v>
      </c>
      <c r="K1537" t="b">
        <f t="shared" si="115"/>
        <v>1</v>
      </c>
      <c r="L1537" t="b">
        <f t="shared" si="116"/>
        <v>1</v>
      </c>
      <c r="M1537" t="b">
        <f t="shared" si="117"/>
        <v>1</v>
      </c>
      <c r="N1537" t="b">
        <f t="shared" si="118"/>
        <v>1</v>
      </c>
      <c r="O1537" s="13">
        <f t="shared" si="119"/>
        <v>0</v>
      </c>
    </row>
    <row r="1538" spans="1:15" ht="40.799999999999997" hidden="1" x14ac:dyDescent="0.3">
      <c r="A1538" s="1" t="s">
        <v>338</v>
      </c>
      <c r="B1538" s="1" t="s">
        <v>1412</v>
      </c>
      <c r="C1538" s="1" t="s">
        <v>921</v>
      </c>
      <c r="D1538" s="2" t="s">
        <v>1652</v>
      </c>
      <c r="E1538" s="3">
        <v>34459.399999999994</v>
      </c>
      <c r="F1538" s="8" t="s">
        <v>338</v>
      </c>
      <c r="G1538" s="9" t="s">
        <v>1412</v>
      </c>
      <c r="H1538" s="9" t="s">
        <v>921</v>
      </c>
      <c r="I1538" s="10" t="s">
        <v>1652</v>
      </c>
      <c r="J1538" s="11">
        <v>34459.4</v>
      </c>
      <c r="K1538" t="b">
        <f t="shared" si="115"/>
        <v>1</v>
      </c>
      <c r="L1538" t="b">
        <f t="shared" si="116"/>
        <v>1</v>
      </c>
      <c r="M1538" t="b">
        <f t="shared" si="117"/>
        <v>1</v>
      </c>
      <c r="N1538" t="b">
        <f t="shared" si="118"/>
        <v>1</v>
      </c>
      <c r="O1538" s="13">
        <f t="shared" si="119"/>
        <v>0</v>
      </c>
    </row>
    <row r="1539" spans="1:15" ht="48" hidden="1" x14ac:dyDescent="0.3">
      <c r="A1539" s="1" t="s">
        <v>338</v>
      </c>
      <c r="B1539" s="1" t="s">
        <v>1412</v>
      </c>
      <c r="C1539" s="1" t="s">
        <v>922</v>
      </c>
      <c r="D1539" s="2" t="s">
        <v>1653</v>
      </c>
      <c r="E1539" s="3">
        <v>114907.46100000001</v>
      </c>
      <c r="F1539" s="8" t="s">
        <v>338</v>
      </c>
      <c r="G1539" s="9" t="s">
        <v>1412</v>
      </c>
      <c r="H1539" s="9" t="s">
        <v>922</v>
      </c>
      <c r="I1539" s="10" t="s">
        <v>1653</v>
      </c>
      <c r="J1539" s="11">
        <v>114907.461</v>
      </c>
      <c r="K1539" t="b">
        <f t="shared" ref="K1539:K1602" si="120">EXACT(A1539,F1539)</f>
        <v>1</v>
      </c>
      <c r="L1539" t="b">
        <f t="shared" ref="L1539:L1602" si="121">EXACT(B1539,G1539)</f>
        <v>1</v>
      </c>
      <c r="M1539" t="b">
        <f t="shared" ref="M1539:M1602" si="122">EXACT(C1539,H1539)</f>
        <v>1</v>
      </c>
      <c r="N1539" t="b">
        <f t="shared" ref="N1539:N1602" si="123">EXACT(D1539,I1539)</f>
        <v>1</v>
      </c>
      <c r="O1539" s="13">
        <f t="shared" ref="O1539:O1602" si="124">E1539-J1539</f>
        <v>0</v>
      </c>
    </row>
    <row r="1540" spans="1:15" ht="48" hidden="1" x14ac:dyDescent="0.3">
      <c r="A1540" s="1" t="s">
        <v>338</v>
      </c>
      <c r="B1540" s="1" t="s">
        <v>1412</v>
      </c>
      <c r="C1540" s="1" t="s">
        <v>923</v>
      </c>
      <c r="D1540" s="2" t="s">
        <v>1098</v>
      </c>
      <c r="E1540" s="3">
        <v>14483.197</v>
      </c>
      <c r="F1540" s="8" t="s">
        <v>338</v>
      </c>
      <c r="G1540" s="9" t="s">
        <v>1412</v>
      </c>
      <c r="H1540" s="9" t="s">
        <v>923</v>
      </c>
      <c r="I1540" s="10" t="s">
        <v>1098</v>
      </c>
      <c r="J1540" s="11">
        <v>14483.197</v>
      </c>
      <c r="K1540" t="b">
        <f t="shared" si="120"/>
        <v>1</v>
      </c>
      <c r="L1540" t="b">
        <f t="shared" si="121"/>
        <v>1</v>
      </c>
      <c r="M1540" t="b">
        <f t="shared" si="122"/>
        <v>1</v>
      </c>
      <c r="N1540" t="b">
        <f t="shared" si="123"/>
        <v>1</v>
      </c>
      <c r="O1540" s="13">
        <f t="shared" si="124"/>
        <v>0</v>
      </c>
    </row>
    <row r="1541" spans="1:15" ht="132.6" hidden="1" x14ac:dyDescent="0.3">
      <c r="A1541" s="1" t="s">
        <v>338</v>
      </c>
      <c r="B1541" s="1" t="s">
        <v>1412</v>
      </c>
      <c r="C1541" s="1" t="s">
        <v>1479</v>
      </c>
      <c r="D1541" s="2" t="s">
        <v>1028</v>
      </c>
      <c r="E1541" s="3">
        <v>73327.900000000009</v>
      </c>
      <c r="F1541" s="8" t="s">
        <v>338</v>
      </c>
      <c r="G1541" s="9" t="s">
        <v>1412</v>
      </c>
      <c r="H1541" s="9" t="s">
        <v>1479</v>
      </c>
      <c r="I1541" s="10" t="s">
        <v>1028</v>
      </c>
      <c r="J1541" s="11">
        <v>73327.899999999994</v>
      </c>
      <c r="K1541" t="b">
        <f t="shared" si="120"/>
        <v>1</v>
      </c>
      <c r="L1541" t="b">
        <f t="shared" si="121"/>
        <v>1</v>
      </c>
      <c r="M1541" t="b">
        <f t="shared" si="122"/>
        <v>1</v>
      </c>
      <c r="N1541" t="b">
        <f t="shared" si="123"/>
        <v>1</v>
      </c>
      <c r="O1541" s="13">
        <f t="shared" si="124"/>
        <v>0</v>
      </c>
    </row>
    <row r="1542" spans="1:15" ht="173.4" hidden="1" x14ac:dyDescent="0.3">
      <c r="A1542" s="1" t="s">
        <v>338</v>
      </c>
      <c r="B1542" s="1" t="s">
        <v>1412</v>
      </c>
      <c r="C1542" s="1" t="s">
        <v>1480</v>
      </c>
      <c r="D1542" s="2" t="s">
        <v>1654</v>
      </c>
      <c r="E1542" s="3">
        <v>24442.7</v>
      </c>
      <c r="F1542" s="8" t="s">
        <v>338</v>
      </c>
      <c r="G1542" s="9" t="s">
        <v>1412</v>
      </c>
      <c r="H1542" s="9" t="s">
        <v>1480</v>
      </c>
      <c r="I1542" s="10" t="s">
        <v>1654</v>
      </c>
      <c r="J1542" s="11">
        <v>24442.7</v>
      </c>
      <c r="K1542" t="b">
        <f t="shared" si="120"/>
        <v>1</v>
      </c>
      <c r="L1542" t="b">
        <f t="shared" si="121"/>
        <v>1</v>
      </c>
      <c r="M1542" t="b">
        <f t="shared" si="122"/>
        <v>1</v>
      </c>
      <c r="N1542" t="b">
        <f t="shared" si="123"/>
        <v>1</v>
      </c>
      <c r="O1542" s="13">
        <f t="shared" si="124"/>
        <v>0</v>
      </c>
    </row>
    <row r="1543" spans="1:15" ht="173.4" hidden="1" x14ac:dyDescent="0.3">
      <c r="A1543" s="14" t="s">
        <v>338</v>
      </c>
      <c r="B1543" s="1" t="s">
        <v>1412</v>
      </c>
      <c r="C1543" s="1" t="s">
        <v>1244</v>
      </c>
      <c r="D1543" s="2" t="s">
        <v>1258</v>
      </c>
      <c r="E1543" s="3">
        <v>129147.2</v>
      </c>
      <c r="F1543" s="8" t="s">
        <v>338</v>
      </c>
      <c r="G1543" s="9" t="s">
        <v>1412</v>
      </c>
      <c r="H1543" s="9" t="s">
        <v>1244</v>
      </c>
      <c r="I1543" s="12" t="s">
        <v>1258</v>
      </c>
      <c r="J1543" s="11">
        <v>129147.2</v>
      </c>
      <c r="K1543" t="b">
        <f t="shared" si="120"/>
        <v>1</v>
      </c>
      <c r="L1543" t="b">
        <f t="shared" si="121"/>
        <v>1</v>
      </c>
      <c r="M1543" t="b">
        <f t="shared" si="122"/>
        <v>1</v>
      </c>
      <c r="N1543" t="b">
        <f t="shared" si="123"/>
        <v>1</v>
      </c>
      <c r="O1543" s="13">
        <f t="shared" si="124"/>
        <v>0</v>
      </c>
    </row>
    <row r="1544" spans="1:15" ht="216" hidden="1" x14ac:dyDescent="0.3">
      <c r="A1544" s="1" t="s">
        <v>338</v>
      </c>
      <c r="B1544" s="1" t="s">
        <v>1412</v>
      </c>
      <c r="C1544" s="1" t="s">
        <v>1269</v>
      </c>
      <c r="D1544" s="2" t="s">
        <v>1274</v>
      </c>
      <c r="E1544" s="3">
        <v>10287.200000000001</v>
      </c>
      <c r="F1544" s="8" t="s">
        <v>338</v>
      </c>
      <c r="G1544" s="9" t="s">
        <v>1412</v>
      </c>
      <c r="H1544" s="9" t="s">
        <v>1269</v>
      </c>
      <c r="I1544" s="12" t="s">
        <v>1274</v>
      </c>
      <c r="J1544" s="11">
        <v>10287.200000000001</v>
      </c>
      <c r="K1544" t="b">
        <f t="shared" si="120"/>
        <v>1</v>
      </c>
      <c r="L1544" t="b">
        <f t="shared" si="121"/>
        <v>1</v>
      </c>
      <c r="M1544" t="b">
        <f t="shared" si="122"/>
        <v>1</v>
      </c>
      <c r="N1544" t="b">
        <f t="shared" si="123"/>
        <v>1</v>
      </c>
      <c r="O1544" s="13">
        <f t="shared" si="124"/>
        <v>0</v>
      </c>
    </row>
    <row r="1545" spans="1:15" ht="214.2" hidden="1" x14ac:dyDescent="0.3">
      <c r="A1545" s="1" t="s">
        <v>338</v>
      </c>
      <c r="B1545" s="1" t="s">
        <v>1412</v>
      </c>
      <c r="C1545" s="1" t="s">
        <v>1320</v>
      </c>
      <c r="D1545" s="2" t="s">
        <v>1655</v>
      </c>
      <c r="E1545" s="3">
        <v>152009.20000000001</v>
      </c>
      <c r="F1545" s="8" t="s">
        <v>338</v>
      </c>
      <c r="G1545" s="9" t="s">
        <v>1412</v>
      </c>
      <c r="H1545" s="9" t="s">
        <v>1320</v>
      </c>
      <c r="I1545" s="12" t="s">
        <v>1655</v>
      </c>
      <c r="J1545" s="11">
        <v>152009.20000000001</v>
      </c>
      <c r="K1545" t="b">
        <f t="shared" si="120"/>
        <v>1</v>
      </c>
      <c r="L1545" t="b">
        <f t="shared" si="121"/>
        <v>1</v>
      </c>
      <c r="M1545" t="b">
        <f t="shared" si="122"/>
        <v>1</v>
      </c>
      <c r="N1545" t="b">
        <f t="shared" si="123"/>
        <v>1</v>
      </c>
      <c r="O1545" s="13">
        <f t="shared" si="124"/>
        <v>0</v>
      </c>
    </row>
    <row r="1546" spans="1:15" ht="51" hidden="1" x14ac:dyDescent="0.3">
      <c r="A1546" s="1" t="s">
        <v>338</v>
      </c>
      <c r="B1546" s="1" t="s">
        <v>1405</v>
      </c>
      <c r="C1546" s="1" t="s">
        <v>917</v>
      </c>
      <c r="D1546" s="2" t="s">
        <v>834</v>
      </c>
      <c r="E1546" s="3">
        <v>61676.376760000006</v>
      </c>
      <c r="F1546" s="8" t="s">
        <v>338</v>
      </c>
      <c r="G1546" s="9" t="s">
        <v>1405</v>
      </c>
      <c r="H1546" s="9" t="s">
        <v>917</v>
      </c>
      <c r="I1546" s="10" t="s">
        <v>834</v>
      </c>
      <c r="J1546" s="11">
        <v>61676.377</v>
      </c>
      <c r="K1546" t="b">
        <f t="shared" si="120"/>
        <v>1</v>
      </c>
      <c r="L1546" t="b">
        <f t="shared" si="121"/>
        <v>1</v>
      </c>
      <c r="M1546" t="b">
        <f t="shared" si="122"/>
        <v>1</v>
      </c>
      <c r="N1546" t="b">
        <f t="shared" si="123"/>
        <v>1</v>
      </c>
      <c r="O1546" s="13">
        <f t="shared" si="124"/>
        <v>-2.3999999393709004E-4</v>
      </c>
    </row>
    <row r="1547" spans="1:15" ht="71.400000000000006" hidden="1" x14ac:dyDescent="0.3">
      <c r="A1547" s="1" t="s">
        <v>338</v>
      </c>
      <c r="B1547" s="1" t="s">
        <v>1405</v>
      </c>
      <c r="C1547" s="1" t="s">
        <v>924</v>
      </c>
      <c r="D1547" s="2" t="s">
        <v>854</v>
      </c>
      <c r="E1547" s="3">
        <v>61676.376760000006</v>
      </c>
      <c r="F1547" s="8" t="s">
        <v>338</v>
      </c>
      <c r="G1547" s="9" t="s">
        <v>1405</v>
      </c>
      <c r="H1547" s="9" t="s">
        <v>924</v>
      </c>
      <c r="I1547" s="10" t="s">
        <v>854</v>
      </c>
      <c r="J1547" s="11">
        <v>61676.377</v>
      </c>
      <c r="K1547" t="b">
        <f t="shared" si="120"/>
        <v>1</v>
      </c>
      <c r="L1547" t="b">
        <f t="shared" si="121"/>
        <v>1</v>
      </c>
      <c r="M1547" t="b">
        <f t="shared" si="122"/>
        <v>1</v>
      </c>
      <c r="N1547" t="b">
        <f t="shared" si="123"/>
        <v>1</v>
      </c>
      <c r="O1547" s="13">
        <f t="shared" si="124"/>
        <v>-2.3999999393709004E-4</v>
      </c>
    </row>
    <row r="1548" spans="1:15" ht="91.8" hidden="1" x14ac:dyDescent="0.3">
      <c r="A1548" s="1" t="s">
        <v>338</v>
      </c>
      <c r="B1548" s="1" t="s">
        <v>1405</v>
      </c>
      <c r="C1548" s="1" t="s">
        <v>925</v>
      </c>
      <c r="D1548" s="2" t="s">
        <v>855</v>
      </c>
      <c r="E1548" s="3">
        <v>61676.376760000006</v>
      </c>
      <c r="F1548" s="8" t="s">
        <v>338</v>
      </c>
      <c r="G1548" s="9" t="s">
        <v>1405</v>
      </c>
      <c r="H1548" s="9" t="s">
        <v>925</v>
      </c>
      <c r="I1548" s="10" t="s">
        <v>855</v>
      </c>
      <c r="J1548" s="11">
        <v>61676.377</v>
      </c>
      <c r="K1548" t="b">
        <f t="shared" si="120"/>
        <v>1</v>
      </c>
      <c r="L1548" t="b">
        <f t="shared" si="121"/>
        <v>1</v>
      </c>
      <c r="M1548" t="b">
        <f t="shared" si="122"/>
        <v>1</v>
      </c>
      <c r="N1548" t="b">
        <f t="shared" si="123"/>
        <v>1</v>
      </c>
      <c r="O1548" s="13">
        <f t="shared" si="124"/>
        <v>-2.3999999393709004E-4</v>
      </c>
    </row>
    <row r="1549" spans="1:15" ht="36" hidden="1" x14ac:dyDescent="0.3">
      <c r="A1549" s="1" t="s">
        <v>338</v>
      </c>
      <c r="B1549" s="1" t="s">
        <v>1405</v>
      </c>
      <c r="C1549" s="1" t="s">
        <v>926</v>
      </c>
      <c r="D1549" s="2" t="s">
        <v>1656</v>
      </c>
      <c r="E1549" s="3">
        <v>7133.5</v>
      </c>
      <c r="F1549" s="8" t="s">
        <v>338</v>
      </c>
      <c r="G1549" s="9" t="s">
        <v>1405</v>
      </c>
      <c r="H1549" s="9" t="s">
        <v>926</v>
      </c>
      <c r="I1549" s="10" t="s">
        <v>1656</v>
      </c>
      <c r="J1549" s="11">
        <v>7133.5</v>
      </c>
      <c r="K1549" t="b">
        <f t="shared" si="120"/>
        <v>1</v>
      </c>
      <c r="L1549" t="b">
        <f t="shared" si="121"/>
        <v>1</v>
      </c>
      <c r="M1549" t="b">
        <f t="shared" si="122"/>
        <v>1</v>
      </c>
      <c r="N1549" t="b">
        <f t="shared" si="123"/>
        <v>1</v>
      </c>
      <c r="O1549" s="13">
        <f t="shared" si="124"/>
        <v>0</v>
      </c>
    </row>
    <row r="1550" spans="1:15" ht="84" hidden="1" x14ac:dyDescent="0.3">
      <c r="A1550" s="1" t="s">
        <v>338</v>
      </c>
      <c r="B1550" s="1" t="s">
        <v>1405</v>
      </c>
      <c r="C1550" s="1" t="s">
        <v>1345</v>
      </c>
      <c r="D1550" s="2" t="s">
        <v>1657</v>
      </c>
      <c r="E1550" s="3">
        <v>76.576759999999993</v>
      </c>
      <c r="F1550" s="8" t="s">
        <v>338</v>
      </c>
      <c r="G1550" s="9" t="s">
        <v>1405</v>
      </c>
      <c r="H1550" s="9" t="s">
        <v>1345</v>
      </c>
      <c r="I1550" s="10" t="s">
        <v>1657</v>
      </c>
      <c r="J1550" s="11">
        <v>76.576999999999998</v>
      </c>
      <c r="K1550" t="b">
        <f t="shared" si="120"/>
        <v>1</v>
      </c>
      <c r="L1550" t="b">
        <f t="shared" si="121"/>
        <v>1</v>
      </c>
      <c r="M1550" t="b">
        <f t="shared" si="122"/>
        <v>1</v>
      </c>
      <c r="N1550" t="b">
        <f t="shared" si="123"/>
        <v>1</v>
      </c>
      <c r="O1550" s="13">
        <f t="shared" si="124"/>
        <v>-2.40000000005125E-4</v>
      </c>
    </row>
    <row r="1551" spans="1:15" ht="132.6" hidden="1" x14ac:dyDescent="0.3">
      <c r="A1551" s="1" t="s">
        <v>338</v>
      </c>
      <c r="B1551" s="1" t="s">
        <v>1405</v>
      </c>
      <c r="C1551" s="1" t="s">
        <v>1479</v>
      </c>
      <c r="D1551" s="2" t="s">
        <v>1028</v>
      </c>
      <c r="E1551" s="3">
        <v>40861.200000000004</v>
      </c>
      <c r="F1551" s="8" t="s">
        <v>338</v>
      </c>
      <c r="G1551" s="9" t="s">
        <v>1405</v>
      </c>
      <c r="H1551" s="9" t="s">
        <v>1479</v>
      </c>
      <c r="I1551" s="10" t="s">
        <v>1028</v>
      </c>
      <c r="J1551" s="11">
        <v>40861.199999999997</v>
      </c>
      <c r="K1551" t="b">
        <f t="shared" si="120"/>
        <v>1</v>
      </c>
      <c r="L1551" t="b">
        <f t="shared" si="121"/>
        <v>1</v>
      </c>
      <c r="M1551" t="b">
        <f t="shared" si="122"/>
        <v>1</v>
      </c>
      <c r="N1551" t="b">
        <f t="shared" si="123"/>
        <v>1</v>
      </c>
      <c r="O1551" s="13">
        <f t="shared" si="124"/>
        <v>0</v>
      </c>
    </row>
    <row r="1552" spans="1:15" ht="214.2" hidden="1" x14ac:dyDescent="0.3">
      <c r="A1552" s="1" t="s">
        <v>338</v>
      </c>
      <c r="B1552" s="1" t="s">
        <v>1405</v>
      </c>
      <c r="C1552" s="1" t="s">
        <v>1481</v>
      </c>
      <c r="D1552" s="2" t="s">
        <v>1658</v>
      </c>
      <c r="E1552" s="3">
        <v>13605.1</v>
      </c>
      <c r="F1552" s="8" t="s">
        <v>338</v>
      </c>
      <c r="G1552" s="9" t="s">
        <v>1405</v>
      </c>
      <c r="H1552" s="9" t="s">
        <v>1481</v>
      </c>
      <c r="I1552" s="12" t="s">
        <v>1658</v>
      </c>
      <c r="J1552" s="11">
        <v>13605.1</v>
      </c>
      <c r="K1552" t="b">
        <f t="shared" si="120"/>
        <v>1</v>
      </c>
      <c r="L1552" t="b">
        <f t="shared" si="121"/>
        <v>1</v>
      </c>
      <c r="M1552" t="b">
        <f t="shared" si="122"/>
        <v>1</v>
      </c>
      <c r="N1552" t="b">
        <f t="shared" si="123"/>
        <v>1</v>
      </c>
      <c r="O1552" s="13">
        <f t="shared" si="124"/>
        <v>0</v>
      </c>
    </row>
    <row r="1553" spans="1:15" ht="30.6" hidden="1" x14ac:dyDescent="0.3">
      <c r="A1553" s="1" t="s">
        <v>338</v>
      </c>
      <c r="B1553" s="1" t="s">
        <v>1406</v>
      </c>
      <c r="C1553" s="1" t="s">
        <v>187</v>
      </c>
      <c r="D1553" s="2" t="s">
        <v>1529</v>
      </c>
      <c r="E1553" s="3">
        <v>25999.042000000001</v>
      </c>
      <c r="F1553" s="8" t="s">
        <v>338</v>
      </c>
      <c r="G1553" s="9" t="s">
        <v>1406</v>
      </c>
      <c r="H1553" s="9" t="s">
        <v>187</v>
      </c>
      <c r="I1553" s="10" t="s">
        <v>1529</v>
      </c>
      <c r="J1553" s="11">
        <v>25999.042000000001</v>
      </c>
      <c r="K1553" t="b">
        <f t="shared" si="120"/>
        <v>1</v>
      </c>
      <c r="L1553" t="b">
        <f t="shared" si="121"/>
        <v>1</v>
      </c>
      <c r="M1553" t="b">
        <f t="shared" si="122"/>
        <v>1</v>
      </c>
      <c r="N1553" t="b">
        <f t="shared" si="123"/>
        <v>1</v>
      </c>
      <c r="O1553" s="13">
        <f t="shared" si="124"/>
        <v>0</v>
      </c>
    </row>
    <row r="1554" spans="1:15" ht="61.2" hidden="1" x14ac:dyDescent="0.3">
      <c r="A1554" s="1" t="s">
        <v>338</v>
      </c>
      <c r="B1554" s="1" t="s">
        <v>1406</v>
      </c>
      <c r="C1554" s="1" t="s">
        <v>188</v>
      </c>
      <c r="D1554" s="2" t="s">
        <v>1530</v>
      </c>
      <c r="E1554" s="3">
        <v>25999.042000000001</v>
      </c>
      <c r="F1554" s="8" t="s">
        <v>338</v>
      </c>
      <c r="G1554" s="9" t="s">
        <v>1406</v>
      </c>
      <c r="H1554" s="9" t="s">
        <v>188</v>
      </c>
      <c r="I1554" s="10" t="s">
        <v>1530</v>
      </c>
      <c r="J1554" s="11">
        <v>25999.042000000001</v>
      </c>
      <c r="K1554" t="b">
        <f t="shared" si="120"/>
        <v>1</v>
      </c>
      <c r="L1554" t="b">
        <f t="shared" si="121"/>
        <v>1</v>
      </c>
      <c r="M1554" t="b">
        <f t="shared" si="122"/>
        <v>1</v>
      </c>
      <c r="N1554" t="b">
        <f t="shared" si="123"/>
        <v>1</v>
      </c>
      <c r="O1554" s="13">
        <f t="shared" si="124"/>
        <v>0</v>
      </c>
    </row>
    <row r="1555" spans="1:15" ht="81.599999999999994" hidden="1" x14ac:dyDescent="0.3">
      <c r="A1555" s="1" t="s">
        <v>338</v>
      </c>
      <c r="B1555" s="1" t="s">
        <v>1406</v>
      </c>
      <c r="C1555" s="1" t="s">
        <v>370</v>
      </c>
      <c r="D1555" s="2" t="s">
        <v>1659</v>
      </c>
      <c r="E1555" s="3">
        <v>25999.042000000001</v>
      </c>
      <c r="F1555" s="8" t="s">
        <v>338</v>
      </c>
      <c r="G1555" s="9" t="s">
        <v>1406</v>
      </c>
      <c r="H1555" s="9" t="s">
        <v>370</v>
      </c>
      <c r="I1555" s="10" t="s">
        <v>1659</v>
      </c>
      <c r="J1555" s="11">
        <v>25999.042000000001</v>
      </c>
      <c r="K1555" t="b">
        <f t="shared" si="120"/>
        <v>1</v>
      </c>
      <c r="L1555" t="b">
        <f t="shared" si="121"/>
        <v>1</v>
      </c>
      <c r="M1555" t="b">
        <f t="shared" si="122"/>
        <v>1</v>
      </c>
      <c r="N1555" t="b">
        <f t="shared" si="123"/>
        <v>1</v>
      </c>
      <c r="O1555" s="13">
        <f t="shared" si="124"/>
        <v>0</v>
      </c>
    </row>
    <row r="1556" spans="1:15" ht="30.6" hidden="1" x14ac:dyDescent="0.3">
      <c r="A1556" s="1" t="s">
        <v>338</v>
      </c>
      <c r="B1556" s="1" t="s">
        <v>1406</v>
      </c>
      <c r="C1556" s="1" t="s">
        <v>369</v>
      </c>
      <c r="D1556" s="2" t="s">
        <v>1660</v>
      </c>
      <c r="E1556" s="3">
        <v>25999.042000000001</v>
      </c>
      <c r="F1556" s="8" t="s">
        <v>338</v>
      </c>
      <c r="G1556" s="9" t="s">
        <v>1406</v>
      </c>
      <c r="H1556" s="9" t="s">
        <v>369</v>
      </c>
      <c r="I1556" s="10" t="s">
        <v>1660</v>
      </c>
      <c r="J1556" s="11">
        <v>25999.042000000001</v>
      </c>
      <c r="K1556" t="b">
        <f t="shared" si="120"/>
        <v>1</v>
      </c>
      <c r="L1556" t="b">
        <f t="shared" si="121"/>
        <v>1</v>
      </c>
      <c r="M1556" t="b">
        <f t="shared" si="122"/>
        <v>1</v>
      </c>
      <c r="N1556" t="b">
        <f t="shared" si="123"/>
        <v>1</v>
      </c>
      <c r="O1556" s="13">
        <f t="shared" si="124"/>
        <v>0</v>
      </c>
    </row>
    <row r="1557" spans="1:15" ht="30.6" hidden="1" x14ac:dyDescent="0.3">
      <c r="A1557" s="1" t="s">
        <v>338</v>
      </c>
      <c r="B1557" s="1" t="s">
        <v>1408</v>
      </c>
      <c r="C1557" s="1" t="s">
        <v>162</v>
      </c>
      <c r="D1557" s="2" t="s">
        <v>1515</v>
      </c>
      <c r="E1557" s="3">
        <v>14050</v>
      </c>
      <c r="F1557" s="8" t="s">
        <v>338</v>
      </c>
      <c r="G1557" s="9" t="s">
        <v>1408</v>
      </c>
      <c r="H1557" s="9" t="s">
        <v>162</v>
      </c>
      <c r="I1557" s="10" t="s">
        <v>1515</v>
      </c>
      <c r="J1557" s="11">
        <v>14050</v>
      </c>
      <c r="K1557" t="b">
        <f t="shared" si="120"/>
        <v>1</v>
      </c>
      <c r="L1557" t="b">
        <f t="shared" si="121"/>
        <v>1</v>
      </c>
      <c r="M1557" t="b">
        <f t="shared" si="122"/>
        <v>1</v>
      </c>
      <c r="N1557" t="b">
        <f t="shared" si="123"/>
        <v>1</v>
      </c>
      <c r="O1557" s="13">
        <f t="shared" si="124"/>
        <v>0</v>
      </c>
    </row>
    <row r="1558" spans="1:15" ht="91.8" hidden="1" x14ac:dyDescent="0.3">
      <c r="A1558" s="1" t="s">
        <v>338</v>
      </c>
      <c r="B1558" s="1" t="s">
        <v>1408</v>
      </c>
      <c r="C1558" s="1" t="s">
        <v>163</v>
      </c>
      <c r="D1558" s="2" t="s">
        <v>1516</v>
      </c>
      <c r="E1558" s="3">
        <v>14050</v>
      </c>
      <c r="F1558" s="8" t="s">
        <v>338</v>
      </c>
      <c r="G1558" s="9" t="s">
        <v>1408</v>
      </c>
      <c r="H1558" s="9" t="s">
        <v>163</v>
      </c>
      <c r="I1558" s="10" t="s">
        <v>1516</v>
      </c>
      <c r="J1558" s="11">
        <v>14050</v>
      </c>
      <c r="K1558" t="b">
        <f t="shared" si="120"/>
        <v>1</v>
      </c>
      <c r="L1558" t="b">
        <f t="shared" si="121"/>
        <v>1</v>
      </c>
      <c r="M1558" t="b">
        <f t="shared" si="122"/>
        <v>1</v>
      </c>
      <c r="N1558" t="b">
        <f t="shared" si="123"/>
        <v>1</v>
      </c>
      <c r="O1558" s="13">
        <f t="shared" si="124"/>
        <v>0</v>
      </c>
    </row>
    <row r="1559" spans="1:15" ht="81.599999999999994" hidden="1" x14ac:dyDescent="0.3">
      <c r="A1559" s="1" t="s">
        <v>338</v>
      </c>
      <c r="B1559" s="1" t="s">
        <v>1408</v>
      </c>
      <c r="C1559" s="1" t="s">
        <v>372</v>
      </c>
      <c r="D1559" s="2" t="s">
        <v>1661</v>
      </c>
      <c r="E1559" s="3">
        <v>14050</v>
      </c>
      <c r="F1559" s="8" t="s">
        <v>338</v>
      </c>
      <c r="G1559" s="9" t="s">
        <v>1408</v>
      </c>
      <c r="H1559" s="9" t="s">
        <v>372</v>
      </c>
      <c r="I1559" s="10" t="s">
        <v>1661</v>
      </c>
      <c r="J1559" s="11">
        <v>14050</v>
      </c>
      <c r="K1559" t="b">
        <f t="shared" si="120"/>
        <v>1</v>
      </c>
      <c r="L1559" t="b">
        <f t="shared" si="121"/>
        <v>1</v>
      </c>
      <c r="M1559" t="b">
        <f t="shared" si="122"/>
        <v>1</v>
      </c>
      <c r="N1559" t="b">
        <f t="shared" si="123"/>
        <v>1</v>
      </c>
      <c r="O1559" s="13">
        <f t="shared" si="124"/>
        <v>0</v>
      </c>
    </row>
    <row r="1560" spans="1:15" ht="36" hidden="1" x14ac:dyDescent="0.3">
      <c r="A1560" s="1" t="s">
        <v>338</v>
      </c>
      <c r="B1560" s="1" t="s">
        <v>1408</v>
      </c>
      <c r="C1560" s="1" t="s">
        <v>371</v>
      </c>
      <c r="D1560" s="2" t="s">
        <v>1662</v>
      </c>
      <c r="E1560" s="3">
        <v>14050</v>
      </c>
      <c r="F1560" s="8" t="s">
        <v>338</v>
      </c>
      <c r="G1560" s="9" t="s">
        <v>1408</v>
      </c>
      <c r="H1560" s="9" t="s">
        <v>371</v>
      </c>
      <c r="I1560" s="10" t="s">
        <v>1662</v>
      </c>
      <c r="J1560" s="11">
        <v>14050</v>
      </c>
      <c r="K1560" t="b">
        <f t="shared" si="120"/>
        <v>1</v>
      </c>
      <c r="L1560" t="b">
        <f t="shared" si="121"/>
        <v>1</v>
      </c>
      <c r="M1560" t="b">
        <f t="shared" si="122"/>
        <v>1</v>
      </c>
      <c r="N1560" t="b">
        <f t="shared" si="123"/>
        <v>1</v>
      </c>
      <c r="O1560" s="13">
        <f t="shared" si="124"/>
        <v>0</v>
      </c>
    </row>
    <row r="1561" spans="1:15" ht="51" hidden="1" x14ac:dyDescent="0.3">
      <c r="A1561" s="1" t="s">
        <v>338</v>
      </c>
      <c r="B1561" s="1" t="s">
        <v>1404</v>
      </c>
      <c r="C1561" s="1" t="s">
        <v>62</v>
      </c>
      <c r="D1561" s="2" t="s">
        <v>1196</v>
      </c>
      <c r="E1561" s="3">
        <v>36453</v>
      </c>
      <c r="F1561" s="8" t="s">
        <v>338</v>
      </c>
      <c r="G1561" s="9" t="s">
        <v>1404</v>
      </c>
      <c r="H1561" s="9" t="s">
        <v>62</v>
      </c>
      <c r="I1561" s="10" t="s">
        <v>1196</v>
      </c>
      <c r="J1561" s="11">
        <v>36453</v>
      </c>
      <c r="K1561" t="b">
        <f t="shared" si="120"/>
        <v>1</v>
      </c>
      <c r="L1561" t="b">
        <f t="shared" si="121"/>
        <v>1</v>
      </c>
      <c r="M1561" t="b">
        <f t="shared" si="122"/>
        <v>1</v>
      </c>
      <c r="N1561" t="b">
        <f t="shared" si="123"/>
        <v>1</v>
      </c>
      <c r="O1561" s="13">
        <f t="shared" si="124"/>
        <v>0</v>
      </c>
    </row>
    <row r="1562" spans="1:15" ht="24" hidden="1" x14ac:dyDescent="0.3">
      <c r="A1562" s="1" t="s">
        <v>338</v>
      </c>
      <c r="B1562" s="1" t="s">
        <v>1404</v>
      </c>
      <c r="C1562" s="1" t="s">
        <v>63</v>
      </c>
      <c r="D1562" s="2" t="s">
        <v>115</v>
      </c>
      <c r="E1562" s="3">
        <v>36453</v>
      </c>
      <c r="F1562" s="8" t="s">
        <v>338</v>
      </c>
      <c r="G1562" s="9" t="s">
        <v>1404</v>
      </c>
      <c r="H1562" s="9" t="s">
        <v>63</v>
      </c>
      <c r="I1562" s="10" t="s">
        <v>115</v>
      </c>
      <c r="J1562" s="11">
        <v>36453</v>
      </c>
      <c r="K1562" t="b">
        <f t="shared" si="120"/>
        <v>1</v>
      </c>
      <c r="L1562" t="b">
        <f t="shared" si="121"/>
        <v>1</v>
      </c>
      <c r="M1562" t="b">
        <f t="shared" si="122"/>
        <v>1</v>
      </c>
      <c r="N1562" t="b">
        <f t="shared" si="123"/>
        <v>1</v>
      </c>
      <c r="O1562" s="13">
        <f t="shared" si="124"/>
        <v>0</v>
      </c>
    </row>
    <row r="1563" spans="1:15" ht="61.2" hidden="1" x14ac:dyDescent="0.3">
      <c r="A1563" s="1" t="s">
        <v>338</v>
      </c>
      <c r="B1563" s="1" t="s">
        <v>1404</v>
      </c>
      <c r="C1563" s="1" t="s">
        <v>1275</v>
      </c>
      <c r="D1563" s="2" t="s">
        <v>1289</v>
      </c>
      <c r="E1563" s="3">
        <v>36453</v>
      </c>
      <c r="F1563" s="8" t="s">
        <v>338</v>
      </c>
      <c r="G1563" s="9" t="s">
        <v>1404</v>
      </c>
      <c r="H1563" s="9" t="s">
        <v>1275</v>
      </c>
      <c r="I1563" s="10" t="s">
        <v>1289</v>
      </c>
      <c r="J1563" s="11">
        <v>36453</v>
      </c>
      <c r="K1563" t="b">
        <f t="shared" si="120"/>
        <v>1</v>
      </c>
      <c r="L1563" t="b">
        <f t="shared" si="121"/>
        <v>1</v>
      </c>
      <c r="M1563" t="b">
        <f t="shared" si="122"/>
        <v>1</v>
      </c>
      <c r="N1563" t="b">
        <f t="shared" si="123"/>
        <v>1</v>
      </c>
      <c r="O1563" s="13">
        <f t="shared" si="124"/>
        <v>0</v>
      </c>
    </row>
    <row r="1564" spans="1:15" ht="48" hidden="1" x14ac:dyDescent="0.3">
      <c r="A1564" s="1" t="s">
        <v>338</v>
      </c>
      <c r="B1564" s="1" t="s">
        <v>1416</v>
      </c>
      <c r="C1564" s="1" t="s">
        <v>902</v>
      </c>
      <c r="D1564" s="2" t="s">
        <v>1580</v>
      </c>
      <c r="E1564" s="3">
        <v>133923.25667999999</v>
      </c>
      <c r="F1564" s="8" t="s">
        <v>338</v>
      </c>
      <c r="G1564" s="9" t="s">
        <v>1416</v>
      </c>
      <c r="H1564" s="9" t="s">
        <v>902</v>
      </c>
      <c r="I1564" s="10" t="s">
        <v>1580</v>
      </c>
      <c r="J1564" s="11">
        <v>133923.25700000001</v>
      </c>
      <c r="K1564" t="b">
        <f t="shared" si="120"/>
        <v>1</v>
      </c>
      <c r="L1564" t="b">
        <f t="shared" si="121"/>
        <v>1</v>
      </c>
      <c r="M1564" t="b">
        <f t="shared" si="122"/>
        <v>1</v>
      </c>
      <c r="N1564" t="b">
        <f t="shared" si="123"/>
        <v>1</v>
      </c>
      <c r="O1564" s="13">
        <f t="shared" si="124"/>
        <v>-3.2000002101995051E-4</v>
      </c>
    </row>
    <row r="1565" spans="1:15" ht="61.2" hidden="1" x14ac:dyDescent="0.3">
      <c r="A1565" s="1" t="s">
        <v>338</v>
      </c>
      <c r="B1565" s="1" t="s">
        <v>1416</v>
      </c>
      <c r="C1565" s="1" t="s">
        <v>903</v>
      </c>
      <c r="D1565" s="2" t="s">
        <v>1581</v>
      </c>
      <c r="E1565" s="3">
        <v>133923.25667999999</v>
      </c>
      <c r="F1565" s="8" t="s">
        <v>338</v>
      </c>
      <c r="G1565" s="9" t="s">
        <v>1416</v>
      </c>
      <c r="H1565" s="9" t="s">
        <v>903</v>
      </c>
      <c r="I1565" s="10" t="s">
        <v>1581</v>
      </c>
      <c r="J1565" s="11">
        <v>133923.25700000001</v>
      </c>
      <c r="K1565" t="b">
        <f t="shared" si="120"/>
        <v>1</v>
      </c>
      <c r="L1565" t="b">
        <f t="shared" si="121"/>
        <v>1</v>
      </c>
      <c r="M1565" t="b">
        <f t="shared" si="122"/>
        <v>1</v>
      </c>
      <c r="N1565" t="b">
        <f t="shared" si="123"/>
        <v>1</v>
      </c>
      <c r="O1565" s="13">
        <f t="shared" si="124"/>
        <v>-3.2000002101995051E-4</v>
      </c>
    </row>
    <row r="1566" spans="1:15" ht="91.8" hidden="1" x14ac:dyDescent="0.3">
      <c r="A1566" s="1" t="s">
        <v>338</v>
      </c>
      <c r="B1566" s="1" t="s">
        <v>1416</v>
      </c>
      <c r="C1566" s="1" t="s">
        <v>904</v>
      </c>
      <c r="D1566" s="2" t="s">
        <v>1663</v>
      </c>
      <c r="E1566" s="3">
        <v>133923.25667999999</v>
      </c>
      <c r="F1566" s="8" t="s">
        <v>338</v>
      </c>
      <c r="G1566" s="9" t="s">
        <v>1416</v>
      </c>
      <c r="H1566" s="9" t="s">
        <v>904</v>
      </c>
      <c r="I1566" s="10" t="s">
        <v>1663</v>
      </c>
      <c r="J1566" s="11">
        <v>133923.25700000001</v>
      </c>
      <c r="K1566" t="b">
        <f t="shared" si="120"/>
        <v>1</v>
      </c>
      <c r="L1566" t="b">
        <f t="shared" si="121"/>
        <v>1</v>
      </c>
      <c r="M1566" t="b">
        <f t="shared" si="122"/>
        <v>1</v>
      </c>
      <c r="N1566" t="b">
        <f t="shared" si="123"/>
        <v>1</v>
      </c>
      <c r="O1566" s="13">
        <f t="shared" si="124"/>
        <v>-3.2000002101995051E-4</v>
      </c>
    </row>
    <row r="1567" spans="1:15" ht="40.799999999999997" hidden="1" x14ac:dyDescent="0.3">
      <c r="A1567" s="1" t="s">
        <v>338</v>
      </c>
      <c r="B1567" s="1" t="s">
        <v>1416</v>
      </c>
      <c r="C1567" s="1" t="s">
        <v>1344</v>
      </c>
      <c r="D1567" s="2" t="s">
        <v>1664</v>
      </c>
      <c r="E1567" s="3">
        <v>30512.722679999999</v>
      </c>
      <c r="F1567" s="8" t="s">
        <v>338</v>
      </c>
      <c r="G1567" s="9" t="s">
        <v>1416</v>
      </c>
      <c r="H1567" s="9" t="s">
        <v>1344</v>
      </c>
      <c r="I1567" s="10" t="s">
        <v>1664</v>
      </c>
      <c r="J1567" s="11">
        <v>30512.723000000002</v>
      </c>
      <c r="K1567" t="b">
        <f t="shared" si="120"/>
        <v>1</v>
      </c>
      <c r="L1567" t="b">
        <f t="shared" si="121"/>
        <v>1</v>
      </c>
      <c r="M1567" t="b">
        <f t="shared" si="122"/>
        <v>1</v>
      </c>
      <c r="N1567" t="b">
        <f t="shared" si="123"/>
        <v>1</v>
      </c>
      <c r="O1567" s="13">
        <f t="shared" si="124"/>
        <v>-3.2000000283005647E-4</v>
      </c>
    </row>
    <row r="1568" spans="1:15" ht="40.799999999999997" hidden="1" x14ac:dyDescent="0.3">
      <c r="A1568" s="1" t="s">
        <v>338</v>
      </c>
      <c r="B1568" s="1" t="s">
        <v>1416</v>
      </c>
      <c r="C1568" s="1" t="s">
        <v>908</v>
      </c>
      <c r="D1568" s="2" t="s">
        <v>1025</v>
      </c>
      <c r="E1568" s="3">
        <v>26626.5</v>
      </c>
      <c r="F1568" s="8" t="s">
        <v>338</v>
      </c>
      <c r="G1568" s="9" t="s">
        <v>1416</v>
      </c>
      <c r="H1568" s="9" t="s">
        <v>908</v>
      </c>
      <c r="I1568" s="10" t="s">
        <v>1025</v>
      </c>
      <c r="J1568" s="11">
        <v>26626.5</v>
      </c>
      <c r="K1568" t="b">
        <f t="shared" si="120"/>
        <v>1</v>
      </c>
      <c r="L1568" t="b">
        <f t="shared" si="121"/>
        <v>1</v>
      </c>
      <c r="M1568" t="b">
        <f t="shared" si="122"/>
        <v>1</v>
      </c>
      <c r="N1568" t="b">
        <f t="shared" si="123"/>
        <v>1</v>
      </c>
      <c r="O1568" s="13">
        <f t="shared" si="124"/>
        <v>0</v>
      </c>
    </row>
    <row r="1569" spans="1:15" ht="51" hidden="1" x14ac:dyDescent="0.3">
      <c r="A1569" s="1" t="s">
        <v>338</v>
      </c>
      <c r="B1569" s="1" t="s">
        <v>1416</v>
      </c>
      <c r="C1569" s="1" t="s">
        <v>909</v>
      </c>
      <c r="D1569" s="2" t="s">
        <v>1026</v>
      </c>
      <c r="E1569" s="3">
        <v>23373.5</v>
      </c>
      <c r="F1569" s="8" t="s">
        <v>338</v>
      </c>
      <c r="G1569" s="9" t="s">
        <v>1416</v>
      </c>
      <c r="H1569" s="9" t="s">
        <v>909</v>
      </c>
      <c r="I1569" s="10" t="s">
        <v>1026</v>
      </c>
      <c r="J1569" s="11">
        <v>23373.5</v>
      </c>
      <c r="K1569" t="b">
        <f t="shared" si="120"/>
        <v>1</v>
      </c>
      <c r="L1569" t="b">
        <f t="shared" si="121"/>
        <v>1</v>
      </c>
      <c r="M1569" t="b">
        <f t="shared" si="122"/>
        <v>1</v>
      </c>
      <c r="N1569" t="b">
        <f t="shared" si="123"/>
        <v>1</v>
      </c>
      <c r="O1569" s="13">
        <f t="shared" si="124"/>
        <v>0</v>
      </c>
    </row>
    <row r="1570" spans="1:15" ht="132.6" hidden="1" x14ac:dyDescent="0.3">
      <c r="A1570" s="1" t="s">
        <v>338</v>
      </c>
      <c r="B1570" s="1" t="s">
        <v>1416</v>
      </c>
      <c r="C1570" s="1" t="s">
        <v>1482</v>
      </c>
      <c r="D1570" s="2" t="s">
        <v>1028</v>
      </c>
      <c r="E1570" s="3">
        <v>40057.9</v>
      </c>
      <c r="F1570" s="8" t="s">
        <v>338</v>
      </c>
      <c r="G1570" s="9" t="s">
        <v>1416</v>
      </c>
      <c r="H1570" s="9" t="s">
        <v>1482</v>
      </c>
      <c r="I1570" s="10" t="s">
        <v>1028</v>
      </c>
      <c r="J1570" s="11">
        <v>40057.9</v>
      </c>
      <c r="K1570" t="b">
        <f t="shared" si="120"/>
        <v>1</v>
      </c>
      <c r="L1570" t="b">
        <f t="shared" si="121"/>
        <v>1</v>
      </c>
      <c r="M1570" t="b">
        <f t="shared" si="122"/>
        <v>1</v>
      </c>
      <c r="N1570" t="b">
        <f t="shared" si="123"/>
        <v>1</v>
      </c>
      <c r="O1570" s="13">
        <f t="shared" si="124"/>
        <v>0</v>
      </c>
    </row>
    <row r="1571" spans="1:15" ht="173.4" hidden="1" x14ac:dyDescent="0.3">
      <c r="A1571" s="1" t="s">
        <v>338</v>
      </c>
      <c r="B1571" s="1" t="s">
        <v>1416</v>
      </c>
      <c r="C1571" s="1" t="s">
        <v>1483</v>
      </c>
      <c r="D1571" s="2" t="s">
        <v>1665</v>
      </c>
      <c r="E1571" s="3">
        <v>13352.633999999998</v>
      </c>
      <c r="F1571" s="8" t="s">
        <v>338</v>
      </c>
      <c r="G1571" s="9" t="s">
        <v>1416</v>
      </c>
      <c r="H1571" s="9" t="s">
        <v>1483</v>
      </c>
      <c r="I1571" s="10" t="s">
        <v>1665</v>
      </c>
      <c r="J1571" s="11">
        <v>13352.634</v>
      </c>
      <c r="K1571" t="b">
        <f t="shared" si="120"/>
        <v>1</v>
      </c>
      <c r="L1571" t="b">
        <f t="shared" si="121"/>
        <v>1</v>
      </c>
      <c r="M1571" t="b">
        <f t="shared" si="122"/>
        <v>1</v>
      </c>
      <c r="N1571" t="b">
        <f t="shared" si="123"/>
        <v>1</v>
      </c>
      <c r="O1571" s="13">
        <f t="shared" si="124"/>
        <v>0</v>
      </c>
    </row>
    <row r="1572" spans="1:15" ht="48" hidden="1" x14ac:dyDescent="0.3">
      <c r="A1572" s="1" t="s">
        <v>338</v>
      </c>
      <c r="B1572" s="1" t="s">
        <v>1395</v>
      </c>
      <c r="C1572" s="1" t="s">
        <v>902</v>
      </c>
      <c r="D1572" s="2" t="s">
        <v>1580</v>
      </c>
      <c r="E1572" s="3">
        <v>20846.2</v>
      </c>
      <c r="F1572" s="8" t="s">
        <v>338</v>
      </c>
      <c r="G1572" s="9" t="s">
        <v>1395</v>
      </c>
      <c r="H1572" s="9" t="s">
        <v>902</v>
      </c>
      <c r="I1572" s="10" t="s">
        <v>1580</v>
      </c>
      <c r="J1572" s="11">
        <v>20846.2</v>
      </c>
      <c r="K1572" t="b">
        <f t="shared" si="120"/>
        <v>1</v>
      </c>
      <c r="L1572" t="b">
        <f t="shared" si="121"/>
        <v>1</v>
      </c>
      <c r="M1572" t="b">
        <f t="shared" si="122"/>
        <v>1</v>
      </c>
      <c r="N1572" t="b">
        <f t="shared" si="123"/>
        <v>1</v>
      </c>
      <c r="O1572" s="13">
        <f t="shared" si="124"/>
        <v>0</v>
      </c>
    </row>
    <row r="1573" spans="1:15" ht="61.2" hidden="1" x14ac:dyDescent="0.3">
      <c r="A1573" s="1" t="s">
        <v>338</v>
      </c>
      <c r="B1573" s="1" t="s">
        <v>1395</v>
      </c>
      <c r="C1573" s="1" t="s">
        <v>903</v>
      </c>
      <c r="D1573" s="2" t="s">
        <v>1581</v>
      </c>
      <c r="E1573" s="3">
        <v>20846.2</v>
      </c>
      <c r="F1573" s="8" t="s">
        <v>338</v>
      </c>
      <c r="G1573" s="9" t="s">
        <v>1395</v>
      </c>
      <c r="H1573" s="9" t="s">
        <v>903</v>
      </c>
      <c r="I1573" s="10" t="s">
        <v>1581</v>
      </c>
      <c r="J1573" s="11">
        <v>20846.2</v>
      </c>
      <c r="K1573" t="b">
        <f t="shared" si="120"/>
        <v>1</v>
      </c>
      <c r="L1573" t="b">
        <f t="shared" si="121"/>
        <v>1</v>
      </c>
      <c r="M1573" t="b">
        <f t="shared" si="122"/>
        <v>1</v>
      </c>
      <c r="N1573" t="b">
        <f t="shared" si="123"/>
        <v>1</v>
      </c>
      <c r="O1573" s="13">
        <f t="shared" si="124"/>
        <v>0</v>
      </c>
    </row>
    <row r="1574" spans="1:15" ht="91.8" hidden="1" x14ac:dyDescent="0.3">
      <c r="A1574" s="1" t="s">
        <v>338</v>
      </c>
      <c r="B1574" s="1" t="s">
        <v>1395</v>
      </c>
      <c r="C1574" s="1" t="s">
        <v>904</v>
      </c>
      <c r="D1574" s="2" t="s">
        <v>1663</v>
      </c>
      <c r="E1574" s="3">
        <v>20846.2</v>
      </c>
      <c r="F1574" s="8" t="s">
        <v>338</v>
      </c>
      <c r="G1574" s="9" t="s">
        <v>1395</v>
      </c>
      <c r="H1574" s="9" t="s">
        <v>904</v>
      </c>
      <c r="I1574" s="10" t="s">
        <v>1663</v>
      </c>
      <c r="J1574" s="11">
        <v>20846.2</v>
      </c>
      <c r="K1574" t="b">
        <f t="shared" si="120"/>
        <v>1</v>
      </c>
      <c r="L1574" t="b">
        <f t="shared" si="121"/>
        <v>1</v>
      </c>
      <c r="M1574" t="b">
        <f t="shared" si="122"/>
        <v>1</v>
      </c>
      <c r="N1574" t="b">
        <f t="shared" si="123"/>
        <v>1</v>
      </c>
      <c r="O1574" s="13">
        <f t="shared" si="124"/>
        <v>0</v>
      </c>
    </row>
    <row r="1575" spans="1:15" ht="71.400000000000006" hidden="1" x14ac:dyDescent="0.3">
      <c r="A1575" s="1" t="s">
        <v>338</v>
      </c>
      <c r="B1575" s="1" t="s">
        <v>1395</v>
      </c>
      <c r="C1575" s="1" t="s">
        <v>911</v>
      </c>
      <c r="D1575" s="2" t="s">
        <v>1024</v>
      </c>
      <c r="E1575" s="3">
        <v>20846.2</v>
      </c>
      <c r="F1575" s="8" t="s">
        <v>338</v>
      </c>
      <c r="G1575" s="9" t="s">
        <v>1395</v>
      </c>
      <c r="H1575" s="9" t="s">
        <v>911</v>
      </c>
      <c r="I1575" s="10" t="s">
        <v>1024</v>
      </c>
      <c r="J1575" s="11">
        <v>20846.2</v>
      </c>
      <c r="K1575" t="b">
        <f t="shared" si="120"/>
        <v>1</v>
      </c>
      <c r="L1575" t="b">
        <f t="shared" si="121"/>
        <v>1</v>
      </c>
      <c r="M1575" t="b">
        <f t="shared" si="122"/>
        <v>1</v>
      </c>
      <c r="N1575" t="b">
        <f t="shared" si="123"/>
        <v>1</v>
      </c>
      <c r="O1575" s="13">
        <f t="shared" si="124"/>
        <v>0</v>
      </c>
    </row>
    <row r="1576" spans="1:15" ht="30.6" hidden="1" x14ac:dyDescent="0.3">
      <c r="A1576" s="1" t="s">
        <v>373</v>
      </c>
      <c r="B1576" s="1" t="s">
        <v>1418</v>
      </c>
      <c r="C1576" s="1" t="s">
        <v>184</v>
      </c>
      <c r="D1576" s="2" t="s">
        <v>1526</v>
      </c>
      <c r="E1576" s="3">
        <v>67667.100000000006</v>
      </c>
      <c r="F1576" s="8" t="s">
        <v>373</v>
      </c>
      <c r="G1576" s="9" t="s">
        <v>1418</v>
      </c>
      <c r="H1576" s="9" t="s">
        <v>184</v>
      </c>
      <c r="I1576" s="10" t="s">
        <v>1526</v>
      </c>
      <c r="J1576" s="11">
        <v>67667.100000000006</v>
      </c>
      <c r="K1576" t="b">
        <f t="shared" si="120"/>
        <v>1</v>
      </c>
      <c r="L1576" t="b">
        <f t="shared" si="121"/>
        <v>1</v>
      </c>
      <c r="M1576" t="b">
        <f t="shared" si="122"/>
        <v>1</v>
      </c>
      <c r="N1576" t="b">
        <f t="shared" si="123"/>
        <v>1</v>
      </c>
      <c r="O1576" s="13">
        <f t="shared" si="124"/>
        <v>0</v>
      </c>
    </row>
    <row r="1577" spans="1:15" ht="112.2" hidden="1" x14ac:dyDescent="0.3">
      <c r="A1577" s="1" t="s">
        <v>373</v>
      </c>
      <c r="B1577" s="1" t="s">
        <v>1418</v>
      </c>
      <c r="C1577" s="1" t="s">
        <v>252</v>
      </c>
      <c r="D1577" s="2" t="s">
        <v>1588</v>
      </c>
      <c r="E1577" s="3">
        <v>67667.100000000006</v>
      </c>
      <c r="F1577" s="8" t="s">
        <v>373</v>
      </c>
      <c r="G1577" s="9" t="s">
        <v>1418</v>
      </c>
      <c r="H1577" s="9" t="s">
        <v>252</v>
      </c>
      <c r="I1577" s="10" t="s">
        <v>1588</v>
      </c>
      <c r="J1577" s="11">
        <v>67667.100000000006</v>
      </c>
      <c r="K1577" t="b">
        <f t="shared" si="120"/>
        <v>1</v>
      </c>
      <c r="L1577" t="b">
        <f t="shared" si="121"/>
        <v>1</v>
      </c>
      <c r="M1577" t="b">
        <f t="shared" si="122"/>
        <v>1</v>
      </c>
      <c r="N1577" t="b">
        <f t="shared" si="123"/>
        <v>1</v>
      </c>
      <c r="O1577" s="13">
        <f t="shared" si="124"/>
        <v>0</v>
      </c>
    </row>
    <row r="1578" spans="1:15" ht="48" hidden="1" x14ac:dyDescent="0.3">
      <c r="A1578" s="1" t="s">
        <v>373</v>
      </c>
      <c r="B1578" s="1" t="s">
        <v>1418</v>
      </c>
      <c r="C1578" s="1" t="s">
        <v>346</v>
      </c>
      <c r="D1578" s="2" t="s">
        <v>1648</v>
      </c>
      <c r="E1578" s="3">
        <v>67667.100000000006</v>
      </c>
      <c r="F1578" s="8" t="s">
        <v>373</v>
      </c>
      <c r="G1578" s="9" t="s">
        <v>1418</v>
      </c>
      <c r="H1578" s="9" t="s">
        <v>346</v>
      </c>
      <c r="I1578" s="10" t="s">
        <v>1648</v>
      </c>
      <c r="J1578" s="11">
        <v>67667.100000000006</v>
      </c>
      <c r="K1578" t="b">
        <f t="shared" si="120"/>
        <v>1</v>
      </c>
      <c r="L1578" t="b">
        <f t="shared" si="121"/>
        <v>1</v>
      </c>
      <c r="M1578" t="b">
        <f t="shared" si="122"/>
        <v>1</v>
      </c>
      <c r="N1578" t="b">
        <f t="shared" si="123"/>
        <v>1</v>
      </c>
      <c r="O1578" s="13">
        <f t="shared" si="124"/>
        <v>0</v>
      </c>
    </row>
    <row r="1579" spans="1:15" ht="51" hidden="1" x14ac:dyDescent="0.3">
      <c r="A1579" s="1" t="s">
        <v>373</v>
      </c>
      <c r="B1579" s="1" t="s">
        <v>1418</v>
      </c>
      <c r="C1579" s="1" t="s">
        <v>374</v>
      </c>
      <c r="D1579" s="2" t="s">
        <v>716</v>
      </c>
      <c r="E1579" s="3">
        <v>67667.100000000006</v>
      </c>
      <c r="F1579" s="8" t="s">
        <v>373</v>
      </c>
      <c r="G1579" s="9" t="s">
        <v>1418</v>
      </c>
      <c r="H1579" s="9" t="s">
        <v>374</v>
      </c>
      <c r="I1579" s="10" t="s">
        <v>716</v>
      </c>
      <c r="J1579" s="11">
        <v>67667.100000000006</v>
      </c>
      <c r="K1579" t="b">
        <f t="shared" si="120"/>
        <v>1</v>
      </c>
      <c r="L1579" t="b">
        <f t="shared" si="121"/>
        <v>1</v>
      </c>
      <c r="M1579" t="b">
        <f t="shared" si="122"/>
        <v>1</v>
      </c>
      <c r="N1579" t="b">
        <f t="shared" si="123"/>
        <v>1</v>
      </c>
      <c r="O1579" s="13">
        <f t="shared" si="124"/>
        <v>0</v>
      </c>
    </row>
    <row r="1580" spans="1:15" ht="51" hidden="1" x14ac:dyDescent="0.3">
      <c r="A1580" s="1" t="s">
        <v>373</v>
      </c>
      <c r="B1580" s="1" t="s">
        <v>1420</v>
      </c>
      <c r="C1580" s="1" t="s">
        <v>263</v>
      </c>
      <c r="D1580" s="2" t="s">
        <v>1459</v>
      </c>
      <c r="E1580" s="3">
        <v>2581347.0033200001</v>
      </c>
      <c r="F1580" s="8" t="s">
        <v>373</v>
      </c>
      <c r="G1580" s="9" t="s">
        <v>1420</v>
      </c>
      <c r="H1580" s="9" t="s">
        <v>263</v>
      </c>
      <c r="I1580" s="10" t="s">
        <v>1459</v>
      </c>
      <c r="J1580" s="11">
        <v>2581347.003</v>
      </c>
      <c r="K1580" t="b">
        <f t="shared" si="120"/>
        <v>1</v>
      </c>
      <c r="L1580" t="b">
        <f t="shared" si="121"/>
        <v>1</v>
      </c>
      <c r="M1580" t="b">
        <f t="shared" si="122"/>
        <v>1</v>
      </c>
      <c r="N1580" t="b">
        <f t="shared" si="123"/>
        <v>1</v>
      </c>
      <c r="O1580" s="13">
        <f t="shared" si="124"/>
        <v>3.2000010833144188E-4</v>
      </c>
    </row>
    <row r="1581" spans="1:15" ht="51" hidden="1" x14ac:dyDescent="0.3">
      <c r="A1581" s="1" t="s">
        <v>373</v>
      </c>
      <c r="B1581" s="1" t="s">
        <v>1420</v>
      </c>
      <c r="C1581" s="1" t="s">
        <v>264</v>
      </c>
      <c r="D1581" s="2" t="s">
        <v>1460</v>
      </c>
      <c r="E1581" s="3">
        <v>524448.95039999997</v>
      </c>
      <c r="F1581" s="8" t="s">
        <v>373</v>
      </c>
      <c r="G1581" s="9" t="s">
        <v>1420</v>
      </c>
      <c r="H1581" s="9" t="s">
        <v>264</v>
      </c>
      <c r="I1581" s="10" t="s">
        <v>1460</v>
      </c>
      <c r="J1581" s="11">
        <v>524448.94999999995</v>
      </c>
      <c r="K1581" t="b">
        <f t="shared" si="120"/>
        <v>1</v>
      </c>
      <c r="L1581" t="b">
        <f t="shared" si="121"/>
        <v>1</v>
      </c>
      <c r="M1581" t="b">
        <f t="shared" si="122"/>
        <v>1</v>
      </c>
      <c r="N1581" t="b">
        <f t="shared" si="123"/>
        <v>1</v>
      </c>
      <c r="O1581" s="13">
        <f t="shared" si="124"/>
        <v>4.0000001899898052E-4</v>
      </c>
    </row>
    <row r="1582" spans="1:15" ht="71.400000000000006" hidden="1" x14ac:dyDescent="0.3">
      <c r="A1582" s="1" t="s">
        <v>373</v>
      </c>
      <c r="B1582" s="1" t="s">
        <v>1420</v>
      </c>
      <c r="C1582" s="1" t="s">
        <v>265</v>
      </c>
      <c r="D1582" s="2" t="s">
        <v>1592</v>
      </c>
      <c r="E1582" s="3">
        <v>87947.804999999993</v>
      </c>
      <c r="F1582" s="8" t="s">
        <v>373</v>
      </c>
      <c r="G1582" s="9" t="s">
        <v>1420</v>
      </c>
      <c r="H1582" s="9" t="s">
        <v>265</v>
      </c>
      <c r="I1582" s="10" t="s">
        <v>1592</v>
      </c>
      <c r="J1582" s="11">
        <v>87947.804999999993</v>
      </c>
      <c r="K1582" t="b">
        <f t="shared" si="120"/>
        <v>1</v>
      </c>
      <c r="L1582" t="b">
        <f t="shared" si="121"/>
        <v>1</v>
      </c>
      <c r="M1582" t="b">
        <f t="shared" si="122"/>
        <v>1</v>
      </c>
      <c r="N1582" t="b">
        <f t="shared" si="123"/>
        <v>1</v>
      </c>
      <c r="O1582" s="13">
        <f t="shared" si="124"/>
        <v>0</v>
      </c>
    </row>
    <row r="1583" spans="1:15" ht="24" hidden="1" x14ac:dyDescent="0.3">
      <c r="A1583" s="1" t="s">
        <v>373</v>
      </c>
      <c r="B1583" s="1" t="s">
        <v>1420</v>
      </c>
      <c r="C1583" s="1" t="s">
        <v>257</v>
      </c>
      <c r="D1583" s="2" t="s">
        <v>815</v>
      </c>
      <c r="E1583" s="3">
        <v>15081.504999999999</v>
      </c>
      <c r="F1583" s="8" t="s">
        <v>373</v>
      </c>
      <c r="G1583" s="9" t="s">
        <v>1420</v>
      </c>
      <c r="H1583" s="9" t="s">
        <v>257</v>
      </c>
      <c r="I1583" s="10" t="s">
        <v>815</v>
      </c>
      <c r="J1583" s="11">
        <v>15081.504999999999</v>
      </c>
      <c r="K1583" t="b">
        <f t="shared" si="120"/>
        <v>1</v>
      </c>
      <c r="L1583" t="b">
        <f t="shared" si="121"/>
        <v>1</v>
      </c>
      <c r="M1583" t="b">
        <f t="shared" si="122"/>
        <v>1</v>
      </c>
      <c r="N1583" t="b">
        <f t="shared" si="123"/>
        <v>1</v>
      </c>
      <c r="O1583" s="13">
        <f t="shared" si="124"/>
        <v>0</v>
      </c>
    </row>
    <row r="1584" spans="1:15" ht="51" hidden="1" x14ac:dyDescent="0.3">
      <c r="A1584" s="1" t="s">
        <v>373</v>
      </c>
      <c r="B1584" s="1" t="s">
        <v>1420</v>
      </c>
      <c r="C1584" s="1" t="s">
        <v>377</v>
      </c>
      <c r="D1584" s="2" t="s">
        <v>816</v>
      </c>
      <c r="E1584" s="3">
        <v>3132.2000000000003</v>
      </c>
      <c r="F1584" s="8" t="s">
        <v>373</v>
      </c>
      <c r="G1584" s="9" t="s">
        <v>1420</v>
      </c>
      <c r="H1584" s="9" t="s">
        <v>377</v>
      </c>
      <c r="I1584" s="10" t="s">
        <v>816</v>
      </c>
      <c r="J1584" s="11">
        <v>3132.2</v>
      </c>
      <c r="K1584" t="b">
        <f t="shared" si="120"/>
        <v>1</v>
      </c>
      <c r="L1584" t="b">
        <f t="shared" si="121"/>
        <v>1</v>
      </c>
      <c r="M1584" t="b">
        <f t="shared" si="122"/>
        <v>1</v>
      </c>
      <c r="N1584" t="b">
        <f t="shared" si="123"/>
        <v>1</v>
      </c>
      <c r="O1584" s="13">
        <f t="shared" si="124"/>
        <v>0</v>
      </c>
    </row>
    <row r="1585" spans="1:15" ht="71.400000000000006" hidden="1" x14ac:dyDescent="0.3">
      <c r="A1585" s="1" t="s">
        <v>373</v>
      </c>
      <c r="B1585" s="1" t="s">
        <v>1420</v>
      </c>
      <c r="C1585" s="1" t="s">
        <v>378</v>
      </c>
      <c r="D1585" s="2" t="s">
        <v>818</v>
      </c>
      <c r="E1585" s="3">
        <v>69734.099999999991</v>
      </c>
      <c r="F1585" s="8" t="s">
        <v>373</v>
      </c>
      <c r="G1585" s="9" t="s">
        <v>1420</v>
      </c>
      <c r="H1585" s="9" t="s">
        <v>378</v>
      </c>
      <c r="I1585" s="10" t="s">
        <v>818</v>
      </c>
      <c r="J1585" s="11">
        <v>69734.100000000006</v>
      </c>
      <c r="K1585" t="b">
        <f t="shared" si="120"/>
        <v>1</v>
      </c>
      <c r="L1585" t="b">
        <f t="shared" si="121"/>
        <v>1</v>
      </c>
      <c r="M1585" t="b">
        <f t="shared" si="122"/>
        <v>1</v>
      </c>
      <c r="N1585" t="b">
        <f t="shared" si="123"/>
        <v>1</v>
      </c>
      <c r="O1585" s="13">
        <f t="shared" si="124"/>
        <v>0</v>
      </c>
    </row>
    <row r="1586" spans="1:15" ht="81.599999999999994" hidden="1" x14ac:dyDescent="0.3">
      <c r="A1586" s="1" t="s">
        <v>373</v>
      </c>
      <c r="B1586" s="1" t="s">
        <v>1420</v>
      </c>
      <c r="C1586" s="1" t="s">
        <v>379</v>
      </c>
      <c r="D1586" s="2" t="s">
        <v>1666</v>
      </c>
      <c r="E1586" s="3">
        <v>61101.200000000004</v>
      </c>
      <c r="F1586" s="8" t="s">
        <v>373</v>
      </c>
      <c r="G1586" s="9" t="s">
        <v>1420</v>
      </c>
      <c r="H1586" s="9" t="s">
        <v>379</v>
      </c>
      <c r="I1586" s="10" t="s">
        <v>1666</v>
      </c>
      <c r="J1586" s="11">
        <v>61101.2</v>
      </c>
      <c r="K1586" t="b">
        <f t="shared" si="120"/>
        <v>1</v>
      </c>
      <c r="L1586" t="b">
        <f t="shared" si="121"/>
        <v>1</v>
      </c>
      <c r="M1586" t="b">
        <f t="shared" si="122"/>
        <v>1</v>
      </c>
      <c r="N1586" t="b">
        <f t="shared" si="123"/>
        <v>1</v>
      </c>
      <c r="O1586" s="13">
        <f t="shared" si="124"/>
        <v>0</v>
      </c>
    </row>
    <row r="1587" spans="1:15" ht="84" hidden="1" x14ac:dyDescent="0.3">
      <c r="A1587" s="1" t="s">
        <v>373</v>
      </c>
      <c r="B1587" s="1" t="s">
        <v>1420</v>
      </c>
      <c r="C1587" s="1" t="s">
        <v>399</v>
      </c>
      <c r="D1587" s="2" t="s">
        <v>1667</v>
      </c>
      <c r="E1587" s="3">
        <v>375266.73694999999</v>
      </c>
      <c r="F1587" s="8" t="s">
        <v>373</v>
      </c>
      <c r="G1587" s="9" t="s">
        <v>1420</v>
      </c>
      <c r="H1587" s="9" t="s">
        <v>399</v>
      </c>
      <c r="I1587" s="10" t="s">
        <v>1667</v>
      </c>
      <c r="J1587" s="11">
        <v>375266.73700000002</v>
      </c>
      <c r="K1587" t="b">
        <f t="shared" si="120"/>
        <v>1</v>
      </c>
      <c r="L1587" t="b">
        <f t="shared" si="121"/>
        <v>1</v>
      </c>
      <c r="M1587" t="b">
        <f t="shared" si="122"/>
        <v>1</v>
      </c>
      <c r="N1587" t="b">
        <f t="shared" si="123"/>
        <v>1</v>
      </c>
      <c r="O1587" s="13">
        <f t="shared" si="124"/>
        <v>-5.0000031478703022E-5</v>
      </c>
    </row>
    <row r="1588" spans="1:15" ht="48" hidden="1" x14ac:dyDescent="0.3">
      <c r="A1588" s="1" t="s">
        <v>373</v>
      </c>
      <c r="B1588" s="1" t="s">
        <v>1420</v>
      </c>
      <c r="C1588" s="1" t="s">
        <v>380</v>
      </c>
      <c r="D1588" s="2" t="s">
        <v>822</v>
      </c>
      <c r="E1588" s="3">
        <v>375266.73694999999</v>
      </c>
      <c r="F1588" s="8" t="s">
        <v>373</v>
      </c>
      <c r="G1588" s="9" t="s">
        <v>1420</v>
      </c>
      <c r="H1588" s="9" t="s">
        <v>380</v>
      </c>
      <c r="I1588" s="10" t="s">
        <v>822</v>
      </c>
      <c r="J1588" s="11">
        <v>375266.73700000002</v>
      </c>
      <c r="K1588" t="b">
        <f t="shared" si="120"/>
        <v>1</v>
      </c>
      <c r="L1588" t="b">
        <f t="shared" si="121"/>
        <v>1</v>
      </c>
      <c r="M1588" t="b">
        <f t="shared" si="122"/>
        <v>1</v>
      </c>
      <c r="N1588" t="b">
        <f t="shared" si="123"/>
        <v>1</v>
      </c>
      <c r="O1588" s="13">
        <f t="shared" si="124"/>
        <v>-5.0000031478703022E-5</v>
      </c>
    </row>
    <row r="1589" spans="1:15" ht="84" hidden="1" x14ac:dyDescent="0.3">
      <c r="A1589" s="1" t="s">
        <v>373</v>
      </c>
      <c r="B1589" s="1" t="s">
        <v>1420</v>
      </c>
      <c r="C1589" s="1" t="s">
        <v>1260</v>
      </c>
      <c r="D1589" s="2" t="s">
        <v>1444</v>
      </c>
      <c r="E1589" s="3">
        <v>133.20845</v>
      </c>
      <c r="F1589" s="8" t="s">
        <v>373</v>
      </c>
      <c r="G1589" s="9" t="s">
        <v>1420</v>
      </c>
      <c r="H1589" s="9" t="s">
        <v>1260</v>
      </c>
      <c r="I1589" s="10" t="s">
        <v>1444</v>
      </c>
      <c r="J1589" s="11">
        <v>133.208</v>
      </c>
      <c r="K1589" t="b">
        <f t="shared" si="120"/>
        <v>1</v>
      </c>
      <c r="L1589" t="b">
        <f t="shared" si="121"/>
        <v>1</v>
      </c>
      <c r="M1589" t="b">
        <f t="shared" si="122"/>
        <v>1</v>
      </c>
      <c r="N1589" t="b">
        <f t="shared" si="123"/>
        <v>1</v>
      </c>
      <c r="O1589" s="13">
        <f t="shared" si="124"/>
        <v>4.500000000007276E-4</v>
      </c>
    </row>
    <row r="1590" spans="1:15" ht="108" hidden="1" x14ac:dyDescent="0.3">
      <c r="A1590" s="1" t="s">
        <v>373</v>
      </c>
      <c r="B1590" s="1" t="s">
        <v>1420</v>
      </c>
      <c r="C1590" s="1" t="s">
        <v>1445</v>
      </c>
      <c r="D1590" s="2" t="s">
        <v>819</v>
      </c>
      <c r="E1590" s="3">
        <v>133.20845</v>
      </c>
      <c r="F1590" s="8" t="s">
        <v>373</v>
      </c>
      <c r="G1590" s="9" t="s">
        <v>1420</v>
      </c>
      <c r="H1590" s="9" t="s">
        <v>1445</v>
      </c>
      <c r="I1590" s="10" t="s">
        <v>819</v>
      </c>
      <c r="J1590" s="11">
        <v>133.208</v>
      </c>
      <c r="K1590" t="b">
        <f t="shared" si="120"/>
        <v>1</v>
      </c>
      <c r="L1590" t="b">
        <f t="shared" si="121"/>
        <v>1</v>
      </c>
      <c r="M1590" t="b">
        <f t="shared" si="122"/>
        <v>1</v>
      </c>
      <c r="N1590" t="b">
        <f t="shared" si="123"/>
        <v>1</v>
      </c>
      <c r="O1590" s="13">
        <f t="shared" si="124"/>
        <v>4.500000000007276E-4</v>
      </c>
    </row>
    <row r="1591" spans="1:15" ht="102" hidden="1" x14ac:dyDescent="0.3">
      <c r="A1591" s="1" t="s">
        <v>373</v>
      </c>
      <c r="B1591" s="1" t="s">
        <v>1420</v>
      </c>
      <c r="C1591" s="1" t="s">
        <v>401</v>
      </c>
      <c r="D1591" s="2" t="s">
        <v>1668</v>
      </c>
      <c r="E1591" s="3">
        <v>2056898.0529199999</v>
      </c>
      <c r="F1591" s="8" t="s">
        <v>373</v>
      </c>
      <c r="G1591" s="9" t="s">
        <v>1420</v>
      </c>
      <c r="H1591" s="9" t="s">
        <v>401</v>
      </c>
      <c r="I1591" s="10" t="s">
        <v>1668</v>
      </c>
      <c r="J1591" s="11">
        <v>2056898.0530000001</v>
      </c>
      <c r="K1591" t="b">
        <f t="shared" si="120"/>
        <v>1</v>
      </c>
      <c r="L1591" t="b">
        <f t="shared" si="121"/>
        <v>1</v>
      </c>
      <c r="M1591" t="b">
        <f t="shared" si="122"/>
        <v>1</v>
      </c>
      <c r="N1591" t="b">
        <f t="shared" si="123"/>
        <v>1</v>
      </c>
      <c r="O1591" s="13">
        <f t="shared" si="124"/>
        <v>-8.0000143498182297E-5</v>
      </c>
    </row>
    <row r="1592" spans="1:15" ht="72" hidden="1" x14ac:dyDescent="0.3">
      <c r="A1592" s="1" t="s">
        <v>373</v>
      </c>
      <c r="B1592" s="1" t="s">
        <v>1420</v>
      </c>
      <c r="C1592" s="1" t="s">
        <v>400</v>
      </c>
      <c r="D1592" s="2" t="s">
        <v>1669</v>
      </c>
      <c r="E1592" s="3">
        <v>2053501.71322</v>
      </c>
      <c r="F1592" s="8" t="s">
        <v>373</v>
      </c>
      <c r="G1592" s="9" t="s">
        <v>1420</v>
      </c>
      <c r="H1592" s="9" t="s">
        <v>400</v>
      </c>
      <c r="I1592" s="10" t="s">
        <v>1669</v>
      </c>
      <c r="J1592" s="11">
        <v>2053501.713</v>
      </c>
      <c r="K1592" t="b">
        <f t="shared" si="120"/>
        <v>1</v>
      </c>
      <c r="L1592" t="b">
        <f t="shared" si="121"/>
        <v>1</v>
      </c>
      <c r="M1592" t="b">
        <f t="shared" si="122"/>
        <v>1</v>
      </c>
      <c r="N1592" t="b">
        <f t="shared" si="123"/>
        <v>1</v>
      </c>
      <c r="O1592" s="13">
        <f t="shared" si="124"/>
        <v>2.2000004537403584E-4</v>
      </c>
    </row>
    <row r="1593" spans="1:15" ht="72" hidden="1" x14ac:dyDescent="0.3">
      <c r="A1593" s="1" t="s">
        <v>373</v>
      </c>
      <c r="B1593" s="1" t="s">
        <v>1420</v>
      </c>
      <c r="C1593" s="1" t="s">
        <v>1336</v>
      </c>
      <c r="D1593" s="2" t="s">
        <v>1369</v>
      </c>
      <c r="E1593" s="3">
        <v>7520.6559999999999</v>
      </c>
      <c r="F1593" s="8" t="s">
        <v>373</v>
      </c>
      <c r="G1593" s="9" t="s">
        <v>1420</v>
      </c>
      <c r="H1593" s="9" t="s">
        <v>1336</v>
      </c>
      <c r="I1593" s="10" t="s">
        <v>1369</v>
      </c>
      <c r="J1593" s="11">
        <v>7520.6559999999999</v>
      </c>
      <c r="K1593" t="b">
        <f t="shared" si="120"/>
        <v>1</v>
      </c>
      <c r="L1593" t="b">
        <f t="shared" si="121"/>
        <v>1</v>
      </c>
      <c r="M1593" t="b">
        <f t="shared" si="122"/>
        <v>1</v>
      </c>
      <c r="N1593" t="b">
        <f t="shared" si="123"/>
        <v>1</v>
      </c>
      <c r="O1593" s="13">
        <f t="shared" si="124"/>
        <v>0</v>
      </c>
    </row>
    <row r="1594" spans="1:15" ht="102" hidden="1" x14ac:dyDescent="0.3">
      <c r="A1594" s="1" t="s">
        <v>373</v>
      </c>
      <c r="B1594" s="1" t="s">
        <v>1420</v>
      </c>
      <c r="C1594" s="1" t="s">
        <v>1337</v>
      </c>
      <c r="D1594" s="2" t="s">
        <v>1370</v>
      </c>
      <c r="E1594" s="3">
        <v>6397</v>
      </c>
      <c r="F1594" s="8" t="s">
        <v>373</v>
      </c>
      <c r="G1594" s="9" t="s">
        <v>1420</v>
      </c>
      <c r="H1594" s="9" t="s">
        <v>1337</v>
      </c>
      <c r="I1594" s="10" t="s">
        <v>1370</v>
      </c>
      <c r="J1594" s="11">
        <v>6397</v>
      </c>
      <c r="K1594" t="b">
        <f t="shared" si="120"/>
        <v>1</v>
      </c>
      <c r="L1594" t="b">
        <f t="shared" si="121"/>
        <v>1</v>
      </c>
      <c r="M1594" t="b">
        <f t="shared" si="122"/>
        <v>1</v>
      </c>
      <c r="N1594" t="b">
        <f t="shared" si="123"/>
        <v>1</v>
      </c>
      <c r="O1594" s="13">
        <f t="shared" si="124"/>
        <v>0</v>
      </c>
    </row>
    <row r="1595" spans="1:15" ht="72" hidden="1" x14ac:dyDescent="0.3">
      <c r="A1595" s="1" t="s">
        <v>373</v>
      </c>
      <c r="B1595" s="1" t="s">
        <v>1420</v>
      </c>
      <c r="C1595" s="1" t="s">
        <v>382</v>
      </c>
      <c r="D1595" s="2" t="s">
        <v>1276</v>
      </c>
      <c r="E1595" s="3">
        <v>17756.599999999999</v>
      </c>
      <c r="F1595" s="8" t="s">
        <v>373</v>
      </c>
      <c r="G1595" s="9" t="s">
        <v>1420</v>
      </c>
      <c r="H1595" s="9" t="s">
        <v>382</v>
      </c>
      <c r="I1595" s="10" t="s">
        <v>1276</v>
      </c>
      <c r="J1595" s="11">
        <v>17756.599999999999</v>
      </c>
      <c r="K1595" t="b">
        <f t="shared" si="120"/>
        <v>1</v>
      </c>
      <c r="L1595" t="b">
        <f t="shared" si="121"/>
        <v>1</v>
      </c>
      <c r="M1595" t="b">
        <f t="shared" si="122"/>
        <v>1</v>
      </c>
      <c r="N1595" t="b">
        <f t="shared" si="123"/>
        <v>1</v>
      </c>
      <c r="O1595" s="13">
        <f t="shared" si="124"/>
        <v>0</v>
      </c>
    </row>
    <row r="1596" spans="1:15" ht="61.2" hidden="1" x14ac:dyDescent="0.3">
      <c r="A1596" s="1" t="s">
        <v>373</v>
      </c>
      <c r="B1596" s="1" t="s">
        <v>1420</v>
      </c>
      <c r="C1596" s="1" t="s">
        <v>1379</v>
      </c>
      <c r="D1596" s="2" t="s">
        <v>1380</v>
      </c>
      <c r="E1596" s="3">
        <v>25000</v>
      </c>
      <c r="F1596" s="8" t="s">
        <v>373</v>
      </c>
      <c r="G1596" s="9" t="s">
        <v>1420</v>
      </c>
      <c r="H1596" s="9" t="s">
        <v>1379</v>
      </c>
      <c r="I1596" s="10" t="s">
        <v>1380</v>
      </c>
      <c r="J1596" s="11">
        <v>25000</v>
      </c>
      <c r="K1596" t="b">
        <f t="shared" si="120"/>
        <v>1</v>
      </c>
      <c r="L1596" t="b">
        <f t="shared" si="121"/>
        <v>1</v>
      </c>
      <c r="M1596" t="b">
        <f t="shared" si="122"/>
        <v>1</v>
      </c>
      <c r="N1596" t="b">
        <f t="shared" si="123"/>
        <v>1</v>
      </c>
      <c r="O1596" s="13">
        <f t="shared" si="124"/>
        <v>0</v>
      </c>
    </row>
    <row r="1597" spans="1:15" ht="48" hidden="1" x14ac:dyDescent="0.3">
      <c r="A1597" s="1" t="s">
        <v>373</v>
      </c>
      <c r="B1597" s="1" t="s">
        <v>1420</v>
      </c>
      <c r="C1597" s="1" t="s">
        <v>1335</v>
      </c>
      <c r="D1597" s="2" t="s">
        <v>1371</v>
      </c>
      <c r="E1597" s="3">
        <v>12699.632</v>
      </c>
      <c r="F1597" s="8" t="s">
        <v>373</v>
      </c>
      <c r="G1597" s="9" t="s">
        <v>1420</v>
      </c>
      <c r="H1597" s="9" t="s">
        <v>1335</v>
      </c>
      <c r="I1597" s="10" t="s">
        <v>1371</v>
      </c>
      <c r="J1597" s="11">
        <v>12699.632</v>
      </c>
      <c r="K1597" t="b">
        <f t="shared" si="120"/>
        <v>1</v>
      </c>
      <c r="L1597" t="b">
        <f t="shared" si="121"/>
        <v>1</v>
      </c>
      <c r="M1597" t="b">
        <f t="shared" si="122"/>
        <v>1</v>
      </c>
      <c r="N1597" t="b">
        <f t="shared" si="123"/>
        <v>1</v>
      </c>
      <c r="O1597" s="13">
        <f t="shared" si="124"/>
        <v>0</v>
      </c>
    </row>
    <row r="1598" spans="1:15" ht="36" hidden="1" x14ac:dyDescent="0.3">
      <c r="A1598" s="1" t="s">
        <v>373</v>
      </c>
      <c r="B1598" s="1" t="s">
        <v>1420</v>
      </c>
      <c r="C1598" s="1" t="s">
        <v>1338</v>
      </c>
      <c r="D1598" s="2" t="s">
        <v>1381</v>
      </c>
      <c r="E1598" s="3">
        <v>22.2239</v>
      </c>
      <c r="F1598" s="8" t="s">
        <v>373</v>
      </c>
      <c r="G1598" s="9" t="s">
        <v>1420</v>
      </c>
      <c r="H1598" s="9" t="s">
        <v>1338</v>
      </c>
      <c r="I1598" s="10" t="s">
        <v>1381</v>
      </c>
      <c r="J1598" s="11">
        <v>22.224</v>
      </c>
      <c r="K1598" t="b">
        <f t="shared" si="120"/>
        <v>1</v>
      </c>
      <c r="L1598" t="b">
        <f t="shared" si="121"/>
        <v>1</v>
      </c>
      <c r="M1598" t="b">
        <f t="shared" si="122"/>
        <v>1</v>
      </c>
      <c r="N1598" t="b">
        <f t="shared" si="123"/>
        <v>1</v>
      </c>
      <c r="O1598" s="13">
        <f t="shared" si="124"/>
        <v>-9.9999999999766942E-5</v>
      </c>
    </row>
    <row r="1599" spans="1:15" ht="61.2" hidden="1" x14ac:dyDescent="0.3">
      <c r="A1599" s="1" t="s">
        <v>373</v>
      </c>
      <c r="B1599" s="1" t="s">
        <v>1420</v>
      </c>
      <c r="C1599" s="1" t="s">
        <v>383</v>
      </c>
      <c r="D1599" s="2" t="s">
        <v>828</v>
      </c>
      <c r="E1599" s="3">
        <v>22679.999520000001</v>
      </c>
      <c r="F1599" s="8" t="s">
        <v>373</v>
      </c>
      <c r="G1599" s="9" t="s">
        <v>1420</v>
      </c>
      <c r="H1599" s="9" t="s">
        <v>383</v>
      </c>
      <c r="I1599" s="10" t="s">
        <v>828</v>
      </c>
      <c r="J1599" s="11">
        <v>22680</v>
      </c>
      <c r="K1599" t="b">
        <f t="shared" si="120"/>
        <v>1</v>
      </c>
      <c r="L1599" t="b">
        <f t="shared" si="121"/>
        <v>1</v>
      </c>
      <c r="M1599" t="b">
        <f t="shared" si="122"/>
        <v>1</v>
      </c>
      <c r="N1599" t="b">
        <f t="shared" si="123"/>
        <v>1</v>
      </c>
      <c r="O1599" s="13">
        <f t="shared" si="124"/>
        <v>-4.799999987881165E-4</v>
      </c>
    </row>
    <row r="1600" spans="1:15" ht="48" hidden="1" x14ac:dyDescent="0.3">
      <c r="A1600" s="1" t="s">
        <v>373</v>
      </c>
      <c r="B1600" s="1" t="s">
        <v>1420</v>
      </c>
      <c r="C1600" s="1" t="s">
        <v>1334</v>
      </c>
      <c r="D1600" s="2" t="s">
        <v>1382</v>
      </c>
      <c r="E1600" s="3">
        <v>1213.5665200000001</v>
      </c>
      <c r="F1600" s="8" t="s">
        <v>373</v>
      </c>
      <c r="G1600" s="9" t="s">
        <v>1420</v>
      </c>
      <c r="H1600" s="9" t="s">
        <v>1334</v>
      </c>
      <c r="I1600" s="10" t="s">
        <v>1382</v>
      </c>
      <c r="J1600" s="11">
        <v>1213.567</v>
      </c>
      <c r="K1600" t="b">
        <f t="shared" si="120"/>
        <v>1</v>
      </c>
      <c r="L1600" t="b">
        <f t="shared" si="121"/>
        <v>1</v>
      </c>
      <c r="M1600" t="b">
        <f t="shared" si="122"/>
        <v>1</v>
      </c>
      <c r="N1600" t="b">
        <f t="shared" si="123"/>
        <v>1</v>
      </c>
      <c r="O1600" s="13">
        <f t="shared" si="124"/>
        <v>-4.7999999992498488E-4</v>
      </c>
    </row>
    <row r="1601" spans="1:15" ht="40.799999999999997" hidden="1" x14ac:dyDescent="0.3">
      <c r="A1601" s="1" t="s">
        <v>373</v>
      </c>
      <c r="B1601" s="1" t="s">
        <v>1420</v>
      </c>
      <c r="C1601" s="1" t="s">
        <v>384</v>
      </c>
      <c r="D1601" s="2" t="s">
        <v>1277</v>
      </c>
      <c r="E1601" s="3">
        <v>4659</v>
      </c>
      <c r="F1601" s="8" t="s">
        <v>373</v>
      </c>
      <c r="G1601" s="9" t="s">
        <v>1420</v>
      </c>
      <c r="H1601" s="9" t="s">
        <v>384</v>
      </c>
      <c r="I1601" s="10" t="s">
        <v>1277</v>
      </c>
      <c r="J1601" s="11">
        <v>4659</v>
      </c>
      <c r="K1601" t="b">
        <f t="shared" si="120"/>
        <v>1</v>
      </c>
      <c r="L1601" t="b">
        <f t="shared" si="121"/>
        <v>1</v>
      </c>
      <c r="M1601" t="b">
        <f t="shared" si="122"/>
        <v>1</v>
      </c>
      <c r="N1601" t="b">
        <f t="shared" si="123"/>
        <v>1</v>
      </c>
      <c r="O1601" s="13">
        <f t="shared" si="124"/>
        <v>0</v>
      </c>
    </row>
    <row r="1602" spans="1:15" ht="40.799999999999997" hidden="1" x14ac:dyDescent="0.3">
      <c r="A1602" s="1" t="s">
        <v>373</v>
      </c>
      <c r="B1602" s="1" t="s">
        <v>1420</v>
      </c>
      <c r="C1602" s="1" t="s">
        <v>385</v>
      </c>
      <c r="D1602" s="2" t="s">
        <v>1278</v>
      </c>
      <c r="E1602" s="3">
        <v>2079</v>
      </c>
      <c r="F1602" s="8" t="s">
        <v>373</v>
      </c>
      <c r="G1602" s="9" t="s">
        <v>1420</v>
      </c>
      <c r="H1602" s="9" t="s">
        <v>385</v>
      </c>
      <c r="I1602" s="10" t="s">
        <v>1278</v>
      </c>
      <c r="J1602" s="11">
        <v>2079</v>
      </c>
      <c r="K1602" t="b">
        <f t="shared" si="120"/>
        <v>1</v>
      </c>
      <c r="L1602" t="b">
        <f t="shared" si="121"/>
        <v>1</v>
      </c>
      <c r="M1602" t="b">
        <f t="shared" si="122"/>
        <v>1</v>
      </c>
      <c r="N1602" t="b">
        <f t="shared" si="123"/>
        <v>1</v>
      </c>
      <c r="O1602" s="13">
        <f t="shared" si="124"/>
        <v>0</v>
      </c>
    </row>
    <row r="1603" spans="1:15" ht="36" hidden="1" x14ac:dyDescent="0.3">
      <c r="A1603" s="1" t="s">
        <v>373</v>
      </c>
      <c r="B1603" s="1" t="s">
        <v>1420</v>
      </c>
      <c r="C1603" s="1" t="s">
        <v>386</v>
      </c>
      <c r="D1603" s="2" t="s">
        <v>1279</v>
      </c>
      <c r="E1603" s="3">
        <v>5527</v>
      </c>
      <c r="F1603" s="8" t="s">
        <v>373</v>
      </c>
      <c r="G1603" s="9" t="s">
        <v>1420</v>
      </c>
      <c r="H1603" s="9" t="s">
        <v>386</v>
      </c>
      <c r="I1603" s="10" t="s">
        <v>1279</v>
      </c>
      <c r="J1603" s="11">
        <v>5527</v>
      </c>
      <c r="K1603" t="b">
        <f t="shared" ref="K1603:K1666" si="125">EXACT(A1603,F1603)</f>
        <v>1</v>
      </c>
      <c r="L1603" t="b">
        <f t="shared" ref="L1603:L1666" si="126">EXACT(B1603,G1603)</f>
        <v>1</v>
      </c>
      <c r="M1603" t="b">
        <f t="shared" ref="M1603:M1666" si="127">EXACT(C1603,H1603)</f>
        <v>1</v>
      </c>
      <c r="N1603" t="b">
        <f t="shared" ref="N1603:N1666" si="128">EXACT(D1603,I1603)</f>
        <v>1</v>
      </c>
      <c r="O1603" s="13">
        <f t="shared" ref="O1603:O1666" si="129">E1603-J1603</f>
        <v>0</v>
      </c>
    </row>
    <row r="1604" spans="1:15" ht="122.4" hidden="1" x14ac:dyDescent="0.3">
      <c r="A1604" s="1" t="s">
        <v>373</v>
      </c>
      <c r="B1604" s="1" t="s">
        <v>1420</v>
      </c>
      <c r="C1604" s="1" t="s">
        <v>387</v>
      </c>
      <c r="D1604" s="2" t="s">
        <v>1280</v>
      </c>
      <c r="E1604" s="3">
        <v>1767</v>
      </c>
      <c r="F1604" s="8" t="s">
        <v>373</v>
      </c>
      <c r="G1604" s="9" t="s">
        <v>1420</v>
      </c>
      <c r="H1604" s="9" t="s">
        <v>387</v>
      </c>
      <c r="I1604" s="10" t="s">
        <v>1280</v>
      </c>
      <c r="J1604" s="11">
        <v>1767</v>
      </c>
      <c r="K1604" t="b">
        <f t="shared" si="125"/>
        <v>1</v>
      </c>
      <c r="L1604" t="b">
        <f t="shared" si="126"/>
        <v>1</v>
      </c>
      <c r="M1604" t="b">
        <f t="shared" si="127"/>
        <v>1</v>
      </c>
      <c r="N1604" t="b">
        <f t="shared" si="128"/>
        <v>1</v>
      </c>
      <c r="O1604" s="13">
        <f t="shared" si="129"/>
        <v>0</v>
      </c>
    </row>
    <row r="1605" spans="1:15" ht="108" hidden="1" x14ac:dyDescent="0.3">
      <c r="A1605" s="1" t="s">
        <v>373</v>
      </c>
      <c r="B1605" s="1" t="s">
        <v>1420</v>
      </c>
      <c r="C1605" s="1" t="s">
        <v>1471</v>
      </c>
      <c r="D1605" s="2" t="s">
        <v>819</v>
      </c>
      <c r="E1605" s="3">
        <v>1198448.2298999999</v>
      </c>
      <c r="F1605" s="8" t="s">
        <v>373</v>
      </c>
      <c r="G1605" s="9" t="s">
        <v>1420</v>
      </c>
      <c r="H1605" s="9" t="s">
        <v>1471</v>
      </c>
      <c r="I1605" s="10" t="s">
        <v>819</v>
      </c>
      <c r="J1605" s="11">
        <v>1198448.23</v>
      </c>
      <c r="K1605" t="b">
        <f t="shared" si="125"/>
        <v>1</v>
      </c>
      <c r="L1605" t="b">
        <f t="shared" si="126"/>
        <v>1</v>
      </c>
      <c r="M1605" t="b">
        <f t="shared" si="127"/>
        <v>1</v>
      </c>
      <c r="N1605" t="b">
        <f t="shared" si="128"/>
        <v>1</v>
      </c>
      <c r="O1605" s="13">
        <f t="shared" si="129"/>
        <v>-1.0000006295740604E-4</v>
      </c>
    </row>
    <row r="1606" spans="1:15" ht="156" x14ac:dyDescent="0.3">
      <c r="A1606" s="1" t="s">
        <v>373</v>
      </c>
      <c r="B1606" s="1" t="s">
        <v>1420</v>
      </c>
      <c r="C1606" s="1" t="s">
        <v>1472</v>
      </c>
      <c r="D1606" s="2" t="s">
        <v>1390</v>
      </c>
      <c r="E1606" s="3">
        <v>2351.5</v>
      </c>
      <c r="F1606" s="8" t="s">
        <v>373</v>
      </c>
      <c r="G1606" s="9" t="s">
        <v>1420</v>
      </c>
      <c r="H1606" s="9" t="s">
        <v>1472</v>
      </c>
      <c r="I1606" s="10" t="s">
        <v>1390</v>
      </c>
      <c r="J1606" s="11">
        <v>2351.5</v>
      </c>
      <c r="K1606" t="b">
        <f t="shared" si="125"/>
        <v>1</v>
      </c>
      <c r="L1606" t="b">
        <f t="shared" si="126"/>
        <v>1</v>
      </c>
      <c r="M1606" t="b">
        <f t="shared" si="127"/>
        <v>1</v>
      </c>
      <c r="N1606" t="b">
        <f t="shared" si="128"/>
        <v>1</v>
      </c>
      <c r="O1606" s="13">
        <f t="shared" si="129"/>
        <v>0</v>
      </c>
    </row>
    <row r="1607" spans="1:15" ht="156" hidden="1" x14ac:dyDescent="0.3">
      <c r="A1607" s="1" t="s">
        <v>373</v>
      </c>
      <c r="B1607" s="1" t="s">
        <v>1420</v>
      </c>
      <c r="C1607" s="1" t="s">
        <v>1484</v>
      </c>
      <c r="D1607" s="2" t="s">
        <v>1</v>
      </c>
      <c r="E1607" s="3">
        <v>144909.79999999999</v>
      </c>
      <c r="F1607" s="8" t="s">
        <v>373</v>
      </c>
      <c r="G1607" s="9" t="s">
        <v>1420</v>
      </c>
      <c r="H1607" s="9" t="s">
        <v>1484</v>
      </c>
      <c r="I1607" s="10" t="s">
        <v>1</v>
      </c>
      <c r="J1607" s="11">
        <v>144909.79999999999</v>
      </c>
      <c r="K1607" t="b">
        <f t="shared" si="125"/>
        <v>1</v>
      </c>
      <c r="L1607" t="b">
        <f t="shared" si="126"/>
        <v>1</v>
      </c>
      <c r="M1607" t="b">
        <f t="shared" si="127"/>
        <v>1</v>
      </c>
      <c r="N1607" t="b">
        <f t="shared" si="128"/>
        <v>1</v>
      </c>
      <c r="O1607" s="13">
        <f t="shared" si="129"/>
        <v>0</v>
      </c>
    </row>
    <row r="1608" spans="1:15" ht="163.19999999999999" hidden="1" x14ac:dyDescent="0.3">
      <c r="A1608" s="1" t="s">
        <v>373</v>
      </c>
      <c r="B1608" s="1" t="s">
        <v>1420</v>
      </c>
      <c r="C1608" s="1" t="s">
        <v>388</v>
      </c>
      <c r="D1608" s="2" t="s">
        <v>829</v>
      </c>
      <c r="E1608" s="3">
        <v>227489.00537999999</v>
      </c>
      <c r="F1608" s="8" t="s">
        <v>373</v>
      </c>
      <c r="G1608" s="9" t="s">
        <v>1420</v>
      </c>
      <c r="H1608" s="9" t="s">
        <v>388</v>
      </c>
      <c r="I1608" s="12" t="s">
        <v>829</v>
      </c>
      <c r="J1608" s="11">
        <v>227489.005</v>
      </c>
      <c r="K1608" t="b">
        <f t="shared" si="125"/>
        <v>1</v>
      </c>
      <c r="L1608" t="b">
        <f t="shared" si="126"/>
        <v>1</v>
      </c>
      <c r="M1608" t="b">
        <f t="shared" si="127"/>
        <v>1</v>
      </c>
      <c r="N1608" t="b">
        <f t="shared" si="128"/>
        <v>1</v>
      </c>
      <c r="O1608" s="13">
        <f t="shared" si="129"/>
        <v>3.7999998312443495E-4</v>
      </c>
    </row>
    <row r="1609" spans="1:15" ht="156" hidden="1" x14ac:dyDescent="0.3">
      <c r="A1609" s="1" t="s">
        <v>373</v>
      </c>
      <c r="B1609" s="1" t="s">
        <v>1420</v>
      </c>
      <c r="C1609" s="1" t="s">
        <v>389</v>
      </c>
      <c r="D1609" s="2" t="s">
        <v>830</v>
      </c>
      <c r="E1609" s="3">
        <v>76250</v>
      </c>
      <c r="F1609" s="8" t="s">
        <v>373</v>
      </c>
      <c r="G1609" s="9" t="s">
        <v>1420</v>
      </c>
      <c r="H1609" s="9" t="s">
        <v>389</v>
      </c>
      <c r="I1609" s="12" t="s">
        <v>830</v>
      </c>
      <c r="J1609" s="11">
        <v>76250</v>
      </c>
      <c r="K1609" t="b">
        <f t="shared" si="125"/>
        <v>1</v>
      </c>
      <c r="L1609" t="b">
        <f t="shared" si="126"/>
        <v>1</v>
      </c>
      <c r="M1609" t="b">
        <f t="shared" si="127"/>
        <v>1</v>
      </c>
      <c r="N1609" t="b">
        <f t="shared" si="128"/>
        <v>1</v>
      </c>
      <c r="O1609" s="13">
        <f t="shared" si="129"/>
        <v>0</v>
      </c>
    </row>
    <row r="1610" spans="1:15" ht="204" hidden="1" x14ac:dyDescent="0.3">
      <c r="A1610" s="1" t="s">
        <v>373</v>
      </c>
      <c r="B1610" s="1" t="s">
        <v>1420</v>
      </c>
      <c r="C1610" s="1" t="s">
        <v>390</v>
      </c>
      <c r="D1610" s="2" t="s">
        <v>831</v>
      </c>
      <c r="E1610" s="3">
        <v>21258.1</v>
      </c>
      <c r="F1610" s="8" t="s">
        <v>373</v>
      </c>
      <c r="G1610" s="9" t="s">
        <v>1420</v>
      </c>
      <c r="H1610" s="9" t="s">
        <v>390</v>
      </c>
      <c r="I1610" s="12" t="s">
        <v>831</v>
      </c>
      <c r="J1610" s="11">
        <v>21258.1</v>
      </c>
      <c r="K1610" t="b">
        <f t="shared" si="125"/>
        <v>1</v>
      </c>
      <c r="L1610" t="b">
        <f t="shared" si="126"/>
        <v>1</v>
      </c>
      <c r="M1610" t="b">
        <f t="shared" si="127"/>
        <v>1</v>
      </c>
      <c r="N1610" t="b">
        <f t="shared" si="128"/>
        <v>1</v>
      </c>
      <c r="O1610" s="13">
        <f t="shared" si="129"/>
        <v>0</v>
      </c>
    </row>
    <row r="1611" spans="1:15" ht="180" hidden="1" x14ac:dyDescent="0.3">
      <c r="A1611" s="1" t="s">
        <v>373</v>
      </c>
      <c r="B1611" s="1" t="s">
        <v>1420</v>
      </c>
      <c r="C1611" s="1" t="s">
        <v>391</v>
      </c>
      <c r="D1611" s="2" t="s">
        <v>0</v>
      </c>
      <c r="E1611" s="3">
        <v>27856.3</v>
      </c>
      <c r="F1611" s="8" t="s">
        <v>373</v>
      </c>
      <c r="G1611" s="9" t="s">
        <v>1420</v>
      </c>
      <c r="H1611" s="9" t="s">
        <v>391</v>
      </c>
      <c r="I1611" s="12" t="s">
        <v>0</v>
      </c>
      <c r="J1611" s="11">
        <v>27856.3</v>
      </c>
      <c r="K1611" t="b">
        <f t="shared" si="125"/>
        <v>1</v>
      </c>
      <c r="L1611" t="b">
        <f t="shared" si="126"/>
        <v>1</v>
      </c>
      <c r="M1611" t="b">
        <f t="shared" si="127"/>
        <v>1</v>
      </c>
      <c r="N1611" t="b">
        <f t="shared" si="128"/>
        <v>1</v>
      </c>
      <c r="O1611" s="13">
        <f t="shared" si="129"/>
        <v>0</v>
      </c>
    </row>
    <row r="1612" spans="1:15" ht="144" hidden="1" x14ac:dyDescent="0.3">
      <c r="A1612" s="15" t="s">
        <v>373</v>
      </c>
      <c r="B1612" s="15" t="s">
        <v>1420</v>
      </c>
      <c r="C1612" s="15" t="s">
        <v>1670</v>
      </c>
      <c r="D1612" s="16" t="s">
        <v>1281</v>
      </c>
      <c r="E1612" s="17">
        <v>5305</v>
      </c>
      <c r="F1612" s="8" t="s">
        <v>373</v>
      </c>
      <c r="G1612" s="9" t="s">
        <v>1420</v>
      </c>
      <c r="H1612" s="9" t="s">
        <v>1670</v>
      </c>
      <c r="I1612" s="10" t="s">
        <v>1281</v>
      </c>
      <c r="J1612" s="11">
        <v>5305</v>
      </c>
      <c r="K1612" t="b">
        <f t="shared" si="125"/>
        <v>1</v>
      </c>
      <c r="L1612" t="b">
        <f t="shared" si="126"/>
        <v>1</v>
      </c>
      <c r="M1612" t="b">
        <f>EXACT(C1612,H1612)</f>
        <v>1</v>
      </c>
      <c r="N1612" t="b">
        <f t="shared" si="128"/>
        <v>1</v>
      </c>
      <c r="O1612" s="13">
        <f t="shared" si="129"/>
        <v>0</v>
      </c>
    </row>
    <row r="1613" spans="1:15" ht="144" hidden="1" x14ac:dyDescent="0.3">
      <c r="A1613" s="1" t="s">
        <v>373</v>
      </c>
      <c r="B1613" s="1" t="s">
        <v>1420</v>
      </c>
      <c r="C1613" s="1" t="s">
        <v>394</v>
      </c>
      <c r="D1613" s="2" t="s">
        <v>1282</v>
      </c>
      <c r="E1613" s="3">
        <v>4512.1000000000004</v>
      </c>
      <c r="F1613" s="8" t="s">
        <v>373</v>
      </c>
      <c r="G1613" s="9" t="s">
        <v>1420</v>
      </c>
      <c r="H1613" s="9" t="s">
        <v>394</v>
      </c>
      <c r="I1613" s="10" t="s">
        <v>1282</v>
      </c>
      <c r="J1613" s="11">
        <v>4512.1000000000004</v>
      </c>
      <c r="K1613" t="b">
        <f t="shared" si="125"/>
        <v>1</v>
      </c>
      <c r="L1613" t="b">
        <f t="shared" si="126"/>
        <v>1</v>
      </c>
      <c r="M1613" t="b">
        <f t="shared" si="127"/>
        <v>1</v>
      </c>
      <c r="N1613" t="b">
        <f t="shared" si="128"/>
        <v>1</v>
      </c>
      <c r="O1613" s="13">
        <f t="shared" si="129"/>
        <v>0</v>
      </c>
    </row>
    <row r="1614" spans="1:15" ht="144" hidden="1" x14ac:dyDescent="0.3">
      <c r="A1614" s="1" t="s">
        <v>373</v>
      </c>
      <c r="B1614" s="1" t="s">
        <v>1420</v>
      </c>
      <c r="C1614" s="1" t="s">
        <v>1470</v>
      </c>
      <c r="D1614" s="2" t="s">
        <v>1372</v>
      </c>
      <c r="E1614" s="3">
        <v>25000</v>
      </c>
      <c r="F1614" s="8" t="s">
        <v>373</v>
      </c>
      <c r="G1614" s="9" t="s">
        <v>1420</v>
      </c>
      <c r="H1614" s="9" t="s">
        <v>1470</v>
      </c>
      <c r="I1614" s="10" t="s">
        <v>1372</v>
      </c>
      <c r="J1614" s="11">
        <v>25000</v>
      </c>
      <c r="K1614" t="b">
        <f t="shared" si="125"/>
        <v>1</v>
      </c>
      <c r="L1614" t="b">
        <f t="shared" si="126"/>
        <v>1</v>
      </c>
      <c r="M1614" t="b">
        <f t="shared" si="127"/>
        <v>1</v>
      </c>
      <c r="N1614" t="b">
        <f t="shared" si="128"/>
        <v>1</v>
      </c>
      <c r="O1614" s="13">
        <f t="shared" si="129"/>
        <v>0</v>
      </c>
    </row>
    <row r="1615" spans="1:15" ht="72" hidden="1" x14ac:dyDescent="0.3">
      <c r="A1615" s="1" t="s">
        <v>373</v>
      </c>
      <c r="B1615" s="1" t="s">
        <v>1420</v>
      </c>
      <c r="C1615" s="1" t="s">
        <v>1457</v>
      </c>
      <c r="D1615" s="2" t="s">
        <v>1458</v>
      </c>
      <c r="E1615" s="3">
        <v>212800</v>
      </c>
      <c r="F1615" s="8" t="s">
        <v>373</v>
      </c>
      <c r="G1615" s="9" t="s">
        <v>1420</v>
      </c>
      <c r="H1615" s="9" t="s">
        <v>1457</v>
      </c>
      <c r="I1615" s="10" t="s">
        <v>1458</v>
      </c>
      <c r="J1615" s="11">
        <v>212800</v>
      </c>
      <c r="K1615" t="b">
        <f t="shared" si="125"/>
        <v>1</v>
      </c>
      <c r="L1615" t="b">
        <f t="shared" si="126"/>
        <v>1</v>
      </c>
      <c r="M1615" t="b">
        <f t="shared" si="127"/>
        <v>1</v>
      </c>
      <c r="N1615" t="b">
        <f t="shared" si="128"/>
        <v>1</v>
      </c>
      <c r="O1615" s="13">
        <f t="shared" si="129"/>
        <v>0</v>
      </c>
    </row>
    <row r="1616" spans="1:15" ht="91.8" x14ac:dyDescent="0.3">
      <c r="A1616" s="1" t="s">
        <v>373</v>
      </c>
      <c r="B1616" s="1" t="s">
        <v>1420</v>
      </c>
      <c r="C1616" s="1" t="s">
        <v>1339</v>
      </c>
      <c r="D1616" s="10" t="s">
        <v>1671</v>
      </c>
      <c r="E1616" s="3">
        <v>3396.3397</v>
      </c>
      <c r="F1616" s="8" t="s">
        <v>373</v>
      </c>
      <c r="G1616" s="9" t="s">
        <v>1420</v>
      </c>
      <c r="H1616" s="9" t="s">
        <v>1339</v>
      </c>
      <c r="I1616" s="10" t="s">
        <v>1671</v>
      </c>
      <c r="J1616" s="11">
        <v>3396.34</v>
      </c>
      <c r="K1616" t="b">
        <f t="shared" si="125"/>
        <v>1</v>
      </c>
      <c r="L1616" t="b">
        <f t="shared" si="126"/>
        <v>1</v>
      </c>
      <c r="M1616" t="b">
        <f t="shared" si="127"/>
        <v>1</v>
      </c>
      <c r="N1616" t="b">
        <f t="shared" si="128"/>
        <v>1</v>
      </c>
      <c r="O1616" s="13">
        <f t="shared" si="129"/>
        <v>-3.0000000015206751E-4</v>
      </c>
    </row>
    <row r="1617" spans="1:15" ht="81.599999999999994" hidden="1" x14ac:dyDescent="0.3">
      <c r="A1617" s="1" t="s">
        <v>373</v>
      </c>
      <c r="B1617" s="1" t="s">
        <v>1420</v>
      </c>
      <c r="C1617" s="1" t="s">
        <v>1340</v>
      </c>
      <c r="D1617" s="2" t="s">
        <v>1672</v>
      </c>
      <c r="E1617" s="3">
        <v>3396.3397</v>
      </c>
      <c r="F1617" s="8" t="s">
        <v>373</v>
      </c>
      <c r="G1617" s="9" t="s">
        <v>1420</v>
      </c>
      <c r="H1617" s="9" t="s">
        <v>1340</v>
      </c>
      <c r="I1617" s="10" t="s">
        <v>1672</v>
      </c>
      <c r="J1617" s="11">
        <v>3396.34</v>
      </c>
      <c r="K1617" t="b">
        <f t="shared" si="125"/>
        <v>1</v>
      </c>
      <c r="L1617" t="b">
        <f t="shared" si="126"/>
        <v>1</v>
      </c>
      <c r="M1617" t="b">
        <f t="shared" si="127"/>
        <v>1</v>
      </c>
      <c r="N1617" t="b">
        <f t="shared" si="128"/>
        <v>1</v>
      </c>
      <c r="O1617" s="13">
        <f t="shared" si="129"/>
        <v>-3.0000000015206751E-4</v>
      </c>
    </row>
    <row r="1618" spans="1:15" ht="51" hidden="1" x14ac:dyDescent="0.3">
      <c r="A1618" s="1" t="s">
        <v>373</v>
      </c>
      <c r="B1618" s="1" t="s">
        <v>1422</v>
      </c>
      <c r="C1618" s="1" t="s">
        <v>263</v>
      </c>
      <c r="D1618" s="2" t="s">
        <v>1459</v>
      </c>
      <c r="E1618" s="3">
        <v>235359.46809000001</v>
      </c>
      <c r="F1618" s="8" t="s">
        <v>373</v>
      </c>
      <c r="G1618" s="9" t="s">
        <v>1422</v>
      </c>
      <c r="H1618" s="9" t="s">
        <v>263</v>
      </c>
      <c r="I1618" s="10" t="s">
        <v>1459</v>
      </c>
      <c r="J1618" s="11">
        <v>235359.46799999999</v>
      </c>
      <c r="K1618" t="b">
        <f t="shared" si="125"/>
        <v>1</v>
      </c>
      <c r="L1618" t="b">
        <f t="shared" si="126"/>
        <v>1</v>
      </c>
      <c r="M1618" t="b">
        <f t="shared" si="127"/>
        <v>1</v>
      </c>
      <c r="N1618" t="b">
        <f t="shared" si="128"/>
        <v>1</v>
      </c>
      <c r="O1618" s="13">
        <f t="shared" si="129"/>
        <v>9.00000159163028E-5</v>
      </c>
    </row>
    <row r="1619" spans="1:15" ht="51" hidden="1" x14ac:dyDescent="0.3">
      <c r="A1619" s="1" t="s">
        <v>373</v>
      </c>
      <c r="B1619" s="1" t="s">
        <v>1422</v>
      </c>
      <c r="C1619" s="1" t="s">
        <v>264</v>
      </c>
      <c r="D1619" s="2" t="s">
        <v>1460</v>
      </c>
      <c r="E1619" s="3">
        <v>186698.1</v>
      </c>
      <c r="F1619" s="8" t="s">
        <v>373</v>
      </c>
      <c r="G1619" s="9" t="s">
        <v>1422</v>
      </c>
      <c r="H1619" s="9" t="s">
        <v>264</v>
      </c>
      <c r="I1619" s="10" t="s">
        <v>1460</v>
      </c>
      <c r="J1619" s="11">
        <v>186698.1</v>
      </c>
      <c r="K1619" t="b">
        <f t="shared" si="125"/>
        <v>1</v>
      </c>
      <c r="L1619" t="b">
        <f t="shared" si="126"/>
        <v>1</v>
      </c>
      <c r="M1619" t="b">
        <f t="shared" si="127"/>
        <v>1</v>
      </c>
      <c r="N1619" t="b">
        <f t="shared" si="128"/>
        <v>1</v>
      </c>
      <c r="O1619" s="13">
        <f t="shared" si="129"/>
        <v>0</v>
      </c>
    </row>
    <row r="1620" spans="1:15" ht="91.8" hidden="1" x14ac:dyDescent="0.3">
      <c r="A1620" s="1" t="s">
        <v>373</v>
      </c>
      <c r="B1620" s="1" t="s">
        <v>1422</v>
      </c>
      <c r="C1620" s="1" t="s">
        <v>425</v>
      </c>
      <c r="D1620" s="2" t="s">
        <v>1624</v>
      </c>
      <c r="E1620" s="3">
        <v>186698.1</v>
      </c>
      <c r="F1620" s="8" t="s">
        <v>373</v>
      </c>
      <c r="G1620" s="9" t="s">
        <v>1422</v>
      </c>
      <c r="H1620" s="9" t="s">
        <v>425</v>
      </c>
      <c r="I1620" s="10" t="s">
        <v>1624</v>
      </c>
      <c r="J1620" s="11">
        <v>186698.1</v>
      </c>
      <c r="K1620" t="b">
        <f t="shared" si="125"/>
        <v>1</v>
      </c>
      <c r="L1620" t="b">
        <f t="shared" si="126"/>
        <v>1</v>
      </c>
      <c r="M1620" t="b">
        <f t="shared" si="127"/>
        <v>1</v>
      </c>
      <c r="N1620" t="b">
        <f t="shared" si="128"/>
        <v>1</v>
      </c>
      <c r="O1620" s="13">
        <f t="shared" si="129"/>
        <v>0</v>
      </c>
    </row>
    <row r="1621" spans="1:15" ht="40.799999999999997" hidden="1" x14ac:dyDescent="0.3">
      <c r="A1621" s="1" t="s">
        <v>373</v>
      </c>
      <c r="B1621" s="1" t="s">
        <v>1422</v>
      </c>
      <c r="C1621" s="1" t="s">
        <v>402</v>
      </c>
      <c r="D1621" s="2" t="s">
        <v>824</v>
      </c>
      <c r="E1621" s="3">
        <v>1215</v>
      </c>
      <c r="F1621" s="8" t="s">
        <v>373</v>
      </c>
      <c r="G1621" s="9" t="s">
        <v>1422</v>
      </c>
      <c r="H1621" s="9" t="s">
        <v>402</v>
      </c>
      <c r="I1621" s="10" t="s">
        <v>824</v>
      </c>
      <c r="J1621" s="11">
        <v>1215</v>
      </c>
      <c r="K1621" t="b">
        <f t="shared" si="125"/>
        <v>1</v>
      </c>
      <c r="L1621" t="b">
        <f t="shared" si="126"/>
        <v>1</v>
      </c>
      <c r="M1621" t="b">
        <f t="shared" si="127"/>
        <v>1</v>
      </c>
      <c r="N1621" t="b">
        <f t="shared" si="128"/>
        <v>1</v>
      </c>
      <c r="O1621" s="13">
        <f t="shared" si="129"/>
        <v>0</v>
      </c>
    </row>
    <row r="1622" spans="1:15" ht="61.2" hidden="1" x14ac:dyDescent="0.3">
      <c r="A1622" s="1" t="s">
        <v>373</v>
      </c>
      <c r="B1622" s="1" t="s">
        <v>1422</v>
      </c>
      <c r="C1622" s="1" t="s">
        <v>403</v>
      </c>
      <c r="D1622" s="2" t="s">
        <v>825</v>
      </c>
      <c r="E1622" s="3">
        <v>165640.4</v>
      </c>
      <c r="F1622" s="8" t="s">
        <v>373</v>
      </c>
      <c r="G1622" s="9" t="s">
        <v>1422</v>
      </c>
      <c r="H1622" s="9" t="s">
        <v>403</v>
      </c>
      <c r="I1622" s="10" t="s">
        <v>825</v>
      </c>
      <c r="J1622" s="11">
        <v>165640.4</v>
      </c>
      <c r="K1622" t="b">
        <f t="shared" si="125"/>
        <v>1</v>
      </c>
      <c r="L1622" t="b">
        <f t="shared" si="126"/>
        <v>1</v>
      </c>
      <c r="M1622" t="b">
        <f t="shared" si="127"/>
        <v>1</v>
      </c>
      <c r="N1622" t="b">
        <f t="shared" si="128"/>
        <v>1</v>
      </c>
      <c r="O1622" s="13">
        <f t="shared" si="129"/>
        <v>0</v>
      </c>
    </row>
    <row r="1623" spans="1:15" ht="102" hidden="1" x14ac:dyDescent="0.3">
      <c r="A1623" s="1" t="s">
        <v>373</v>
      </c>
      <c r="B1623" s="1" t="s">
        <v>1422</v>
      </c>
      <c r="C1623" s="1" t="s">
        <v>1317</v>
      </c>
      <c r="D1623" s="2" t="s">
        <v>1318</v>
      </c>
      <c r="E1623" s="3">
        <v>19842.7</v>
      </c>
      <c r="F1623" s="8" t="s">
        <v>373</v>
      </c>
      <c r="G1623" s="9" t="s">
        <v>1422</v>
      </c>
      <c r="H1623" s="9" t="s">
        <v>1317</v>
      </c>
      <c r="I1623" s="10" t="s">
        <v>1318</v>
      </c>
      <c r="J1623" s="11">
        <v>19842.7</v>
      </c>
      <c r="K1623" t="b">
        <f t="shared" si="125"/>
        <v>1</v>
      </c>
      <c r="L1623" t="b">
        <f t="shared" si="126"/>
        <v>1</v>
      </c>
      <c r="M1623" t="b">
        <f t="shared" si="127"/>
        <v>1</v>
      </c>
      <c r="N1623" t="b">
        <f t="shared" si="128"/>
        <v>1</v>
      </c>
      <c r="O1623" s="13">
        <f t="shared" si="129"/>
        <v>0</v>
      </c>
    </row>
    <row r="1624" spans="1:15" ht="102" hidden="1" x14ac:dyDescent="0.3">
      <c r="A1624" s="1" t="s">
        <v>373</v>
      </c>
      <c r="B1624" s="1" t="s">
        <v>1422</v>
      </c>
      <c r="C1624" s="1" t="s">
        <v>401</v>
      </c>
      <c r="D1624" s="2" t="s">
        <v>1668</v>
      </c>
      <c r="E1624" s="3">
        <v>48661.368090000004</v>
      </c>
      <c r="F1624" s="8" t="s">
        <v>373</v>
      </c>
      <c r="G1624" s="9" t="s">
        <v>1422</v>
      </c>
      <c r="H1624" s="9" t="s">
        <v>401</v>
      </c>
      <c r="I1624" s="10" t="s">
        <v>1668</v>
      </c>
      <c r="J1624" s="11">
        <v>48661.368000000002</v>
      </c>
      <c r="K1624" t="b">
        <f t="shared" si="125"/>
        <v>1</v>
      </c>
      <c r="L1624" t="b">
        <f t="shared" si="126"/>
        <v>1</v>
      </c>
      <c r="M1624" t="b">
        <f t="shared" si="127"/>
        <v>1</v>
      </c>
      <c r="N1624" t="b">
        <f t="shared" si="128"/>
        <v>1</v>
      </c>
      <c r="O1624" s="13">
        <f t="shared" si="129"/>
        <v>9.0000001364387572E-5</v>
      </c>
    </row>
    <row r="1625" spans="1:15" ht="72" hidden="1" x14ac:dyDescent="0.3">
      <c r="A1625" s="1" t="s">
        <v>373</v>
      </c>
      <c r="B1625" s="1" t="s">
        <v>1422</v>
      </c>
      <c r="C1625" s="1" t="s">
        <v>405</v>
      </c>
      <c r="D1625" s="2" t="s">
        <v>1673</v>
      </c>
      <c r="E1625" s="3">
        <v>48661.368090000004</v>
      </c>
      <c r="F1625" s="8" t="s">
        <v>373</v>
      </c>
      <c r="G1625" s="9" t="s">
        <v>1422</v>
      </c>
      <c r="H1625" s="9" t="s">
        <v>405</v>
      </c>
      <c r="I1625" s="10" t="s">
        <v>1673</v>
      </c>
      <c r="J1625" s="11">
        <v>48661.368000000002</v>
      </c>
      <c r="K1625" t="b">
        <f t="shared" si="125"/>
        <v>1</v>
      </c>
      <c r="L1625" t="b">
        <f t="shared" si="126"/>
        <v>1</v>
      </c>
      <c r="M1625" t="b">
        <f t="shared" si="127"/>
        <v>1</v>
      </c>
      <c r="N1625" t="b">
        <f t="shared" si="128"/>
        <v>1</v>
      </c>
      <c r="O1625" s="13">
        <f t="shared" si="129"/>
        <v>9.0000001364387572E-5</v>
      </c>
    </row>
    <row r="1626" spans="1:15" ht="40.799999999999997" hidden="1" x14ac:dyDescent="0.3">
      <c r="A1626" s="1" t="s">
        <v>373</v>
      </c>
      <c r="B1626" s="1" t="s">
        <v>1422</v>
      </c>
      <c r="C1626" s="1" t="s">
        <v>266</v>
      </c>
      <c r="D1626" s="2" t="s">
        <v>1593</v>
      </c>
      <c r="E1626" s="3">
        <v>279101.18003000005</v>
      </c>
      <c r="F1626" s="8" t="s">
        <v>373</v>
      </c>
      <c r="G1626" s="9" t="s">
        <v>1422</v>
      </c>
      <c r="H1626" s="9" t="s">
        <v>266</v>
      </c>
      <c r="I1626" s="10" t="s">
        <v>1593</v>
      </c>
      <c r="J1626" s="11">
        <v>279101.18</v>
      </c>
      <c r="K1626" t="b">
        <f t="shared" si="125"/>
        <v>1</v>
      </c>
      <c r="L1626" t="b">
        <f t="shared" si="126"/>
        <v>1</v>
      </c>
      <c r="M1626" t="b">
        <f t="shared" si="127"/>
        <v>1</v>
      </c>
      <c r="N1626" t="b">
        <f t="shared" si="128"/>
        <v>1</v>
      </c>
      <c r="O1626" s="13">
        <f t="shared" si="129"/>
        <v>3.0000053811818361E-5</v>
      </c>
    </row>
    <row r="1627" spans="1:15" ht="61.2" hidden="1" x14ac:dyDescent="0.3">
      <c r="A1627" s="1" t="s">
        <v>373</v>
      </c>
      <c r="B1627" s="1" t="s">
        <v>1422</v>
      </c>
      <c r="C1627" s="1" t="s">
        <v>267</v>
      </c>
      <c r="D1627" s="2" t="s">
        <v>1594</v>
      </c>
      <c r="E1627" s="3">
        <v>202488.28503000003</v>
      </c>
      <c r="F1627" s="8" t="s">
        <v>373</v>
      </c>
      <c r="G1627" s="9" t="s">
        <v>1422</v>
      </c>
      <c r="H1627" s="9" t="s">
        <v>267</v>
      </c>
      <c r="I1627" s="10" t="s">
        <v>1594</v>
      </c>
      <c r="J1627" s="11">
        <v>202488.285</v>
      </c>
      <c r="K1627" t="b">
        <f t="shared" si="125"/>
        <v>1</v>
      </c>
      <c r="L1627" t="b">
        <f t="shared" si="126"/>
        <v>1</v>
      </c>
      <c r="M1627" t="b">
        <f t="shared" si="127"/>
        <v>1</v>
      </c>
      <c r="N1627" t="b">
        <f t="shared" si="128"/>
        <v>1</v>
      </c>
      <c r="O1627" s="13">
        <f t="shared" si="129"/>
        <v>3.0000024707987905E-5</v>
      </c>
    </row>
    <row r="1628" spans="1:15" ht="40.799999999999997" hidden="1" x14ac:dyDescent="0.3">
      <c r="A1628" s="1" t="s">
        <v>373</v>
      </c>
      <c r="B1628" s="1" t="s">
        <v>1422</v>
      </c>
      <c r="C1628" s="1" t="s">
        <v>406</v>
      </c>
      <c r="D1628" s="2" t="s">
        <v>1674</v>
      </c>
      <c r="E1628" s="3">
        <v>7798</v>
      </c>
      <c r="F1628" s="8" t="s">
        <v>373</v>
      </c>
      <c r="G1628" s="9" t="s">
        <v>1422</v>
      </c>
      <c r="H1628" s="9" t="s">
        <v>406</v>
      </c>
      <c r="I1628" s="10" t="s">
        <v>1674</v>
      </c>
      <c r="J1628" s="11">
        <v>7798</v>
      </c>
      <c r="K1628" t="b">
        <f t="shared" si="125"/>
        <v>1</v>
      </c>
      <c r="L1628" t="b">
        <f t="shared" si="126"/>
        <v>1</v>
      </c>
      <c r="M1628" t="b">
        <f t="shared" si="127"/>
        <v>1</v>
      </c>
      <c r="N1628" t="b">
        <f t="shared" si="128"/>
        <v>1</v>
      </c>
      <c r="O1628" s="13">
        <f t="shared" si="129"/>
        <v>0</v>
      </c>
    </row>
    <row r="1629" spans="1:15" ht="72" hidden="1" x14ac:dyDescent="0.3">
      <c r="A1629" s="1" t="s">
        <v>373</v>
      </c>
      <c r="B1629" s="1" t="s">
        <v>1422</v>
      </c>
      <c r="C1629" s="1" t="s">
        <v>407</v>
      </c>
      <c r="D1629" s="2" t="s">
        <v>1675</v>
      </c>
      <c r="E1629" s="3">
        <v>137941.02160000001</v>
      </c>
      <c r="F1629" s="8" t="s">
        <v>373</v>
      </c>
      <c r="G1629" s="9" t="s">
        <v>1422</v>
      </c>
      <c r="H1629" s="9" t="s">
        <v>407</v>
      </c>
      <c r="I1629" s="10" t="s">
        <v>1675</v>
      </c>
      <c r="J1629" s="11">
        <v>137941.022</v>
      </c>
      <c r="K1629" t="b">
        <f t="shared" si="125"/>
        <v>1</v>
      </c>
      <c r="L1629" t="b">
        <f t="shared" si="126"/>
        <v>1</v>
      </c>
      <c r="M1629" t="b">
        <f t="shared" si="127"/>
        <v>1</v>
      </c>
      <c r="N1629" t="b">
        <f t="shared" si="128"/>
        <v>1</v>
      </c>
      <c r="O1629" s="13">
        <f t="shared" si="129"/>
        <v>-3.9999998989515007E-4</v>
      </c>
    </row>
    <row r="1630" spans="1:15" ht="72" hidden="1" x14ac:dyDescent="0.3">
      <c r="A1630" s="1" t="s">
        <v>373</v>
      </c>
      <c r="B1630" s="1" t="s">
        <v>1422</v>
      </c>
      <c r="C1630" s="1" t="s">
        <v>426</v>
      </c>
      <c r="D1630" s="2" t="s">
        <v>1676</v>
      </c>
      <c r="E1630" s="3">
        <v>56749.263430000006</v>
      </c>
      <c r="F1630" s="8" t="s">
        <v>373</v>
      </c>
      <c r="G1630" s="9" t="s">
        <v>1422</v>
      </c>
      <c r="H1630" s="9" t="s">
        <v>426</v>
      </c>
      <c r="I1630" s="10" t="s">
        <v>1676</v>
      </c>
      <c r="J1630" s="11">
        <v>56749.262999999999</v>
      </c>
      <c r="K1630" t="b">
        <f t="shared" si="125"/>
        <v>1</v>
      </c>
      <c r="L1630" t="b">
        <f t="shared" si="126"/>
        <v>1</v>
      </c>
      <c r="M1630" t="b">
        <f t="shared" si="127"/>
        <v>1</v>
      </c>
      <c r="N1630" t="b">
        <f t="shared" si="128"/>
        <v>1</v>
      </c>
      <c r="O1630" s="13">
        <f t="shared" si="129"/>
        <v>4.3000000732718036E-4</v>
      </c>
    </row>
    <row r="1631" spans="1:15" ht="91.8" hidden="1" x14ac:dyDescent="0.3">
      <c r="A1631" s="1" t="s">
        <v>373</v>
      </c>
      <c r="B1631" s="1" t="s">
        <v>1422</v>
      </c>
      <c r="C1631" s="1" t="s">
        <v>1341</v>
      </c>
      <c r="D1631" s="2" t="s">
        <v>1385</v>
      </c>
      <c r="E1631" s="3">
        <v>395.28300000000002</v>
      </c>
      <c r="F1631" s="8" t="s">
        <v>373</v>
      </c>
      <c r="G1631" s="9" t="s">
        <v>1422</v>
      </c>
      <c r="H1631" s="9" t="s">
        <v>1341</v>
      </c>
      <c r="I1631" s="10" t="s">
        <v>1385</v>
      </c>
      <c r="J1631" s="11">
        <v>395.28300000000002</v>
      </c>
      <c r="K1631" t="b">
        <f t="shared" si="125"/>
        <v>1</v>
      </c>
      <c r="L1631" t="b">
        <f t="shared" si="126"/>
        <v>1</v>
      </c>
      <c r="M1631" t="b">
        <f t="shared" si="127"/>
        <v>1</v>
      </c>
      <c r="N1631" t="b">
        <f t="shared" si="128"/>
        <v>1</v>
      </c>
      <c r="O1631" s="13">
        <f t="shared" si="129"/>
        <v>0</v>
      </c>
    </row>
    <row r="1632" spans="1:15" ht="30.6" hidden="1" x14ac:dyDescent="0.3">
      <c r="A1632" s="1" t="s">
        <v>373</v>
      </c>
      <c r="B1632" s="1" t="s">
        <v>1422</v>
      </c>
      <c r="C1632" s="1" t="s">
        <v>408</v>
      </c>
      <c r="D1632" s="2" t="s">
        <v>12</v>
      </c>
      <c r="E1632" s="3">
        <v>9233.8709999999992</v>
      </c>
      <c r="F1632" s="8" t="s">
        <v>373</v>
      </c>
      <c r="G1632" s="9" t="s">
        <v>1422</v>
      </c>
      <c r="H1632" s="9" t="s">
        <v>408</v>
      </c>
      <c r="I1632" s="10" t="s">
        <v>12</v>
      </c>
      <c r="J1632" s="11">
        <v>9233.8709999999992</v>
      </c>
      <c r="K1632" t="b">
        <f t="shared" si="125"/>
        <v>1</v>
      </c>
      <c r="L1632" t="b">
        <f t="shared" si="126"/>
        <v>1</v>
      </c>
      <c r="M1632" t="b">
        <f t="shared" si="127"/>
        <v>1</v>
      </c>
      <c r="N1632" t="b">
        <f t="shared" si="128"/>
        <v>1</v>
      </c>
      <c r="O1632" s="13">
        <f t="shared" si="129"/>
        <v>0</v>
      </c>
    </row>
    <row r="1633" spans="1:15" ht="24" hidden="1" x14ac:dyDescent="0.3">
      <c r="A1633" s="1" t="s">
        <v>373</v>
      </c>
      <c r="B1633" s="1" t="s">
        <v>1422</v>
      </c>
      <c r="C1633" s="1" t="s">
        <v>409</v>
      </c>
      <c r="D1633" s="2" t="s">
        <v>13</v>
      </c>
      <c r="E1633" s="3">
        <v>31693.508430000002</v>
      </c>
      <c r="F1633" s="8" t="s">
        <v>373</v>
      </c>
      <c r="G1633" s="9" t="s">
        <v>1422</v>
      </c>
      <c r="H1633" s="9" t="s">
        <v>409</v>
      </c>
      <c r="I1633" s="10" t="s">
        <v>13</v>
      </c>
      <c r="J1633" s="11">
        <v>31693.508000000002</v>
      </c>
      <c r="K1633" t="b">
        <f t="shared" si="125"/>
        <v>1</v>
      </c>
      <c r="L1633" t="b">
        <f t="shared" si="126"/>
        <v>1</v>
      </c>
      <c r="M1633" t="b">
        <f t="shared" si="127"/>
        <v>1</v>
      </c>
      <c r="N1633" t="b">
        <f t="shared" si="128"/>
        <v>1</v>
      </c>
      <c r="O1633" s="13">
        <f t="shared" si="129"/>
        <v>4.3000000005122274E-4</v>
      </c>
    </row>
    <row r="1634" spans="1:15" ht="24" hidden="1" x14ac:dyDescent="0.3">
      <c r="A1634" s="1" t="s">
        <v>373</v>
      </c>
      <c r="B1634" s="1" t="s">
        <v>1422</v>
      </c>
      <c r="C1634" s="1" t="s">
        <v>1342</v>
      </c>
      <c r="D1634" s="2" t="s">
        <v>1373</v>
      </c>
      <c r="E1634" s="3">
        <v>2744.8009999999999</v>
      </c>
      <c r="F1634" s="8" t="s">
        <v>373</v>
      </c>
      <c r="G1634" s="9" t="s">
        <v>1422</v>
      </c>
      <c r="H1634" s="9" t="s">
        <v>1342</v>
      </c>
      <c r="I1634" s="10" t="s">
        <v>1373</v>
      </c>
      <c r="J1634" s="11">
        <v>2744.8009999999999</v>
      </c>
      <c r="K1634" t="b">
        <f t="shared" si="125"/>
        <v>1</v>
      </c>
      <c r="L1634" t="b">
        <f t="shared" si="126"/>
        <v>1</v>
      </c>
      <c r="M1634" t="b">
        <f t="shared" si="127"/>
        <v>1</v>
      </c>
      <c r="N1634" t="b">
        <f t="shared" si="128"/>
        <v>1</v>
      </c>
      <c r="O1634" s="13">
        <f t="shared" si="129"/>
        <v>0</v>
      </c>
    </row>
    <row r="1635" spans="1:15" ht="24" hidden="1" x14ac:dyDescent="0.3">
      <c r="A1635" s="1" t="s">
        <v>373</v>
      </c>
      <c r="B1635" s="1" t="s">
        <v>1422</v>
      </c>
      <c r="C1635" s="1" t="s">
        <v>410</v>
      </c>
      <c r="D1635" s="2" t="s">
        <v>14</v>
      </c>
      <c r="E1635" s="3">
        <v>2172.8000000000002</v>
      </c>
      <c r="F1635" s="8" t="s">
        <v>373</v>
      </c>
      <c r="G1635" s="9" t="s">
        <v>1422</v>
      </c>
      <c r="H1635" s="9" t="s">
        <v>410</v>
      </c>
      <c r="I1635" s="10" t="s">
        <v>14</v>
      </c>
      <c r="J1635" s="11">
        <v>2172.8000000000002</v>
      </c>
      <c r="K1635" t="b">
        <f t="shared" si="125"/>
        <v>1</v>
      </c>
      <c r="L1635" t="b">
        <f t="shared" si="126"/>
        <v>1</v>
      </c>
      <c r="M1635" t="b">
        <f t="shared" si="127"/>
        <v>1</v>
      </c>
      <c r="N1635" t="b">
        <f t="shared" si="128"/>
        <v>1</v>
      </c>
      <c r="O1635" s="13">
        <f t="shared" si="129"/>
        <v>0</v>
      </c>
    </row>
    <row r="1636" spans="1:15" ht="30.6" hidden="1" x14ac:dyDescent="0.3">
      <c r="A1636" s="1" t="s">
        <v>373</v>
      </c>
      <c r="B1636" s="1" t="s">
        <v>1422</v>
      </c>
      <c r="C1636" s="1" t="s">
        <v>411</v>
      </c>
      <c r="D1636" s="2" t="s">
        <v>15</v>
      </c>
      <c r="E1636" s="3">
        <v>3259.4</v>
      </c>
      <c r="F1636" s="8" t="s">
        <v>373</v>
      </c>
      <c r="G1636" s="9" t="s">
        <v>1422</v>
      </c>
      <c r="H1636" s="9" t="s">
        <v>411</v>
      </c>
      <c r="I1636" s="10" t="s">
        <v>15</v>
      </c>
      <c r="J1636" s="11">
        <v>3259.4</v>
      </c>
      <c r="K1636" t="b">
        <f t="shared" si="125"/>
        <v>1</v>
      </c>
      <c r="L1636" t="b">
        <f t="shared" si="126"/>
        <v>1</v>
      </c>
      <c r="M1636" t="b">
        <f t="shared" si="127"/>
        <v>1</v>
      </c>
      <c r="N1636" t="b">
        <f t="shared" si="128"/>
        <v>1</v>
      </c>
      <c r="O1636" s="13">
        <f t="shared" si="129"/>
        <v>0</v>
      </c>
    </row>
    <row r="1637" spans="1:15" ht="30.6" hidden="1" x14ac:dyDescent="0.3">
      <c r="A1637" s="1" t="s">
        <v>373</v>
      </c>
      <c r="B1637" s="1" t="s">
        <v>1422</v>
      </c>
      <c r="C1637" s="1" t="s">
        <v>1343</v>
      </c>
      <c r="D1637" s="2" t="s">
        <v>1374</v>
      </c>
      <c r="E1637" s="3">
        <v>472.8</v>
      </c>
      <c r="F1637" s="8" t="s">
        <v>373</v>
      </c>
      <c r="G1637" s="9" t="s">
        <v>1422</v>
      </c>
      <c r="H1637" s="9" t="s">
        <v>1343</v>
      </c>
      <c r="I1637" s="10" t="s">
        <v>1374</v>
      </c>
      <c r="J1637" s="11">
        <v>472.8</v>
      </c>
      <c r="K1637" t="b">
        <f t="shared" si="125"/>
        <v>1</v>
      </c>
      <c r="L1637" t="b">
        <f t="shared" si="126"/>
        <v>1</v>
      </c>
      <c r="M1637" t="b">
        <f t="shared" si="127"/>
        <v>1</v>
      </c>
      <c r="N1637" t="b">
        <f t="shared" si="128"/>
        <v>1</v>
      </c>
      <c r="O1637" s="13">
        <f t="shared" si="129"/>
        <v>0</v>
      </c>
    </row>
    <row r="1638" spans="1:15" ht="24" hidden="1" x14ac:dyDescent="0.3">
      <c r="A1638" s="1" t="s">
        <v>373</v>
      </c>
      <c r="B1638" s="1" t="s">
        <v>1422</v>
      </c>
      <c r="C1638" s="1" t="s">
        <v>412</v>
      </c>
      <c r="D1638" s="2" t="s">
        <v>16</v>
      </c>
      <c r="E1638" s="3">
        <v>1820.1</v>
      </c>
      <c r="F1638" s="8" t="s">
        <v>373</v>
      </c>
      <c r="G1638" s="9" t="s">
        <v>1422</v>
      </c>
      <c r="H1638" s="9" t="s">
        <v>412</v>
      </c>
      <c r="I1638" s="10" t="s">
        <v>16</v>
      </c>
      <c r="J1638" s="11">
        <v>1820.1</v>
      </c>
      <c r="K1638" t="b">
        <f t="shared" si="125"/>
        <v>1</v>
      </c>
      <c r="L1638" t="b">
        <f t="shared" si="126"/>
        <v>1</v>
      </c>
      <c r="M1638" t="b">
        <f t="shared" si="127"/>
        <v>1</v>
      </c>
      <c r="N1638" t="b">
        <f t="shared" si="128"/>
        <v>1</v>
      </c>
      <c r="O1638" s="13">
        <f t="shared" si="129"/>
        <v>0</v>
      </c>
    </row>
    <row r="1639" spans="1:15" ht="24" hidden="1" x14ac:dyDescent="0.3">
      <c r="A1639" s="1" t="s">
        <v>373</v>
      </c>
      <c r="B1639" s="1" t="s">
        <v>1422</v>
      </c>
      <c r="C1639" s="1" t="s">
        <v>413</v>
      </c>
      <c r="D1639" s="2" t="s">
        <v>1286</v>
      </c>
      <c r="E1639" s="3">
        <v>4956.7</v>
      </c>
      <c r="F1639" s="8" t="s">
        <v>373</v>
      </c>
      <c r="G1639" s="9" t="s">
        <v>1422</v>
      </c>
      <c r="H1639" s="9" t="s">
        <v>413</v>
      </c>
      <c r="I1639" s="10" t="s">
        <v>1286</v>
      </c>
      <c r="J1639" s="11">
        <v>4956.7</v>
      </c>
      <c r="K1639" t="b">
        <f t="shared" si="125"/>
        <v>1</v>
      </c>
      <c r="L1639" t="b">
        <f t="shared" si="126"/>
        <v>1</v>
      </c>
      <c r="M1639" t="b">
        <f t="shared" si="127"/>
        <v>1</v>
      </c>
      <c r="N1639" t="b">
        <f t="shared" si="128"/>
        <v>1</v>
      </c>
      <c r="O1639" s="13">
        <f t="shared" si="129"/>
        <v>0</v>
      </c>
    </row>
    <row r="1640" spans="1:15" ht="61.2" hidden="1" x14ac:dyDescent="0.3">
      <c r="A1640" s="1" t="s">
        <v>373</v>
      </c>
      <c r="B1640" s="1" t="s">
        <v>1422</v>
      </c>
      <c r="C1640" s="1" t="s">
        <v>427</v>
      </c>
      <c r="D1640" s="2" t="s">
        <v>1677</v>
      </c>
      <c r="E1640" s="3">
        <v>76612.89499999999</v>
      </c>
      <c r="F1640" s="8" t="s">
        <v>373</v>
      </c>
      <c r="G1640" s="9" t="s">
        <v>1422</v>
      </c>
      <c r="H1640" s="9" t="s">
        <v>427</v>
      </c>
      <c r="I1640" s="10" t="s">
        <v>1677</v>
      </c>
      <c r="J1640" s="11">
        <v>76612.895000000004</v>
      </c>
      <c r="K1640" t="b">
        <f t="shared" si="125"/>
        <v>1</v>
      </c>
      <c r="L1640" t="b">
        <f t="shared" si="126"/>
        <v>1</v>
      </c>
      <c r="M1640" t="b">
        <f t="shared" si="127"/>
        <v>1</v>
      </c>
      <c r="N1640" t="b">
        <f t="shared" si="128"/>
        <v>1</v>
      </c>
      <c r="O1640" s="13">
        <f t="shared" si="129"/>
        <v>0</v>
      </c>
    </row>
    <row r="1641" spans="1:15" ht="60" hidden="1" x14ac:dyDescent="0.3">
      <c r="A1641" s="1" t="s">
        <v>373</v>
      </c>
      <c r="B1641" s="1" t="s">
        <v>1422</v>
      </c>
      <c r="C1641" s="1" t="s">
        <v>416</v>
      </c>
      <c r="D1641" s="2" t="s">
        <v>1678</v>
      </c>
      <c r="E1641" s="3">
        <v>34788.494999999995</v>
      </c>
      <c r="F1641" s="8" t="s">
        <v>373</v>
      </c>
      <c r="G1641" s="9" t="s">
        <v>1422</v>
      </c>
      <c r="H1641" s="9" t="s">
        <v>416</v>
      </c>
      <c r="I1641" s="10" t="s">
        <v>1678</v>
      </c>
      <c r="J1641" s="11">
        <v>34788.495000000003</v>
      </c>
      <c r="K1641" t="b">
        <f t="shared" si="125"/>
        <v>1</v>
      </c>
      <c r="L1641" t="b">
        <f t="shared" si="126"/>
        <v>1</v>
      </c>
      <c r="M1641" t="b">
        <f t="shared" si="127"/>
        <v>1</v>
      </c>
      <c r="N1641" t="b">
        <f t="shared" si="128"/>
        <v>1</v>
      </c>
      <c r="O1641" s="13">
        <f t="shared" si="129"/>
        <v>0</v>
      </c>
    </row>
    <row r="1642" spans="1:15" ht="30.6" hidden="1" x14ac:dyDescent="0.3">
      <c r="A1642" s="1" t="s">
        <v>373</v>
      </c>
      <c r="B1642" s="1" t="s">
        <v>1422</v>
      </c>
      <c r="C1642" s="1" t="s">
        <v>1238</v>
      </c>
      <c r="D1642" s="2" t="s">
        <v>1240</v>
      </c>
      <c r="E1642" s="3">
        <v>34263.394999999997</v>
      </c>
      <c r="F1642" s="8" t="s">
        <v>373</v>
      </c>
      <c r="G1642" s="9" t="s">
        <v>1422</v>
      </c>
      <c r="H1642" s="9" t="s">
        <v>1238</v>
      </c>
      <c r="I1642" s="10" t="s">
        <v>1240</v>
      </c>
      <c r="J1642" s="11">
        <v>34263.394999999997</v>
      </c>
      <c r="K1642" t="b">
        <f t="shared" si="125"/>
        <v>1</v>
      </c>
      <c r="L1642" t="b">
        <f t="shared" si="126"/>
        <v>1</v>
      </c>
      <c r="M1642" t="b">
        <f t="shared" si="127"/>
        <v>1</v>
      </c>
      <c r="N1642" t="b">
        <f t="shared" si="128"/>
        <v>1</v>
      </c>
      <c r="O1642" s="13">
        <f t="shared" si="129"/>
        <v>0</v>
      </c>
    </row>
    <row r="1643" spans="1:15" ht="112.2" hidden="1" x14ac:dyDescent="0.3">
      <c r="A1643" s="1" t="s">
        <v>373</v>
      </c>
      <c r="B1643" s="1" t="s">
        <v>1422</v>
      </c>
      <c r="C1643" s="1" t="s">
        <v>1239</v>
      </c>
      <c r="D1643" s="2" t="s">
        <v>1679</v>
      </c>
      <c r="E1643" s="3">
        <v>525.1</v>
      </c>
      <c r="F1643" s="8" t="s">
        <v>373</v>
      </c>
      <c r="G1643" s="9" t="s">
        <v>1422</v>
      </c>
      <c r="H1643" s="9" t="s">
        <v>1239</v>
      </c>
      <c r="I1643" s="10" t="s">
        <v>1679</v>
      </c>
      <c r="J1643" s="11">
        <v>525.1</v>
      </c>
      <c r="K1643" t="b">
        <f t="shared" si="125"/>
        <v>1</v>
      </c>
      <c r="L1643" t="b">
        <f t="shared" si="126"/>
        <v>1</v>
      </c>
      <c r="M1643" t="b">
        <f t="shared" si="127"/>
        <v>1</v>
      </c>
      <c r="N1643" t="b">
        <f t="shared" si="128"/>
        <v>1</v>
      </c>
      <c r="O1643" s="13">
        <f t="shared" si="129"/>
        <v>0</v>
      </c>
    </row>
    <row r="1644" spans="1:15" ht="36" hidden="1" x14ac:dyDescent="0.3">
      <c r="A1644" s="1" t="s">
        <v>373</v>
      </c>
      <c r="B1644" s="1" t="s">
        <v>1422</v>
      </c>
      <c r="C1644" s="1" t="s">
        <v>417</v>
      </c>
      <c r="D1644" s="2" t="s">
        <v>1680</v>
      </c>
      <c r="E1644" s="3">
        <v>2291.6</v>
      </c>
      <c r="F1644" s="8" t="s">
        <v>373</v>
      </c>
      <c r="G1644" s="9" t="s">
        <v>1422</v>
      </c>
      <c r="H1644" s="9" t="s">
        <v>417</v>
      </c>
      <c r="I1644" s="10" t="s">
        <v>1680</v>
      </c>
      <c r="J1644" s="11">
        <v>2291.6</v>
      </c>
      <c r="K1644" t="b">
        <f t="shared" si="125"/>
        <v>1</v>
      </c>
      <c r="L1644" t="b">
        <f t="shared" si="126"/>
        <v>1</v>
      </c>
      <c r="M1644" t="b">
        <f t="shared" si="127"/>
        <v>1</v>
      </c>
      <c r="N1644" t="b">
        <f t="shared" si="128"/>
        <v>1</v>
      </c>
      <c r="O1644" s="13">
        <f t="shared" si="129"/>
        <v>0</v>
      </c>
    </row>
    <row r="1645" spans="1:15" ht="84" hidden="1" x14ac:dyDescent="0.3">
      <c r="A1645" s="1" t="s">
        <v>373</v>
      </c>
      <c r="B1645" s="1" t="s">
        <v>1422</v>
      </c>
      <c r="C1645" s="1" t="s">
        <v>418</v>
      </c>
      <c r="D1645" s="2" t="s">
        <v>1681</v>
      </c>
      <c r="E1645" s="3">
        <v>2053.1999999999998</v>
      </c>
      <c r="F1645" s="8" t="s">
        <v>373</v>
      </c>
      <c r="G1645" s="9" t="s">
        <v>1422</v>
      </c>
      <c r="H1645" s="9" t="s">
        <v>418</v>
      </c>
      <c r="I1645" s="10" t="s">
        <v>1681</v>
      </c>
      <c r="J1645" s="11">
        <v>2053.1999999999998</v>
      </c>
      <c r="K1645" t="b">
        <f t="shared" si="125"/>
        <v>1</v>
      </c>
      <c r="L1645" t="b">
        <f t="shared" si="126"/>
        <v>1</v>
      </c>
      <c r="M1645" t="b">
        <f t="shared" si="127"/>
        <v>1</v>
      </c>
      <c r="N1645" t="b">
        <f t="shared" si="128"/>
        <v>1</v>
      </c>
      <c r="O1645" s="13">
        <f t="shared" si="129"/>
        <v>0</v>
      </c>
    </row>
    <row r="1646" spans="1:15" ht="72" hidden="1" x14ac:dyDescent="0.3">
      <c r="A1646" s="1" t="s">
        <v>373</v>
      </c>
      <c r="B1646" s="1" t="s">
        <v>1422</v>
      </c>
      <c r="C1646" s="1" t="s">
        <v>428</v>
      </c>
      <c r="D1646" s="2" t="s">
        <v>1682</v>
      </c>
      <c r="E1646" s="3">
        <v>37479.599999999999</v>
      </c>
      <c r="F1646" s="8" t="s">
        <v>373</v>
      </c>
      <c r="G1646" s="9" t="s">
        <v>1422</v>
      </c>
      <c r="H1646" s="9" t="s">
        <v>428</v>
      </c>
      <c r="I1646" s="10" t="s">
        <v>1682</v>
      </c>
      <c r="J1646" s="11">
        <v>37479.599999999999</v>
      </c>
      <c r="K1646" t="b">
        <f t="shared" si="125"/>
        <v>1</v>
      </c>
      <c r="L1646" t="b">
        <f t="shared" si="126"/>
        <v>1</v>
      </c>
      <c r="M1646" t="b">
        <f t="shared" si="127"/>
        <v>1</v>
      </c>
      <c r="N1646" t="b">
        <f t="shared" si="128"/>
        <v>1</v>
      </c>
      <c r="O1646" s="13">
        <f t="shared" si="129"/>
        <v>0</v>
      </c>
    </row>
    <row r="1647" spans="1:15" ht="24" hidden="1" x14ac:dyDescent="0.3">
      <c r="A1647" s="1" t="s">
        <v>373</v>
      </c>
      <c r="B1647" s="1" t="s">
        <v>1422</v>
      </c>
      <c r="C1647" s="1" t="s">
        <v>419</v>
      </c>
      <c r="D1647" s="2" t="s">
        <v>1683</v>
      </c>
      <c r="E1647" s="3">
        <v>30036.1</v>
      </c>
      <c r="F1647" s="8" t="s">
        <v>373</v>
      </c>
      <c r="G1647" s="9" t="s">
        <v>1422</v>
      </c>
      <c r="H1647" s="9" t="s">
        <v>419</v>
      </c>
      <c r="I1647" s="10" t="s">
        <v>1683</v>
      </c>
      <c r="J1647" s="11">
        <v>30036.1</v>
      </c>
      <c r="K1647" t="b">
        <f t="shared" si="125"/>
        <v>1</v>
      </c>
      <c r="L1647" t="b">
        <f t="shared" si="126"/>
        <v>1</v>
      </c>
      <c r="M1647" t="b">
        <f t="shared" si="127"/>
        <v>1</v>
      </c>
      <c r="N1647" t="b">
        <f t="shared" si="128"/>
        <v>1</v>
      </c>
      <c r="O1647" s="13">
        <f t="shared" si="129"/>
        <v>0</v>
      </c>
    </row>
    <row r="1648" spans="1:15" ht="24" hidden="1" x14ac:dyDescent="0.3">
      <c r="A1648" s="1" t="s">
        <v>373</v>
      </c>
      <c r="B1648" s="1" t="s">
        <v>1422</v>
      </c>
      <c r="C1648" s="1" t="s">
        <v>420</v>
      </c>
      <c r="D1648" s="2" t="s">
        <v>1684</v>
      </c>
      <c r="E1648" s="3">
        <v>7443.5</v>
      </c>
      <c r="F1648" s="8" t="s">
        <v>373</v>
      </c>
      <c r="G1648" s="9" t="s">
        <v>1422</v>
      </c>
      <c r="H1648" s="9" t="s">
        <v>420</v>
      </c>
      <c r="I1648" s="10" t="s">
        <v>1684</v>
      </c>
      <c r="J1648" s="11">
        <v>7443.5</v>
      </c>
      <c r="K1648" t="b">
        <f t="shared" si="125"/>
        <v>1</v>
      </c>
      <c r="L1648" t="b">
        <f t="shared" si="126"/>
        <v>1</v>
      </c>
      <c r="M1648" t="b">
        <f t="shared" si="127"/>
        <v>1</v>
      </c>
      <c r="N1648" t="b">
        <f t="shared" si="128"/>
        <v>1</v>
      </c>
      <c r="O1648" s="13">
        <f t="shared" si="129"/>
        <v>0</v>
      </c>
    </row>
    <row r="1649" spans="1:15" ht="51" hidden="1" x14ac:dyDescent="0.3">
      <c r="A1649" s="1" t="s">
        <v>373</v>
      </c>
      <c r="B1649" s="1" t="s">
        <v>1422</v>
      </c>
      <c r="C1649" s="1" t="s">
        <v>289</v>
      </c>
      <c r="D1649" s="2" t="s">
        <v>1613</v>
      </c>
      <c r="E1649" s="3">
        <v>362649.40626999998</v>
      </c>
      <c r="F1649" s="8" t="s">
        <v>373</v>
      </c>
      <c r="G1649" s="9" t="s">
        <v>1422</v>
      </c>
      <c r="H1649" s="9" t="s">
        <v>289</v>
      </c>
      <c r="I1649" s="10" t="s">
        <v>1613</v>
      </c>
      <c r="J1649" s="11">
        <v>362649.40600000002</v>
      </c>
      <c r="K1649" t="b">
        <f t="shared" si="125"/>
        <v>1</v>
      </c>
      <c r="L1649" t="b">
        <f t="shared" si="126"/>
        <v>1</v>
      </c>
      <c r="M1649" t="b">
        <f t="shared" si="127"/>
        <v>1</v>
      </c>
      <c r="N1649" t="b">
        <f t="shared" si="128"/>
        <v>1</v>
      </c>
      <c r="O1649" s="13">
        <f t="shared" si="129"/>
        <v>2.6999996043741703E-4</v>
      </c>
    </row>
    <row r="1650" spans="1:15" ht="71.400000000000006" hidden="1" x14ac:dyDescent="0.3">
      <c r="A1650" s="1" t="s">
        <v>373</v>
      </c>
      <c r="B1650" s="1" t="s">
        <v>1422</v>
      </c>
      <c r="C1650" s="1" t="s">
        <v>429</v>
      </c>
      <c r="D1650" s="2" t="s">
        <v>1449</v>
      </c>
      <c r="E1650" s="3">
        <v>362649.40626999998</v>
      </c>
      <c r="F1650" s="8" t="s">
        <v>373</v>
      </c>
      <c r="G1650" s="9" t="s">
        <v>1422</v>
      </c>
      <c r="H1650" s="9" t="s">
        <v>429</v>
      </c>
      <c r="I1650" s="10" t="s">
        <v>1449</v>
      </c>
      <c r="J1650" s="11">
        <v>362649.40600000002</v>
      </c>
      <c r="K1650" t="b">
        <f t="shared" si="125"/>
        <v>1</v>
      </c>
      <c r="L1650" t="b">
        <f t="shared" si="126"/>
        <v>1</v>
      </c>
      <c r="M1650" t="b">
        <f t="shared" si="127"/>
        <v>1</v>
      </c>
      <c r="N1650" t="b">
        <f t="shared" si="128"/>
        <v>1</v>
      </c>
      <c r="O1650" s="13">
        <f t="shared" si="129"/>
        <v>2.6999996043741703E-4</v>
      </c>
    </row>
    <row r="1651" spans="1:15" ht="72" hidden="1" x14ac:dyDescent="0.3">
      <c r="A1651" s="1" t="s">
        <v>373</v>
      </c>
      <c r="B1651" s="1" t="s">
        <v>1422</v>
      </c>
      <c r="C1651" s="1" t="s">
        <v>430</v>
      </c>
      <c r="D1651" s="2" t="s">
        <v>1450</v>
      </c>
      <c r="E1651" s="3">
        <v>92770.880539999998</v>
      </c>
      <c r="F1651" s="8" t="s">
        <v>373</v>
      </c>
      <c r="G1651" s="9" t="s">
        <v>1422</v>
      </c>
      <c r="H1651" s="9" t="s">
        <v>430</v>
      </c>
      <c r="I1651" s="10" t="s">
        <v>1450</v>
      </c>
      <c r="J1651" s="11">
        <v>92770.880999999994</v>
      </c>
      <c r="K1651" t="b">
        <f t="shared" si="125"/>
        <v>1</v>
      </c>
      <c r="L1651" t="b">
        <f t="shared" si="126"/>
        <v>1</v>
      </c>
      <c r="M1651" t="b">
        <f t="shared" si="127"/>
        <v>1</v>
      </c>
      <c r="N1651" t="b">
        <f t="shared" si="128"/>
        <v>1</v>
      </c>
      <c r="O1651" s="13">
        <f t="shared" si="129"/>
        <v>-4.5999999565538019E-4</v>
      </c>
    </row>
    <row r="1652" spans="1:15" ht="40.799999999999997" hidden="1" x14ac:dyDescent="0.3">
      <c r="A1652" s="1" t="s">
        <v>373</v>
      </c>
      <c r="B1652" s="1" t="s">
        <v>1422</v>
      </c>
      <c r="C1652" s="1" t="s">
        <v>421</v>
      </c>
      <c r="D1652" s="2" t="s">
        <v>877</v>
      </c>
      <c r="E1652" s="3">
        <v>92770.880539999998</v>
      </c>
      <c r="F1652" s="8" t="s">
        <v>373</v>
      </c>
      <c r="G1652" s="9" t="s">
        <v>1422</v>
      </c>
      <c r="H1652" s="9" t="s">
        <v>421</v>
      </c>
      <c r="I1652" s="10" t="s">
        <v>877</v>
      </c>
      <c r="J1652" s="11">
        <v>92770.880999999994</v>
      </c>
      <c r="K1652" t="b">
        <f t="shared" si="125"/>
        <v>1</v>
      </c>
      <c r="L1652" t="b">
        <f t="shared" si="126"/>
        <v>1</v>
      </c>
      <c r="M1652" t="b">
        <f t="shared" si="127"/>
        <v>1</v>
      </c>
      <c r="N1652" t="b">
        <f t="shared" si="128"/>
        <v>1</v>
      </c>
      <c r="O1652" s="13">
        <f t="shared" si="129"/>
        <v>-4.5999999565538019E-4</v>
      </c>
    </row>
    <row r="1653" spans="1:15" ht="71.400000000000006" hidden="1" x14ac:dyDescent="0.3">
      <c r="A1653" s="1" t="s">
        <v>373</v>
      </c>
      <c r="B1653" s="1" t="s">
        <v>1422</v>
      </c>
      <c r="C1653" s="1" t="s">
        <v>431</v>
      </c>
      <c r="D1653" s="2" t="s">
        <v>1685</v>
      </c>
      <c r="E1653" s="3">
        <v>269878.52572999999</v>
      </c>
      <c r="F1653" s="8" t="s">
        <v>373</v>
      </c>
      <c r="G1653" s="9" t="s">
        <v>1422</v>
      </c>
      <c r="H1653" s="9" t="s">
        <v>431</v>
      </c>
      <c r="I1653" s="10" t="s">
        <v>1685</v>
      </c>
      <c r="J1653" s="11">
        <v>269878.52600000001</v>
      </c>
      <c r="K1653" t="b">
        <f t="shared" si="125"/>
        <v>1</v>
      </c>
      <c r="L1653" t="b">
        <f t="shared" si="126"/>
        <v>1</v>
      </c>
      <c r="M1653" t="b">
        <f t="shared" si="127"/>
        <v>1</v>
      </c>
      <c r="N1653" t="b">
        <f t="shared" si="128"/>
        <v>1</v>
      </c>
      <c r="O1653" s="13">
        <f t="shared" si="129"/>
        <v>-2.7000001864507794E-4</v>
      </c>
    </row>
    <row r="1654" spans="1:15" ht="24" hidden="1" x14ac:dyDescent="0.3">
      <c r="A1654" s="1" t="s">
        <v>373</v>
      </c>
      <c r="B1654" s="1" t="s">
        <v>1422</v>
      </c>
      <c r="C1654" s="1" t="s">
        <v>422</v>
      </c>
      <c r="D1654" s="2" t="s">
        <v>879</v>
      </c>
      <c r="E1654" s="3">
        <v>51369.649039999997</v>
      </c>
      <c r="F1654" s="8" t="s">
        <v>373</v>
      </c>
      <c r="G1654" s="9" t="s">
        <v>1422</v>
      </c>
      <c r="H1654" s="9" t="s">
        <v>422</v>
      </c>
      <c r="I1654" s="10" t="s">
        <v>879</v>
      </c>
      <c r="J1654" s="11">
        <v>51369.648999999998</v>
      </c>
      <c r="K1654" t="b">
        <f t="shared" si="125"/>
        <v>1</v>
      </c>
      <c r="L1654" t="b">
        <f t="shared" si="126"/>
        <v>1</v>
      </c>
      <c r="M1654" t="b">
        <f t="shared" si="127"/>
        <v>1</v>
      </c>
      <c r="N1654" t="b">
        <f t="shared" si="128"/>
        <v>1</v>
      </c>
      <c r="O1654" s="13">
        <f t="shared" si="129"/>
        <v>3.9999998989515007E-5</v>
      </c>
    </row>
    <row r="1655" spans="1:15" ht="36" hidden="1" x14ac:dyDescent="0.3">
      <c r="A1655" s="1" t="s">
        <v>373</v>
      </c>
      <c r="B1655" s="1" t="s">
        <v>1422</v>
      </c>
      <c r="C1655" s="1" t="s">
        <v>1351</v>
      </c>
      <c r="D1655" s="2" t="s">
        <v>1386</v>
      </c>
      <c r="E1655" s="3">
        <v>49758.876689999997</v>
      </c>
      <c r="F1655" s="8" t="s">
        <v>373</v>
      </c>
      <c r="G1655" s="9" t="s">
        <v>1422</v>
      </c>
      <c r="H1655" s="9" t="s">
        <v>1351</v>
      </c>
      <c r="I1655" s="10" t="s">
        <v>1386</v>
      </c>
      <c r="J1655" s="11">
        <v>49758.877</v>
      </c>
      <c r="K1655" t="b">
        <f t="shared" si="125"/>
        <v>1</v>
      </c>
      <c r="L1655" t="b">
        <f t="shared" si="126"/>
        <v>1</v>
      </c>
      <c r="M1655" t="b">
        <f t="shared" si="127"/>
        <v>1</v>
      </c>
      <c r="N1655" t="b">
        <f t="shared" si="128"/>
        <v>1</v>
      </c>
      <c r="O1655" s="13">
        <f t="shared" si="129"/>
        <v>-3.1000000308267772E-4</v>
      </c>
    </row>
    <row r="1656" spans="1:15" ht="84" hidden="1" x14ac:dyDescent="0.3">
      <c r="A1656" s="1" t="s">
        <v>373</v>
      </c>
      <c r="B1656" s="1" t="s">
        <v>1422</v>
      </c>
      <c r="C1656" s="1" t="s">
        <v>423</v>
      </c>
      <c r="D1656" s="2" t="s">
        <v>880</v>
      </c>
      <c r="E1656" s="3">
        <v>135000</v>
      </c>
      <c r="F1656" s="8" t="s">
        <v>373</v>
      </c>
      <c r="G1656" s="9" t="s">
        <v>1422</v>
      </c>
      <c r="H1656" s="9" t="s">
        <v>423</v>
      </c>
      <c r="I1656" s="10" t="s">
        <v>880</v>
      </c>
      <c r="J1656" s="11">
        <v>135000</v>
      </c>
      <c r="K1656" t="b">
        <f t="shared" si="125"/>
        <v>1</v>
      </c>
      <c r="L1656" t="b">
        <f t="shared" si="126"/>
        <v>1</v>
      </c>
      <c r="M1656" t="b">
        <f t="shared" si="127"/>
        <v>1</v>
      </c>
      <c r="N1656" t="b">
        <f t="shared" si="128"/>
        <v>1</v>
      </c>
      <c r="O1656" s="13">
        <f t="shared" si="129"/>
        <v>0</v>
      </c>
    </row>
    <row r="1657" spans="1:15" ht="108" hidden="1" x14ac:dyDescent="0.3">
      <c r="A1657" s="1" t="s">
        <v>373</v>
      </c>
      <c r="B1657" s="1" t="s">
        <v>1422</v>
      </c>
      <c r="C1657" s="1" t="s">
        <v>424</v>
      </c>
      <c r="D1657" s="2" t="s">
        <v>881</v>
      </c>
      <c r="E1657" s="3">
        <v>33750</v>
      </c>
      <c r="F1657" s="8" t="s">
        <v>373</v>
      </c>
      <c r="G1657" s="9" t="s">
        <v>1422</v>
      </c>
      <c r="H1657" s="9" t="s">
        <v>424</v>
      </c>
      <c r="I1657" s="10" t="s">
        <v>881</v>
      </c>
      <c r="J1657" s="11">
        <v>33750</v>
      </c>
      <c r="K1657" t="b">
        <f t="shared" si="125"/>
        <v>1</v>
      </c>
      <c r="L1657" t="b">
        <f t="shared" si="126"/>
        <v>1</v>
      </c>
      <c r="M1657" t="b">
        <f t="shared" si="127"/>
        <v>1</v>
      </c>
      <c r="N1657" t="b">
        <f t="shared" si="128"/>
        <v>1</v>
      </c>
      <c r="O1657" s="13">
        <f t="shared" si="129"/>
        <v>0</v>
      </c>
    </row>
    <row r="1658" spans="1:15" ht="51" hidden="1" x14ac:dyDescent="0.3">
      <c r="A1658" s="1" t="s">
        <v>373</v>
      </c>
      <c r="B1658" s="1" t="s">
        <v>1423</v>
      </c>
      <c r="C1658" s="1" t="s">
        <v>263</v>
      </c>
      <c r="D1658" s="2" t="s">
        <v>1459</v>
      </c>
      <c r="E1658" s="3">
        <v>207815.92375000002</v>
      </c>
      <c r="F1658" s="8" t="s">
        <v>373</v>
      </c>
      <c r="G1658" s="9" t="s">
        <v>1423</v>
      </c>
      <c r="H1658" s="9" t="s">
        <v>263</v>
      </c>
      <c r="I1658" s="10" t="s">
        <v>1459</v>
      </c>
      <c r="J1658" s="11">
        <v>207815.924</v>
      </c>
      <c r="K1658" t="b">
        <f t="shared" si="125"/>
        <v>1</v>
      </c>
      <c r="L1658" t="b">
        <f t="shared" si="126"/>
        <v>1</v>
      </c>
      <c r="M1658" t="b">
        <f t="shared" si="127"/>
        <v>1</v>
      </c>
      <c r="N1658" t="b">
        <f t="shared" si="128"/>
        <v>1</v>
      </c>
      <c r="O1658" s="13">
        <f t="shared" si="129"/>
        <v>-2.4999998277053237E-4</v>
      </c>
    </row>
    <row r="1659" spans="1:15" ht="40.799999999999997" hidden="1" x14ac:dyDescent="0.3">
      <c r="A1659" s="1" t="s">
        <v>373</v>
      </c>
      <c r="B1659" s="1" t="s">
        <v>1423</v>
      </c>
      <c r="C1659" s="1" t="s">
        <v>295</v>
      </c>
      <c r="D1659" s="2" t="s">
        <v>1618</v>
      </c>
      <c r="E1659" s="3">
        <v>207815.92375000002</v>
      </c>
      <c r="F1659" s="8" t="s">
        <v>373</v>
      </c>
      <c r="G1659" s="9" t="s">
        <v>1423</v>
      </c>
      <c r="H1659" s="9" t="s">
        <v>295</v>
      </c>
      <c r="I1659" s="10" t="s">
        <v>1618</v>
      </c>
      <c r="J1659" s="11">
        <v>207815.924</v>
      </c>
      <c r="K1659" t="b">
        <f t="shared" si="125"/>
        <v>1</v>
      </c>
      <c r="L1659" t="b">
        <f t="shared" si="126"/>
        <v>1</v>
      </c>
      <c r="M1659" t="b">
        <f t="shared" si="127"/>
        <v>1</v>
      </c>
      <c r="N1659" t="b">
        <f t="shared" si="128"/>
        <v>1</v>
      </c>
      <c r="O1659" s="13">
        <f t="shared" si="129"/>
        <v>-2.4999998277053237E-4</v>
      </c>
    </row>
    <row r="1660" spans="1:15" ht="48" hidden="1" x14ac:dyDescent="0.3">
      <c r="A1660" s="1" t="s">
        <v>373</v>
      </c>
      <c r="B1660" s="1" t="s">
        <v>1423</v>
      </c>
      <c r="C1660" s="1" t="s">
        <v>296</v>
      </c>
      <c r="D1660" s="2" t="s">
        <v>1619</v>
      </c>
      <c r="E1660" s="3">
        <v>207815.92375000002</v>
      </c>
      <c r="F1660" s="8" t="s">
        <v>373</v>
      </c>
      <c r="G1660" s="9" t="s">
        <v>1423</v>
      </c>
      <c r="H1660" s="9" t="s">
        <v>296</v>
      </c>
      <c r="I1660" s="10" t="s">
        <v>1619</v>
      </c>
      <c r="J1660" s="11">
        <v>207815.924</v>
      </c>
      <c r="K1660" t="b">
        <f t="shared" si="125"/>
        <v>1</v>
      </c>
      <c r="L1660" t="b">
        <f t="shared" si="126"/>
        <v>1</v>
      </c>
      <c r="M1660" t="b">
        <f t="shared" si="127"/>
        <v>1</v>
      </c>
      <c r="N1660" t="b">
        <f t="shared" si="128"/>
        <v>1</v>
      </c>
      <c r="O1660" s="13">
        <f t="shared" si="129"/>
        <v>-2.4999998277053237E-4</v>
      </c>
    </row>
    <row r="1661" spans="1:15" ht="61.2" hidden="1" x14ac:dyDescent="0.3">
      <c r="A1661" s="1" t="s">
        <v>373</v>
      </c>
      <c r="B1661" s="1" t="s">
        <v>1423</v>
      </c>
      <c r="C1661" s="1" t="s">
        <v>294</v>
      </c>
      <c r="D1661" s="2" t="s">
        <v>710</v>
      </c>
      <c r="E1661" s="3">
        <v>207815.92375000002</v>
      </c>
      <c r="F1661" s="8" t="s">
        <v>373</v>
      </c>
      <c r="G1661" s="9" t="s">
        <v>1423</v>
      </c>
      <c r="H1661" s="9" t="s">
        <v>294</v>
      </c>
      <c r="I1661" s="10" t="s">
        <v>710</v>
      </c>
      <c r="J1661" s="11">
        <v>207815.924</v>
      </c>
      <c r="K1661" t="b">
        <f t="shared" si="125"/>
        <v>1</v>
      </c>
      <c r="L1661" t="b">
        <f t="shared" si="126"/>
        <v>1</v>
      </c>
      <c r="M1661" t="b">
        <f t="shared" si="127"/>
        <v>1</v>
      </c>
      <c r="N1661" t="b">
        <f t="shared" si="128"/>
        <v>1</v>
      </c>
      <c r="O1661" s="13">
        <f t="shared" si="129"/>
        <v>-2.4999998277053237E-4</v>
      </c>
    </row>
    <row r="1662" spans="1:15" ht="61.2" hidden="1" x14ac:dyDescent="0.3">
      <c r="A1662" s="1" t="s">
        <v>373</v>
      </c>
      <c r="B1662" s="1" t="s">
        <v>1423</v>
      </c>
      <c r="C1662" s="1" t="s">
        <v>65</v>
      </c>
      <c r="D1662" s="2" t="s">
        <v>1228</v>
      </c>
      <c r="E1662" s="3">
        <v>33548.199999999997</v>
      </c>
      <c r="F1662" s="8" t="s">
        <v>373</v>
      </c>
      <c r="G1662" s="9" t="s">
        <v>1423</v>
      </c>
      <c r="H1662" s="9" t="s">
        <v>65</v>
      </c>
      <c r="I1662" s="10" t="s">
        <v>1228</v>
      </c>
      <c r="J1662" s="11">
        <v>33548.199999999997</v>
      </c>
      <c r="K1662" t="b">
        <f t="shared" si="125"/>
        <v>1</v>
      </c>
      <c r="L1662" t="b">
        <f t="shared" si="126"/>
        <v>1</v>
      </c>
      <c r="M1662" t="b">
        <f t="shared" si="127"/>
        <v>1</v>
      </c>
      <c r="N1662" t="b">
        <f t="shared" si="128"/>
        <v>1</v>
      </c>
      <c r="O1662" s="13">
        <f t="shared" si="129"/>
        <v>0</v>
      </c>
    </row>
    <row r="1663" spans="1:15" ht="36" hidden="1" x14ac:dyDescent="0.3">
      <c r="A1663" s="1" t="s">
        <v>373</v>
      </c>
      <c r="B1663" s="1" t="s">
        <v>1423</v>
      </c>
      <c r="C1663" s="1" t="s">
        <v>66</v>
      </c>
      <c r="D1663" s="2" t="s">
        <v>1231</v>
      </c>
      <c r="E1663" s="3">
        <v>33548.199999999997</v>
      </c>
      <c r="F1663" s="8" t="s">
        <v>373</v>
      </c>
      <c r="G1663" s="9" t="s">
        <v>1423</v>
      </c>
      <c r="H1663" s="9" t="s">
        <v>66</v>
      </c>
      <c r="I1663" s="10" t="s">
        <v>1231</v>
      </c>
      <c r="J1663" s="11">
        <v>33548.199999999997</v>
      </c>
      <c r="K1663" t="b">
        <f t="shared" si="125"/>
        <v>1</v>
      </c>
      <c r="L1663" t="b">
        <f t="shared" si="126"/>
        <v>1</v>
      </c>
      <c r="M1663" t="b">
        <f t="shared" si="127"/>
        <v>1</v>
      </c>
      <c r="N1663" t="b">
        <f t="shared" si="128"/>
        <v>1</v>
      </c>
      <c r="O1663" s="13">
        <f t="shared" si="129"/>
        <v>0</v>
      </c>
    </row>
    <row r="1664" spans="1:15" ht="51" hidden="1" x14ac:dyDescent="0.3">
      <c r="A1664" s="1" t="s">
        <v>373</v>
      </c>
      <c r="B1664" s="1" t="s">
        <v>1423</v>
      </c>
      <c r="C1664" s="1" t="s">
        <v>67</v>
      </c>
      <c r="D1664" s="2" t="s">
        <v>1221</v>
      </c>
      <c r="E1664" s="3">
        <v>31311.599999999999</v>
      </c>
      <c r="F1664" s="8" t="s">
        <v>373</v>
      </c>
      <c r="G1664" s="9" t="s">
        <v>1423</v>
      </c>
      <c r="H1664" s="9" t="s">
        <v>67</v>
      </c>
      <c r="I1664" s="10" t="s">
        <v>1221</v>
      </c>
      <c r="J1664" s="11">
        <v>31311.599999999999</v>
      </c>
      <c r="K1664" t="b">
        <f t="shared" si="125"/>
        <v>1</v>
      </c>
      <c r="L1664" t="b">
        <f t="shared" si="126"/>
        <v>1</v>
      </c>
      <c r="M1664" t="b">
        <f t="shared" si="127"/>
        <v>1</v>
      </c>
      <c r="N1664" t="b">
        <f t="shared" si="128"/>
        <v>1</v>
      </c>
      <c r="O1664" s="13">
        <f t="shared" si="129"/>
        <v>0</v>
      </c>
    </row>
    <row r="1665" spans="1:15" ht="40.799999999999997" hidden="1" x14ac:dyDescent="0.3">
      <c r="A1665" s="1" t="s">
        <v>373</v>
      </c>
      <c r="B1665" s="1" t="s">
        <v>1423</v>
      </c>
      <c r="C1665" s="1" t="s">
        <v>69</v>
      </c>
      <c r="D1665" s="2" t="s">
        <v>1222</v>
      </c>
      <c r="E1665" s="3">
        <v>2236.6</v>
      </c>
      <c r="F1665" s="8" t="s">
        <v>373</v>
      </c>
      <c r="G1665" s="9" t="s">
        <v>1423</v>
      </c>
      <c r="H1665" s="9" t="s">
        <v>69</v>
      </c>
      <c r="I1665" s="10" t="s">
        <v>1222</v>
      </c>
      <c r="J1665" s="11">
        <v>2236.6</v>
      </c>
      <c r="K1665" t="b">
        <f t="shared" si="125"/>
        <v>1</v>
      </c>
      <c r="L1665" t="b">
        <f t="shared" si="126"/>
        <v>1</v>
      </c>
      <c r="M1665" t="b">
        <f t="shared" si="127"/>
        <v>1</v>
      </c>
      <c r="N1665" t="b">
        <f t="shared" si="128"/>
        <v>1</v>
      </c>
      <c r="O1665" s="13">
        <f t="shared" si="129"/>
        <v>0</v>
      </c>
    </row>
    <row r="1666" spans="1:15" ht="112.2" hidden="1" x14ac:dyDescent="0.3">
      <c r="A1666" s="1" t="s">
        <v>432</v>
      </c>
      <c r="B1666" s="1" t="s">
        <v>1419</v>
      </c>
      <c r="C1666" s="1" t="s">
        <v>72</v>
      </c>
      <c r="D1666" s="2" t="s">
        <v>1490</v>
      </c>
      <c r="E1666" s="3">
        <v>39434.400000000001</v>
      </c>
      <c r="F1666" s="8" t="s">
        <v>432</v>
      </c>
      <c r="G1666" s="9" t="s">
        <v>1419</v>
      </c>
      <c r="H1666" s="9" t="s">
        <v>72</v>
      </c>
      <c r="I1666" s="10" t="s">
        <v>1490</v>
      </c>
      <c r="J1666" s="11">
        <v>39434.400000000001</v>
      </c>
      <c r="K1666" t="b">
        <f t="shared" si="125"/>
        <v>1</v>
      </c>
      <c r="L1666" t="b">
        <f t="shared" si="126"/>
        <v>1</v>
      </c>
      <c r="M1666" t="b">
        <f t="shared" si="127"/>
        <v>1</v>
      </c>
      <c r="N1666" t="b">
        <f t="shared" si="128"/>
        <v>1</v>
      </c>
      <c r="O1666" s="13">
        <f t="shared" si="129"/>
        <v>0</v>
      </c>
    </row>
    <row r="1667" spans="1:15" ht="72" hidden="1" x14ac:dyDescent="0.3">
      <c r="A1667" s="1" t="s">
        <v>432</v>
      </c>
      <c r="B1667" s="1" t="s">
        <v>1419</v>
      </c>
      <c r="C1667" s="1" t="s">
        <v>433</v>
      </c>
      <c r="D1667" s="2" t="s">
        <v>1686</v>
      </c>
      <c r="E1667" s="3">
        <v>39434.400000000001</v>
      </c>
      <c r="F1667" s="8" t="s">
        <v>432</v>
      </c>
      <c r="G1667" s="9" t="s">
        <v>1419</v>
      </c>
      <c r="H1667" s="9" t="s">
        <v>433</v>
      </c>
      <c r="I1667" s="10" t="s">
        <v>1686</v>
      </c>
      <c r="J1667" s="11">
        <v>39434.400000000001</v>
      </c>
      <c r="K1667" t="b">
        <f t="shared" ref="K1667:K1730" si="130">EXACT(A1667,F1667)</f>
        <v>1</v>
      </c>
      <c r="L1667" t="b">
        <f t="shared" ref="L1667:L1730" si="131">EXACT(B1667,G1667)</f>
        <v>1</v>
      </c>
      <c r="M1667" t="b">
        <f t="shared" ref="M1667:M1730" si="132">EXACT(C1667,H1667)</f>
        <v>1</v>
      </c>
      <c r="N1667" t="b">
        <f t="shared" ref="N1667:N1730" si="133">EXACT(D1667,I1667)</f>
        <v>1</v>
      </c>
      <c r="O1667" s="13">
        <f t="shared" ref="O1667:O1730" si="134">E1667-J1667</f>
        <v>0</v>
      </c>
    </row>
    <row r="1668" spans="1:15" ht="112.2" hidden="1" x14ac:dyDescent="0.3">
      <c r="A1668" s="1" t="s">
        <v>432</v>
      </c>
      <c r="B1668" s="1" t="s">
        <v>1419</v>
      </c>
      <c r="C1668" s="1" t="s">
        <v>434</v>
      </c>
      <c r="D1668" s="2" t="s">
        <v>1687</v>
      </c>
      <c r="E1668" s="3">
        <v>39434.400000000001</v>
      </c>
      <c r="F1668" s="8" t="s">
        <v>432</v>
      </c>
      <c r="G1668" s="9" t="s">
        <v>1419</v>
      </c>
      <c r="H1668" s="9" t="s">
        <v>434</v>
      </c>
      <c r="I1668" s="10" t="s">
        <v>1687</v>
      </c>
      <c r="J1668" s="11">
        <v>39434.400000000001</v>
      </c>
      <c r="K1668" t="b">
        <f t="shared" si="130"/>
        <v>1</v>
      </c>
      <c r="L1668" t="b">
        <f t="shared" si="131"/>
        <v>1</v>
      </c>
      <c r="M1668" t="b">
        <f t="shared" si="132"/>
        <v>1</v>
      </c>
      <c r="N1668" t="b">
        <f t="shared" si="133"/>
        <v>1</v>
      </c>
      <c r="O1668" s="13">
        <f t="shared" si="134"/>
        <v>0</v>
      </c>
    </row>
    <row r="1669" spans="1:15" ht="91.8" hidden="1" x14ac:dyDescent="0.3">
      <c r="A1669" s="1" t="s">
        <v>432</v>
      </c>
      <c r="B1669" s="1" t="s">
        <v>1419</v>
      </c>
      <c r="C1669" s="1" t="s">
        <v>1316</v>
      </c>
      <c r="D1669" s="2" t="s">
        <v>846</v>
      </c>
      <c r="E1669" s="3">
        <v>19717.2</v>
      </c>
      <c r="F1669" s="8" t="s">
        <v>432</v>
      </c>
      <c r="G1669" s="9" t="s">
        <v>1419</v>
      </c>
      <c r="H1669" s="9" t="s">
        <v>1316</v>
      </c>
      <c r="I1669" s="10" t="s">
        <v>846</v>
      </c>
      <c r="J1669" s="11">
        <v>19717.2</v>
      </c>
      <c r="K1669" t="b">
        <f t="shared" si="130"/>
        <v>1</v>
      </c>
      <c r="L1669" t="b">
        <f t="shared" si="131"/>
        <v>1</v>
      </c>
      <c r="M1669" t="b">
        <f t="shared" si="132"/>
        <v>1</v>
      </c>
      <c r="N1669" t="b">
        <f t="shared" si="133"/>
        <v>1</v>
      </c>
      <c r="O1669" s="13">
        <f t="shared" si="134"/>
        <v>0</v>
      </c>
    </row>
    <row r="1670" spans="1:15" ht="91.8" hidden="1" x14ac:dyDescent="0.3">
      <c r="A1670" s="1" t="s">
        <v>432</v>
      </c>
      <c r="B1670" s="1" t="s">
        <v>1419</v>
      </c>
      <c r="C1670" s="1" t="s">
        <v>1473</v>
      </c>
      <c r="D1670" s="2" t="s">
        <v>846</v>
      </c>
      <c r="E1670" s="3">
        <v>19717.2</v>
      </c>
      <c r="F1670" s="8" t="s">
        <v>432</v>
      </c>
      <c r="G1670" s="9" t="s">
        <v>1419</v>
      </c>
      <c r="H1670" s="9" t="s">
        <v>1473</v>
      </c>
      <c r="I1670" s="10" t="s">
        <v>846</v>
      </c>
      <c r="J1670" s="11">
        <v>19717.2</v>
      </c>
      <c r="K1670" t="b">
        <f t="shared" si="130"/>
        <v>1</v>
      </c>
      <c r="L1670" t="b">
        <f t="shared" si="131"/>
        <v>1</v>
      </c>
      <c r="M1670" t="b">
        <f t="shared" si="132"/>
        <v>1</v>
      </c>
      <c r="N1670" t="b">
        <f t="shared" si="133"/>
        <v>1</v>
      </c>
      <c r="O1670" s="13">
        <f t="shared" si="134"/>
        <v>0</v>
      </c>
    </row>
    <row r="1671" spans="1:15" ht="51" hidden="1" x14ac:dyDescent="0.3">
      <c r="A1671" s="1" t="s">
        <v>432</v>
      </c>
      <c r="B1671" s="1" t="s">
        <v>1419</v>
      </c>
      <c r="C1671" s="1" t="s">
        <v>62</v>
      </c>
      <c r="D1671" s="2" t="s">
        <v>1196</v>
      </c>
      <c r="E1671" s="3">
        <v>905.40699999999993</v>
      </c>
      <c r="F1671" s="8" t="s">
        <v>432</v>
      </c>
      <c r="G1671" s="9" t="s">
        <v>1419</v>
      </c>
      <c r="H1671" s="9" t="s">
        <v>62</v>
      </c>
      <c r="I1671" s="10" t="s">
        <v>1196</v>
      </c>
      <c r="J1671" s="11">
        <v>905.40700000000004</v>
      </c>
      <c r="K1671" t="b">
        <f t="shared" si="130"/>
        <v>1</v>
      </c>
      <c r="L1671" t="b">
        <f t="shared" si="131"/>
        <v>1</v>
      </c>
      <c r="M1671" t="b">
        <f t="shared" si="132"/>
        <v>1</v>
      </c>
      <c r="N1671" t="b">
        <f t="shared" si="133"/>
        <v>1</v>
      </c>
      <c r="O1671" s="13">
        <f t="shared" si="134"/>
        <v>0</v>
      </c>
    </row>
    <row r="1672" spans="1:15" ht="24" hidden="1" x14ac:dyDescent="0.3">
      <c r="A1672" s="1" t="s">
        <v>432</v>
      </c>
      <c r="B1672" s="1" t="s">
        <v>1419</v>
      </c>
      <c r="C1672" s="1" t="s">
        <v>63</v>
      </c>
      <c r="D1672" s="2" t="s">
        <v>115</v>
      </c>
      <c r="E1672" s="3">
        <v>905.40699999999993</v>
      </c>
      <c r="F1672" s="8" t="s">
        <v>432</v>
      </c>
      <c r="G1672" s="9" t="s">
        <v>1419</v>
      </c>
      <c r="H1672" s="9" t="s">
        <v>63</v>
      </c>
      <c r="I1672" s="10" t="s">
        <v>115</v>
      </c>
      <c r="J1672" s="11">
        <v>905.40700000000004</v>
      </c>
      <c r="K1672" t="b">
        <f t="shared" si="130"/>
        <v>1</v>
      </c>
      <c r="L1672" t="b">
        <f t="shared" si="131"/>
        <v>1</v>
      </c>
      <c r="M1672" t="b">
        <f t="shared" si="132"/>
        <v>1</v>
      </c>
      <c r="N1672" t="b">
        <f t="shared" si="133"/>
        <v>1</v>
      </c>
      <c r="O1672" s="13">
        <f t="shared" si="134"/>
        <v>0</v>
      </c>
    </row>
    <row r="1673" spans="1:15" ht="71.400000000000006" hidden="1" x14ac:dyDescent="0.3">
      <c r="A1673" s="1" t="s">
        <v>432</v>
      </c>
      <c r="B1673" s="1" t="s">
        <v>1419</v>
      </c>
      <c r="C1673" s="1" t="s">
        <v>376</v>
      </c>
      <c r="D1673" s="2" t="s">
        <v>1212</v>
      </c>
      <c r="E1673" s="3">
        <v>905.40699999999993</v>
      </c>
      <c r="F1673" s="8" t="s">
        <v>432</v>
      </c>
      <c r="G1673" s="9" t="s">
        <v>1419</v>
      </c>
      <c r="H1673" s="9" t="s">
        <v>376</v>
      </c>
      <c r="I1673" s="10" t="s">
        <v>1212</v>
      </c>
      <c r="J1673" s="11">
        <v>905.40700000000004</v>
      </c>
      <c r="K1673" t="b">
        <f t="shared" si="130"/>
        <v>1</v>
      </c>
      <c r="L1673" t="b">
        <f t="shared" si="131"/>
        <v>1</v>
      </c>
      <c r="M1673" t="b">
        <f t="shared" si="132"/>
        <v>1</v>
      </c>
      <c r="N1673" t="b">
        <f t="shared" si="133"/>
        <v>1</v>
      </c>
      <c r="O1673" s="13">
        <f t="shared" si="134"/>
        <v>0</v>
      </c>
    </row>
    <row r="1674" spans="1:15" ht="112.2" hidden="1" x14ac:dyDescent="0.3">
      <c r="A1674" s="1" t="s">
        <v>432</v>
      </c>
      <c r="B1674" s="1" t="s">
        <v>1394</v>
      </c>
      <c r="C1674" s="1" t="s">
        <v>72</v>
      </c>
      <c r="D1674" s="2" t="s">
        <v>1490</v>
      </c>
      <c r="E1674" s="3">
        <v>1911729.8120000002</v>
      </c>
      <c r="F1674" s="8" t="s">
        <v>432</v>
      </c>
      <c r="G1674" s="9" t="s">
        <v>1394</v>
      </c>
      <c r="H1674" s="9" t="s">
        <v>72</v>
      </c>
      <c r="I1674" s="10" t="s">
        <v>1490</v>
      </c>
      <c r="J1674" s="11">
        <v>1911729.8119999999</v>
      </c>
      <c r="K1674" t="b">
        <f t="shared" si="130"/>
        <v>1</v>
      </c>
      <c r="L1674" t="b">
        <f t="shared" si="131"/>
        <v>1</v>
      </c>
      <c r="M1674" t="b">
        <f t="shared" si="132"/>
        <v>1</v>
      </c>
      <c r="N1674" t="b">
        <f t="shared" si="133"/>
        <v>1</v>
      </c>
      <c r="O1674" s="13">
        <f t="shared" si="134"/>
        <v>0</v>
      </c>
    </row>
    <row r="1675" spans="1:15" ht="91.8" hidden="1" x14ac:dyDescent="0.3">
      <c r="A1675" s="1" t="s">
        <v>432</v>
      </c>
      <c r="B1675" s="1" t="s">
        <v>1394</v>
      </c>
      <c r="C1675" s="1" t="s">
        <v>73</v>
      </c>
      <c r="D1675" s="2" t="s">
        <v>1491</v>
      </c>
      <c r="E1675" s="3">
        <v>1911729.8120000002</v>
      </c>
      <c r="F1675" s="8" t="s">
        <v>432</v>
      </c>
      <c r="G1675" s="9" t="s">
        <v>1394</v>
      </c>
      <c r="H1675" s="9" t="s">
        <v>73</v>
      </c>
      <c r="I1675" s="10" t="s">
        <v>1491</v>
      </c>
      <c r="J1675" s="11">
        <v>1911729.8119999999</v>
      </c>
      <c r="K1675" t="b">
        <f t="shared" si="130"/>
        <v>1</v>
      </c>
      <c r="L1675" t="b">
        <f t="shared" si="131"/>
        <v>1</v>
      </c>
      <c r="M1675" t="b">
        <f t="shared" si="132"/>
        <v>1</v>
      </c>
      <c r="N1675" t="b">
        <f t="shared" si="133"/>
        <v>1</v>
      </c>
      <c r="O1675" s="13">
        <f t="shared" si="134"/>
        <v>0</v>
      </c>
    </row>
    <row r="1676" spans="1:15" ht="142.80000000000001" hidden="1" x14ac:dyDescent="0.3">
      <c r="A1676" s="1" t="s">
        <v>432</v>
      </c>
      <c r="B1676" s="1" t="s">
        <v>1394</v>
      </c>
      <c r="C1676" s="1" t="s">
        <v>442</v>
      </c>
      <c r="D1676" s="2" t="s">
        <v>1688</v>
      </c>
      <c r="E1676" s="3">
        <v>1599773.7120000001</v>
      </c>
      <c r="F1676" s="8" t="s">
        <v>432</v>
      </c>
      <c r="G1676" s="9" t="s">
        <v>1394</v>
      </c>
      <c r="H1676" s="9" t="s">
        <v>442</v>
      </c>
      <c r="I1676" s="10" t="s">
        <v>1688</v>
      </c>
      <c r="J1676" s="11">
        <v>1599773.7120000001</v>
      </c>
      <c r="K1676" t="b">
        <f t="shared" si="130"/>
        <v>1</v>
      </c>
      <c r="L1676" t="b">
        <f t="shared" si="131"/>
        <v>1</v>
      </c>
      <c r="M1676" t="b">
        <f t="shared" si="132"/>
        <v>1</v>
      </c>
      <c r="N1676" t="b">
        <f t="shared" si="133"/>
        <v>1</v>
      </c>
      <c r="O1676" s="13">
        <f t="shared" si="134"/>
        <v>0</v>
      </c>
    </row>
    <row r="1677" spans="1:15" ht="112.2" hidden="1" x14ac:dyDescent="0.3">
      <c r="A1677" s="1" t="s">
        <v>432</v>
      </c>
      <c r="B1677" s="1" t="s">
        <v>1394</v>
      </c>
      <c r="C1677" s="1" t="s">
        <v>435</v>
      </c>
      <c r="D1677" s="2" t="s">
        <v>1287</v>
      </c>
      <c r="E1677" s="3">
        <v>476617.54300000001</v>
      </c>
      <c r="F1677" s="8" t="s">
        <v>432</v>
      </c>
      <c r="G1677" s="9" t="s">
        <v>1394</v>
      </c>
      <c r="H1677" s="9" t="s">
        <v>435</v>
      </c>
      <c r="I1677" s="10" t="s">
        <v>1287</v>
      </c>
      <c r="J1677" s="11">
        <v>476617.54300000001</v>
      </c>
      <c r="K1677" t="b">
        <f t="shared" si="130"/>
        <v>1</v>
      </c>
      <c r="L1677" t="b">
        <f t="shared" si="131"/>
        <v>1</v>
      </c>
      <c r="M1677" t="b">
        <f t="shared" si="132"/>
        <v>1</v>
      </c>
      <c r="N1677" t="b">
        <f t="shared" si="133"/>
        <v>1</v>
      </c>
      <c r="O1677" s="13">
        <f t="shared" si="134"/>
        <v>0</v>
      </c>
    </row>
    <row r="1678" spans="1:15" ht="142.80000000000001" hidden="1" x14ac:dyDescent="0.3">
      <c r="A1678" s="1" t="s">
        <v>432</v>
      </c>
      <c r="B1678" s="1" t="s">
        <v>1394</v>
      </c>
      <c r="C1678" s="1" t="s">
        <v>436</v>
      </c>
      <c r="D1678" s="2" t="s">
        <v>857</v>
      </c>
      <c r="E1678" s="3">
        <v>95</v>
      </c>
      <c r="F1678" s="8" t="s">
        <v>432</v>
      </c>
      <c r="G1678" s="9" t="s">
        <v>1394</v>
      </c>
      <c r="H1678" s="9" t="s">
        <v>436</v>
      </c>
      <c r="I1678" s="10" t="s">
        <v>857</v>
      </c>
      <c r="J1678" s="11">
        <v>95</v>
      </c>
      <c r="K1678" t="b">
        <f t="shared" si="130"/>
        <v>1</v>
      </c>
      <c r="L1678" t="b">
        <f t="shared" si="131"/>
        <v>1</v>
      </c>
      <c r="M1678" t="b">
        <f t="shared" si="132"/>
        <v>1</v>
      </c>
      <c r="N1678" t="b">
        <f t="shared" si="133"/>
        <v>1</v>
      </c>
      <c r="O1678" s="13">
        <f t="shared" si="134"/>
        <v>0</v>
      </c>
    </row>
    <row r="1679" spans="1:15" ht="153" hidden="1" x14ac:dyDescent="0.3">
      <c r="A1679" s="1" t="s">
        <v>432</v>
      </c>
      <c r="B1679" s="1" t="s">
        <v>1394</v>
      </c>
      <c r="C1679" s="1" t="s">
        <v>437</v>
      </c>
      <c r="D1679" s="2" t="s">
        <v>858</v>
      </c>
      <c r="E1679" s="3">
        <v>359.9</v>
      </c>
      <c r="F1679" s="8" t="s">
        <v>432</v>
      </c>
      <c r="G1679" s="9" t="s">
        <v>1394</v>
      </c>
      <c r="H1679" s="9" t="s">
        <v>437</v>
      </c>
      <c r="I1679" s="10" t="s">
        <v>858</v>
      </c>
      <c r="J1679" s="11">
        <v>359.9</v>
      </c>
      <c r="K1679" t="b">
        <f t="shared" si="130"/>
        <v>1</v>
      </c>
      <c r="L1679" t="b">
        <f t="shared" si="131"/>
        <v>1</v>
      </c>
      <c r="M1679" t="b">
        <f t="shared" si="132"/>
        <v>1</v>
      </c>
      <c r="N1679" t="b">
        <f t="shared" si="133"/>
        <v>1</v>
      </c>
      <c r="O1679" s="13">
        <f t="shared" si="134"/>
        <v>0</v>
      </c>
    </row>
    <row r="1680" spans="1:15" ht="122.4" hidden="1" x14ac:dyDescent="0.3">
      <c r="A1680" s="1" t="s">
        <v>432</v>
      </c>
      <c r="B1680" s="1" t="s">
        <v>1394</v>
      </c>
      <c r="C1680" s="1" t="s">
        <v>1290</v>
      </c>
      <c r="D1680" s="2" t="s">
        <v>1291</v>
      </c>
      <c r="E1680" s="3">
        <v>741926.55700000003</v>
      </c>
      <c r="F1680" s="8" t="s">
        <v>432</v>
      </c>
      <c r="G1680" s="9" t="s">
        <v>1394</v>
      </c>
      <c r="H1680" s="9" t="s">
        <v>1290</v>
      </c>
      <c r="I1680" s="10" t="s">
        <v>1291</v>
      </c>
      <c r="J1680" s="11">
        <v>741926.55700000003</v>
      </c>
      <c r="K1680" t="b">
        <f t="shared" si="130"/>
        <v>1</v>
      </c>
      <c r="L1680" t="b">
        <f t="shared" si="131"/>
        <v>1</v>
      </c>
      <c r="M1680" t="b">
        <f t="shared" si="132"/>
        <v>1</v>
      </c>
      <c r="N1680" t="b">
        <f t="shared" si="133"/>
        <v>1</v>
      </c>
      <c r="O1680" s="13">
        <f t="shared" si="134"/>
        <v>0</v>
      </c>
    </row>
    <row r="1681" spans="1:15" ht="132.6" hidden="1" x14ac:dyDescent="0.3">
      <c r="A1681" s="1" t="s">
        <v>432</v>
      </c>
      <c r="B1681" s="1" t="s">
        <v>1394</v>
      </c>
      <c r="C1681" s="1" t="s">
        <v>1474</v>
      </c>
      <c r="D1681" s="2" t="s">
        <v>1689</v>
      </c>
      <c r="E1681" s="3">
        <v>22381.8</v>
      </c>
      <c r="F1681" s="8" t="s">
        <v>432</v>
      </c>
      <c r="G1681" s="9" t="s">
        <v>1394</v>
      </c>
      <c r="H1681" s="9" t="s">
        <v>1474</v>
      </c>
      <c r="I1681" s="10" t="s">
        <v>1689</v>
      </c>
      <c r="J1681" s="11">
        <v>22381.8</v>
      </c>
      <c r="K1681" t="b">
        <f t="shared" si="130"/>
        <v>1</v>
      </c>
      <c r="L1681" t="b">
        <f t="shared" si="131"/>
        <v>1</v>
      </c>
      <c r="M1681" t="b">
        <f t="shared" si="132"/>
        <v>1</v>
      </c>
      <c r="N1681" t="b">
        <f t="shared" si="133"/>
        <v>1</v>
      </c>
      <c r="O1681" s="13">
        <f t="shared" si="134"/>
        <v>0</v>
      </c>
    </row>
    <row r="1682" spans="1:15" ht="84" hidden="1" x14ac:dyDescent="0.3">
      <c r="A1682" s="1" t="s">
        <v>432</v>
      </c>
      <c r="B1682" s="1" t="s">
        <v>1394</v>
      </c>
      <c r="C1682" s="1" t="s">
        <v>438</v>
      </c>
      <c r="D1682" s="2" t="s">
        <v>859</v>
      </c>
      <c r="E1682" s="3">
        <v>80106.2</v>
      </c>
      <c r="F1682" s="8" t="s">
        <v>432</v>
      </c>
      <c r="G1682" s="9" t="s">
        <v>1394</v>
      </c>
      <c r="H1682" s="9" t="s">
        <v>438</v>
      </c>
      <c r="I1682" s="10" t="s">
        <v>859</v>
      </c>
      <c r="J1682" s="11">
        <v>80106.2</v>
      </c>
      <c r="K1682" t="b">
        <f t="shared" si="130"/>
        <v>1</v>
      </c>
      <c r="L1682" t="b">
        <f t="shared" si="131"/>
        <v>1</v>
      </c>
      <c r="M1682" t="b">
        <f t="shared" si="132"/>
        <v>1</v>
      </c>
      <c r="N1682" t="b">
        <f t="shared" si="133"/>
        <v>1</v>
      </c>
      <c r="O1682" s="13">
        <f t="shared" si="134"/>
        <v>0</v>
      </c>
    </row>
    <row r="1683" spans="1:15" ht="108" hidden="1" x14ac:dyDescent="0.3">
      <c r="A1683" s="1" t="s">
        <v>432</v>
      </c>
      <c r="B1683" s="1" t="s">
        <v>1394</v>
      </c>
      <c r="C1683" s="1" t="s">
        <v>439</v>
      </c>
      <c r="D1683" s="2" t="s">
        <v>861</v>
      </c>
      <c r="E1683" s="3">
        <v>278286.712</v>
      </c>
      <c r="F1683" s="8" t="s">
        <v>432</v>
      </c>
      <c r="G1683" s="9" t="s">
        <v>1394</v>
      </c>
      <c r="H1683" s="9" t="s">
        <v>439</v>
      </c>
      <c r="I1683" s="10" t="s">
        <v>861</v>
      </c>
      <c r="J1683" s="11">
        <v>278286.712</v>
      </c>
      <c r="K1683" t="b">
        <f t="shared" si="130"/>
        <v>1</v>
      </c>
      <c r="L1683" t="b">
        <f t="shared" si="131"/>
        <v>1</v>
      </c>
      <c r="M1683" t="b">
        <f t="shared" si="132"/>
        <v>1</v>
      </c>
      <c r="N1683" t="b">
        <f t="shared" si="133"/>
        <v>1</v>
      </c>
      <c r="O1683" s="13">
        <f t="shared" si="134"/>
        <v>0</v>
      </c>
    </row>
    <row r="1684" spans="1:15" ht="91.8" hidden="1" x14ac:dyDescent="0.3">
      <c r="A1684" s="1" t="s">
        <v>432</v>
      </c>
      <c r="B1684" s="1" t="s">
        <v>1394</v>
      </c>
      <c r="C1684" s="1" t="s">
        <v>443</v>
      </c>
      <c r="D1684" s="2" t="s">
        <v>1690</v>
      </c>
      <c r="E1684" s="3">
        <v>69106.100000000006</v>
      </c>
      <c r="F1684" s="8" t="s">
        <v>432</v>
      </c>
      <c r="G1684" s="9" t="s">
        <v>1394</v>
      </c>
      <c r="H1684" s="9" t="s">
        <v>443</v>
      </c>
      <c r="I1684" s="10" t="s">
        <v>1690</v>
      </c>
      <c r="J1684" s="11">
        <v>69106.100000000006</v>
      </c>
      <c r="K1684" t="b">
        <f t="shared" si="130"/>
        <v>1</v>
      </c>
      <c r="L1684" t="b">
        <f t="shared" si="131"/>
        <v>1</v>
      </c>
      <c r="M1684" t="b">
        <f t="shared" si="132"/>
        <v>1</v>
      </c>
      <c r="N1684" t="b">
        <f t="shared" si="133"/>
        <v>1</v>
      </c>
      <c r="O1684" s="13">
        <f t="shared" si="134"/>
        <v>0</v>
      </c>
    </row>
    <row r="1685" spans="1:15" ht="61.2" hidden="1" x14ac:dyDescent="0.3">
      <c r="A1685" s="1" t="s">
        <v>432</v>
      </c>
      <c r="B1685" s="1" t="s">
        <v>1394</v>
      </c>
      <c r="C1685" s="1" t="s">
        <v>440</v>
      </c>
      <c r="D1685" s="2" t="s">
        <v>710</v>
      </c>
      <c r="E1685" s="3">
        <v>69106.100000000006</v>
      </c>
      <c r="F1685" s="8" t="s">
        <v>432</v>
      </c>
      <c r="G1685" s="9" t="s">
        <v>1394</v>
      </c>
      <c r="H1685" s="9" t="s">
        <v>440</v>
      </c>
      <c r="I1685" s="10" t="s">
        <v>710</v>
      </c>
      <c r="J1685" s="11">
        <v>69106.100000000006</v>
      </c>
      <c r="K1685" t="b">
        <f t="shared" si="130"/>
        <v>1</v>
      </c>
      <c r="L1685" t="b">
        <f t="shared" si="131"/>
        <v>1</v>
      </c>
      <c r="M1685" t="b">
        <f t="shared" si="132"/>
        <v>1</v>
      </c>
      <c r="N1685" t="b">
        <f t="shared" si="133"/>
        <v>1</v>
      </c>
      <c r="O1685" s="13">
        <f t="shared" si="134"/>
        <v>0</v>
      </c>
    </row>
    <row r="1686" spans="1:15" ht="61.2" hidden="1" x14ac:dyDescent="0.3">
      <c r="A1686" s="1" t="s">
        <v>432</v>
      </c>
      <c r="B1686" s="1" t="s">
        <v>1394</v>
      </c>
      <c r="C1686" s="1" t="s">
        <v>444</v>
      </c>
      <c r="D1686" s="2" t="s">
        <v>1691</v>
      </c>
      <c r="E1686" s="3">
        <v>242850</v>
      </c>
      <c r="F1686" s="8" t="s">
        <v>432</v>
      </c>
      <c r="G1686" s="9" t="s">
        <v>1394</v>
      </c>
      <c r="H1686" s="9" t="s">
        <v>444</v>
      </c>
      <c r="I1686" s="10" t="s">
        <v>1691</v>
      </c>
      <c r="J1686" s="11">
        <v>242850</v>
      </c>
      <c r="K1686" t="b">
        <f t="shared" si="130"/>
        <v>1</v>
      </c>
      <c r="L1686" t="b">
        <f t="shared" si="131"/>
        <v>1</v>
      </c>
      <c r="M1686" t="b">
        <f t="shared" si="132"/>
        <v>1</v>
      </c>
      <c r="N1686" t="b">
        <f t="shared" si="133"/>
        <v>1</v>
      </c>
      <c r="O1686" s="13">
        <f t="shared" si="134"/>
        <v>0</v>
      </c>
    </row>
    <row r="1687" spans="1:15" ht="48" hidden="1" x14ac:dyDescent="0.3">
      <c r="A1687" s="1" t="s">
        <v>432</v>
      </c>
      <c r="B1687" s="1" t="s">
        <v>1394</v>
      </c>
      <c r="C1687" s="1" t="s">
        <v>441</v>
      </c>
      <c r="D1687" s="2" t="s">
        <v>870</v>
      </c>
      <c r="E1687" s="3">
        <v>126350</v>
      </c>
      <c r="F1687" s="8" t="s">
        <v>432</v>
      </c>
      <c r="G1687" s="9" t="s">
        <v>1394</v>
      </c>
      <c r="H1687" s="9" t="s">
        <v>441</v>
      </c>
      <c r="I1687" s="10" t="s">
        <v>870</v>
      </c>
      <c r="J1687" s="11">
        <v>126350</v>
      </c>
      <c r="K1687" t="b">
        <f t="shared" si="130"/>
        <v>1</v>
      </c>
      <c r="L1687" t="b">
        <f t="shared" si="131"/>
        <v>1</v>
      </c>
      <c r="M1687" t="b">
        <f t="shared" si="132"/>
        <v>1</v>
      </c>
      <c r="N1687" t="b">
        <f t="shared" si="133"/>
        <v>1</v>
      </c>
      <c r="O1687" s="13">
        <f t="shared" si="134"/>
        <v>0</v>
      </c>
    </row>
    <row r="1688" spans="1:15" ht="102" hidden="1" x14ac:dyDescent="0.3">
      <c r="A1688" s="1" t="s">
        <v>432</v>
      </c>
      <c r="B1688" s="1" t="s">
        <v>1394</v>
      </c>
      <c r="C1688" s="1" t="s">
        <v>1475</v>
      </c>
      <c r="D1688" s="2" t="s">
        <v>867</v>
      </c>
      <c r="E1688" s="3">
        <v>116500</v>
      </c>
      <c r="F1688" s="8" t="s">
        <v>432</v>
      </c>
      <c r="G1688" s="9" t="s">
        <v>1394</v>
      </c>
      <c r="H1688" s="9" t="s">
        <v>1475</v>
      </c>
      <c r="I1688" s="10" t="s">
        <v>867</v>
      </c>
      <c r="J1688" s="11">
        <v>116500</v>
      </c>
      <c r="K1688" t="b">
        <f t="shared" si="130"/>
        <v>1</v>
      </c>
      <c r="L1688" t="b">
        <f t="shared" si="131"/>
        <v>1</v>
      </c>
      <c r="M1688" t="b">
        <f t="shared" si="132"/>
        <v>1</v>
      </c>
      <c r="N1688" t="b">
        <f t="shared" si="133"/>
        <v>1</v>
      </c>
      <c r="O1688" s="13">
        <f t="shared" si="134"/>
        <v>0</v>
      </c>
    </row>
    <row r="1689" spans="1:15" ht="51" hidden="1" x14ac:dyDescent="0.3">
      <c r="A1689" s="1" t="s">
        <v>432</v>
      </c>
      <c r="B1689" s="1" t="s">
        <v>1394</v>
      </c>
      <c r="C1689" s="1" t="s">
        <v>62</v>
      </c>
      <c r="D1689" s="2" t="s">
        <v>1196</v>
      </c>
      <c r="E1689" s="3">
        <v>37.599999999999994</v>
      </c>
      <c r="F1689" s="8" t="s">
        <v>432</v>
      </c>
      <c r="G1689" s="9" t="s">
        <v>1394</v>
      </c>
      <c r="H1689" s="9" t="s">
        <v>62</v>
      </c>
      <c r="I1689" s="10" t="s">
        <v>1196</v>
      </c>
      <c r="J1689" s="11">
        <v>37.6</v>
      </c>
      <c r="K1689" t="b">
        <f t="shared" si="130"/>
        <v>1</v>
      </c>
      <c r="L1689" t="b">
        <f t="shared" si="131"/>
        <v>1</v>
      </c>
      <c r="M1689" t="b">
        <f t="shared" si="132"/>
        <v>1</v>
      </c>
      <c r="N1689" t="b">
        <f t="shared" si="133"/>
        <v>1</v>
      </c>
      <c r="O1689" s="13">
        <f t="shared" si="134"/>
        <v>0</v>
      </c>
    </row>
    <row r="1690" spans="1:15" ht="24" hidden="1" x14ac:dyDescent="0.3">
      <c r="A1690" s="1" t="s">
        <v>432</v>
      </c>
      <c r="B1690" s="1" t="s">
        <v>1394</v>
      </c>
      <c r="C1690" s="1" t="s">
        <v>63</v>
      </c>
      <c r="D1690" s="2" t="s">
        <v>115</v>
      </c>
      <c r="E1690" s="3">
        <v>37.599999999999994</v>
      </c>
      <c r="F1690" s="8" t="s">
        <v>432</v>
      </c>
      <c r="G1690" s="9" t="s">
        <v>1394</v>
      </c>
      <c r="H1690" s="9" t="s">
        <v>63</v>
      </c>
      <c r="I1690" s="10" t="s">
        <v>115</v>
      </c>
      <c r="J1690" s="11">
        <v>37.6</v>
      </c>
      <c r="K1690" t="b">
        <f t="shared" si="130"/>
        <v>1</v>
      </c>
      <c r="L1690" t="b">
        <f t="shared" si="131"/>
        <v>1</v>
      </c>
      <c r="M1690" t="b">
        <f t="shared" si="132"/>
        <v>1</v>
      </c>
      <c r="N1690" t="b">
        <f t="shared" si="133"/>
        <v>1</v>
      </c>
      <c r="O1690" s="13">
        <f t="shared" si="134"/>
        <v>0</v>
      </c>
    </row>
    <row r="1691" spans="1:15" ht="122.4" hidden="1" x14ac:dyDescent="0.3">
      <c r="A1691" s="1" t="s">
        <v>432</v>
      </c>
      <c r="B1691" s="1" t="s">
        <v>1394</v>
      </c>
      <c r="C1691" s="1" t="s">
        <v>1476</v>
      </c>
      <c r="D1691" s="2" t="s">
        <v>1215</v>
      </c>
      <c r="E1691" s="3">
        <v>37.599999999999994</v>
      </c>
      <c r="F1691" s="8" t="s">
        <v>432</v>
      </c>
      <c r="G1691" s="9" t="s">
        <v>1394</v>
      </c>
      <c r="H1691" s="9" t="s">
        <v>1476</v>
      </c>
      <c r="I1691" s="10" t="s">
        <v>1215</v>
      </c>
      <c r="J1691" s="11">
        <v>37.6</v>
      </c>
      <c r="K1691" t="b">
        <f t="shared" si="130"/>
        <v>1</v>
      </c>
      <c r="L1691" t="b">
        <f t="shared" si="131"/>
        <v>1</v>
      </c>
      <c r="M1691" t="b">
        <f t="shared" si="132"/>
        <v>1</v>
      </c>
      <c r="N1691" t="b">
        <f t="shared" si="133"/>
        <v>1</v>
      </c>
      <c r="O1691" s="13">
        <f t="shared" si="134"/>
        <v>0</v>
      </c>
    </row>
    <row r="1692" spans="1:15" ht="61.2" hidden="1" x14ac:dyDescent="0.3">
      <c r="A1692" s="1" t="s">
        <v>432</v>
      </c>
      <c r="B1692" s="1" t="s">
        <v>1394</v>
      </c>
      <c r="C1692" s="1" t="s">
        <v>65</v>
      </c>
      <c r="D1692" s="2" t="s">
        <v>1228</v>
      </c>
      <c r="E1692" s="3">
        <v>20231.100000000002</v>
      </c>
      <c r="F1692" s="8" t="s">
        <v>432</v>
      </c>
      <c r="G1692" s="9" t="s">
        <v>1394</v>
      </c>
      <c r="H1692" s="9" t="s">
        <v>65</v>
      </c>
      <c r="I1692" s="10" t="s">
        <v>1228</v>
      </c>
      <c r="J1692" s="11">
        <v>20231.099999999999</v>
      </c>
      <c r="K1692" t="b">
        <f t="shared" si="130"/>
        <v>1</v>
      </c>
      <c r="L1692" t="b">
        <f t="shared" si="131"/>
        <v>1</v>
      </c>
      <c r="M1692" t="b">
        <f t="shared" si="132"/>
        <v>1</v>
      </c>
      <c r="N1692" t="b">
        <f t="shared" si="133"/>
        <v>1</v>
      </c>
      <c r="O1692" s="13">
        <f t="shared" si="134"/>
        <v>0</v>
      </c>
    </row>
    <row r="1693" spans="1:15" ht="36" hidden="1" x14ac:dyDescent="0.3">
      <c r="A1693" s="1" t="s">
        <v>432</v>
      </c>
      <c r="B1693" s="1" t="s">
        <v>1394</v>
      </c>
      <c r="C1693" s="1" t="s">
        <v>66</v>
      </c>
      <c r="D1693" s="2" t="s">
        <v>1231</v>
      </c>
      <c r="E1693" s="3">
        <v>20231.100000000002</v>
      </c>
      <c r="F1693" s="8" t="s">
        <v>432</v>
      </c>
      <c r="G1693" s="9" t="s">
        <v>1394</v>
      </c>
      <c r="H1693" s="9" t="s">
        <v>66</v>
      </c>
      <c r="I1693" s="10" t="s">
        <v>1231</v>
      </c>
      <c r="J1693" s="11">
        <v>20231.099999999999</v>
      </c>
      <c r="K1693" t="b">
        <f t="shared" si="130"/>
        <v>1</v>
      </c>
      <c r="L1693" t="b">
        <f t="shared" si="131"/>
        <v>1</v>
      </c>
      <c r="M1693" t="b">
        <f t="shared" si="132"/>
        <v>1</v>
      </c>
      <c r="N1693" t="b">
        <f t="shared" si="133"/>
        <v>1</v>
      </c>
      <c r="O1693" s="13">
        <f t="shared" si="134"/>
        <v>0</v>
      </c>
    </row>
    <row r="1694" spans="1:15" ht="51" hidden="1" x14ac:dyDescent="0.3">
      <c r="A1694" s="1" t="s">
        <v>432</v>
      </c>
      <c r="B1694" s="1" t="s">
        <v>1394</v>
      </c>
      <c r="C1694" s="1" t="s">
        <v>67</v>
      </c>
      <c r="D1694" s="2" t="s">
        <v>1221</v>
      </c>
      <c r="E1694" s="3">
        <v>18016.7</v>
      </c>
      <c r="F1694" s="8" t="s">
        <v>432</v>
      </c>
      <c r="G1694" s="9" t="s">
        <v>1394</v>
      </c>
      <c r="H1694" s="9" t="s">
        <v>67</v>
      </c>
      <c r="I1694" s="10" t="s">
        <v>1221</v>
      </c>
      <c r="J1694" s="11">
        <v>18016.7</v>
      </c>
      <c r="K1694" t="b">
        <f t="shared" si="130"/>
        <v>1</v>
      </c>
      <c r="L1694" t="b">
        <f t="shared" si="131"/>
        <v>1</v>
      </c>
      <c r="M1694" t="b">
        <f t="shared" si="132"/>
        <v>1</v>
      </c>
      <c r="N1694" t="b">
        <f t="shared" si="133"/>
        <v>1</v>
      </c>
      <c r="O1694" s="13">
        <f t="shared" si="134"/>
        <v>0</v>
      </c>
    </row>
    <row r="1695" spans="1:15" ht="40.799999999999997" hidden="1" x14ac:dyDescent="0.3">
      <c r="A1695" s="1" t="s">
        <v>432</v>
      </c>
      <c r="B1695" s="1" t="s">
        <v>1394</v>
      </c>
      <c r="C1695" s="1" t="s">
        <v>69</v>
      </c>
      <c r="D1695" s="2" t="s">
        <v>1222</v>
      </c>
      <c r="E1695" s="3">
        <v>2214.4</v>
      </c>
      <c r="F1695" s="8" t="s">
        <v>432</v>
      </c>
      <c r="G1695" s="9" t="s">
        <v>1394</v>
      </c>
      <c r="H1695" s="9" t="s">
        <v>69</v>
      </c>
      <c r="I1695" s="10" t="s">
        <v>1222</v>
      </c>
      <c r="J1695" s="11">
        <v>2214.4</v>
      </c>
      <c r="K1695" t="b">
        <f t="shared" si="130"/>
        <v>1</v>
      </c>
      <c r="L1695" t="b">
        <f t="shared" si="131"/>
        <v>1</v>
      </c>
      <c r="M1695" t="b">
        <f t="shared" si="132"/>
        <v>1</v>
      </c>
      <c r="N1695" t="b">
        <f t="shared" si="133"/>
        <v>1</v>
      </c>
      <c r="O1695" s="13">
        <f t="shared" si="134"/>
        <v>0</v>
      </c>
    </row>
    <row r="1696" spans="1:15" ht="71.400000000000006" hidden="1" x14ac:dyDescent="0.3">
      <c r="A1696" s="1" t="s">
        <v>432</v>
      </c>
      <c r="B1696" s="1" t="s">
        <v>1394</v>
      </c>
      <c r="C1696" s="1" t="s">
        <v>79</v>
      </c>
      <c r="D1696" s="2" t="s">
        <v>1232</v>
      </c>
      <c r="E1696" s="3">
        <v>4051.8609999999999</v>
      </c>
      <c r="F1696" s="8" t="s">
        <v>432</v>
      </c>
      <c r="G1696" s="9" t="s">
        <v>1394</v>
      </c>
      <c r="H1696" s="9" t="s">
        <v>79</v>
      </c>
      <c r="I1696" s="10" t="s">
        <v>1232</v>
      </c>
      <c r="J1696" s="11">
        <v>4051.8609999999999</v>
      </c>
      <c r="K1696" t="b">
        <f t="shared" si="130"/>
        <v>1</v>
      </c>
      <c r="L1696" t="b">
        <f t="shared" si="131"/>
        <v>1</v>
      </c>
      <c r="M1696" t="b">
        <f t="shared" si="132"/>
        <v>1</v>
      </c>
      <c r="N1696" t="b">
        <f t="shared" si="133"/>
        <v>1</v>
      </c>
      <c r="O1696" s="13">
        <f t="shared" si="134"/>
        <v>0</v>
      </c>
    </row>
    <row r="1697" spans="1:15" ht="51" hidden="1" x14ac:dyDescent="0.3">
      <c r="A1697" s="1" t="s">
        <v>432</v>
      </c>
      <c r="B1697" s="1" t="s">
        <v>1394</v>
      </c>
      <c r="C1697" s="1" t="s">
        <v>86</v>
      </c>
      <c r="D1697" s="2" t="s">
        <v>1233</v>
      </c>
      <c r="E1697" s="3">
        <v>4044.3910000000001</v>
      </c>
      <c r="F1697" s="8" t="s">
        <v>432</v>
      </c>
      <c r="G1697" s="9" t="s">
        <v>1394</v>
      </c>
      <c r="H1697" s="9" t="s">
        <v>86</v>
      </c>
      <c r="I1697" s="10" t="s">
        <v>1233</v>
      </c>
      <c r="J1697" s="11">
        <v>4044.3910000000001</v>
      </c>
      <c r="K1697" t="b">
        <f t="shared" si="130"/>
        <v>1</v>
      </c>
      <c r="L1697" t="b">
        <f t="shared" si="131"/>
        <v>1</v>
      </c>
      <c r="M1697" t="b">
        <f t="shared" si="132"/>
        <v>1</v>
      </c>
      <c r="N1697" t="b">
        <f t="shared" si="133"/>
        <v>1</v>
      </c>
      <c r="O1697" s="13">
        <f t="shared" si="134"/>
        <v>0</v>
      </c>
    </row>
    <row r="1698" spans="1:15" ht="40.799999999999997" hidden="1" x14ac:dyDescent="0.3">
      <c r="A1698" s="1" t="s">
        <v>432</v>
      </c>
      <c r="B1698" s="1" t="s">
        <v>1394</v>
      </c>
      <c r="C1698" s="1" t="s">
        <v>87</v>
      </c>
      <c r="D1698" s="2" t="s">
        <v>1234</v>
      </c>
      <c r="E1698" s="3">
        <v>4044.3910000000001</v>
      </c>
      <c r="F1698" s="8" t="s">
        <v>432</v>
      </c>
      <c r="G1698" s="9" t="s">
        <v>1394</v>
      </c>
      <c r="H1698" s="9" t="s">
        <v>87</v>
      </c>
      <c r="I1698" s="10" t="s">
        <v>1234</v>
      </c>
      <c r="J1698" s="11">
        <v>4044.3910000000001</v>
      </c>
      <c r="K1698" t="b">
        <f t="shared" si="130"/>
        <v>1</v>
      </c>
      <c r="L1698" t="b">
        <f t="shared" si="131"/>
        <v>1</v>
      </c>
      <c r="M1698" t="b">
        <f t="shared" si="132"/>
        <v>1</v>
      </c>
      <c r="N1698" t="b">
        <f t="shared" si="133"/>
        <v>1</v>
      </c>
      <c r="O1698" s="13">
        <f t="shared" si="134"/>
        <v>0</v>
      </c>
    </row>
    <row r="1699" spans="1:15" hidden="1" x14ac:dyDescent="0.3">
      <c r="A1699" s="1" t="s">
        <v>432</v>
      </c>
      <c r="B1699" s="1" t="s">
        <v>1394</v>
      </c>
      <c r="C1699" s="1" t="s">
        <v>80</v>
      </c>
      <c r="D1699" s="2" t="s">
        <v>1235</v>
      </c>
      <c r="E1699" s="3">
        <v>7.47</v>
      </c>
      <c r="F1699" s="8" t="s">
        <v>432</v>
      </c>
      <c r="G1699" s="9" t="s">
        <v>1394</v>
      </c>
      <c r="H1699" s="9" t="s">
        <v>80</v>
      </c>
      <c r="I1699" s="10" t="s">
        <v>1235</v>
      </c>
      <c r="J1699" s="11">
        <v>7.47</v>
      </c>
      <c r="K1699" t="b">
        <f t="shared" si="130"/>
        <v>1</v>
      </c>
      <c r="L1699" t="b">
        <f t="shared" si="131"/>
        <v>1</v>
      </c>
      <c r="M1699" t="b">
        <f t="shared" si="132"/>
        <v>1</v>
      </c>
      <c r="N1699" t="b">
        <f t="shared" si="133"/>
        <v>1</v>
      </c>
      <c r="O1699" s="13">
        <f t="shared" si="134"/>
        <v>0</v>
      </c>
    </row>
    <row r="1700" spans="1:15" ht="36" hidden="1" x14ac:dyDescent="0.3">
      <c r="A1700" s="1" t="s">
        <v>432</v>
      </c>
      <c r="B1700" s="1" t="s">
        <v>1394</v>
      </c>
      <c r="C1700" s="1" t="s">
        <v>81</v>
      </c>
      <c r="D1700" s="2" t="s">
        <v>1236</v>
      </c>
      <c r="E1700" s="3">
        <v>7.47</v>
      </c>
      <c r="F1700" s="8" t="s">
        <v>432</v>
      </c>
      <c r="G1700" s="9" t="s">
        <v>1394</v>
      </c>
      <c r="H1700" s="9" t="s">
        <v>81</v>
      </c>
      <c r="I1700" s="10" t="s">
        <v>1236</v>
      </c>
      <c r="J1700" s="11">
        <v>7.47</v>
      </c>
      <c r="K1700" t="b">
        <f t="shared" si="130"/>
        <v>1</v>
      </c>
      <c r="L1700" t="b">
        <f t="shared" si="131"/>
        <v>1</v>
      </c>
      <c r="M1700" t="b">
        <f t="shared" si="132"/>
        <v>1</v>
      </c>
      <c r="N1700" t="b">
        <f t="shared" si="133"/>
        <v>1</v>
      </c>
      <c r="O1700" s="13">
        <f t="shared" si="134"/>
        <v>0</v>
      </c>
    </row>
    <row r="1701" spans="1:15" ht="51" hidden="1" x14ac:dyDescent="0.3">
      <c r="A1701" s="1" t="s">
        <v>432</v>
      </c>
      <c r="B1701" s="1" t="s">
        <v>1420</v>
      </c>
      <c r="C1701" s="1" t="s">
        <v>263</v>
      </c>
      <c r="D1701" s="2" t="s">
        <v>1459</v>
      </c>
      <c r="E1701" s="3">
        <v>14888.281999999999</v>
      </c>
      <c r="F1701" s="8" t="s">
        <v>432</v>
      </c>
      <c r="G1701" s="9" t="s">
        <v>1420</v>
      </c>
      <c r="H1701" s="9" t="s">
        <v>263</v>
      </c>
      <c r="I1701" s="10" t="s">
        <v>1459</v>
      </c>
      <c r="J1701" s="11">
        <v>14888.281999999999</v>
      </c>
      <c r="K1701" t="b">
        <f t="shared" si="130"/>
        <v>1</v>
      </c>
      <c r="L1701" t="b">
        <f t="shared" si="131"/>
        <v>1</v>
      </c>
      <c r="M1701" t="b">
        <f t="shared" si="132"/>
        <v>1</v>
      </c>
      <c r="N1701" t="b">
        <f t="shared" si="133"/>
        <v>1</v>
      </c>
      <c r="O1701" s="13">
        <f t="shared" si="134"/>
        <v>0</v>
      </c>
    </row>
    <row r="1702" spans="1:15" ht="51" hidden="1" x14ac:dyDescent="0.3">
      <c r="A1702" s="1" t="s">
        <v>432</v>
      </c>
      <c r="B1702" s="1" t="s">
        <v>1420</v>
      </c>
      <c r="C1702" s="1" t="s">
        <v>264</v>
      </c>
      <c r="D1702" s="2" t="s">
        <v>1460</v>
      </c>
      <c r="E1702" s="3">
        <v>14888.281999999999</v>
      </c>
      <c r="F1702" s="8" t="s">
        <v>432</v>
      </c>
      <c r="G1702" s="9" t="s">
        <v>1420</v>
      </c>
      <c r="H1702" s="9" t="s">
        <v>264</v>
      </c>
      <c r="I1702" s="10" t="s">
        <v>1460</v>
      </c>
      <c r="J1702" s="11">
        <v>14888.281999999999</v>
      </c>
      <c r="K1702" t="b">
        <f t="shared" si="130"/>
        <v>1</v>
      </c>
      <c r="L1702" t="b">
        <f t="shared" si="131"/>
        <v>1</v>
      </c>
      <c r="M1702" t="b">
        <f t="shared" si="132"/>
        <v>1</v>
      </c>
      <c r="N1702" t="b">
        <f t="shared" si="133"/>
        <v>1</v>
      </c>
      <c r="O1702" s="13">
        <f t="shared" si="134"/>
        <v>0</v>
      </c>
    </row>
    <row r="1703" spans="1:15" ht="84" hidden="1" x14ac:dyDescent="0.3">
      <c r="A1703" s="1" t="s">
        <v>432</v>
      </c>
      <c r="B1703" s="1" t="s">
        <v>1420</v>
      </c>
      <c r="C1703" s="1" t="s">
        <v>1260</v>
      </c>
      <c r="D1703" s="2" t="s">
        <v>1444</v>
      </c>
      <c r="E1703" s="3">
        <v>14888.281999999999</v>
      </c>
      <c r="F1703" s="8" t="s">
        <v>432</v>
      </c>
      <c r="G1703" s="9" t="s">
        <v>1420</v>
      </c>
      <c r="H1703" s="9" t="s">
        <v>1260</v>
      </c>
      <c r="I1703" s="10" t="s">
        <v>1444</v>
      </c>
      <c r="J1703" s="11">
        <v>14888.281999999999</v>
      </c>
      <c r="K1703" t="b">
        <f t="shared" si="130"/>
        <v>1</v>
      </c>
      <c r="L1703" t="b">
        <f t="shared" si="131"/>
        <v>1</v>
      </c>
      <c r="M1703" t="b">
        <f t="shared" si="132"/>
        <v>1</v>
      </c>
      <c r="N1703" t="b">
        <f t="shared" si="133"/>
        <v>1</v>
      </c>
      <c r="O1703" s="13">
        <f t="shared" si="134"/>
        <v>0</v>
      </c>
    </row>
    <row r="1704" spans="1:15" ht="108" hidden="1" x14ac:dyDescent="0.3">
      <c r="A1704" s="1" t="s">
        <v>432</v>
      </c>
      <c r="B1704" s="1" t="s">
        <v>1420</v>
      </c>
      <c r="C1704" s="1" t="s">
        <v>1445</v>
      </c>
      <c r="D1704" s="2" t="s">
        <v>819</v>
      </c>
      <c r="E1704" s="3">
        <v>14888.281999999999</v>
      </c>
      <c r="F1704" s="8" t="s">
        <v>432</v>
      </c>
      <c r="G1704" s="9" t="s">
        <v>1420</v>
      </c>
      <c r="H1704" s="9" t="s">
        <v>1445</v>
      </c>
      <c r="I1704" s="10" t="s">
        <v>819</v>
      </c>
      <c r="J1704" s="11">
        <v>14888.281999999999</v>
      </c>
      <c r="K1704" t="b">
        <f t="shared" si="130"/>
        <v>1</v>
      </c>
      <c r="L1704" t="b">
        <f t="shared" si="131"/>
        <v>1</v>
      </c>
      <c r="M1704" t="b">
        <f t="shared" si="132"/>
        <v>1</v>
      </c>
      <c r="N1704" t="b">
        <f t="shared" si="133"/>
        <v>1</v>
      </c>
      <c r="O1704" s="13">
        <f t="shared" si="134"/>
        <v>0</v>
      </c>
    </row>
    <row r="1705" spans="1:15" ht="112.2" hidden="1" x14ac:dyDescent="0.3">
      <c r="A1705" s="1" t="s">
        <v>432</v>
      </c>
      <c r="B1705" s="1" t="s">
        <v>1420</v>
      </c>
      <c r="C1705" s="1" t="s">
        <v>72</v>
      </c>
      <c r="D1705" s="2" t="s">
        <v>1490</v>
      </c>
      <c r="E1705" s="3">
        <v>288498.92121999996</v>
      </c>
      <c r="F1705" s="8" t="s">
        <v>432</v>
      </c>
      <c r="G1705" s="9" t="s">
        <v>1420</v>
      </c>
      <c r="H1705" s="9" t="s">
        <v>72</v>
      </c>
      <c r="I1705" s="10" t="s">
        <v>1490</v>
      </c>
      <c r="J1705" s="11">
        <v>288498.92099999997</v>
      </c>
      <c r="K1705" t="b">
        <f t="shared" si="130"/>
        <v>1</v>
      </c>
      <c r="L1705" t="b">
        <f t="shared" si="131"/>
        <v>1</v>
      </c>
      <c r="M1705" t="b">
        <f t="shared" si="132"/>
        <v>1</v>
      </c>
      <c r="N1705" t="b">
        <f t="shared" si="133"/>
        <v>1</v>
      </c>
      <c r="O1705" s="13">
        <f t="shared" si="134"/>
        <v>2.1999998716637492E-4</v>
      </c>
    </row>
    <row r="1706" spans="1:15" ht="72" hidden="1" x14ac:dyDescent="0.3">
      <c r="A1706" s="1" t="s">
        <v>432</v>
      </c>
      <c r="B1706" s="1" t="s">
        <v>1420</v>
      </c>
      <c r="C1706" s="1" t="s">
        <v>433</v>
      </c>
      <c r="D1706" s="2" t="s">
        <v>1686</v>
      </c>
      <c r="E1706" s="3">
        <v>262207.52321999997</v>
      </c>
      <c r="F1706" s="8" t="s">
        <v>432</v>
      </c>
      <c r="G1706" s="9" t="s">
        <v>1420</v>
      </c>
      <c r="H1706" s="9" t="s">
        <v>433</v>
      </c>
      <c r="I1706" s="10" t="s">
        <v>1686</v>
      </c>
      <c r="J1706" s="11">
        <v>262207.52299999999</v>
      </c>
      <c r="K1706" t="b">
        <f t="shared" si="130"/>
        <v>1</v>
      </c>
      <c r="L1706" t="b">
        <f t="shared" si="131"/>
        <v>1</v>
      </c>
      <c r="M1706" t="b">
        <f t="shared" si="132"/>
        <v>1</v>
      </c>
      <c r="N1706" t="b">
        <f t="shared" si="133"/>
        <v>1</v>
      </c>
      <c r="O1706" s="13">
        <f t="shared" si="134"/>
        <v>2.1999998716637492E-4</v>
      </c>
    </row>
    <row r="1707" spans="1:15" ht="112.2" hidden="1" x14ac:dyDescent="0.3">
      <c r="A1707" s="1" t="s">
        <v>432</v>
      </c>
      <c r="B1707" s="1" t="s">
        <v>1420</v>
      </c>
      <c r="C1707" s="1" t="s">
        <v>434</v>
      </c>
      <c r="D1707" s="2" t="s">
        <v>1687</v>
      </c>
      <c r="E1707" s="3">
        <v>137091.79999999999</v>
      </c>
      <c r="F1707" s="8" t="s">
        <v>432</v>
      </c>
      <c r="G1707" s="9" t="s">
        <v>1420</v>
      </c>
      <c r="H1707" s="9" t="s">
        <v>434</v>
      </c>
      <c r="I1707" s="10" t="s">
        <v>1687</v>
      </c>
      <c r="J1707" s="11">
        <v>137091.79999999999</v>
      </c>
      <c r="K1707" t="b">
        <f t="shared" si="130"/>
        <v>1</v>
      </c>
      <c r="L1707" t="b">
        <f t="shared" si="131"/>
        <v>1</v>
      </c>
      <c r="M1707" t="b">
        <f t="shared" si="132"/>
        <v>1</v>
      </c>
      <c r="N1707" t="b">
        <f t="shared" si="133"/>
        <v>1</v>
      </c>
      <c r="O1707" s="13">
        <f t="shared" si="134"/>
        <v>0</v>
      </c>
    </row>
    <row r="1708" spans="1:15" ht="81.599999999999994" hidden="1" x14ac:dyDescent="0.3">
      <c r="A1708" s="1" t="s">
        <v>432</v>
      </c>
      <c r="B1708" s="1" t="s">
        <v>1420</v>
      </c>
      <c r="C1708" s="1" t="s">
        <v>445</v>
      </c>
      <c r="D1708" s="2" t="s">
        <v>845</v>
      </c>
      <c r="E1708" s="3">
        <v>137091.79999999999</v>
      </c>
      <c r="F1708" s="8" t="s">
        <v>432</v>
      </c>
      <c r="G1708" s="9" t="s">
        <v>1420</v>
      </c>
      <c r="H1708" s="9" t="s">
        <v>445</v>
      </c>
      <c r="I1708" s="10" t="s">
        <v>845</v>
      </c>
      <c r="J1708" s="11">
        <v>137091.79999999999</v>
      </c>
      <c r="K1708" t="b">
        <f t="shared" si="130"/>
        <v>1</v>
      </c>
      <c r="L1708" t="b">
        <f t="shared" si="131"/>
        <v>1</v>
      </c>
      <c r="M1708" t="b">
        <f t="shared" si="132"/>
        <v>1</v>
      </c>
      <c r="N1708" t="b">
        <f t="shared" si="133"/>
        <v>1</v>
      </c>
      <c r="O1708" s="13">
        <f t="shared" si="134"/>
        <v>0</v>
      </c>
    </row>
    <row r="1709" spans="1:15" ht="60" hidden="1" x14ac:dyDescent="0.3">
      <c r="A1709" s="1" t="s">
        <v>432</v>
      </c>
      <c r="B1709" s="1" t="s">
        <v>1420</v>
      </c>
      <c r="C1709" s="1" t="s">
        <v>451</v>
      </c>
      <c r="D1709" s="2" t="s">
        <v>1692</v>
      </c>
      <c r="E1709" s="3">
        <v>40200.800000000003</v>
      </c>
      <c r="F1709" s="8" t="s">
        <v>432</v>
      </c>
      <c r="G1709" s="9" t="s">
        <v>1420</v>
      </c>
      <c r="H1709" s="9" t="s">
        <v>451</v>
      </c>
      <c r="I1709" s="10" t="s">
        <v>1692</v>
      </c>
      <c r="J1709" s="11">
        <v>40200.800000000003</v>
      </c>
      <c r="K1709" t="b">
        <f t="shared" si="130"/>
        <v>1</v>
      </c>
      <c r="L1709" t="b">
        <f t="shared" si="131"/>
        <v>1</v>
      </c>
      <c r="M1709" t="b">
        <f t="shared" si="132"/>
        <v>1</v>
      </c>
      <c r="N1709" t="b">
        <f t="shared" si="133"/>
        <v>1</v>
      </c>
      <c r="O1709" s="13">
        <f t="shared" si="134"/>
        <v>0</v>
      </c>
    </row>
    <row r="1710" spans="1:15" ht="61.2" hidden="1" x14ac:dyDescent="0.3">
      <c r="A1710" s="1" t="s">
        <v>432</v>
      </c>
      <c r="B1710" s="1" t="s">
        <v>1420</v>
      </c>
      <c r="C1710" s="1" t="s">
        <v>446</v>
      </c>
      <c r="D1710" s="2" t="s">
        <v>710</v>
      </c>
      <c r="E1710" s="3">
        <v>40200.800000000003</v>
      </c>
      <c r="F1710" s="8" t="s">
        <v>432</v>
      </c>
      <c r="G1710" s="9" t="s">
        <v>1420</v>
      </c>
      <c r="H1710" s="9" t="s">
        <v>446</v>
      </c>
      <c r="I1710" s="10" t="s">
        <v>710</v>
      </c>
      <c r="J1710" s="11">
        <v>40200.800000000003</v>
      </c>
      <c r="K1710" t="b">
        <f t="shared" si="130"/>
        <v>1</v>
      </c>
      <c r="L1710" t="b">
        <f t="shared" si="131"/>
        <v>1</v>
      </c>
      <c r="M1710" t="b">
        <f t="shared" si="132"/>
        <v>1</v>
      </c>
      <c r="N1710" t="b">
        <f t="shared" si="133"/>
        <v>1</v>
      </c>
      <c r="O1710" s="13">
        <f t="shared" si="134"/>
        <v>0</v>
      </c>
    </row>
    <row r="1711" spans="1:15" ht="108" hidden="1" x14ac:dyDescent="0.3">
      <c r="A1711" s="1" t="s">
        <v>432</v>
      </c>
      <c r="B1711" s="1" t="s">
        <v>1420</v>
      </c>
      <c r="C1711" s="1" t="s">
        <v>452</v>
      </c>
      <c r="D1711" s="2" t="s">
        <v>1693</v>
      </c>
      <c r="E1711" s="3">
        <v>41246.72322</v>
      </c>
      <c r="F1711" s="8" t="s">
        <v>432</v>
      </c>
      <c r="G1711" s="9" t="s">
        <v>1420</v>
      </c>
      <c r="H1711" s="9" t="s">
        <v>452</v>
      </c>
      <c r="I1711" s="10" t="s">
        <v>1693</v>
      </c>
      <c r="J1711" s="11">
        <v>41246.722999999998</v>
      </c>
      <c r="K1711" t="b">
        <f t="shared" si="130"/>
        <v>1</v>
      </c>
      <c r="L1711" t="b">
        <f t="shared" si="131"/>
        <v>1</v>
      </c>
      <c r="M1711" t="b">
        <f t="shared" si="132"/>
        <v>1</v>
      </c>
      <c r="N1711" t="b">
        <f t="shared" si="133"/>
        <v>1</v>
      </c>
      <c r="O1711" s="13">
        <f t="shared" si="134"/>
        <v>2.2000000171829015E-4</v>
      </c>
    </row>
    <row r="1712" spans="1:15" ht="102" hidden="1" x14ac:dyDescent="0.3">
      <c r="A1712" s="1" t="s">
        <v>432</v>
      </c>
      <c r="B1712" s="1" t="s">
        <v>1420</v>
      </c>
      <c r="C1712" s="1" t="s">
        <v>447</v>
      </c>
      <c r="D1712" s="2" t="s">
        <v>24</v>
      </c>
      <c r="E1712" s="3">
        <v>41246.72322</v>
      </c>
      <c r="F1712" s="8" t="s">
        <v>432</v>
      </c>
      <c r="G1712" s="9" t="s">
        <v>1420</v>
      </c>
      <c r="H1712" s="9" t="s">
        <v>447</v>
      </c>
      <c r="I1712" s="10" t="s">
        <v>24</v>
      </c>
      <c r="J1712" s="11">
        <v>41246.722999999998</v>
      </c>
      <c r="K1712" t="b">
        <f t="shared" si="130"/>
        <v>1</v>
      </c>
      <c r="L1712" t="b">
        <f t="shared" si="131"/>
        <v>1</v>
      </c>
      <c r="M1712" t="b">
        <f t="shared" si="132"/>
        <v>1</v>
      </c>
      <c r="N1712" t="b">
        <f t="shared" si="133"/>
        <v>1</v>
      </c>
      <c r="O1712" s="13">
        <f t="shared" si="134"/>
        <v>2.2000000171829015E-4</v>
      </c>
    </row>
    <row r="1713" spans="1:15" ht="60" hidden="1" x14ac:dyDescent="0.3">
      <c r="A1713" s="1" t="s">
        <v>432</v>
      </c>
      <c r="B1713" s="1" t="s">
        <v>1420</v>
      </c>
      <c r="C1713" s="1" t="s">
        <v>453</v>
      </c>
      <c r="D1713" s="2" t="s">
        <v>1694</v>
      </c>
      <c r="E1713" s="3">
        <v>3000</v>
      </c>
      <c r="F1713" s="8" t="s">
        <v>432</v>
      </c>
      <c r="G1713" s="9" t="s">
        <v>1420</v>
      </c>
      <c r="H1713" s="9" t="s">
        <v>453</v>
      </c>
      <c r="I1713" s="10" t="s">
        <v>1694</v>
      </c>
      <c r="J1713" s="11">
        <v>3000</v>
      </c>
      <c r="K1713" t="b">
        <f t="shared" si="130"/>
        <v>1</v>
      </c>
      <c r="L1713" t="b">
        <f t="shared" si="131"/>
        <v>1</v>
      </c>
      <c r="M1713" t="b">
        <f t="shared" si="132"/>
        <v>1</v>
      </c>
      <c r="N1713" t="b">
        <f t="shared" si="133"/>
        <v>1</v>
      </c>
      <c r="O1713" s="13">
        <f t="shared" si="134"/>
        <v>0</v>
      </c>
    </row>
    <row r="1714" spans="1:15" ht="51" hidden="1" x14ac:dyDescent="0.3">
      <c r="A1714" s="1" t="s">
        <v>432</v>
      </c>
      <c r="B1714" s="1" t="s">
        <v>1420</v>
      </c>
      <c r="C1714" s="1" t="s">
        <v>448</v>
      </c>
      <c r="D1714" s="2" t="s">
        <v>26</v>
      </c>
      <c r="E1714" s="3">
        <v>3000</v>
      </c>
      <c r="F1714" s="8" t="s">
        <v>432</v>
      </c>
      <c r="G1714" s="9" t="s">
        <v>1420</v>
      </c>
      <c r="H1714" s="9" t="s">
        <v>448</v>
      </c>
      <c r="I1714" s="10" t="s">
        <v>26</v>
      </c>
      <c r="J1714" s="11">
        <v>3000</v>
      </c>
      <c r="K1714" t="b">
        <f t="shared" si="130"/>
        <v>1</v>
      </c>
      <c r="L1714" t="b">
        <f t="shared" si="131"/>
        <v>1</v>
      </c>
      <c r="M1714" t="b">
        <f t="shared" si="132"/>
        <v>1</v>
      </c>
      <c r="N1714" t="b">
        <f t="shared" si="133"/>
        <v>1</v>
      </c>
      <c r="O1714" s="13">
        <f t="shared" si="134"/>
        <v>0</v>
      </c>
    </row>
    <row r="1715" spans="1:15" ht="72" hidden="1" x14ac:dyDescent="0.3">
      <c r="A1715" s="1" t="s">
        <v>432</v>
      </c>
      <c r="B1715" s="1" t="s">
        <v>1420</v>
      </c>
      <c r="C1715" s="1" t="s">
        <v>454</v>
      </c>
      <c r="D1715" s="2" t="s">
        <v>1695</v>
      </c>
      <c r="E1715" s="3">
        <v>40668.200000000004</v>
      </c>
      <c r="F1715" s="8" t="s">
        <v>432</v>
      </c>
      <c r="G1715" s="9" t="s">
        <v>1420</v>
      </c>
      <c r="H1715" s="9" t="s">
        <v>454</v>
      </c>
      <c r="I1715" s="10" t="s">
        <v>1695</v>
      </c>
      <c r="J1715" s="11">
        <v>40668.199999999997</v>
      </c>
      <c r="K1715" t="b">
        <f t="shared" si="130"/>
        <v>1</v>
      </c>
      <c r="L1715" t="b">
        <f t="shared" si="131"/>
        <v>1</v>
      </c>
      <c r="M1715" t="b">
        <f t="shared" si="132"/>
        <v>1</v>
      </c>
      <c r="N1715" t="b">
        <f t="shared" si="133"/>
        <v>1</v>
      </c>
      <c r="O1715" s="13">
        <f t="shared" si="134"/>
        <v>0</v>
      </c>
    </row>
    <row r="1716" spans="1:15" ht="102" hidden="1" x14ac:dyDescent="0.3">
      <c r="A1716" s="1" t="s">
        <v>432</v>
      </c>
      <c r="B1716" s="1" t="s">
        <v>1420</v>
      </c>
      <c r="C1716" s="1" t="s">
        <v>449</v>
      </c>
      <c r="D1716" s="2" t="s">
        <v>28</v>
      </c>
      <c r="E1716" s="3">
        <v>40668.200000000004</v>
      </c>
      <c r="F1716" s="8" t="s">
        <v>432</v>
      </c>
      <c r="G1716" s="9" t="s">
        <v>1420</v>
      </c>
      <c r="H1716" s="9" t="s">
        <v>449</v>
      </c>
      <c r="I1716" s="10" t="s">
        <v>28</v>
      </c>
      <c r="J1716" s="11">
        <v>40668.199999999997</v>
      </c>
      <c r="K1716" t="b">
        <f t="shared" si="130"/>
        <v>1</v>
      </c>
      <c r="L1716" t="b">
        <f t="shared" si="131"/>
        <v>1</v>
      </c>
      <c r="M1716" t="b">
        <f t="shared" si="132"/>
        <v>1</v>
      </c>
      <c r="N1716" t="b">
        <f t="shared" si="133"/>
        <v>1</v>
      </c>
      <c r="O1716" s="13">
        <f t="shared" si="134"/>
        <v>0</v>
      </c>
    </row>
    <row r="1717" spans="1:15" ht="91.8" hidden="1" x14ac:dyDescent="0.3">
      <c r="A1717" s="1" t="s">
        <v>432</v>
      </c>
      <c r="B1717" s="1" t="s">
        <v>1420</v>
      </c>
      <c r="C1717" s="1" t="s">
        <v>73</v>
      </c>
      <c r="D1717" s="2" t="s">
        <v>1491</v>
      </c>
      <c r="E1717" s="3">
        <v>26291.398000000001</v>
      </c>
      <c r="F1717" s="8" t="s">
        <v>432</v>
      </c>
      <c r="G1717" s="9" t="s">
        <v>1420</v>
      </c>
      <c r="H1717" s="9" t="s">
        <v>73</v>
      </c>
      <c r="I1717" s="10" t="s">
        <v>1491</v>
      </c>
      <c r="J1717" s="11">
        <v>26291.398000000001</v>
      </c>
      <c r="K1717" t="b">
        <f t="shared" si="130"/>
        <v>1</v>
      </c>
      <c r="L1717" t="b">
        <f t="shared" si="131"/>
        <v>1</v>
      </c>
      <c r="M1717" t="b">
        <f t="shared" si="132"/>
        <v>1</v>
      </c>
      <c r="N1717" t="b">
        <f t="shared" si="133"/>
        <v>1</v>
      </c>
      <c r="O1717" s="13">
        <f t="shared" si="134"/>
        <v>0</v>
      </c>
    </row>
    <row r="1718" spans="1:15" ht="102" hidden="1" x14ac:dyDescent="0.3">
      <c r="A1718" s="1" t="s">
        <v>432</v>
      </c>
      <c r="B1718" s="1" t="s">
        <v>1420</v>
      </c>
      <c r="C1718" s="1" t="s">
        <v>268</v>
      </c>
      <c r="D1718" s="2" t="s">
        <v>1596</v>
      </c>
      <c r="E1718" s="3">
        <v>26291.398000000001</v>
      </c>
      <c r="F1718" s="8" t="s">
        <v>432</v>
      </c>
      <c r="G1718" s="9" t="s">
        <v>1420</v>
      </c>
      <c r="H1718" s="9" t="s">
        <v>268</v>
      </c>
      <c r="I1718" s="10" t="s">
        <v>1596</v>
      </c>
      <c r="J1718" s="11">
        <v>26291.398000000001</v>
      </c>
      <c r="K1718" t="b">
        <f t="shared" si="130"/>
        <v>1</v>
      </c>
      <c r="L1718" t="b">
        <f t="shared" si="131"/>
        <v>1</v>
      </c>
      <c r="M1718" t="b">
        <f t="shared" si="132"/>
        <v>1</v>
      </c>
      <c r="N1718" t="b">
        <f t="shared" si="133"/>
        <v>1</v>
      </c>
      <c r="O1718" s="13">
        <f t="shared" si="134"/>
        <v>0</v>
      </c>
    </row>
    <row r="1719" spans="1:15" ht="51" hidden="1" x14ac:dyDescent="0.3">
      <c r="A1719" s="1" t="s">
        <v>432</v>
      </c>
      <c r="B1719" s="1" t="s">
        <v>1420</v>
      </c>
      <c r="C1719" s="1" t="s">
        <v>450</v>
      </c>
      <c r="D1719" s="2" t="s">
        <v>1388</v>
      </c>
      <c r="E1719" s="3">
        <v>26291.398000000001</v>
      </c>
      <c r="F1719" s="8" t="s">
        <v>432</v>
      </c>
      <c r="G1719" s="9" t="s">
        <v>1420</v>
      </c>
      <c r="H1719" s="9" t="s">
        <v>450</v>
      </c>
      <c r="I1719" s="10" t="s">
        <v>1388</v>
      </c>
      <c r="J1719" s="11">
        <v>26291.398000000001</v>
      </c>
      <c r="K1719" t="b">
        <f t="shared" si="130"/>
        <v>1</v>
      </c>
      <c r="L1719" t="b">
        <f t="shared" si="131"/>
        <v>1</v>
      </c>
      <c r="M1719" t="b">
        <f t="shared" si="132"/>
        <v>1</v>
      </c>
      <c r="N1719" t="b">
        <f t="shared" si="133"/>
        <v>1</v>
      </c>
      <c r="O1719" s="13">
        <f t="shared" si="134"/>
        <v>0</v>
      </c>
    </row>
    <row r="1720" spans="1:15" ht="112.2" hidden="1" x14ac:dyDescent="0.3">
      <c r="A1720" s="1" t="s">
        <v>432</v>
      </c>
      <c r="B1720" s="1" t="s">
        <v>1410</v>
      </c>
      <c r="C1720" s="1" t="s">
        <v>72</v>
      </c>
      <c r="D1720" s="2" t="s">
        <v>1490</v>
      </c>
      <c r="E1720" s="3">
        <v>415299.80299999996</v>
      </c>
      <c r="F1720" s="8" t="s">
        <v>432</v>
      </c>
      <c r="G1720" s="9" t="s">
        <v>1410</v>
      </c>
      <c r="H1720" s="9" t="s">
        <v>72</v>
      </c>
      <c r="I1720" s="10" t="s">
        <v>1490</v>
      </c>
      <c r="J1720" s="11">
        <v>415299.80300000001</v>
      </c>
      <c r="K1720" t="b">
        <f t="shared" si="130"/>
        <v>1</v>
      </c>
      <c r="L1720" t="b">
        <f t="shared" si="131"/>
        <v>1</v>
      </c>
      <c r="M1720" t="b">
        <f t="shared" si="132"/>
        <v>1</v>
      </c>
      <c r="N1720" t="b">
        <f t="shared" si="133"/>
        <v>1</v>
      </c>
      <c r="O1720" s="13">
        <f t="shared" si="134"/>
        <v>0</v>
      </c>
    </row>
    <row r="1721" spans="1:15" ht="91.8" hidden="1" x14ac:dyDescent="0.3">
      <c r="A1721" s="1" t="s">
        <v>432</v>
      </c>
      <c r="B1721" s="1" t="s">
        <v>1410</v>
      </c>
      <c r="C1721" s="1" t="s">
        <v>73</v>
      </c>
      <c r="D1721" s="2" t="s">
        <v>1491</v>
      </c>
      <c r="E1721" s="3">
        <v>415299.80299999996</v>
      </c>
      <c r="F1721" s="8" t="s">
        <v>432</v>
      </c>
      <c r="G1721" s="9" t="s">
        <v>1410</v>
      </c>
      <c r="H1721" s="9" t="s">
        <v>73</v>
      </c>
      <c r="I1721" s="10" t="s">
        <v>1491</v>
      </c>
      <c r="J1721" s="11">
        <v>415299.80300000001</v>
      </c>
      <c r="K1721" t="b">
        <f t="shared" si="130"/>
        <v>1</v>
      </c>
      <c r="L1721" t="b">
        <f t="shared" si="131"/>
        <v>1</v>
      </c>
      <c r="M1721" t="b">
        <f t="shared" si="132"/>
        <v>1</v>
      </c>
      <c r="N1721" t="b">
        <f t="shared" si="133"/>
        <v>1</v>
      </c>
      <c r="O1721" s="13">
        <f t="shared" si="134"/>
        <v>0</v>
      </c>
    </row>
    <row r="1722" spans="1:15" ht="142.80000000000001" hidden="1" x14ac:dyDescent="0.3">
      <c r="A1722" s="1" t="s">
        <v>432</v>
      </c>
      <c r="B1722" s="1" t="s">
        <v>1410</v>
      </c>
      <c r="C1722" s="1" t="s">
        <v>442</v>
      </c>
      <c r="D1722" s="2" t="s">
        <v>1688</v>
      </c>
      <c r="E1722" s="3">
        <v>415299.80299999996</v>
      </c>
      <c r="F1722" s="8" t="s">
        <v>432</v>
      </c>
      <c r="G1722" s="9" t="s">
        <v>1410</v>
      </c>
      <c r="H1722" s="9" t="s">
        <v>442</v>
      </c>
      <c r="I1722" s="10" t="s">
        <v>1688</v>
      </c>
      <c r="J1722" s="11">
        <v>415299.80300000001</v>
      </c>
      <c r="K1722" t="b">
        <f t="shared" si="130"/>
        <v>1</v>
      </c>
      <c r="L1722" t="b">
        <f t="shared" si="131"/>
        <v>1</v>
      </c>
      <c r="M1722" t="b">
        <f t="shared" si="132"/>
        <v>1</v>
      </c>
      <c r="N1722" t="b">
        <f t="shared" si="133"/>
        <v>1</v>
      </c>
      <c r="O1722" s="13">
        <f t="shared" si="134"/>
        <v>0</v>
      </c>
    </row>
    <row r="1723" spans="1:15" ht="102" hidden="1" x14ac:dyDescent="0.3">
      <c r="A1723" s="1" t="s">
        <v>432</v>
      </c>
      <c r="B1723" s="1" t="s">
        <v>1410</v>
      </c>
      <c r="C1723" s="1" t="s">
        <v>455</v>
      </c>
      <c r="D1723" s="2" t="s">
        <v>860</v>
      </c>
      <c r="E1723" s="3">
        <v>93216.4</v>
      </c>
      <c r="F1723" s="8" t="s">
        <v>432</v>
      </c>
      <c r="G1723" s="9" t="s">
        <v>1410</v>
      </c>
      <c r="H1723" s="9" t="s">
        <v>455</v>
      </c>
      <c r="I1723" s="10" t="s">
        <v>860</v>
      </c>
      <c r="J1723" s="11">
        <v>93216.4</v>
      </c>
      <c r="K1723" t="b">
        <f t="shared" si="130"/>
        <v>1</v>
      </c>
      <c r="L1723" t="b">
        <f t="shared" si="131"/>
        <v>1</v>
      </c>
      <c r="M1723" t="b">
        <f t="shared" si="132"/>
        <v>1</v>
      </c>
      <c r="N1723" t="b">
        <f t="shared" si="133"/>
        <v>1</v>
      </c>
      <c r="O1723" s="13">
        <f t="shared" si="134"/>
        <v>0</v>
      </c>
    </row>
    <row r="1724" spans="1:15" ht="163.19999999999999" hidden="1" x14ac:dyDescent="0.3">
      <c r="A1724" s="1" t="s">
        <v>432</v>
      </c>
      <c r="B1724" s="1" t="s">
        <v>1410</v>
      </c>
      <c r="C1724" s="1" t="s">
        <v>456</v>
      </c>
      <c r="D1724" s="2" t="s">
        <v>862</v>
      </c>
      <c r="E1724" s="3">
        <v>322083.40299999999</v>
      </c>
      <c r="F1724" s="8" t="s">
        <v>432</v>
      </c>
      <c r="G1724" s="9" t="s">
        <v>1410</v>
      </c>
      <c r="H1724" s="9" t="s">
        <v>456</v>
      </c>
      <c r="I1724" s="12" t="s">
        <v>862</v>
      </c>
      <c r="J1724" s="11">
        <v>322083.40299999999</v>
      </c>
      <c r="K1724" t="b">
        <f t="shared" si="130"/>
        <v>1</v>
      </c>
      <c r="L1724" t="b">
        <f t="shared" si="131"/>
        <v>1</v>
      </c>
      <c r="M1724" t="b">
        <f t="shared" si="132"/>
        <v>1</v>
      </c>
      <c r="N1724" t="b">
        <f t="shared" si="133"/>
        <v>1</v>
      </c>
      <c r="O1724" s="13">
        <f t="shared" si="134"/>
        <v>0</v>
      </c>
    </row>
    <row r="1725" spans="1:15" ht="51" hidden="1" x14ac:dyDescent="0.3">
      <c r="A1725" s="1" t="s">
        <v>432</v>
      </c>
      <c r="B1725" s="1" t="s">
        <v>1410</v>
      </c>
      <c r="C1725" s="1" t="s">
        <v>62</v>
      </c>
      <c r="D1725" s="2" t="s">
        <v>1196</v>
      </c>
      <c r="E1725" s="3">
        <v>221181.94841000001</v>
      </c>
      <c r="F1725" s="8" t="s">
        <v>432</v>
      </c>
      <c r="G1725" s="9" t="s">
        <v>1410</v>
      </c>
      <c r="H1725" s="9" t="s">
        <v>62</v>
      </c>
      <c r="I1725" s="10" t="s">
        <v>1196</v>
      </c>
      <c r="J1725" s="11">
        <v>221181.948</v>
      </c>
      <c r="K1725" t="b">
        <f t="shared" si="130"/>
        <v>1</v>
      </c>
      <c r="L1725" t="b">
        <f t="shared" si="131"/>
        <v>1</v>
      </c>
      <c r="M1725" t="b">
        <f t="shared" si="132"/>
        <v>1</v>
      </c>
      <c r="N1725" t="b">
        <f t="shared" si="133"/>
        <v>1</v>
      </c>
      <c r="O1725" s="13">
        <f t="shared" si="134"/>
        <v>4.1000000783242285E-4</v>
      </c>
    </row>
    <row r="1726" spans="1:15" ht="24" hidden="1" x14ac:dyDescent="0.3">
      <c r="A1726" s="1" t="s">
        <v>432</v>
      </c>
      <c r="B1726" s="1" t="s">
        <v>1410</v>
      </c>
      <c r="C1726" s="1" t="s">
        <v>63</v>
      </c>
      <c r="D1726" s="2" t="s">
        <v>115</v>
      </c>
      <c r="E1726" s="3">
        <v>221181.94841000001</v>
      </c>
      <c r="F1726" s="8" t="s">
        <v>432</v>
      </c>
      <c r="G1726" s="9" t="s">
        <v>1410</v>
      </c>
      <c r="H1726" s="9" t="s">
        <v>63</v>
      </c>
      <c r="I1726" s="10" t="s">
        <v>115</v>
      </c>
      <c r="J1726" s="11">
        <v>221181.948</v>
      </c>
      <c r="K1726" t="b">
        <f t="shared" si="130"/>
        <v>1</v>
      </c>
      <c r="L1726" t="b">
        <f t="shared" si="131"/>
        <v>1</v>
      </c>
      <c r="M1726" t="b">
        <f t="shared" si="132"/>
        <v>1</v>
      </c>
      <c r="N1726" t="b">
        <f t="shared" si="133"/>
        <v>1</v>
      </c>
      <c r="O1726" s="13">
        <f t="shared" si="134"/>
        <v>4.1000000783242285E-4</v>
      </c>
    </row>
    <row r="1727" spans="1:15" ht="102" hidden="1" x14ac:dyDescent="0.3">
      <c r="A1727" s="1" t="s">
        <v>432</v>
      </c>
      <c r="B1727" s="1" t="s">
        <v>1410</v>
      </c>
      <c r="C1727" s="1" t="s">
        <v>1461</v>
      </c>
      <c r="D1727" s="2" t="s">
        <v>1462</v>
      </c>
      <c r="E1727" s="3">
        <v>221181.94841000001</v>
      </c>
      <c r="F1727" s="8" t="s">
        <v>432</v>
      </c>
      <c r="G1727" s="9" t="s">
        <v>1410</v>
      </c>
      <c r="H1727" s="9" t="s">
        <v>1461</v>
      </c>
      <c r="I1727" s="10" t="s">
        <v>1462</v>
      </c>
      <c r="J1727" s="11">
        <v>221181.948</v>
      </c>
      <c r="K1727" t="b">
        <f t="shared" si="130"/>
        <v>1</v>
      </c>
      <c r="L1727" t="b">
        <f t="shared" si="131"/>
        <v>1</v>
      </c>
      <c r="M1727" t="b">
        <f t="shared" si="132"/>
        <v>1</v>
      </c>
      <c r="N1727" t="b">
        <f t="shared" si="133"/>
        <v>1</v>
      </c>
      <c r="O1727" s="13">
        <f t="shared" si="134"/>
        <v>4.1000000783242285E-4</v>
      </c>
    </row>
    <row r="1728" spans="1:15" ht="51" hidden="1" x14ac:dyDescent="0.3">
      <c r="A1728" s="1" t="s">
        <v>457</v>
      </c>
      <c r="B1728" s="1" t="s">
        <v>1393</v>
      </c>
      <c r="C1728" s="1" t="s">
        <v>62</v>
      </c>
      <c r="D1728" s="2" t="s">
        <v>1196</v>
      </c>
      <c r="E1728" s="3">
        <v>58.5</v>
      </c>
      <c r="F1728" s="8" t="s">
        <v>457</v>
      </c>
      <c r="G1728" s="9" t="s">
        <v>1393</v>
      </c>
      <c r="H1728" s="9" t="s">
        <v>62</v>
      </c>
      <c r="I1728" s="10" t="s">
        <v>1196</v>
      </c>
      <c r="J1728" s="11">
        <v>58.5</v>
      </c>
      <c r="K1728" t="b">
        <f t="shared" si="130"/>
        <v>1</v>
      </c>
      <c r="L1728" t="b">
        <f t="shared" si="131"/>
        <v>1</v>
      </c>
      <c r="M1728" t="b">
        <f t="shared" si="132"/>
        <v>1</v>
      </c>
      <c r="N1728" t="b">
        <f t="shared" si="133"/>
        <v>1</v>
      </c>
      <c r="O1728" s="13">
        <f t="shared" si="134"/>
        <v>0</v>
      </c>
    </row>
    <row r="1729" spans="1:15" ht="24" hidden="1" x14ac:dyDescent="0.3">
      <c r="A1729" s="1" t="s">
        <v>457</v>
      </c>
      <c r="B1729" s="1" t="s">
        <v>1393</v>
      </c>
      <c r="C1729" s="1" t="s">
        <v>63</v>
      </c>
      <c r="D1729" s="2" t="s">
        <v>115</v>
      </c>
      <c r="E1729" s="3">
        <v>58.5</v>
      </c>
      <c r="F1729" s="8" t="s">
        <v>457</v>
      </c>
      <c r="G1729" s="9" t="s">
        <v>1393</v>
      </c>
      <c r="H1729" s="9" t="s">
        <v>63</v>
      </c>
      <c r="I1729" s="10" t="s">
        <v>115</v>
      </c>
      <c r="J1729" s="11">
        <v>58.5</v>
      </c>
      <c r="K1729" t="b">
        <f t="shared" si="130"/>
        <v>1</v>
      </c>
      <c r="L1729" t="b">
        <f t="shared" si="131"/>
        <v>1</v>
      </c>
      <c r="M1729" t="b">
        <f t="shared" si="132"/>
        <v>1</v>
      </c>
      <c r="N1729" t="b">
        <f t="shared" si="133"/>
        <v>1</v>
      </c>
      <c r="O1729" s="13">
        <f t="shared" si="134"/>
        <v>0</v>
      </c>
    </row>
    <row r="1730" spans="1:15" ht="91.8" hidden="1" x14ac:dyDescent="0.3">
      <c r="A1730" s="1" t="s">
        <v>457</v>
      </c>
      <c r="B1730" s="1" t="s">
        <v>1393</v>
      </c>
      <c r="C1730" s="1" t="s">
        <v>458</v>
      </c>
      <c r="D1730" s="2" t="s">
        <v>1209</v>
      </c>
      <c r="E1730" s="3">
        <v>58.5</v>
      </c>
      <c r="F1730" s="8" t="s">
        <v>457</v>
      </c>
      <c r="G1730" s="9" t="s">
        <v>1393</v>
      </c>
      <c r="H1730" s="9" t="s">
        <v>458</v>
      </c>
      <c r="I1730" s="10" t="s">
        <v>1209</v>
      </c>
      <c r="J1730" s="11">
        <v>58.5</v>
      </c>
      <c r="K1730" t="b">
        <f t="shared" si="130"/>
        <v>1</v>
      </c>
      <c r="L1730" t="b">
        <f t="shared" si="131"/>
        <v>1</v>
      </c>
      <c r="M1730" t="b">
        <f t="shared" si="132"/>
        <v>1</v>
      </c>
      <c r="N1730" t="b">
        <f t="shared" si="133"/>
        <v>1</v>
      </c>
      <c r="O1730" s="13">
        <f t="shared" si="134"/>
        <v>0</v>
      </c>
    </row>
    <row r="1731" spans="1:15" ht="61.2" hidden="1" x14ac:dyDescent="0.3">
      <c r="A1731" s="1" t="s">
        <v>457</v>
      </c>
      <c r="B1731" s="1" t="s">
        <v>1393</v>
      </c>
      <c r="C1731" s="1" t="s">
        <v>65</v>
      </c>
      <c r="D1731" s="2" t="s">
        <v>1228</v>
      </c>
      <c r="E1731" s="3">
        <v>35601.299999999996</v>
      </c>
      <c r="F1731" s="8" t="s">
        <v>457</v>
      </c>
      <c r="G1731" s="9" t="s">
        <v>1393</v>
      </c>
      <c r="H1731" s="9" t="s">
        <v>65</v>
      </c>
      <c r="I1731" s="10" t="s">
        <v>1228</v>
      </c>
      <c r="J1731" s="11">
        <v>35601.300000000003</v>
      </c>
      <c r="K1731" t="b">
        <f t="shared" ref="K1731:K1794" si="135">EXACT(A1731,F1731)</f>
        <v>1</v>
      </c>
      <c r="L1731" t="b">
        <f t="shared" ref="L1731:L1794" si="136">EXACT(B1731,G1731)</f>
        <v>1</v>
      </c>
      <c r="M1731" t="b">
        <f t="shared" ref="M1731:M1794" si="137">EXACT(C1731,H1731)</f>
        <v>1</v>
      </c>
      <c r="N1731" t="b">
        <f t="shared" ref="N1731:N1794" si="138">EXACT(D1731,I1731)</f>
        <v>1</v>
      </c>
      <c r="O1731" s="13">
        <f t="shared" ref="O1731:O1794" si="139">E1731-J1731</f>
        <v>0</v>
      </c>
    </row>
    <row r="1732" spans="1:15" ht="36" hidden="1" x14ac:dyDescent="0.3">
      <c r="A1732" s="1" t="s">
        <v>457</v>
      </c>
      <c r="B1732" s="1" t="s">
        <v>1393</v>
      </c>
      <c r="C1732" s="1" t="s">
        <v>66</v>
      </c>
      <c r="D1732" s="2" t="s">
        <v>1231</v>
      </c>
      <c r="E1732" s="3">
        <v>35601.299999999996</v>
      </c>
      <c r="F1732" s="8" t="s">
        <v>457</v>
      </c>
      <c r="G1732" s="9" t="s">
        <v>1393</v>
      </c>
      <c r="H1732" s="9" t="s">
        <v>66</v>
      </c>
      <c r="I1732" s="10" t="s">
        <v>1231</v>
      </c>
      <c r="J1732" s="11">
        <v>35601.300000000003</v>
      </c>
      <c r="K1732" t="b">
        <f t="shared" si="135"/>
        <v>1</v>
      </c>
      <c r="L1732" t="b">
        <f t="shared" si="136"/>
        <v>1</v>
      </c>
      <c r="M1732" t="b">
        <f t="shared" si="137"/>
        <v>1</v>
      </c>
      <c r="N1732" t="b">
        <f t="shared" si="138"/>
        <v>1</v>
      </c>
      <c r="O1732" s="13">
        <f t="shared" si="139"/>
        <v>0</v>
      </c>
    </row>
    <row r="1733" spans="1:15" ht="51" hidden="1" x14ac:dyDescent="0.3">
      <c r="A1733" s="1" t="s">
        <v>457</v>
      </c>
      <c r="B1733" s="1" t="s">
        <v>1393</v>
      </c>
      <c r="C1733" s="1" t="s">
        <v>67</v>
      </c>
      <c r="D1733" s="2" t="s">
        <v>1221</v>
      </c>
      <c r="E1733" s="3">
        <v>33329.599999999999</v>
      </c>
      <c r="F1733" s="8" t="s">
        <v>457</v>
      </c>
      <c r="G1733" s="9" t="s">
        <v>1393</v>
      </c>
      <c r="H1733" s="9" t="s">
        <v>67</v>
      </c>
      <c r="I1733" s="10" t="s">
        <v>1221</v>
      </c>
      <c r="J1733" s="11">
        <v>33329.599999999999</v>
      </c>
      <c r="K1733" t="b">
        <f t="shared" si="135"/>
        <v>1</v>
      </c>
      <c r="L1733" t="b">
        <f t="shared" si="136"/>
        <v>1</v>
      </c>
      <c r="M1733" t="b">
        <f t="shared" si="137"/>
        <v>1</v>
      </c>
      <c r="N1733" t="b">
        <f t="shared" si="138"/>
        <v>1</v>
      </c>
      <c r="O1733" s="13">
        <f t="shared" si="139"/>
        <v>0</v>
      </c>
    </row>
    <row r="1734" spans="1:15" ht="40.799999999999997" hidden="1" x14ac:dyDescent="0.3">
      <c r="A1734" s="1" t="s">
        <v>457</v>
      </c>
      <c r="B1734" s="1" t="s">
        <v>1393</v>
      </c>
      <c r="C1734" s="1" t="s">
        <v>69</v>
      </c>
      <c r="D1734" s="2" t="s">
        <v>1222</v>
      </c>
      <c r="E1734" s="3">
        <v>2271.6999999999998</v>
      </c>
      <c r="F1734" s="8" t="s">
        <v>457</v>
      </c>
      <c r="G1734" s="9" t="s">
        <v>1393</v>
      </c>
      <c r="H1734" s="9" t="s">
        <v>69</v>
      </c>
      <c r="I1734" s="10" t="s">
        <v>1222</v>
      </c>
      <c r="J1734" s="11">
        <v>2271.6999999999998</v>
      </c>
      <c r="K1734" t="b">
        <f t="shared" si="135"/>
        <v>1</v>
      </c>
      <c r="L1734" t="b">
        <f t="shared" si="136"/>
        <v>1</v>
      </c>
      <c r="M1734" t="b">
        <f t="shared" si="137"/>
        <v>1</v>
      </c>
      <c r="N1734" t="b">
        <f t="shared" si="138"/>
        <v>1</v>
      </c>
      <c r="O1734" s="13">
        <f t="shared" si="139"/>
        <v>0</v>
      </c>
    </row>
    <row r="1735" spans="1:15" ht="30.6" hidden="1" x14ac:dyDescent="0.3">
      <c r="A1735" s="1" t="s">
        <v>457</v>
      </c>
      <c r="B1735" s="1" t="s">
        <v>1418</v>
      </c>
      <c r="C1735" s="1" t="s">
        <v>184</v>
      </c>
      <c r="D1735" s="2" t="s">
        <v>1526</v>
      </c>
      <c r="E1735" s="3">
        <v>2628.9</v>
      </c>
      <c r="F1735" s="8" t="s">
        <v>457</v>
      </c>
      <c r="G1735" s="9" t="s">
        <v>1418</v>
      </c>
      <c r="H1735" s="9" t="s">
        <v>184</v>
      </c>
      <c r="I1735" s="10" t="s">
        <v>1526</v>
      </c>
      <c r="J1735" s="11">
        <v>2628.9</v>
      </c>
      <c r="K1735" t="b">
        <f t="shared" si="135"/>
        <v>1</v>
      </c>
      <c r="L1735" t="b">
        <f t="shared" si="136"/>
        <v>1</v>
      </c>
      <c r="M1735" t="b">
        <f t="shared" si="137"/>
        <v>1</v>
      </c>
      <c r="N1735" t="b">
        <f t="shared" si="138"/>
        <v>1</v>
      </c>
      <c r="O1735" s="13">
        <f t="shared" si="139"/>
        <v>0</v>
      </c>
    </row>
    <row r="1736" spans="1:15" ht="112.2" hidden="1" x14ac:dyDescent="0.3">
      <c r="A1736" s="1" t="s">
        <v>457</v>
      </c>
      <c r="B1736" s="1" t="s">
        <v>1418</v>
      </c>
      <c r="C1736" s="1" t="s">
        <v>252</v>
      </c>
      <c r="D1736" s="2" t="s">
        <v>1588</v>
      </c>
      <c r="E1736" s="3">
        <v>2628.9</v>
      </c>
      <c r="F1736" s="8" t="s">
        <v>457</v>
      </c>
      <c r="G1736" s="9" t="s">
        <v>1418</v>
      </c>
      <c r="H1736" s="9" t="s">
        <v>252</v>
      </c>
      <c r="I1736" s="10" t="s">
        <v>1588</v>
      </c>
      <c r="J1736" s="11">
        <v>2628.9</v>
      </c>
      <c r="K1736" t="b">
        <f t="shared" si="135"/>
        <v>1</v>
      </c>
      <c r="L1736" t="b">
        <f t="shared" si="136"/>
        <v>1</v>
      </c>
      <c r="M1736" t="b">
        <f t="shared" si="137"/>
        <v>1</v>
      </c>
      <c r="N1736" t="b">
        <f t="shared" si="138"/>
        <v>1</v>
      </c>
      <c r="O1736" s="13">
        <f t="shared" si="139"/>
        <v>0</v>
      </c>
    </row>
    <row r="1737" spans="1:15" ht="112.2" hidden="1" x14ac:dyDescent="0.3">
      <c r="A1737" s="1" t="s">
        <v>457</v>
      </c>
      <c r="B1737" s="1" t="s">
        <v>1418</v>
      </c>
      <c r="C1737" s="1" t="s">
        <v>460</v>
      </c>
      <c r="D1737" s="2" t="s">
        <v>1696</v>
      </c>
      <c r="E1737" s="3">
        <v>2628.9</v>
      </c>
      <c r="F1737" s="8" t="s">
        <v>457</v>
      </c>
      <c r="G1737" s="9" t="s">
        <v>1418</v>
      </c>
      <c r="H1737" s="9" t="s">
        <v>460</v>
      </c>
      <c r="I1737" s="10" t="s">
        <v>1696</v>
      </c>
      <c r="J1737" s="11">
        <v>2628.9</v>
      </c>
      <c r="K1737" t="b">
        <f t="shared" si="135"/>
        <v>1</v>
      </c>
      <c r="L1737" t="b">
        <f t="shared" si="136"/>
        <v>1</v>
      </c>
      <c r="M1737" t="b">
        <f t="shared" si="137"/>
        <v>1</v>
      </c>
      <c r="N1737" t="b">
        <f t="shared" si="138"/>
        <v>1</v>
      </c>
      <c r="O1737" s="13">
        <f t="shared" si="139"/>
        <v>0</v>
      </c>
    </row>
    <row r="1738" spans="1:15" ht="72" hidden="1" x14ac:dyDescent="0.3">
      <c r="A1738" s="1" t="s">
        <v>457</v>
      </c>
      <c r="B1738" s="1" t="s">
        <v>1418</v>
      </c>
      <c r="C1738" s="1" t="s">
        <v>459</v>
      </c>
      <c r="D1738" s="2" t="s">
        <v>712</v>
      </c>
      <c r="E1738" s="3">
        <v>2628.9</v>
      </c>
      <c r="F1738" s="8" t="s">
        <v>457</v>
      </c>
      <c r="G1738" s="9" t="s">
        <v>1418</v>
      </c>
      <c r="H1738" s="9" t="s">
        <v>459</v>
      </c>
      <c r="I1738" s="10" t="s">
        <v>712</v>
      </c>
      <c r="J1738" s="11">
        <v>2628.9</v>
      </c>
      <c r="K1738" t="b">
        <f t="shared" si="135"/>
        <v>1</v>
      </c>
      <c r="L1738" t="b">
        <f t="shared" si="136"/>
        <v>1</v>
      </c>
      <c r="M1738" t="b">
        <f t="shared" si="137"/>
        <v>1</v>
      </c>
      <c r="N1738" t="b">
        <f t="shared" si="138"/>
        <v>1</v>
      </c>
      <c r="O1738" s="13">
        <f t="shared" si="139"/>
        <v>0</v>
      </c>
    </row>
    <row r="1739" spans="1:15" ht="40.799999999999997" hidden="1" x14ac:dyDescent="0.3">
      <c r="A1739" s="1" t="s">
        <v>457</v>
      </c>
      <c r="B1739" s="1" t="s">
        <v>1400</v>
      </c>
      <c r="C1739" s="1" t="s">
        <v>277</v>
      </c>
      <c r="D1739" s="2" t="s">
        <v>1600</v>
      </c>
      <c r="E1739" s="3">
        <v>15327.8</v>
      </c>
      <c r="F1739" s="8" t="s">
        <v>457</v>
      </c>
      <c r="G1739" s="9" t="s">
        <v>1400</v>
      </c>
      <c r="H1739" s="9" t="s">
        <v>277</v>
      </c>
      <c r="I1739" s="10" t="s">
        <v>1600</v>
      </c>
      <c r="J1739" s="11">
        <v>15327.8</v>
      </c>
      <c r="K1739" t="b">
        <f t="shared" si="135"/>
        <v>1</v>
      </c>
      <c r="L1739" t="b">
        <f t="shared" si="136"/>
        <v>1</v>
      </c>
      <c r="M1739" t="b">
        <f t="shared" si="137"/>
        <v>1</v>
      </c>
      <c r="N1739" t="b">
        <f t="shared" si="138"/>
        <v>1</v>
      </c>
      <c r="O1739" s="13">
        <f t="shared" si="139"/>
        <v>0</v>
      </c>
    </row>
    <row r="1740" spans="1:15" ht="61.2" hidden="1" x14ac:dyDescent="0.3">
      <c r="A1740" s="1" t="s">
        <v>457</v>
      </c>
      <c r="B1740" s="1" t="s">
        <v>1400</v>
      </c>
      <c r="C1740" s="1" t="s">
        <v>467</v>
      </c>
      <c r="D1740" s="2" t="s">
        <v>1697</v>
      </c>
      <c r="E1740" s="3">
        <v>1051.8</v>
      </c>
      <c r="F1740" s="8" t="s">
        <v>457</v>
      </c>
      <c r="G1740" s="9" t="s">
        <v>1400</v>
      </c>
      <c r="H1740" s="9" t="s">
        <v>467</v>
      </c>
      <c r="I1740" s="10" t="s">
        <v>1697</v>
      </c>
      <c r="J1740" s="11">
        <v>1051.8</v>
      </c>
      <c r="K1740" t="b">
        <f t="shared" si="135"/>
        <v>1</v>
      </c>
      <c r="L1740" t="b">
        <f t="shared" si="136"/>
        <v>1</v>
      </c>
      <c r="M1740" t="b">
        <f t="shared" si="137"/>
        <v>1</v>
      </c>
      <c r="N1740" t="b">
        <f t="shared" si="138"/>
        <v>1</v>
      </c>
      <c r="O1740" s="13">
        <f t="shared" si="139"/>
        <v>0</v>
      </c>
    </row>
    <row r="1741" spans="1:15" ht="61.2" hidden="1" x14ac:dyDescent="0.3">
      <c r="A1741" s="1" t="s">
        <v>457</v>
      </c>
      <c r="B1741" s="1" t="s">
        <v>1400</v>
      </c>
      <c r="C1741" s="1" t="s">
        <v>468</v>
      </c>
      <c r="D1741" s="2" t="s">
        <v>1698</v>
      </c>
      <c r="E1741" s="3">
        <v>237.5</v>
      </c>
      <c r="F1741" s="8" t="s">
        <v>457</v>
      </c>
      <c r="G1741" s="9" t="s">
        <v>1400</v>
      </c>
      <c r="H1741" s="9" t="s">
        <v>468</v>
      </c>
      <c r="I1741" s="10" t="s">
        <v>1698</v>
      </c>
      <c r="J1741" s="11">
        <v>237.5</v>
      </c>
      <c r="K1741" t="b">
        <f t="shared" si="135"/>
        <v>1</v>
      </c>
      <c r="L1741" t="b">
        <f t="shared" si="136"/>
        <v>1</v>
      </c>
      <c r="M1741" t="b">
        <f t="shared" si="137"/>
        <v>1</v>
      </c>
      <c r="N1741" t="b">
        <f t="shared" si="138"/>
        <v>1</v>
      </c>
      <c r="O1741" s="13">
        <f t="shared" si="139"/>
        <v>0</v>
      </c>
    </row>
    <row r="1742" spans="1:15" ht="153" hidden="1" x14ac:dyDescent="0.3">
      <c r="A1742" s="1" t="s">
        <v>457</v>
      </c>
      <c r="B1742" s="1" t="s">
        <v>1400</v>
      </c>
      <c r="C1742" s="1" t="s">
        <v>461</v>
      </c>
      <c r="D1742" s="2" t="s">
        <v>796</v>
      </c>
      <c r="E1742" s="3">
        <v>237.5</v>
      </c>
      <c r="F1742" s="8" t="s">
        <v>457</v>
      </c>
      <c r="G1742" s="9" t="s">
        <v>1400</v>
      </c>
      <c r="H1742" s="9" t="s">
        <v>461</v>
      </c>
      <c r="I1742" s="10" t="s">
        <v>796</v>
      </c>
      <c r="J1742" s="11">
        <v>237.5</v>
      </c>
      <c r="K1742" t="b">
        <f t="shared" si="135"/>
        <v>1</v>
      </c>
      <c r="L1742" t="b">
        <f t="shared" si="136"/>
        <v>1</v>
      </c>
      <c r="M1742" t="b">
        <f t="shared" si="137"/>
        <v>1</v>
      </c>
      <c r="N1742" t="b">
        <f t="shared" si="138"/>
        <v>1</v>
      </c>
      <c r="O1742" s="13">
        <f t="shared" si="139"/>
        <v>0</v>
      </c>
    </row>
    <row r="1743" spans="1:15" ht="60" hidden="1" x14ac:dyDescent="0.3">
      <c r="A1743" s="1" t="s">
        <v>457</v>
      </c>
      <c r="B1743" s="1" t="s">
        <v>1400</v>
      </c>
      <c r="C1743" s="1" t="s">
        <v>469</v>
      </c>
      <c r="D1743" s="2" t="s">
        <v>1699</v>
      </c>
      <c r="E1743" s="3">
        <v>814.3</v>
      </c>
      <c r="F1743" s="8" t="s">
        <v>457</v>
      </c>
      <c r="G1743" s="9" t="s">
        <v>1400</v>
      </c>
      <c r="H1743" s="9" t="s">
        <v>469</v>
      </c>
      <c r="I1743" s="10" t="s">
        <v>1699</v>
      </c>
      <c r="J1743" s="11">
        <v>814.3</v>
      </c>
      <c r="K1743" t="b">
        <f t="shared" si="135"/>
        <v>1</v>
      </c>
      <c r="L1743" t="b">
        <f t="shared" si="136"/>
        <v>1</v>
      </c>
      <c r="M1743" t="b">
        <f t="shared" si="137"/>
        <v>1</v>
      </c>
      <c r="N1743" t="b">
        <f t="shared" si="138"/>
        <v>1</v>
      </c>
      <c r="O1743" s="13">
        <f t="shared" si="139"/>
        <v>0</v>
      </c>
    </row>
    <row r="1744" spans="1:15" ht="122.4" hidden="1" x14ac:dyDescent="0.3">
      <c r="A1744" s="1" t="s">
        <v>457</v>
      </c>
      <c r="B1744" s="1" t="s">
        <v>1400</v>
      </c>
      <c r="C1744" s="1" t="s">
        <v>462</v>
      </c>
      <c r="D1744" s="2" t="s">
        <v>798</v>
      </c>
      <c r="E1744" s="3">
        <v>814.3</v>
      </c>
      <c r="F1744" s="8" t="s">
        <v>457</v>
      </c>
      <c r="G1744" s="9" t="s">
        <v>1400</v>
      </c>
      <c r="H1744" s="9" t="s">
        <v>462</v>
      </c>
      <c r="I1744" s="10" t="s">
        <v>798</v>
      </c>
      <c r="J1744" s="11">
        <v>814.3</v>
      </c>
      <c r="K1744" t="b">
        <f t="shared" si="135"/>
        <v>1</v>
      </c>
      <c r="L1744" t="b">
        <f t="shared" si="136"/>
        <v>1</v>
      </c>
      <c r="M1744" t="b">
        <f t="shared" si="137"/>
        <v>1</v>
      </c>
      <c r="N1744" t="b">
        <f t="shared" si="138"/>
        <v>1</v>
      </c>
      <c r="O1744" s="13">
        <f t="shared" si="139"/>
        <v>0</v>
      </c>
    </row>
    <row r="1745" spans="1:15" ht="51" hidden="1" x14ac:dyDescent="0.3">
      <c r="A1745" s="1" t="s">
        <v>457</v>
      </c>
      <c r="B1745" s="1" t="s">
        <v>1400</v>
      </c>
      <c r="C1745" s="1" t="s">
        <v>470</v>
      </c>
      <c r="D1745" s="2" t="s">
        <v>1700</v>
      </c>
      <c r="E1745" s="3">
        <v>7042.5</v>
      </c>
      <c r="F1745" s="8" t="s">
        <v>457</v>
      </c>
      <c r="G1745" s="9" t="s">
        <v>1400</v>
      </c>
      <c r="H1745" s="9" t="s">
        <v>470</v>
      </c>
      <c r="I1745" s="10" t="s">
        <v>1700</v>
      </c>
      <c r="J1745" s="11">
        <v>7042.5</v>
      </c>
      <c r="K1745" t="b">
        <f t="shared" si="135"/>
        <v>1</v>
      </c>
      <c r="L1745" t="b">
        <f t="shared" si="136"/>
        <v>1</v>
      </c>
      <c r="M1745" t="b">
        <f t="shared" si="137"/>
        <v>1</v>
      </c>
      <c r="N1745" t="b">
        <f t="shared" si="138"/>
        <v>1</v>
      </c>
      <c r="O1745" s="13">
        <f t="shared" si="139"/>
        <v>0</v>
      </c>
    </row>
    <row r="1746" spans="1:15" ht="84" hidden="1" x14ac:dyDescent="0.3">
      <c r="A1746" s="1" t="s">
        <v>457</v>
      </c>
      <c r="B1746" s="1" t="s">
        <v>1400</v>
      </c>
      <c r="C1746" s="1" t="s">
        <v>471</v>
      </c>
      <c r="D1746" s="2" t="s">
        <v>1701</v>
      </c>
      <c r="E1746" s="3">
        <v>7042.5</v>
      </c>
      <c r="F1746" s="8" t="s">
        <v>457</v>
      </c>
      <c r="G1746" s="9" t="s">
        <v>1400</v>
      </c>
      <c r="H1746" s="9" t="s">
        <v>471</v>
      </c>
      <c r="I1746" s="10" t="s">
        <v>1701</v>
      </c>
      <c r="J1746" s="11">
        <v>7042.5</v>
      </c>
      <c r="K1746" t="b">
        <f t="shared" si="135"/>
        <v>1</v>
      </c>
      <c r="L1746" t="b">
        <f t="shared" si="136"/>
        <v>1</v>
      </c>
      <c r="M1746" t="b">
        <f t="shared" si="137"/>
        <v>1</v>
      </c>
      <c r="N1746" t="b">
        <f t="shared" si="138"/>
        <v>1</v>
      </c>
      <c r="O1746" s="13">
        <f t="shared" si="139"/>
        <v>0</v>
      </c>
    </row>
    <row r="1747" spans="1:15" ht="61.2" hidden="1" x14ac:dyDescent="0.3">
      <c r="A1747" s="1" t="s">
        <v>457</v>
      </c>
      <c r="B1747" s="1" t="s">
        <v>1400</v>
      </c>
      <c r="C1747" s="1" t="s">
        <v>463</v>
      </c>
      <c r="D1747" s="2" t="s">
        <v>710</v>
      </c>
      <c r="E1747" s="3">
        <v>5154</v>
      </c>
      <c r="F1747" s="8" t="s">
        <v>457</v>
      </c>
      <c r="G1747" s="9" t="s">
        <v>1400</v>
      </c>
      <c r="H1747" s="9" t="s">
        <v>463</v>
      </c>
      <c r="I1747" s="10" t="s">
        <v>710</v>
      </c>
      <c r="J1747" s="11">
        <v>5154</v>
      </c>
      <c r="K1747" t="b">
        <f t="shared" si="135"/>
        <v>1</v>
      </c>
      <c r="L1747" t="b">
        <f t="shared" si="136"/>
        <v>1</v>
      </c>
      <c r="M1747" t="b">
        <f t="shared" si="137"/>
        <v>1</v>
      </c>
      <c r="N1747" t="b">
        <f t="shared" si="138"/>
        <v>1</v>
      </c>
      <c r="O1747" s="13">
        <f t="shared" si="139"/>
        <v>0</v>
      </c>
    </row>
    <row r="1748" spans="1:15" ht="61.2" hidden="1" x14ac:dyDescent="0.3">
      <c r="A1748" s="1" t="s">
        <v>457</v>
      </c>
      <c r="B1748" s="1" t="s">
        <v>1400</v>
      </c>
      <c r="C1748" s="1" t="s">
        <v>464</v>
      </c>
      <c r="D1748" s="2" t="s">
        <v>801</v>
      </c>
      <c r="E1748" s="3">
        <v>1888.5</v>
      </c>
      <c r="F1748" s="8" t="s">
        <v>457</v>
      </c>
      <c r="G1748" s="9" t="s">
        <v>1400</v>
      </c>
      <c r="H1748" s="9" t="s">
        <v>464</v>
      </c>
      <c r="I1748" s="10" t="s">
        <v>801</v>
      </c>
      <c r="J1748" s="11">
        <v>1888.5</v>
      </c>
      <c r="K1748" t="b">
        <f t="shared" si="135"/>
        <v>1</v>
      </c>
      <c r="L1748" t="b">
        <f t="shared" si="136"/>
        <v>1</v>
      </c>
      <c r="M1748" t="b">
        <f t="shared" si="137"/>
        <v>1</v>
      </c>
      <c r="N1748" t="b">
        <f t="shared" si="138"/>
        <v>1</v>
      </c>
      <c r="O1748" s="13">
        <f t="shared" si="139"/>
        <v>0</v>
      </c>
    </row>
    <row r="1749" spans="1:15" ht="40.799999999999997" hidden="1" x14ac:dyDescent="0.3">
      <c r="A1749" s="1" t="s">
        <v>457</v>
      </c>
      <c r="B1749" s="1" t="s">
        <v>1400</v>
      </c>
      <c r="C1749" s="1" t="s">
        <v>279</v>
      </c>
      <c r="D1749" s="2" t="s">
        <v>1601</v>
      </c>
      <c r="E1749" s="3">
        <v>7233.5</v>
      </c>
      <c r="F1749" s="8" t="s">
        <v>457</v>
      </c>
      <c r="G1749" s="9" t="s">
        <v>1400</v>
      </c>
      <c r="H1749" s="9" t="s">
        <v>279</v>
      </c>
      <c r="I1749" s="10" t="s">
        <v>1601</v>
      </c>
      <c r="J1749" s="11">
        <v>7233.5</v>
      </c>
      <c r="K1749" t="b">
        <f t="shared" si="135"/>
        <v>1</v>
      </c>
      <c r="L1749" t="b">
        <f t="shared" si="136"/>
        <v>1</v>
      </c>
      <c r="M1749" t="b">
        <f t="shared" si="137"/>
        <v>1</v>
      </c>
      <c r="N1749" t="b">
        <f t="shared" si="138"/>
        <v>1</v>
      </c>
      <c r="O1749" s="13">
        <f t="shared" si="139"/>
        <v>0</v>
      </c>
    </row>
    <row r="1750" spans="1:15" ht="71.400000000000006" hidden="1" x14ac:dyDescent="0.3">
      <c r="A1750" s="1" t="s">
        <v>457</v>
      </c>
      <c r="B1750" s="1" t="s">
        <v>1400</v>
      </c>
      <c r="C1750" s="1" t="s">
        <v>472</v>
      </c>
      <c r="D1750" s="2" t="s">
        <v>1702</v>
      </c>
      <c r="E1750" s="3">
        <v>7233.5</v>
      </c>
      <c r="F1750" s="8" t="s">
        <v>457</v>
      </c>
      <c r="G1750" s="9" t="s">
        <v>1400</v>
      </c>
      <c r="H1750" s="9" t="s">
        <v>472</v>
      </c>
      <c r="I1750" s="10" t="s">
        <v>1702</v>
      </c>
      <c r="J1750" s="11">
        <v>7233.5</v>
      </c>
      <c r="K1750" t="b">
        <f t="shared" si="135"/>
        <v>1</v>
      </c>
      <c r="L1750" t="b">
        <f t="shared" si="136"/>
        <v>1</v>
      </c>
      <c r="M1750" t="b">
        <f t="shared" si="137"/>
        <v>1</v>
      </c>
      <c r="N1750" t="b">
        <f t="shared" si="138"/>
        <v>1</v>
      </c>
      <c r="O1750" s="13">
        <f t="shared" si="139"/>
        <v>0</v>
      </c>
    </row>
    <row r="1751" spans="1:15" ht="48" hidden="1" x14ac:dyDescent="0.3">
      <c r="A1751" s="1" t="s">
        <v>457</v>
      </c>
      <c r="B1751" s="1" t="s">
        <v>1400</v>
      </c>
      <c r="C1751" s="1" t="s">
        <v>465</v>
      </c>
      <c r="D1751" s="2" t="s">
        <v>810</v>
      </c>
      <c r="E1751" s="3">
        <v>500</v>
      </c>
      <c r="F1751" s="8" t="s">
        <v>457</v>
      </c>
      <c r="G1751" s="9" t="s">
        <v>1400</v>
      </c>
      <c r="H1751" s="9" t="s">
        <v>465</v>
      </c>
      <c r="I1751" s="10" t="s">
        <v>810</v>
      </c>
      <c r="J1751" s="11">
        <v>500</v>
      </c>
      <c r="K1751" t="b">
        <f t="shared" si="135"/>
        <v>1</v>
      </c>
      <c r="L1751" t="b">
        <f t="shared" si="136"/>
        <v>1</v>
      </c>
      <c r="M1751" t="b">
        <f t="shared" si="137"/>
        <v>1</v>
      </c>
      <c r="N1751" t="b">
        <f t="shared" si="138"/>
        <v>1</v>
      </c>
      <c r="O1751" s="13">
        <f t="shared" si="139"/>
        <v>0</v>
      </c>
    </row>
    <row r="1752" spans="1:15" ht="61.2" hidden="1" x14ac:dyDescent="0.3">
      <c r="A1752" s="1" t="s">
        <v>457</v>
      </c>
      <c r="B1752" s="1" t="s">
        <v>1400</v>
      </c>
      <c r="C1752" s="1" t="s">
        <v>466</v>
      </c>
      <c r="D1752" s="2" t="s">
        <v>811</v>
      </c>
      <c r="E1752" s="3">
        <v>6733.5</v>
      </c>
      <c r="F1752" s="8" t="s">
        <v>457</v>
      </c>
      <c r="G1752" s="9" t="s">
        <v>1400</v>
      </c>
      <c r="H1752" s="9" t="s">
        <v>466</v>
      </c>
      <c r="I1752" s="10" t="s">
        <v>811</v>
      </c>
      <c r="J1752" s="11">
        <v>6733.5</v>
      </c>
      <c r="K1752" t="b">
        <f t="shared" si="135"/>
        <v>1</v>
      </c>
      <c r="L1752" t="b">
        <f t="shared" si="136"/>
        <v>1</v>
      </c>
      <c r="M1752" t="b">
        <f t="shared" si="137"/>
        <v>1</v>
      </c>
      <c r="N1752" t="b">
        <f t="shared" si="138"/>
        <v>1</v>
      </c>
      <c r="O1752" s="13">
        <f t="shared" si="139"/>
        <v>0</v>
      </c>
    </row>
    <row r="1753" spans="1:15" ht="71.400000000000006" hidden="1" x14ac:dyDescent="0.3">
      <c r="A1753" s="1" t="s">
        <v>473</v>
      </c>
      <c r="B1753" s="1" t="s">
        <v>1417</v>
      </c>
      <c r="C1753" s="1" t="s">
        <v>167</v>
      </c>
      <c r="D1753" s="2" t="s">
        <v>1520</v>
      </c>
      <c r="E1753" s="3">
        <v>688.80000000000007</v>
      </c>
      <c r="F1753" s="8" t="s">
        <v>473</v>
      </c>
      <c r="G1753" s="9" t="s">
        <v>1417</v>
      </c>
      <c r="H1753" s="9" t="s">
        <v>167</v>
      </c>
      <c r="I1753" s="10" t="s">
        <v>1520</v>
      </c>
      <c r="J1753" s="11">
        <v>688.8</v>
      </c>
      <c r="K1753" t="b">
        <f t="shared" si="135"/>
        <v>1</v>
      </c>
      <c r="L1753" t="b">
        <f t="shared" si="136"/>
        <v>1</v>
      </c>
      <c r="M1753" t="b">
        <f t="shared" si="137"/>
        <v>1</v>
      </c>
      <c r="N1753" t="b">
        <f t="shared" si="138"/>
        <v>1</v>
      </c>
      <c r="O1753" s="13">
        <f t="shared" si="139"/>
        <v>0</v>
      </c>
    </row>
    <row r="1754" spans="1:15" ht="61.2" hidden="1" x14ac:dyDescent="0.3">
      <c r="A1754" s="1" t="s">
        <v>473</v>
      </c>
      <c r="B1754" s="1" t="s">
        <v>1417</v>
      </c>
      <c r="C1754" s="1" t="s">
        <v>230</v>
      </c>
      <c r="D1754" s="2" t="s">
        <v>1572</v>
      </c>
      <c r="E1754" s="3">
        <v>688.80000000000007</v>
      </c>
      <c r="F1754" s="8" t="s">
        <v>473</v>
      </c>
      <c r="G1754" s="9" t="s">
        <v>1417</v>
      </c>
      <c r="H1754" s="9" t="s">
        <v>230</v>
      </c>
      <c r="I1754" s="10" t="s">
        <v>1572</v>
      </c>
      <c r="J1754" s="11">
        <v>688.8</v>
      </c>
      <c r="K1754" t="b">
        <f t="shared" si="135"/>
        <v>1</v>
      </c>
      <c r="L1754" t="b">
        <f t="shared" si="136"/>
        <v>1</v>
      </c>
      <c r="M1754" t="b">
        <f t="shared" si="137"/>
        <v>1</v>
      </c>
      <c r="N1754" t="b">
        <f t="shared" si="138"/>
        <v>1</v>
      </c>
      <c r="O1754" s="13">
        <f t="shared" si="139"/>
        <v>0</v>
      </c>
    </row>
    <row r="1755" spans="1:15" ht="108" hidden="1" x14ac:dyDescent="0.3">
      <c r="A1755" s="1" t="s">
        <v>473</v>
      </c>
      <c r="B1755" s="1" t="s">
        <v>1417</v>
      </c>
      <c r="C1755" s="1" t="s">
        <v>239</v>
      </c>
      <c r="D1755" s="2" t="s">
        <v>1583</v>
      </c>
      <c r="E1755" s="3">
        <v>688.80000000000007</v>
      </c>
      <c r="F1755" s="8" t="s">
        <v>473</v>
      </c>
      <c r="G1755" s="9" t="s">
        <v>1417</v>
      </c>
      <c r="H1755" s="9" t="s">
        <v>239</v>
      </c>
      <c r="I1755" s="10" t="s">
        <v>1583</v>
      </c>
      <c r="J1755" s="11">
        <v>688.8</v>
      </c>
      <c r="K1755" t="b">
        <f t="shared" si="135"/>
        <v>1</v>
      </c>
      <c r="L1755" t="b">
        <f t="shared" si="136"/>
        <v>1</v>
      </c>
      <c r="M1755" t="b">
        <f t="shared" si="137"/>
        <v>1</v>
      </c>
      <c r="N1755" t="b">
        <f t="shared" si="138"/>
        <v>1</v>
      </c>
      <c r="O1755" s="13">
        <f t="shared" si="139"/>
        <v>0</v>
      </c>
    </row>
    <row r="1756" spans="1:15" ht="61.2" hidden="1" x14ac:dyDescent="0.3">
      <c r="A1756" s="1" t="s">
        <v>473</v>
      </c>
      <c r="B1756" s="1" t="s">
        <v>1417</v>
      </c>
      <c r="C1756" s="1" t="s">
        <v>236</v>
      </c>
      <c r="D1756" s="2" t="s">
        <v>785</v>
      </c>
      <c r="E1756" s="3">
        <v>688.80000000000007</v>
      </c>
      <c r="F1756" s="8" t="s">
        <v>473</v>
      </c>
      <c r="G1756" s="9" t="s">
        <v>1417</v>
      </c>
      <c r="H1756" s="9" t="s">
        <v>236</v>
      </c>
      <c r="I1756" s="10" t="s">
        <v>785</v>
      </c>
      <c r="J1756" s="11">
        <v>688.8</v>
      </c>
      <c r="K1756" t="b">
        <f t="shared" si="135"/>
        <v>1</v>
      </c>
      <c r="L1756" t="b">
        <f t="shared" si="136"/>
        <v>1</v>
      </c>
      <c r="M1756" t="b">
        <f t="shared" si="137"/>
        <v>1</v>
      </c>
      <c r="N1756" t="b">
        <f t="shared" si="138"/>
        <v>1</v>
      </c>
      <c r="O1756" s="13">
        <f t="shared" si="139"/>
        <v>0</v>
      </c>
    </row>
    <row r="1757" spans="1:15" ht="71.400000000000006" hidden="1" x14ac:dyDescent="0.3">
      <c r="A1757" s="1" t="s">
        <v>473</v>
      </c>
      <c r="B1757" s="1" t="s">
        <v>1406</v>
      </c>
      <c r="C1757" s="1" t="s">
        <v>167</v>
      </c>
      <c r="D1757" s="2" t="s">
        <v>1520</v>
      </c>
      <c r="E1757" s="3">
        <v>184727.69999999998</v>
      </c>
      <c r="F1757" s="8" t="s">
        <v>473</v>
      </c>
      <c r="G1757" s="9" t="s">
        <v>1406</v>
      </c>
      <c r="H1757" s="9" t="s">
        <v>167</v>
      </c>
      <c r="I1757" s="10" t="s">
        <v>1520</v>
      </c>
      <c r="J1757" s="11">
        <v>184727.7</v>
      </c>
      <c r="K1757" t="b">
        <f t="shared" si="135"/>
        <v>1</v>
      </c>
      <c r="L1757" t="b">
        <f t="shared" si="136"/>
        <v>1</v>
      </c>
      <c r="M1757" t="b">
        <f t="shared" si="137"/>
        <v>1</v>
      </c>
      <c r="N1757" t="b">
        <f t="shared" si="138"/>
        <v>1</v>
      </c>
      <c r="O1757" s="13">
        <f t="shared" si="139"/>
        <v>0</v>
      </c>
    </row>
    <row r="1758" spans="1:15" ht="40.799999999999997" hidden="1" x14ac:dyDescent="0.3">
      <c r="A1758" s="1" t="s">
        <v>473</v>
      </c>
      <c r="B1758" s="1" t="s">
        <v>1406</v>
      </c>
      <c r="C1758" s="1" t="s">
        <v>193</v>
      </c>
      <c r="D1758" s="2" t="s">
        <v>1534</v>
      </c>
      <c r="E1758" s="3">
        <v>184727.69999999998</v>
      </c>
      <c r="F1758" s="8" t="s">
        <v>473</v>
      </c>
      <c r="G1758" s="9" t="s">
        <v>1406</v>
      </c>
      <c r="H1758" s="9" t="s">
        <v>193</v>
      </c>
      <c r="I1758" s="10" t="s">
        <v>1534</v>
      </c>
      <c r="J1758" s="11">
        <v>184727.7</v>
      </c>
      <c r="K1758" t="b">
        <f t="shared" si="135"/>
        <v>1</v>
      </c>
      <c r="L1758" t="b">
        <f t="shared" si="136"/>
        <v>1</v>
      </c>
      <c r="M1758" t="b">
        <f t="shared" si="137"/>
        <v>1</v>
      </c>
      <c r="N1758" t="b">
        <f t="shared" si="138"/>
        <v>1</v>
      </c>
      <c r="O1758" s="13">
        <f t="shared" si="139"/>
        <v>0</v>
      </c>
    </row>
    <row r="1759" spans="1:15" ht="91.8" hidden="1" x14ac:dyDescent="0.3">
      <c r="A1759" s="1" t="s">
        <v>473</v>
      </c>
      <c r="B1759" s="1" t="s">
        <v>1406</v>
      </c>
      <c r="C1759" s="1" t="s">
        <v>479</v>
      </c>
      <c r="D1759" s="2" t="s">
        <v>1703</v>
      </c>
      <c r="E1759" s="3">
        <v>172440.3</v>
      </c>
      <c r="F1759" s="8" t="s">
        <v>473</v>
      </c>
      <c r="G1759" s="9" t="s">
        <v>1406</v>
      </c>
      <c r="H1759" s="9" t="s">
        <v>479</v>
      </c>
      <c r="I1759" s="10" t="s">
        <v>1703</v>
      </c>
      <c r="J1759" s="11">
        <v>172440.3</v>
      </c>
      <c r="K1759" t="b">
        <f t="shared" si="135"/>
        <v>1</v>
      </c>
      <c r="L1759" t="b">
        <f t="shared" si="136"/>
        <v>1</v>
      </c>
      <c r="M1759" t="b">
        <f t="shared" si="137"/>
        <v>1</v>
      </c>
      <c r="N1759" t="b">
        <f t="shared" si="138"/>
        <v>1</v>
      </c>
      <c r="O1759" s="13">
        <f t="shared" si="139"/>
        <v>0</v>
      </c>
    </row>
    <row r="1760" spans="1:15" ht="40.799999999999997" hidden="1" x14ac:dyDescent="0.3">
      <c r="A1760" s="1" t="s">
        <v>473</v>
      </c>
      <c r="B1760" s="1" t="s">
        <v>1406</v>
      </c>
      <c r="C1760" s="1" t="s">
        <v>474</v>
      </c>
      <c r="D1760" s="2" t="s">
        <v>788</v>
      </c>
      <c r="E1760" s="3">
        <v>172440.3</v>
      </c>
      <c r="F1760" s="8" t="s">
        <v>473</v>
      </c>
      <c r="G1760" s="9" t="s">
        <v>1406</v>
      </c>
      <c r="H1760" s="9" t="s">
        <v>474</v>
      </c>
      <c r="I1760" s="10" t="s">
        <v>788</v>
      </c>
      <c r="J1760" s="11">
        <v>172440.3</v>
      </c>
      <c r="K1760" t="b">
        <f t="shared" si="135"/>
        <v>1</v>
      </c>
      <c r="L1760" t="b">
        <f t="shared" si="136"/>
        <v>1</v>
      </c>
      <c r="M1760" t="b">
        <f t="shared" si="137"/>
        <v>1</v>
      </c>
      <c r="N1760" t="b">
        <f t="shared" si="138"/>
        <v>1</v>
      </c>
      <c r="O1760" s="13">
        <f t="shared" si="139"/>
        <v>0</v>
      </c>
    </row>
    <row r="1761" spans="1:15" ht="61.2" hidden="1" x14ac:dyDescent="0.3">
      <c r="A1761" s="1" t="s">
        <v>473</v>
      </c>
      <c r="B1761" s="1" t="s">
        <v>1406</v>
      </c>
      <c r="C1761" s="1" t="s">
        <v>194</v>
      </c>
      <c r="D1761" s="2" t="s">
        <v>1535</v>
      </c>
      <c r="E1761" s="3">
        <v>3909</v>
      </c>
      <c r="F1761" s="8" t="s">
        <v>473</v>
      </c>
      <c r="G1761" s="9" t="s">
        <v>1406</v>
      </c>
      <c r="H1761" s="9" t="s">
        <v>194</v>
      </c>
      <c r="I1761" s="10" t="s">
        <v>1535</v>
      </c>
      <c r="J1761" s="11">
        <v>3909</v>
      </c>
      <c r="K1761" t="b">
        <f t="shared" si="135"/>
        <v>1</v>
      </c>
      <c r="L1761" t="b">
        <f t="shared" si="136"/>
        <v>1</v>
      </c>
      <c r="M1761" t="b">
        <f t="shared" si="137"/>
        <v>1</v>
      </c>
      <c r="N1761" t="b">
        <f t="shared" si="138"/>
        <v>1</v>
      </c>
      <c r="O1761" s="13">
        <f t="shared" si="139"/>
        <v>0</v>
      </c>
    </row>
    <row r="1762" spans="1:15" ht="30.6" hidden="1" x14ac:dyDescent="0.3">
      <c r="A1762" s="1" t="s">
        <v>473</v>
      </c>
      <c r="B1762" s="1" t="s">
        <v>1406</v>
      </c>
      <c r="C1762" s="1" t="s">
        <v>476</v>
      </c>
      <c r="D1762" s="2" t="s">
        <v>790</v>
      </c>
      <c r="E1762" s="3">
        <v>397.5</v>
      </c>
      <c r="F1762" s="8" t="s">
        <v>473</v>
      </c>
      <c r="G1762" s="9" t="s">
        <v>1406</v>
      </c>
      <c r="H1762" s="9" t="s">
        <v>476</v>
      </c>
      <c r="I1762" s="10" t="s">
        <v>790</v>
      </c>
      <c r="J1762" s="11">
        <v>397.5</v>
      </c>
      <c r="K1762" t="b">
        <f t="shared" si="135"/>
        <v>1</v>
      </c>
      <c r="L1762" t="b">
        <f t="shared" si="136"/>
        <v>1</v>
      </c>
      <c r="M1762" t="b">
        <f t="shared" si="137"/>
        <v>1</v>
      </c>
      <c r="N1762" t="b">
        <f t="shared" si="138"/>
        <v>1</v>
      </c>
      <c r="O1762" s="13">
        <f t="shared" si="139"/>
        <v>0</v>
      </c>
    </row>
    <row r="1763" spans="1:15" ht="96" hidden="1" x14ac:dyDescent="0.3">
      <c r="A1763" s="1" t="s">
        <v>473</v>
      </c>
      <c r="B1763" s="1" t="s">
        <v>1406</v>
      </c>
      <c r="C1763" s="1" t="s">
        <v>477</v>
      </c>
      <c r="D1763" s="2" t="s">
        <v>1267</v>
      </c>
      <c r="E1763" s="3">
        <v>3511.5</v>
      </c>
      <c r="F1763" s="8" t="s">
        <v>473</v>
      </c>
      <c r="G1763" s="9" t="s">
        <v>1406</v>
      </c>
      <c r="H1763" s="9" t="s">
        <v>477</v>
      </c>
      <c r="I1763" s="10" t="s">
        <v>1267</v>
      </c>
      <c r="J1763" s="11">
        <v>3511.5</v>
      </c>
      <c r="K1763" t="b">
        <f t="shared" si="135"/>
        <v>1</v>
      </c>
      <c r="L1763" t="b">
        <f t="shared" si="136"/>
        <v>1</v>
      </c>
      <c r="M1763" t="b">
        <f t="shared" si="137"/>
        <v>1</v>
      </c>
      <c r="N1763" t="b">
        <f t="shared" si="138"/>
        <v>1</v>
      </c>
      <c r="O1763" s="13">
        <f t="shared" si="139"/>
        <v>0</v>
      </c>
    </row>
    <row r="1764" spans="1:15" ht="91.8" hidden="1" x14ac:dyDescent="0.3">
      <c r="A1764" s="1" t="s">
        <v>473</v>
      </c>
      <c r="B1764" s="1" t="s">
        <v>1406</v>
      </c>
      <c r="C1764" s="1" t="s">
        <v>480</v>
      </c>
      <c r="D1764" s="2" t="s">
        <v>1704</v>
      </c>
      <c r="E1764" s="3">
        <v>8378.4</v>
      </c>
      <c r="F1764" s="8" t="s">
        <v>473</v>
      </c>
      <c r="G1764" s="9" t="s">
        <v>1406</v>
      </c>
      <c r="H1764" s="9" t="s">
        <v>480</v>
      </c>
      <c r="I1764" s="10" t="s">
        <v>1704</v>
      </c>
      <c r="J1764" s="11">
        <v>8378.4</v>
      </c>
      <c r="K1764" t="b">
        <f t="shared" si="135"/>
        <v>1</v>
      </c>
      <c r="L1764" t="b">
        <f t="shared" si="136"/>
        <v>1</v>
      </c>
      <c r="M1764" t="b">
        <f t="shared" si="137"/>
        <v>1</v>
      </c>
      <c r="N1764" t="b">
        <f t="shared" si="138"/>
        <v>1</v>
      </c>
      <c r="O1764" s="13">
        <f t="shared" si="139"/>
        <v>0</v>
      </c>
    </row>
    <row r="1765" spans="1:15" ht="61.2" hidden="1" x14ac:dyDescent="0.3">
      <c r="A1765" s="1" t="s">
        <v>473</v>
      </c>
      <c r="B1765" s="1" t="s">
        <v>1406</v>
      </c>
      <c r="C1765" s="1" t="s">
        <v>478</v>
      </c>
      <c r="D1765" s="2" t="s">
        <v>1010</v>
      </c>
      <c r="E1765" s="3">
        <v>8378.4</v>
      </c>
      <c r="F1765" s="8" t="s">
        <v>473</v>
      </c>
      <c r="G1765" s="9" t="s">
        <v>1406</v>
      </c>
      <c r="H1765" s="9" t="s">
        <v>478</v>
      </c>
      <c r="I1765" s="10" t="s">
        <v>1010</v>
      </c>
      <c r="J1765" s="11">
        <v>8378.4</v>
      </c>
      <c r="K1765" t="b">
        <f t="shared" si="135"/>
        <v>1</v>
      </c>
      <c r="L1765" t="b">
        <f t="shared" si="136"/>
        <v>1</v>
      </c>
      <c r="M1765" t="b">
        <f t="shared" si="137"/>
        <v>1</v>
      </c>
      <c r="N1765" t="b">
        <f t="shared" si="138"/>
        <v>1</v>
      </c>
      <c r="O1765" s="13">
        <f t="shared" si="139"/>
        <v>0</v>
      </c>
    </row>
    <row r="1766" spans="1:15" ht="51" hidden="1" x14ac:dyDescent="0.3">
      <c r="A1766" s="1" t="s">
        <v>473</v>
      </c>
      <c r="B1766" s="1" t="s">
        <v>1425</v>
      </c>
      <c r="C1766" s="1" t="s">
        <v>62</v>
      </c>
      <c r="D1766" s="2" t="s">
        <v>1196</v>
      </c>
      <c r="E1766" s="3">
        <v>105465.2</v>
      </c>
      <c r="F1766" s="8" t="s">
        <v>473</v>
      </c>
      <c r="G1766" s="9" t="s">
        <v>1425</v>
      </c>
      <c r="H1766" s="9" t="s">
        <v>62</v>
      </c>
      <c r="I1766" s="10" t="s">
        <v>1196</v>
      </c>
      <c r="J1766" s="11">
        <v>105465.2</v>
      </c>
      <c r="K1766" t="b">
        <f t="shared" si="135"/>
        <v>1</v>
      </c>
      <c r="L1766" t="b">
        <f t="shared" si="136"/>
        <v>1</v>
      </c>
      <c r="M1766" t="b">
        <f t="shared" si="137"/>
        <v>1</v>
      </c>
      <c r="N1766" t="b">
        <f t="shared" si="138"/>
        <v>1</v>
      </c>
      <c r="O1766" s="13">
        <f t="shared" si="139"/>
        <v>0</v>
      </c>
    </row>
    <row r="1767" spans="1:15" ht="24" hidden="1" x14ac:dyDescent="0.3">
      <c r="A1767" s="1" t="s">
        <v>473</v>
      </c>
      <c r="B1767" s="1" t="s">
        <v>1425</v>
      </c>
      <c r="C1767" s="1" t="s">
        <v>63</v>
      </c>
      <c r="D1767" s="2" t="s">
        <v>115</v>
      </c>
      <c r="E1767" s="3">
        <v>105465.2</v>
      </c>
      <c r="F1767" s="8" t="s">
        <v>473</v>
      </c>
      <c r="G1767" s="9" t="s">
        <v>1425</v>
      </c>
      <c r="H1767" s="9" t="s">
        <v>63</v>
      </c>
      <c r="I1767" s="10" t="s">
        <v>115</v>
      </c>
      <c r="J1767" s="11">
        <v>105465.2</v>
      </c>
      <c r="K1767" t="b">
        <f t="shared" si="135"/>
        <v>1</v>
      </c>
      <c r="L1767" t="b">
        <f t="shared" si="136"/>
        <v>1</v>
      </c>
      <c r="M1767" t="b">
        <f t="shared" si="137"/>
        <v>1</v>
      </c>
      <c r="N1767" t="b">
        <f t="shared" si="138"/>
        <v>1</v>
      </c>
      <c r="O1767" s="13">
        <f t="shared" si="139"/>
        <v>0</v>
      </c>
    </row>
    <row r="1768" spans="1:15" ht="91.8" hidden="1" x14ac:dyDescent="0.3">
      <c r="A1768" s="1" t="s">
        <v>473</v>
      </c>
      <c r="B1768" s="1" t="s">
        <v>1425</v>
      </c>
      <c r="C1768" s="1" t="s">
        <v>481</v>
      </c>
      <c r="D1768" s="2" t="s">
        <v>1219</v>
      </c>
      <c r="E1768" s="3">
        <v>105465.2</v>
      </c>
      <c r="F1768" s="8" t="s">
        <v>473</v>
      </c>
      <c r="G1768" s="9" t="s">
        <v>1425</v>
      </c>
      <c r="H1768" s="9" t="s">
        <v>481</v>
      </c>
      <c r="I1768" s="10" t="s">
        <v>1219</v>
      </c>
      <c r="J1768" s="11">
        <v>105465.2</v>
      </c>
      <c r="K1768" t="b">
        <f t="shared" si="135"/>
        <v>1</v>
      </c>
      <c r="L1768" t="b">
        <f t="shared" si="136"/>
        <v>1</v>
      </c>
      <c r="M1768" t="b">
        <f t="shared" si="137"/>
        <v>1</v>
      </c>
      <c r="N1768" t="b">
        <f t="shared" si="138"/>
        <v>1</v>
      </c>
      <c r="O1768" s="13">
        <f t="shared" si="139"/>
        <v>0</v>
      </c>
    </row>
    <row r="1769" spans="1:15" ht="71.400000000000006" hidden="1" x14ac:dyDescent="0.3">
      <c r="A1769" s="1" t="s">
        <v>473</v>
      </c>
      <c r="B1769" s="1" t="s">
        <v>1410</v>
      </c>
      <c r="C1769" s="1" t="s">
        <v>167</v>
      </c>
      <c r="D1769" s="2" t="s">
        <v>1520</v>
      </c>
      <c r="E1769" s="3">
        <v>17012.900000000001</v>
      </c>
      <c r="F1769" s="8" t="s">
        <v>473</v>
      </c>
      <c r="G1769" s="9" t="s">
        <v>1410</v>
      </c>
      <c r="H1769" s="9" t="s">
        <v>167</v>
      </c>
      <c r="I1769" s="10" t="s">
        <v>1520</v>
      </c>
      <c r="J1769" s="11">
        <v>17012.900000000001</v>
      </c>
      <c r="K1769" t="b">
        <f t="shared" si="135"/>
        <v>1</v>
      </c>
      <c r="L1769" t="b">
        <f t="shared" si="136"/>
        <v>1</v>
      </c>
      <c r="M1769" t="b">
        <f t="shared" si="137"/>
        <v>1</v>
      </c>
      <c r="N1769" t="b">
        <f t="shared" si="138"/>
        <v>1</v>
      </c>
      <c r="O1769" s="13">
        <f t="shared" si="139"/>
        <v>0</v>
      </c>
    </row>
    <row r="1770" spans="1:15" ht="91.8" hidden="1" x14ac:dyDescent="0.3">
      <c r="A1770" s="1" t="s">
        <v>473</v>
      </c>
      <c r="B1770" s="1" t="s">
        <v>1410</v>
      </c>
      <c r="C1770" s="1" t="s">
        <v>221</v>
      </c>
      <c r="D1770" s="2" t="s">
        <v>1543</v>
      </c>
      <c r="E1770" s="3">
        <v>17012.900000000001</v>
      </c>
      <c r="F1770" s="8" t="s">
        <v>473</v>
      </c>
      <c r="G1770" s="9" t="s">
        <v>1410</v>
      </c>
      <c r="H1770" s="9" t="s">
        <v>221</v>
      </c>
      <c r="I1770" s="10" t="s">
        <v>1543</v>
      </c>
      <c r="J1770" s="11">
        <v>17012.900000000001</v>
      </c>
      <c r="K1770" t="b">
        <f t="shared" si="135"/>
        <v>1</v>
      </c>
      <c r="L1770" t="b">
        <f t="shared" si="136"/>
        <v>1</v>
      </c>
      <c r="M1770" t="b">
        <f t="shared" si="137"/>
        <v>1</v>
      </c>
      <c r="N1770" t="b">
        <f t="shared" si="138"/>
        <v>1</v>
      </c>
      <c r="O1770" s="13">
        <f t="shared" si="139"/>
        <v>0</v>
      </c>
    </row>
    <row r="1771" spans="1:15" ht="72" hidden="1" x14ac:dyDescent="0.3">
      <c r="A1771" s="1" t="s">
        <v>473</v>
      </c>
      <c r="B1771" s="1" t="s">
        <v>1410</v>
      </c>
      <c r="C1771" s="1" t="s">
        <v>225</v>
      </c>
      <c r="D1771" s="2" t="s">
        <v>1545</v>
      </c>
      <c r="E1771" s="3">
        <v>16725.5</v>
      </c>
      <c r="F1771" s="8" t="s">
        <v>473</v>
      </c>
      <c r="G1771" s="9" t="s">
        <v>1410</v>
      </c>
      <c r="H1771" s="9" t="s">
        <v>225</v>
      </c>
      <c r="I1771" s="10" t="s">
        <v>1545</v>
      </c>
      <c r="J1771" s="11">
        <v>16725.5</v>
      </c>
      <c r="K1771" t="b">
        <f t="shared" si="135"/>
        <v>1</v>
      </c>
      <c r="L1771" t="b">
        <f t="shared" si="136"/>
        <v>1</v>
      </c>
      <c r="M1771" t="b">
        <f t="shared" si="137"/>
        <v>1</v>
      </c>
      <c r="N1771" t="b">
        <f t="shared" si="138"/>
        <v>1</v>
      </c>
      <c r="O1771" s="13">
        <f t="shared" si="139"/>
        <v>0</v>
      </c>
    </row>
    <row r="1772" spans="1:15" ht="163.19999999999999" hidden="1" x14ac:dyDescent="0.3">
      <c r="A1772" s="1" t="s">
        <v>473</v>
      </c>
      <c r="B1772" s="1" t="s">
        <v>1410</v>
      </c>
      <c r="C1772" s="1" t="s">
        <v>482</v>
      </c>
      <c r="D1772" s="2" t="s">
        <v>772</v>
      </c>
      <c r="E1772" s="3">
        <v>8093.4</v>
      </c>
      <c r="F1772" s="8" t="s">
        <v>473</v>
      </c>
      <c r="G1772" s="9" t="s">
        <v>1410</v>
      </c>
      <c r="H1772" s="9" t="s">
        <v>482</v>
      </c>
      <c r="I1772" s="12" t="s">
        <v>772</v>
      </c>
      <c r="J1772" s="11">
        <v>8093.4</v>
      </c>
      <c r="K1772" t="b">
        <f t="shared" si="135"/>
        <v>1</v>
      </c>
      <c r="L1772" t="b">
        <f t="shared" si="136"/>
        <v>1</v>
      </c>
      <c r="M1772" t="b">
        <f t="shared" si="137"/>
        <v>1</v>
      </c>
      <c r="N1772" t="b">
        <f t="shared" si="138"/>
        <v>1</v>
      </c>
      <c r="O1772" s="13">
        <f t="shared" si="139"/>
        <v>0</v>
      </c>
    </row>
    <row r="1773" spans="1:15" ht="102" hidden="1" x14ac:dyDescent="0.3">
      <c r="A1773" s="1" t="s">
        <v>473</v>
      </c>
      <c r="B1773" s="1" t="s">
        <v>1410</v>
      </c>
      <c r="C1773" s="1" t="s">
        <v>484</v>
      </c>
      <c r="D1773" s="2" t="s">
        <v>773</v>
      </c>
      <c r="E1773" s="3">
        <v>4034.4</v>
      </c>
      <c r="F1773" s="8" t="s">
        <v>473</v>
      </c>
      <c r="G1773" s="9" t="s">
        <v>1410</v>
      </c>
      <c r="H1773" s="9" t="s">
        <v>484</v>
      </c>
      <c r="I1773" s="10" t="s">
        <v>773</v>
      </c>
      <c r="J1773" s="11">
        <v>4034.4</v>
      </c>
      <c r="K1773" t="b">
        <f t="shared" si="135"/>
        <v>1</v>
      </c>
      <c r="L1773" t="b">
        <f t="shared" si="136"/>
        <v>1</v>
      </c>
      <c r="M1773" t="b">
        <f t="shared" si="137"/>
        <v>1</v>
      </c>
      <c r="N1773" t="b">
        <f t="shared" si="138"/>
        <v>1</v>
      </c>
      <c r="O1773" s="13">
        <f t="shared" si="139"/>
        <v>0</v>
      </c>
    </row>
    <row r="1774" spans="1:15" ht="61.2" hidden="1" x14ac:dyDescent="0.3">
      <c r="A1774" s="1" t="s">
        <v>473</v>
      </c>
      <c r="B1774" s="1" t="s">
        <v>1410</v>
      </c>
      <c r="C1774" s="1" t="s">
        <v>485</v>
      </c>
      <c r="D1774" s="2" t="s">
        <v>775</v>
      </c>
      <c r="E1774" s="3">
        <v>4597.7</v>
      </c>
      <c r="F1774" s="8" t="s">
        <v>473</v>
      </c>
      <c r="G1774" s="9" t="s">
        <v>1410</v>
      </c>
      <c r="H1774" s="9" t="s">
        <v>485</v>
      </c>
      <c r="I1774" s="10" t="s">
        <v>775</v>
      </c>
      <c r="J1774" s="11">
        <v>4597.7</v>
      </c>
      <c r="K1774" t="b">
        <f t="shared" si="135"/>
        <v>1</v>
      </c>
      <c r="L1774" t="b">
        <f t="shared" si="136"/>
        <v>1</v>
      </c>
      <c r="M1774" t="b">
        <f t="shared" si="137"/>
        <v>1</v>
      </c>
      <c r="N1774" t="b">
        <f t="shared" si="138"/>
        <v>1</v>
      </c>
      <c r="O1774" s="13">
        <f t="shared" si="139"/>
        <v>0</v>
      </c>
    </row>
    <row r="1775" spans="1:15" ht="81.599999999999994" hidden="1" x14ac:dyDescent="0.3">
      <c r="A1775" s="1" t="s">
        <v>473</v>
      </c>
      <c r="B1775" s="1" t="s">
        <v>1410</v>
      </c>
      <c r="C1775" s="1" t="s">
        <v>222</v>
      </c>
      <c r="D1775" s="2" t="s">
        <v>1544</v>
      </c>
      <c r="E1775" s="3">
        <v>287.39999999999998</v>
      </c>
      <c r="F1775" s="8" t="s">
        <v>473</v>
      </c>
      <c r="G1775" s="9" t="s">
        <v>1410</v>
      </c>
      <c r="H1775" s="9" t="s">
        <v>222</v>
      </c>
      <c r="I1775" s="10" t="s">
        <v>1544</v>
      </c>
      <c r="J1775" s="11">
        <v>287.39999999999998</v>
      </c>
      <c r="K1775" t="b">
        <f t="shared" si="135"/>
        <v>1</v>
      </c>
      <c r="L1775" t="b">
        <f t="shared" si="136"/>
        <v>1</v>
      </c>
      <c r="M1775" t="b">
        <f t="shared" si="137"/>
        <v>1</v>
      </c>
      <c r="N1775" t="b">
        <f t="shared" si="138"/>
        <v>1</v>
      </c>
      <c r="O1775" s="13">
        <f t="shared" si="139"/>
        <v>0</v>
      </c>
    </row>
    <row r="1776" spans="1:15" ht="30.6" hidden="1" x14ac:dyDescent="0.3">
      <c r="A1776" s="1" t="s">
        <v>473</v>
      </c>
      <c r="B1776" s="1" t="s">
        <v>1410</v>
      </c>
      <c r="C1776" s="1" t="s">
        <v>486</v>
      </c>
      <c r="D1776" s="2" t="s">
        <v>1705</v>
      </c>
      <c r="E1776" s="3">
        <v>287.39999999999998</v>
      </c>
      <c r="F1776" s="8" t="s">
        <v>473</v>
      </c>
      <c r="G1776" s="9" t="s">
        <v>1410</v>
      </c>
      <c r="H1776" s="9" t="s">
        <v>486</v>
      </c>
      <c r="I1776" s="10" t="s">
        <v>1705</v>
      </c>
      <c r="J1776" s="11">
        <v>287.39999999999998</v>
      </c>
      <c r="K1776" t="b">
        <f t="shared" si="135"/>
        <v>1</v>
      </c>
      <c r="L1776" t="b">
        <f t="shared" si="136"/>
        <v>1</v>
      </c>
      <c r="M1776" t="b">
        <f t="shared" si="137"/>
        <v>1</v>
      </c>
      <c r="N1776" t="b">
        <f t="shared" si="138"/>
        <v>1</v>
      </c>
      <c r="O1776" s="13">
        <f t="shared" si="139"/>
        <v>0</v>
      </c>
    </row>
    <row r="1777" spans="1:15" ht="71.400000000000006" hidden="1" x14ac:dyDescent="0.3">
      <c r="A1777" s="1" t="s">
        <v>473</v>
      </c>
      <c r="B1777" s="1" t="s">
        <v>1415</v>
      </c>
      <c r="C1777" s="1" t="s">
        <v>167</v>
      </c>
      <c r="D1777" s="2" t="s">
        <v>1520</v>
      </c>
      <c r="E1777" s="3">
        <v>17811.799999999996</v>
      </c>
      <c r="F1777" s="8" t="s">
        <v>473</v>
      </c>
      <c r="G1777" s="9" t="s">
        <v>1415</v>
      </c>
      <c r="H1777" s="9" t="s">
        <v>167</v>
      </c>
      <c r="I1777" s="10" t="s">
        <v>1520</v>
      </c>
      <c r="J1777" s="11">
        <v>17811.8</v>
      </c>
      <c r="K1777" t="b">
        <f t="shared" si="135"/>
        <v>1</v>
      </c>
      <c r="L1777" t="b">
        <f t="shared" si="136"/>
        <v>1</v>
      </c>
      <c r="M1777" t="b">
        <f t="shared" si="137"/>
        <v>1</v>
      </c>
      <c r="N1777" t="b">
        <f t="shared" si="138"/>
        <v>1</v>
      </c>
      <c r="O1777" s="13">
        <f t="shared" si="139"/>
        <v>0</v>
      </c>
    </row>
    <row r="1778" spans="1:15" ht="91.8" hidden="1" x14ac:dyDescent="0.3">
      <c r="A1778" s="1" t="s">
        <v>473</v>
      </c>
      <c r="B1778" s="1" t="s">
        <v>1415</v>
      </c>
      <c r="C1778" s="1" t="s">
        <v>221</v>
      </c>
      <c r="D1778" s="2" t="s">
        <v>1543</v>
      </c>
      <c r="E1778" s="3">
        <v>9666.7999999999993</v>
      </c>
      <c r="F1778" s="8" t="s">
        <v>473</v>
      </c>
      <c r="G1778" s="9" t="s">
        <v>1415</v>
      </c>
      <c r="H1778" s="9" t="s">
        <v>221</v>
      </c>
      <c r="I1778" s="10" t="s">
        <v>1543</v>
      </c>
      <c r="J1778" s="11">
        <v>9666.7999999999993</v>
      </c>
      <c r="K1778" t="b">
        <f t="shared" si="135"/>
        <v>1</v>
      </c>
      <c r="L1778" t="b">
        <f t="shared" si="136"/>
        <v>1</v>
      </c>
      <c r="M1778" t="b">
        <f t="shared" si="137"/>
        <v>1</v>
      </c>
      <c r="N1778" t="b">
        <f t="shared" si="138"/>
        <v>1</v>
      </c>
      <c r="O1778" s="13">
        <f t="shared" si="139"/>
        <v>0</v>
      </c>
    </row>
    <row r="1779" spans="1:15" ht="72" hidden="1" x14ac:dyDescent="0.3">
      <c r="A1779" s="1" t="s">
        <v>473</v>
      </c>
      <c r="B1779" s="1" t="s">
        <v>1415</v>
      </c>
      <c r="C1779" s="1" t="s">
        <v>225</v>
      </c>
      <c r="D1779" s="2" t="s">
        <v>1545</v>
      </c>
      <c r="E1779" s="3">
        <v>8022.8</v>
      </c>
      <c r="F1779" s="8" t="s">
        <v>473</v>
      </c>
      <c r="G1779" s="9" t="s">
        <v>1415</v>
      </c>
      <c r="H1779" s="9" t="s">
        <v>225</v>
      </c>
      <c r="I1779" s="10" t="s">
        <v>1545</v>
      </c>
      <c r="J1779" s="11">
        <v>8022.8</v>
      </c>
      <c r="K1779" t="b">
        <f t="shared" si="135"/>
        <v>1</v>
      </c>
      <c r="L1779" t="b">
        <f t="shared" si="136"/>
        <v>1</v>
      </c>
      <c r="M1779" t="b">
        <f t="shared" si="137"/>
        <v>1</v>
      </c>
      <c r="N1779" t="b">
        <f t="shared" si="138"/>
        <v>1</v>
      </c>
      <c r="O1779" s="13">
        <f t="shared" si="139"/>
        <v>0</v>
      </c>
    </row>
    <row r="1780" spans="1:15" ht="71.400000000000006" hidden="1" x14ac:dyDescent="0.3">
      <c r="A1780" s="1" t="s">
        <v>473</v>
      </c>
      <c r="B1780" s="1" t="s">
        <v>1415</v>
      </c>
      <c r="C1780" s="1" t="s">
        <v>487</v>
      </c>
      <c r="D1780" s="2" t="s">
        <v>1706</v>
      </c>
      <c r="E1780" s="3">
        <v>895.5</v>
      </c>
      <c r="F1780" s="8" t="s">
        <v>473</v>
      </c>
      <c r="G1780" s="9" t="s">
        <v>1415</v>
      </c>
      <c r="H1780" s="9" t="s">
        <v>487</v>
      </c>
      <c r="I1780" s="10" t="s">
        <v>1706</v>
      </c>
      <c r="J1780" s="11">
        <v>895.5</v>
      </c>
      <c r="K1780" t="b">
        <f t="shared" si="135"/>
        <v>1</v>
      </c>
      <c r="L1780" t="b">
        <f t="shared" si="136"/>
        <v>1</v>
      </c>
      <c r="M1780" t="b">
        <f t="shared" si="137"/>
        <v>1</v>
      </c>
      <c r="N1780" t="b">
        <f t="shared" si="138"/>
        <v>1</v>
      </c>
      <c r="O1780" s="13">
        <f t="shared" si="139"/>
        <v>0</v>
      </c>
    </row>
    <row r="1781" spans="1:15" ht="163.19999999999999" hidden="1" x14ac:dyDescent="0.3">
      <c r="A1781" s="1" t="s">
        <v>473</v>
      </c>
      <c r="B1781" s="1" t="s">
        <v>1415</v>
      </c>
      <c r="C1781" s="1" t="s">
        <v>482</v>
      </c>
      <c r="D1781" s="2" t="s">
        <v>772</v>
      </c>
      <c r="E1781" s="3">
        <v>35.200000000000003</v>
      </c>
      <c r="F1781" s="8" t="s">
        <v>473</v>
      </c>
      <c r="G1781" s="9" t="s">
        <v>1415</v>
      </c>
      <c r="H1781" s="9" t="s">
        <v>482</v>
      </c>
      <c r="I1781" s="12" t="s">
        <v>772</v>
      </c>
      <c r="J1781" s="11">
        <v>35.200000000000003</v>
      </c>
      <c r="K1781" t="b">
        <f t="shared" si="135"/>
        <v>1</v>
      </c>
      <c r="L1781" t="b">
        <f t="shared" si="136"/>
        <v>1</v>
      </c>
      <c r="M1781" t="b">
        <f t="shared" si="137"/>
        <v>1</v>
      </c>
      <c r="N1781" t="b">
        <f t="shared" si="138"/>
        <v>1</v>
      </c>
      <c r="O1781" s="13">
        <f t="shared" si="139"/>
        <v>0</v>
      </c>
    </row>
    <row r="1782" spans="1:15" ht="102" hidden="1" x14ac:dyDescent="0.3">
      <c r="A1782" s="1" t="s">
        <v>473</v>
      </c>
      <c r="B1782" s="1" t="s">
        <v>1415</v>
      </c>
      <c r="C1782" s="1" t="s">
        <v>484</v>
      </c>
      <c r="D1782" s="2" t="s">
        <v>773</v>
      </c>
      <c r="E1782" s="3">
        <v>17.600000000000001</v>
      </c>
      <c r="F1782" s="8" t="s">
        <v>473</v>
      </c>
      <c r="G1782" s="9" t="s">
        <v>1415</v>
      </c>
      <c r="H1782" s="9" t="s">
        <v>484</v>
      </c>
      <c r="I1782" s="10" t="s">
        <v>773</v>
      </c>
      <c r="J1782" s="11">
        <v>17.600000000000001</v>
      </c>
      <c r="K1782" t="b">
        <f t="shared" si="135"/>
        <v>1</v>
      </c>
      <c r="L1782" t="b">
        <f t="shared" si="136"/>
        <v>1</v>
      </c>
      <c r="M1782" t="b">
        <f t="shared" si="137"/>
        <v>1</v>
      </c>
      <c r="N1782" t="b">
        <f t="shared" si="138"/>
        <v>1</v>
      </c>
      <c r="O1782" s="13">
        <f t="shared" si="139"/>
        <v>0</v>
      </c>
    </row>
    <row r="1783" spans="1:15" ht="24" hidden="1" x14ac:dyDescent="0.3">
      <c r="A1783" s="1" t="s">
        <v>473</v>
      </c>
      <c r="B1783" s="1" t="s">
        <v>1415</v>
      </c>
      <c r="C1783" s="1" t="s">
        <v>488</v>
      </c>
      <c r="D1783" s="2" t="s">
        <v>774</v>
      </c>
      <c r="E1783" s="3">
        <v>7074.5</v>
      </c>
      <c r="F1783" s="8" t="s">
        <v>473</v>
      </c>
      <c r="G1783" s="9" t="s">
        <v>1415</v>
      </c>
      <c r="H1783" s="9" t="s">
        <v>488</v>
      </c>
      <c r="I1783" s="10" t="s">
        <v>774</v>
      </c>
      <c r="J1783" s="11">
        <v>7074.5</v>
      </c>
      <c r="K1783" t="b">
        <f t="shared" si="135"/>
        <v>1</v>
      </c>
      <c r="L1783" t="b">
        <f t="shared" si="136"/>
        <v>1</v>
      </c>
      <c r="M1783" t="b">
        <f t="shared" si="137"/>
        <v>1</v>
      </c>
      <c r="N1783" t="b">
        <f t="shared" si="138"/>
        <v>1</v>
      </c>
      <c r="O1783" s="13">
        <f t="shared" si="139"/>
        <v>0</v>
      </c>
    </row>
    <row r="1784" spans="1:15" ht="81.599999999999994" hidden="1" x14ac:dyDescent="0.3">
      <c r="A1784" s="1" t="s">
        <v>473</v>
      </c>
      <c r="B1784" s="1" t="s">
        <v>1415</v>
      </c>
      <c r="C1784" s="1" t="s">
        <v>222</v>
      </c>
      <c r="D1784" s="2" t="s">
        <v>1544</v>
      </c>
      <c r="E1784" s="3">
        <v>1644</v>
      </c>
      <c r="F1784" s="8" t="s">
        <v>473</v>
      </c>
      <c r="G1784" s="9" t="s">
        <v>1415</v>
      </c>
      <c r="H1784" s="9" t="s">
        <v>222</v>
      </c>
      <c r="I1784" s="10" t="s">
        <v>1544</v>
      </c>
      <c r="J1784" s="11">
        <v>1644</v>
      </c>
      <c r="K1784" t="b">
        <f t="shared" si="135"/>
        <v>1</v>
      </c>
      <c r="L1784" t="b">
        <f t="shared" si="136"/>
        <v>1</v>
      </c>
      <c r="M1784" t="b">
        <f t="shared" si="137"/>
        <v>1</v>
      </c>
      <c r="N1784" t="b">
        <f t="shared" si="138"/>
        <v>1</v>
      </c>
      <c r="O1784" s="13">
        <f t="shared" si="139"/>
        <v>0</v>
      </c>
    </row>
    <row r="1785" spans="1:15" ht="40.799999999999997" hidden="1" x14ac:dyDescent="0.3">
      <c r="A1785" s="1" t="s">
        <v>473</v>
      </c>
      <c r="B1785" s="1" t="s">
        <v>1415</v>
      </c>
      <c r="C1785" s="1" t="s">
        <v>213</v>
      </c>
      <c r="D1785" s="2" t="s">
        <v>778</v>
      </c>
      <c r="E1785" s="3">
        <v>1462.1</v>
      </c>
      <c r="F1785" s="8" t="s">
        <v>473</v>
      </c>
      <c r="G1785" s="9" t="s">
        <v>1415</v>
      </c>
      <c r="H1785" s="9" t="s">
        <v>213</v>
      </c>
      <c r="I1785" s="10" t="s">
        <v>778</v>
      </c>
      <c r="J1785" s="11">
        <v>1462.1</v>
      </c>
      <c r="K1785" t="b">
        <f t="shared" si="135"/>
        <v>1</v>
      </c>
      <c r="L1785" t="b">
        <f t="shared" si="136"/>
        <v>1</v>
      </c>
      <c r="M1785" t="b">
        <f t="shared" si="137"/>
        <v>1</v>
      </c>
      <c r="N1785" t="b">
        <f t="shared" si="138"/>
        <v>1</v>
      </c>
      <c r="O1785" s="13">
        <f t="shared" si="139"/>
        <v>0</v>
      </c>
    </row>
    <row r="1786" spans="1:15" ht="102" hidden="1" x14ac:dyDescent="0.3">
      <c r="A1786" s="1" t="s">
        <v>473</v>
      </c>
      <c r="B1786" s="1" t="s">
        <v>1415</v>
      </c>
      <c r="C1786" s="1" t="s">
        <v>489</v>
      </c>
      <c r="D1786" s="2" t="s">
        <v>779</v>
      </c>
      <c r="E1786" s="3">
        <v>181.9</v>
      </c>
      <c r="F1786" s="8" t="s">
        <v>473</v>
      </c>
      <c r="G1786" s="9" t="s">
        <v>1415</v>
      </c>
      <c r="H1786" s="9" t="s">
        <v>489</v>
      </c>
      <c r="I1786" s="10" t="s">
        <v>779</v>
      </c>
      <c r="J1786" s="11">
        <v>181.9</v>
      </c>
      <c r="K1786" t="b">
        <f t="shared" si="135"/>
        <v>1</v>
      </c>
      <c r="L1786" t="b">
        <f t="shared" si="136"/>
        <v>1</v>
      </c>
      <c r="M1786" t="b">
        <f t="shared" si="137"/>
        <v>1</v>
      </c>
      <c r="N1786" t="b">
        <f t="shared" si="138"/>
        <v>1</v>
      </c>
      <c r="O1786" s="13">
        <f t="shared" si="139"/>
        <v>0</v>
      </c>
    </row>
    <row r="1787" spans="1:15" ht="51" hidden="1" x14ac:dyDescent="0.3">
      <c r="A1787" s="1" t="s">
        <v>473</v>
      </c>
      <c r="B1787" s="1" t="s">
        <v>1415</v>
      </c>
      <c r="C1787" s="1" t="s">
        <v>168</v>
      </c>
      <c r="D1787" s="2" t="s">
        <v>1521</v>
      </c>
      <c r="E1787" s="3">
        <v>1374.9</v>
      </c>
      <c r="F1787" s="8" t="s">
        <v>473</v>
      </c>
      <c r="G1787" s="9" t="s">
        <v>1415</v>
      </c>
      <c r="H1787" s="9" t="s">
        <v>168</v>
      </c>
      <c r="I1787" s="10" t="s">
        <v>1521</v>
      </c>
      <c r="J1787" s="11">
        <v>1374.9</v>
      </c>
      <c r="K1787" t="b">
        <f t="shared" si="135"/>
        <v>1</v>
      </c>
      <c r="L1787" t="b">
        <f t="shared" si="136"/>
        <v>1</v>
      </c>
      <c r="M1787" t="b">
        <f t="shared" si="137"/>
        <v>1</v>
      </c>
      <c r="N1787" t="b">
        <f t="shared" si="138"/>
        <v>1</v>
      </c>
      <c r="O1787" s="13">
        <f t="shared" si="139"/>
        <v>0</v>
      </c>
    </row>
    <row r="1788" spans="1:15" ht="122.4" hidden="1" x14ac:dyDescent="0.3">
      <c r="A1788" s="1" t="s">
        <v>473</v>
      </c>
      <c r="B1788" s="1" t="s">
        <v>1415</v>
      </c>
      <c r="C1788" s="1" t="s">
        <v>169</v>
      </c>
      <c r="D1788" s="2" t="s">
        <v>1522</v>
      </c>
      <c r="E1788" s="3">
        <v>1374.9</v>
      </c>
      <c r="F1788" s="8" t="s">
        <v>473</v>
      </c>
      <c r="G1788" s="9" t="s">
        <v>1415</v>
      </c>
      <c r="H1788" s="9" t="s">
        <v>169</v>
      </c>
      <c r="I1788" s="10" t="s">
        <v>1522</v>
      </c>
      <c r="J1788" s="11">
        <v>1374.9</v>
      </c>
      <c r="K1788" t="b">
        <f t="shared" si="135"/>
        <v>1</v>
      </c>
      <c r="L1788" t="b">
        <f t="shared" si="136"/>
        <v>1</v>
      </c>
      <c r="M1788" t="b">
        <f t="shared" si="137"/>
        <v>1</v>
      </c>
      <c r="N1788" t="b">
        <f t="shared" si="138"/>
        <v>1</v>
      </c>
      <c r="O1788" s="13">
        <f t="shared" si="139"/>
        <v>0</v>
      </c>
    </row>
    <row r="1789" spans="1:15" ht="30.6" hidden="1" x14ac:dyDescent="0.3">
      <c r="A1789" s="1" t="s">
        <v>473</v>
      </c>
      <c r="B1789" s="1" t="s">
        <v>1415</v>
      </c>
      <c r="C1789" s="1" t="s">
        <v>490</v>
      </c>
      <c r="D1789" s="2" t="s">
        <v>1249</v>
      </c>
      <c r="E1789" s="3">
        <v>1374.9</v>
      </c>
      <c r="F1789" s="8" t="s">
        <v>473</v>
      </c>
      <c r="G1789" s="9" t="s">
        <v>1415</v>
      </c>
      <c r="H1789" s="9" t="s">
        <v>490</v>
      </c>
      <c r="I1789" s="10" t="s">
        <v>1249</v>
      </c>
      <c r="J1789" s="11">
        <v>1374.9</v>
      </c>
      <c r="K1789" t="b">
        <f t="shared" si="135"/>
        <v>1</v>
      </c>
      <c r="L1789" t="b">
        <f t="shared" si="136"/>
        <v>1</v>
      </c>
      <c r="M1789" t="b">
        <f t="shared" si="137"/>
        <v>1</v>
      </c>
      <c r="N1789" t="b">
        <f t="shared" si="138"/>
        <v>1</v>
      </c>
      <c r="O1789" s="13">
        <f t="shared" si="139"/>
        <v>0</v>
      </c>
    </row>
    <row r="1790" spans="1:15" ht="61.2" hidden="1" x14ac:dyDescent="0.3">
      <c r="A1790" s="1" t="s">
        <v>473</v>
      </c>
      <c r="B1790" s="1" t="s">
        <v>1415</v>
      </c>
      <c r="C1790" s="1" t="s">
        <v>230</v>
      </c>
      <c r="D1790" s="2" t="s">
        <v>1572</v>
      </c>
      <c r="E1790" s="3">
        <v>1597.1999999999998</v>
      </c>
      <c r="F1790" s="8" t="s">
        <v>473</v>
      </c>
      <c r="G1790" s="9" t="s">
        <v>1415</v>
      </c>
      <c r="H1790" s="9" t="s">
        <v>230</v>
      </c>
      <c r="I1790" s="10" t="s">
        <v>1572</v>
      </c>
      <c r="J1790" s="11">
        <v>1597.2</v>
      </c>
      <c r="K1790" t="b">
        <f t="shared" si="135"/>
        <v>1</v>
      </c>
      <c r="L1790" t="b">
        <f t="shared" si="136"/>
        <v>1</v>
      </c>
      <c r="M1790" t="b">
        <f t="shared" si="137"/>
        <v>1</v>
      </c>
      <c r="N1790" t="b">
        <f t="shared" si="138"/>
        <v>1</v>
      </c>
      <c r="O1790" s="13">
        <f t="shared" si="139"/>
        <v>0</v>
      </c>
    </row>
    <row r="1791" spans="1:15" ht="72" hidden="1" x14ac:dyDescent="0.3">
      <c r="A1791" s="1" t="s">
        <v>473</v>
      </c>
      <c r="B1791" s="1" t="s">
        <v>1415</v>
      </c>
      <c r="C1791" s="1" t="s">
        <v>493</v>
      </c>
      <c r="D1791" s="2" t="s">
        <v>1707</v>
      </c>
      <c r="E1791" s="3">
        <v>1597.1999999999998</v>
      </c>
      <c r="F1791" s="8" t="s">
        <v>473</v>
      </c>
      <c r="G1791" s="9" t="s">
        <v>1415</v>
      </c>
      <c r="H1791" s="9" t="s">
        <v>493</v>
      </c>
      <c r="I1791" s="10" t="s">
        <v>1707</v>
      </c>
      <c r="J1791" s="11">
        <v>1597.2</v>
      </c>
      <c r="K1791" t="b">
        <f t="shared" si="135"/>
        <v>1</v>
      </c>
      <c r="L1791" t="b">
        <f t="shared" si="136"/>
        <v>1</v>
      </c>
      <c r="M1791" t="b">
        <f t="shared" si="137"/>
        <v>1</v>
      </c>
      <c r="N1791" t="b">
        <f t="shared" si="138"/>
        <v>1</v>
      </c>
      <c r="O1791" s="13">
        <f t="shared" si="139"/>
        <v>0</v>
      </c>
    </row>
    <row r="1792" spans="1:15" ht="60" hidden="1" x14ac:dyDescent="0.3">
      <c r="A1792" s="1" t="s">
        <v>473</v>
      </c>
      <c r="B1792" s="1" t="s">
        <v>1415</v>
      </c>
      <c r="C1792" s="1" t="s">
        <v>491</v>
      </c>
      <c r="D1792" s="2" t="s">
        <v>1257</v>
      </c>
      <c r="E1792" s="3">
        <v>1597.1999999999998</v>
      </c>
      <c r="F1792" s="8" t="s">
        <v>473</v>
      </c>
      <c r="G1792" s="9" t="s">
        <v>1415</v>
      </c>
      <c r="H1792" s="9" t="s">
        <v>491</v>
      </c>
      <c r="I1792" s="10" t="s">
        <v>1257</v>
      </c>
      <c r="J1792" s="11">
        <v>1597.2</v>
      </c>
      <c r="K1792" t="b">
        <f t="shared" si="135"/>
        <v>1</v>
      </c>
      <c r="L1792" t="b">
        <f t="shared" si="136"/>
        <v>1</v>
      </c>
      <c r="M1792" t="b">
        <f t="shared" si="137"/>
        <v>1</v>
      </c>
      <c r="N1792" t="b">
        <f t="shared" si="138"/>
        <v>1</v>
      </c>
      <c r="O1792" s="13">
        <f t="shared" si="139"/>
        <v>0</v>
      </c>
    </row>
    <row r="1793" spans="1:15" ht="40.799999999999997" hidden="1" x14ac:dyDescent="0.3">
      <c r="A1793" s="1" t="s">
        <v>473</v>
      </c>
      <c r="B1793" s="1" t="s">
        <v>1415</v>
      </c>
      <c r="C1793" s="1" t="s">
        <v>193</v>
      </c>
      <c r="D1793" s="2" t="s">
        <v>1534</v>
      </c>
      <c r="E1793" s="3">
        <v>5172.8999999999996</v>
      </c>
      <c r="F1793" s="8" t="s">
        <v>473</v>
      </c>
      <c r="G1793" s="9" t="s">
        <v>1415</v>
      </c>
      <c r="H1793" s="9" t="s">
        <v>193</v>
      </c>
      <c r="I1793" s="10" t="s">
        <v>1534</v>
      </c>
      <c r="J1793" s="11">
        <v>5172.8999999999996</v>
      </c>
      <c r="K1793" t="b">
        <f t="shared" si="135"/>
        <v>1</v>
      </c>
      <c r="L1793" t="b">
        <f t="shared" si="136"/>
        <v>1</v>
      </c>
      <c r="M1793" t="b">
        <f t="shared" si="137"/>
        <v>1</v>
      </c>
      <c r="N1793" t="b">
        <f t="shared" si="138"/>
        <v>1</v>
      </c>
      <c r="O1793" s="13">
        <f t="shared" si="139"/>
        <v>0</v>
      </c>
    </row>
    <row r="1794" spans="1:15" ht="91.8" hidden="1" x14ac:dyDescent="0.3">
      <c r="A1794" s="1" t="s">
        <v>473</v>
      </c>
      <c r="B1794" s="1" t="s">
        <v>1415</v>
      </c>
      <c r="C1794" s="1" t="s">
        <v>479</v>
      </c>
      <c r="D1794" s="2" t="s">
        <v>1703</v>
      </c>
      <c r="E1794" s="3">
        <v>5172.8999999999996</v>
      </c>
      <c r="F1794" s="8" t="s">
        <v>473</v>
      </c>
      <c r="G1794" s="9" t="s">
        <v>1415</v>
      </c>
      <c r="H1794" s="9" t="s">
        <v>479</v>
      </c>
      <c r="I1794" s="10" t="s">
        <v>1703</v>
      </c>
      <c r="J1794" s="11">
        <v>5172.8999999999996</v>
      </c>
      <c r="K1794" t="b">
        <f t="shared" si="135"/>
        <v>1</v>
      </c>
      <c r="L1794" t="b">
        <f t="shared" si="136"/>
        <v>1</v>
      </c>
      <c r="M1794" t="b">
        <f t="shared" si="137"/>
        <v>1</v>
      </c>
      <c r="N1794" t="b">
        <f t="shared" si="138"/>
        <v>1</v>
      </c>
      <c r="O1794" s="13">
        <f t="shared" si="139"/>
        <v>0</v>
      </c>
    </row>
    <row r="1795" spans="1:15" ht="40.799999999999997" hidden="1" x14ac:dyDescent="0.3">
      <c r="A1795" s="1" t="s">
        <v>473</v>
      </c>
      <c r="B1795" s="1" t="s">
        <v>1415</v>
      </c>
      <c r="C1795" s="1" t="s">
        <v>474</v>
      </c>
      <c r="D1795" s="2" t="s">
        <v>788</v>
      </c>
      <c r="E1795" s="3">
        <v>5172.8999999999996</v>
      </c>
      <c r="F1795" s="8" t="s">
        <v>473</v>
      </c>
      <c r="G1795" s="9" t="s">
        <v>1415</v>
      </c>
      <c r="H1795" s="9" t="s">
        <v>474</v>
      </c>
      <c r="I1795" s="10" t="s">
        <v>788</v>
      </c>
      <c r="J1795" s="11">
        <v>5172.8999999999996</v>
      </c>
      <c r="K1795" t="b">
        <f t="shared" ref="K1795:K1858" si="140">EXACT(A1795,F1795)</f>
        <v>1</v>
      </c>
      <c r="L1795" t="b">
        <f t="shared" ref="L1795:L1858" si="141">EXACT(B1795,G1795)</f>
        <v>1</v>
      </c>
      <c r="M1795" t="b">
        <f t="shared" ref="M1795:M1858" si="142">EXACT(C1795,H1795)</f>
        <v>1</v>
      </c>
      <c r="N1795" t="b">
        <f t="shared" ref="N1795:N1858" si="143">EXACT(D1795,I1795)</f>
        <v>1</v>
      </c>
      <c r="O1795" s="13">
        <f t="shared" ref="O1795:O1858" si="144">E1795-J1795</f>
        <v>0</v>
      </c>
    </row>
    <row r="1796" spans="1:15" ht="61.2" hidden="1" x14ac:dyDescent="0.3">
      <c r="A1796" s="1" t="s">
        <v>473</v>
      </c>
      <c r="B1796" s="1" t="s">
        <v>1415</v>
      </c>
      <c r="C1796" s="1" t="s">
        <v>269</v>
      </c>
      <c r="D1796" s="2" t="s">
        <v>1597</v>
      </c>
      <c r="E1796" s="3">
        <v>44290.7</v>
      </c>
      <c r="F1796" s="8" t="s">
        <v>473</v>
      </c>
      <c r="G1796" s="9" t="s">
        <v>1415</v>
      </c>
      <c r="H1796" s="9" t="s">
        <v>269</v>
      </c>
      <c r="I1796" s="10" t="s">
        <v>1597</v>
      </c>
      <c r="J1796" s="11">
        <v>44290.7</v>
      </c>
      <c r="K1796" t="b">
        <f t="shared" si="140"/>
        <v>1</v>
      </c>
      <c r="L1796" t="b">
        <f t="shared" si="141"/>
        <v>1</v>
      </c>
      <c r="M1796" t="b">
        <f t="shared" si="142"/>
        <v>1</v>
      </c>
      <c r="N1796" t="b">
        <f t="shared" si="143"/>
        <v>1</v>
      </c>
      <c r="O1796" s="13">
        <f t="shared" si="144"/>
        <v>0</v>
      </c>
    </row>
    <row r="1797" spans="1:15" ht="71.400000000000006" hidden="1" x14ac:dyDescent="0.3">
      <c r="A1797" s="1" t="s">
        <v>473</v>
      </c>
      <c r="B1797" s="1" t="s">
        <v>1415</v>
      </c>
      <c r="C1797" s="1" t="s">
        <v>270</v>
      </c>
      <c r="D1797" s="2" t="s">
        <v>1598</v>
      </c>
      <c r="E1797" s="3">
        <v>44290.7</v>
      </c>
      <c r="F1797" s="8" t="s">
        <v>473</v>
      </c>
      <c r="G1797" s="9" t="s">
        <v>1415</v>
      </c>
      <c r="H1797" s="9" t="s">
        <v>270</v>
      </c>
      <c r="I1797" s="10" t="s">
        <v>1598</v>
      </c>
      <c r="J1797" s="11">
        <v>44290.7</v>
      </c>
      <c r="K1797" t="b">
        <f t="shared" si="140"/>
        <v>1</v>
      </c>
      <c r="L1797" t="b">
        <f t="shared" si="141"/>
        <v>1</v>
      </c>
      <c r="M1797" t="b">
        <f t="shared" si="142"/>
        <v>1</v>
      </c>
      <c r="N1797" t="b">
        <f t="shared" si="143"/>
        <v>1</v>
      </c>
      <c r="O1797" s="13">
        <f t="shared" si="144"/>
        <v>0</v>
      </c>
    </row>
    <row r="1798" spans="1:15" ht="61.2" hidden="1" x14ac:dyDescent="0.3">
      <c r="A1798" s="1" t="s">
        <v>473</v>
      </c>
      <c r="B1798" s="1" t="s">
        <v>1415</v>
      </c>
      <c r="C1798" s="1" t="s">
        <v>494</v>
      </c>
      <c r="D1798" s="2" t="s">
        <v>1708</v>
      </c>
      <c r="E1798" s="3">
        <v>44290.7</v>
      </c>
      <c r="F1798" s="8" t="s">
        <v>473</v>
      </c>
      <c r="G1798" s="9" t="s">
        <v>1415</v>
      </c>
      <c r="H1798" s="9" t="s">
        <v>494</v>
      </c>
      <c r="I1798" s="10" t="s">
        <v>1708</v>
      </c>
      <c r="J1798" s="11">
        <v>44290.7</v>
      </c>
      <c r="K1798" t="b">
        <f t="shared" si="140"/>
        <v>1</v>
      </c>
      <c r="L1798" t="b">
        <f t="shared" si="141"/>
        <v>1</v>
      </c>
      <c r="M1798" t="b">
        <f t="shared" si="142"/>
        <v>1</v>
      </c>
      <c r="N1798" t="b">
        <f t="shared" si="143"/>
        <v>1</v>
      </c>
      <c r="O1798" s="13">
        <f t="shared" si="144"/>
        <v>0</v>
      </c>
    </row>
    <row r="1799" spans="1:15" ht="71.400000000000006" hidden="1" x14ac:dyDescent="0.3">
      <c r="A1799" s="1" t="s">
        <v>473</v>
      </c>
      <c r="B1799" s="1" t="s">
        <v>1415</v>
      </c>
      <c r="C1799" s="1" t="s">
        <v>492</v>
      </c>
      <c r="D1799" s="2" t="s">
        <v>1164</v>
      </c>
      <c r="E1799" s="3">
        <v>44290.7</v>
      </c>
      <c r="F1799" s="8" t="s">
        <v>473</v>
      </c>
      <c r="G1799" s="9" t="s">
        <v>1415</v>
      </c>
      <c r="H1799" s="9" t="s">
        <v>492</v>
      </c>
      <c r="I1799" s="10" t="s">
        <v>1164</v>
      </c>
      <c r="J1799" s="11">
        <v>44290.7</v>
      </c>
      <c r="K1799" t="b">
        <f t="shared" si="140"/>
        <v>1</v>
      </c>
      <c r="L1799" t="b">
        <f t="shared" si="141"/>
        <v>1</v>
      </c>
      <c r="M1799" t="b">
        <f t="shared" si="142"/>
        <v>1</v>
      </c>
      <c r="N1799" t="b">
        <f t="shared" si="143"/>
        <v>1</v>
      </c>
      <c r="O1799" s="13">
        <f t="shared" si="144"/>
        <v>0</v>
      </c>
    </row>
    <row r="1800" spans="1:15" ht="61.2" hidden="1" x14ac:dyDescent="0.3">
      <c r="A1800" s="1" t="s">
        <v>473</v>
      </c>
      <c r="B1800" s="1" t="s">
        <v>1415</v>
      </c>
      <c r="C1800" s="1" t="s">
        <v>65</v>
      </c>
      <c r="D1800" s="2" t="s">
        <v>1228</v>
      </c>
      <c r="E1800" s="3">
        <v>27724.699999999997</v>
      </c>
      <c r="F1800" s="8" t="s">
        <v>473</v>
      </c>
      <c r="G1800" s="9" t="s">
        <v>1415</v>
      </c>
      <c r="H1800" s="9" t="s">
        <v>65</v>
      </c>
      <c r="I1800" s="10" t="s">
        <v>1228</v>
      </c>
      <c r="J1800" s="11">
        <v>27724.7</v>
      </c>
      <c r="K1800" t="b">
        <f t="shared" si="140"/>
        <v>1</v>
      </c>
      <c r="L1800" t="b">
        <f t="shared" si="141"/>
        <v>1</v>
      </c>
      <c r="M1800" t="b">
        <f t="shared" si="142"/>
        <v>1</v>
      </c>
      <c r="N1800" t="b">
        <f t="shared" si="143"/>
        <v>1</v>
      </c>
      <c r="O1800" s="13">
        <f t="shared" si="144"/>
        <v>0</v>
      </c>
    </row>
    <row r="1801" spans="1:15" ht="36" hidden="1" x14ac:dyDescent="0.3">
      <c r="A1801" s="1" t="s">
        <v>473</v>
      </c>
      <c r="B1801" s="1" t="s">
        <v>1415</v>
      </c>
      <c r="C1801" s="1" t="s">
        <v>66</v>
      </c>
      <c r="D1801" s="2" t="s">
        <v>1231</v>
      </c>
      <c r="E1801" s="3">
        <v>27724.699999999997</v>
      </c>
      <c r="F1801" s="8" t="s">
        <v>473</v>
      </c>
      <c r="G1801" s="9" t="s">
        <v>1415</v>
      </c>
      <c r="H1801" s="9" t="s">
        <v>66</v>
      </c>
      <c r="I1801" s="10" t="s">
        <v>1231</v>
      </c>
      <c r="J1801" s="11">
        <v>27724.7</v>
      </c>
      <c r="K1801" t="b">
        <f t="shared" si="140"/>
        <v>1</v>
      </c>
      <c r="L1801" t="b">
        <f t="shared" si="141"/>
        <v>1</v>
      </c>
      <c r="M1801" t="b">
        <f t="shared" si="142"/>
        <v>1</v>
      </c>
      <c r="N1801" t="b">
        <f t="shared" si="143"/>
        <v>1</v>
      </c>
      <c r="O1801" s="13">
        <f t="shared" si="144"/>
        <v>0</v>
      </c>
    </row>
    <row r="1802" spans="1:15" ht="51" hidden="1" x14ac:dyDescent="0.3">
      <c r="A1802" s="1" t="s">
        <v>473</v>
      </c>
      <c r="B1802" s="1" t="s">
        <v>1415</v>
      </c>
      <c r="C1802" s="1" t="s">
        <v>67</v>
      </c>
      <c r="D1802" s="2" t="s">
        <v>1221</v>
      </c>
      <c r="E1802" s="3">
        <v>25822.1</v>
      </c>
      <c r="F1802" s="8" t="s">
        <v>473</v>
      </c>
      <c r="G1802" s="9" t="s">
        <v>1415</v>
      </c>
      <c r="H1802" s="9" t="s">
        <v>67</v>
      </c>
      <c r="I1802" s="10" t="s">
        <v>1221</v>
      </c>
      <c r="J1802" s="11">
        <v>25822.1</v>
      </c>
      <c r="K1802" t="b">
        <f t="shared" si="140"/>
        <v>1</v>
      </c>
      <c r="L1802" t="b">
        <f t="shared" si="141"/>
        <v>1</v>
      </c>
      <c r="M1802" t="b">
        <f t="shared" si="142"/>
        <v>1</v>
      </c>
      <c r="N1802" t="b">
        <f t="shared" si="143"/>
        <v>1</v>
      </c>
      <c r="O1802" s="13">
        <f t="shared" si="144"/>
        <v>0</v>
      </c>
    </row>
    <row r="1803" spans="1:15" ht="40.799999999999997" hidden="1" x14ac:dyDescent="0.3">
      <c r="A1803" s="1" t="s">
        <v>473</v>
      </c>
      <c r="B1803" s="1" t="s">
        <v>1415</v>
      </c>
      <c r="C1803" s="1" t="s">
        <v>69</v>
      </c>
      <c r="D1803" s="2" t="s">
        <v>1222</v>
      </c>
      <c r="E1803" s="3">
        <v>1902.6</v>
      </c>
      <c r="F1803" s="8" t="s">
        <v>473</v>
      </c>
      <c r="G1803" s="9" t="s">
        <v>1415</v>
      </c>
      <c r="H1803" s="9" t="s">
        <v>69</v>
      </c>
      <c r="I1803" s="10" t="s">
        <v>1222</v>
      </c>
      <c r="J1803" s="11">
        <v>1902.6</v>
      </c>
      <c r="K1803" t="b">
        <f t="shared" si="140"/>
        <v>1</v>
      </c>
      <c r="L1803" t="b">
        <f t="shared" si="141"/>
        <v>1</v>
      </c>
      <c r="M1803" t="b">
        <f t="shared" si="142"/>
        <v>1</v>
      </c>
      <c r="N1803" t="b">
        <f t="shared" si="143"/>
        <v>1</v>
      </c>
      <c r="O1803" s="13">
        <f t="shared" si="144"/>
        <v>0</v>
      </c>
    </row>
    <row r="1804" spans="1:15" ht="71.400000000000006" hidden="1" x14ac:dyDescent="0.3">
      <c r="A1804" s="1" t="s">
        <v>473</v>
      </c>
      <c r="B1804" s="1" t="s">
        <v>1415</v>
      </c>
      <c r="C1804" s="1" t="s">
        <v>79</v>
      </c>
      <c r="D1804" s="2" t="s">
        <v>1232</v>
      </c>
      <c r="E1804" s="3">
        <v>1561</v>
      </c>
      <c r="F1804" s="8" t="s">
        <v>473</v>
      </c>
      <c r="G1804" s="9" t="s">
        <v>1415</v>
      </c>
      <c r="H1804" s="9" t="s">
        <v>79</v>
      </c>
      <c r="I1804" s="10" t="s">
        <v>1232</v>
      </c>
      <c r="J1804" s="11">
        <v>1561</v>
      </c>
      <c r="K1804" t="b">
        <f t="shared" si="140"/>
        <v>1</v>
      </c>
      <c r="L1804" t="b">
        <f t="shared" si="141"/>
        <v>1</v>
      </c>
      <c r="M1804" t="b">
        <f t="shared" si="142"/>
        <v>1</v>
      </c>
      <c r="N1804" t="b">
        <f t="shared" si="143"/>
        <v>1</v>
      </c>
      <c r="O1804" s="13">
        <f t="shared" si="144"/>
        <v>0</v>
      </c>
    </row>
    <row r="1805" spans="1:15" hidden="1" x14ac:dyDescent="0.3">
      <c r="A1805" s="1" t="s">
        <v>473</v>
      </c>
      <c r="B1805" s="1" t="s">
        <v>1415</v>
      </c>
      <c r="C1805" s="1" t="s">
        <v>80</v>
      </c>
      <c r="D1805" s="2" t="s">
        <v>1235</v>
      </c>
      <c r="E1805" s="3">
        <v>1561</v>
      </c>
      <c r="F1805" s="8" t="s">
        <v>473</v>
      </c>
      <c r="G1805" s="9" t="s">
        <v>1415</v>
      </c>
      <c r="H1805" s="9" t="s">
        <v>80</v>
      </c>
      <c r="I1805" s="10" t="s">
        <v>1235</v>
      </c>
      <c r="J1805" s="11">
        <v>1561</v>
      </c>
      <c r="K1805" t="b">
        <f t="shared" si="140"/>
        <v>1</v>
      </c>
      <c r="L1805" t="b">
        <f t="shared" si="141"/>
        <v>1</v>
      </c>
      <c r="M1805" t="b">
        <f t="shared" si="142"/>
        <v>1</v>
      </c>
      <c r="N1805" t="b">
        <f t="shared" si="143"/>
        <v>1</v>
      </c>
      <c r="O1805" s="13">
        <f t="shared" si="144"/>
        <v>0</v>
      </c>
    </row>
    <row r="1806" spans="1:15" ht="36" hidden="1" x14ac:dyDescent="0.3">
      <c r="A1806" s="1" t="s">
        <v>473</v>
      </c>
      <c r="B1806" s="1" t="s">
        <v>1415</v>
      </c>
      <c r="C1806" s="1" t="s">
        <v>81</v>
      </c>
      <c r="D1806" s="2" t="s">
        <v>1236</v>
      </c>
      <c r="E1806" s="3">
        <v>1561</v>
      </c>
      <c r="F1806" s="8" t="s">
        <v>473</v>
      </c>
      <c r="G1806" s="9" t="s">
        <v>1415</v>
      </c>
      <c r="H1806" s="9" t="s">
        <v>81</v>
      </c>
      <c r="I1806" s="10" t="s">
        <v>1236</v>
      </c>
      <c r="J1806" s="11">
        <v>1561</v>
      </c>
      <c r="K1806" t="b">
        <f t="shared" si="140"/>
        <v>1</v>
      </c>
      <c r="L1806" t="b">
        <f t="shared" si="141"/>
        <v>1</v>
      </c>
      <c r="M1806" t="b">
        <f t="shared" si="142"/>
        <v>1</v>
      </c>
      <c r="N1806" t="b">
        <f t="shared" si="143"/>
        <v>1</v>
      </c>
      <c r="O1806" s="13">
        <f t="shared" si="144"/>
        <v>0</v>
      </c>
    </row>
    <row r="1807" spans="1:15" ht="51" hidden="1" x14ac:dyDescent="0.3">
      <c r="A1807" s="1" t="s">
        <v>495</v>
      </c>
      <c r="B1807" s="1" t="s">
        <v>1426</v>
      </c>
      <c r="C1807" s="1" t="s">
        <v>62</v>
      </c>
      <c r="D1807" s="2" t="s">
        <v>1196</v>
      </c>
      <c r="E1807" s="3">
        <v>510.3</v>
      </c>
      <c r="F1807" s="8" t="s">
        <v>495</v>
      </c>
      <c r="G1807" s="9" t="s">
        <v>1426</v>
      </c>
      <c r="H1807" s="9" t="s">
        <v>62</v>
      </c>
      <c r="I1807" s="10" t="s">
        <v>1196</v>
      </c>
      <c r="J1807" s="11">
        <v>510.3</v>
      </c>
      <c r="K1807" t="b">
        <f t="shared" si="140"/>
        <v>1</v>
      </c>
      <c r="L1807" t="b">
        <f t="shared" si="141"/>
        <v>1</v>
      </c>
      <c r="M1807" t="b">
        <f t="shared" si="142"/>
        <v>1</v>
      </c>
      <c r="N1807" t="b">
        <f t="shared" si="143"/>
        <v>1</v>
      </c>
      <c r="O1807" s="13">
        <f t="shared" si="144"/>
        <v>0</v>
      </c>
    </row>
    <row r="1808" spans="1:15" ht="24" hidden="1" x14ac:dyDescent="0.3">
      <c r="A1808" s="1" t="s">
        <v>495</v>
      </c>
      <c r="B1808" s="1" t="s">
        <v>1426</v>
      </c>
      <c r="C1808" s="1" t="s">
        <v>63</v>
      </c>
      <c r="D1808" s="2" t="s">
        <v>115</v>
      </c>
      <c r="E1808" s="3">
        <v>510.3</v>
      </c>
      <c r="F1808" s="8" t="s">
        <v>495</v>
      </c>
      <c r="G1808" s="9" t="s">
        <v>1426</v>
      </c>
      <c r="H1808" s="9" t="s">
        <v>63</v>
      </c>
      <c r="I1808" s="10" t="s">
        <v>115</v>
      </c>
      <c r="J1808" s="11">
        <v>510.3</v>
      </c>
      <c r="K1808" t="b">
        <f t="shared" si="140"/>
        <v>1</v>
      </c>
      <c r="L1808" t="b">
        <f t="shared" si="141"/>
        <v>1</v>
      </c>
      <c r="M1808" t="b">
        <f t="shared" si="142"/>
        <v>1</v>
      </c>
      <c r="N1808" t="b">
        <f t="shared" si="143"/>
        <v>1</v>
      </c>
      <c r="O1808" s="13">
        <f t="shared" si="144"/>
        <v>0</v>
      </c>
    </row>
    <row r="1809" spans="1:15" ht="102" hidden="1" x14ac:dyDescent="0.3">
      <c r="A1809" s="1" t="s">
        <v>495</v>
      </c>
      <c r="B1809" s="1" t="s">
        <v>1426</v>
      </c>
      <c r="C1809" s="1" t="s">
        <v>1300</v>
      </c>
      <c r="D1809" s="2" t="s">
        <v>1326</v>
      </c>
      <c r="E1809" s="3">
        <v>510.3</v>
      </c>
      <c r="F1809" s="8" t="s">
        <v>495</v>
      </c>
      <c r="G1809" s="9" t="s">
        <v>1426</v>
      </c>
      <c r="H1809" s="9" t="s">
        <v>1300</v>
      </c>
      <c r="I1809" s="10" t="s">
        <v>1326</v>
      </c>
      <c r="J1809" s="11">
        <v>510.3</v>
      </c>
      <c r="K1809" t="b">
        <f t="shared" si="140"/>
        <v>1</v>
      </c>
      <c r="L1809" t="b">
        <f t="shared" si="141"/>
        <v>1</v>
      </c>
      <c r="M1809" t="b">
        <f t="shared" si="142"/>
        <v>1</v>
      </c>
      <c r="N1809" t="b">
        <f t="shared" si="143"/>
        <v>1</v>
      </c>
      <c r="O1809" s="13">
        <f t="shared" si="144"/>
        <v>0</v>
      </c>
    </row>
    <row r="1810" spans="1:15" ht="30.6" hidden="1" x14ac:dyDescent="0.3">
      <c r="A1810" s="1" t="s">
        <v>495</v>
      </c>
      <c r="B1810" s="1" t="s">
        <v>1418</v>
      </c>
      <c r="C1810" s="1" t="s">
        <v>184</v>
      </c>
      <c r="D1810" s="2" t="s">
        <v>1526</v>
      </c>
      <c r="E1810" s="3">
        <v>145665.57500000001</v>
      </c>
      <c r="F1810" s="8" t="s">
        <v>495</v>
      </c>
      <c r="G1810" s="9" t="s">
        <v>1418</v>
      </c>
      <c r="H1810" s="9" t="s">
        <v>184</v>
      </c>
      <c r="I1810" s="10" t="s">
        <v>1526</v>
      </c>
      <c r="J1810" s="11">
        <v>145665.57500000001</v>
      </c>
      <c r="K1810" t="b">
        <f t="shared" si="140"/>
        <v>1</v>
      </c>
      <c r="L1810" t="b">
        <f t="shared" si="141"/>
        <v>1</v>
      </c>
      <c r="M1810" t="b">
        <f t="shared" si="142"/>
        <v>1</v>
      </c>
      <c r="N1810" t="b">
        <f t="shared" si="143"/>
        <v>1</v>
      </c>
      <c r="O1810" s="13">
        <f t="shared" si="144"/>
        <v>0</v>
      </c>
    </row>
    <row r="1811" spans="1:15" ht="112.2" hidden="1" x14ac:dyDescent="0.3">
      <c r="A1811" s="1" t="s">
        <v>495</v>
      </c>
      <c r="B1811" s="1" t="s">
        <v>1418</v>
      </c>
      <c r="C1811" s="1" t="s">
        <v>252</v>
      </c>
      <c r="D1811" s="2" t="s">
        <v>1588</v>
      </c>
      <c r="E1811" s="3">
        <v>145665.57500000001</v>
      </c>
      <c r="F1811" s="8" t="s">
        <v>495</v>
      </c>
      <c r="G1811" s="9" t="s">
        <v>1418</v>
      </c>
      <c r="H1811" s="9" t="s">
        <v>252</v>
      </c>
      <c r="I1811" s="10" t="s">
        <v>1588</v>
      </c>
      <c r="J1811" s="11">
        <v>145665.57500000001</v>
      </c>
      <c r="K1811" t="b">
        <f t="shared" si="140"/>
        <v>1</v>
      </c>
      <c r="L1811" t="b">
        <f t="shared" si="141"/>
        <v>1</v>
      </c>
      <c r="M1811" t="b">
        <f t="shared" si="142"/>
        <v>1</v>
      </c>
      <c r="N1811" t="b">
        <f t="shared" si="143"/>
        <v>1</v>
      </c>
      <c r="O1811" s="13">
        <f t="shared" si="144"/>
        <v>0</v>
      </c>
    </row>
    <row r="1812" spans="1:15" ht="112.2" hidden="1" x14ac:dyDescent="0.3">
      <c r="A1812" s="1" t="s">
        <v>495</v>
      </c>
      <c r="B1812" s="1" t="s">
        <v>1418</v>
      </c>
      <c r="C1812" s="1" t="s">
        <v>460</v>
      </c>
      <c r="D1812" s="2" t="s">
        <v>1696</v>
      </c>
      <c r="E1812" s="3">
        <v>49321.200000000004</v>
      </c>
      <c r="F1812" s="8" t="s">
        <v>495</v>
      </c>
      <c r="G1812" s="9" t="s">
        <v>1418</v>
      </c>
      <c r="H1812" s="9" t="s">
        <v>460</v>
      </c>
      <c r="I1812" s="10" t="s">
        <v>1696</v>
      </c>
      <c r="J1812" s="11">
        <v>49321.2</v>
      </c>
      <c r="K1812" t="b">
        <f t="shared" si="140"/>
        <v>1</v>
      </c>
      <c r="L1812" t="b">
        <f t="shared" si="141"/>
        <v>1</v>
      </c>
      <c r="M1812" t="b">
        <f t="shared" si="142"/>
        <v>1</v>
      </c>
      <c r="N1812" t="b">
        <f t="shared" si="143"/>
        <v>1</v>
      </c>
      <c r="O1812" s="13">
        <f t="shared" si="144"/>
        <v>0</v>
      </c>
    </row>
    <row r="1813" spans="1:15" ht="61.2" hidden="1" x14ac:dyDescent="0.3">
      <c r="A1813" s="1" t="s">
        <v>495</v>
      </c>
      <c r="B1813" s="1" t="s">
        <v>1418</v>
      </c>
      <c r="C1813" s="1" t="s">
        <v>496</v>
      </c>
      <c r="D1813" s="2" t="s">
        <v>710</v>
      </c>
      <c r="E1813" s="3">
        <v>46411.200000000004</v>
      </c>
      <c r="F1813" s="8" t="s">
        <v>495</v>
      </c>
      <c r="G1813" s="9" t="s">
        <v>1418</v>
      </c>
      <c r="H1813" s="9" t="s">
        <v>496</v>
      </c>
      <c r="I1813" s="10" t="s">
        <v>710</v>
      </c>
      <c r="J1813" s="11">
        <v>46411.199999999997</v>
      </c>
      <c r="K1813" t="b">
        <f t="shared" si="140"/>
        <v>1</v>
      </c>
      <c r="L1813" t="b">
        <f t="shared" si="141"/>
        <v>1</v>
      </c>
      <c r="M1813" t="b">
        <f t="shared" si="142"/>
        <v>1</v>
      </c>
      <c r="N1813" t="b">
        <f t="shared" si="143"/>
        <v>1</v>
      </c>
      <c r="O1813" s="13">
        <f t="shared" si="144"/>
        <v>0</v>
      </c>
    </row>
    <row r="1814" spans="1:15" ht="102" hidden="1" x14ac:dyDescent="0.3">
      <c r="A1814" s="1" t="s">
        <v>495</v>
      </c>
      <c r="B1814" s="1" t="s">
        <v>1418</v>
      </c>
      <c r="C1814" s="1" t="s">
        <v>497</v>
      </c>
      <c r="D1814" s="2" t="s">
        <v>711</v>
      </c>
      <c r="E1814" s="3">
        <v>2910</v>
      </c>
      <c r="F1814" s="8" t="s">
        <v>495</v>
      </c>
      <c r="G1814" s="9" t="s">
        <v>1418</v>
      </c>
      <c r="H1814" s="9" t="s">
        <v>497</v>
      </c>
      <c r="I1814" s="10" t="s">
        <v>711</v>
      </c>
      <c r="J1814" s="11">
        <v>2910</v>
      </c>
      <c r="K1814" t="b">
        <f t="shared" si="140"/>
        <v>1</v>
      </c>
      <c r="L1814" t="b">
        <f t="shared" si="141"/>
        <v>1</v>
      </c>
      <c r="M1814" t="b">
        <f t="shared" si="142"/>
        <v>1</v>
      </c>
      <c r="N1814" t="b">
        <f t="shared" si="143"/>
        <v>1</v>
      </c>
      <c r="O1814" s="13">
        <f t="shared" si="144"/>
        <v>0</v>
      </c>
    </row>
    <row r="1815" spans="1:15" ht="48" hidden="1" x14ac:dyDescent="0.3">
      <c r="A1815" s="1" t="s">
        <v>495</v>
      </c>
      <c r="B1815" s="1" t="s">
        <v>1418</v>
      </c>
      <c r="C1815" s="1" t="s">
        <v>346</v>
      </c>
      <c r="D1815" s="2" t="s">
        <v>1648</v>
      </c>
      <c r="E1815" s="3">
        <v>341.7</v>
      </c>
      <c r="F1815" s="8" t="s">
        <v>495</v>
      </c>
      <c r="G1815" s="9" t="s">
        <v>1418</v>
      </c>
      <c r="H1815" s="9" t="s">
        <v>346</v>
      </c>
      <c r="I1815" s="10" t="s">
        <v>1648</v>
      </c>
      <c r="J1815" s="11">
        <v>341.7</v>
      </c>
      <c r="K1815" t="b">
        <f t="shared" si="140"/>
        <v>1</v>
      </c>
      <c r="L1815" t="b">
        <f t="shared" si="141"/>
        <v>1</v>
      </c>
      <c r="M1815" t="b">
        <f t="shared" si="142"/>
        <v>1</v>
      </c>
      <c r="N1815" t="b">
        <f t="shared" si="143"/>
        <v>1</v>
      </c>
      <c r="O1815" s="13">
        <f t="shared" si="144"/>
        <v>0</v>
      </c>
    </row>
    <row r="1816" spans="1:15" ht="30.6" hidden="1" x14ac:dyDescent="0.3">
      <c r="A1816" s="1" t="s">
        <v>495</v>
      </c>
      <c r="B1816" s="1" t="s">
        <v>1418</v>
      </c>
      <c r="C1816" s="1" t="s">
        <v>498</v>
      </c>
      <c r="D1816" s="2" t="s">
        <v>714</v>
      </c>
      <c r="E1816" s="3">
        <v>341.7</v>
      </c>
      <c r="F1816" s="8" t="s">
        <v>495</v>
      </c>
      <c r="G1816" s="9" t="s">
        <v>1418</v>
      </c>
      <c r="H1816" s="9" t="s">
        <v>498</v>
      </c>
      <c r="I1816" s="10" t="s">
        <v>714</v>
      </c>
      <c r="J1816" s="11">
        <v>341.7</v>
      </c>
      <c r="K1816" t="b">
        <f t="shared" si="140"/>
        <v>1</v>
      </c>
      <c r="L1816" t="b">
        <f t="shared" si="141"/>
        <v>1</v>
      </c>
      <c r="M1816" t="b">
        <f t="shared" si="142"/>
        <v>1</v>
      </c>
      <c r="N1816" t="b">
        <f t="shared" si="143"/>
        <v>1</v>
      </c>
      <c r="O1816" s="13">
        <f t="shared" si="144"/>
        <v>0</v>
      </c>
    </row>
    <row r="1817" spans="1:15" ht="81.599999999999994" hidden="1" x14ac:dyDescent="0.3">
      <c r="A1817" s="1" t="s">
        <v>495</v>
      </c>
      <c r="B1817" s="1" t="s">
        <v>1418</v>
      </c>
      <c r="C1817" s="1" t="s">
        <v>253</v>
      </c>
      <c r="D1817" s="2" t="s">
        <v>1589</v>
      </c>
      <c r="E1817" s="3">
        <v>96002.675000000017</v>
      </c>
      <c r="F1817" s="8" t="s">
        <v>495</v>
      </c>
      <c r="G1817" s="9" t="s">
        <v>1418</v>
      </c>
      <c r="H1817" s="9" t="s">
        <v>253</v>
      </c>
      <c r="I1817" s="10" t="s">
        <v>1589</v>
      </c>
      <c r="J1817" s="11">
        <v>96002.675000000003</v>
      </c>
      <c r="K1817" t="b">
        <f t="shared" si="140"/>
        <v>1</v>
      </c>
      <c r="L1817" t="b">
        <f t="shared" si="141"/>
        <v>1</v>
      </c>
      <c r="M1817" t="b">
        <f t="shared" si="142"/>
        <v>1</v>
      </c>
      <c r="N1817" t="b">
        <f t="shared" si="143"/>
        <v>1</v>
      </c>
      <c r="O1817" s="13">
        <f t="shared" si="144"/>
        <v>0</v>
      </c>
    </row>
    <row r="1818" spans="1:15" ht="61.2" hidden="1" x14ac:dyDescent="0.3">
      <c r="A1818" s="1" t="s">
        <v>495</v>
      </c>
      <c r="B1818" s="1" t="s">
        <v>1418</v>
      </c>
      <c r="C1818" s="1" t="s">
        <v>499</v>
      </c>
      <c r="D1818" s="2" t="s">
        <v>710</v>
      </c>
      <c r="E1818" s="3">
        <v>90217.075000000012</v>
      </c>
      <c r="F1818" s="8" t="s">
        <v>495</v>
      </c>
      <c r="G1818" s="9" t="s">
        <v>1418</v>
      </c>
      <c r="H1818" s="9" t="s">
        <v>499</v>
      </c>
      <c r="I1818" s="10" t="s">
        <v>710</v>
      </c>
      <c r="J1818" s="11">
        <v>90217.074999999997</v>
      </c>
      <c r="K1818" t="b">
        <f t="shared" si="140"/>
        <v>1</v>
      </c>
      <c r="L1818" t="b">
        <f t="shared" si="141"/>
        <v>1</v>
      </c>
      <c r="M1818" t="b">
        <f t="shared" si="142"/>
        <v>1</v>
      </c>
      <c r="N1818" t="b">
        <f t="shared" si="143"/>
        <v>1</v>
      </c>
      <c r="O1818" s="13">
        <f t="shared" si="144"/>
        <v>0</v>
      </c>
    </row>
    <row r="1819" spans="1:15" ht="40.799999999999997" hidden="1" x14ac:dyDescent="0.3">
      <c r="A1819" s="1" t="s">
        <v>495</v>
      </c>
      <c r="B1819" s="1" t="s">
        <v>1418</v>
      </c>
      <c r="C1819" s="1" t="s">
        <v>251</v>
      </c>
      <c r="D1819" s="2" t="s">
        <v>718</v>
      </c>
      <c r="E1819" s="3">
        <v>5785.5999999999995</v>
      </c>
      <c r="F1819" s="8" t="s">
        <v>495</v>
      </c>
      <c r="G1819" s="9" t="s">
        <v>1418</v>
      </c>
      <c r="H1819" s="9" t="s">
        <v>251</v>
      </c>
      <c r="I1819" s="10" t="s">
        <v>718</v>
      </c>
      <c r="J1819" s="11">
        <v>5785.6</v>
      </c>
      <c r="K1819" t="b">
        <f t="shared" si="140"/>
        <v>1</v>
      </c>
      <c r="L1819" t="b">
        <f t="shared" si="141"/>
        <v>1</v>
      </c>
      <c r="M1819" t="b">
        <f t="shared" si="142"/>
        <v>1</v>
      </c>
      <c r="N1819" t="b">
        <f t="shared" si="143"/>
        <v>1</v>
      </c>
      <c r="O1819" s="13">
        <f t="shared" si="144"/>
        <v>0</v>
      </c>
    </row>
    <row r="1820" spans="1:15" ht="51" hidden="1" x14ac:dyDescent="0.3">
      <c r="A1820" s="1" t="s">
        <v>495</v>
      </c>
      <c r="B1820" s="1" t="s">
        <v>1418</v>
      </c>
      <c r="C1820" s="1" t="s">
        <v>62</v>
      </c>
      <c r="D1820" s="2" t="s">
        <v>1196</v>
      </c>
      <c r="E1820" s="3">
        <v>1326.2</v>
      </c>
      <c r="F1820" s="8" t="s">
        <v>495</v>
      </c>
      <c r="G1820" s="9" t="s">
        <v>1418</v>
      </c>
      <c r="H1820" s="9" t="s">
        <v>62</v>
      </c>
      <c r="I1820" s="10" t="s">
        <v>1196</v>
      </c>
      <c r="J1820" s="11">
        <v>1326.2</v>
      </c>
      <c r="K1820" t="b">
        <f t="shared" si="140"/>
        <v>1</v>
      </c>
      <c r="L1820" t="b">
        <f t="shared" si="141"/>
        <v>1</v>
      </c>
      <c r="M1820" t="b">
        <f t="shared" si="142"/>
        <v>1</v>
      </c>
      <c r="N1820" t="b">
        <f t="shared" si="143"/>
        <v>1</v>
      </c>
      <c r="O1820" s="13">
        <f t="shared" si="144"/>
        <v>0</v>
      </c>
    </row>
    <row r="1821" spans="1:15" ht="24" hidden="1" x14ac:dyDescent="0.3">
      <c r="A1821" s="1" t="s">
        <v>495</v>
      </c>
      <c r="B1821" s="1" t="s">
        <v>1418</v>
      </c>
      <c r="C1821" s="1" t="s">
        <v>63</v>
      </c>
      <c r="D1821" s="2" t="s">
        <v>115</v>
      </c>
      <c r="E1821" s="3">
        <v>1326.2</v>
      </c>
      <c r="F1821" s="8" t="s">
        <v>495</v>
      </c>
      <c r="G1821" s="9" t="s">
        <v>1418</v>
      </c>
      <c r="H1821" s="9" t="s">
        <v>63</v>
      </c>
      <c r="I1821" s="10" t="s">
        <v>115</v>
      </c>
      <c r="J1821" s="11">
        <v>1326.2</v>
      </c>
      <c r="K1821" t="b">
        <f t="shared" si="140"/>
        <v>1</v>
      </c>
      <c r="L1821" t="b">
        <f t="shared" si="141"/>
        <v>1</v>
      </c>
      <c r="M1821" t="b">
        <f t="shared" si="142"/>
        <v>1</v>
      </c>
      <c r="N1821" t="b">
        <f t="shared" si="143"/>
        <v>1</v>
      </c>
      <c r="O1821" s="13">
        <f t="shared" si="144"/>
        <v>0</v>
      </c>
    </row>
    <row r="1822" spans="1:15" ht="91.8" hidden="1" x14ac:dyDescent="0.3">
      <c r="A1822" s="1" t="s">
        <v>495</v>
      </c>
      <c r="B1822" s="1" t="s">
        <v>1418</v>
      </c>
      <c r="C1822" s="1" t="s">
        <v>305</v>
      </c>
      <c r="D1822" s="2" t="s">
        <v>124</v>
      </c>
      <c r="E1822" s="3">
        <v>1326.2</v>
      </c>
      <c r="F1822" s="8" t="s">
        <v>495</v>
      </c>
      <c r="G1822" s="9" t="s">
        <v>1418</v>
      </c>
      <c r="H1822" s="9" t="s">
        <v>305</v>
      </c>
      <c r="I1822" s="10" t="s">
        <v>124</v>
      </c>
      <c r="J1822" s="11">
        <v>1326.2</v>
      </c>
      <c r="K1822" t="b">
        <f t="shared" si="140"/>
        <v>1</v>
      </c>
      <c r="L1822" t="b">
        <f t="shared" si="141"/>
        <v>1</v>
      </c>
      <c r="M1822" t="b">
        <f t="shared" si="142"/>
        <v>1</v>
      </c>
      <c r="N1822" t="b">
        <f t="shared" si="143"/>
        <v>1</v>
      </c>
      <c r="O1822" s="13">
        <f t="shared" si="144"/>
        <v>0</v>
      </c>
    </row>
    <row r="1823" spans="1:15" ht="30.6" hidden="1" x14ac:dyDescent="0.3">
      <c r="A1823" s="1" t="s">
        <v>495</v>
      </c>
      <c r="B1823" s="1" t="s">
        <v>1427</v>
      </c>
      <c r="C1823" s="1" t="s">
        <v>184</v>
      </c>
      <c r="D1823" s="2" t="s">
        <v>1526</v>
      </c>
      <c r="E1823" s="3">
        <v>747.9</v>
      </c>
      <c r="F1823" s="8" t="s">
        <v>495</v>
      </c>
      <c r="G1823" s="9" t="s">
        <v>1427</v>
      </c>
      <c r="H1823" s="9" t="s">
        <v>184</v>
      </c>
      <c r="I1823" s="10" t="s">
        <v>1526</v>
      </c>
      <c r="J1823" s="11">
        <v>747.9</v>
      </c>
      <c r="K1823" t="b">
        <f t="shared" si="140"/>
        <v>1</v>
      </c>
      <c r="L1823" t="b">
        <f t="shared" si="141"/>
        <v>1</v>
      </c>
      <c r="M1823" t="b">
        <f t="shared" si="142"/>
        <v>1</v>
      </c>
      <c r="N1823" t="b">
        <f t="shared" si="143"/>
        <v>1</v>
      </c>
      <c r="O1823" s="13">
        <f t="shared" si="144"/>
        <v>0</v>
      </c>
    </row>
    <row r="1824" spans="1:15" ht="61.2" hidden="1" x14ac:dyDescent="0.3">
      <c r="A1824" s="1" t="s">
        <v>495</v>
      </c>
      <c r="B1824" s="1" t="s">
        <v>1427</v>
      </c>
      <c r="C1824" s="1" t="s">
        <v>255</v>
      </c>
      <c r="D1824" s="2" t="s">
        <v>1590</v>
      </c>
      <c r="E1824" s="3">
        <v>747.9</v>
      </c>
      <c r="F1824" s="8" t="s">
        <v>495</v>
      </c>
      <c r="G1824" s="9" t="s">
        <v>1427</v>
      </c>
      <c r="H1824" s="9" t="s">
        <v>255</v>
      </c>
      <c r="I1824" s="10" t="s">
        <v>1590</v>
      </c>
      <c r="J1824" s="11">
        <v>747.9</v>
      </c>
      <c r="K1824" t="b">
        <f t="shared" si="140"/>
        <v>1</v>
      </c>
      <c r="L1824" t="b">
        <f t="shared" si="141"/>
        <v>1</v>
      </c>
      <c r="M1824" t="b">
        <f t="shared" si="142"/>
        <v>1</v>
      </c>
      <c r="N1824" t="b">
        <f t="shared" si="143"/>
        <v>1</v>
      </c>
      <c r="O1824" s="13">
        <f t="shared" si="144"/>
        <v>0</v>
      </c>
    </row>
    <row r="1825" spans="1:15" ht="132.6" hidden="1" x14ac:dyDescent="0.3">
      <c r="A1825" s="1" t="s">
        <v>495</v>
      </c>
      <c r="B1825" s="1" t="s">
        <v>1427</v>
      </c>
      <c r="C1825" s="1" t="s">
        <v>503</v>
      </c>
      <c r="D1825" s="2" t="s">
        <v>1709</v>
      </c>
      <c r="E1825" s="3">
        <v>747.9</v>
      </c>
      <c r="F1825" s="8" t="s">
        <v>495</v>
      </c>
      <c r="G1825" s="9" t="s">
        <v>1427</v>
      </c>
      <c r="H1825" s="9" t="s">
        <v>503</v>
      </c>
      <c r="I1825" s="10" t="s">
        <v>1709</v>
      </c>
      <c r="J1825" s="11">
        <v>747.9</v>
      </c>
      <c r="K1825" t="b">
        <f t="shared" si="140"/>
        <v>1</v>
      </c>
      <c r="L1825" t="b">
        <f t="shared" si="141"/>
        <v>1</v>
      </c>
      <c r="M1825" t="b">
        <f t="shared" si="142"/>
        <v>1</v>
      </c>
      <c r="N1825" t="b">
        <f t="shared" si="143"/>
        <v>1</v>
      </c>
      <c r="O1825" s="13">
        <f t="shared" si="144"/>
        <v>0</v>
      </c>
    </row>
    <row r="1826" spans="1:15" ht="132.6" hidden="1" x14ac:dyDescent="0.3">
      <c r="A1826" s="1" t="s">
        <v>495</v>
      </c>
      <c r="B1826" s="1" t="s">
        <v>1427</v>
      </c>
      <c r="C1826" s="1" t="s">
        <v>500</v>
      </c>
      <c r="D1826" s="2" t="s">
        <v>727</v>
      </c>
      <c r="E1826" s="3">
        <v>73.5</v>
      </c>
      <c r="F1826" s="8" t="s">
        <v>495</v>
      </c>
      <c r="G1826" s="9" t="s">
        <v>1427</v>
      </c>
      <c r="H1826" s="9" t="s">
        <v>500</v>
      </c>
      <c r="I1826" s="10" t="s">
        <v>727</v>
      </c>
      <c r="J1826" s="11">
        <v>73.5</v>
      </c>
      <c r="K1826" t="b">
        <f t="shared" si="140"/>
        <v>1</v>
      </c>
      <c r="L1826" t="b">
        <f t="shared" si="141"/>
        <v>1</v>
      </c>
      <c r="M1826" t="b">
        <f t="shared" si="142"/>
        <v>1</v>
      </c>
      <c r="N1826" t="b">
        <f t="shared" si="143"/>
        <v>1</v>
      </c>
      <c r="O1826" s="13">
        <f t="shared" si="144"/>
        <v>0</v>
      </c>
    </row>
    <row r="1827" spans="1:15" ht="244.8" hidden="1" x14ac:dyDescent="0.3">
      <c r="A1827" s="1" t="s">
        <v>495</v>
      </c>
      <c r="B1827" s="1" t="s">
        <v>1427</v>
      </c>
      <c r="C1827" s="1" t="s">
        <v>501</v>
      </c>
      <c r="D1827" s="2" t="s">
        <v>728</v>
      </c>
      <c r="E1827" s="3">
        <v>524.4</v>
      </c>
      <c r="F1827" s="8" t="s">
        <v>495</v>
      </c>
      <c r="G1827" s="9" t="s">
        <v>1427</v>
      </c>
      <c r="H1827" s="9" t="s">
        <v>501</v>
      </c>
      <c r="I1827" s="12" t="s">
        <v>728</v>
      </c>
      <c r="J1827" s="11">
        <v>524.4</v>
      </c>
      <c r="K1827" t="b">
        <f t="shared" si="140"/>
        <v>1</v>
      </c>
      <c r="L1827" t="b">
        <f t="shared" si="141"/>
        <v>1</v>
      </c>
      <c r="M1827" t="b">
        <f t="shared" si="142"/>
        <v>1</v>
      </c>
      <c r="N1827" t="b">
        <f t="shared" si="143"/>
        <v>1</v>
      </c>
      <c r="O1827" s="13">
        <f t="shared" si="144"/>
        <v>0</v>
      </c>
    </row>
    <row r="1828" spans="1:15" ht="132.6" hidden="1" x14ac:dyDescent="0.3">
      <c r="A1828" s="1" t="s">
        <v>495</v>
      </c>
      <c r="B1828" s="1" t="s">
        <v>1427</v>
      </c>
      <c r="C1828" s="1" t="s">
        <v>502</v>
      </c>
      <c r="D1828" s="2" t="s">
        <v>729</v>
      </c>
      <c r="E1828" s="3">
        <v>150</v>
      </c>
      <c r="F1828" s="8" t="s">
        <v>495</v>
      </c>
      <c r="G1828" s="9" t="s">
        <v>1427</v>
      </c>
      <c r="H1828" s="9" t="s">
        <v>502</v>
      </c>
      <c r="I1828" s="10" t="s">
        <v>729</v>
      </c>
      <c r="J1828" s="11">
        <v>150</v>
      </c>
      <c r="K1828" t="b">
        <f t="shared" si="140"/>
        <v>1</v>
      </c>
      <c r="L1828" t="b">
        <f t="shared" si="141"/>
        <v>1</v>
      </c>
      <c r="M1828" t="b">
        <f t="shared" si="142"/>
        <v>1</v>
      </c>
      <c r="N1828" t="b">
        <f t="shared" si="143"/>
        <v>1</v>
      </c>
      <c r="O1828" s="13">
        <f t="shared" si="144"/>
        <v>0</v>
      </c>
    </row>
    <row r="1829" spans="1:15" ht="30.6" hidden="1" x14ac:dyDescent="0.3">
      <c r="A1829" s="1" t="s">
        <v>495</v>
      </c>
      <c r="B1829" s="1" t="s">
        <v>1419</v>
      </c>
      <c r="C1829" s="1" t="s">
        <v>184</v>
      </c>
      <c r="D1829" s="2" t="s">
        <v>1526</v>
      </c>
      <c r="E1829" s="3">
        <v>7013.2999999999993</v>
      </c>
      <c r="F1829" s="8" t="s">
        <v>495</v>
      </c>
      <c r="G1829" s="9" t="s">
        <v>1419</v>
      </c>
      <c r="H1829" s="9" t="s">
        <v>184</v>
      </c>
      <c r="I1829" s="10" t="s">
        <v>1526</v>
      </c>
      <c r="J1829" s="11">
        <v>7013.3</v>
      </c>
      <c r="K1829" t="b">
        <f t="shared" si="140"/>
        <v>1</v>
      </c>
      <c r="L1829" t="b">
        <f t="shared" si="141"/>
        <v>1</v>
      </c>
      <c r="M1829" t="b">
        <f t="shared" si="142"/>
        <v>1</v>
      </c>
      <c r="N1829" t="b">
        <f t="shared" si="143"/>
        <v>1</v>
      </c>
      <c r="O1829" s="13">
        <f t="shared" si="144"/>
        <v>0</v>
      </c>
    </row>
    <row r="1830" spans="1:15" ht="36" hidden="1" x14ac:dyDescent="0.3">
      <c r="A1830" s="1" t="s">
        <v>495</v>
      </c>
      <c r="B1830" s="1" t="s">
        <v>1419</v>
      </c>
      <c r="C1830" s="1" t="s">
        <v>185</v>
      </c>
      <c r="D1830" s="2" t="s">
        <v>1527</v>
      </c>
      <c r="E1830" s="3">
        <v>5731.2999999999993</v>
      </c>
      <c r="F1830" s="8" t="s">
        <v>495</v>
      </c>
      <c r="G1830" s="9" t="s">
        <v>1419</v>
      </c>
      <c r="H1830" s="9" t="s">
        <v>185</v>
      </c>
      <c r="I1830" s="10" t="s">
        <v>1527</v>
      </c>
      <c r="J1830" s="11">
        <v>5731.3</v>
      </c>
      <c r="K1830" t="b">
        <f t="shared" si="140"/>
        <v>1</v>
      </c>
      <c r="L1830" t="b">
        <f t="shared" si="141"/>
        <v>1</v>
      </c>
      <c r="M1830" t="b">
        <f t="shared" si="142"/>
        <v>1</v>
      </c>
      <c r="N1830" t="b">
        <f t="shared" si="143"/>
        <v>1</v>
      </c>
      <c r="O1830" s="13">
        <f t="shared" si="144"/>
        <v>0</v>
      </c>
    </row>
    <row r="1831" spans="1:15" ht="81.599999999999994" hidden="1" x14ac:dyDescent="0.3">
      <c r="A1831" s="1" t="s">
        <v>495</v>
      </c>
      <c r="B1831" s="1" t="s">
        <v>1419</v>
      </c>
      <c r="C1831" s="1" t="s">
        <v>508</v>
      </c>
      <c r="D1831" s="2" t="s">
        <v>1710</v>
      </c>
      <c r="E1831" s="3">
        <v>5631.2999999999993</v>
      </c>
      <c r="F1831" s="8" t="s">
        <v>495</v>
      </c>
      <c r="G1831" s="9" t="s">
        <v>1419</v>
      </c>
      <c r="H1831" s="9" t="s">
        <v>508</v>
      </c>
      <c r="I1831" s="10" t="s">
        <v>1710</v>
      </c>
      <c r="J1831" s="11">
        <v>5631.3</v>
      </c>
      <c r="K1831" t="b">
        <f t="shared" si="140"/>
        <v>1</v>
      </c>
      <c r="L1831" t="b">
        <f t="shared" si="141"/>
        <v>1</v>
      </c>
      <c r="M1831" t="b">
        <f t="shared" si="142"/>
        <v>1</v>
      </c>
      <c r="N1831" t="b">
        <f t="shared" si="143"/>
        <v>1</v>
      </c>
      <c r="O1831" s="13">
        <f t="shared" si="144"/>
        <v>0</v>
      </c>
    </row>
    <row r="1832" spans="1:15" ht="60" hidden="1" x14ac:dyDescent="0.3">
      <c r="A1832" s="1" t="s">
        <v>495</v>
      </c>
      <c r="B1832" s="1" t="s">
        <v>1419</v>
      </c>
      <c r="C1832" s="1" t="s">
        <v>504</v>
      </c>
      <c r="D1832" s="2" t="s">
        <v>703</v>
      </c>
      <c r="E1832" s="3">
        <v>5631.2999999999993</v>
      </c>
      <c r="F1832" s="8" t="s">
        <v>495</v>
      </c>
      <c r="G1832" s="9" t="s">
        <v>1419</v>
      </c>
      <c r="H1832" s="9" t="s">
        <v>504</v>
      </c>
      <c r="I1832" s="10" t="s">
        <v>703</v>
      </c>
      <c r="J1832" s="11">
        <v>5631.3</v>
      </c>
      <c r="K1832" t="b">
        <f t="shared" si="140"/>
        <v>1</v>
      </c>
      <c r="L1832" t="b">
        <f t="shared" si="141"/>
        <v>1</v>
      </c>
      <c r="M1832" t="b">
        <f t="shared" si="142"/>
        <v>1</v>
      </c>
      <c r="N1832" t="b">
        <f t="shared" si="143"/>
        <v>1</v>
      </c>
      <c r="O1832" s="13">
        <f t="shared" si="144"/>
        <v>0</v>
      </c>
    </row>
    <row r="1833" spans="1:15" ht="102" hidden="1" x14ac:dyDescent="0.3">
      <c r="A1833" s="1" t="s">
        <v>495</v>
      </c>
      <c r="B1833" s="1" t="s">
        <v>1419</v>
      </c>
      <c r="C1833" s="1" t="s">
        <v>509</v>
      </c>
      <c r="D1833" s="2" t="s">
        <v>1711</v>
      </c>
      <c r="E1833" s="3">
        <v>100</v>
      </c>
      <c r="F1833" s="8" t="s">
        <v>495</v>
      </c>
      <c r="G1833" s="9" t="s">
        <v>1419</v>
      </c>
      <c r="H1833" s="9" t="s">
        <v>509</v>
      </c>
      <c r="I1833" s="10" t="s">
        <v>1711</v>
      </c>
      <c r="J1833" s="11">
        <v>100</v>
      </c>
      <c r="K1833" t="b">
        <f t="shared" si="140"/>
        <v>1</v>
      </c>
      <c r="L1833" t="b">
        <f t="shared" si="141"/>
        <v>1</v>
      </c>
      <c r="M1833" t="b">
        <f t="shared" si="142"/>
        <v>1</v>
      </c>
      <c r="N1833" t="b">
        <f t="shared" si="143"/>
        <v>1</v>
      </c>
      <c r="O1833" s="13">
        <f t="shared" si="144"/>
        <v>0</v>
      </c>
    </row>
    <row r="1834" spans="1:15" ht="40.799999999999997" hidden="1" x14ac:dyDescent="0.3">
      <c r="A1834" s="1" t="s">
        <v>495</v>
      </c>
      <c r="B1834" s="1" t="s">
        <v>1419</v>
      </c>
      <c r="C1834" s="1" t="s">
        <v>505</v>
      </c>
      <c r="D1834" s="2" t="s">
        <v>705</v>
      </c>
      <c r="E1834" s="3">
        <v>100</v>
      </c>
      <c r="F1834" s="8" t="s">
        <v>495</v>
      </c>
      <c r="G1834" s="9" t="s">
        <v>1419</v>
      </c>
      <c r="H1834" s="9" t="s">
        <v>505</v>
      </c>
      <c r="I1834" s="10" t="s">
        <v>705</v>
      </c>
      <c r="J1834" s="11">
        <v>100</v>
      </c>
      <c r="K1834" t="b">
        <f t="shared" si="140"/>
        <v>1</v>
      </c>
      <c r="L1834" t="b">
        <f t="shared" si="141"/>
        <v>1</v>
      </c>
      <c r="M1834" t="b">
        <f t="shared" si="142"/>
        <v>1</v>
      </c>
      <c r="N1834" t="b">
        <f t="shared" si="143"/>
        <v>1</v>
      </c>
      <c r="O1834" s="13">
        <f t="shared" si="144"/>
        <v>0</v>
      </c>
    </row>
    <row r="1835" spans="1:15" ht="61.2" hidden="1" x14ac:dyDescent="0.3">
      <c r="A1835" s="1" t="s">
        <v>495</v>
      </c>
      <c r="B1835" s="1" t="s">
        <v>1419</v>
      </c>
      <c r="C1835" s="1" t="s">
        <v>255</v>
      </c>
      <c r="D1835" s="2" t="s">
        <v>1590</v>
      </c>
      <c r="E1835" s="3">
        <v>1282</v>
      </c>
      <c r="F1835" s="8" t="s">
        <v>495</v>
      </c>
      <c r="G1835" s="9" t="s">
        <v>1419</v>
      </c>
      <c r="H1835" s="9" t="s">
        <v>255</v>
      </c>
      <c r="I1835" s="10" t="s">
        <v>1590</v>
      </c>
      <c r="J1835" s="11">
        <v>1282</v>
      </c>
      <c r="K1835" t="b">
        <f t="shared" si="140"/>
        <v>1</v>
      </c>
      <c r="L1835" t="b">
        <f t="shared" si="141"/>
        <v>1</v>
      </c>
      <c r="M1835" t="b">
        <f t="shared" si="142"/>
        <v>1</v>
      </c>
      <c r="N1835" t="b">
        <f t="shared" si="143"/>
        <v>1</v>
      </c>
      <c r="O1835" s="13">
        <f t="shared" si="144"/>
        <v>0</v>
      </c>
    </row>
    <row r="1836" spans="1:15" ht="51" hidden="1" x14ac:dyDescent="0.3">
      <c r="A1836" s="1" t="s">
        <v>495</v>
      </c>
      <c r="B1836" s="1" t="s">
        <v>1419</v>
      </c>
      <c r="C1836" s="1" t="s">
        <v>256</v>
      </c>
      <c r="D1836" s="2" t="s">
        <v>1591</v>
      </c>
      <c r="E1836" s="3">
        <v>1249.0999999999999</v>
      </c>
      <c r="F1836" s="8" t="s">
        <v>495</v>
      </c>
      <c r="G1836" s="9" t="s">
        <v>1419</v>
      </c>
      <c r="H1836" s="9" t="s">
        <v>256</v>
      </c>
      <c r="I1836" s="10" t="s">
        <v>1591</v>
      </c>
      <c r="J1836" s="11">
        <v>1249.0999999999999</v>
      </c>
      <c r="K1836" t="b">
        <f t="shared" si="140"/>
        <v>1</v>
      </c>
      <c r="L1836" t="b">
        <f t="shared" si="141"/>
        <v>1</v>
      </c>
      <c r="M1836" t="b">
        <f t="shared" si="142"/>
        <v>1</v>
      </c>
      <c r="N1836" t="b">
        <f t="shared" si="143"/>
        <v>1</v>
      </c>
      <c r="O1836" s="13">
        <f t="shared" si="144"/>
        <v>0</v>
      </c>
    </row>
    <row r="1837" spans="1:15" ht="51" hidden="1" x14ac:dyDescent="0.3">
      <c r="A1837" s="1" t="s">
        <v>495</v>
      </c>
      <c r="B1837" s="1" t="s">
        <v>1419</v>
      </c>
      <c r="C1837" s="1" t="s">
        <v>506</v>
      </c>
      <c r="D1837" s="2" t="s">
        <v>721</v>
      </c>
      <c r="E1837" s="3">
        <v>1249.0999999999999</v>
      </c>
      <c r="F1837" s="8" t="s">
        <v>495</v>
      </c>
      <c r="G1837" s="9" t="s">
        <v>1419</v>
      </c>
      <c r="H1837" s="9" t="s">
        <v>506</v>
      </c>
      <c r="I1837" s="10" t="s">
        <v>721</v>
      </c>
      <c r="J1837" s="11">
        <v>1249.0999999999999</v>
      </c>
      <c r="K1837" t="b">
        <f t="shared" si="140"/>
        <v>1</v>
      </c>
      <c r="L1837" t="b">
        <f t="shared" si="141"/>
        <v>1</v>
      </c>
      <c r="M1837" t="b">
        <f t="shared" si="142"/>
        <v>1</v>
      </c>
      <c r="N1837" t="b">
        <f t="shared" si="143"/>
        <v>1</v>
      </c>
      <c r="O1837" s="13">
        <f t="shared" si="144"/>
        <v>0</v>
      </c>
    </row>
    <row r="1838" spans="1:15" ht="91.8" hidden="1" x14ac:dyDescent="0.3">
      <c r="A1838" s="1" t="s">
        <v>495</v>
      </c>
      <c r="B1838" s="1" t="s">
        <v>1419</v>
      </c>
      <c r="C1838" s="1" t="s">
        <v>348</v>
      </c>
      <c r="D1838" s="2" t="s">
        <v>1650</v>
      </c>
      <c r="E1838" s="3">
        <v>32.9</v>
      </c>
      <c r="F1838" s="8" t="s">
        <v>495</v>
      </c>
      <c r="G1838" s="9" t="s">
        <v>1419</v>
      </c>
      <c r="H1838" s="9" t="s">
        <v>348</v>
      </c>
      <c r="I1838" s="10" t="s">
        <v>1650</v>
      </c>
      <c r="J1838" s="11">
        <v>32.9</v>
      </c>
      <c r="K1838" t="b">
        <f t="shared" si="140"/>
        <v>1</v>
      </c>
      <c r="L1838" t="b">
        <f t="shared" si="141"/>
        <v>1</v>
      </c>
      <c r="M1838" t="b">
        <f t="shared" si="142"/>
        <v>1</v>
      </c>
      <c r="N1838" t="b">
        <f t="shared" si="143"/>
        <v>1</v>
      </c>
      <c r="O1838" s="13">
        <f t="shared" si="144"/>
        <v>0</v>
      </c>
    </row>
    <row r="1839" spans="1:15" ht="51" hidden="1" x14ac:dyDescent="0.3">
      <c r="A1839" s="1" t="s">
        <v>495</v>
      </c>
      <c r="B1839" s="1" t="s">
        <v>1419</v>
      </c>
      <c r="C1839" s="1" t="s">
        <v>507</v>
      </c>
      <c r="D1839" s="2" t="s">
        <v>724</v>
      </c>
      <c r="E1839" s="3">
        <v>32.9</v>
      </c>
      <c r="F1839" s="8" t="s">
        <v>495</v>
      </c>
      <c r="G1839" s="9" t="s">
        <v>1419</v>
      </c>
      <c r="H1839" s="9" t="s">
        <v>507</v>
      </c>
      <c r="I1839" s="10" t="s">
        <v>724</v>
      </c>
      <c r="J1839" s="11">
        <v>32.9</v>
      </c>
      <c r="K1839" t="b">
        <f t="shared" si="140"/>
        <v>1</v>
      </c>
      <c r="L1839" t="b">
        <f t="shared" si="141"/>
        <v>1</v>
      </c>
      <c r="M1839" t="b">
        <f t="shared" si="142"/>
        <v>1</v>
      </c>
      <c r="N1839" t="b">
        <f t="shared" si="143"/>
        <v>1</v>
      </c>
      <c r="O1839" s="13">
        <f t="shared" si="144"/>
        <v>0</v>
      </c>
    </row>
    <row r="1840" spans="1:15" ht="61.2" hidden="1" x14ac:dyDescent="0.3">
      <c r="A1840" s="1" t="s">
        <v>495</v>
      </c>
      <c r="B1840" s="1" t="s">
        <v>1419</v>
      </c>
      <c r="C1840" s="1" t="s">
        <v>65</v>
      </c>
      <c r="D1840" s="2" t="s">
        <v>1228</v>
      </c>
      <c r="E1840" s="3">
        <v>12401.7</v>
      </c>
      <c r="F1840" s="8" t="s">
        <v>495</v>
      </c>
      <c r="G1840" s="9" t="s">
        <v>1419</v>
      </c>
      <c r="H1840" s="9" t="s">
        <v>65</v>
      </c>
      <c r="I1840" s="10" t="s">
        <v>1228</v>
      </c>
      <c r="J1840" s="11">
        <v>12401.7</v>
      </c>
      <c r="K1840" t="b">
        <f t="shared" si="140"/>
        <v>1</v>
      </c>
      <c r="L1840" t="b">
        <f t="shared" si="141"/>
        <v>1</v>
      </c>
      <c r="M1840" t="b">
        <f t="shared" si="142"/>
        <v>1</v>
      </c>
      <c r="N1840" t="b">
        <f t="shared" si="143"/>
        <v>1</v>
      </c>
      <c r="O1840" s="13">
        <f t="shared" si="144"/>
        <v>0</v>
      </c>
    </row>
    <row r="1841" spans="1:15" ht="36" hidden="1" x14ac:dyDescent="0.3">
      <c r="A1841" s="1" t="s">
        <v>495</v>
      </c>
      <c r="B1841" s="1" t="s">
        <v>1419</v>
      </c>
      <c r="C1841" s="1" t="s">
        <v>66</v>
      </c>
      <c r="D1841" s="2" t="s">
        <v>1231</v>
      </c>
      <c r="E1841" s="3">
        <v>12401.7</v>
      </c>
      <c r="F1841" s="8" t="s">
        <v>495</v>
      </c>
      <c r="G1841" s="9" t="s">
        <v>1419</v>
      </c>
      <c r="H1841" s="9" t="s">
        <v>66</v>
      </c>
      <c r="I1841" s="10" t="s">
        <v>1231</v>
      </c>
      <c r="J1841" s="11">
        <v>12401.7</v>
      </c>
      <c r="K1841" t="b">
        <f t="shared" si="140"/>
        <v>1</v>
      </c>
      <c r="L1841" t="b">
        <f t="shared" si="141"/>
        <v>1</v>
      </c>
      <c r="M1841" t="b">
        <f t="shared" si="142"/>
        <v>1</v>
      </c>
      <c r="N1841" t="b">
        <f t="shared" si="143"/>
        <v>1</v>
      </c>
      <c r="O1841" s="13">
        <f t="shared" si="144"/>
        <v>0</v>
      </c>
    </row>
    <row r="1842" spans="1:15" ht="51" hidden="1" x14ac:dyDescent="0.3">
      <c r="A1842" s="1" t="s">
        <v>495</v>
      </c>
      <c r="B1842" s="1" t="s">
        <v>1419</v>
      </c>
      <c r="C1842" s="1" t="s">
        <v>67</v>
      </c>
      <c r="D1842" s="2" t="s">
        <v>1221</v>
      </c>
      <c r="E1842" s="3">
        <v>11224.7</v>
      </c>
      <c r="F1842" s="8" t="s">
        <v>495</v>
      </c>
      <c r="G1842" s="9" t="s">
        <v>1419</v>
      </c>
      <c r="H1842" s="9" t="s">
        <v>67</v>
      </c>
      <c r="I1842" s="10" t="s">
        <v>1221</v>
      </c>
      <c r="J1842" s="11">
        <v>11224.7</v>
      </c>
      <c r="K1842" t="b">
        <f t="shared" si="140"/>
        <v>1</v>
      </c>
      <c r="L1842" t="b">
        <f t="shared" si="141"/>
        <v>1</v>
      </c>
      <c r="M1842" t="b">
        <f t="shared" si="142"/>
        <v>1</v>
      </c>
      <c r="N1842" t="b">
        <f t="shared" si="143"/>
        <v>1</v>
      </c>
      <c r="O1842" s="13">
        <f t="shared" si="144"/>
        <v>0</v>
      </c>
    </row>
    <row r="1843" spans="1:15" ht="40.799999999999997" hidden="1" x14ac:dyDescent="0.3">
      <c r="A1843" s="1" t="s">
        <v>495</v>
      </c>
      <c r="B1843" s="1" t="s">
        <v>1419</v>
      </c>
      <c r="C1843" s="1" t="s">
        <v>69</v>
      </c>
      <c r="D1843" s="2" t="s">
        <v>1222</v>
      </c>
      <c r="E1843" s="3">
        <v>1177</v>
      </c>
      <c r="F1843" s="8" t="s">
        <v>495</v>
      </c>
      <c r="G1843" s="9" t="s">
        <v>1419</v>
      </c>
      <c r="H1843" s="9" t="s">
        <v>69</v>
      </c>
      <c r="I1843" s="10" t="s">
        <v>1222</v>
      </c>
      <c r="J1843" s="11">
        <v>1177</v>
      </c>
      <c r="K1843" t="b">
        <f t="shared" si="140"/>
        <v>1</v>
      </c>
      <c r="L1843" t="b">
        <f t="shared" si="141"/>
        <v>1</v>
      </c>
      <c r="M1843" t="b">
        <f t="shared" si="142"/>
        <v>1</v>
      </c>
      <c r="N1843" t="b">
        <f t="shared" si="143"/>
        <v>1</v>
      </c>
      <c r="O1843" s="13">
        <f t="shared" si="144"/>
        <v>0</v>
      </c>
    </row>
    <row r="1844" spans="1:15" ht="61.2" hidden="1" x14ac:dyDescent="0.3">
      <c r="A1844" s="1" t="s">
        <v>510</v>
      </c>
      <c r="B1844" s="1" t="s">
        <v>1428</v>
      </c>
      <c r="C1844" s="1" t="s">
        <v>65</v>
      </c>
      <c r="D1844" s="2" t="s">
        <v>1228</v>
      </c>
      <c r="E1844" s="3">
        <v>4693.8999999999996</v>
      </c>
      <c r="F1844" s="8" t="s">
        <v>510</v>
      </c>
      <c r="G1844" s="9" t="s">
        <v>1428</v>
      </c>
      <c r="H1844" s="9" t="s">
        <v>65</v>
      </c>
      <c r="I1844" s="10" t="s">
        <v>1228</v>
      </c>
      <c r="J1844" s="11">
        <v>4693.8999999999996</v>
      </c>
      <c r="K1844" t="b">
        <f t="shared" si="140"/>
        <v>1</v>
      </c>
      <c r="L1844" t="b">
        <f t="shared" si="141"/>
        <v>1</v>
      </c>
      <c r="M1844" t="b">
        <f t="shared" si="142"/>
        <v>1</v>
      </c>
      <c r="N1844" t="b">
        <f t="shared" si="143"/>
        <v>1</v>
      </c>
      <c r="O1844" s="13">
        <f t="shared" si="144"/>
        <v>0</v>
      </c>
    </row>
    <row r="1845" spans="1:15" hidden="1" x14ac:dyDescent="0.3">
      <c r="A1845" s="1" t="s">
        <v>510</v>
      </c>
      <c r="B1845" s="1" t="s">
        <v>1428</v>
      </c>
      <c r="C1845" s="1" t="s">
        <v>512</v>
      </c>
      <c r="D1845" s="2" t="s">
        <v>1229</v>
      </c>
      <c r="E1845" s="3">
        <v>4693.8999999999996</v>
      </c>
      <c r="F1845" s="8" t="s">
        <v>510</v>
      </c>
      <c r="G1845" s="9" t="s">
        <v>1428</v>
      </c>
      <c r="H1845" s="9" t="s">
        <v>512</v>
      </c>
      <c r="I1845" s="10" t="s">
        <v>1229</v>
      </c>
      <c r="J1845" s="11">
        <v>4693.8999999999996</v>
      </c>
      <c r="K1845" t="b">
        <f t="shared" si="140"/>
        <v>1</v>
      </c>
      <c r="L1845" t="b">
        <f t="shared" si="141"/>
        <v>1</v>
      </c>
      <c r="M1845" t="b">
        <f t="shared" si="142"/>
        <v>1</v>
      </c>
      <c r="N1845" t="b">
        <f t="shared" si="143"/>
        <v>1</v>
      </c>
      <c r="O1845" s="13">
        <f t="shared" si="144"/>
        <v>0</v>
      </c>
    </row>
    <row r="1846" spans="1:15" ht="51" hidden="1" x14ac:dyDescent="0.3">
      <c r="A1846" s="1" t="s">
        <v>510</v>
      </c>
      <c r="B1846" s="1" t="s">
        <v>1428</v>
      </c>
      <c r="C1846" s="1" t="s">
        <v>511</v>
      </c>
      <c r="D1846" s="2" t="s">
        <v>1221</v>
      </c>
      <c r="E1846" s="3">
        <v>4693.8999999999996</v>
      </c>
      <c r="F1846" s="8" t="s">
        <v>510</v>
      </c>
      <c r="G1846" s="9" t="s">
        <v>1428</v>
      </c>
      <c r="H1846" s="9" t="s">
        <v>511</v>
      </c>
      <c r="I1846" s="10" t="s">
        <v>1221</v>
      </c>
      <c r="J1846" s="11">
        <v>4693.8999999999996</v>
      </c>
      <c r="K1846" t="b">
        <f t="shared" si="140"/>
        <v>1</v>
      </c>
      <c r="L1846" t="b">
        <f t="shared" si="141"/>
        <v>1</v>
      </c>
      <c r="M1846" t="b">
        <f t="shared" si="142"/>
        <v>1</v>
      </c>
      <c r="N1846" t="b">
        <f t="shared" si="143"/>
        <v>1</v>
      </c>
      <c r="O1846" s="13">
        <f t="shared" si="144"/>
        <v>0</v>
      </c>
    </row>
    <row r="1847" spans="1:15" ht="51" hidden="1" x14ac:dyDescent="0.3">
      <c r="A1847" s="1" t="s">
        <v>510</v>
      </c>
      <c r="B1847" s="1" t="s">
        <v>1417</v>
      </c>
      <c r="C1847" s="1" t="s">
        <v>62</v>
      </c>
      <c r="D1847" s="2" t="s">
        <v>1196</v>
      </c>
      <c r="E1847" s="3">
        <v>32</v>
      </c>
      <c r="F1847" s="8" t="s">
        <v>510</v>
      </c>
      <c r="G1847" s="9" t="s">
        <v>1417</v>
      </c>
      <c r="H1847" s="9" t="s">
        <v>62</v>
      </c>
      <c r="I1847" s="10" t="s">
        <v>1196</v>
      </c>
      <c r="J1847" s="11">
        <v>32</v>
      </c>
      <c r="K1847" t="b">
        <f t="shared" si="140"/>
        <v>1</v>
      </c>
      <c r="L1847" t="b">
        <f t="shared" si="141"/>
        <v>1</v>
      </c>
      <c r="M1847" t="b">
        <f t="shared" si="142"/>
        <v>1</v>
      </c>
      <c r="N1847" t="b">
        <f t="shared" si="143"/>
        <v>1</v>
      </c>
      <c r="O1847" s="13">
        <f t="shared" si="144"/>
        <v>0</v>
      </c>
    </row>
    <row r="1848" spans="1:15" ht="36" hidden="1" x14ac:dyDescent="0.3">
      <c r="A1848" s="1" t="s">
        <v>510</v>
      </c>
      <c r="B1848" s="1" t="s">
        <v>1417</v>
      </c>
      <c r="C1848" s="1" t="s">
        <v>83</v>
      </c>
      <c r="D1848" s="2" t="s">
        <v>1288</v>
      </c>
      <c r="E1848" s="3">
        <v>32</v>
      </c>
      <c r="F1848" s="8" t="s">
        <v>510</v>
      </c>
      <c r="G1848" s="9" t="s">
        <v>1417</v>
      </c>
      <c r="H1848" s="9" t="s">
        <v>83</v>
      </c>
      <c r="I1848" s="10" t="s">
        <v>1288</v>
      </c>
      <c r="J1848" s="11">
        <v>32</v>
      </c>
      <c r="K1848" t="b">
        <f t="shared" si="140"/>
        <v>1</v>
      </c>
      <c r="L1848" t="b">
        <f t="shared" si="141"/>
        <v>1</v>
      </c>
      <c r="M1848" t="b">
        <f t="shared" si="142"/>
        <v>1</v>
      </c>
      <c r="N1848" t="b">
        <f t="shared" si="143"/>
        <v>1</v>
      </c>
      <c r="O1848" s="13">
        <f t="shared" si="144"/>
        <v>0</v>
      </c>
    </row>
    <row r="1849" spans="1:15" ht="30.6" hidden="1" x14ac:dyDescent="0.3">
      <c r="A1849" s="1" t="s">
        <v>510</v>
      </c>
      <c r="B1849" s="1" t="s">
        <v>1417</v>
      </c>
      <c r="C1849" s="1" t="s">
        <v>1358</v>
      </c>
      <c r="D1849" s="2" t="s">
        <v>1359</v>
      </c>
      <c r="E1849" s="3">
        <v>32</v>
      </c>
      <c r="F1849" s="8" t="s">
        <v>510</v>
      </c>
      <c r="G1849" s="9" t="s">
        <v>1417</v>
      </c>
      <c r="H1849" s="9" t="s">
        <v>1358</v>
      </c>
      <c r="I1849" s="10" t="s">
        <v>1359</v>
      </c>
      <c r="J1849" s="11">
        <v>32</v>
      </c>
      <c r="K1849" t="b">
        <f t="shared" si="140"/>
        <v>1</v>
      </c>
      <c r="L1849" t="b">
        <f t="shared" si="141"/>
        <v>1</v>
      </c>
      <c r="M1849" t="b">
        <f t="shared" si="142"/>
        <v>1</v>
      </c>
      <c r="N1849" t="b">
        <f t="shared" si="143"/>
        <v>1</v>
      </c>
      <c r="O1849" s="13">
        <f t="shared" si="144"/>
        <v>0</v>
      </c>
    </row>
    <row r="1850" spans="1:15" ht="61.2" hidden="1" x14ac:dyDescent="0.3">
      <c r="A1850" s="1" t="s">
        <v>510</v>
      </c>
      <c r="B1850" s="1" t="s">
        <v>1417</v>
      </c>
      <c r="C1850" s="1" t="s">
        <v>65</v>
      </c>
      <c r="D1850" s="2" t="s">
        <v>1228</v>
      </c>
      <c r="E1850" s="3">
        <v>272170</v>
      </c>
      <c r="F1850" s="8" t="s">
        <v>510</v>
      </c>
      <c r="G1850" s="9" t="s">
        <v>1417</v>
      </c>
      <c r="H1850" s="9" t="s">
        <v>65</v>
      </c>
      <c r="I1850" s="10" t="s">
        <v>1228</v>
      </c>
      <c r="J1850" s="11">
        <v>272170</v>
      </c>
      <c r="K1850" t="b">
        <f t="shared" si="140"/>
        <v>1</v>
      </c>
      <c r="L1850" t="b">
        <f t="shared" si="141"/>
        <v>1</v>
      </c>
      <c r="M1850" t="b">
        <f t="shared" si="142"/>
        <v>1</v>
      </c>
      <c r="N1850" t="b">
        <f t="shared" si="143"/>
        <v>1</v>
      </c>
      <c r="O1850" s="13">
        <f t="shared" si="144"/>
        <v>0</v>
      </c>
    </row>
    <row r="1851" spans="1:15" ht="30.6" hidden="1" x14ac:dyDescent="0.3">
      <c r="A1851" s="1" t="s">
        <v>510</v>
      </c>
      <c r="B1851" s="1" t="s">
        <v>1417</v>
      </c>
      <c r="C1851" s="1" t="s">
        <v>516</v>
      </c>
      <c r="D1851" s="2" t="s">
        <v>1223</v>
      </c>
      <c r="E1851" s="3">
        <v>272170</v>
      </c>
      <c r="F1851" s="8" t="s">
        <v>510</v>
      </c>
      <c r="G1851" s="9" t="s">
        <v>1417</v>
      </c>
      <c r="H1851" s="9" t="s">
        <v>516</v>
      </c>
      <c r="I1851" s="10" t="s">
        <v>1223</v>
      </c>
      <c r="J1851" s="11">
        <v>272170</v>
      </c>
      <c r="K1851" t="b">
        <f t="shared" si="140"/>
        <v>1</v>
      </c>
      <c r="L1851" t="b">
        <f t="shared" si="141"/>
        <v>1</v>
      </c>
      <c r="M1851" t="b">
        <f t="shared" si="142"/>
        <v>1</v>
      </c>
      <c r="N1851" t="b">
        <f t="shared" si="143"/>
        <v>1</v>
      </c>
      <c r="O1851" s="13">
        <f t="shared" si="144"/>
        <v>0</v>
      </c>
    </row>
    <row r="1852" spans="1:15" ht="51" hidden="1" x14ac:dyDescent="0.3">
      <c r="A1852" s="1" t="s">
        <v>510</v>
      </c>
      <c r="B1852" s="1" t="s">
        <v>1417</v>
      </c>
      <c r="C1852" s="1" t="s">
        <v>513</v>
      </c>
      <c r="D1852" s="2" t="s">
        <v>1221</v>
      </c>
      <c r="E1852" s="3">
        <v>243283.9</v>
      </c>
      <c r="F1852" s="8" t="s">
        <v>510</v>
      </c>
      <c r="G1852" s="9" t="s">
        <v>1417</v>
      </c>
      <c r="H1852" s="9" t="s">
        <v>513</v>
      </c>
      <c r="I1852" s="10" t="s">
        <v>1221</v>
      </c>
      <c r="J1852" s="11">
        <v>243283.9</v>
      </c>
      <c r="K1852" t="b">
        <f t="shared" si="140"/>
        <v>1</v>
      </c>
      <c r="L1852" t="b">
        <f t="shared" si="141"/>
        <v>1</v>
      </c>
      <c r="M1852" t="b">
        <f t="shared" si="142"/>
        <v>1</v>
      </c>
      <c r="N1852" t="b">
        <f t="shared" si="143"/>
        <v>1</v>
      </c>
      <c r="O1852" s="13">
        <f t="shared" si="144"/>
        <v>0</v>
      </c>
    </row>
    <row r="1853" spans="1:15" ht="40.799999999999997" hidden="1" x14ac:dyDescent="0.3">
      <c r="A1853" s="1" t="s">
        <v>510</v>
      </c>
      <c r="B1853" s="1" t="s">
        <v>1417</v>
      </c>
      <c r="C1853" s="1" t="s">
        <v>514</v>
      </c>
      <c r="D1853" s="2" t="s">
        <v>1222</v>
      </c>
      <c r="E1853" s="3">
        <v>28886.100000000002</v>
      </c>
      <c r="F1853" s="8" t="s">
        <v>510</v>
      </c>
      <c r="G1853" s="9" t="s">
        <v>1417</v>
      </c>
      <c r="H1853" s="9" t="s">
        <v>514</v>
      </c>
      <c r="I1853" s="10" t="s">
        <v>1222</v>
      </c>
      <c r="J1853" s="11">
        <v>28886.1</v>
      </c>
      <c r="K1853" t="b">
        <f t="shared" si="140"/>
        <v>1</v>
      </c>
      <c r="L1853" t="b">
        <f t="shared" si="141"/>
        <v>1</v>
      </c>
      <c r="M1853" t="b">
        <f t="shared" si="142"/>
        <v>1</v>
      </c>
      <c r="N1853" t="b">
        <f t="shared" si="143"/>
        <v>1</v>
      </c>
      <c r="O1853" s="13">
        <f t="shared" si="144"/>
        <v>0</v>
      </c>
    </row>
    <row r="1854" spans="1:15" ht="40.799999999999997" hidden="1" x14ac:dyDescent="0.3">
      <c r="A1854" s="1" t="s">
        <v>510</v>
      </c>
      <c r="B1854" s="1" t="s">
        <v>1393</v>
      </c>
      <c r="C1854" s="1" t="s">
        <v>181</v>
      </c>
      <c r="D1854" s="2" t="s">
        <v>1523</v>
      </c>
      <c r="E1854" s="3">
        <v>37873.899999999994</v>
      </c>
      <c r="F1854" s="8" t="s">
        <v>510</v>
      </c>
      <c r="G1854" s="9" t="s">
        <v>1393</v>
      </c>
      <c r="H1854" s="9" t="s">
        <v>181</v>
      </c>
      <c r="I1854" s="10" t="s">
        <v>1523</v>
      </c>
      <c r="J1854" s="11">
        <v>37873.9</v>
      </c>
      <c r="K1854" t="b">
        <f t="shared" si="140"/>
        <v>1</v>
      </c>
      <c r="L1854" t="b">
        <f t="shared" si="141"/>
        <v>1</v>
      </c>
      <c r="M1854" t="b">
        <f t="shared" si="142"/>
        <v>1</v>
      </c>
      <c r="N1854" t="b">
        <f t="shared" si="143"/>
        <v>1</v>
      </c>
      <c r="O1854" s="13">
        <f t="shared" si="144"/>
        <v>0</v>
      </c>
    </row>
    <row r="1855" spans="1:15" ht="40.799999999999997" hidden="1" x14ac:dyDescent="0.3">
      <c r="A1855" s="1" t="s">
        <v>510</v>
      </c>
      <c r="B1855" s="1" t="s">
        <v>1393</v>
      </c>
      <c r="C1855" s="1" t="s">
        <v>247</v>
      </c>
      <c r="D1855" s="2" t="s">
        <v>1584</v>
      </c>
      <c r="E1855" s="3">
        <v>32258.199999999997</v>
      </c>
      <c r="F1855" s="8" t="s">
        <v>510</v>
      </c>
      <c r="G1855" s="9" t="s">
        <v>1393</v>
      </c>
      <c r="H1855" s="9" t="s">
        <v>247</v>
      </c>
      <c r="I1855" s="10" t="s">
        <v>1584</v>
      </c>
      <c r="J1855" s="11">
        <v>32258.2</v>
      </c>
      <c r="K1855" t="b">
        <f t="shared" si="140"/>
        <v>1</v>
      </c>
      <c r="L1855" t="b">
        <f t="shared" si="141"/>
        <v>1</v>
      </c>
      <c r="M1855" t="b">
        <f t="shared" si="142"/>
        <v>1</v>
      </c>
      <c r="N1855" t="b">
        <f t="shared" si="143"/>
        <v>1</v>
      </c>
      <c r="O1855" s="13">
        <f t="shared" si="144"/>
        <v>0</v>
      </c>
    </row>
    <row r="1856" spans="1:15" ht="102" hidden="1" x14ac:dyDescent="0.3">
      <c r="A1856" s="1" t="s">
        <v>510</v>
      </c>
      <c r="B1856" s="1" t="s">
        <v>1393</v>
      </c>
      <c r="C1856" s="1" t="s">
        <v>248</v>
      </c>
      <c r="D1856" s="2" t="s">
        <v>1585</v>
      </c>
      <c r="E1856" s="3">
        <v>31343.199999999997</v>
      </c>
      <c r="F1856" s="8" t="s">
        <v>510</v>
      </c>
      <c r="G1856" s="9" t="s">
        <v>1393</v>
      </c>
      <c r="H1856" s="9" t="s">
        <v>248</v>
      </c>
      <c r="I1856" s="10" t="s">
        <v>1585</v>
      </c>
      <c r="J1856" s="11">
        <v>31343.200000000001</v>
      </c>
      <c r="K1856" t="b">
        <f t="shared" si="140"/>
        <v>1</v>
      </c>
      <c r="L1856" t="b">
        <f t="shared" si="141"/>
        <v>1</v>
      </c>
      <c r="M1856" t="b">
        <f t="shared" si="142"/>
        <v>1</v>
      </c>
      <c r="N1856" t="b">
        <f t="shared" si="143"/>
        <v>1</v>
      </c>
      <c r="O1856" s="13">
        <f t="shared" si="144"/>
        <v>0</v>
      </c>
    </row>
    <row r="1857" spans="1:15" ht="102" hidden="1" x14ac:dyDescent="0.3">
      <c r="A1857" s="1" t="s">
        <v>510</v>
      </c>
      <c r="B1857" s="1" t="s">
        <v>1393</v>
      </c>
      <c r="C1857" s="1" t="s">
        <v>241</v>
      </c>
      <c r="D1857" s="2" t="s">
        <v>1271</v>
      </c>
      <c r="E1857" s="3">
        <v>1783.9</v>
      </c>
      <c r="F1857" s="8" t="s">
        <v>510</v>
      </c>
      <c r="G1857" s="9" t="s">
        <v>1393</v>
      </c>
      <c r="H1857" s="9" t="s">
        <v>241</v>
      </c>
      <c r="I1857" s="10" t="s">
        <v>1271</v>
      </c>
      <c r="J1857" s="11">
        <v>1783.9</v>
      </c>
      <c r="K1857" t="b">
        <f t="shared" si="140"/>
        <v>1</v>
      </c>
      <c r="L1857" t="b">
        <f t="shared" si="141"/>
        <v>1</v>
      </c>
      <c r="M1857" t="b">
        <f t="shared" si="142"/>
        <v>1</v>
      </c>
      <c r="N1857" t="b">
        <f t="shared" si="143"/>
        <v>1</v>
      </c>
      <c r="O1857" s="13">
        <f t="shared" si="144"/>
        <v>0</v>
      </c>
    </row>
    <row r="1858" spans="1:15" ht="61.2" hidden="1" x14ac:dyDescent="0.3">
      <c r="A1858" s="1" t="s">
        <v>510</v>
      </c>
      <c r="B1858" s="1" t="s">
        <v>1393</v>
      </c>
      <c r="C1858" s="1" t="s">
        <v>517</v>
      </c>
      <c r="D1858" s="2" t="s">
        <v>687</v>
      </c>
      <c r="E1858" s="3">
        <v>200</v>
      </c>
      <c r="F1858" s="8" t="s">
        <v>510</v>
      </c>
      <c r="G1858" s="9" t="s">
        <v>1393</v>
      </c>
      <c r="H1858" s="9" t="s">
        <v>517</v>
      </c>
      <c r="I1858" s="10" t="s">
        <v>687</v>
      </c>
      <c r="J1858" s="11">
        <v>200</v>
      </c>
      <c r="K1858" t="b">
        <f t="shared" si="140"/>
        <v>1</v>
      </c>
      <c r="L1858" t="b">
        <f t="shared" si="141"/>
        <v>1</v>
      </c>
      <c r="M1858" t="b">
        <f t="shared" si="142"/>
        <v>1</v>
      </c>
      <c r="N1858" t="b">
        <f t="shared" si="143"/>
        <v>1</v>
      </c>
      <c r="O1858" s="13">
        <f t="shared" si="144"/>
        <v>0</v>
      </c>
    </row>
    <row r="1859" spans="1:15" ht="71.400000000000006" hidden="1" x14ac:dyDescent="0.3">
      <c r="A1859" s="1" t="s">
        <v>510</v>
      </c>
      <c r="B1859" s="1" t="s">
        <v>1393</v>
      </c>
      <c r="C1859" s="1" t="s">
        <v>242</v>
      </c>
      <c r="D1859" s="2" t="s">
        <v>688</v>
      </c>
      <c r="E1859" s="3">
        <v>7667.2</v>
      </c>
      <c r="F1859" s="8" t="s">
        <v>510</v>
      </c>
      <c r="G1859" s="9" t="s">
        <v>1393</v>
      </c>
      <c r="H1859" s="9" t="s">
        <v>242</v>
      </c>
      <c r="I1859" s="10" t="s">
        <v>688</v>
      </c>
      <c r="J1859" s="11">
        <v>7667.2</v>
      </c>
      <c r="K1859" t="b">
        <f t="shared" ref="K1859:K1922" si="145">EXACT(A1859,F1859)</f>
        <v>1</v>
      </c>
      <c r="L1859" t="b">
        <f t="shared" ref="L1859:L1922" si="146">EXACT(B1859,G1859)</f>
        <v>1</v>
      </c>
      <c r="M1859" t="b">
        <f t="shared" ref="M1859:M1922" si="147">EXACT(C1859,H1859)</f>
        <v>1</v>
      </c>
      <c r="N1859" t="b">
        <f t="shared" ref="N1859:N1922" si="148">EXACT(D1859,I1859)</f>
        <v>1</v>
      </c>
      <c r="O1859" s="13">
        <f t="shared" ref="O1859:O1922" si="149">E1859-J1859</f>
        <v>0</v>
      </c>
    </row>
    <row r="1860" spans="1:15" ht="91.8" hidden="1" x14ac:dyDescent="0.3">
      <c r="A1860" s="1" t="s">
        <v>510</v>
      </c>
      <c r="B1860" s="1" t="s">
        <v>1393</v>
      </c>
      <c r="C1860" s="1" t="s">
        <v>243</v>
      </c>
      <c r="D1860" s="2" t="s">
        <v>689</v>
      </c>
      <c r="E1860" s="3">
        <v>21692.1</v>
      </c>
      <c r="F1860" s="8" t="s">
        <v>510</v>
      </c>
      <c r="G1860" s="9" t="s">
        <v>1393</v>
      </c>
      <c r="H1860" s="9" t="s">
        <v>243</v>
      </c>
      <c r="I1860" s="10" t="s">
        <v>689</v>
      </c>
      <c r="J1860" s="11">
        <v>21692.1</v>
      </c>
      <c r="K1860" t="b">
        <f t="shared" si="145"/>
        <v>1</v>
      </c>
      <c r="L1860" t="b">
        <f t="shared" si="146"/>
        <v>1</v>
      </c>
      <c r="M1860" t="b">
        <f t="shared" si="147"/>
        <v>1</v>
      </c>
      <c r="N1860" t="b">
        <f t="shared" si="148"/>
        <v>1</v>
      </c>
      <c r="O1860" s="13">
        <f t="shared" si="149"/>
        <v>0</v>
      </c>
    </row>
    <row r="1861" spans="1:15" ht="96" hidden="1" x14ac:dyDescent="0.3">
      <c r="A1861" s="1" t="s">
        <v>510</v>
      </c>
      <c r="B1861" s="1" t="s">
        <v>1393</v>
      </c>
      <c r="C1861" s="1" t="s">
        <v>249</v>
      </c>
      <c r="D1861" s="2" t="s">
        <v>1586</v>
      </c>
      <c r="E1861" s="3">
        <v>915</v>
      </c>
      <c r="F1861" s="8" t="s">
        <v>510</v>
      </c>
      <c r="G1861" s="9" t="s">
        <v>1393</v>
      </c>
      <c r="H1861" s="9" t="s">
        <v>249</v>
      </c>
      <c r="I1861" s="10" t="s">
        <v>1586</v>
      </c>
      <c r="J1861" s="11">
        <v>915</v>
      </c>
      <c r="K1861" t="b">
        <f t="shared" si="145"/>
        <v>1</v>
      </c>
      <c r="L1861" t="b">
        <f t="shared" si="146"/>
        <v>1</v>
      </c>
      <c r="M1861" t="b">
        <f t="shared" si="147"/>
        <v>1</v>
      </c>
      <c r="N1861" t="b">
        <f t="shared" si="148"/>
        <v>1</v>
      </c>
      <c r="O1861" s="13">
        <f t="shared" si="149"/>
        <v>0</v>
      </c>
    </row>
    <row r="1862" spans="1:15" ht="61.2" hidden="1" x14ac:dyDescent="0.3">
      <c r="A1862" s="1" t="s">
        <v>510</v>
      </c>
      <c r="B1862" s="1" t="s">
        <v>1393</v>
      </c>
      <c r="C1862" s="1" t="s">
        <v>518</v>
      </c>
      <c r="D1862" s="2" t="s">
        <v>691</v>
      </c>
      <c r="E1862" s="3">
        <v>915</v>
      </c>
      <c r="F1862" s="8" t="s">
        <v>510</v>
      </c>
      <c r="G1862" s="9" t="s">
        <v>1393</v>
      </c>
      <c r="H1862" s="9" t="s">
        <v>518</v>
      </c>
      <c r="I1862" s="10" t="s">
        <v>691</v>
      </c>
      <c r="J1862" s="11">
        <v>915</v>
      </c>
      <c r="K1862" t="b">
        <f t="shared" si="145"/>
        <v>1</v>
      </c>
      <c r="L1862" t="b">
        <f t="shared" si="146"/>
        <v>1</v>
      </c>
      <c r="M1862" t="b">
        <f t="shared" si="147"/>
        <v>1</v>
      </c>
      <c r="N1862" t="b">
        <f t="shared" si="148"/>
        <v>1</v>
      </c>
      <c r="O1862" s="13">
        <f t="shared" si="149"/>
        <v>0</v>
      </c>
    </row>
    <row r="1863" spans="1:15" ht="51" hidden="1" x14ac:dyDescent="0.3">
      <c r="A1863" s="1" t="s">
        <v>510</v>
      </c>
      <c r="B1863" s="1" t="s">
        <v>1393</v>
      </c>
      <c r="C1863" s="1" t="s">
        <v>182</v>
      </c>
      <c r="D1863" s="2" t="s">
        <v>1524</v>
      </c>
      <c r="E1863" s="3">
        <v>5615.7</v>
      </c>
      <c r="F1863" s="8" t="s">
        <v>510</v>
      </c>
      <c r="G1863" s="9" t="s">
        <v>1393</v>
      </c>
      <c r="H1863" s="9" t="s">
        <v>182</v>
      </c>
      <c r="I1863" s="10" t="s">
        <v>1524</v>
      </c>
      <c r="J1863" s="11">
        <v>5615.7</v>
      </c>
      <c r="K1863" t="b">
        <f t="shared" si="145"/>
        <v>1</v>
      </c>
      <c r="L1863" t="b">
        <f t="shared" si="146"/>
        <v>1</v>
      </c>
      <c r="M1863" t="b">
        <f t="shared" si="147"/>
        <v>1</v>
      </c>
      <c r="N1863" t="b">
        <f t="shared" si="148"/>
        <v>1</v>
      </c>
      <c r="O1863" s="13">
        <f t="shared" si="149"/>
        <v>0</v>
      </c>
    </row>
    <row r="1864" spans="1:15" ht="91.8" hidden="1" x14ac:dyDescent="0.3">
      <c r="A1864" s="1" t="s">
        <v>510</v>
      </c>
      <c r="B1864" s="1" t="s">
        <v>1393</v>
      </c>
      <c r="C1864" s="1" t="s">
        <v>183</v>
      </c>
      <c r="D1864" s="2" t="s">
        <v>1525</v>
      </c>
      <c r="E1864" s="3">
        <v>5615.7</v>
      </c>
      <c r="F1864" s="8" t="s">
        <v>510</v>
      </c>
      <c r="G1864" s="9" t="s">
        <v>1393</v>
      </c>
      <c r="H1864" s="9" t="s">
        <v>183</v>
      </c>
      <c r="I1864" s="10" t="s">
        <v>1525</v>
      </c>
      <c r="J1864" s="11">
        <v>5615.7</v>
      </c>
      <c r="K1864" t="b">
        <f t="shared" si="145"/>
        <v>1</v>
      </c>
      <c r="L1864" t="b">
        <f t="shared" si="146"/>
        <v>1</v>
      </c>
      <c r="M1864" t="b">
        <f t="shared" si="147"/>
        <v>1</v>
      </c>
      <c r="N1864" t="b">
        <f t="shared" si="148"/>
        <v>1</v>
      </c>
      <c r="O1864" s="13">
        <f t="shared" si="149"/>
        <v>0</v>
      </c>
    </row>
    <row r="1865" spans="1:15" ht="132.6" hidden="1" x14ac:dyDescent="0.3">
      <c r="A1865" s="1" t="s">
        <v>510</v>
      </c>
      <c r="B1865" s="1" t="s">
        <v>1393</v>
      </c>
      <c r="C1865" s="1" t="s">
        <v>198</v>
      </c>
      <c r="D1865" s="2" t="s">
        <v>697</v>
      </c>
      <c r="E1865" s="3">
        <v>908.7</v>
      </c>
      <c r="F1865" s="8" t="s">
        <v>510</v>
      </c>
      <c r="G1865" s="9" t="s">
        <v>1393</v>
      </c>
      <c r="H1865" s="9" t="s">
        <v>198</v>
      </c>
      <c r="I1865" s="10" t="s">
        <v>697</v>
      </c>
      <c r="J1865" s="11">
        <v>908.7</v>
      </c>
      <c r="K1865" t="b">
        <f t="shared" si="145"/>
        <v>1</v>
      </c>
      <c r="L1865" t="b">
        <f t="shared" si="146"/>
        <v>1</v>
      </c>
      <c r="M1865" t="b">
        <f t="shared" si="147"/>
        <v>1</v>
      </c>
      <c r="N1865" t="b">
        <f t="shared" si="148"/>
        <v>1</v>
      </c>
      <c r="O1865" s="13">
        <f t="shared" si="149"/>
        <v>0</v>
      </c>
    </row>
    <row r="1866" spans="1:15" ht="112.2" hidden="1" x14ac:dyDescent="0.3">
      <c r="A1866" s="1" t="s">
        <v>510</v>
      </c>
      <c r="B1866" s="1" t="s">
        <v>1393</v>
      </c>
      <c r="C1866" s="1" t="s">
        <v>170</v>
      </c>
      <c r="D1866" s="2" t="s">
        <v>698</v>
      </c>
      <c r="E1866" s="3">
        <v>4457</v>
      </c>
      <c r="F1866" s="8" t="s">
        <v>510</v>
      </c>
      <c r="G1866" s="9" t="s">
        <v>1393</v>
      </c>
      <c r="H1866" s="9" t="s">
        <v>170</v>
      </c>
      <c r="I1866" s="10" t="s">
        <v>698</v>
      </c>
      <c r="J1866" s="11">
        <v>4457</v>
      </c>
      <c r="K1866" t="b">
        <f t="shared" si="145"/>
        <v>1</v>
      </c>
      <c r="L1866" t="b">
        <f t="shared" si="146"/>
        <v>1</v>
      </c>
      <c r="M1866" t="b">
        <f t="shared" si="147"/>
        <v>1</v>
      </c>
      <c r="N1866" t="b">
        <f t="shared" si="148"/>
        <v>1</v>
      </c>
      <c r="O1866" s="13">
        <f t="shared" si="149"/>
        <v>0</v>
      </c>
    </row>
    <row r="1867" spans="1:15" ht="81.599999999999994" hidden="1" x14ac:dyDescent="0.3">
      <c r="A1867" s="1" t="s">
        <v>510</v>
      </c>
      <c r="B1867" s="1" t="s">
        <v>1393</v>
      </c>
      <c r="C1867" s="1" t="s">
        <v>519</v>
      </c>
      <c r="D1867" s="2" t="s">
        <v>699</v>
      </c>
      <c r="E1867" s="3">
        <v>250</v>
      </c>
      <c r="F1867" s="8" t="s">
        <v>510</v>
      </c>
      <c r="G1867" s="9" t="s">
        <v>1393</v>
      </c>
      <c r="H1867" s="9" t="s">
        <v>519</v>
      </c>
      <c r="I1867" s="10" t="s">
        <v>699</v>
      </c>
      <c r="J1867" s="11">
        <v>250</v>
      </c>
      <c r="K1867" t="b">
        <f t="shared" si="145"/>
        <v>1</v>
      </c>
      <c r="L1867" t="b">
        <f t="shared" si="146"/>
        <v>1</v>
      </c>
      <c r="M1867" t="b">
        <f t="shared" si="147"/>
        <v>1</v>
      </c>
      <c r="N1867" t="b">
        <f t="shared" si="148"/>
        <v>1</v>
      </c>
      <c r="O1867" s="13">
        <f t="shared" si="149"/>
        <v>0</v>
      </c>
    </row>
    <row r="1868" spans="1:15" ht="40.799999999999997" hidden="1" x14ac:dyDescent="0.3">
      <c r="A1868" s="1" t="s">
        <v>510</v>
      </c>
      <c r="B1868" s="1" t="s">
        <v>1393</v>
      </c>
      <c r="C1868" s="1" t="s">
        <v>277</v>
      </c>
      <c r="D1868" s="2" t="s">
        <v>1600</v>
      </c>
      <c r="E1868" s="3">
        <v>849</v>
      </c>
      <c r="F1868" s="8" t="s">
        <v>510</v>
      </c>
      <c r="G1868" s="9" t="s">
        <v>1393</v>
      </c>
      <c r="H1868" s="9" t="s">
        <v>277</v>
      </c>
      <c r="I1868" s="10" t="s">
        <v>1600</v>
      </c>
      <c r="J1868" s="11">
        <v>849</v>
      </c>
      <c r="K1868" t="b">
        <f t="shared" si="145"/>
        <v>1</v>
      </c>
      <c r="L1868" t="b">
        <f t="shared" si="146"/>
        <v>1</v>
      </c>
      <c r="M1868" t="b">
        <f t="shared" si="147"/>
        <v>1</v>
      </c>
      <c r="N1868" t="b">
        <f t="shared" si="148"/>
        <v>1</v>
      </c>
      <c r="O1868" s="13">
        <f t="shared" si="149"/>
        <v>0</v>
      </c>
    </row>
    <row r="1869" spans="1:15" ht="40.799999999999997" hidden="1" x14ac:dyDescent="0.3">
      <c r="A1869" s="1" t="s">
        <v>510</v>
      </c>
      <c r="B1869" s="1" t="s">
        <v>1393</v>
      </c>
      <c r="C1869" s="1" t="s">
        <v>279</v>
      </c>
      <c r="D1869" s="2" t="s">
        <v>1601</v>
      </c>
      <c r="E1869" s="3">
        <v>849</v>
      </c>
      <c r="F1869" s="8" t="s">
        <v>510</v>
      </c>
      <c r="G1869" s="9" t="s">
        <v>1393</v>
      </c>
      <c r="H1869" s="9" t="s">
        <v>279</v>
      </c>
      <c r="I1869" s="10" t="s">
        <v>1601</v>
      </c>
      <c r="J1869" s="11">
        <v>849</v>
      </c>
      <c r="K1869" t="b">
        <f t="shared" si="145"/>
        <v>1</v>
      </c>
      <c r="L1869" t="b">
        <f t="shared" si="146"/>
        <v>1</v>
      </c>
      <c r="M1869" t="b">
        <f t="shared" si="147"/>
        <v>1</v>
      </c>
      <c r="N1869" t="b">
        <f t="shared" si="148"/>
        <v>1</v>
      </c>
      <c r="O1869" s="13">
        <f t="shared" si="149"/>
        <v>0</v>
      </c>
    </row>
    <row r="1870" spans="1:15" ht="91.8" hidden="1" x14ac:dyDescent="0.3">
      <c r="A1870" s="1" t="s">
        <v>510</v>
      </c>
      <c r="B1870" s="1" t="s">
        <v>1393</v>
      </c>
      <c r="C1870" s="1" t="s">
        <v>278</v>
      </c>
      <c r="D1870" s="2" t="s">
        <v>1602</v>
      </c>
      <c r="E1870" s="3">
        <v>849</v>
      </c>
      <c r="F1870" s="8" t="s">
        <v>510</v>
      </c>
      <c r="G1870" s="9" t="s">
        <v>1393</v>
      </c>
      <c r="H1870" s="9" t="s">
        <v>278</v>
      </c>
      <c r="I1870" s="10" t="s">
        <v>1602</v>
      </c>
      <c r="J1870" s="11">
        <v>849</v>
      </c>
      <c r="K1870" t="b">
        <f t="shared" si="145"/>
        <v>1</v>
      </c>
      <c r="L1870" t="b">
        <f t="shared" si="146"/>
        <v>1</v>
      </c>
      <c r="M1870" t="b">
        <f t="shared" si="147"/>
        <v>1</v>
      </c>
      <c r="N1870" t="b">
        <f t="shared" si="148"/>
        <v>1</v>
      </c>
      <c r="O1870" s="13">
        <f t="shared" si="149"/>
        <v>0</v>
      </c>
    </row>
    <row r="1871" spans="1:15" ht="40.799999999999997" hidden="1" x14ac:dyDescent="0.3">
      <c r="A1871" s="1" t="s">
        <v>510</v>
      </c>
      <c r="B1871" s="1" t="s">
        <v>1393</v>
      </c>
      <c r="C1871" s="1" t="s">
        <v>520</v>
      </c>
      <c r="D1871" s="2" t="s">
        <v>807</v>
      </c>
      <c r="E1871" s="3">
        <v>849</v>
      </c>
      <c r="F1871" s="8" t="s">
        <v>510</v>
      </c>
      <c r="G1871" s="9" t="s">
        <v>1393</v>
      </c>
      <c r="H1871" s="9" t="s">
        <v>520</v>
      </c>
      <c r="I1871" s="10" t="s">
        <v>807</v>
      </c>
      <c r="J1871" s="11">
        <v>849</v>
      </c>
      <c r="K1871" t="b">
        <f t="shared" si="145"/>
        <v>1</v>
      </c>
      <c r="L1871" t="b">
        <f t="shared" si="146"/>
        <v>1</v>
      </c>
      <c r="M1871" t="b">
        <f t="shared" si="147"/>
        <v>1</v>
      </c>
      <c r="N1871" t="b">
        <f t="shared" si="148"/>
        <v>1</v>
      </c>
      <c r="O1871" s="13">
        <f t="shared" si="149"/>
        <v>0</v>
      </c>
    </row>
    <row r="1872" spans="1:15" ht="51" hidden="1" x14ac:dyDescent="0.3">
      <c r="A1872" s="1" t="s">
        <v>510</v>
      </c>
      <c r="B1872" s="1" t="s">
        <v>1393</v>
      </c>
      <c r="C1872" s="1" t="s">
        <v>47</v>
      </c>
      <c r="D1872" s="2" t="s">
        <v>1485</v>
      </c>
      <c r="E1872" s="3">
        <v>460.7</v>
      </c>
      <c r="F1872" s="8" t="s">
        <v>510</v>
      </c>
      <c r="G1872" s="9" t="s">
        <v>1393</v>
      </c>
      <c r="H1872" s="9" t="s">
        <v>47</v>
      </c>
      <c r="I1872" s="10" t="s">
        <v>1485</v>
      </c>
      <c r="J1872" s="11">
        <v>460.7</v>
      </c>
      <c r="K1872" t="b">
        <f t="shared" si="145"/>
        <v>1</v>
      </c>
      <c r="L1872" t="b">
        <f t="shared" si="146"/>
        <v>1</v>
      </c>
      <c r="M1872" t="b">
        <f t="shared" si="147"/>
        <v>1</v>
      </c>
      <c r="N1872" t="b">
        <f t="shared" si="148"/>
        <v>1</v>
      </c>
      <c r="O1872" s="13">
        <f t="shared" si="149"/>
        <v>0</v>
      </c>
    </row>
    <row r="1873" spans="1:15" ht="48" hidden="1" x14ac:dyDescent="0.3">
      <c r="A1873" s="1" t="s">
        <v>510</v>
      </c>
      <c r="B1873" s="1" t="s">
        <v>1393</v>
      </c>
      <c r="C1873" s="1" t="s">
        <v>48</v>
      </c>
      <c r="D1873" s="2" t="s">
        <v>1486</v>
      </c>
      <c r="E1873" s="3">
        <v>460.7</v>
      </c>
      <c r="F1873" s="8" t="s">
        <v>510</v>
      </c>
      <c r="G1873" s="9" t="s">
        <v>1393</v>
      </c>
      <c r="H1873" s="9" t="s">
        <v>48</v>
      </c>
      <c r="I1873" s="10" t="s">
        <v>1486</v>
      </c>
      <c r="J1873" s="11">
        <v>460.7</v>
      </c>
      <c r="K1873" t="b">
        <f t="shared" si="145"/>
        <v>1</v>
      </c>
      <c r="L1873" t="b">
        <f t="shared" si="146"/>
        <v>1</v>
      </c>
      <c r="M1873" t="b">
        <f t="shared" si="147"/>
        <v>1</v>
      </c>
      <c r="N1873" t="b">
        <f t="shared" si="148"/>
        <v>1</v>
      </c>
      <c r="O1873" s="13">
        <f t="shared" si="149"/>
        <v>0</v>
      </c>
    </row>
    <row r="1874" spans="1:15" ht="102" hidden="1" x14ac:dyDescent="0.3">
      <c r="A1874" s="1" t="s">
        <v>510</v>
      </c>
      <c r="B1874" s="1" t="s">
        <v>1393</v>
      </c>
      <c r="C1874" s="1" t="s">
        <v>49</v>
      </c>
      <c r="D1874" s="2" t="s">
        <v>1487</v>
      </c>
      <c r="E1874" s="3">
        <v>460.7</v>
      </c>
      <c r="F1874" s="8" t="s">
        <v>510</v>
      </c>
      <c r="G1874" s="9" t="s">
        <v>1393</v>
      </c>
      <c r="H1874" s="9" t="s">
        <v>49</v>
      </c>
      <c r="I1874" s="10" t="s">
        <v>1487</v>
      </c>
      <c r="J1874" s="11">
        <v>460.7</v>
      </c>
      <c r="K1874" t="b">
        <f t="shared" si="145"/>
        <v>1</v>
      </c>
      <c r="L1874" t="b">
        <f t="shared" si="146"/>
        <v>1</v>
      </c>
      <c r="M1874" t="b">
        <f t="shared" si="147"/>
        <v>1</v>
      </c>
      <c r="N1874" t="b">
        <f t="shared" si="148"/>
        <v>1</v>
      </c>
      <c r="O1874" s="13">
        <f t="shared" si="149"/>
        <v>0</v>
      </c>
    </row>
    <row r="1875" spans="1:15" ht="51" hidden="1" x14ac:dyDescent="0.3">
      <c r="A1875" s="1" t="s">
        <v>510</v>
      </c>
      <c r="B1875" s="1" t="s">
        <v>1393</v>
      </c>
      <c r="C1875" s="1" t="s">
        <v>521</v>
      </c>
      <c r="D1875" s="2" t="s">
        <v>1132</v>
      </c>
      <c r="E1875" s="3">
        <v>460.7</v>
      </c>
      <c r="F1875" s="8" t="s">
        <v>510</v>
      </c>
      <c r="G1875" s="9" t="s">
        <v>1393</v>
      </c>
      <c r="H1875" s="9" t="s">
        <v>521</v>
      </c>
      <c r="I1875" s="10" t="s">
        <v>1132</v>
      </c>
      <c r="J1875" s="11">
        <v>460.7</v>
      </c>
      <c r="K1875" t="b">
        <f t="shared" si="145"/>
        <v>1</v>
      </c>
      <c r="L1875" t="b">
        <f t="shared" si="146"/>
        <v>1</v>
      </c>
      <c r="M1875" t="b">
        <f t="shared" si="147"/>
        <v>1</v>
      </c>
      <c r="N1875" t="b">
        <f t="shared" si="148"/>
        <v>1</v>
      </c>
      <c r="O1875" s="13">
        <f t="shared" si="149"/>
        <v>0</v>
      </c>
    </row>
    <row r="1876" spans="1:15" ht="51" hidden="1" x14ac:dyDescent="0.3">
      <c r="A1876" s="1" t="s">
        <v>510</v>
      </c>
      <c r="B1876" s="1" t="s">
        <v>1393</v>
      </c>
      <c r="C1876" s="1" t="s">
        <v>62</v>
      </c>
      <c r="D1876" s="2" t="s">
        <v>1196</v>
      </c>
      <c r="E1876" s="3">
        <v>381098.39189999993</v>
      </c>
      <c r="F1876" s="8" t="s">
        <v>510</v>
      </c>
      <c r="G1876" s="9" t="s">
        <v>1393</v>
      </c>
      <c r="H1876" s="9" t="s">
        <v>62</v>
      </c>
      <c r="I1876" s="10" t="s">
        <v>1196</v>
      </c>
      <c r="J1876" s="11">
        <v>381098.39199999999</v>
      </c>
      <c r="K1876" t="b">
        <f t="shared" si="145"/>
        <v>1</v>
      </c>
      <c r="L1876" t="b">
        <f t="shared" si="146"/>
        <v>1</v>
      </c>
      <c r="M1876" t="b">
        <f t="shared" si="147"/>
        <v>1</v>
      </c>
      <c r="N1876" t="b">
        <f t="shared" si="148"/>
        <v>1</v>
      </c>
      <c r="O1876" s="13">
        <f t="shared" si="149"/>
        <v>-1.0000006295740604E-4</v>
      </c>
    </row>
    <row r="1877" spans="1:15" ht="36" hidden="1" x14ac:dyDescent="0.3">
      <c r="A1877" s="1" t="s">
        <v>510</v>
      </c>
      <c r="B1877" s="1" t="s">
        <v>1393</v>
      </c>
      <c r="C1877" s="1" t="s">
        <v>83</v>
      </c>
      <c r="D1877" s="2" t="s">
        <v>1288</v>
      </c>
      <c r="E1877" s="3">
        <v>88</v>
      </c>
      <c r="F1877" s="8" t="s">
        <v>510</v>
      </c>
      <c r="G1877" s="9" t="s">
        <v>1393</v>
      </c>
      <c r="H1877" s="9" t="s">
        <v>83</v>
      </c>
      <c r="I1877" s="10" t="s">
        <v>1288</v>
      </c>
      <c r="J1877" s="11">
        <v>88</v>
      </c>
      <c r="K1877" t="b">
        <f t="shared" si="145"/>
        <v>1</v>
      </c>
      <c r="L1877" t="b">
        <f t="shared" si="146"/>
        <v>1</v>
      </c>
      <c r="M1877" t="b">
        <f t="shared" si="147"/>
        <v>1</v>
      </c>
      <c r="N1877" t="b">
        <f t="shared" si="148"/>
        <v>1</v>
      </c>
      <c r="O1877" s="13">
        <f t="shared" si="149"/>
        <v>0</v>
      </c>
    </row>
    <row r="1878" spans="1:15" ht="30.6" hidden="1" x14ac:dyDescent="0.3">
      <c r="A1878" s="1" t="s">
        <v>510</v>
      </c>
      <c r="B1878" s="1" t="s">
        <v>1393</v>
      </c>
      <c r="C1878" s="1" t="s">
        <v>1358</v>
      </c>
      <c r="D1878" s="2" t="s">
        <v>1359</v>
      </c>
      <c r="E1878" s="3">
        <v>88</v>
      </c>
      <c r="F1878" s="8" t="s">
        <v>510</v>
      </c>
      <c r="G1878" s="9" t="s">
        <v>1393</v>
      </c>
      <c r="H1878" s="9" t="s">
        <v>1358</v>
      </c>
      <c r="I1878" s="10" t="s">
        <v>1359</v>
      </c>
      <c r="J1878" s="11">
        <v>88</v>
      </c>
      <c r="K1878" t="b">
        <f t="shared" si="145"/>
        <v>1</v>
      </c>
      <c r="L1878" t="b">
        <f t="shared" si="146"/>
        <v>1</v>
      </c>
      <c r="M1878" t="b">
        <f t="shared" si="147"/>
        <v>1</v>
      </c>
      <c r="N1878" t="b">
        <f t="shared" si="148"/>
        <v>1</v>
      </c>
      <c r="O1878" s="13">
        <f t="shared" si="149"/>
        <v>0</v>
      </c>
    </row>
    <row r="1879" spans="1:15" ht="81.599999999999994" hidden="1" x14ac:dyDescent="0.3">
      <c r="A1879" s="1" t="s">
        <v>510</v>
      </c>
      <c r="B1879" s="1" t="s">
        <v>1393</v>
      </c>
      <c r="C1879" s="1" t="s">
        <v>539</v>
      </c>
      <c r="D1879" s="2" t="s">
        <v>1197</v>
      </c>
      <c r="E1879" s="3">
        <v>245294.69189999998</v>
      </c>
      <c r="F1879" s="8" t="s">
        <v>510</v>
      </c>
      <c r="G1879" s="9" t="s">
        <v>1393</v>
      </c>
      <c r="H1879" s="9" t="s">
        <v>539</v>
      </c>
      <c r="I1879" s="10" t="s">
        <v>1197</v>
      </c>
      <c r="J1879" s="11">
        <v>245294.69200000001</v>
      </c>
      <c r="K1879" t="b">
        <f t="shared" si="145"/>
        <v>1</v>
      </c>
      <c r="L1879" t="b">
        <f t="shared" si="146"/>
        <v>1</v>
      </c>
      <c r="M1879" t="b">
        <f t="shared" si="147"/>
        <v>1</v>
      </c>
      <c r="N1879" t="b">
        <f t="shared" si="148"/>
        <v>1</v>
      </c>
      <c r="O1879" s="13">
        <f t="shared" si="149"/>
        <v>-1.0000003385357559E-4</v>
      </c>
    </row>
    <row r="1880" spans="1:15" ht="61.2" hidden="1" x14ac:dyDescent="0.3">
      <c r="A1880" s="1" t="s">
        <v>510</v>
      </c>
      <c r="B1880" s="1" t="s">
        <v>1393</v>
      </c>
      <c r="C1880" s="1" t="s">
        <v>522</v>
      </c>
      <c r="D1880" s="2" t="s">
        <v>710</v>
      </c>
      <c r="E1880" s="3">
        <v>62200.7</v>
      </c>
      <c r="F1880" s="8" t="s">
        <v>510</v>
      </c>
      <c r="G1880" s="9" t="s">
        <v>1393</v>
      </c>
      <c r="H1880" s="9" t="s">
        <v>522</v>
      </c>
      <c r="I1880" s="10" t="s">
        <v>710</v>
      </c>
      <c r="J1880" s="11">
        <v>62200.7</v>
      </c>
      <c r="K1880" t="b">
        <f t="shared" si="145"/>
        <v>1</v>
      </c>
      <c r="L1880" t="b">
        <f t="shared" si="146"/>
        <v>1</v>
      </c>
      <c r="M1880" t="b">
        <f t="shared" si="147"/>
        <v>1</v>
      </c>
      <c r="N1880" t="b">
        <f t="shared" si="148"/>
        <v>1</v>
      </c>
      <c r="O1880" s="13">
        <f t="shared" si="149"/>
        <v>0</v>
      </c>
    </row>
    <row r="1881" spans="1:15" ht="51" hidden="1" x14ac:dyDescent="0.3">
      <c r="A1881" s="1" t="s">
        <v>510</v>
      </c>
      <c r="B1881" s="1" t="s">
        <v>1393</v>
      </c>
      <c r="C1881" s="1" t="s">
        <v>523</v>
      </c>
      <c r="D1881" s="2" t="s">
        <v>1198</v>
      </c>
      <c r="E1881" s="3">
        <v>82788.899999999994</v>
      </c>
      <c r="F1881" s="8" t="s">
        <v>510</v>
      </c>
      <c r="G1881" s="9" t="s">
        <v>1393</v>
      </c>
      <c r="H1881" s="9" t="s">
        <v>523</v>
      </c>
      <c r="I1881" s="10" t="s">
        <v>1198</v>
      </c>
      <c r="J1881" s="11">
        <v>82788.899999999994</v>
      </c>
      <c r="K1881" t="b">
        <f t="shared" si="145"/>
        <v>1</v>
      </c>
      <c r="L1881" t="b">
        <f t="shared" si="146"/>
        <v>1</v>
      </c>
      <c r="M1881" t="b">
        <f t="shared" si="147"/>
        <v>1</v>
      </c>
      <c r="N1881" t="b">
        <f t="shared" si="148"/>
        <v>1</v>
      </c>
      <c r="O1881" s="13">
        <f t="shared" si="149"/>
        <v>0</v>
      </c>
    </row>
    <row r="1882" spans="1:15" ht="48" hidden="1" x14ac:dyDescent="0.3">
      <c r="A1882" s="1" t="s">
        <v>510</v>
      </c>
      <c r="B1882" s="1" t="s">
        <v>1393</v>
      </c>
      <c r="C1882" s="1" t="s">
        <v>524</v>
      </c>
      <c r="D1882" s="2" t="s">
        <v>1199</v>
      </c>
      <c r="E1882" s="3">
        <v>100305.0919</v>
      </c>
      <c r="F1882" s="8" t="s">
        <v>510</v>
      </c>
      <c r="G1882" s="9" t="s">
        <v>1393</v>
      </c>
      <c r="H1882" s="9" t="s">
        <v>524</v>
      </c>
      <c r="I1882" s="10" t="s">
        <v>1199</v>
      </c>
      <c r="J1882" s="11">
        <v>100305.092</v>
      </c>
      <c r="K1882" t="b">
        <f t="shared" si="145"/>
        <v>1</v>
      </c>
      <c r="L1882" t="b">
        <f t="shared" si="146"/>
        <v>1</v>
      </c>
      <c r="M1882" t="b">
        <f t="shared" si="147"/>
        <v>1</v>
      </c>
      <c r="N1882" t="b">
        <f t="shared" si="148"/>
        <v>1</v>
      </c>
      <c r="O1882" s="13">
        <f t="shared" si="149"/>
        <v>-1.0000000474974513E-4</v>
      </c>
    </row>
    <row r="1883" spans="1:15" ht="24" hidden="1" x14ac:dyDescent="0.3">
      <c r="A1883" s="1" t="s">
        <v>510</v>
      </c>
      <c r="B1883" s="1" t="s">
        <v>1393</v>
      </c>
      <c r="C1883" s="1" t="s">
        <v>540</v>
      </c>
      <c r="D1883" s="2" t="s">
        <v>1200</v>
      </c>
      <c r="E1883" s="3">
        <v>39878.6</v>
      </c>
      <c r="F1883" s="8" t="s">
        <v>510</v>
      </c>
      <c r="G1883" s="9" t="s">
        <v>1393</v>
      </c>
      <c r="H1883" s="9" t="s">
        <v>540</v>
      </c>
      <c r="I1883" s="10" t="s">
        <v>1200</v>
      </c>
      <c r="J1883" s="11">
        <v>39878.6</v>
      </c>
      <c r="K1883" t="b">
        <f t="shared" si="145"/>
        <v>1</v>
      </c>
      <c r="L1883" t="b">
        <f t="shared" si="146"/>
        <v>1</v>
      </c>
      <c r="M1883" t="b">
        <f t="shared" si="147"/>
        <v>1</v>
      </c>
      <c r="N1883" t="b">
        <f t="shared" si="148"/>
        <v>1</v>
      </c>
      <c r="O1883" s="13">
        <f t="shared" si="149"/>
        <v>0</v>
      </c>
    </row>
    <row r="1884" spans="1:15" ht="61.2" hidden="1" x14ac:dyDescent="0.3">
      <c r="A1884" s="1" t="s">
        <v>510</v>
      </c>
      <c r="B1884" s="1" t="s">
        <v>1393</v>
      </c>
      <c r="C1884" s="1" t="s">
        <v>525</v>
      </c>
      <c r="D1884" s="2" t="s">
        <v>710</v>
      </c>
      <c r="E1884" s="3">
        <v>15037.1</v>
      </c>
      <c r="F1884" s="8" t="s">
        <v>510</v>
      </c>
      <c r="G1884" s="9" t="s">
        <v>1393</v>
      </c>
      <c r="H1884" s="9" t="s">
        <v>525</v>
      </c>
      <c r="I1884" s="10" t="s">
        <v>710</v>
      </c>
      <c r="J1884" s="11">
        <v>15037.1</v>
      </c>
      <c r="K1884" t="b">
        <f t="shared" si="145"/>
        <v>1</v>
      </c>
      <c r="L1884" t="b">
        <f t="shared" si="146"/>
        <v>1</v>
      </c>
      <c r="M1884" t="b">
        <f t="shared" si="147"/>
        <v>1</v>
      </c>
      <c r="N1884" t="b">
        <f t="shared" si="148"/>
        <v>1</v>
      </c>
      <c r="O1884" s="13">
        <f t="shared" si="149"/>
        <v>0</v>
      </c>
    </row>
    <row r="1885" spans="1:15" ht="40.799999999999997" hidden="1" x14ac:dyDescent="0.3">
      <c r="A1885" s="1" t="s">
        <v>510</v>
      </c>
      <c r="B1885" s="1" t="s">
        <v>1393</v>
      </c>
      <c r="C1885" s="1" t="s">
        <v>526</v>
      </c>
      <c r="D1885" s="2" t="s">
        <v>1201</v>
      </c>
      <c r="E1885" s="3">
        <v>24841.5</v>
      </c>
      <c r="F1885" s="8" t="s">
        <v>510</v>
      </c>
      <c r="G1885" s="9" t="s">
        <v>1393</v>
      </c>
      <c r="H1885" s="9" t="s">
        <v>526</v>
      </c>
      <c r="I1885" s="10" t="s">
        <v>1201</v>
      </c>
      <c r="J1885" s="11">
        <v>24841.5</v>
      </c>
      <c r="K1885" t="b">
        <f t="shared" si="145"/>
        <v>1</v>
      </c>
      <c r="L1885" t="b">
        <f t="shared" si="146"/>
        <v>1</v>
      </c>
      <c r="M1885" t="b">
        <f t="shared" si="147"/>
        <v>1</v>
      </c>
      <c r="N1885" t="b">
        <f t="shared" si="148"/>
        <v>1</v>
      </c>
      <c r="O1885" s="13">
        <f t="shared" si="149"/>
        <v>0</v>
      </c>
    </row>
    <row r="1886" spans="1:15" ht="24" hidden="1" x14ac:dyDescent="0.3">
      <c r="A1886" s="1" t="s">
        <v>510</v>
      </c>
      <c r="B1886" s="1" t="s">
        <v>1393</v>
      </c>
      <c r="C1886" s="1" t="s">
        <v>63</v>
      </c>
      <c r="D1886" s="2" t="s">
        <v>115</v>
      </c>
      <c r="E1886" s="3">
        <v>95837.1</v>
      </c>
      <c r="F1886" s="8" t="s">
        <v>510</v>
      </c>
      <c r="G1886" s="9" t="s">
        <v>1393</v>
      </c>
      <c r="H1886" s="9" t="s">
        <v>63</v>
      </c>
      <c r="I1886" s="10" t="s">
        <v>115</v>
      </c>
      <c r="J1886" s="11">
        <v>95837.1</v>
      </c>
      <c r="K1886" t="b">
        <f t="shared" si="145"/>
        <v>1</v>
      </c>
      <c r="L1886" t="b">
        <f t="shared" si="146"/>
        <v>1</v>
      </c>
      <c r="M1886" t="b">
        <f t="shared" si="147"/>
        <v>1</v>
      </c>
      <c r="N1886" t="b">
        <f t="shared" si="148"/>
        <v>1</v>
      </c>
      <c r="O1886" s="13">
        <f t="shared" si="149"/>
        <v>0</v>
      </c>
    </row>
    <row r="1887" spans="1:15" ht="72" hidden="1" x14ac:dyDescent="0.3">
      <c r="A1887" s="1" t="s">
        <v>510</v>
      </c>
      <c r="B1887" s="1" t="s">
        <v>1393</v>
      </c>
      <c r="C1887" s="1" t="s">
        <v>528</v>
      </c>
      <c r="D1887" s="2" t="s">
        <v>118</v>
      </c>
      <c r="E1887" s="3">
        <v>2072.1</v>
      </c>
      <c r="F1887" s="8" t="s">
        <v>510</v>
      </c>
      <c r="G1887" s="9" t="s">
        <v>1393</v>
      </c>
      <c r="H1887" s="9" t="s">
        <v>528</v>
      </c>
      <c r="I1887" s="10" t="s">
        <v>118</v>
      </c>
      <c r="J1887" s="11">
        <v>2072.1</v>
      </c>
      <c r="K1887" t="b">
        <f t="shared" si="145"/>
        <v>1</v>
      </c>
      <c r="L1887" t="b">
        <f t="shared" si="146"/>
        <v>1</v>
      </c>
      <c r="M1887" t="b">
        <f t="shared" si="147"/>
        <v>1</v>
      </c>
      <c r="N1887" t="b">
        <f t="shared" si="148"/>
        <v>1</v>
      </c>
      <c r="O1887" s="13">
        <f t="shared" si="149"/>
        <v>0</v>
      </c>
    </row>
    <row r="1888" spans="1:15" ht="40.799999999999997" hidden="1" x14ac:dyDescent="0.3">
      <c r="A1888" s="1" t="s">
        <v>510</v>
      </c>
      <c r="B1888" s="1" t="s">
        <v>1393</v>
      </c>
      <c r="C1888" s="1" t="s">
        <v>85</v>
      </c>
      <c r="D1888" s="2" t="s">
        <v>119</v>
      </c>
      <c r="E1888" s="3">
        <v>22707.8</v>
      </c>
      <c r="F1888" s="8" t="s">
        <v>510</v>
      </c>
      <c r="G1888" s="9" t="s">
        <v>1393</v>
      </c>
      <c r="H1888" s="9" t="s">
        <v>85</v>
      </c>
      <c r="I1888" s="10" t="s">
        <v>119</v>
      </c>
      <c r="J1888" s="11">
        <v>22707.8</v>
      </c>
      <c r="K1888" t="b">
        <f t="shared" si="145"/>
        <v>1</v>
      </c>
      <c r="L1888" t="b">
        <f t="shared" si="146"/>
        <v>1</v>
      </c>
      <c r="M1888" t="b">
        <f t="shared" si="147"/>
        <v>1</v>
      </c>
      <c r="N1888" t="b">
        <f t="shared" si="148"/>
        <v>1</v>
      </c>
      <c r="O1888" s="13">
        <f t="shared" si="149"/>
        <v>0</v>
      </c>
    </row>
    <row r="1889" spans="1:15" ht="60" hidden="1" x14ac:dyDescent="0.3">
      <c r="A1889" s="1" t="s">
        <v>510</v>
      </c>
      <c r="B1889" s="1" t="s">
        <v>1393</v>
      </c>
      <c r="C1889" s="1" t="s">
        <v>529</v>
      </c>
      <c r="D1889" s="2" t="s">
        <v>120</v>
      </c>
      <c r="E1889" s="3">
        <v>46</v>
      </c>
      <c r="F1889" s="8" t="s">
        <v>510</v>
      </c>
      <c r="G1889" s="9" t="s">
        <v>1393</v>
      </c>
      <c r="H1889" s="9" t="s">
        <v>529</v>
      </c>
      <c r="I1889" s="10" t="s">
        <v>120</v>
      </c>
      <c r="J1889" s="11">
        <v>46</v>
      </c>
      <c r="K1889" t="b">
        <f t="shared" si="145"/>
        <v>1</v>
      </c>
      <c r="L1889" t="b">
        <f t="shared" si="146"/>
        <v>1</v>
      </c>
      <c r="M1889" t="b">
        <f t="shared" si="147"/>
        <v>1</v>
      </c>
      <c r="N1889" t="b">
        <f t="shared" si="148"/>
        <v>1</v>
      </c>
      <c r="O1889" s="13">
        <f t="shared" si="149"/>
        <v>0</v>
      </c>
    </row>
    <row r="1890" spans="1:15" ht="61.2" hidden="1" x14ac:dyDescent="0.3">
      <c r="A1890" s="1" t="s">
        <v>510</v>
      </c>
      <c r="B1890" s="1" t="s">
        <v>1393</v>
      </c>
      <c r="C1890" s="1" t="s">
        <v>530</v>
      </c>
      <c r="D1890" s="2" t="s">
        <v>1712</v>
      </c>
      <c r="E1890" s="3">
        <v>1.5</v>
      </c>
      <c r="F1890" s="8" t="s">
        <v>510</v>
      </c>
      <c r="G1890" s="9" t="s">
        <v>1393</v>
      </c>
      <c r="H1890" s="9" t="s">
        <v>530</v>
      </c>
      <c r="I1890" s="10" t="s">
        <v>1712</v>
      </c>
      <c r="J1890" s="11">
        <v>1.5</v>
      </c>
      <c r="K1890" t="b">
        <f t="shared" si="145"/>
        <v>1</v>
      </c>
      <c r="L1890" t="b">
        <f t="shared" si="146"/>
        <v>1</v>
      </c>
      <c r="M1890" t="b">
        <f t="shared" si="147"/>
        <v>1</v>
      </c>
      <c r="N1890" t="b">
        <f t="shared" si="148"/>
        <v>1</v>
      </c>
      <c r="O1890" s="13">
        <f t="shared" si="149"/>
        <v>0</v>
      </c>
    </row>
    <row r="1891" spans="1:15" ht="51" hidden="1" x14ac:dyDescent="0.3">
      <c r="A1891" s="1" t="s">
        <v>510</v>
      </c>
      <c r="B1891" s="1" t="s">
        <v>1393</v>
      </c>
      <c r="C1891" s="1" t="s">
        <v>531</v>
      </c>
      <c r="D1891" s="2" t="s">
        <v>122</v>
      </c>
      <c r="E1891" s="3">
        <v>13.5</v>
      </c>
      <c r="F1891" s="8" t="s">
        <v>510</v>
      </c>
      <c r="G1891" s="9" t="s">
        <v>1393</v>
      </c>
      <c r="H1891" s="9" t="s">
        <v>531</v>
      </c>
      <c r="I1891" s="10" t="s">
        <v>122</v>
      </c>
      <c r="J1891" s="11">
        <v>13.5</v>
      </c>
      <c r="K1891" t="b">
        <f t="shared" si="145"/>
        <v>1</v>
      </c>
      <c r="L1891" t="b">
        <f t="shared" si="146"/>
        <v>1</v>
      </c>
      <c r="M1891" t="b">
        <f t="shared" si="147"/>
        <v>1</v>
      </c>
      <c r="N1891" t="b">
        <f t="shared" si="148"/>
        <v>1</v>
      </c>
      <c r="O1891" s="13">
        <f t="shared" si="149"/>
        <v>0</v>
      </c>
    </row>
    <row r="1892" spans="1:15" ht="36" hidden="1" x14ac:dyDescent="0.3">
      <c r="A1892" s="1" t="s">
        <v>510</v>
      </c>
      <c r="B1892" s="1" t="s">
        <v>1393</v>
      </c>
      <c r="C1892" s="1" t="s">
        <v>532</v>
      </c>
      <c r="D1892" s="2" t="s">
        <v>123</v>
      </c>
      <c r="E1892" s="3">
        <v>59418.9</v>
      </c>
      <c r="F1892" s="8" t="s">
        <v>510</v>
      </c>
      <c r="G1892" s="9" t="s">
        <v>1393</v>
      </c>
      <c r="H1892" s="9" t="s">
        <v>532</v>
      </c>
      <c r="I1892" s="10" t="s">
        <v>123</v>
      </c>
      <c r="J1892" s="11">
        <v>59418.9</v>
      </c>
      <c r="K1892" t="b">
        <f t="shared" si="145"/>
        <v>1</v>
      </c>
      <c r="L1892" t="b">
        <f t="shared" si="146"/>
        <v>1</v>
      </c>
      <c r="M1892" t="b">
        <f t="shared" si="147"/>
        <v>1</v>
      </c>
      <c r="N1892" t="b">
        <f t="shared" si="148"/>
        <v>1</v>
      </c>
      <c r="O1892" s="13">
        <f t="shared" si="149"/>
        <v>0</v>
      </c>
    </row>
    <row r="1893" spans="1:15" ht="112.2" hidden="1" x14ac:dyDescent="0.3">
      <c r="A1893" s="1" t="s">
        <v>510</v>
      </c>
      <c r="B1893" s="1" t="s">
        <v>1393</v>
      </c>
      <c r="C1893" s="1" t="s">
        <v>533</v>
      </c>
      <c r="D1893" s="2" t="s">
        <v>1206</v>
      </c>
      <c r="E1893" s="3">
        <v>1391.2000000000003</v>
      </c>
      <c r="F1893" s="8" t="s">
        <v>510</v>
      </c>
      <c r="G1893" s="9" t="s">
        <v>1393</v>
      </c>
      <c r="H1893" s="9" t="s">
        <v>533</v>
      </c>
      <c r="I1893" s="10" t="s">
        <v>1206</v>
      </c>
      <c r="J1893" s="11">
        <v>1391.2</v>
      </c>
      <c r="K1893" t="b">
        <f t="shared" si="145"/>
        <v>1</v>
      </c>
      <c r="L1893" t="b">
        <f t="shared" si="146"/>
        <v>1</v>
      </c>
      <c r="M1893" t="b">
        <f t="shared" si="147"/>
        <v>1</v>
      </c>
      <c r="N1893" t="b">
        <f t="shared" si="148"/>
        <v>1</v>
      </c>
      <c r="O1893" s="13">
        <f t="shared" si="149"/>
        <v>0</v>
      </c>
    </row>
    <row r="1894" spans="1:15" ht="71.400000000000006" hidden="1" x14ac:dyDescent="0.3">
      <c r="A1894" s="1" t="s">
        <v>510</v>
      </c>
      <c r="B1894" s="1" t="s">
        <v>1393</v>
      </c>
      <c r="C1894" s="1" t="s">
        <v>534</v>
      </c>
      <c r="D1894" s="2" t="s">
        <v>1207</v>
      </c>
      <c r="E1894" s="3">
        <v>7467.1</v>
      </c>
      <c r="F1894" s="8" t="s">
        <v>510</v>
      </c>
      <c r="G1894" s="9" t="s">
        <v>1393</v>
      </c>
      <c r="H1894" s="9" t="s">
        <v>534</v>
      </c>
      <c r="I1894" s="10" t="s">
        <v>1207</v>
      </c>
      <c r="J1894" s="11">
        <v>7467.1</v>
      </c>
      <c r="K1894" t="b">
        <f t="shared" si="145"/>
        <v>1</v>
      </c>
      <c r="L1894" t="b">
        <f t="shared" si="146"/>
        <v>1</v>
      </c>
      <c r="M1894" t="b">
        <f t="shared" si="147"/>
        <v>1</v>
      </c>
      <c r="N1894" t="b">
        <f t="shared" si="148"/>
        <v>1</v>
      </c>
      <c r="O1894" s="13">
        <f t="shared" si="149"/>
        <v>0</v>
      </c>
    </row>
    <row r="1895" spans="1:15" ht="36" hidden="1" x14ac:dyDescent="0.3">
      <c r="A1895" s="1" t="s">
        <v>510</v>
      </c>
      <c r="B1895" s="1" t="s">
        <v>1393</v>
      </c>
      <c r="C1895" s="1" t="s">
        <v>535</v>
      </c>
      <c r="D1895" s="2" t="s">
        <v>1208</v>
      </c>
      <c r="E1895" s="3">
        <v>2316.5</v>
      </c>
      <c r="F1895" s="8" t="s">
        <v>510</v>
      </c>
      <c r="G1895" s="9" t="s">
        <v>1393</v>
      </c>
      <c r="H1895" s="9" t="s">
        <v>535</v>
      </c>
      <c r="I1895" s="10" t="s">
        <v>1208</v>
      </c>
      <c r="J1895" s="11">
        <v>2316.5</v>
      </c>
      <c r="K1895" t="b">
        <f t="shared" si="145"/>
        <v>1</v>
      </c>
      <c r="L1895" t="b">
        <f t="shared" si="146"/>
        <v>1</v>
      </c>
      <c r="M1895" t="b">
        <f t="shared" si="147"/>
        <v>1</v>
      </c>
      <c r="N1895" t="b">
        <f t="shared" si="148"/>
        <v>1</v>
      </c>
      <c r="O1895" s="13">
        <f t="shared" si="149"/>
        <v>0</v>
      </c>
    </row>
    <row r="1896" spans="1:15" ht="71.400000000000006" hidden="1" x14ac:dyDescent="0.3">
      <c r="A1896" s="1" t="s">
        <v>510</v>
      </c>
      <c r="B1896" s="1" t="s">
        <v>1393</v>
      </c>
      <c r="C1896" s="1" t="s">
        <v>537</v>
      </c>
      <c r="D1896" s="2" t="s">
        <v>1713</v>
      </c>
      <c r="E1896" s="3">
        <v>57.5</v>
      </c>
      <c r="F1896" s="8" t="s">
        <v>510</v>
      </c>
      <c r="G1896" s="9" t="s">
        <v>1393</v>
      </c>
      <c r="H1896" s="9" t="s">
        <v>537</v>
      </c>
      <c r="I1896" s="10" t="s">
        <v>1713</v>
      </c>
      <c r="J1896" s="11">
        <v>57.5</v>
      </c>
      <c r="K1896" t="b">
        <f t="shared" si="145"/>
        <v>1</v>
      </c>
      <c r="L1896" t="b">
        <f t="shared" si="146"/>
        <v>1</v>
      </c>
      <c r="M1896" t="b">
        <f t="shared" si="147"/>
        <v>1</v>
      </c>
      <c r="N1896" t="b">
        <f t="shared" si="148"/>
        <v>1</v>
      </c>
      <c r="O1896" s="13">
        <f t="shared" si="149"/>
        <v>0</v>
      </c>
    </row>
    <row r="1897" spans="1:15" ht="61.2" hidden="1" x14ac:dyDescent="0.3">
      <c r="A1897" s="1" t="s">
        <v>510</v>
      </c>
      <c r="B1897" s="1" t="s">
        <v>1393</v>
      </c>
      <c r="C1897" s="1" t="s">
        <v>538</v>
      </c>
      <c r="D1897" s="2" t="s">
        <v>1218</v>
      </c>
      <c r="E1897" s="3">
        <v>345</v>
      </c>
      <c r="F1897" s="8" t="s">
        <v>510</v>
      </c>
      <c r="G1897" s="9" t="s">
        <v>1393</v>
      </c>
      <c r="H1897" s="9" t="s">
        <v>538</v>
      </c>
      <c r="I1897" s="10" t="s">
        <v>1218</v>
      </c>
      <c r="J1897" s="11">
        <v>345</v>
      </c>
      <c r="K1897" t="b">
        <f t="shared" si="145"/>
        <v>1</v>
      </c>
      <c r="L1897" t="b">
        <f t="shared" si="146"/>
        <v>1</v>
      </c>
      <c r="M1897" t="b">
        <f t="shared" si="147"/>
        <v>1</v>
      </c>
      <c r="N1897" t="b">
        <f t="shared" si="148"/>
        <v>1</v>
      </c>
      <c r="O1897" s="13">
        <f t="shared" si="149"/>
        <v>0</v>
      </c>
    </row>
    <row r="1898" spans="1:15" ht="40.799999999999997" hidden="1" x14ac:dyDescent="0.3">
      <c r="A1898" s="1" t="s">
        <v>510</v>
      </c>
      <c r="B1898" s="1" t="s">
        <v>1424</v>
      </c>
      <c r="C1898" s="1" t="s">
        <v>335</v>
      </c>
      <c r="D1898" s="2" t="s">
        <v>1644</v>
      </c>
      <c r="E1898" s="3">
        <v>1609</v>
      </c>
      <c r="F1898" s="8" t="s">
        <v>510</v>
      </c>
      <c r="G1898" s="9" t="s">
        <v>1424</v>
      </c>
      <c r="H1898" s="9" t="s">
        <v>335</v>
      </c>
      <c r="I1898" s="10" t="s">
        <v>1644</v>
      </c>
      <c r="J1898" s="11">
        <v>1609</v>
      </c>
      <c r="K1898" t="b">
        <f t="shared" si="145"/>
        <v>1</v>
      </c>
      <c r="L1898" t="b">
        <f t="shared" si="146"/>
        <v>1</v>
      </c>
      <c r="M1898" t="b">
        <f t="shared" si="147"/>
        <v>1</v>
      </c>
      <c r="N1898" t="b">
        <f t="shared" si="148"/>
        <v>1</v>
      </c>
      <c r="O1898" s="13">
        <f t="shared" si="149"/>
        <v>0</v>
      </c>
    </row>
    <row r="1899" spans="1:15" ht="61.2" hidden="1" x14ac:dyDescent="0.3">
      <c r="A1899" s="1" t="s">
        <v>510</v>
      </c>
      <c r="B1899" s="1" t="s">
        <v>1424</v>
      </c>
      <c r="C1899" s="1" t="s">
        <v>542</v>
      </c>
      <c r="D1899" s="2" t="s">
        <v>1714</v>
      </c>
      <c r="E1899" s="3">
        <v>1609</v>
      </c>
      <c r="F1899" s="8" t="s">
        <v>510</v>
      </c>
      <c r="G1899" s="9" t="s">
        <v>1424</v>
      </c>
      <c r="H1899" s="9" t="s">
        <v>542</v>
      </c>
      <c r="I1899" s="10" t="s">
        <v>1714</v>
      </c>
      <c r="J1899" s="11">
        <v>1609</v>
      </c>
      <c r="K1899" t="b">
        <f t="shared" si="145"/>
        <v>1</v>
      </c>
      <c r="L1899" t="b">
        <f t="shared" si="146"/>
        <v>1</v>
      </c>
      <c r="M1899" t="b">
        <f t="shared" si="147"/>
        <v>1</v>
      </c>
      <c r="N1899" t="b">
        <f t="shared" si="148"/>
        <v>1</v>
      </c>
      <c r="O1899" s="13">
        <f t="shared" si="149"/>
        <v>0</v>
      </c>
    </row>
    <row r="1900" spans="1:15" ht="61.2" hidden="1" x14ac:dyDescent="0.3">
      <c r="A1900" s="1" t="s">
        <v>510</v>
      </c>
      <c r="B1900" s="1" t="s">
        <v>1424</v>
      </c>
      <c r="C1900" s="1" t="s">
        <v>541</v>
      </c>
      <c r="D1900" s="2" t="s">
        <v>1715</v>
      </c>
      <c r="E1900" s="3">
        <v>1609</v>
      </c>
      <c r="F1900" s="8" t="s">
        <v>510</v>
      </c>
      <c r="G1900" s="9" t="s">
        <v>1424</v>
      </c>
      <c r="H1900" s="9" t="s">
        <v>541</v>
      </c>
      <c r="I1900" s="10" t="s">
        <v>1715</v>
      </c>
      <c r="J1900" s="11">
        <v>1609</v>
      </c>
      <c r="K1900" t="b">
        <f t="shared" si="145"/>
        <v>1</v>
      </c>
      <c r="L1900" t="b">
        <f t="shared" si="146"/>
        <v>1</v>
      </c>
      <c r="M1900" t="b">
        <f t="shared" si="147"/>
        <v>1</v>
      </c>
      <c r="N1900" t="b">
        <f t="shared" si="148"/>
        <v>1</v>
      </c>
      <c r="O1900" s="13">
        <f t="shared" si="149"/>
        <v>0</v>
      </c>
    </row>
    <row r="1901" spans="1:15" ht="51" hidden="1" x14ac:dyDescent="0.3">
      <c r="A1901" s="1" t="s">
        <v>510</v>
      </c>
      <c r="B1901" s="1" t="s">
        <v>1410</v>
      </c>
      <c r="C1901" s="1" t="s">
        <v>62</v>
      </c>
      <c r="D1901" s="2" t="s">
        <v>1196</v>
      </c>
      <c r="E1901" s="3">
        <v>7238.2</v>
      </c>
      <c r="F1901" s="8" t="s">
        <v>510</v>
      </c>
      <c r="G1901" s="9" t="s">
        <v>1410</v>
      </c>
      <c r="H1901" s="9" t="s">
        <v>62</v>
      </c>
      <c r="I1901" s="10" t="s">
        <v>1196</v>
      </c>
      <c r="J1901" s="11">
        <v>7238.2</v>
      </c>
      <c r="K1901" t="b">
        <f t="shared" si="145"/>
        <v>1</v>
      </c>
      <c r="L1901" t="b">
        <f t="shared" si="146"/>
        <v>1</v>
      </c>
      <c r="M1901" t="b">
        <f t="shared" si="147"/>
        <v>1</v>
      </c>
      <c r="N1901" t="b">
        <f t="shared" si="148"/>
        <v>1</v>
      </c>
      <c r="O1901" s="13">
        <f t="shared" si="149"/>
        <v>0</v>
      </c>
    </row>
    <row r="1902" spans="1:15" ht="24" hidden="1" x14ac:dyDescent="0.3">
      <c r="A1902" s="1" t="s">
        <v>510</v>
      </c>
      <c r="B1902" s="1" t="s">
        <v>1410</v>
      </c>
      <c r="C1902" s="1" t="s">
        <v>63</v>
      </c>
      <c r="D1902" s="2" t="s">
        <v>115</v>
      </c>
      <c r="E1902" s="3">
        <v>7238.2</v>
      </c>
      <c r="F1902" s="8" t="s">
        <v>510</v>
      </c>
      <c r="G1902" s="9" t="s">
        <v>1410</v>
      </c>
      <c r="H1902" s="9" t="s">
        <v>63</v>
      </c>
      <c r="I1902" s="10" t="s">
        <v>115</v>
      </c>
      <c r="J1902" s="11">
        <v>7238.2</v>
      </c>
      <c r="K1902" t="b">
        <f t="shared" si="145"/>
        <v>1</v>
      </c>
      <c r="L1902" t="b">
        <f t="shared" si="146"/>
        <v>1</v>
      </c>
      <c r="M1902" t="b">
        <f t="shared" si="147"/>
        <v>1</v>
      </c>
      <c r="N1902" t="b">
        <f t="shared" si="148"/>
        <v>1</v>
      </c>
      <c r="O1902" s="13">
        <f t="shared" si="149"/>
        <v>0</v>
      </c>
    </row>
    <row r="1903" spans="1:15" ht="71.400000000000006" hidden="1" x14ac:dyDescent="0.3">
      <c r="A1903" s="1" t="s">
        <v>510</v>
      </c>
      <c r="B1903" s="1" t="s">
        <v>1410</v>
      </c>
      <c r="C1903" s="1" t="s">
        <v>543</v>
      </c>
      <c r="D1903" s="2" t="s">
        <v>1216</v>
      </c>
      <c r="E1903" s="3">
        <v>7238.2</v>
      </c>
      <c r="F1903" s="8" t="s">
        <v>510</v>
      </c>
      <c r="G1903" s="9" t="s">
        <v>1410</v>
      </c>
      <c r="H1903" s="9" t="s">
        <v>543</v>
      </c>
      <c r="I1903" s="10" t="s">
        <v>1216</v>
      </c>
      <c r="J1903" s="11">
        <v>7238.2</v>
      </c>
      <c r="K1903" t="b">
        <f t="shared" si="145"/>
        <v>1</v>
      </c>
      <c r="L1903" t="b">
        <f t="shared" si="146"/>
        <v>1</v>
      </c>
      <c r="M1903" t="b">
        <f t="shared" si="147"/>
        <v>1</v>
      </c>
      <c r="N1903" t="b">
        <f t="shared" si="148"/>
        <v>1</v>
      </c>
      <c r="O1903" s="13">
        <f t="shared" si="149"/>
        <v>0</v>
      </c>
    </row>
    <row r="1904" spans="1:15" ht="71.400000000000006" hidden="1" x14ac:dyDescent="0.3">
      <c r="A1904" s="1" t="s">
        <v>992</v>
      </c>
      <c r="B1904" s="1" t="s">
        <v>1406</v>
      </c>
      <c r="C1904" s="1" t="s">
        <v>167</v>
      </c>
      <c r="D1904" s="2" t="s">
        <v>1520</v>
      </c>
      <c r="E1904" s="3">
        <v>2467.2999999999997</v>
      </c>
      <c r="F1904" s="8" t="s">
        <v>992</v>
      </c>
      <c r="G1904" s="9" t="s">
        <v>1406</v>
      </c>
      <c r="H1904" s="9" t="s">
        <v>167</v>
      </c>
      <c r="I1904" s="10" t="s">
        <v>1520</v>
      </c>
      <c r="J1904" s="11">
        <v>2467.3000000000002</v>
      </c>
      <c r="K1904" t="b">
        <f t="shared" si="145"/>
        <v>1</v>
      </c>
      <c r="L1904" t="b">
        <f t="shared" si="146"/>
        <v>1</v>
      </c>
      <c r="M1904" t="b">
        <f t="shared" si="147"/>
        <v>1</v>
      </c>
      <c r="N1904" t="b">
        <f t="shared" si="148"/>
        <v>1</v>
      </c>
      <c r="O1904" s="13">
        <f t="shared" si="149"/>
        <v>0</v>
      </c>
    </row>
    <row r="1905" spans="1:15" ht="40.799999999999997" hidden="1" x14ac:dyDescent="0.3">
      <c r="A1905" s="1" t="s">
        <v>992</v>
      </c>
      <c r="B1905" s="1" t="s">
        <v>1406</v>
      </c>
      <c r="C1905" s="1" t="s">
        <v>193</v>
      </c>
      <c r="D1905" s="2" t="s">
        <v>1534</v>
      </c>
      <c r="E1905" s="3">
        <v>2467.2999999999997</v>
      </c>
      <c r="F1905" s="8" t="s">
        <v>992</v>
      </c>
      <c r="G1905" s="9" t="s">
        <v>1406</v>
      </c>
      <c r="H1905" s="9" t="s">
        <v>193</v>
      </c>
      <c r="I1905" s="10" t="s">
        <v>1534</v>
      </c>
      <c r="J1905" s="11">
        <v>2467.3000000000002</v>
      </c>
      <c r="K1905" t="b">
        <f t="shared" si="145"/>
        <v>1</v>
      </c>
      <c r="L1905" t="b">
        <f t="shared" si="146"/>
        <v>1</v>
      </c>
      <c r="M1905" t="b">
        <f t="shared" si="147"/>
        <v>1</v>
      </c>
      <c r="N1905" t="b">
        <f t="shared" si="148"/>
        <v>1</v>
      </c>
      <c r="O1905" s="13">
        <f t="shared" si="149"/>
        <v>0</v>
      </c>
    </row>
    <row r="1906" spans="1:15" ht="61.2" hidden="1" x14ac:dyDescent="0.3">
      <c r="A1906" s="1" t="s">
        <v>992</v>
      </c>
      <c r="B1906" s="1" t="s">
        <v>1406</v>
      </c>
      <c r="C1906" s="1" t="s">
        <v>194</v>
      </c>
      <c r="D1906" s="2" t="s">
        <v>1535</v>
      </c>
      <c r="E1906" s="3">
        <v>2467.2999999999997</v>
      </c>
      <c r="F1906" s="8" t="s">
        <v>992</v>
      </c>
      <c r="G1906" s="9" t="s">
        <v>1406</v>
      </c>
      <c r="H1906" s="9" t="s">
        <v>194</v>
      </c>
      <c r="I1906" s="10" t="s">
        <v>1535</v>
      </c>
      <c r="J1906" s="11">
        <v>2467.3000000000002</v>
      </c>
      <c r="K1906" t="b">
        <f t="shared" si="145"/>
        <v>1</v>
      </c>
      <c r="L1906" t="b">
        <f t="shared" si="146"/>
        <v>1</v>
      </c>
      <c r="M1906" t="b">
        <f t="shared" si="147"/>
        <v>1</v>
      </c>
      <c r="N1906" t="b">
        <f t="shared" si="148"/>
        <v>1</v>
      </c>
      <c r="O1906" s="13">
        <f t="shared" si="149"/>
        <v>0</v>
      </c>
    </row>
    <row r="1907" spans="1:15" ht="61.2" hidden="1" x14ac:dyDescent="0.3">
      <c r="A1907" s="1" t="s">
        <v>992</v>
      </c>
      <c r="B1907" s="1" t="s">
        <v>1406</v>
      </c>
      <c r="C1907" s="1" t="s">
        <v>178</v>
      </c>
      <c r="D1907" s="2" t="s">
        <v>710</v>
      </c>
      <c r="E1907" s="3">
        <v>2461.1</v>
      </c>
      <c r="F1907" s="8" t="s">
        <v>992</v>
      </c>
      <c r="G1907" s="9" t="s">
        <v>1406</v>
      </c>
      <c r="H1907" s="9" t="s">
        <v>178</v>
      </c>
      <c r="I1907" s="10" t="s">
        <v>710</v>
      </c>
      <c r="J1907" s="11">
        <v>2461.1</v>
      </c>
      <c r="K1907" t="b">
        <f t="shared" si="145"/>
        <v>1</v>
      </c>
      <c r="L1907" t="b">
        <f t="shared" si="146"/>
        <v>1</v>
      </c>
      <c r="M1907" t="b">
        <f t="shared" si="147"/>
        <v>1</v>
      </c>
      <c r="N1907" t="b">
        <f t="shared" si="148"/>
        <v>1</v>
      </c>
      <c r="O1907" s="13">
        <f t="shared" si="149"/>
        <v>0</v>
      </c>
    </row>
    <row r="1908" spans="1:15" ht="36" hidden="1" x14ac:dyDescent="0.3">
      <c r="A1908" s="1" t="s">
        <v>992</v>
      </c>
      <c r="B1908" s="1" t="s">
        <v>1406</v>
      </c>
      <c r="C1908" s="1" t="s">
        <v>180</v>
      </c>
      <c r="D1908" s="2" t="s">
        <v>734</v>
      </c>
      <c r="E1908" s="3">
        <v>6.1999999999999993</v>
      </c>
      <c r="F1908" s="8" t="s">
        <v>992</v>
      </c>
      <c r="G1908" s="9" t="s">
        <v>1406</v>
      </c>
      <c r="H1908" s="9" t="s">
        <v>180</v>
      </c>
      <c r="I1908" s="10" t="s">
        <v>734</v>
      </c>
      <c r="J1908" s="11">
        <v>6.2</v>
      </c>
      <c r="K1908" t="b">
        <f t="shared" si="145"/>
        <v>1</v>
      </c>
      <c r="L1908" t="b">
        <f t="shared" si="146"/>
        <v>1</v>
      </c>
      <c r="M1908" t="b">
        <f t="shared" si="147"/>
        <v>1</v>
      </c>
      <c r="N1908" t="b">
        <f t="shared" si="148"/>
        <v>1</v>
      </c>
      <c r="O1908" s="13">
        <f t="shared" si="149"/>
        <v>0</v>
      </c>
    </row>
    <row r="1909" spans="1:15" ht="71.400000000000006" hidden="1" x14ac:dyDescent="0.3">
      <c r="A1909" s="1" t="s">
        <v>992</v>
      </c>
      <c r="B1909" s="1" t="s">
        <v>1410</v>
      </c>
      <c r="C1909" s="1" t="s">
        <v>167</v>
      </c>
      <c r="D1909" s="2" t="s">
        <v>1520</v>
      </c>
      <c r="E1909" s="3">
        <v>333.40000000000003</v>
      </c>
      <c r="F1909" s="8" t="s">
        <v>992</v>
      </c>
      <c r="G1909" s="9" t="s">
        <v>1410</v>
      </c>
      <c r="H1909" s="9" t="s">
        <v>167</v>
      </c>
      <c r="I1909" s="10" t="s">
        <v>1520</v>
      </c>
      <c r="J1909" s="11">
        <v>333.4</v>
      </c>
      <c r="K1909" t="b">
        <f t="shared" si="145"/>
        <v>1</v>
      </c>
      <c r="L1909" t="b">
        <f t="shared" si="146"/>
        <v>1</v>
      </c>
      <c r="M1909" t="b">
        <f t="shared" si="147"/>
        <v>1</v>
      </c>
      <c r="N1909" t="b">
        <f t="shared" si="148"/>
        <v>1</v>
      </c>
      <c r="O1909" s="13">
        <f t="shared" si="149"/>
        <v>0</v>
      </c>
    </row>
    <row r="1910" spans="1:15" ht="91.8" hidden="1" x14ac:dyDescent="0.3">
      <c r="A1910" s="1" t="s">
        <v>992</v>
      </c>
      <c r="B1910" s="1" t="s">
        <v>1410</v>
      </c>
      <c r="C1910" s="1" t="s">
        <v>221</v>
      </c>
      <c r="D1910" s="2" t="s">
        <v>1543</v>
      </c>
      <c r="E1910" s="3">
        <v>333.40000000000003</v>
      </c>
      <c r="F1910" s="8" t="s">
        <v>992</v>
      </c>
      <c r="G1910" s="9" t="s">
        <v>1410</v>
      </c>
      <c r="H1910" s="9" t="s">
        <v>221</v>
      </c>
      <c r="I1910" s="10" t="s">
        <v>1543</v>
      </c>
      <c r="J1910" s="11">
        <v>333.4</v>
      </c>
      <c r="K1910" t="b">
        <f t="shared" si="145"/>
        <v>1</v>
      </c>
      <c r="L1910" t="b">
        <f t="shared" si="146"/>
        <v>1</v>
      </c>
      <c r="M1910" t="b">
        <f t="shared" si="147"/>
        <v>1</v>
      </c>
      <c r="N1910" t="b">
        <f t="shared" si="148"/>
        <v>1</v>
      </c>
      <c r="O1910" s="13">
        <f t="shared" si="149"/>
        <v>0</v>
      </c>
    </row>
    <row r="1911" spans="1:15" ht="72" hidden="1" x14ac:dyDescent="0.3">
      <c r="A1911" s="1" t="s">
        <v>992</v>
      </c>
      <c r="B1911" s="1" t="s">
        <v>1410</v>
      </c>
      <c r="C1911" s="1" t="s">
        <v>225</v>
      </c>
      <c r="D1911" s="2" t="s">
        <v>1545</v>
      </c>
      <c r="E1911" s="3">
        <v>333.40000000000003</v>
      </c>
      <c r="F1911" s="8" t="s">
        <v>992</v>
      </c>
      <c r="G1911" s="9" t="s">
        <v>1410</v>
      </c>
      <c r="H1911" s="9" t="s">
        <v>225</v>
      </c>
      <c r="I1911" s="10" t="s">
        <v>1545</v>
      </c>
      <c r="J1911" s="11">
        <v>333.4</v>
      </c>
      <c r="K1911" t="b">
        <f t="shared" si="145"/>
        <v>1</v>
      </c>
      <c r="L1911" t="b">
        <f t="shared" si="146"/>
        <v>1</v>
      </c>
      <c r="M1911" t="b">
        <f t="shared" si="147"/>
        <v>1</v>
      </c>
      <c r="N1911" t="b">
        <f t="shared" si="148"/>
        <v>1</v>
      </c>
      <c r="O1911" s="13">
        <f t="shared" si="149"/>
        <v>0</v>
      </c>
    </row>
    <row r="1912" spans="1:15" ht="72" hidden="1" x14ac:dyDescent="0.3">
      <c r="A1912" s="1" t="s">
        <v>992</v>
      </c>
      <c r="B1912" s="1" t="s">
        <v>1410</v>
      </c>
      <c r="C1912" s="1" t="s">
        <v>224</v>
      </c>
      <c r="D1912" s="2" t="s">
        <v>776</v>
      </c>
      <c r="E1912" s="3">
        <v>333.40000000000003</v>
      </c>
      <c r="F1912" s="8" t="s">
        <v>992</v>
      </c>
      <c r="G1912" s="9" t="s">
        <v>1410</v>
      </c>
      <c r="H1912" s="9" t="s">
        <v>224</v>
      </c>
      <c r="I1912" s="10" t="s">
        <v>776</v>
      </c>
      <c r="J1912" s="11">
        <v>333.4</v>
      </c>
      <c r="K1912" t="b">
        <f t="shared" si="145"/>
        <v>1</v>
      </c>
      <c r="L1912" t="b">
        <f t="shared" si="146"/>
        <v>1</v>
      </c>
      <c r="M1912" t="b">
        <f t="shared" si="147"/>
        <v>1</v>
      </c>
      <c r="N1912" t="b">
        <f t="shared" si="148"/>
        <v>1</v>
      </c>
      <c r="O1912" s="13">
        <f t="shared" si="149"/>
        <v>0</v>
      </c>
    </row>
    <row r="1913" spans="1:15" ht="48" hidden="1" x14ac:dyDescent="0.3">
      <c r="A1913" s="1" t="s">
        <v>992</v>
      </c>
      <c r="B1913" s="1" t="s">
        <v>1416</v>
      </c>
      <c r="C1913" s="1" t="s">
        <v>902</v>
      </c>
      <c r="D1913" s="2" t="s">
        <v>1580</v>
      </c>
      <c r="E1913" s="3">
        <v>776902.58900000004</v>
      </c>
      <c r="F1913" s="8" t="s">
        <v>992</v>
      </c>
      <c r="G1913" s="9" t="s">
        <v>1416</v>
      </c>
      <c r="H1913" s="9" t="s">
        <v>902</v>
      </c>
      <c r="I1913" s="10" t="s">
        <v>1580</v>
      </c>
      <c r="J1913" s="11">
        <v>776902.58900000004</v>
      </c>
      <c r="K1913" t="b">
        <f t="shared" si="145"/>
        <v>1</v>
      </c>
      <c r="L1913" t="b">
        <f t="shared" si="146"/>
        <v>1</v>
      </c>
      <c r="M1913" t="b">
        <f t="shared" si="147"/>
        <v>1</v>
      </c>
      <c r="N1913" t="b">
        <f t="shared" si="148"/>
        <v>1</v>
      </c>
      <c r="O1913" s="13">
        <f t="shared" si="149"/>
        <v>0</v>
      </c>
    </row>
    <row r="1914" spans="1:15" ht="61.2" hidden="1" x14ac:dyDescent="0.3">
      <c r="A1914" s="1" t="s">
        <v>992</v>
      </c>
      <c r="B1914" s="1" t="s">
        <v>1416</v>
      </c>
      <c r="C1914" s="1" t="s">
        <v>903</v>
      </c>
      <c r="D1914" s="2" t="s">
        <v>1581</v>
      </c>
      <c r="E1914" s="3">
        <v>680591.08899000008</v>
      </c>
      <c r="F1914" s="8" t="s">
        <v>992</v>
      </c>
      <c r="G1914" s="9" t="s">
        <v>1416</v>
      </c>
      <c r="H1914" s="9" t="s">
        <v>903</v>
      </c>
      <c r="I1914" s="10" t="s">
        <v>1581</v>
      </c>
      <c r="J1914" s="11">
        <v>680591.08900000004</v>
      </c>
      <c r="K1914" t="b">
        <f t="shared" si="145"/>
        <v>1</v>
      </c>
      <c r="L1914" t="b">
        <f t="shared" si="146"/>
        <v>1</v>
      </c>
      <c r="M1914" t="b">
        <f t="shared" si="147"/>
        <v>1</v>
      </c>
      <c r="N1914" t="b">
        <f t="shared" si="148"/>
        <v>1</v>
      </c>
      <c r="O1914" s="13">
        <f t="shared" si="149"/>
        <v>-9.9999597296118736E-6</v>
      </c>
    </row>
    <row r="1915" spans="1:15" ht="91.8" hidden="1" x14ac:dyDescent="0.3">
      <c r="A1915" s="1" t="s">
        <v>992</v>
      </c>
      <c r="B1915" s="1" t="s">
        <v>1416</v>
      </c>
      <c r="C1915" s="1" t="s">
        <v>904</v>
      </c>
      <c r="D1915" s="2" t="s">
        <v>1663</v>
      </c>
      <c r="E1915" s="3">
        <v>9187.2999999999993</v>
      </c>
      <c r="F1915" s="8" t="s">
        <v>992</v>
      </c>
      <c r="G1915" s="9" t="s">
        <v>1416</v>
      </c>
      <c r="H1915" s="9" t="s">
        <v>904</v>
      </c>
      <c r="I1915" s="10" t="s">
        <v>1663</v>
      </c>
      <c r="J1915" s="11">
        <v>9187.2999999999993</v>
      </c>
      <c r="K1915" t="b">
        <f t="shared" si="145"/>
        <v>1</v>
      </c>
      <c r="L1915" t="b">
        <f t="shared" si="146"/>
        <v>1</v>
      </c>
      <c r="M1915" t="b">
        <f t="shared" si="147"/>
        <v>1</v>
      </c>
      <c r="N1915" t="b">
        <f t="shared" si="148"/>
        <v>1</v>
      </c>
      <c r="O1915" s="13">
        <f t="shared" si="149"/>
        <v>0</v>
      </c>
    </row>
    <row r="1916" spans="1:15" ht="40.799999999999997" hidden="1" x14ac:dyDescent="0.3">
      <c r="A1916" s="1" t="s">
        <v>992</v>
      </c>
      <c r="B1916" s="1" t="s">
        <v>1416</v>
      </c>
      <c r="C1916" s="1" t="s">
        <v>1344</v>
      </c>
      <c r="D1916" s="2" t="s">
        <v>1664</v>
      </c>
      <c r="E1916" s="3">
        <v>9187.2999999999993</v>
      </c>
      <c r="F1916" s="8" t="s">
        <v>992</v>
      </c>
      <c r="G1916" s="9" t="s">
        <v>1416</v>
      </c>
      <c r="H1916" s="9" t="s">
        <v>1344</v>
      </c>
      <c r="I1916" s="10" t="s">
        <v>1664</v>
      </c>
      <c r="J1916" s="11">
        <v>9187.2999999999993</v>
      </c>
      <c r="K1916" t="b">
        <f t="shared" si="145"/>
        <v>1</v>
      </c>
      <c r="L1916" t="b">
        <f t="shared" si="146"/>
        <v>1</v>
      </c>
      <c r="M1916" t="b">
        <f t="shared" si="147"/>
        <v>1</v>
      </c>
      <c r="N1916" t="b">
        <f t="shared" si="148"/>
        <v>1</v>
      </c>
      <c r="O1916" s="13">
        <f t="shared" si="149"/>
        <v>0</v>
      </c>
    </row>
    <row r="1917" spans="1:15" ht="91.8" hidden="1" x14ac:dyDescent="0.3">
      <c r="A1917" s="1" t="s">
        <v>992</v>
      </c>
      <c r="B1917" s="1" t="s">
        <v>1416</v>
      </c>
      <c r="C1917" s="1" t="s">
        <v>1003</v>
      </c>
      <c r="D1917" s="2" t="s">
        <v>1716</v>
      </c>
      <c r="E1917" s="3">
        <v>121202.28899999999</v>
      </c>
      <c r="F1917" s="8" t="s">
        <v>992</v>
      </c>
      <c r="G1917" s="9" t="s">
        <v>1416</v>
      </c>
      <c r="H1917" s="9" t="s">
        <v>1003</v>
      </c>
      <c r="I1917" s="10" t="s">
        <v>1716</v>
      </c>
      <c r="J1917" s="11">
        <v>121202.289</v>
      </c>
      <c r="K1917" t="b">
        <f t="shared" si="145"/>
        <v>1</v>
      </c>
      <c r="L1917" t="b">
        <f t="shared" si="146"/>
        <v>1</v>
      </c>
      <c r="M1917" t="b">
        <f t="shared" si="147"/>
        <v>1</v>
      </c>
      <c r="N1917" t="b">
        <f t="shared" si="148"/>
        <v>1</v>
      </c>
      <c r="O1917" s="13">
        <f t="shared" si="149"/>
        <v>0</v>
      </c>
    </row>
    <row r="1918" spans="1:15" ht="61.2" hidden="1" x14ac:dyDescent="0.3">
      <c r="A1918" s="1" t="s">
        <v>992</v>
      </c>
      <c r="B1918" s="1" t="s">
        <v>1416</v>
      </c>
      <c r="C1918" s="1" t="s">
        <v>993</v>
      </c>
      <c r="D1918" s="2" t="s">
        <v>746</v>
      </c>
      <c r="E1918" s="3">
        <v>736.2</v>
      </c>
      <c r="F1918" s="8" t="s">
        <v>992</v>
      </c>
      <c r="G1918" s="9" t="s">
        <v>1416</v>
      </c>
      <c r="H1918" s="9" t="s">
        <v>993</v>
      </c>
      <c r="I1918" s="10" t="s">
        <v>746</v>
      </c>
      <c r="J1918" s="11">
        <v>736.2</v>
      </c>
      <c r="K1918" t="b">
        <f t="shared" si="145"/>
        <v>1</v>
      </c>
      <c r="L1918" t="b">
        <f t="shared" si="146"/>
        <v>1</v>
      </c>
      <c r="M1918" t="b">
        <f t="shared" si="147"/>
        <v>1</v>
      </c>
      <c r="N1918" t="b">
        <f t="shared" si="148"/>
        <v>1</v>
      </c>
      <c r="O1918" s="13">
        <f t="shared" si="149"/>
        <v>0</v>
      </c>
    </row>
    <row r="1919" spans="1:15" ht="61.2" hidden="1" x14ac:dyDescent="0.3">
      <c r="A1919" s="1" t="s">
        <v>992</v>
      </c>
      <c r="B1919" s="1" t="s">
        <v>1416</v>
      </c>
      <c r="C1919" s="1" t="s">
        <v>994</v>
      </c>
      <c r="D1919" s="2" t="s">
        <v>1031</v>
      </c>
      <c r="E1919" s="3">
        <v>60549.288999999997</v>
      </c>
      <c r="F1919" s="8" t="s">
        <v>992</v>
      </c>
      <c r="G1919" s="9" t="s">
        <v>1416</v>
      </c>
      <c r="H1919" s="9" t="s">
        <v>994</v>
      </c>
      <c r="I1919" s="10" t="s">
        <v>1031</v>
      </c>
      <c r="J1919" s="11">
        <v>60549.288999999997</v>
      </c>
      <c r="K1919" t="b">
        <f t="shared" si="145"/>
        <v>1</v>
      </c>
      <c r="L1919" t="b">
        <f t="shared" si="146"/>
        <v>1</v>
      </c>
      <c r="M1919" t="b">
        <f t="shared" si="147"/>
        <v>1</v>
      </c>
      <c r="N1919" t="b">
        <f t="shared" si="148"/>
        <v>1</v>
      </c>
      <c r="O1919" s="13">
        <f t="shared" si="149"/>
        <v>0</v>
      </c>
    </row>
    <row r="1920" spans="1:15" ht="40.799999999999997" hidden="1" x14ac:dyDescent="0.3">
      <c r="A1920" s="1" t="s">
        <v>992</v>
      </c>
      <c r="B1920" s="1" t="s">
        <v>1416</v>
      </c>
      <c r="C1920" s="1" t="s">
        <v>1463</v>
      </c>
      <c r="D1920" s="2" t="s">
        <v>1464</v>
      </c>
      <c r="E1920" s="3">
        <v>59916.800000000003</v>
      </c>
      <c r="F1920" s="8" t="s">
        <v>992</v>
      </c>
      <c r="G1920" s="9" t="s">
        <v>1416</v>
      </c>
      <c r="H1920" s="9" t="s">
        <v>1463</v>
      </c>
      <c r="I1920" s="10" t="s">
        <v>1464</v>
      </c>
      <c r="J1920" s="11">
        <v>59916.800000000003</v>
      </c>
      <c r="K1920" t="b">
        <f t="shared" si="145"/>
        <v>1</v>
      </c>
      <c r="L1920" t="b">
        <f t="shared" si="146"/>
        <v>1</v>
      </c>
      <c r="M1920" t="b">
        <f t="shared" si="147"/>
        <v>1</v>
      </c>
      <c r="N1920" t="b">
        <f t="shared" si="148"/>
        <v>1</v>
      </c>
      <c r="O1920" s="13">
        <f t="shared" si="149"/>
        <v>0</v>
      </c>
    </row>
    <row r="1921" spans="1:15" ht="72" hidden="1" x14ac:dyDescent="0.3">
      <c r="A1921" s="1" t="s">
        <v>992</v>
      </c>
      <c r="B1921" s="1" t="s">
        <v>1416</v>
      </c>
      <c r="C1921" s="1" t="s">
        <v>991</v>
      </c>
      <c r="D1921" s="2" t="s">
        <v>1582</v>
      </c>
      <c r="E1921" s="3">
        <v>527459.49999000004</v>
      </c>
      <c r="F1921" s="8" t="s">
        <v>992</v>
      </c>
      <c r="G1921" s="9" t="s">
        <v>1416</v>
      </c>
      <c r="H1921" s="9" t="s">
        <v>991</v>
      </c>
      <c r="I1921" s="10" t="s">
        <v>1582</v>
      </c>
      <c r="J1921" s="11">
        <v>527459.5</v>
      </c>
      <c r="K1921" t="b">
        <f t="shared" si="145"/>
        <v>1</v>
      </c>
      <c r="L1921" t="b">
        <f t="shared" si="146"/>
        <v>1</v>
      </c>
      <c r="M1921" t="b">
        <f t="shared" si="147"/>
        <v>1</v>
      </c>
      <c r="N1921" t="b">
        <f t="shared" si="148"/>
        <v>1</v>
      </c>
      <c r="O1921" s="13">
        <f t="shared" si="149"/>
        <v>-9.9999597296118736E-6</v>
      </c>
    </row>
    <row r="1922" spans="1:15" ht="61.2" hidden="1" x14ac:dyDescent="0.3">
      <c r="A1922" s="1" t="s">
        <v>992</v>
      </c>
      <c r="B1922" s="1" t="s">
        <v>1416</v>
      </c>
      <c r="C1922" s="1" t="s">
        <v>989</v>
      </c>
      <c r="D1922" s="2" t="s">
        <v>710</v>
      </c>
      <c r="E1922" s="3">
        <v>483409.79998999997</v>
      </c>
      <c r="F1922" s="8" t="s">
        <v>992</v>
      </c>
      <c r="G1922" s="9" t="s">
        <v>1416</v>
      </c>
      <c r="H1922" s="9" t="s">
        <v>989</v>
      </c>
      <c r="I1922" s="10" t="s">
        <v>710</v>
      </c>
      <c r="J1922" s="11">
        <v>483409.8</v>
      </c>
      <c r="K1922" t="b">
        <f t="shared" si="145"/>
        <v>1</v>
      </c>
      <c r="L1922" t="b">
        <f t="shared" si="146"/>
        <v>1</v>
      </c>
      <c r="M1922" t="b">
        <f t="shared" si="147"/>
        <v>1</v>
      </c>
      <c r="N1922" t="b">
        <f t="shared" si="148"/>
        <v>1</v>
      </c>
      <c r="O1922" s="13">
        <f t="shared" si="149"/>
        <v>-1.0000017937272787E-5</v>
      </c>
    </row>
    <row r="1923" spans="1:15" ht="61.2" hidden="1" x14ac:dyDescent="0.3">
      <c r="A1923" s="1" t="s">
        <v>992</v>
      </c>
      <c r="B1923" s="1" t="s">
        <v>1416</v>
      </c>
      <c r="C1923" s="1" t="s">
        <v>995</v>
      </c>
      <c r="D1923" s="2" t="s">
        <v>1034</v>
      </c>
      <c r="E1923" s="3">
        <v>34978.400000000001</v>
      </c>
      <c r="F1923" s="8" t="s">
        <v>992</v>
      </c>
      <c r="G1923" s="9" t="s">
        <v>1416</v>
      </c>
      <c r="H1923" s="9" t="s">
        <v>995</v>
      </c>
      <c r="I1923" s="10" t="s">
        <v>1034</v>
      </c>
      <c r="J1923" s="11">
        <v>34978.400000000001</v>
      </c>
      <c r="K1923" t="b">
        <f t="shared" ref="K1923:K1986" si="150">EXACT(A1923,F1923)</f>
        <v>1</v>
      </c>
      <c r="L1923" t="b">
        <f t="shared" ref="L1923:L1986" si="151">EXACT(B1923,G1923)</f>
        <v>1</v>
      </c>
      <c r="M1923" t="b">
        <f t="shared" ref="M1923:M1986" si="152">EXACT(C1923,H1923)</f>
        <v>1</v>
      </c>
      <c r="N1923" t="b">
        <f t="shared" ref="N1923:N1986" si="153">EXACT(D1923,I1923)</f>
        <v>1</v>
      </c>
      <c r="O1923" s="13">
        <f t="shared" ref="O1923:O1986" si="154">E1923-J1923</f>
        <v>0</v>
      </c>
    </row>
    <row r="1924" spans="1:15" ht="51" hidden="1" x14ac:dyDescent="0.3">
      <c r="A1924" s="1" t="s">
        <v>992</v>
      </c>
      <c r="B1924" s="1" t="s">
        <v>1416</v>
      </c>
      <c r="C1924" s="1" t="s">
        <v>996</v>
      </c>
      <c r="D1924" s="2" t="s">
        <v>1035</v>
      </c>
      <c r="E1924" s="3">
        <v>3520</v>
      </c>
      <c r="F1924" s="8" t="s">
        <v>992</v>
      </c>
      <c r="G1924" s="9" t="s">
        <v>1416</v>
      </c>
      <c r="H1924" s="9" t="s">
        <v>996</v>
      </c>
      <c r="I1924" s="10" t="s">
        <v>1035</v>
      </c>
      <c r="J1924" s="11">
        <v>3520</v>
      </c>
      <c r="K1924" t="b">
        <f t="shared" si="150"/>
        <v>1</v>
      </c>
      <c r="L1924" t="b">
        <f t="shared" si="151"/>
        <v>1</v>
      </c>
      <c r="M1924" t="b">
        <f t="shared" si="152"/>
        <v>1</v>
      </c>
      <c r="N1924" t="b">
        <f t="shared" si="153"/>
        <v>1</v>
      </c>
      <c r="O1924" s="13">
        <f t="shared" si="154"/>
        <v>0</v>
      </c>
    </row>
    <row r="1925" spans="1:15" ht="36" hidden="1" x14ac:dyDescent="0.3">
      <c r="A1925" s="1" t="s">
        <v>992</v>
      </c>
      <c r="B1925" s="1" t="s">
        <v>1416</v>
      </c>
      <c r="C1925" s="1" t="s">
        <v>990</v>
      </c>
      <c r="D1925" s="2" t="s">
        <v>734</v>
      </c>
      <c r="E1925" s="3">
        <v>5551.2999999999993</v>
      </c>
      <c r="F1925" s="8" t="s">
        <v>992</v>
      </c>
      <c r="G1925" s="9" t="s">
        <v>1416</v>
      </c>
      <c r="H1925" s="9" t="s">
        <v>990</v>
      </c>
      <c r="I1925" s="10" t="s">
        <v>734</v>
      </c>
      <c r="J1925" s="11">
        <v>5551.3</v>
      </c>
      <c r="K1925" t="b">
        <f t="shared" si="150"/>
        <v>1</v>
      </c>
      <c r="L1925" t="b">
        <f t="shared" si="151"/>
        <v>1</v>
      </c>
      <c r="M1925" t="b">
        <f t="shared" si="152"/>
        <v>1</v>
      </c>
      <c r="N1925" t="b">
        <f t="shared" si="153"/>
        <v>1</v>
      </c>
      <c r="O1925" s="13">
        <f t="shared" si="154"/>
        <v>0</v>
      </c>
    </row>
    <row r="1926" spans="1:15" ht="71.400000000000006" hidden="1" x14ac:dyDescent="0.3">
      <c r="A1926" s="1" t="s">
        <v>992</v>
      </c>
      <c r="B1926" s="1" t="s">
        <v>1416</v>
      </c>
      <c r="C1926" s="1" t="s">
        <v>1004</v>
      </c>
      <c r="D1926" s="2" t="s">
        <v>1717</v>
      </c>
      <c r="E1926" s="3">
        <v>22742.000000000004</v>
      </c>
      <c r="F1926" s="8" t="s">
        <v>992</v>
      </c>
      <c r="G1926" s="9" t="s">
        <v>1416</v>
      </c>
      <c r="H1926" s="9" t="s">
        <v>1004</v>
      </c>
      <c r="I1926" s="10" t="s">
        <v>1717</v>
      </c>
      <c r="J1926" s="11">
        <v>22742</v>
      </c>
      <c r="K1926" t="b">
        <f t="shared" si="150"/>
        <v>1</v>
      </c>
      <c r="L1926" t="b">
        <f t="shared" si="151"/>
        <v>1</v>
      </c>
      <c r="M1926" t="b">
        <f t="shared" si="152"/>
        <v>1</v>
      </c>
      <c r="N1926" t="b">
        <f t="shared" si="153"/>
        <v>1</v>
      </c>
      <c r="O1926" s="13">
        <f t="shared" si="154"/>
        <v>0</v>
      </c>
    </row>
    <row r="1927" spans="1:15" ht="61.2" hidden="1" x14ac:dyDescent="0.3">
      <c r="A1927" s="1" t="s">
        <v>992</v>
      </c>
      <c r="B1927" s="1" t="s">
        <v>1416</v>
      </c>
      <c r="C1927" s="1" t="s">
        <v>997</v>
      </c>
      <c r="D1927" s="2" t="s">
        <v>710</v>
      </c>
      <c r="E1927" s="3">
        <v>22463.800000000003</v>
      </c>
      <c r="F1927" s="8" t="s">
        <v>992</v>
      </c>
      <c r="G1927" s="9" t="s">
        <v>1416</v>
      </c>
      <c r="H1927" s="9" t="s">
        <v>997</v>
      </c>
      <c r="I1927" s="10" t="s">
        <v>710</v>
      </c>
      <c r="J1927" s="11">
        <v>22463.8</v>
      </c>
      <c r="K1927" t="b">
        <f t="shared" si="150"/>
        <v>1</v>
      </c>
      <c r="L1927" t="b">
        <f t="shared" si="151"/>
        <v>1</v>
      </c>
      <c r="M1927" t="b">
        <f t="shared" si="152"/>
        <v>1</v>
      </c>
      <c r="N1927" t="b">
        <f t="shared" si="153"/>
        <v>1</v>
      </c>
      <c r="O1927" s="13">
        <f t="shared" si="154"/>
        <v>0</v>
      </c>
    </row>
    <row r="1928" spans="1:15" ht="36" hidden="1" x14ac:dyDescent="0.3">
      <c r="A1928" s="1" t="s">
        <v>992</v>
      </c>
      <c r="B1928" s="1" t="s">
        <v>1416</v>
      </c>
      <c r="C1928" s="1" t="s">
        <v>998</v>
      </c>
      <c r="D1928" s="2" t="s">
        <v>734</v>
      </c>
      <c r="E1928" s="3">
        <v>278.2</v>
      </c>
      <c r="F1928" s="8" t="s">
        <v>992</v>
      </c>
      <c r="G1928" s="9" t="s">
        <v>1416</v>
      </c>
      <c r="H1928" s="9" t="s">
        <v>998</v>
      </c>
      <c r="I1928" s="10" t="s">
        <v>734</v>
      </c>
      <c r="J1928" s="11">
        <v>278.2</v>
      </c>
      <c r="K1928" t="b">
        <f t="shared" si="150"/>
        <v>1</v>
      </c>
      <c r="L1928" t="b">
        <f t="shared" si="151"/>
        <v>1</v>
      </c>
      <c r="M1928" t="b">
        <f t="shared" si="152"/>
        <v>1</v>
      </c>
      <c r="N1928" t="b">
        <f t="shared" si="153"/>
        <v>1</v>
      </c>
      <c r="O1928" s="13">
        <f t="shared" si="154"/>
        <v>0</v>
      </c>
    </row>
    <row r="1929" spans="1:15" ht="40.799999999999997" hidden="1" x14ac:dyDescent="0.3">
      <c r="A1929" s="1" t="s">
        <v>992</v>
      </c>
      <c r="B1929" s="1" t="s">
        <v>1416</v>
      </c>
      <c r="C1929" s="1" t="s">
        <v>906</v>
      </c>
      <c r="D1929" s="2" t="s">
        <v>1622</v>
      </c>
      <c r="E1929" s="3">
        <v>96311.500009999989</v>
      </c>
      <c r="F1929" s="8" t="s">
        <v>992</v>
      </c>
      <c r="G1929" s="9" t="s">
        <v>1416</v>
      </c>
      <c r="H1929" s="9" t="s">
        <v>906</v>
      </c>
      <c r="I1929" s="10" t="s">
        <v>1622</v>
      </c>
      <c r="J1929" s="11">
        <v>96311.5</v>
      </c>
      <c r="K1929" t="b">
        <f t="shared" si="150"/>
        <v>1</v>
      </c>
      <c r="L1929" t="b">
        <f t="shared" si="151"/>
        <v>1</v>
      </c>
      <c r="M1929" t="b">
        <f t="shared" si="152"/>
        <v>1</v>
      </c>
      <c r="N1929" t="b">
        <f t="shared" si="153"/>
        <v>1</v>
      </c>
      <c r="O1929" s="13">
        <f t="shared" si="154"/>
        <v>9.9999888334423304E-6</v>
      </c>
    </row>
    <row r="1930" spans="1:15" ht="48" hidden="1" x14ac:dyDescent="0.3">
      <c r="A1930" s="1" t="s">
        <v>992</v>
      </c>
      <c r="B1930" s="1" t="s">
        <v>1416</v>
      </c>
      <c r="C1930" s="1" t="s">
        <v>1005</v>
      </c>
      <c r="D1930" s="2" t="s">
        <v>1718</v>
      </c>
      <c r="E1930" s="3">
        <v>96311.500009999989</v>
      </c>
      <c r="F1930" s="8" t="s">
        <v>992</v>
      </c>
      <c r="G1930" s="9" t="s">
        <v>1416</v>
      </c>
      <c r="H1930" s="9" t="s">
        <v>1005</v>
      </c>
      <c r="I1930" s="10" t="s">
        <v>1718</v>
      </c>
      <c r="J1930" s="11">
        <v>96311.5</v>
      </c>
      <c r="K1930" t="b">
        <f t="shared" si="150"/>
        <v>1</v>
      </c>
      <c r="L1930" t="b">
        <f t="shared" si="151"/>
        <v>1</v>
      </c>
      <c r="M1930" t="b">
        <f t="shared" si="152"/>
        <v>1</v>
      </c>
      <c r="N1930" t="b">
        <f t="shared" si="153"/>
        <v>1</v>
      </c>
      <c r="O1930" s="13">
        <f t="shared" si="154"/>
        <v>9.9999888334423304E-6</v>
      </c>
    </row>
    <row r="1931" spans="1:15" ht="61.2" hidden="1" x14ac:dyDescent="0.3">
      <c r="A1931" s="1" t="s">
        <v>992</v>
      </c>
      <c r="B1931" s="1" t="s">
        <v>1416</v>
      </c>
      <c r="C1931" s="1" t="s">
        <v>999</v>
      </c>
      <c r="D1931" s="2" t="s">
        <v>710</v>
      </c>
      <c r="E1931" s="3">
        <v>81694.000009999989</v>
      </c>
      <c r="F1931" s="8" t="s">
        <v>992</v>
      </c>
      <c r="G1931" s="9" t="s">
        <v>1416</v>
      </c>
      <c r="H1931" s="9" t="s">
        <v>999</v>
      </c>
      <c r="I1931" s="10" t="s">
        <v>710</v>
      </c>
      <c r="J1931" s="11">
        <v>81694</v>
      </c>
      <c r="K1931" t="b">
        <f t="shared" si="150"/>
        <v>1</v>
      </c>
      <c r="L1931" t="b">
        <f t="shared" si="151"/>
        <v>1</v>
      </c>
      <c r="M1931" t="b">
        <f t="shared" si="152"/>
        <v>1</v>
      </c>
      <c r="N1931" t="b">
        <f t="shared" si="153"/>
        <v>1</v>
      </c>
      <c r="O1931" s="13">
        <f t="shared" si="154"/>
        <v>9.9999888334423304E-6</v>
      </c>
    </row>
    <row r="1932" spans="1:15" ht="81.599999999999994" hidden="1" x14ac:dyDescent="0.3">
      <c r="A1932" s="1" t="s">
        <v>992</v>
      </c>
      <c r="B1932" s="1" t="s">
        <v>1416</v>
      </c>
      <c r="C1932" s="1" t="s">
        <v>1362</v>
      </c>
      <c r="D1932" s="2" t="s">
        <v>1735</v>
      </c>
      <c r="E1932" s="3">
        <v>5000</v>
      </c>
      <c r="F1932" s="8" t="s">
        <v>992</v>
      </c>
      <c r="G1932" s="9" t="s">
        <v>1416</v>
      </c>
      <c r="H1932" s="9" t="s">
        <v>1362</v>
      </c>
      <c r="I1932" s="10" t="s">
        <v>1735</v>
      </c>
      <c r="J1932" s="11">
        <v>5000</v>
      </c>
      <c r="K1932" t="b">
        <f t="shared" si="150"/>
        <v>1</v>
      </c>
      <c r="L1932" t="b">
        <f t="shared" si="151"/>
        <v>1</v>
      </c>
      <c r="M1932" t="b">
        <f t="shared" si="152"/>
        <v>1</v>
      </c>
      <c r="N1932" t="b">
        <f t="shared" si="153"/>
        <v>1</v>
      </c>
      <c r="O1932" s="13">
        <f t="shared" si="154"/>
        <v>0</v>
      </c>
    </row>
    <row r="1933" spans="1:15" ht="36" hidden="1" x14ac:dyDescent="0.3">
      <c r="A1933" s="1" t="s">
        <v>992</v>
      </c>
      <c r="B1933" s="1" t="s">
        <v>1416</v>
      </c>
      <c r="C1933" s="1" t="s">
        <v>1000</v>
      </c>
      <c r="D1933" s="2" t="s">
        <v>734</v>
      </c>
      <c r="E1933" s="3">
        <v>481.3</v>
      </c>
      <c r="F1933" s="8" t="s">
        <v>992</v>
      </c>
      <c r="G1933" s="9" t="s">
        <v>1416</v>
      </c>
      <c r="H1933" s="9" t="s">
        <v>1000</v>
      </c>
      <c r="I1933" s="10" t="s">
        <v>734</v>
      </c>
      <c r="J1933" s="11">
        <v>481.3</v>
      </c>
      <c r="K1933" t="b">
        <f t="shared" si="150"/>
        <v>1</v>
      </c>
      <c r="L1933" t="b">
        <f t="shared" si="151"/>
        <v>1</v>
      </c>
      <c r="M1933" t="b">
        <f t="shared" si="152"/>
        <v>1</v>
      </c>
      <c r="N1933" t="b">
        <f t="shared" si="153"/>
        <v>1</v>
      </c>
      <c r="O1933" s="13">
        <f t="shared" si="154"/>
        <v>0</v>
      </c>
    </row>
    <row r="1934" spans="1:15" ht="30.6" hidden="1" x14ac:dyDescent="0.3">
      <c r="A1934" s="1" t="s">
        <v>992</v>
      </c>
      <c r="B1934" s="1" t="s">
        <v>1416</v>
      </c>
      <c r="C1934" s="1" t="s">
        <v>1001</v>
      </c>
      <c r="D1934" s="2" t="s">
        <v>1041</v>
      </c>
      <c r="E1934" s="3">
        <v>6736.2</v>
      </c>
      <c r="F1934" s="8" t="s">
        <v>992</v>
      </c>
      <c r="G1934" s="9" t="s">
        <v>1416</v>
      </c>
      <c r="H1934" s="9" t="s">
        <v>1001</v>
      </c>
      <c r="I1934" s="10" t="s">
        <v>1041</v>
      </c>
      <c r="J1934" s="11">
        <v>6736.2</v>
      </c>
      <c r="K1934" t="b">
        <f t="shared" si="150"/>
        <v>1</v>
      </c>
      <c r="L1934" t="b">
        <f t="shared" si="151"/>
        <v>1</v>
      </c>
      <c r="M1934" t="b">
        <f t="shared" si="152"/>
        <v>1</v>
      </c>
      <c r="N1934" t="b">
        <f t="shared" si="153"/>
        <v>1</v>
      </c>
      <c r="O1934" s="13">
        <f t="shared" si="154"/>
        <v>0</v>
      </c>
    </row>
    <row r="1935" spans="1:15" ht="120" hidden="1" x14ac:dyDescent="0.3">
      <c r="A1935" s="1" t="s">
        <v>992</v>
      </c>
      <c r="B1935" s="1" t="s">
        <v>1416</v>
      </c>
      <c r="C1935" s="1" t="s">
        <v>1002</v>
      </c>
      <c r="D1935" s="2" t="s">
        <v>1043</v>
      </c>
      <c r="E1935" s="3">
        <v>2400</v>
      </c>
      <c r="F1935" s="8" t="s">
        <v>992</v>
      </c>
      <c r="G1935" s="9" t="s">
        <v>1416</v>
      </c>
      <c r="H1935" s="9" t="s">
        <v>1002</v>
      </c>
      <c r="I1935" s="10" t="s">
        <v>1043</v>
      </c>
      <c r="J1935" s="11">
        <v>2400</v>
      </c>
      <c r="K1935" t="b">
        <f t="shared" si="150"/>
        <v>1</v>
      </c>
      <c r="L1935" t="b">
        <f t="shared" si="151"/>
        <v>1</v>
      </c>
      <c r="M1935" t="b">
        <f t="shared" si="152"/>
        <v>1</v>
      </c>
      <c r="N1935" t="b">
        <f t="shared" si="153"/>
        <v>1</v>
      </c>
      <c r="O1935" s="13">
        <f t="shared" si="154"/>
        <v>0</v>
      </c>
    </row>
    <row r="1936" spans="1:15" ht="71.400000000000006" hidden="1" x14ac:dyDescent="0.3">
      <c r="A1936" s="1" t="s">
        <v>992</v>
      </c>
      <c r="B1936" s="1" t="s">
        <v>1416</v>
      </c>
      <c r="C1936" s="1" t="s">
        <v>167</v>
      </c>
      <c r="D1936" s="2" t="s">
        <v>1520</v>
      </c>
      <c r="E1936" s="3">
        <v>742.7</v>
      </c>
      <c r="F1936" s="8" t="s">
        <v>992</v>
      </c>
      <c r="G1936" s="9" t="s">
        <v>1416</v>
      </c>
      <c r="H1936" s="9" t="s">
        <v>167</v>
      </c>
      <c r="I1936" s="10" t="s">
        <v>1520</v>
      </c>
      <c r="J1936" s="11">
        <v>742.7</v>
      </c>
      <c r="K1936" t="b">
        <f t="shared" si="150"/>
        <v>1</v>
      </c>
      <c r="L1936" t="b">
        <f t="shared" si="151"/>
        <v>1</v>
      </c>
      <c r="M1936" t="b">
        <f t="shared" si="152"/>
        <v>1</v>
      </c>
      <c r="N1936" t="b">
        <f t="shared" si="153"/>
        <v>1</v>
      </c>
      <c r="O1936" s="13">
        <f t="shared" si="154"/>
        <v>0</v>
      </c>
    </row>
    <row r="1937" spans="1:15" ht="51" hidden="1" x14ac:dyDescent="0.3">
      <c r="A1937" s="1" t="s">
        <v>992</v>
      </c>
      <c r="B1937" s="1" t="s">
        <v>1416</v>
      </c>
      <c r="C1937" s="1" t="s">
        <v>168</v>
      </c>
      <c r="D1937" s="2" t="s">
        <v>1521</v>
      </c>
      <c r="E1937" s="3">
        <v>742.7</v>
      </c>
      <c r="F1937" s="8" t="s">
        <v>992</v>
      </c>
      <c r="G1937" s="9" t="s">
        <v>1416</v>
      </c>
      <c r="H1937" s="9" t="s">
        <v>168</v>
      </c>
      <c r="I1937" s="10" t="s">
        <v>1521</v>
      </c>
      <c r="J1937" s="11">
        <v>742.7</v>
      </c>
      <c r="K1937" t="b">
        <f t="shared" si="150"/>
        <v>1</v>
      </c>
      <c r="L1937" t="b">
        <f t="shared" si="151"/>
        <v>1</v>
      </c>
      <c r="M1937" t="b">
        <f t="shared" si="152"/>
        <v>1</v>
      </c>
      <c r="N1937" t="b">
        <f t="shared" si="153"/>
        <v>1</v>
      </c>
      <c r="O1937" s="13">
        <f t="shared" si="154"/>
        <v>0</v>
      </c>
    </row>
    <row r="1938" spans="1:15" ht="122.4" hidden="1" x14ac:dyDescent="0.3">
      <c r="A1938" s="1" t="s">
        <v>992</v>
      </c>
      <c r="B1938" s="1" t="s">
        <v>1416</v>
      </c>
      <c r="C1938" s="1" t="s">
        <v>169</v>
      </c>
      <c r="D1938" s="2" t="s">
        <v>1522</v>
      </c>
      <c r="E1938" s="3">
        <v>742.7</v>
      </c>
      <c r="F1938" s="8" t="s">
        <v>992</v>
      </c>
      <c r="G1938" s="9" t="s">
        <v>1416</v>
      </c>
      <c r="H1938" s="9" t="s">
        <v>169</v>
      </c>
      <c r="I1938" s="10" t="s">
        <v>1522</v>
      </c>
      <c r="J1938" s="11">
        <v>742.7</v>
      </c>
      <c r="K1938" t="b">
        <f t="shared" si="150"/>
        <v>1</v>
      </c>
      <c r="L1938" t="b">
        <f t="shared" si="151"/>
        <v>1</v>
      </c>
      <c r="M1938" t="b">
        <f t="shared" si="152"/>
        <v>1</v>
      </c>
      <c r="N1938" t="b">
        <f t="shared" si="153"/>
        <v>1</v>
      </c>
      <c r="O1938" s="13">
        <f t="shared" si="154"/>
        <v>0</v>
      </c>
    </row>
    <row r="1939" spans="1:15" ht="51" hidden="1" x14ac:dyDescent="0.3">
      <c r="A1939" s="1" t="s">
        <v>992</v>
      </c>
      <c r="B1939" s="1" t="s">
        <v>1416</v>
      </c>
      <c r="C1939" s="1" t="s">
        <v>161</v>
      </c>
      <c r="D1939" s="2" t="s">
        <v>1250</v>
      </c>
      <c r="E1939" s="3">
        <v>742.7</v>
      </c>
      <c r="F1939" s="8" t="s">
        <v>992</v>
      </c>
      <c r="G1939" s="9" t="s">
        <v>1416</v>
      </c>
      <c r="H1939" s="9" t="s">
        <v>161</v>
      </c>
      <c r="I1939" s="10" t="s">
        <v>1250</v>
      </c>
      <c r="J1939" s="11">
        <v>742.7</v>
      </c>
      <c r="K1939" t="b">
        <f t="shared" si="150"/>
        <v>1</v>
      </c>
      <c r="L1939" t="b">
        <f t="shared" si="151"/>
        <v>1</v>
      </c>
      <c r="M1939" t="b">
        <f t="shared" si="152"/>
        <v>1</v>
      </c>
      <c r="N1939" t="b">
        <f t="shared" si="153"/>
        <v>1</v>
      </c>
      <c r="O1939" s="13">
        <f t="shared" si="154"/>
        <v>0</v>
      </c>
    </row>
    <row r="1940" spans="1:15" ht="51" hidden="1" x14ac:dyDescent="0.3">
      <c r="A1940" s="1" t="s">
        <v>992</v>
      </c>
      <c r="B1940" s="1" t="s">
        <v>1416</v>
      </c>
      <c r="C1940" s="1" t="s">
        <v>62</v>
      </c>
      <c r="D1940" s="2" t="s">
        <v>1196</v>
      </c>
      <c r="E1940" s="3">
        <v>6194.2</v>
      </c>
      <c r="F1940" s="8" t="s">
        <v>992</v>
      </c>
      <c r="G1940" s="9" t="s">
        <v>1416</v>
      </c>
      <c r="H1940" s="9" t="s">
        <v>62</v>
      </c>
      <c r="I1940" s="10" t="s">
        <v>1196</v>
      </c>
      <c r="J1940" s="11">
        <v>6194.2</v>
      </c>
      <c r="K1940" t="b">
        <f t="shared" si="150"/>
        <v>1</v>
      </c>
      <c r="L1940" t="b">
        <f t="shared" si="151"/>
        <v>1</v>
      </c>
      <c r="M1940" t="b">
        <f t="shared" si="152"/>
        <v>1</v>
      </c>
      <c r="N1940" t="b">
        <f t="shared" si="153"/>
        <v>1</v>
      </c>
      <c r="O1940" s="13">
        <f t="shared" si="154"/>
        <v>0</v>
      </c>
    </row>
    <row r="1941" spans="1:15" ht="36" hidden="1" x14ac:dyDescent="0.3">
      <c r="A1941" s="1" t="s">
        <v>992</v>
      </c>
      <c r="B1941" s="1" t="s">
        <v>1416</v>
      </c>
      <c r="C1941" s="1" t="s">
        <v>83</v>
      </c>
      <c r="D1941" s="2" t="s">
        <v>1288</v>
      </c>
      <c r="E1941" s="3">
        <v>5471.2</v>
      </c>
      <c r="F1941" s="8" t="s">
        <v>992</v>
      </c>
      <c r="G1941" s="9" t="s">
        <v>1416</v>
      </c>
      <c r="H1941" s="9" t="s">
        <v>83</v>
      </c>
      <c r="I1941" s="10" t="s">
        <v>1288</v>
      </c>
      <c r="J1941" s="11">
        <v>5471.2</v>
      </c>
      <c r="K1941" t="b">
        <f t="shared" si="150"/>
        <v>1</v>
      </c>
      <c r="L1941" t="b">
        <f t="shared" si="151"/>
        <v>1</v>
      </c>
      <c r="M1941" t="b">
        <f t="shared" si="152"/>
        <v>1</v>
      </c>
      <c r="N1941" t="b">
        <f t="shared" si="153"/>
        <v>1</v>
      </c>
      <c r="O1941" s="13">
        <f t="shared" si="154"/>
        <v>0</v>
      </c>
    </row>
    <row r="1942" spans="1:15" ht="61.2" hidden="1" x14ac:dyDescent="0.3">
      <c r="A1942" s="1" t="s">
        <v>992</v>
      </c>
      <c r="B1942" s="1" t="s">
        <v>1416</v>
      </c>
      <c r="C1942" s="1" t="s">
        <v>84</v>
      </c>
      <c r="D1942" s="2" t="s">
        <v>710</v>
      </c>
      <c r="E1942" s="3">
        <v>3951.2</v>
      </c>
      <c r="F1942" s="8" t="s">
        <v>992</v>
      </c>
      <c r="G1942" s="9" t="s">
        <v>1416</v>
      </c>
      <c r="H1942" s="9" t="s">
        <v>84</v>
      </c>
      <c r="I1942" s="10" t="s">
        <v>710</v>
      </c>
      <c r="J1942" s="11">
        <v>3951.2</v>
      </c>
      <c r="K1942" t="b">
        <f t="shared" si="150"/>
        <v>1</v>
      </c>
      <c r="L1942" t="b">
        <f t="shared" si="151"/>
        <v>1</v>
      </c>
      <c r="M1942" t="b">
        <f t="shared" si="152"/>
        <v>1</v>
      </c>
      <c r="N1942" t="b">
        <f t="shared" si="153"/>
        <v>1</v>
      </c>
      <c r="O1942" s="13">
        <f t="shared" si="154"/>
        <v>0</v>
      </c>
    </row>
    <row r="1943" spans="1:15" ht="30.6" hidden="1" x14ac:dyDescent="0.3">
      <c r="A1943" s="1" t="s">
        <v>992</v>
      </c>
      <c r="B1943" s="1" t="s">
        <v>1416</v>
      </c>
      <c r="C1943" s="1" t="s">
        <v>1358</v>
      </c>
      <c r="D1943" s="2" t="s">
        <v>1359</v>
      </c>
      <c r="E1943" s="3">
        <v>1520</v>
      </c>
      <c r="F1943" s="8" t="s">
        <v>992</v>
      </c>
      <c r="G1943" s="9" t="s">
        <v>1416</v>
      </c>
      <c r="H1943" s="9" t="s">
        <v>1358</v>
      </c>
      <c r="I1943" s="10" t="s">
        <v>1359</v>
      </c>
      <c r="J1943" s="11">
        <v>1520</v>
      </c>
      <c r="K1943" t="b">
        <f t="shared" si="150"/>
        <v>1</v>
      </c>
      <c r="L1943" t="b">
        <f t="shared" si="151"/>
        <v>1</v>
      </c>
      <c r="M1943" t="b">
        <f t="shared" si="152"/>
        <v>1</v>
      </c>
      <c r="N1943" t="b">
        <f t="shared" si="153"/>
        <v>1</v>
      </c>
      <c r="O1943" s="13">
        <f t="shared" si="154"/>
        <v>0</v>
      </c>
    </row>
    <row r="1944" spans="1:15" ht="71.400000000000006" hidden="1" x14ac:dyDescent="0.3">
      <c r="A1944" s="1" t="s">
        <v>992</v>
      </c>
      <c r="B1944" s="1" t="s">
        <v>1416</v>
      </c>
      <c r="C1944" s="1" t="s">
        <v>527</v>
      </c>
      <c r="D1944" s="2" t="s">
        <v>114</v>
      </c>
      <c r="E1944" s="3">
        <v>723</v>
      </c>
      <c r="F1944" s="8" t="s">
        <v>992</v>
      </c>
      <c r="G1944" s="9" t="s">
        <v>1416</v>
      </c>
      <c r="H1944" s="9" t="s">
        <v>527</v>
      </c>
      <c r="I1944" s="10" t="s">
        <v>114</v>
      </c>
      <c r="J1944" s="11">
        <v>723</v>
      </c>
      <c r="K1944" t="b">
        <f t="shared" si="150"/>
        <v>1</v>
      </c>
      <c r="L1944" t="b">
        <f t="shared" si="151"/>
        <v>1</v>
      </c>
      <c r="M1944" t="b">
        <f t="shared" si="152"/>
        <v>1</v>
      </c>
      <c r="N1944" t="b">
        <f t="shared" si="153"/>
        <v>1</v>
      </c>
      <c r="O1944" s="13">
        <f t="shared" si="154"/>
        <v>0</v>
      </c>
    </row>
    <row r="1945" spans="1:15" ht="48" hidden="1" x14ac:dyDescent="0.3">
      <c r="A1945" s="1" t="s">
        <v>992</v>
      </c>
      <c r="B1945" s="1" t="s">
        <v>1395</v>
      </c>
      <c r="C1945" s="1" t="s">
        <v>902</v>
      </c>
      <c r="D1945" s="2" t="s">
        <v>1580</v>
      </c>
      <c r="E1945" s="3">
        <v>54479.7</v>
      </c>
      <c r="F1945" s="8" t="s">
        <v>992</v>
      </c>
      <c r="G1945" s="9" t="s">
        <v>1395</v>
      </c>
      <c r="H1945" s="9" t="s">
        <v>902</v>
      </c>
      <c r="I1945" s="10" t="s">
        <v>1580</v>
      </c>
      <c r="J1945" s="11">
        <v>54479.7</v>
      </c>
      <c r="K1945" t="b">
        <f t="shared" si="150"/>
        <v>1</v>
      </c>
      <c r="L1945" t="b">
        <f t="shared" si="151"/>
        <v>1</v>
      </c>
      <c r="M1945" t="b">
        <f t="shared" si="152"/>
        <v>1</v>
      </c>
      <c r="N1945" t="b">
        <f t="shared" si="153"/>
        <v>1</v>
      </c>
      <c r="O1945" s="13">
        <f t="shared" si="154"/>
        <v>0</v>
      </c>
    </row>
    <row r="1946" spans="1:15" ht="61.2" hidden="1" x14ac:dyDescent="0.3">
      <c r="A1946" s="1" t="s">
        <v>992</v>
      </c>
      <c r="B1946" s="1" t="s">
        <v>1395</v>
      </c>
      <c r="C1946" s="1" t="s">
        <v>903</v>
      </c>
      <c r="D1946" s="2" t="s">
        <v>1581</v>
      </c>
      <c r="E1946" s="3">
        <v>28625.5</v>
      </c>
      <c r="F1946" s="8" t="s">
        <v>992</v>
      </c>
      <c r="G1946" s="9" t="s">
        <v>1395</v>
      </c>
      <c r="H1946" s="9" t="s">
        <v>903</v>
      </c>
      <c r="I1946" s="10" t="s">
        <v>1581</v>
      </c>
      <c r="J1946" s="11">
        <v>28625.5</v>
      </c>
      <c r="K1946" t="b">
        <f t="shared" si="150"/>
        <v>1</v>
      </c>
      <c r="L1946" t="b">
        <f t="shared" si="151"/>
        <v>1</v>
      </c>
      <c r="M1946" t="b">
        <f t="shared" si="152"/>
        <v>1</v>
      </c>
      <c r="N1946" t="b">
        <f t="shared" si="153"/>
        <v>1</v>
      </c>
      <c r="O1946" s="13">
        <f t="shared" si="154"/>
        <v>0</v>
      </c>
    </row>
    <row r="1947" spans="1:15" ht="91.8" hidden="1" x14ac:dyDescent="0.3">
      <c r="A1947" s="1" t="s">
        <v>992</v>
      </c>
      <c r="B1947" s="1" t="s">
        <v>1395</v>
      </c>
      <c r="C1947" s="1" t="s">
        <v>1003</v>
      </c>
      <c r="D1947" s="2" t="s">
        <v>1716</v>
      </c>
      <c r="E1947" s="3">
        <v>28625.5</v>
      </c>
      <c r="F1947" s="8" t="s">
        <v>992</v>
      </c>
      <c r="G1947" s="9" t="s">
        <v>1395</v>
      </c>
      <c r="H1947" s="9" t="s">
        <v>1003</v>
      </c>
      <c r="I1947" s="10" t="s">
        <v>1716</v>
      </c>
      <c r="J1947" s="11">
        <v>28625.5</v>
      </c>
      <c r="K1947" t="b">
        <f t="shared" si="150"/>
        <v>1</v>
      </c>
      <c r="L1947" t="b">
        <f t="shared" si="151"/>
        <v>1</v>
      </c>
      <c r="M1947" t="b">
        <f t="shared" si="152"/>
        <v>1</v>
      </c>
      <c r="N1947" t="b">
        <f t="shared" si="153"/>
        <v>1</v>
      </c>
      <c r="O1947" s="13">
        <f t="shared" si="154"/>
        <v>0</v>
      </c>
    </row>
    <row r="1948" spans="1:15" ht="71.400000000000006" hidden="1" x14ac:dyDescent="0.3">
      <c r="A1948" s="1" t="s">
        <v>992</v>
      </c>
      <c r="B1948" s="1" t="s">
        <v>1395</v>
      </c>
      <c r="C1948" s="1" t="s">
        <v>1006</v>
      </c>
      <c r="D1948" s="2" t="s">
        <v>1032</v>
      </c>
      <c r="E1948" s="3">
        <v>25625.5</v>
      </c>
      <c r="F1948" s="8" t="s">
        <v>992</v>
      </c>
      <c r="G1948" s="9" t="s">
        <v>1395</v>
      </c>
      <c r="H1948" s="9" t="s">
        <v>1006</v>
      </c>
      <c r="I1948" s="10" t="s">
        <v>1032</v>
      </c>
      <c r="J1948" s="11">
        <v>25625.5</v>
      </c>
      <c r="K1948" t="b">
        <f t="shared" si="150"/>
        <v>1</v>
      </c>
      <c r="L1948" t="b">
        <f t="shared" si="151"/>
        <v>1</v>
      </c>
      <c r="M1948" t="b">
        <f t="shared" si="152"/>
        <v>1</v>
      </c>
      <c r="N1948" t="b">
        <f t="shared" si="153"/>
        <v>1</v>
      </c>
      <c r="O1948" s="13">
        <f t="shared" si="154"/>
        <v>0</v>
      </c>
    </row>
    <row r="1949" spans="1:15" ht="96" hidden="1" x14ac:dyDescent="0.3">
      <c r="A1949" s="1" t="s">
        <v>992</v>
      </c>
      <c r="B1949" s="1" t="s">
        <v>1395</v>
      </c>
      <c r="C1949" s="1" t="s">
        <v>1465</v>
      </c>
      <c r="D1949" s="2" t="s">
        <v>1466</v>
      </c>
      <c r="E1949" s="3">
        <v>3000</v>
      </c>
      <c r="F1949" s="8" t="s">
        <v>992</v>
      </c>
      <c r="G1949" s="9" t="s">
        <v>1395</v>
      </c>
      <c r="H1949" s="9" t="s">
        <v>1465</v>
      </c>
      <c r="I1949" s="10" t="s">
        <v>1466</v>
      </c>
      <c r="J1949" s="11">
        <v>3000</v>
      </c>
      <c r="K1949" t="b">
        <f t="shared" si="150"/>
        <v>1</v>
      </c>
      <c r="L1949" t="b">
        <f t="shared" si="151"/>
        <v>1</v>
      </c>
      <c r="M1949" t="b">
        <f t="shared" si="152"/>
        <v>1</v>
      </c>
      <c r="N1949" t="b">
        <f t="shared" si="153"/>
        <v>1</v>
      </c>
      <c r="O1949" s="13">
        <f t="shared" si="154"/>
        <v>0</v>
      </c>
    </row>
    <row r="1950" spans="1:15" ht="40.799999999999997" hidden="1" x14ac:dyDescent="0.3">
      <c r="A1950" s="1" t="s">
        <v>992</v>
      </c>
      <c r="B1950" s="1" t="s">
        <v>1395</v>
      </c>
      <c r="C1950" s="1" t="s">
        <v>906</v>
      </c>
      <c r="D1950" s="2" t="s">
        <v>1622</v>
      </c>
      <c r="E1950" s="3">
        <v>25854.199999999997</v>
      </c>
      <c r="F1950" s="8" t="s">
        <v>992</v>
      </c>
      <c r="G1950" s="9" t="s">
        <v>1395</v>
      </c>
      <c r="H1950" s="9" t="s">
        <v>906</v>
      </c>
      <c r="I1950" s="10" t="s">
        <v>1622</v>
      </c>
      <c r="J1950" s="11">
        <v>25854.2</v>
      </c>
      <c r="K1950" t="b">
        <f t="shared" si="150"/>
        <v>1</v>
      </c>
      <c r="L1950" t="b">
        <f t="shared" si="151"/>
        <v>1</v>
      </c>
      <c r="M1950" t="b">
        <f t="shared" si="152"/>
        <v>1</v>
      </c>
      <c r="N1950" t="b">
        <f t="shared" si="153"/>
        <v>1</v>
      </c>
      <c r="O1950" s="13">
        <f t="shared" si="154"/>
        <v>0</v>
      </c>
    </row>
    <row r="1951" spans="1:15" ht="48" hidden="1" x14ac:dyDescent="0.3">
      <c r="A1951" s="1" t="s">
        <v>992</v>
      </c>
      <c r="B1951" s="1" t="s">
        <v>1395</v>
      </c>
      <c r="C1951" s="1" t="s">
        <v>1005</v>
      </c>
      <c r="D1951" s="2" t="s">
        <v>1718</v>
      </c>
      <c r="E1951" s="3">
        <v>25854.199999999997</v>
      </c>
      <c r="F1951" s="8" t="s">
        <v>992</v>
      </c>
      <c r="G1951" s="9" t="s">
        <v>1395</v>
      </c>
      <c r="H1951" s="9" t="s">
        <v>1005</v>
      </c>
      <c r="I1951" s="10" t="s">
        <v>1718</v>
      </c>
      <c r="J1951" s="11">
        <v>25854.2</v>
      </c>
      <c r="K1951" t="b">
        <f t="shared" si="150"/>
        <v>1</v>
      </c>
      <c r="L1951" t="b">
        <f t="shared" si="151"/>
        <v>1</v>
      </c>
      <c r="M1951" t="b">
        <f t="shared" si="152"/>
        <v>1</v>
      </c>
      <c r="N1951" t="b">
        <f t="shared" si="153"/>
        <v>1</v>
      </c>
      <c r="O1951" s="13">
        <f t="shared" si="154"/>
        <v>0</v>
      </c>
    </row>
    <row r="1952" spans="1:15" ht="30.6" hidden="1" x14ac:dyDescent="0.3">
      <c r="A1952" s="1" t="s">
        <v>992</v>
      </c>
      <c r="B1952" s="1" t="s">
        <v>1395</v>
      </c>
      <c r="C1952" s="1" t="s">
        <v>1001</v>
      </c>
      <c r="D1952" s="2" t="s">
        <v>1041</v>
      </c>
      <c r="E1952" s="3">
        <v>13047.599999999999</v>
      </c>
      <c r="F1952" s="8" t="s">
        <v>992</v>
      </c>
      <c r="G1952" s="9" t="s">
        <v>1395</v>
      </c>
      <c r="H1952" s="9" t="s">
        <v>1001</v>
      </c>
      <c r="I1952" s="10" t="s">
        <v>1041</v>
      </c>
      <c r="J1952" s="11">
        <v>13047.6</v>
      </c>
      <c r="K1952" t="b">
        <f t="shared" si="150"/>
        <v>1</v>
      </c>
      <c r="L1952" t="b">
        <f t="shared" si="151"/>
        <v>1</v>
      </c>
      <c r="M1952" t="b">
        <f t="shared" si="152"/>
        <v>1</v>
      </c>
      <c r="N1952" t="b">
        <f t="shared" si="153"/>
        <v>1</v>
      </c>
      <c r="O1952" s="13">
        <f t="shared" si="154"/>
        <v>0</v>
      </c>
    </row>
    <row r="1953" spans="1:15" ht="24" hidden="1" x14ac:dyDescent="0.3">
      <c r="A1953" s="1" t="s">
        <v>992</v>
      </c>
      <c r="B1953" s="1" t="s">
        <v>1395</v>
      </c>
      <c r="C1953" s="1" t="s">
        <v>1312</v>
      </c>
      <c r="D1953" s="2" t="s">
        <v>1719</v>
      </c>
      <c r="E1953" s="3">
        <v>12000</v>
      </c>
      <c r="F1953" s="8" t="s">
        <v>992</v>
      </c>
      <c r="G1953" s="9" t="s">
        <v>1395</v>
      </c>
      <c r="H1953" s="9" t="s">
        <v>1312</v>
      </c>
      <c r="I1953" s="10" t="s">
        <v>1719</v>
      </c>
      <c r="J1953" s="11">
        <v>12000</v>
      </c>
      <c r="K1953" t="b">
        <f t="shared" si="150"/>
        <v>1</v>
      </c>
      <c r="L1953" t="b">
        <f t="shared" si="151"/>
        <v>1</v>
      </c>
      <c r="M1953" t="b">
        <f t="shared" si="152"/>
        <v>1</v>
      </c>
      <c r="N1953" t="b">
        <f t="shared" si="153"/>
        <v>1</v>
      </c>
      <c r="O1953" s="13">
        <f t="shared" si="154"/>
        <v>0</v>
      </c>
    </row>
    <row r="1954" spans="1:15" ht="153" hidden="1" x14ac:dyDescent="0.3">
      <c r="A1954" s="1" t="s">
        <v>992</v>
      </c>
      <c r="B1954" s="1" t="s">
        <v>1395</v>
      </c>
      <c r="C1954" s="1" t="s">
        <v>1007</v>
      </c>
      <c r="D1954" s="2" t="s">
        <v>1042</v>
      </c>
      <c r="E1954" s="3">
        <v>806.6</v>
      </c>
      <c r="F1954" s="8" t="s">
        <v>992</v>
      </c>
      <c r="G1954" s="9" t="s">
        <v>1395</v>
      </c>
      <c r="H1954" s="9" t="s">
        <v>1007</v>
      </c>
      <c r="I1954" s="10" t="s">
        <v>1042</v>
      </c>
      <c r="J1954" s="11">
        <v>806.6</v>
      </c>
      <c r="K1954" t="b">
        <f t="shared" si="150"/>
        <v>1</v>
      </c>
      <c r="L1954" t="b">
        <f t="shared" si="151"/>
        <v>1</v>
      </c>
      <c r="M1954" t="b">
        <f t="shared" si="152"/>
        <v>1</v>
      </c>
      <c r="N1954" t="b">
        <f t="shared" si="153"/>
        <v>1</v>
      </c>
      <c r="O1954" s="13">
        <f t="shared" si="154"/>
        <v>0</v>
      </c>
    </row>
    <row r="1955" spans="1:15" ht="48" hidden="1" x14ac:dyDescent="0.3">
      <c r="A1955" s="1" t="s">
        <v>992</v>
      </c>
      <c r="B1955" s="1" t="s">
        <v>1429</v>
      </c>
      <c r="C1955" s="1" t="s">
        <v>902</v>
      </c>
      <c r="D1955" s="2" t="s">
        <v>1580</v>
      </c>
      <c r="E1955" s="3">
        <v>61668</v>
      </c>
      <c r="F1955" s="8" t="s">
        <v>992</v>
      </c>
      <c r="G1955" s="9" t="s">
        <v>1429</v>
      </c>
      <c r="H1955" s="9" t="s">
        <v>902</v>
      </c>
      <c r="I1955" s="10" t="s">
        <v>1580</v>
      </c>
      <c r="J1955" s="11">
        <v>61668</v>
      </c>
      <c r="K1955" t="b">
        <f t="shared" si="150"/>
        <v>1</v>
      </c>
      <c r="L1955" t="b">
        <f t="shared" si="151"/>
        <v>1</v>
      </c>
      <c r="M1955" t="b">
        <f t="shared" si="152"/>
        <v>1</v>
      </c>
      <c r="N1955" t="b">
        <f t="shared" si="153"/>
        <v>1</v>
      </c>
      <c r="O1955" s="13">
        <f t="shared" si="154"/>
        <v>0</v>
      </c>
    </row>
    <row r="1956" spans="1:15" ht="40.799999999999997" hidden="1" x14ac:dyDescent="0.3">
      <c r="A1956" s="1" t="s">
        <v>992</v>
      </c>
      <c r="B1956" s="1" t="s">
        <v>1429</v>
      </c>
      <c r="C1956" s="1" t="s">
        <v>906</v>
      </c>
      <c r="D1956" s="2" t="s">
        <v>1622</v>
      </c>
      <c r="E1956" s="3">
        <v>61668</v>
      </c>
      <c r="F1956" s="8" t="s">
        <v>992</v>
      </c>
      <c r="G1956" s="9" t="s">
        <v>1429</v>
      </c>
      <c r="H1956" s="9" t="s">
        <v>906</v>
      </c>
      <c r="I1956" s="10" t="s">
        <v>1622</v>
      </c>
      <c r="J1956" s="11">
        <v>61668</v>
      </c>
      <c r="K1956" t="b">
        <f t="shared" si="150"/>
        <v>1</v>
      </c>
      <c r="L1956" t="b">
        <f t="shared" si="151"/>
        <v>1</v>
      </c>
      <c r="M1956" t="b">
        <f t="shared" si="152"/>
        <v>1</v>
      </c>
      <c r="N1956" t="b">
        <f t="shared" si="153"/>
        <v>1</v>
      </c>
      <c r="O1956" s="13">
        <f t="shared" si="154"/>
        <v>0</v>
      </c>
    </row>
    <row r="1957" spans="1:15" ht="48" hidden="1" x14ac:dyDescent="0.3">
      <c r="A1957" s="1" t="s">
        <v>992</v>
      </c>
      <c r="B1957" s="1" t="s">
        <v>1429</v>
      </c>
      <c r="C1957" s="1" t="s">
        <v>1005</v>
      </c>
      <c r="D1957" s="2" t="s">
        <v>1718</v>
      </c>
      <c r="E1957" s="3">
        <v>61668</v>
      </c>
      <c r="F1957" s="8" t="s">
        <v>992</v>
      </c>
      <c r="G1957" s="9" t="s">
        <v>1429</v>
      </c>
      <c r="H1957" s="9" t="s">
        <v>1005</v>
      </c>
      <c r="I1957" s="10" t="s">
        <v>1718</v>
      </c>
      <c r="J1957" s="11">
        <v>61668</v>
      </c>
      <c r="K1957" t="b">
        <f t="shared" si="150"/>
        <v>1</v>
      </c>
      <c r="L1957" t="b">
        <f t="shared" si="151"/>
        <v>1</v>
      </c>
      <c r="M1957" t="b">
        <f t="shared" si="152"/>
        <v>1</v>
      </c>
      <c r="N1957" t="b">
        <f t="shared" si="153"/>
        <v>1</v>
      </c>
      <c r="O1957" s="13">
        <f t="shared" si="154"/>
        <v>0</v>
      </c>
    </row>
    <row r="1958" spans="1:15" ht="81.599999999999994" hidden="1" x14ac:dyDescent="0.3">
      <c r="A1958" s="1" t="s">
        <v>992</v>
      </c>
      <c r="B1958" s="1" t="s">
        <v>1429</v>
      </c>
      <c r="C1958" s="1" t="s">
        <v>1008</v>
      </c>
      <c r="D1958" s="2" t="s">
        <v>1327</v>
      </c>
      <c r="E1958" s="3">
        <v>60000</v>
      </c>
      <c r="F1958" s="8" t="s">
        <v>992</v>
      </c>
      <c r="G1958" s="9" t="s">
        <v>1429</v>
      </c>
      <c r="H1958" s="9" t="s">
        <v>1008</v>
      </c>
      <c r="I1958" s="10" t="s">
        <v>1327</v>
      </c>
      <c r="J1958" s="11">
        <v>60000</v>
      </c>
      <c r="K1958" t="b">
        <f t="shared" si="150"/>
        <v>1</v>
      </c>
      <c r="L1958" t="b">
        <f t="shared" si="151"/>
        <v>1</v>
      </c>
      <c r="M1958" t="b">
        <f t="shared" si="152"/>
        <v>1</v>
      </c>
      <c r="N1958" t="b">
        <f t="shared" si="153"/>
        <v>1</v>
      </c>
      <c r="O1958" s="13">
        <f t="shared" si="154"/>
        <v>0</v>
      </c>
    </row>
    <row r="1959" spans="1:15" ht="51" hidden="1" x14ac:dyDescent="0.3">
      <c r="A1959" s="1" t="s">
        <v>992</v>
      </c>
      <c r="B1959" s="1" t="s">
        <v>1429</v>
      </c>
      <c r="C1959" s="1" t="s">
        <v>1009</v>
      </c>
      <c r="D1959" s="2" t="s">
        <v>1720</v>
      </c>
      <c r="E1959" s="3">
        <v>1668</v>
      </c>
      <c r="F1959" s="8" t="s">
        <v>992</v>
      </c>
      <c r="G1959" s="9" t="s">
        <v>1429</v>
      </c>
      <c r="H1959" s="9" t="s">
        <v>1009</v>
      </c>
      <c r="I1959" s="10" t="s">
        <v>1720</v>
      </c>
      <c r="J1959" s="11">
        <v>1668</v>
      </c>
      <c r="K1959" t="b">
        <f t="shared" si="150"/>
        <v>1</v>
      </c>
      <c r="L1959" t="b">
        <f t="shared" si="151"/>
        <v>1</v>
      </c>
      <c r="M1959" t="b">
        <f t="shared" si="152"/>
        <v>1</v>
      </c>
      <c r="N1959" t="b">
        <f t="shared" si="153"/>
        <v>1</v>
      </c>
      <c r="O1959" s="13">
        <f t="shared" si="154"/>
        <v>0</v>
      </c>
    </row>
    <row r="1960" spans="1:15" ht="51" hidden="1" x14ac:dyDescent="0.3">
      <c r="A1960" s="1" t="s">
        <v>992</v>
      </c>
      <c r="B1960" s="1" t="s">
        <v>1430</v>
      </c>
      <c r="C1960" s="1" t="s">
        <v>62</v>
      </c>
      <c r="D1960" s="2" t="s">
        <v>1196</v>
      </c>
      <c r="E1960" s="3">
        <v>22113.9</v>
      </c>
      <c r="F1960" s="8" t="s">
        <v>992</v>
      </c>
      <c r="G1960" s="9" t="s">
        <v>1430</v>
      </c>
      <c r="H1960" s="9" t="s">
        <v>62</v>
      </c>
      <c r="I1960" s="10" t="s">
        <v>1196</v>
      </c>
      <c r="J1960" s="11">
        <v>22113.9</v>
      </c>
      <c r="K1960" t="b">
        <f t="shared" si="150"/>
        <v>1</v>
      </c>
      <c r="L1960" t="b">
        <f t="shared" si="151"/>
        <v>1</v>
      </c>
      <c r="M1960" t="b">
        <f t="shared" si="152"/>
        <v>1</v>
      </c>
      <c r="N1960" t="b">
        <f t="shared" si="153"/>
        <v>1</v>
      </c>
      <c r="O1960" s="13">
        <f t="shared" si="154"/>
        <v>0</v>
      </c>
    </row>
    <row r="1961" spans="1:15" ht="36" hidden="1" x14ac:dyDescent="0.3">
      <c r="A1961" s="1" t="s">
        <v>992</v>
      </c>
      <c r="B1961" s="1" t="s">
        <v>1430</v>
      </c>
      <c r="C1961" s="1" t="s">
        <v>83</v>
      </c>
      <c r="D1961" s="2" t="s">
        <v>1288</v>
      </c>
      <c r="E1961" s="3">
        <v>22113.9</v>
      </c>
      <c r="F1961" s="8" t="s">
        <v>992</v>
      </c>
      <c r="G1961" s="9" t="s">
        <v>1430</v>
      </c>
      <c r="H1961" s="9" t="s">
        <v>83</v>
      </c>
      <c r="I1961" s="10" t="s">
        <v>1288</v>
      </c>
      <c r="J1961" s="11">
        <v>22113.9</v>
      </c>
      <c r="K1961" t="b">
        <f t="shared" si="150"/>
        <v>1</v>
      </c>
      <c r="L1961" t="b">
        <f t="shared" si="151"/>
        <v>1</v>
      </c>
      <c r="M1961" t="b">
        <f t="shared" si="152"/>
        <v>1</v>
      </c>
      <c r="N1961" t="b">
        <f t="shared" si="153"/>
        <v>1</v>
      </c>
      <c r="O1961" s="13">
        <f t="shared" si="154"/>
        <v>0</v>
      </c>
    </row>
    <row r="1962" spans="1:15" ht="61.2" hidden="1" x14ac:dyDescent="0.3">
      <c r="A1962" s="1" t="s">
        <v>992</v>
      </c>
      <c r="B1962" s="1" t="s">
        <v>1430</v>
      </c>
      <c r="C1962" s="1" t="s">
        <v>84</v>
      </c>
      <c r="D1962" s="2" t="s">
        <v>710</v>
      </c>
      <c r="E1962" s="3">
        <v>22081.9</v>
      </c>
      <c r="F1962" s="8" t="s">
        <v>992</v>
      </c>
      <c r="G1962" s="9" t="s">
        <v>1430</v>
      </c>
      <c r="H1962" s="9" t="s">
        <v>84</v>
      </c>
      <c r="I1962" s="10" t="s">
        <v>710</v>
      </c>
      <c r="J1962" s="11">
        <v>22081.9</v>
      </c>
      <c r="K1962" t="b">
        <f t="shared" si="150"/>
        <v>1</v>
      </c>
      <c r="L1962" t="b">
        <f t="shared" si="151"/>
        <v>1</v>
      </c>
      <c r="M1962" t="b">
        <f t="shared" si="152"/>
        <v>1</v>
      </c>
      <c r="N1962" t="b">
        <f t="shared" si="153"/>
        <v>1</v>
      </c>
      <c r="O1962" s="13">
        <f t="shared" si="154"/>
        <v>0</v>
      </c>
    </row>
    <row r="1963" spans="1:15" ht="30.6" hidden="1" x14ac:dyDescent="0.3">
      <c r="A1963" s="1" t="s">
        <v>992</v>
      </c>
      <c r="B1963" s="1" t="s">
        <v>1430</v>
      </c>
      <c r="C1963" s="1" t="s">
        <v>1358</v>
      </c>
      <c r="D1963" s="2" t="s">
        <v>1359</v>
      </c>
      <c r="E1963" s="3">
        <v>32</v>
      </c>
      <c r="F1963" s="8" t="s">
        <v>992</v>
      </c>
      <c r="G1963" s="9" t="s">
        <v>1430</v>
      </c>
      <c r="H1963" s="9" t="s">
        <v>1358</v>
      </c>
      <c r="I1963" s="10" t="s">
        <v>1359</v>
      </c>
      <c r="J1963" s="11">
        <v>32</v>
      </c>
      <c r="K1963" t="b">
        <f t="shared" si="150"/>
        <v>1</v>
      </c>
      <c r="L1963" t="b">
        <f t="shared" si="151"/>
        <v>1</v>
      </c>
      <c r="M1963" t="b">
        <f t="shared" si="152"/>
        <v>1</v>
      </c>
      <c r="N1963" t="b">
        <f t="shared" si="153"/>
        <v>1</v>
      </c>
      <c r="O1963" s="13">
        <f t="shared" si="154"/>
        <v>0</v>
      </c>
    </row>
    <row r="1964" spans="1:15" ht="61.2" hidden="1" x14ac:dyDescent="0.3">
      <c r="A1964" s="1" t="s">
        <v>992</v>
      </c>
      <c r="B1964" s="1" t="s">
        <v>1430</v>
      </c>
      <c r="C1964" s="1" t="s">
        <v>65</v>
      </c>
      <c r="D1964" s="2" t="s">
        <v>1228</v>
      </c>
      <c r="E1964" s="3">
        <v>11653.9</v>
      </c>
      <c r="F1964" s="8" t="s">
        <v>992</v>
      </c>
      <c r="G1964" s="9" t="s">
        <v>1430</v>
      </c>
      <c r="H1964" s="9" t="s">
        <v>65</v>
      </c>
      <c r="I1964" s="10" t="s">
        <v>1228</v>
      </c>
      <c r="J1964" s="11">
        <v>11653.9</v>
      </c>
      <c r="K1964" t="b">
        <f t="shared" si="150"/>
        <v>1</v>
      </c>
      <c r="L1964" t="b">
        <f t="shared" si="151"/>
        <v>1</v>
      </c>
      <c r="M1964" t="b">
        <f t="shared" si="152"/>
        <v>1</v>
      </c>
      <c r="N1964" t="b">
        <f t="shared" si="153"/>
        <v>1</v>
      </c>
      <c r="O1964" s="13">
        <f t="shared" si="154"/>
        <v>0</v>
      </c>
    </row>
    <row r="1965" spans="1:15" ht="36" hidden="1" x14ac:dyDescent="0.3">
      <c r="A1965" s="1" t="s">
        <v>992</v>
      </c>
      <c r="B1965" s="1" t="s">
        <v>1430</v>
      </c>
      <c r="C1965" s="1" t="s">
        <v>66</v>
      </c>
      <c r="D1965" s="2" t="s">
        <v>1231</v>
      </c>
      <c r="E1965" s="3">
        <v>11653.9</v>
      </c>
      <c r="F1965" s="8" t="s">
        <v>992</v>
      </c>
      <c r="G1965" s="9" t="s">
        <v>1430</v>
      </c>
      <c r="H1965" s="9" t="s">
        <v>66</v>
      </c>
      <c r="I1965" s="10" t="s">
        <v>1231</v>
      </c>
      <c r="J1965" s="11">
        <v>11653.9</v>
      </c>
      <c r="K1965" t="b">
        <f t="shared" si="150"/>
        <v>1</v>
      </c>
      <c r="L1965" t="b">
        <f t="shared" si="151"/>
        <v>1</v>
      </c>
      <c r="M1965" t="b">
        <f t="shared" si="152"/>
        <v>1</v>
      </c>
      <c r="N1965" t="b">
        <f t="shared" si="153"/>
        <v>1</v>
      </c>
      <c r="O1965" s="13">
        <f t="shared" si="154"/>
        <v>0</v>
      </c>
    </row>
    <row r="1966" spans="1:15" ht="51" hidden="1" x14ac:dyDescent="0.3">
      <c r="A1966" s="1" t="s">
        <v>992</v>
      </c>
      <c r="B1966" s="1" t="s">
        <v>1430</v>
      </c>
      <c r="C1966" s="1" t="s">
        <v>67</v>
      </c>
      <c r="D1966" s="2" t="s">
        <v>1221</v>
      </c>
      <c r="E1966" s="3">
        <v>10388.5</v>
      </c>
      <c r="F1966" s="8" t="s">
        <v>992</v>
      </c>
      <c r="G1966" s="9" t="s">
        <v>1430</v>
      </c>
      <c r="H1966" s="9" t="s">
        <v>67</v>
      </c>
      <c r="I1966" s="10" t="s">
        <v>1221</v>
      </c>
      <c r="J1966" s="11">
        <v>10388.5</v>
      </c>
      <c r="K1966" t="b">
        <f t="shared" si="150"/>
        <v>1</v>
      </c>
      <c r="L1966" t="b">
        <f t="shared" si="151"/>
        <v>1</v>
      </c>
      <c r="M1966" t="b">
        <f t="shared" si="152"/>
        <v>1</v>
      </c>
      <c r="N1966" t="b">
        <f t="shared" si="153"/>
        <v>1</v>
      </c>
      <c r="O1966" s="13">
        <f t="shared" si="154"/>
        <v>0</v>
      </c>
    </row>
    <row r="1967" spans="1:15" ht="40.799999999999997" hidden="1" x14ac:dyDescent="0.3">
      <c r="A1967" s="1" t="s">
        <v>992</v>
      </c>
      <c r="B1967" s="1" t="s">
        <v>1430</v>
      </c>
      <c r="C1967" s="1" t="s">
        <v>69</v>
      </c>
      <c r="D1967" s="2" t="s">
        <v>1222</v>
      </c>
      <c r="E1967" s="3">
        <v>1265.4000000000001</v>
      </c>
      <c r="F1967" s="8" t="s">
        <v>992</v>
      </c>
      <c r="G1967" s="9" t="s">
        <v>1430</v>
      </c>
      <c r="H1967" s="9" t="s">
        <v>69</v>
      </c>
      <c r="I1967" s="10" t="s">
        <v>1222</v>
      </c>
      <c r="J1967" s="11">
        <v>1265.4000000000001</v>
      </c>
      <c r="K1967" t="b">
        <f t="shared" si="150"/>
        <v>1</v>
      </c>
      <c r="L1967" t="b">
        <f t="shared" si="151"/>
        <v>1</v>
      </c>
      <c r="M1967" t="b">
        <f t="shared" si="152"/>
        <v>1</v>
      </c>
      <c r="N1967" t="b">
        <f t="shared" si="153"/>
        <v>1</v>
      </c>
      <c r="O1967" s="13">
        <f t="shared" si="154"/>
        <v>0</v>
      </c>
    </row>
    <row r="1968" spans="1:15" ht="61.2" hidden="1" x14ac:dyDescent="0.3">
      <c r="A1968" s="1" t="s">
        <v>544</v>
      </c>
      <c r="B1968" s="1" t="s">
        <v>1397</v>
      </c>
      <c r="C1968" s="1" t="s">
        <v>548</v>
      </c>
      <c r="D1968" s="2" t="s">
        <v>1224</v>
      </c>
      <c r="E1968" s="3">
        <v>41195.9</v>
      </c>
      <c r="F1968" s="8" t="s">
        <v>544</v>
      </c>
      <c r="G1968" s="9" t="s">
        <v>1397</v>
      </c>
      <c r="H1968" s="9" t="s">
        <v>548</v>
      </c>
      <c r="I1968" s="10" t="s">
        <v>1224</v>
      </c>
      <c r="J1968" s="11">
        <v>41195.9</v>
      </c>
      <c r="K1968" t="b">
        <f t="shared" si="150"/>
        <v>1</v>
      </c>
      <c r="L1968" t="b">
        <f t="shared" si="151"/>
        <v>1</v>
      </c>
      <c r="M1968" t="b">
        <f t="shared" si="152"/>
        <v>1</v>
      </c>
      <c r="N1968" t="b">
        <f t="shared" si="153"/>
        <v>1</v>
      </c>
      <c r="O1968" s="13">
        <f t="shared" si="154"/>
        <v>0</v>
      </c>
    </row>
    <row r="1969" spans="1:15" ht="36" hidden="1" x14ac:dyDescent="0.3">
      <c r="A1969" s="1" t="s">
        <v>544</v>
      </c>
      <c r="B1969" s="1" t="s">
        <v>1397</v>
      </c>
      <c r="C1969" s="1" t="s">
        <v>549</v>
      </c>
      <c r="D1969" s="2" t="s">
        <v>1225</v>
      </c>
      <c r="E1969" s="3">
        <v>4271.3999999999996</v>
      </c>
      <c r="F1969" s="8" t="s">
        <v>544</v>
      </c>
      <c r="G1969" s="9" t="s">
        <v>1397</v>
      </c>
      <c r="H1969" s="9" t="s">
        <v>549</v>
      </c>
      <c r="I1969" s="10" t="s">
        <v>1225</v>
      </c>
      <c r="J1969" s="11">
        <v>4271.3999999999996</v>
      </c>
      <c r="K1969" t="b">
        <f t="shared" si="150"/>
        <v>1</v>
      </c>
      <c r="L1969" t="b">
        <f t="shared" si="151"/>
        <v>1</v>
      </c>
      <c r="M1969" t="b">
        <f t="shared" si="152"/>
        <v>1</v>
      </c>
      <c r="N1969" t="b">
        <f t="shared" si="153"/>
        <v>1</v>
      </c>
      <c r="O1969" s="13">
        <f t="shared" si="154"/>
        <v>0</v>
      </c>
    </row>
    <row r="1970" spans="1:15" ht="51" hidden="1" x14ac:dyDescent="0.3">
      <c r="A1970" s="1" t="s">
        <v>544</v>
      </c>
      <c r="B1970" s="1" t="s">
        <v>1397</v>
      </c>
      <c r="C1970" s="1" t="s">
        <v>545</v>
      </c>
      <c r="D1970" s="2" t="s">
        <v>1221</v>
      </c>
      <c r="E1970" s="3">
        <v>4271.3999999999996</v>
      </c>
      <c r="F1970" s="8" t="s">
        <v>544</v>
      </c>
      <c r="G1970" s="9" t="s">
        <v>1397</v>
      </c>
      <c r="H1970" s="9" t="s">
        <v>545</v>
      </c>
      <c r="I1970" s="10" t="s">
        <v>1221</v>
      </c>
      <c r="J1970" s="11">
        <v>4271.3999999999996</v>
      </c>
      <c r="K1970" t="b">
        <f t="shared" si="150"/>
        <v>1</v>
      </c>
      <c r="L1970" t="b">
        <f t="shared" si="151"/>
        <v>1</v>
      </c>
      <c r="M1970" t="b">
        <f t="shared" si="152"/>
        <v>1</v>
      </c>
      <c r="N1970" t="b">
        <f t="shared" si="153"/>
        <v>1</v>
      </c>
      <c r="O1970" s="13">
        <f t="shared" si="154"/>
        <v>0</v>
      </c>
    </row>
    <row r="1971" spans="1:15" ht="30.6" hidden="1" x14ac:dyDescent="0.3">
      <c r="A1971" s="1" t="s">
        <v>544</v>
      </c>
      <c r="B1971" s="1" t="s">
        <v>1397</v>
      </c>
      <c r="C1971" s="1" t="s">
        <v>550</v>
      </c>
      <c r="D1971" s="2" t="s">
        <v>1223</v>
      </c>
      <c r="E1971" s="3">
        <v>36924.5</v>
      </c>
      <c r="F1971" s="8" t="s">
        <v>544</v>
      </c>
      <c r="G1971" s="9" t="s">
        <v>1397</v>
      </c>
      <c r="H1971" s="9" t="s">
        <v>550</v>
      </c>
      <c r="I1971" s="10" t="s">
        <v>1223</v>
      </c>
      <c r="J1971" s="11">
        <v>36924.5</v>
      </c>
      <c r="K1971" t="b">
        <f t="shared" si="150"/>
        <v>1</v>
      </c>
      <c r="L1971" t="b">
        <f t="shared" si="151"/>
        <v>1</v>
      </c>
      <c r="M1971" t="b">
        <f t="shared" si="152"/>
        <v>1</v>
      </c>
      <c r="N1971" t="b">
        <f t="shared" si="153"/>
        <v>1</v>
      </c>
      <c r="O1971" s="13">
        <f t="shared" si="154"/>
        <v>0</v>
      </c>
    </row>
    <row r="1972" spans="1:15" ht="51" hidden="1" x14ac:dyDescent="0.3">
      <c r="A1972" s="1" t="s">
        <v>544</v>
      </c>
      <c r="B1972" s="1" t="s">
        <v>1397</v>
      </c>
      <c r="C1972" s="1" t="s">
        <v>546</v>
      </c>
      <c r="D1972" s="2" t="s">
        <v>1221</v>
      </c>
      <c r="E1972" s="3">
        <v>31357.5</v>
      </c>
      <c r="F1972" s="8" t="s">
        <v>544</v>
      </c>
      <c r="G1972" s="9" t="s">
        <v>1397</v>
      </c>
      <c r="H1972" s="9" t="s">
        <v>546</v>
      </c>
      <c r="I1972" s="10" t="s">
        <v>1221</v>
      </c>
      <c r="J1972" s="11">
        <v>31357.5</v>
      </c>
      <c r="K1972" t="b">
        <f t="shared" si="150"/>
        <v>1</v>
      </c>
      <c r="L1972" t="b">
        <f t="shared" si="151"/>
        <v>1</v>
      </c>
      <c r="M1972" t="b">
        <f t="shared" si="152"/>
        <v>1</v>
      </c>
      <c r="N1972" t="b">
        <f t="shared" si="153"/>
        <v>1</v>
      </c>
      <c r="O1972" s="13">
        <f t="shared" si="154"/>
        <v>0</v>
      </c>
    </row>
    <row r="1973" spans="1:15" ht="40.799999999999997" hidden="1" x14ac:dyDescent="0.3">
      <c r="A1973" s="1" t="s">
        <v>544</v>
      </c>
      <c r="B1973" s="1" t="s">
        <v>1397</v>
      </c>
      <c r="C1973" s="1" t="s">
        <v>547</v>
      </c>
      <c r="D1973" s="2" t="s">
        <v>1222</v>
      </c>
      <c r="E1973" s="3">
        <v>5566.9999999999991</v>
      </c>
      <c r="F1973" s="8" t="s">
        <v>544</v>
      </c>
      <c r="G1973" s="9" t="s">
        <v>1397</v>
      </c>
      <c r="H1973" s="9" t="s">
        <v>547</v>
      </c>
      <c r="I1973" s="10" t="s">
        <v>1222</v>
      </c>
      <c r="J1973" s="11">
        <v>5567</v>
      </c>
      <c r="K1973" t="b">
        <f t="shared" si="150"/>
        <v>1</v>
      </c>
      <c r="L1973" t="b">
        <f t="shared" si="151"/>
        <v>1</v>
      </c>
      <c r="M1973" t="b">
        <f t="shared" si="152"/>
        <v>1</v>
      </c>
      <c r="N1973" t="b">
        <f t="shared" si="153"/>
        <v>1</v>
      </c>
      <c r="O1973" s="13">
        <f t="shared" si="154"/>
        <v>0</v>
      </c>
    </row>
    <row r="1974" spans="1:15" ht="61.2" hidden="1" x14ac:dyDescent="0.3">
      <c r="A1974" s="1" t="s">
        <v>551</v>
      </c>
      <c r="B1974" s="1" t="s">
        <v>1431</v>
      </c>
      <c r="C1974" s="1" t="s">
        <v>555</v>
      </c>
      <c r="D1974" s="2" t="s">
        <v>1226</v>
      </c>
      <c r="E1974" s="3">
        <v>9578.1</v>
      </c>
      <c r="F1974" s="8" t="s">
        <v>551</v>
      </c>
      <c r="G1974" s="9" t="s">
        <v>1431</v>
      </c>
      <c r="H1974" s="9" t="s">
        <v>555</v>
      </c>
      <c r="I1974" s="10" t="s">
        <v>1226</v>
      </c>
      <c r="J1974" s="11">
        <v>9578.1</v>
      </c>
      <c r="K1974" t="b">
        <f t="shared" si="150"/>
        <v>1</v>
      </c>
      <c r="L1974" t="b">
        <f t="shared" si="151"/>
        <v>1</v>
      </c>
      <c r="M1974" t="b">
        <f t="shared" si="152"/>
        <v>1</v>
      </c>
      <c r="N1974" t="b">
        <f t="shared" si="153"/>
        <v>1</v>
      </c>
      <c r="O1974" s="13">
        <f t="shared" si="154"/>
        <v>0</v>
      </c>
    </row>
    <row r="1975" spans="1:15" ht="51" hidden="1" x14ac:dyDescent="0.3">
      <c r="A1975" s="1" t="s">
        <v>551</v>
      </c>
      <c r="B1975" s="1" t="s">
        <v>1431</v>
      </c>
      <c r="C1975" s="1" t="s">
        <v>556</v>
      </c>
      <c r="D1975" s="2" t="s">
        <v>1227</v>
      </c>
      <c r="E1975" s="3">
        <v>8843.4</v>
      </c>
      <c r="F1975" s="8" t="s">
        <v>551</v>
      </c>
      <c r="G1975" s="9" t="s">
        <v>1431</v>
      </c>
      <c r="H1975" s="9" t="s">
        <v>556</v>
      </c>
      <c r="I1975" s="10" t="s">
        <v>1227</v>
      </c>
      <c r="J1975" s="11">
        <v>8843.4</v>
      </c>
      <c r="K1975" t="b">
        <f t="shared" si="150"/>
        <v>1</v>
      </c>
      <c r="L1975" t="b">
        <f t="shared" si="151"/>
        <v>1</v>
      </c>
      <c r="M1975" t="b">
        <f t="shared" si="152"/>
        <v>1</v>
      </c>
      <c r="N1975" t="b">
        <f t="shared" si="153"/>
        <v>1</v>
      </c>
      <c r="O1975" s="13">
        <f t="shared" si="154"/>
        <v>0</v>
      </c>
    </row>
    <row r="1976" spans="1:15" ht="51" hidden="1" x14ac:dyDescent="0.3">
      <c r="A1976" s="1" t="s">
        <v>551</v>
      </c>
      <c r="B1976" s="1" t="s">
        <v>1431</v>
      </c>
      <c r="C1976" s="1" t="s">
        <v>552</v>
      </c>
      <c r="D1976" s="2" t="s">
        <v>1221</v>
      </c>
      <c r="E1976" s="3">
        <v>8843.4</v>
      </c>
      <c r="F1976" s="8" t="s">
        <v>551</v>
      </c>
      <c r="G1976" s="9" t="s">
        <v>1431</v>
      </c>
      <c r="H1976" s="9" t="s">
        <v>552</v>
      </c>
      <c r="I1976" s="10" t="s">
        <v>1221</v>
      </c>
      <c r="J1976" s="11">
        <v>8843.4</v>
      </c>
      <c r="K1976" t="b">
        <f t="shared" si="150"/>
        <v>1</v>
      </c>
      <c r="L1976" t="b">
        <f t="shared" si="151"/>
        <v>1</v>
      </c>
      <c r="M1976" t="b">
        <f t="shared" si="152"/>
        <v>1</v>
      </c>
      <c r="N1976" t="b">
        <f t="shared" si="153"/>
        <v>1</v>
      </c>
      <c r="O1976" s="13">
        <f t="shared" si="154"/>
        <v>0</v>
      </c>
    </row>
    <row r="1977" spans="1:15" ht="30.6" hidden="1" x14ac:dyDescent="0.3">
      <c r="A1977" s="1" t="s">
        <v>551</v>
      </c>
      <c r="B1977" s="1" t="s">
        <v>1431</v>
      </c>
      <c r="C1977" s="1" t="s">
        <v>557</v>
      </c>
      <c r="D1977" s="2" t="s">
        <v>1223</v>
      </c>
      <c r="E1977" s="3">
        <v>734.7</v>
      </c>
      <c r="F1977" s="8" t="s">
        <v>551</v>
      </c>
      <c r="G1977" s="9" t="s">
        <v>1431</v>
      </c>
      <c r="H1977" s="9" t="s">
        <v>557</v>
      </c>
      <c r="I1977" s="10" t="s">
        <v>1223</v>
      </c>
      <c r="J1977" s="11">
        <v>734.7</v>
      </c>
      <c r="K1977" t="b">
        <f t="shared" si="150"/>
        <v>1</v>
      </c>
      <c r="L1977" t="b">
        <f t="shared" si="151"/>
        <v>1</v>
      </c>
      <c r="M1977" t="b">
        <f t="shared" si="152"/>
        <v>1</v>
      </c>
      <c r="N1977" t="b">
        <f t="shared" si="153"/>
        <v>1</v>
      </c>
      <c r="O1977" s="13">
        <f t="shared" si="154"/>
        <v>0</v>
      </c>
    </row>
    <row r="1978" spans="1:15" ht="51" hidden="1" x14ac:dyDescent="0.3">
      <c r="A1978" s="1" t="s">
        <v>551</v>
      </c>
      <c r="B1978" s="1" t="s">
        <v>1431</v>
      </c>
      <c r="C1978" s="1" t="s">
        <v>553</v>
      </c>
      <c r="D1978" s="2" t="s">
        <v>1221</v>
      </c>
      <c r="E1978" s="3">
        <v>511</v>
      </c>
      <c r="F1978" s="8" t="s">
        <v>551</v>
      </c>
      <c r="G1978" s="9" t="s">
        <v>1431</v>
      </c>
      <c r="H1978" s="9" t="s">
        <v>553</v>
      </c>
      <c r="I1978" s="10" t="s">
        <v>1221</v>
      </c>
      <c r="J1978" s="11">
        <v>511</v>
      </c>
      <c r="K1978" t="b">
        <f t="shared" si="150"/>
        <v>1</v>
      </c>
      <c r="L1978" t="b">
        <f t="shared" si="151"/>
        <v>1</v>
      </c>
      <c r="M1978" t="b">
        <f t="shared" si="152"/>
        <v>1</v>
      </c>
      <c r="N1978" t="b">
        <f t="shared" si="153"/>
        <v>1</v>
      </c>
      <c r="O1978" s="13">
        <f t="shared" si="154"/>
        <v>0</v>
      </c>
    </row>
    <row r="1979" spans="1:15" ht="40.799999999999997" hidden="1" x14ac:dyDescent="0.3">
      <c r="A1979" s="1" t="s">
        <v>551</v>
      </c>
      <c r="B1979" s="1" t="s">
        <v>1431</v>
      </c>
      <c r="C1979" s="1" t="s">
        <v>554</v>
      </c>
      <c r="D1979" s="2" t="s">
        <v>1222</v>
      </c>
      <c r="E1979" s="3">
        <v>223.7</v>
      </c>
      <c r="F1979" s="8" t="s">
        <v>551</v>
      </c>
      <c r="G1979" s="9" t="s">
        <v>1431</v>
      </c>
      <c r="H1979" s="9" t="s">
        <v>554</v>
      </c>
      <c r="I1979" s="10" t="s">
        <v>1222</v>
      </c>
      <c r="J1979" s="11">
        <v>223.7</v>
      </c>
      <c r="K1979" t="b">
        <f t="shared" si="150"/>
        <v>1</v>
      </c>
      <c r="L1979" t="b">
        <f t="shared" si="151"/>
        <v>1</v>
      </c>
      <c r="M1979" t="b">
        <f t="shared" si="152"/>
        <v>1</v>
      </c>
      <c r="N1979" t="b">
        <f t="shared" si="153"/>
        <v>1</v>
      </c>
      <c r="O1979" s="13">
        <f t="shared" si="154"/>
        <v>0</v>
      </c>
    </row>
    <row r="1980" spans="1:15" ht="51" hidden="1" x14ac:dyDescent="0.3">
      <c r="A1980" s="1" t="s">
        <v>558</v>
      </c>
      <c r="B1980" s="1" t="s">
        <v>1432</v>
      </c>
      <c r="C1980" s="1" t="s">
        <v>563</v>
      </c>
      <c r="D1980" s="2" t="s">
        <v>1252</v>
      </c>
      <c r="E1980" s="3">
        <v>149017.35999999999</v>
      </c>
      <c r="F1980" s="8" t="s">
        <v>558</v>
      </c>
      <c r="G1980" s="9" t="s">
        <v>1432</v>
      </c>
      <c r="H1980" s="9" t="s">
        <v>563</v>
      </c>
      <c r="I1980" s="10" t="s">
        <v>1252</v>
      </c>
      <c r="J1980" s="11">
        <v>149017.35999999999</v>
      </c>
      <c r="K1980" t="b">
        <f t="shared" si="150"/>
        <v>1</v>
      </c>
      <c r="L1980" t="b">
        <f t="shared" si="151"/>
        <v>1</v>
      </c>
      <c r="M1980" t="b">
        <f t="shared" si="152"/>
        <v>1</v>
      </c>
      <c r="N1980" t="b">
        <f t="shared" si="153"/>
        <v>1</v>
      </c>
      <c r="O1980" s="13">
        <f t="shared" si="154"/>
        <v>0</v>
      </c>
    </row>
    <row r="1981" spans="1:15" ht="36" hidden="1" x14ac:dyDescent="0.3">
      <c r="A1981" s="1" t="s">
        <v>558</v>
      </c>
      <c r="B1981" s="1" t="s">
        <v>1432</v>
      </c>
      <c r="C1981" s="1" t="s">
        <v>564</v>
      </c>
      <c r="D1981" s="2" t="s">
        <v>1220</v>
      </c>
      <c r="E1981" s="3">
        <v>50498.6</v>
      </c>
      <c r="F1981" s="8" t="s">
        <v>558</v>
      </c>
      <c r="G1981" s="9" t="s">
        <v>1432</v>
      </c>
      <c r="H1981" s="9" t="s">
        <v>564</v>
      </c>
      <c r="I1981" s="10" t="s">
        <v>1220</v>
      </c>
      <c r="J1981" s="11">
        <v>50498.6</v>
      </c>
      <c r="K1981" t="b">
        <f t="shared" si="150"/>
        <v>1</v>
      </c>
      <c r="L1981" t="b">
        <f t="shared" si="151"/>
        <v>1</v>
      </c>
      <c r="M1981" t="b">
        <f t="shared" si="152"/>
        <v>1</v>
      </c>
      <c r="N1981" t="b">
        <f t="shared" si="153"/>
        <v>1</v>
      </c>
      <c r="O1981" s="13">
        <f t="shared" si="154"/>
        <v>0</v>
      </c>
    </row>
    <row r="1982" spans="1:15" ht="51" hidden="1" x14ac:dyDescent="0.3">
      <c r="A1982" s="1" t="s">
        <v>558</v>
      </c>
      <c r="B1982" s="1" t="s">
        <v>1432</v>
      </c>
      <c r="C1982" s="1" t="s">
        <v>559</v>
      </c>
      <c r="D1982" s="2" t="s">
        <v>1221</v>
      </c>
      <c r="E1982" s="3">
        <v>46393.799999999996</v>
      </c>
      <c r="F1982" s="8" t="s">
        <v>558</v>
      </c>
      <c r="G1982" s="9" t="s">
        <v>1432</v>
      </c>
      <c r="H1982" s="9" t="s">
        <v>559</v>
      </c>
      <c r="I1982" s="10" t="s">
        <v>1221</v>
      </c>
      <c r="J1982" s="11">
        <v>46393.8</v>
      </c>
      <c r="K1982" t="b">
        <f t="shared" si="150"/>
        <v>1</v>
      </c>
      <c r="L1982" t="b">
        <f t="shared" si="151"/>
        <v>1</v>
      </c>
      <c r="M1982" t="b">
        <f t="shared" si="152"/>
        <v>1</v>
      </c>
      <c r="N1982" t="b">
        <f t="shared" si="153"/>
        <v>1</v>
      </c>
      <c r="O1982" s="13">
        <f t="shared" si="154"/>
        <v>0</v>
      </c>
    </row>
    <row r="1983" spans="1:15" ht="40.799999999999997" hidden="1" x14ac:dyDescent="0.3">
      <c r="A1983" s="1" t="s">
        <v>558</v>
      </c>
      <c r="B1983" s="1" t="s">
        <v>1432</v>
      </c>
      <c r="C1983" s="1" t="s">
        <v>560</v>
      </c>
      <c r="D1983" s="2" t="s">
        <v>1222</v>
      </c>
      <c r="E1983" s="3">
        <v>4104.8</v>
      </c>
      <c r="F1983" s="8" t="s">
        <v>558</v>
      </c>
      <c r="G1983" s="9" t="s">
        <v>1432</v>
      </c>
      <c r="H1983" s="9" t="s">
        <v>560</v>
      </c>
      <c r="I1983" s="10" t="s">
        <v>1222</v>
      </c>
      <c r="J1983" s="11">
        <v>4104.8</v>
      </c>
      <c r="K1983" t="b">
        <f t="shared" si="150"/>
        <v>1</v>
      </c>
      <c r="L1983" t="b">
        <f t="shared" si="151"/>
        <v>1</v>
      </c>
      <c r="M1983" t="b">
        <f t="shared" si="152"/>
        <v>1</v>
      </c>
      <c r="N1983" t="b">
        <f t="shared" si="153"/>
        <v>1</v>
      </c>
      <c r="O1983" s="13">
        <f t="shared" si="154"/>
        <v>0</v>
      </c>
    </row>
    <row r="1984" spans="1:15" ht="30.6" hidden="1" x14ac:dyDescent="0.3">
      <c r="A1984" s="1" t="s">
        <v>558</v>
      </c>
      <c r="B1984" s="1" t="s">
        <v>1432</v>
      </c>
      <c r="C1984" s="1" t="s">
        <v>565</v>
      </c>
      <c r="D1984" s="2" t="s">
        <v>1223</v>
      </c>
      <c r="E1984" s="3">
        <v>98518.76</v>
      </c>
      <c r="F1984" s="8" t="s">
        <v>558</v>
      </c>
      <c r="G1984" s="9" t="s">
        <v>1432</v>
      </c>
      <c r="H1984" s="9" t="s">
        <v>565</v>
      </c>
      <c r="I1984" s="10" t="s">
        <v>1223</v>
      </c>
      <c r="J1984" s="11">
        <v>98518.76</v>
      </c>
      <c r="K1984" t="b">
        <f t="shared" si="150"/>
        <v>1</v>
      </c>
      <c r="L1984" t="b">
        <f t="shared" si="151"/>
        <v>1</v>
      </c>
      <c r="M1984" t="b">
        <f t="shared" si="152"/>
        <v>1</v>
      </c>
      <c r="N1984" t="b">
        <f t="shared" si="153"/>
        <v>1</v>
      </c>
      <c r="O1984" s="13">
        <f t="shared" si="154"/>
        <v>0</v>
      </c>
    </row>
    <row r="1985" spans="1:15" ht="51" hidden="1" x14ac:dyDescent="0.3">
      <c r="A1985" s="1" t="s">
        <v>558</v>
      </c>
      <c r="B1985" s="1" t="s">
        <v>1432</v>
      </c>
      <c r="C1985" s="1" t="s">
        <v>561</v>
      </c>
      <c r="D1985" s="2" t="s">
        <v>1221</v>
      </c>
      <c r="E1985" s="3">
        <v>68860.899999999994</v>
      </c>
      <c r="F1985" s="8" t="s">
        <v>558</v>
      </c>
      <c r="G1985" s="9" t="s">
        <v>1432</v>
      </c>
      <c r="H1985" s="9" t="s">
        <v>561</v>
      </c>
      <c r="I1985" s="10" t="s">
        <v>1221</v>
      </c>
      <c r="J1985" s="11">
        <v>68860.899999999994</v>
      </c>
      <c r="K1985" t="b">
        <f t="shared" si="150"/>
        <v>1</v>
      </c>
      <c r="L1985" t="b">
        <f t="shared" si="151"/>
        <v>1</v>
      </c>
      <c r="M1985" t="b">
        <f t="shared" si="152"/>
        <v>1</v>
      </c>
      <c r="N1985" t="b">
        <f t="shared" si="153"/>
        <v>1</v>
      </c>
      <c r="O1985" s="13">
        <f t="shared" si="154"/>
        <v>0</v>
      </c>
    </row>
    <row r="1986" spans="1:15" ht="40.799999999999997" hidden="1" x14ac:dyDescent="0.3">
      <c r="A1986" s="1" t="s">
        <v>558</v>
      </c>
      <c r="B1986" s="1" t="s">
        <v>1432</v>
      </c>
      <c r="C1986" s="1" t="s">
        <v>562</v>
      </c>
      <c r="D1986" s="2" t="s">
        <v>1222</v>
      </c>
      <c r="E1986" s="3">
        <v>29657.86</v>
      </c>
      <c r="F1986" s="8" t="s">
        <v>558</v>
      </c>
      <c r="G1986" s="9" t="s">
        <v>1432</v>
      </c>
      <c r="H1986" s="9" t="s">
        <v>562</v>
      </c>
      <c r="I1986" s="10" t="s">
        <v>1222</v>
      </c>
      <c r="J1986" s="11">
        <v>29657.86</v>
      </c>
      <c r="K1986" t="b">
        <f t="shared" si="150"/>
        <v>1</v>
      </c>
      <c r="L1986" t="b">
        <f t="shared" si="151"/>
        <v>1</v>
      </c>
      <c r="M1986" t="b">
        <f t="shared" si="152"/>
        <v>1</v>
      </c>
      <c r="N1986" t="b">
        <f t="shared" si="153"/>
        <v>1</v>
      </c>
      <c r="O1986" s="13">
        <f t="shared" si="154"/>
        <v>0</v>
      </c>
    </row>
    <row r="1987" spans="1:15" ht="51" hidden="1" x14ac:dyDescent="0.3">
      <c r="A1987" s="1" t="s">
        <v>558</v>
      </c>
      <c r="B1987" s="1" t="s">
        <v>1393</v>
      </c>
      <c r="C1987" s="1" t="s">
        <v>62</v>
      </c>
      <c r="D1987" s="2" t="s">
        <v>1196</v>
      </c>
      <c r="E1987" s="3">
        <v>44969.04</v>
      </c>
      <c r="F1987" s="8" t="s">
        <v>558</v>
      </c>
      <c r="G1987" s="9" t="s">
        <v>1393</v>
      </c>
      <c r="H1987" s="9" t="s">
        <v>62</v>
      </c>
      <c r="I1987" s="10" t="s">
        <v>1196</v>
      </c>
      <c r="J1987" s="11">
        <v>44969.04</v>
      </c>
      <c r="K1987" t="b">
        <f t="shared" ref="K1987:K2050" si="155">EXACT(A1987,F1987)</f>
        <v>1</v>
      </c>
      <c r="L1987" t="b">
        <f t="shared" ref="L1987:L2050" si="156">EXACT(B1987,G1987)</f>
        <v>1</v>
      </c>
      <c r="M1987" t="b">
        <f t="shared" ref="M1987:M2050" si="157">EXACT(C1987,H1987)</f>
        <v>1</v>
      </c>
      <c r="N1987" t="b">
        <f t="shared" ref="N1987:N2050" si="158">EXACT(D1987,I1987)</f>
        <v>1</v>
      </c>
      <c r="O1987" s="13">
        <f t="shared" ref="O1987:O2050" si="159">E1987-J1987</f>
        <v>0</v>
      </c>
    </row>
    <row r="1988" spans="1:15" ht="24" hidden="1" x14ac:dyDescent="0.3">
      <c r="A1988" s="1" t="s">
        <v>558</v>
      </c>
      <c r="B1988" s="1" t="s">
        <v>1393</v>
      </c>
      <c r="C1988" s="1" t="s">
        <v>63</v>
      </c>
      <c r="D1988" s="2" t="s">
        <v>115</v>
      </c>
      <c r="E1988" s="3">
        <v>44969.04</v>
      </c>
      <c r="F1988" s="8" t="s">
        <v>558</v>
      </c>
      <c r="G1988" s="9" t="s">
        <v>1393</v>
      </c>
      <c r="H1988" s="9" t="s">
        <v>63</v>
      </c>
      <c r="I1988" s="10" t="s">
        <v>115</v>
      </c>
      <c r="J1988" s="11">
        <v>44969.04</v>
      </c>
      <c r="K1988" t="b">
        <f t="shared" si="155"/>
        <v>1</v>
      </c>
      <c r="L1988" t="b">
        <f t="shared" si="156"/>
        <v>1</v>
      </c>
      <c r="M1988" t="b">
        <f t="shared" si="157"/>
        <v>1</v>
      </c>
      <c r="N1988" t="b">
        <f t="shared" si="158"/>
        <v>1</v>
      </c>
      <c r="O1988" s="13">
        <f t="shared" si="159"/>
        <v>0</v>
      </c>
    </row>
    <row r="1989" spans="1:15" ht="36" hidden="1" x14ac:dyDescent="0.3">
      <c r="A1989" s="1" t="s">
        <v>558</v>
      </c>
      <c r="B1989" s="1" t="s">
        <v>1393</v>
      </c>
      <c r="C1989" s="1" t="s">
        <v>532</v>
      </c>
      <c r="D1989" s="2" t="s">
        <v>123</v>
      </c>
      <c r="E1989" s="3">
        <v>44834</v>
      </c>
      <c r="F1989" s="8" t="s">
        <v>558</v>
      </c>
      <c r="G1989" s="9" t="s">
        <v>1393</v>
      </c>
      <c r="H1989" s="9" t="s">
        <v>532</v>
      </c>
      <c r="I1989" s="10" t="s">
        <v>123</v>
      </c>
      <c r="J1989" s="11">
        <v>44834</v>
      </c>
      <c r="K1989" t="b">
        <f t="shared" si="155"/>
        <v>1</v>
      </c>
      <c r="L1989" t="b">
        <f t="shared" si="156"/>
        <v>1</v>
      </c>
      <c r="M1989" t="b">
        <f t="shared" si="157"/>
        <v>1</v>
      </c>
      <c r="N1989" t="b">
        <f t="shared" si="158"/>
        <v>1</v>
      </c>
      <c r="O1989" s="13">
        <f t="shared" si="159"/>
        <v>0</v>
      </c>
    </row>
    <row r="1990" spans="1:15" ht="71.400000000000006" hidden="1" x14ac:dyDescent="0.3">
      <c r="A1990" s="1" t="s">
        <v>558</v>
      </c>
      <c r="B1990" s="1" t="s">
        <v>1393</v>
      </c>
      <c r="C1990" s="1" t="s">
        <v>1328</v>
      </c>
      <c r="D1990" s="2" t="s">
        <v>1721</v>
      </c>
      <c r="E1990" s="3">
        <v>20.04</v>
      </c>
      <c r="F1990" s="8" t="s">
        <v>558</v>
      </c>
      <c r="G1990" s="9" t="s">
        <v>1393</v>
      </c>
      <c r="H1990" s="9" t="s">
        <v>1328</v>
      </c>
      <c r="I1990" s="10" t="s">
        <v>1721</v>
      </c>
      <c r="J1990" s="11">
        <v>20.04</v>
      </c>
      <c r="K1990" t="b">
        <f t="shared" si="155"/>
        <v>1</v>
      </c>
      <c r="L1990" t="b">
        <f t="shared" si="156"/>
        <v>1</v>
      </c>
      <c r="M1990" t="b">
        <f t="shared" si="157"/>
        <v>1</v>
      </c>
      <c r="N1990" t="b">
        <f t="shared" si="158"/>
        <v>1</v>
      </c>
      <c r="O1990" s="13">
        <f t="shared" si="159"/>
        <v>0</v>
      </c>
    </row>
    <row r="1991" spans="1:15" ht="81.599999999999994" hidden="1" x14ac:dyDescent="0.3">
      <c r="A1991" s="1" t="s">
        <v>558</v>
      </c>
      <c r="B1991" s="1" t="s">
        <v>1393</v>
      </c>
      <c r="C1991" s="1" t="s">
        <v>1329</v>
      </c>
      <c r="D1991" s="2" t="s">
        <v>1722</v>
      </c>
      <c r="E1991" s="3">
        <v>115</v>
      </c>
      <c r="F1991" s="8" t="s">
        <v>558</v>
      </c>
      <c r="G1991" s="9" t="s">
        <v>1393</v>
      </c>
      <c r="H1991" s="9" t="s">
        <v>1329</v>
      </c>
      <c r="I1991" s="10" t="s">
        <v>1722</v>
      </c>
      <c r="J1991" s="11">
        <v>115</v>
      </c>
      <c r="K1991" t="b">
        <f t="shared" si="155"/>
        <v>1</v>
      </c>
      <c r="L1991" t="b">
        <f t="shared" si="156"/>
        <v>1</v>
      </c>
      <c r="M1991" t="b">
        <f t="shared" si="157"/>
        <v>1</v>
      </c>
      <c r="N1991" t="b">
        <f t="shared" si="158"/>
        <v>1</v>
      </c>
      <c r="O1991" s="13">
        <f t="shared" si="159"/>
        <v>0</v>
      </c>
    </row>
    <row r="1992" spans="1:15" ht="51" hidden="1" x14ac:dyDescent="0.3">
      <c r="A1992" s="1" t="s">
        <v>566</v>
      </c>
      <c r="B1992" s="1" t="s">
        <v>1393</v>
      </c>
      <c r="C1992" s="1" t="s">
        <v>62</v>
      </c>
      <c r="D1992" s="2" t="s">
        <v>1196</v>
      </c>
      <c r="E1992" s="3">
        <v>10.199999999999999</v>
      </c>
      <c r="F1992" s="8" t="s">
        <v>566</v>
      </c>
      <c r="G1992" s="9" t="s">
        <v>1393</v>
      </c>
      <c r="H1992" s="9" t="s">
        <v>62</v>
      </c>
      <c r="I1992" s="10" t="s">
        <v>1196</v>
      </c>
      <c r="J1992" s="11">
        <v>10.199999999999999</v>
      </c>
      <c r="K1992" t="b">
        <f t="shared" si="155"/>
        <v>1</v>
      </c>
      <c r="L1992" t="b">
        <f t="shared" si="156"/>
        <v>1</v>
      </c>
      <c r="M1992" t="b">
        <f t="shared" si="157"/>
        <v>1</v>
      </c>
      <c r="N1992" t="b">
        <f t="shared" si="158"/>
        <v>1</v>
      </c>
      <c r="O1992" s="13">
        <f t="shared" si="159"/>
        <v>0</v>
      </c>
    </row>
    <row r="1993" spans="1:15" ht="24" hidden="1" x14ac:dyDescent="0.3">
      <c r="A1993" s="1" t="s">
        <v>566</v>
      </c>
      <c r="B1993" s="1" t="s">
        <v>1393</v>
      </c>
      <c r="C1993" s="1" t="s">
        <v>63</v>
      </c>
      <c r="D1993" s="2" t="s">
        <v>115</v>
      </c>
      <c r="E1993" s="3">
        <v>10.199999999999999</v>
      </c>
      <c r="F1993" s="8" t="s">
        <v>566</v>
      </c>
      <c r="G1993" s="9" t="s">
        <v>1393</v>
      </c>
      <c r="H1993" s="9" t="s">
        <v>63</v>
      </c>
      <c r="I1993" s="10" t="s">
        <v>115</v>
      </c>
      <c r="J1993" s="11">
        <v>10.199999999999999</v>
      </c>
      <c r="K1993" t="b">
        <f t="shared" si="155"/>
        <v>1</v>
      </c>
      <c r="L1993" t="b">
        <f t="shared" si="156"/>
        <v>1</v>
      </c>
      <c r="M1993" t="b">
        <f t="shared" si="157"/>
        <v>1</v>
      </c>
      <c r="N1993" t="b">
        <f t="shared" si="158"/>
        <v>1</v>
      </c>
      <c r="O1993" s="13">
        <f t="shared" si="159"/>
        <v>0</v>
      </c>
    </row>
    <row r="1994" spans="1:15" ht="122.4" hidden="1" x14ac:dyDescent="0.3">
      <c r="A1994" s="1" t="s">
        <v>566</v>
      </c>
      <c r="B1994" s="1" t="s">
        <v>1393</v>
      </c>
      <c r="C1994" s="1" t="s">
        <v>567</v>
      </c>
      <c r="D1994" s="2" t="s">
        <v>1214</v>
      </c>
      <c r="E1994" s="3">
        <v>10.199999999999999</v>
      </c>
      <c r="F1994" s="8" t="s">
        <v>566</v>
      </c>
      <c r="G1994" s="9" t="s">
        <v>1393</v>
      </c>
      <c r="H1994" s="9" t="s">
        <v>567</v>
      </c>
      <c r="I1994" s="10" t="s">
        <v>1214</v>
      </c>
      <c r="J1994" s="11">
        <v>10.199999999999999</v>
      </c>
      <c r="K1994" t="b">
        <f t="shared" si="155"/>
        <v>1</v>
      </c>
      <c r="L1994" t="b">
        <f t="shared" si="156"/>
        <v>1</v>
      </c>
      <c r="M1994" t="b">
        <f t="shared" si="157"/>
        <v>1</v>
      </c>
      <c r="N1994" t="b">
        <f t="shared" si="158"/>
        <v>1</v>
      </c>
      <c r="O1994" s="13">
        <f t="shared" si="159"/>
        <v>0</v>
      </c>
    </row>
    <row r="1995" spans="1:15" ht="61.2" hidden="1" x14ac:dyDescent="0.3">
      <c r="A1995" s="1" t="s">
        <v>566</v>
      </c>
      <c r="B1995" s="1" t="s">
        <v>1393</v>
      </c>
      <c r="C1995" s="1" t="s">
        <v>65</v>
      </c>
      <c r="D1995" s="2" t="s">
        <v>1228</v>
      </c>
      <c r="E1995" s="3">
        <v>34245.4</v>
      </c>
      <c r="F1995" s="8" t="s">
        <v>566</v>
      </c>
      <c r="G1995" s="9" t="s">
        <v>1393</v>
      </c>
      <c r="H1995" s="9" t="s">
        <v>65</v>
      </c>
      <c r="I1995" s="10" t="s">
        <v>1228</v>
      </c>
      <c r="J1995" s="11">
        <v>34245.4</v>
      </c>
      <c r="K1995" t="b">
        <f t="shared" si="155"/>
        <v>1</v>
      </c>
      <c r="L1995" t="b">
        <f t="shared" si="156"/>
        <v>1</v>
      </c>
      <c r="M1995" t="b">
        <f t="shared" si="157"/>
        <v>1</v>
      </c>
      <c r="N1995" t="b">
        <f t="shared" si="158"/>
        <v>1</v>
      </c>
      <c r="O1995" s="13">
        <f t="shared" si="159"/>
        <v>0</v>
      </c>
    </row>
    <row r="1996" spans="1:15" ht="36" hidden="1" x14ac:dyDescent="0.3">
      <c r="A1996" s="1" t="s">
        <v>566</v>
      </c>
      <c r="B1996" s="1" t="s">
        <v>1393</v>
      </c>
      <c r="C1996" s="1" t="s">
        <v>66</v>
      </c>
      <c r="D1996" s="2" t="s">
        <v>1231</v>
      </c>
      <c r="E1996" s="3">
        <v>34245.4</v>
      </c>
      <c r="F1996" s="8" t="s">
        <v>566</v>
      </c>
      <c r="G1996" s="9" t="s">
        <v>1393</v>
      </c>
      <c r="H1996" s="9" t="s">
        <v>66</v>
      </c>
      <c r="I1996" s="10" t="s">
        <v>1231</v>
      </c>
      <c r="J1996" s="11">
        <v>34245.4</v>
      </c>
      <c r="K1996" t="b">
        <f t="shared" si="155"/>
        <v>1</v>
      </c>
      <c r="L1996" t="b">
        <f t="shared" si="156"/>
        <v>1</v>
      </c>
      <c r="M1996" t="b">
        <f t="shared" si="157"/>
        <v>1</v>
      </c>
      <c r="N1996" t="b">
        <f t="shared" si="158"/>
        <v>1</v>
      </c>
      <c r="O1996" s="13">
        <f t="shared" si="159"/>
        <v>0</v>
      </c>
    </row>
    <row r="1997" spans="1:15" ht="51" hidden="1" x14ac:dyDescent="0.3">
      <c r="A1997" s="1" t="s">
        <v>566</v>
      </c>
      <c r="B1997" s="1" t="s">
        <v>1393</v>
      </c>
      <c r="C1997" s="1" t="s">
        <v>67</v>
      </c>
      <c r="D1997" s="2" t="s">
        <v>1221</v>
      </c>
      <c r="E1997" s="3">
        <v>31239.3</v>
      </c>
      <c r="F1997" s="8" t="s">
        <v>566</v>
      </c>
      <c r="G1997" s="9" t="s">
        <v>1393</v>
      </c>
      <c r="H1997" s="9" t="s">
        <v>67</v>
      </c>
      <c r="I1997" s="10" t="s">
        <v>1221</v>
      </c>
      <c r="J1997" s="11">
        <v>31239.3</v>
      </c>
      <c r="K1997" t="b">
        <f t="shared" si="155"/>
        <v>1</v>
      </c>
      <c r="L1997" t="b">
        <f t="shared" si="156"/>
        <v>1</v>
      </c>
      <c r="M1997" t="b">
        <f t="shared" si="157"/>
        <v>1</v>
      </c>
      <c r="N1997" t="b">
        <f t="shared" si="158"/>
        <v>1</v>
      </c>
      <c r="O1997" s="13">
        <f t="shared" si="159"/>
        <v>0</v>
      </c>
    </row>
    <row r="1998" spans="1:15" ht="40.799999999999997" hidden="1" x14ac:dyDescent="0.3">
      <c r="A1998" s="1" t="s">
        <v>566</v>
      </c>
      <c r="B1998" s="1" t="s">
        <v>1393</v>
      </c>
      <c r="C1998" s="1" t="s">
        <v>69</v>
      </c>
      <c r="D1998" s="2" t="s">
        <v>1222</v>
      </c>
      <c r="E1998" s="3">
        <v>3006.1</v>
      </c>
      <c r="F1998" s="8" t="s">
        <v>566</v>
      </c>
      <c r="G1998" s="9" t="s">
        <v>1393</v>
      </c>
      <c r="H1998" s="9" t="s">
        <v>69</v>
      </c>
      <c r="I1998" s="10" t="s">
        <v>1222</v>
      </c>
      <c r="J1998" s="11">
        <v>3006.1</v>
      </c>
      <c r="K1998" t="b">
        <f t="shared" si="155"/>
        <v>1</v>
      </c>
      <c r="L1998" t="b">
        <f t="shared" si="156"/>
        <v>1</v>
      </c>
      <c r="M1998" t="b">
        <f t="shared" si="157"/>
        <v>1</v>
      </c>
      <c r="N1998" t="b">
        <f t="shared" si="158"/>
        <v>1</v>
      </c>
      <c r="O1998" s="13">
        <f t="shared" si="159"/>
        <v>0</v>
      </c>
    </row>
    <row r="1999" spans="1:15" ht="71.400000000000006" hidden="1" x14ac:dyDescent="0.3">
      <c r="A1999" s="1" t="s">
        <v>566</v>
      </c>
      <c r="B1999" s="1" t="s">
        <v>1393</v>
      </c>
      <c r="C1999" s="1" t="s">
        <v>79</v>
      </c>
      <c r="D1999" s="2" t="s">
        <v>1232</v>
      </c>
      <c r="E1999" s="3">
        <v>1081.7563299999999</v>
      </c>
      <c r="F1999" s="8" t="s">
        <v>566</v>
      </c>
      <c r="G1999" s="9" t="s">
        <v>1393</v>
      </c>
      <c r="H1999" s="9" t="s">
        <v>79</v>
      </c>
      <c r="I1999" s="10" t="s">
        <v>1232</v>
      </c>
      <c r="J1999" s="11">
        <v>1081.7560000000001</v>
      </c>
      <c r="K1999" t="b">
        <f t="shared" si="155"/>
        <v>1</v>
      </c>
      <c r="L1999" t="b">
        <f t="shared" si="156"/>
        <v>1</v>
      </c>
      <c r="M1999" t="b">
        <f t="shared" si="157"/>
        <v>1</v>
      </c>
      <c r="N1999" t="b">
        <f t="shared" si="158"/>
        <v>1</v>
      </c>
      <c r="O1999" s="13">
        <f t="shared" si="159"/>
        <v>3.2999999984895112E-4</v>
      </c>
    </row>
    <row r="2000" spans="1:15" ht="51" hidden="1" x14ac:dyDescent="0.3">
      <c r="A2000" s="1" t="s">
        <v>566</v>
      </c>
      <c r="B2000" s="1" t="s">
        <v>1393</v>
      </c>
      <c r="C2000" s="1" t="s">
        <v>86</v>
      </c>
      <c r="D2000" s="2" t="s">
        <v>1233</v>
      </c>
      <c r="E2000" s="3">
        <v>1081.7563299999999</v>
      </c>
      <c r="F2000" s="8" t="s">
        <v>566</v>
      </c>
      <c r="G2000" s="9" t="s">
        <v>1393</v>
      </c>
      <c r="H2000" s="9" t="s">
        <v>86</v>
      </c>
      <c r="I2000" s="10" t="s">
        <v>1233</v>
      </c>
      <c r="J2000" s="11">
        <v>1081.7560000000001</v>
      </c>
      <c r="K2000" t="b">
        <f t="shared" si="155"/>
        <v>1</v>
      </c>
      <c r="L2000" t="b">
        <f t="shared" si="156"/>
        <v>1</v>
      </c>
      <c r="M2000" t="b">
        <f t="shared" si="157"/>
        <v>1</v>
      </c>
      <c r="N2000" t="b">
        <f t="shared" si="158"/>
        <v>1</v>
      </c>
      <c r="O2000" s="13">
        <f t="shared" si="159"/>
        <v>3.2999999984895112E-4</v>
      </c>
    </row>
    <row r="2001" spans="1:15" ht="40.799999999999997" hidden="1" x14ac:dyDescent="0.3">
      <c r="A2001" s="1" t="s">
        <v>566</v>
      </c>
      <c r="B2001" s="1" t="s">
        <v>1393</v>
      </c>
      <c r="C2001" s="1" t="s">
        <v>87</v>
      </c>
      <c r="D2001" s="2" t="s">
        <v>1234</v>
      </c>
      <c r="E2001" s="3">
        <v>1081.7563299999999</v>
      </c>
      <c r="F2001" s="8" t="s">
        <v>566</v>
      </c>
      <c r="G2001" s="9" t="s">
        <v>1393</v>
      </c>
      <c r="H2001" s="9" t="s">
        <v>87</v>
      </c>
      <c r="I2001" s="10" t="s">
        <v>1234</v>
      </c>
      <c r="J2001" s="11">
        <v>1081.7560000000001</v>
      </c>
      <c r="K2001" t="b">
        <f t="shared" si="155"/>
        <v>1</v>
      </c>
      <c r="L2001" t="b">
        <f t="shared" si="156"/>
        <v>1</v>
      </c>
      <c r="M2001" t="b">
        <f t="shared" si="157"/>
        <v>1</v>
      </c>
      <c r="N2001" t="b">
        <f t="shared" si="158"/>
        <v>1</v>
      </c>
      <c r="O2001" s="13">
        <f t="shared" si="159"/>
        <v>3.2999999984895112E-4</v>
      </c>
    </row>
    <row r="2002" spans="1:15" ht="40.799999999999997" hidden="1" x14ac:dyDescent="0.3">
      <c r="A2002" s="1" t="s">
        <v>566</v>
      </c>
      <c r="B2002" s="1" t="s">
        <v>1424</v>
      </c>
      <c r="C2002" s="1" t="s">
        <v>335</v>
      </c>
      <c r="D2002" s="2" t="s">
        <v>1644</v>
      </c>
      <c r="E2002" s="3">
        <v>1216770.0740399999</v>
      </c>
      <c r="F2002" s="8" t="s">
        <v>566</v>
      </c>
      <c r="G2002" s="9" t="s">
        <v>1424</v>
      </c>
      <c r="H2002" s="9" t="s">
        <v>335</v>
      </c>
      <c r="I2002" s="10" t="s">
        <v>1644</v>
      </c>
      <c r="J2002" s="11">
        <v>1216770.074</v>
      </c>
      <c r="K2002" t="b">
        <f t="shared" si="155"/>
        <v>1</v>
      </c>
      <c r="L2002" t="b">
        <f t="shared" si="156"/>
        <v>1</v>
      </c>
      <c r="M2002" t="b">
        <f t="shared" si="157"/>
        <v>1</v>
      </c>
      <c r="N2002" t="b">
        <f t="shared" si="158"/>
        <v>1</v>
      </c>
      <c r="O2002" s="13">
        <f t="shared" si="159"/>
        <v>3.9999838918447495E-5</v>
      </c>
    </row>
    <row r="2003" spans="1:15" ht="61.2" hidden="1" x14ac:dyDescent="0.3">
      <c r="A2003" s="1" t="s">
        <v>566</v>
      </c>
      <c r="B2003" s="1" t="s">
        <v>1424</v>
      </c>
      <c r="C2003" s="1" t="s">
        <v>542</v>
      </c>
      <c r="D2003" s="2" t="s">
        <v>1714</v>
      </c>
      <c r="E2003" s="3">
        <v>1149938.14904</v>
      </c>
      <c r="F2003" s="8" t="s">
        <v>566</v>
      </c>
      <c r="G2003" s="9" t="s">
        <v>1424</v>
      </c>
      <c r="H2003" s="9" t="s">
        <v>542</v>
      </c>
      <c r="I2003" s="10" t="s">
        <v>1714</v>
      </c>
      <c r="J2003" s="11">
        <v>1149938.149</v>
      </c>
      <c r="K2003" t="b">
        <f t="shared" si="155"/>
        <v>1</v>
      </c>
      <c r="L2003" t="b">
        <f t="shared" si="156"/>
        <v>1</v>
      </c>
      <c r="M2003" t="b">
        <f t="shared" si="157"/>
        <v>1</v>
      </c>
      <c r="N2003" t="b">
        <f t="shared" si="158"/>
        <v>1</v>
      </c>
      <c r="O2003" s="13">
        <f t="shared" si="159"/>
        <v>4.0000071749091148E-5</v>
      </c>
    </row>
    <row r="2004" spans="1:15" ht="72" hidden="1" x14ac:dyDescent="0.3">
      <c r="A2004" s="1" t="s">
        <v>566</v>
      </c>
      <c r="B2004" s="1" t="s">
        <v>1424</v>
      </c>
      <c r="C2004" s="1" t="s">
        <v>574</v>
      </c>
      <c r="D2004" s="2" t="s">
        <v>1723</v>
      </c>
      <c r="E2004" s="3">
        <v>1147399.9490400001</v>
      </c>
      <c r="F2004" s="8" t="s">
        <v>566</v>
      </c>
      <c r="G2004" s="9" t="s">
        <v>1424</v>
      </c>
      <c r="H2004" s="9" t="s">
        <v>574</v>
      </c>
      <c r="I2004" s="10" t="s">
        <v>1723</v>
      </c>
      <c r="J2004" s="11">
        <v>1147399.949</v>
      </c>
      <c r="K2004" t="b">
        <f t="shared" si="155"/>
        <v>1</v>
      </c>
      <c r="L2004" t="b">
        <f t="shared" si="156"/>
        <v>1</v>
      </c>
      <c r="M2004" t="b">
        <f t="shared" si="157"/>
        <v>1</v>
      </c>
      <c r="N2004" t="b">
        <f t="shared" si="158"/>
        <v>1</v>
      </c>
      <c r="O2004" s="13">
        <f t="shared" si="159"/>
        <v>4.0000071749091148E-5</v>
      </c>
    </row>
    <row r="2005" spans="1:15" ht="48" hidden="1" x14ac:dyDescent="0.3">
      <c r="A2005" s="1" t="s">
        <v>566</v>
      </c>
      <c r="B2005" s="1" t="s">
        <v>1424</v>
      </c>
      <c r="C2005" s="1" t="s">
        <v>568</v>
      </c>
      <c r="D2005" s="2" t="s">
        <v>1112</v>
      </c>
      <c r="E2005" s="3">
        <v>37874.044739999998</v>
      </c>
      <c r="F2005" s="8" t="s">
        <v>566</v>
      </c>
      <c r="G2005" s="9" t="s">
        <v>1424</v>
      </c>
      <c r="H2005" s="9" t="s">
        <v>568</v>
      </c>
      <c r="I2005" s="10" t="s">
        <v>1112</v>
      </c>
      <c r="J2005" s="11">
        <v>37874.044999999998</v>
      </c>
      <c r="K2005" t="b">
        <f t="shared" si="155"/>
        <v>1</v>
      </c>
      <c r="L2005" t="b">
        <f t="shared" si="156"/>
        <v>1</v>
      </c>
      <c r="M2005" t="b">
        <f t="shared" si="157"/>
        <v>1</v>
      </c>
      <c r="N2005" t="b">
        <f t="shared" si="158"/>
        <v>1</v>
      </c>
      <c r="O2005" s="13">
        <f t="shared" si="159"/>
        <v>-2.6000000070780516E-4</v>
      </c>
    </row>
    <row r="2006" spans="1:15" ht="122.4" hidden="1" x14ac:dyDescent="0.3">
      <c r="A2006" s="1" t="s">
        <v>566</v>
      </c>
      <c r="B2006" s="1" t="s">
        <v>1424</v>
      </c>
      <c r="C2006" s="1" t="s">
        <v>569</v>
      </c>
      <c r="D2006" s="2" t="s">
        <v>1113</v>
      </c>
      <c r="E2006" s="3">
        <v>4809.9995699999999</v>
      </c>
      <c r="F2006" s="8" t="s">
        <v>566</v>
      </c>
      <c r="G2006" s="9" t="s">
        <v>1424</v>
      </c>
      <c r="H2006" s="9" t="s">
        <v>569</v>
      </c>
      <c r="I2006" s="10" t="s">
        <v>1113</v>
      </c>
      <c r="J2006" s="11">
        <v>4810</v>
      </c>
      <c r="K2006" t="b">
        <f t="shared" si="155"/>
        <v>1</v>
      </c>
      <c r="L2006" t="b">
        <f t="shared" si="156"/>
        <v>1</v>
      </c>
      <c r="M2006" t="b">
        <f t="shared" si="157"/>
        <v>1</v>
      </c>
      <c r="N2006" t="b">
        <f t="shared" si="158"/>
        <v>1</v>
      </c>
      <c r="O2006" s="13">
        <f t="shared" si="159"/>
        <v>-4.3000000005122274E-4</v>
      </c>
    </row>
    <row r="2007" spans="1:15" ht="71.400000000000006" hidden="1" x14ac:dyDescent="0.3">
      <c r="A2007" s="1" t="s">
        <v>566</v>
      </c>
      <c r="B2007" s="1" t="s">
        <v>1424</v>
      </c>
      <c r="C2007" s="1" t="s">
        <v>570</v>
      </c>
      <c r="D2007" s="2" t="s">
        <v>1114</v>
      </c>
      <c r="E2007" s="3">
        <v>647.89612999999997</v>
      </c>
      <c r="F2007" s="8" t="s">
        <v>566</v>
      </c>
      <c r="G2007" s="9" t="s">
        <v>1424</v>
      </c>
      <c r="H2007" s="9" t="s">
        <v>570</v>
      </c>
      <c r="I2007" s="10" t="s">
        <v>1114</v>
      </c>
      <c r="J2007" s="11">
        <v>647.89599999999996</v>
      </c>
      <c r="K2007" t="b">
        <f t="shared" si="155"/>
        <v>1</v>
      </c>
      <c r="L2007" t="b">
        <f t="shared" si="156"/>
        <v>1</v>
      </c>
      <c r="M2007" t="b">
        <f t="shared" si="157"/>
        <v>1</v>
      </c>
      <c r="N2007" t="b">
        <f t="shared" si="158"/>
        <v>1</v>
      </c>
      <c r="O2007" s="13">
        <f t="shared" si="159"/>
        <v>1.3000000001284207E-4</v>
      </c>
    </row>
    <row r="2008" spans="1:15" ht="71.400000000000006" hidden="1" x14ac:dyDescent="0.3">
      <c r="A2008" s="1" t="s">
        <v>566</v>
      </c>
      <c r="B2008" s="1" t="s">
        <v>1424</v>
      </c>
      <c r="C2008" s="1" t="s">
        <v>571</v>
      </c>
      <c r="D2008" s="2" t="s">
        <v>1115</v>
      </c>
      <c r="E2008" s="3">
        <v>1104068.0086000001</v>
      </c>
      <c r="F2008" s="8" t="s">
        <v>566</v>
      </c>
      <c r="G2008" s="9" t="s">
        <v>1424</v>
      </c>
      <c r="H2008" s="9" t="s">
        <v>571</v>
      </c>
      <c r="I2008" s="10" t="s">
        <v>1115</v>
      </c>
      <c r="J2008" s="11">
        <v>1104068.0090000001</v>
      </c>
      <c r="K2008" t="b">
        <f t="shared" si="155"/>
        <v>1</v>
      </c>
      <c r="L2008" t="b">
        <f t="shared" si="156"/>
        <v>1</v>
      </c>
      <c r="M2008" t="b">
        <f t="shared" si="157"/>
        <v>1</v>
      </c>
      <c r="N2008" t="b">
        <f t="shared" si="158"/>
        <v>1</v>
      </c>
      <c r="O2008" s="13">
        <f t="shared" si="159"/>
        <v>-4.0000001899898052E-4</v>
      </c>
    </row>
    <row r="2009" spans="1:15" ht="61.2" hidden="1" x14ac:dyDescent="0.3">
      <c r="A2009" s="1" t="s">
        <v>566</v>
      </c>
      <c r="B2009" s="1" t="s">
        <v>1424</v>
      </c>
      <c r="C2009" s="1" t="s">
        <v>541</v>
      </c>
      <c r="D2009" s="2" t="s">
        <v>1715</v>
      </c>
      <c r="E2009" s="3">
        <v>2538.1999999999998</v>
      </c>
      <c r="F2009" s="8" t="s">
        <v>566</v>
      </c>
      <c r="G2009" s="9" t="s">
        <v>1424</v>
      </c>
      <c r="H2009" s="9" t="s">
        <v>541</v>
      </c>
      <c r="I2009" s="10" t="s">
        <v>1715</v>
      </c>
      <c r="J2009" s="11">
        <v>2538.1999999999998</v>
      </c>
      <c r="K2009" t="b">
        <f t="shared" si="155"/>
        <v>1</v>
      </c>
      <c r="L2009" t="b">
        <f t="shared" si="156"/>
        <v>1</v>
      </c>
      <c r="M2009" t="b">
        <f t="shared" si="157"/>
        <v>1</v>
      </c>
      <c r="N2009" t="b">
        <f t="shared" si="158"/>
        <v>1</v>
      </c>
      <c r="O2009" s="13">
        <f t="shared" si="159"/>
        <v>0</v>
      </c>
    </row>
    <row r="2010" spans="1:15" ht="51" hidden="1" x14ac:dyDescent="0.3">
      <c r="A2010" s="1" t="s">
        <v>566</v>
      </c>
      <c r="B2010" s="1" t="s">
        <v>1424</v>
      </c>
      <c r="C2010" s="1" t="s">
        <v>575</v>
      </c>
      <c r="D2010" s="2" t="s">
        <v>1724</v>
      </c>
      <c r="E2010" s="3">
        <v>17807.025000000001</v>
      </c>
      <c r="F2010" s="8" t="s">
        <v>566</v>
      </c>
      <c r="G2010" s="9" t="s">
        <v>1424</v>
      </c>
      <c r="H2010" s="9" t="s">
        <v>575</v>
      </c>
      <c r="I2010" s="10" t="s">
        <v>1724</v>
      </c>
      <c r="J2010" s="11">
        <v>17807.025000000001</v>
      </c>
      <c r="K2010" t="b">
        <f t="shared" si="155"/>
        <v>1</v>
      </c>
      <c r="L2010" t="b">
        <f t="shared" si="156"/>
        <v>1</v>
      </c>
      <c r="M2010" t="b">
        <f t="shared" si="157"/>
        <v>1</v>
      </c>
      <c r="N2010" t="b">
        <f t="shared" si="158"/>
        <v>1</v>
      </c>
      <c r="O2010" s="13">
        <f t="shared" si="159"/>
        <v>0</v>
      </c>
    </row>
    <row r="2011" spans="1:15" ht="72" hidden="1" x14ac:dyDescent="0.3">
      <c r="A2011" s="1" t="s">
        <v>566</v>
      </c>
      <c r="B2011" s="1" t="s">
        <v>1424</v>
      </c>
      <c r="C2011" s="1" t="s">
        <v>576</v>
      </c>
      <c r="D2011" s="2" t="s">
        <v>1725</v>
      </c>
      <c r="E2011" s="3">
        <v>17807.025000000001</v>
      </c>
      <c r="F2011" s="8" t="s">
        <v>566</v>
      </c>
      <c r="G2011" s="9" t="s">
        <v>1424</v>
      </c>
      <c r="H2011" s="9" t="s">
        <v>576</v>
      </c>
      <c r="I2011" s="10" t="s">
        <v>1725</v>
      </c>
      <c r="J2011" s="11">
        <v>17807.025000000001</v>
      </c>
      <c r="K2011" t="b">
        <f t="shared" si="155"/>
        <v>1</v>
      </c>
      <c r="L2011" t="b">
        <f t="shared" si="156"/>
        <v>1</v>
      </c>
      <c r="M2011" t="b">
        <f t="shared" si="157"/>
        <v>1</v>
      </c>
      <c r="N2011" t="b">
        <f t="shared" si="158"/>
        <v>1</v>
      </c>
      <c r="O2011" s="13">
        <f t="shared" si="159"/>
        <v>0</v>
      </c>
    </row>
    <row r="2012" spans="1:15" ht="51" hidden="1" x14ac:dyDescent="0.3">
      <c r="A2012" s="1" t="s">
        <v>566</v>
      </c>
      <c r="B2012" s="1" t="s">
        <v>1424</v>
      </c>
      <c r="C2012" s="1" t="s">
        <v>572</v>
      </c>
      <c r="D2012" s="2" t="s">
        <v>1119</v>
      </c>
      <c r="E2012" s="3">
        <v>17807.025000000001</v>
      </c>
      <c r="F2012" s="8" t="s">
        <v>566</v>
      </c>
      <c r="G2012" s="9" t="s">
        <v>1424</v>
      </c>
      <c r="H2012" s="9" t="s">
        <v>572</v>
      </c>
      <c r="I2012" s="10" t="s">
        <v>1119</v>
      </c>
      <c r="J2012" s="11">
        <v>17807.025000000001</v>
      </c>
      <c r="K2012" t="b">
        <f t="shared" si="155"/>
        <v>1</v>
      </c>
      <c r="L2012" t="b">
        <f t="shared" si="156"/>
        <v>1</v>
      </c>
      <c r="M2012" t="b">
        <f t="shared" si="157"/>
        <v>1</v>
      </c>
      <c r="N2012" t="b">
        <f t="shared" si="158"/>
        <v>1</v>
      </c>
      <c r="O2012" s="13">
        <f t="shared" si="159"/>
        <v>0</v>
      </c>
    </row>
    <row r="2013" spans="1:15" ht="30.6" hidden="1" x14ac:dyDescent="0.3">
      <c r="A2013" s="1" t="s">
        <v>566</v>
      </c>
      <c r="B2013" s="1" t="s">
        <v>1424</v>
      </c>
      <c r="C2013" s="1" t="s">
        <v>336</v>
      </c>
      <c r="D2013" s="2" t="s">
        <v>1645</v>
      </c>
      <c r="E2013" s="3">
        <v>49024.9</v>
      </c>
      <c r="F2013" s="8" t="s">
        <v>566</v>
      </c>
      <c r="G2013" s="9" t="s">
        <v>1424</v>
      </c>
      <c r="H2013" s="9" t="s">
        <v>336</v>
      </c>
      <c r="I2013" s="10" t="s">
        <v>1645</v>
      </c>
      <c r="J2013" s="11">
        <v>49024.9</v>
      </c>
      <c r="K2013" t="b">
        <f t="shared" si="155"/>
        <v>1</v>
      </c>
      <c r="L2013" t="b">
        <f t="shared" si="156"/>
        <v>1</v>
      </c>
      <c r="M2013" t="b">
        <f t="shared" si="157"/>
        <v>1</v>
      </c>
      <c r="N2013" t="b">
        <f t="shared" si="158"/>
        <v>1</v>
      </c>
      <c r="O2013" s="13">
        <f t="shared" si="159"/>
        <v>0</v>
      </c>
    </row>
    <row r="2014" spans="1:15" ht="61.2" hidden="1" x14ac:dyDescent="0.3">
      <c r="A2014" s="1" t="s">
        <v>566</v>
      </c>
      <c r="B2014" s="1" t="s">
        <v>1424</v>
      </c>
      <c r="C2014" s="1" t="s">
        <v>573</v>
      </c>
      <c r="D2014" s="2" t="s">
        <v>1726</v>
      </c>
      <c r="E2014" s="3">
        <v>49024.9</v>
      </c>
      <c r="F2014" s="8" t="s">
        <v>566</v>
      </c>
      <c r="G2014" s="9" t="s">
        <v>1424</v>
      </c>
      <c r="H2014" s="9" t="s">
        <v>573</v>
      </c>
      <c r="I2014" s="10" t="s">
        <v>1726</v>
      </c>
      <c r="J2014" s="11">
        <v>49024.9</v>
      </c>
      <c r="K2014" t="b">
        <f t="shared" si="155"/>
        <v>1</v>
      </c>
      <c r="L2014" t="b">
        <f t="shared" si="156"/>
        <v>1</v>
      </c>
      <c r="M2014" t="b">
        <f t="shared" si="157"/>
        <v>1</v>
      </c>
      <c r="N2014" t="b">
        <f t="shared" si="158"/>
        <v>1</v>
      </c>
      <c r="O2014" s="13">
        <f t="shared" si="159"/>
        <v>0</v>
      </c>
    </row>
    <row r="2015" spans="1:15" ht="40.799999999999997" hidden="1" x14ac:dyDescent="0.3">
      <c r="A2015" s="1" t="s">
        <v>566</v>
      </c>
      <c r="B2015" s="1" t="s">
        <v>1423</v>
      </c>
      <c r="C2015" s="1" t="s">
        <v>335</v>
      </c>
      <c r="D2015" s="2" t="s">
        <v>1644</v>
      </c>
      <c r="E2015" s="3">
        <v>23982.100000000002</v>
      </c>
      <c r="F2015" s="8" t="s">
        <v>566</v>
      </c>
      <c r="G2015" s="9" t="s">
        <v>1423</v>
      </c>
      <c r="H2015" s="9" t="s">
        <v>335</v>
      </c>
      <c r="I2015" s="10" t="s">
        <v>1644</v>
      </c>
      <c r="J2015" s="11">
        <v>23982.1</v>
      </c>
      <c r="K2015" t="b">
        <f t="shared" si="155"/>
        <v>1</v>
      </c>
      <c r="L2015" t="b">
        <f t="shared" si="156"/>
        <v>1</v>
      </c>
      <c r="M2015" t="b">
        <f t="shared" si="157"/>
        <v>1</v>
      </c>
      <c r="N2015" t="b">
        <f t="shared" si="158"/>
        <v>1</v>
      </c>
      <c r="O2015" s="13">
        <f t="shared" si="159"/>
        <v>0</v>
      </c>
    </row>
    <row r="2016" spans="1:15" ht="51" hidden="1" x14ac:dyDescent="0.3">
      <c r="A2016" s="1" t="s">
        <v>566</v>
      </c>
      <c r="B2016" s="1" t="s">
        <v>1423</v>
      </c>
      <c r="C2016" s="1" t="s">
        <v>575</v>
      </c>
      <c r="D2016" s="2" t="s">
        <v>1724</v>
      </c>
      <c r="E2016" s="3">
        <v>23982.100000000002</v>
      </c>
      <c r="F2016" s="8" t="s">
        <v>566</v>
      </c>
      <c r="G2016" s="9" t="s">
        <v>1423</v>
      </c>
      <c r="H2016" s="9" t="s">
        <v>575</v>
      </c>
      <c r="I2016" s="10" t="s">
        <v>1724</v>
      </c>
      <c r="J2016" s="11">
        <v>23982.1</v>
      </c>
      <c r="K2016" t="b">
        <f t="shared" si="155"/>
        <v>1</v>
      </c>
      <c r="L2016" t="b">
        <f t="shared" si="156"/>
        <v>1</v>
      </c>
      <c r="M2016" t="b">
        <f t="shared" si="157"/>
        <v>1</v>
      </c>
      <c r="N2016" t="b">
        <f t="shared" si="158"/>
        <v>1</v>
      </c>
      <c r="O2016" s="13">
        <f t="shared" si="159"/>
        <v>0</v>
      </c>
    </row>
    <row r="2017" spans="1:15" ht="72" hidden="1" x14ac:dyDescent="0.3">
      <c r="A2017" s="1" t="s">
        <v>566</v>
      </c>
      <c r="B2017" s="1" t="s">
        <v>1423</v>
      </c>
      <c r="C2017" s="1" t="s">
        <v>576</v>
      </c>
      <c r="D2017" s="2" t="s">
        <v>1725</v>
      </c>
      <c r="E2017" s="3">
        <v>23982.100000000002</v>
      </c>
      <c r="F2017" s="8" t="s">
        <v>566</v>
      </c>
      <c r="G2017" s="9" t="s">
        <v>1423</v>
      </c>
      <c r="H2017" s="9" t="s">
        <v>576</v>
      </c>
      <c r="I2017" s="10" t="s">
        <v>1725</v>
      </c>
      <c r="J2017" s="11">
        <v>23982.1</v>
      </c>
      <c r="K2017" t="b">
        <f t="shared" si="155"/>
        <v>1</v>
      </c>
      <c r="L2017" t="b">
        <f t="shared" si="156"/>
        <v>1</v>
      </c>
      <c r="M2017" t="b">
        <f t="shared" si="157"/>
        <v>1</v>
      </c>
      <c r="N2017" t="b">
        <f t="shared" si="158"/>
        <v>1</v>
      </c>
      <c r="O2017" s="13">
        <f t="shared" si="159"/>
        <v>0</v>
      </c>
    </row>
    <row r="2018" spans="1:15" ht="61.2" hidden="1" x14ac:dyDescent="0.3">
      <c r="A2018" s="1" t="s">
        <v>566</v>
      </c>
      <c r="B2018" s="1" t="s">
        <v>1423</v>
      </c>
      <c r="C2018" s="1" t="s">
        <v>577</v>
      </c>
      <c r="D2018" s="2" t="s">
        <v>710</v>
      </c>
      <c r="E2018" s="3">
        <v>23982.100000000002</v>
      </c>
      <c r="F2018" s="8" t="s">
        <v>566</v>
      </c>
      <c r="G2018" s="9" t="s">
        <v>1423</v>
      </c>
      <c r="H2018" s="9" t="s">
        <v>577</v>
      </c>
      <c r="I2018" s="10" t="s">
        <v>710</v>
      </c>
      <c r="J2018" s="11">
        <v>23982.1</v>
      </c>
      <c r="K2018" t="b">
        <f t="shared" si="155"/>
        <v>1</v>
      </c>
      <c r="L2018" t="b">
        <f t="shared" si="156"/>
        <v>1</v>
      </c>
      <c r="M2018" t="b">
        <f t="shared" si="157"/>
        <v>1</v>
      </c>
      <c r="N2018" t="b">
        <f t="shared" si="158"/>
        <v>1</v>
      </c>
      <c r="O2018" s="13">
        <f t="shared" si="159"/>
        <v>0</v>
      </c>
    </row>
    <row r="2019" spans="1:15" ht="40.799999999999997" hidden="1" x14ac:dyDescent="0.3">
      <c r="A2019" s="1" t="s">
        <v>566</v>
      </c>
      <c r="B2019" s="1" t="s">
        <v>1410</v>
      </c>
      <c r="C2019" s="1" t="s">
        <v>335</v>
      </c>
      <c r="D2019" s="2" t="s">
        <v>1644</v>
      </c>
      <c r="E2019" s="3">
        <v>129823.139</v>
      </c>
      <c r="F2019" s="8" t="s">
        <v>566</v>
      </c>
      <c r="G2019" s="9" t="s">
        <v>1410</v>
      </c>
      <c r="H2019" s="9" t="s">
        <v>335</v>
      </c>
      <c r="I2019" s="10" t="s">
        <v>1644</v>
      </c>
      <c r="J2019" s="11">
        <v>129823.139</v>
      </c>
      <c r="K2019" t="b">
        <f t="shared" si="155"/>
        <v>1</v>
      </c>
      <c r="L2019" t="b">
        <f t="shared" si="156"/>
        <v>1</v>
      </c>
      <c r="M2019" t="b">
        <f t="shared" si="157"/>
        <v>1</v>
      </c>
      <c r="N2019" t="b">
        <f t="shared" si="158"/>
        <v>1</v>
      </c>
      <c r="O2019" s="13">
        <f t="shared" si="159"/>
        <v>0</v>
      </c>
    </row>
    <row r="2020" spans="1:15" ht="30.6" hidden="1" x14ac:dyDescent="0.3">
      <c r="A2020" s="1" t="s">
        <v>566</v>
      </c>
      <c r="B2020" s="1" t="s">
        <v>1410</v>
      </c>
      <c r="C2020" s="1" t="s">
        <v>336</v>
      </c>
      <c r="D2020" s="2" t="s">
        <v>1645</v>
      </c>
      <c r="E2020" s="3">
        <v>129823.139</v>
      </c>
      <c r="F2020" s="8" t="s">
        <v>566</v>
      </c>
      <c r="G2020" s="9" t="s">
        <v>1410</v>
      </c>
      <c r="H2020" s="9" t="s">
        <v>336</v>
      </c>
      <c r="I2020" s="10" t="s">
        <v>1645</v>
      </c>
      <c r="J2020" s="11">
        <v>129823.139</v>
      </c>
      <c r="K2020" t="b">
        <f t="shared" si="155"/>
        <v>1</v>
      </c>
      <c r="L2020" t="b">
        <f t="shared" si="156"/>
        <v>1</v>
      </c>
      <c r="M2020" t="b">
        <f t="shared" si="157"/>
        <v>1</v>
      </c>
      <c r="N2020" t="b">
        <f t="shared" si="158"/>
        <v>1</v>
      </c>
      <c r="O2020" s="13">
        <f t="shared" si="159"/>
        <v>0</v>
      </c>
    </row>
    <row r="2021" spans="1:15" ht="61.2" hidden="1" x14ac:dyDescent="0.3">
      <c r="A2021" s="1" t="s">
        <v>566</v>
      </c>
      <c r="B2021" s="1" t="s">
        <v>1410</v>
      </c>
      <c r="C2021" s="1" t="s">
        <v>580</v>
      </c>
      <c r="D2021" s="2" t="s">
        <v>1727</v>
      </c>
      <c r="E2021" s="3">
        <v>129823.139</v>
      </c>
      <c r="F2021" s="8" t="s">
        <v>566</v>
      </c>
      <c r="G2021" s="9" t="s">
        <v>1410</v>
      </c>
      <c r="H2021" s="9" t="s">
        <v>580</v>
      </c>
      <c r="I2021" s="10" t="s">
        <v>1727</v>
      </c>
      <c r="J2021" s="11">
        <v>129823.139</v>
      </c>
      <c r="K2021" t="b">
        <f t="shared" si="155"/>
        <v>1</v>
      </c>
      <c r="L2021" t="b">
        <f t="shared" si="156"/>
        <v>1</v>
      </c>
      <c r="M2021" t="b">
        <f t="shared" si="157"/>
        <v>1</v>
      </c>
      <c r="N2021" t="b">
        <f t="shared" si="158"/>
        <v>1</v>
      </c>
      <c r="O2021" s="13">
        <f t="shared" si="159"/>
        <v>0</v>
      </c>
    </row>
    <row r="2022" spans="1:15" ht="24" hidden="1" x14ac:dyDescent="0.3">
      <c r="A2022" s="1" t="s">
        <v>566</v>
      </c>
      <c r="B2022" s="1" t="s">
        <v>1410</v>
      </c>
      <c r="C2022" s="1" t="s">
        <v>1467</v>
      </c>
      <c r="D2022" s="2" t="s">
        <v>1468</v>
      </c>
      <c r="E2022" s="3">
        <v>45084.500999999997</v>
      </c>
      <c r="F2022" s="8" t="s">
        <v>566</v>
      </c>
      <c r="G2022" s="9" t="s">
        <v>1410</v>
      </c>
      <c r="H2022" s="9" t="s">
        <v>1467</v>
      </c>
      <c r="I2022" s="10" t="s">
        <v>1468</v>
      </c>
      <c r="J2022" s="11">
        <v>45084.500999999997</v>
      </c>
      <c r="K2022" t="b">
        <f t="shared" si="155"/>
        <v>1</v>
      </c>
      <c r="L2022" t="b">
        <f t="shared" si="156"/>
        <v>1</v>
      </c>
      <c r="M2022" t="b">
        <f t="shared" si="157"/>
        <v>1</v>
      </c>
      <c r="N2022" t="b">
        <f t="shared" si="158"/>
        <v>1</v>
      </c>
      <c r="O2022" s="13">
        <f t="shared" si="159"/>
        <v>0</v>
      </c>
    </row>
    <row r="2023" spans="1:15" ht="102" hidden="1" x14ac:dyDescent="0.3">
      <c r="A2023" s="1" t="s">
        <v>566</v>
      </c>
      <c r="B2023" s="1" t="s">
        <v>1410</v>
      </c>
      <c r="C2023" s="1" t="s">
        <v>578</v>
      </c>
      <c r="D2023" s="2" t="s">
        <v>1127</v>
      </c>
      <c r="E2023" s="3">
        <v>5432.74</v>
      </c>
      <c r="F2023" s="8" t="s">
        <v>566</v>
      </c>
      <c r="G2023" s="9" t="s">
        <v>1410</v>
      </c>
      <c r="H2023" s="9" t="s">
        <v>578</v>
      </c>
      <c r="I2023" s="10" t="s">
        <v>1127</v>
      </c>
      <c r="J2023" s="11">
        <v>5432.74</v>
      </c>
      <c r="K2023" t="b">
        <f t="shared" si="155"/>
        <v>1</v>
      </c>
      <c r="L2023" t="b">
        <f t="shared" si="156"/>
        <v>1</v>
      </c>
      <c r="M2023" t="b">
        <f t="shared" si="157"/>
        <v>1</v>
      </c>
      <c r="N2023" t="b">
        <f t="shared" si="158"/>
        <v>1</v>
      </c>
      <c r="O2023" s="13">
        <f t="shared" si="159"/>
        <v>0</v>
      </c>
    </row>
    <row r="2024" spans="1:15" ht="156" hidden="1" x14ac:dyDescent="0.3">
      <c r="A2024" s="1" t="s">
        <v>566</v>
      </c>
      <c r="B2024" s="1" t="s">
        <v>1410</v>
      </c>
      <c r="C2024" s="1" t="s">
        <v>1306</v>
      </c>
      <c r="D2024" s="2" t="s">
        <v>1728</v>
      </c>
      <c r="E2024" s="3">
        <v>1458.3</v>
      </c>
      <c r="F2024" s="8" t="s">
        <v>566</v>
      </c>
      <c r="G2024" s="9" t="s">
        <v>1410</v>
      </c>
      <c r="H2024" s="9" t="s">
        <v>1306</v>
      </c>
      <c r="I2024" s="12" t="s">
        <v>1728</v>
      </c>
      <c r="J2024" s="11">
        <v>1458.3</v>
      </c>
      <c r="K2024" t="b">
        <f t="shared" si="155"/>
        <v>1</v>
      </c>
      <c r="L2024" t="b">
        <f t="shared" si="156"/>
        <v>1</v>
      </c>
      <c r="M2024" t="b">
        <f t="shared" si="157"/>
        <v>1</v>
      </c>
      <c r="N2024" t="b">
        <f t="shared" si="158"/>
        <v>1</v>
      </c>
      <c r="O2024" s="13">
        <f t="shared" si="159"/>
        <v>0</v>
      </c>
    </row>
    <row r="2025" spans="1:15" ht="72" hidden="1" x14ac:dyDescent="0.3">
      <c r="A2025" s="1" t="s">
        <v>566</v>
      </c>
      <c r="B2025" s="1" t="s">
        <v>1410</v>
      </c>
      <c r="C2025" s="1" t="s">
        <v>1308</v>
      </c>
      <c r="D2025" s="2" t="s">
        <v>1729</v>
      </c>
      <c r="E2025" s="3">
        <v>8020.5839999999998</v>
      </c>
      <c r="F2025" s="8" t="s">
        <v>566</v>
      </c>
      <c r="G2025" s="9" t="s">
        <v>1410</v>
      </c>
      <c r="H2025" s="9" t="s">
        <v>1308</v>
      </c>
      <c r="I2025" s="10" t="s">
        <v>1729</v>
      </c>
      <c r="J2025" s="11">
        <v>8020.5839999999998</v>
      </c>
      <c r="K2025" t="b">
        <f t="shared" si="155"/>
        <v>1</v>
      </c>
      <c r="L2025" t="b">
        <f t="shared" si="156"/>
        <v>1</v>
      </c>
      <c r="M2025" t="b">
        <f t="shared" si="157"/>
        <v>1</v>
      </c>
      <c r="N2025" t="b">
        <f t="shared" si="158"/>
        <v>1</v>
      </c>
      <c r="O2025" s="13">
        <f t="shared" si="159"/>
        <v>0</v>
      </c>
    </row>
    <row r="2026" spans="1:15" ht="102" hidden="1" x14ac:dyDescent="0.3">
      <c r="A2026" s="1" t="s">
        <v>566</v>
      </c>
      <c r="B2026" s="1" t="s">
        <v>1410</v>
      </c>
      <c r="C2026" s="1" t="s">
        <v>1310</v>
      </c>
      <c r="D2026" s="2" t="s">
        <v>1730</v>
      </c>
      <c r="E2026" s="3">
        <v>13853.736000000001</v>
      </c>
      <c r="F2026" s="8" t="s">
        <v>566</v>
      </c>
      <c r="G2026" s="9" t="s">
        <v>1410</v>
      </c>
      <c r="H2026" s="9" t="s">
        <v>1310</v>
      </c>
      <c r="I2026" s="10" t="s">
        <v>1730</v>
      </c>
      <c r="J2026" s="11">
        <v>13853.736000000001</v>
      </c>
      <c r="K2026" t="b">
        <f t="shared" si="155"/>
        <v>1</v>
      </c>
      <c r="L2026" t="b">
        <f t="shared" si="156"/>
        <v>1</v>
      </c>
      <c r="M2026" t="b">
        <f t="shared" si="157"/>
        <v>1</v>
      </c>
      <c r="N2026" t="b">
        <f t="shared" si="158"/>
        <v>1</v>
      </c>
      <c r="O2026" s="13">
        <f t="shared" si="159"/>
        <v>0</v>
      </c>
    </row>
    <row r="2027" spans="1:15" ht="142.80000000000001" hidden="1" x14ac:dyDescent="0.3">
      <c r="A2027" s="1" t="s">
        <v>566</v>
      </c>
      <c r="B2027" s="1" t="s">
        <v>1410</v>
      </c>
      <c r="C2027" s="1" t="s">
        <v>579</v>
      </c>
      <c r="D2027" s="2" t="s">
        <v>1731</v>
      </c>
      <c r="E2027" s="3">
        <v>55973.277999999998</v>
      </c>
      <c r="F2027" s="8" t="s">
        <v>566</v>
      </c>
      <c r="G2027" s="9" t="s">
        <v>1410</v>
      </c>
      <c r="H2027" s="9" t="s">
        <v>579</v>
      </c>
      <c r="I2027" s="10" t="s">
        <v>1731</v>
      </c>
      <c r="J2027" s="11">
        <v>55973.277999999998</v>
      </c>
      <c r="K2027" t="b">
        <f t="shared" si="155"/>
        <v>1</v>
      </c>
      <c r="L2027" t="b">
        <f t="shared" si="156"/>
        <v>1</v>
      </c>
      <c r="M2027" t="b">
        <f t="shared" si="157"/>
        <v>1</v>
      </c>
      <c r="N2027" t="b">
        <f t="shared" si="158"/>
        <v>1</v>
      </c>
      <c r="O2027" s="13">
        <f t="shared" si="159"/>
        <v>0</v>
      </c>
    </row>
    <row r="2028" spans="1:15" ht="40.799999999999997" hidden="1" x14ac:dyDescent="0.3">
      <c r="A2028" s="1" t="s">
        <v>566</v>
      </c>
      <c r="B2028" s="1" t="s">
        <v>1414</v>
      </c>
      <c r="C2028" s="1" t="s">
        <v>335</v>
      </c>
      <c r="D2028" s="2" t="s">
        <v>1644</v>
      </c>
      <c r="E2028" s="3">
        <v>327621.53012000001</v>
      </c>
      <c r="F2028" s="8" t="s">
        <v>566</v>
      </c>
      <c r="G2028" s="9" t="s">
        <v>1414</v>
      </c>
      <c r="H2028" s="9" t="s">
        <v>335</v>
      </c>
      <c r="I2028" s="10" t="s">
        <v>1644</v>
      </c>
      <c r="J2028" s="11">
        <v>327621.53000000003</v>
      </c>
      <c r="K2028" t="b">
        <f t="shared" si="155"/>
        <v>1</v>
      </c>
      <c r="L2028" t="b">
        <f t="shared" si="156"/>
        <v>1</v>
      </c>
      <c r="M2028" t="b">
        <f t="shared" si="157"/>
        <v>1</v>
      </c>
      <c r="N2028" t="b">
        <f t="shared" si="158"/>
        <v>1</v>
      </c>
      <c r="O2028" s="13">
        <f t="shared" si="159"/>
        <v>1.1999998241662979E-4</v>
      </c>
    </row>
    <row r="2029" spans="1:15" ht="30.6" hidden="1" x14ac:dyDescent="0.3">
      <c r="A2029" s="1" t="s">
        <v>566</v>
      </c>
      <c r="B2029" s="1" t="s">
        <v>1414</v>
      </c>
      <c r="C2029" s="1" t="s">
        <v>336</v>
      </c>
      <c r="D2029" s="2" t="s">
        <v>1645</v>
      </c>
      <c r="E2029" s="3">
        <v>327621.53012000001</v>
      </c>
      <c r="F2029" s="8" t="s">
        <v>566</v>
      </c>
      <c r="G2029" s="9" t="s">
        <v>1414</v>
      </c>
      <c r="H2029" s="9" t="s">
        <v>336</v>
      </c>
      <c r="I2029" s="10" t="s">
        <v>1645</v>
      </c>
      <c r="J2029" s="11">
        <v>327621.53000000003</v>
      </c>
      <c r="K2029" t="b">
        <f t="shared" si="155"/>
        <v>1</v>
      </c>
      <c r="L2029" t="b">
        <f t="shared" si="156"/>
        <v>1</v>
      </c>
      <c r="M2029" t="b">
        <f t="shared" si="157"/>
        <v>1</v>
      </c>
      <c r="N2029" t="b">
        <f t="shared" si="158"/>
        <v>1</v>
      </c>
      <c r="O2029" s="13">
        <f t="shared" si="159"/>
        <v>1.1999998241662979E-4</v>
      </c>
    </row>
    <row r="2030" spans="1:15" ht="102" hidden="1" x14ac:dyDescent="0.3">
      <c r="A2030" s="1" t="s">
        <v>566</v>
      </c>
      <c r="B2030" s="1" t="s">
        <v>1414</v>
      </c>
      <c r="C2030" s="1" t="s">
        <v>337</v>
      </c>
      <c r="D2030" s="2" t="s">
        <v>1646</v>
      </c>
      <c r="E2030" s="3">
        <v>327621.53012000001</v>
      </c>
      <c r="F2030" s="8" t="s">
        <v>566</v>
      </c>
      <c r="G2030" s="9" t="s">
        <v>1414</v>
      </c>
      <c r="H2030" s="9" t="s">
        <v>337</v>
      </c>
      <c r="I2030" s="10" t="s">
        <v>1646</v>
      </c>
      <c r="J2030" s="11">
        <v>327621.53000000003</v>
      </c>
      <c r="K2030" t="b">
        <f t="shared" si="155"/>
        <v>1</v>
      </c>
      <c r="L2030" t="b">
        <f t="shared" si="156"/>
        <v>1</v>
      </c>
      <c r="M2030" t="b">
        <f t="shared" si="157"/>
        <v>1</v>
      </c>
      <c r="N2030" t="b">
        <f t="shared" si="158"/>
        <v>1</v>
      </c>
      <c r="O2030" s="13">
        <f t="shared" si="159"/>
        <v>1.1999998241662979E-4</v>
      </c>
    </row>
    <row r="2031" spans="1:15" ht="183.6" hidden="1" x14ac:dyDescent="0.3">
      <c r="A2031" s="1" t="s">
        <v>566</v>
      </c>
      <c r="B2031" s="1" t="s">
        <v>1414</v>
      </c>
      <c r="C2031" s="1" t="s">
        <v>581</v>
      </c>
      <c r="D2031" s="2" t="s">
        <v>1124</v>
      </c>
      <c r="E2031" s="3">
        <v>147156.13088000001</v>
      </c>
      <c r="F2031" s="8" t="s">
        <v>566</v>
      </c>
      <c r="G2031" s="9" t="s">
        <v>1414</v>
      </c>
      <c r="H2031" s="9" t="s">
        <v>581</v>
      </c>
      <c r="I2031" s="12" t="s">
        <v>1124</v>
      </c>
      <c r="J2031" s="11">
        <v>147156.13099999999</v>
      </c>
      <c r="K2031" t="b">
        <f t="shared" si="155"/>
        <v>1</v>
      </c>
      <c r="L2031" t="b">
        <f t="shared" si="156"/>
        <v>1</v>
      </c>
      <c r="M2031" t="b">
        <f t="shared" si="157"/>
        <v>1</v>
      </c>
      <c r="N2031" t="b">
        <f t="shared" si="158"/>
        <v>1</v>
      </c>
      <c r="O2031" s="13">
        <f t="shared" si="159"/>
        <v>-1.1999998241662979E-4</v>
      </c>
    </row>
    <row r="2032" spans="1:15" ht="91.8" hidden="1" x14ac:dyDescent="0.3">
      <c r="A2032" s="1" t="s">
        <v>566</v>
      </c>
      <c r="B2032" s="1" t="s">
        <v>1414</v>
      </c>
      <c r="C2032" s="1" t="s">
        <v>582</v>
      </c>
      <c r="D2032" s="2" t="s">
        <v>1125</v>
      </c>
      <c r="E2032" s="3">
        <v>180465.39924</v>
      </c>
      <c r="F2032" s="8" t="s">
        <v>566</v>
      </c>
      <c r="G2032" s="9" t="s">
        <v>1414</v>
      </c>
      <c r="H2032" s="9" t="s">
        <v>582</v>
      </c>
      <c r="I2032" s="10" t="s">
        <v>1125</v>
      </c>
      <c r="J2032" s="11">
        <v>180465.399</v>
      </c>
      <c r="K2032" t="b">
        <f t="shared" si="155"/>
        <v>1</v>
      </c>
      <c r="L2032" t="b">
        <f t="shared" si="156"/>
        <v>1</v>
      </c>
      <c r="M2032" t="b">
        <f t="shared" si="157"/>
        <v>1</v>
      </c>
      <c r="N2032" t="b">
        <f t="shared" si="158"/>
        <v>1</v>
      </c>
      <c r="O2032" s="13">
        <f t="shared" si="159"/>
        <v>2.3999999393709004E-4</v>
      </c>
    </row>
    <row r="2033" spans="1:15" ht="40.799999999999997" hidden="1" x14ac:dyDescent="0.3">
      <c r="A2033" s="1" t="s">
        <v>566</v>
      </c>
      <c r="B2033" s="1" t="s">
        <v>1415</v>
      </c>
      <c r="C2033" s="1" t="s">
        <v>335</v>
      </c>
      <c r="D2033" s="2" t="s">
        <v>1644</v>
      </c>
      <c r="E2033" s="3">
        <v>268.78208999999998</v>
      </c>
      <c r="F2033" s="8" t="s">
        <v>566</v>
      </c>
      <c r="G2033" s="9" t="s">
        <v>1415</v>
      </c>
      <c r="H2033" s="9" t="s">
        <v>335</v>
      </c>
      <c r="I2033" s="10" t="s">
        <v>1644</v>
      </c>
      <c r="J2033" s="11">
        <v>268.78199999999998</v>
      </c>
      <c r="K2033" t="b">
        <f t="shared" si="155"/>
        <v>1</v>
      </c>
      <c r="L2033" t="b">
        <f t="shared" si="156"/>
        <v>1</v>
      </c>
      <c r="M2033" t="b">
        <f t="shared" si="157"/>
        <v>1</v>
      </c>
      <c r="N2033" t="b">
        <f t="shared" si="158"/>
        <v>1</v>
      </c>
      <c r="O2033" s="13">
        <f t="shared" si="159"/>
        <v>9.0000000000145519E-5</v>
      </c>
    </row>
    <row r="2034" spans="1:15" ht="30.6" hidden="1" x14ac:dyDescent="0.3">
      <c r="A2034" s="1" t="s">
        <v>566</v>
      </c>
      <c r="B2034" s="1" t="s">
        <v>1415</v>
      </c>
      <c r="C2034" s="1" t="s">
        <v>336</v>
      </c>
      <c r="D2034" s="2" t="s">
        <v>1645</v>
      </c>
      <c r="E2034" s="3">
        <v>268.78208999999998</v>
      </c>
      <c r="F2034" s="8" t="s">
        <v>566</v>
      </c>
      <c r="G2034" s="9" t="s">
        <v>1415</v>
      </c>
      <c r="H2034" s="9" t="s">
        <v>336</v>
      </c>
      <c r="I2034" s="10" t="s">
        <v>1645</v>
      </c>
      <c r="J2034" s="11">
        <v>268.78199999999998</v>
      </c>
      <c r="K2034" t="b">
        <f t="shared" si="155"/>
        <v>1</v>
      </c>
      <c r="L2034" t="b">
        <f t="shared" si="156"/>
        <v>1</v>
      </c>
      <c r="M2034" t="b">
        <f t="shared" si="157"/>
        <v>1</v>
      </c>
      <c r="N2034" t="b">
        <f t="shared" si="158"/>
        <v>1</v>
      </c>
      <c r="O2034" s="13">
        <f t="shared" si="159"/>
        <v>9.0000000000145519E-5</v>
      </c>
    </row>
    <row r="2035" spans="1:15" ht="102" hidden="1" x14ac:dyDescent="0.3">
      <c r="A2035" s="1" t="s">
        <v>566</v>
      </c>
      <c r="B2035" s="1" t="s">
        <v>1415</v>
      </c>
      <c r="C2035" s="1" t="s">
        <v>337</v>
      </c>
      <c r="D2035" s="2" t="s">
        <v>1646</v>
      </c>
      <c r="E2035" s="3">
        <v>268.78208999999998</v>
      </c>
      <c r="F2035" s="8" t="s">
        <v>566</v>
      </c>
      <c r="G2035" s="9" t="s">
        <v>1415</v>
      </c>
      <c r="H2035" s="9" t="s">
        <v>337</v>
      </c>
      <c r="I2035" s="10" t="s">
        <v>1646</v>
      </c>
      <c r="J2035" s="11">
        <v>268.78199999999998</v>
      </c>
      <c r="K2035" t="b">
        <f t="shared" si="155"/>
        <v>1</v>
      </c>
      <c r="L2035" t="b">
        <f t="shared" si="156"/>
        <v>1</v>
      </c>
      <c r="M2035" t="b">
        <f t="shared" si="157"/>
        <v>1</v>
      </c>
      <c r="N2035" t="b">
        <f t="shared" si="158"/>
        <v>1</v>
      </c>
      <c r="O2035" s="13">
        <f t="shared" si="159"/>
        <v>9.0000000000145519E-5</v>
      </c>
    </row>
    <row r="2036" spans="1:15" ht="84" hidden="1" x14ac:dyDescent="0.3">
      <c r="A2036" s="1" t="s">
        <v>566</v>
      </c>
      <c r="B2036" s="1" t="s">
        <v>1415</v>
      </c>
      <c r="C2036" s="1" t="s">
        <v>334</v>
      </c>
      <c r="D2036" s="2" t="s">
        <v>1123</v>
      </c>
      <c r="E2036" s="3">
        <v>268.78208999999998</v>
      </c>
      <c r="F2036" s="8" t="s">
        <v>566</v>
      </c>
      <c r="G2036" s="9" t="s">
        <v>1415</v>
      </c>
      <c r="H2036" s="9" t="s">
        <v>334</v>
      </c>
      <c r="I2036" s="10" t="s">
        <v>1123</v>
      </c>
      <c r="J2036" s="11">
        <v>268.78199999999998</v>
      </c>
      <c r="K2036" t="b">
        <f t="shared" si="155"/>
        <v>1</v>
      </c>
      <c r="L2036" t="b">
        <f t="shared" si="156"/>
        <v>1</v>
      </c>
      <c r="M2036" t="b">
        <f t="shared" si="157"/>
        <v>1</v>
      </c>
      <c r="N2036" t="b">
        <f t="shared" si="158"/>
        <v>1</v>
      </c>
      <c r="O2036" s="13">
        <f t="shared" si="159"/>
        <v>9.0000000000145519E-5</v>
      </c>
    </row>
    <row r="2037" spans="1:15" ht="51" hidden="1" x14ac:dyDescent="0.3">
      <c r="A2037" s="1" t="s">
        <v>566</v>
      </c>
      <c r="B2037" s="1" t="s">
        <v>1415</v>
      </c>
      <c r="C2037" s="1" t="s">
        <v>62</v>
      </c>
      <c r="D2037" s="2" t="s">
        <v>1196</v>
      </c>
      <c r="E2037" s="3">
        <v>2633</v>
      </c>
      <c r="F2037" s="8" t="s">
        <v>566</v>
      </c>
      <c r="G2037" s="9" t="s">
        <v>1415</v>
      </c>
      <c r="H2037" s="9" t="s">
        <v>62</v>
      </c>
      <c r="I2037" s="10" t="s">
        <v>1196</v>
      </c>
      <c r="J2037" s="11">
        <v>2633</v>
      </c>
      <c r="K2037" t="b">
        <f t="shared" si="155"/>
        <v>1</v>
      </c>
      <c r="L2037" t="b">
        <f t="shared" si="156"/>
        <v>1</v>
      </c>
      <c r="M2037" t="b">
        <f t="shared" si="157"/>
        <v>1</v>
      </c>
      <c r="N2037" t="b">
        <f t="shared" si="158"/>
        <v>1</v>
      </c>
      <c r="O2037" s="13">
        <f t="shared" si="159"/>
        <v>0</v>
      </c>
    </row>
    <row r="2038" spans="1:15" ht="24" hidden="1" x14ac:dyDescent="0.3">
      <c r="A2038" s="1" t="s">
        <v>566</v>
      </c>
      <c r="B2038" s="1" t="s">
        <v>1415</v>
      </c>
      <c r="C2038" s="1" t="s">
        <v>63</v>
      </c>
      <c r="D2038" s="2" t="s">
        <v>115</v>
      </c>
      <c r="E2038" s="3">
        <v>2633</v>
      </c>
      <c r="F2038" s="8" t="s">
        <v>566</v>
      </c>
      <c r="G2038" s="9" t="s">
        <v>1415</v>
      </c>
      <c r="H2038" s="9" t="s">
        <v>63</v>
      </c>
      <c r="I2038" s="10" t="s">
        <v>115</v>
      </c>
      <c r="J2038" s="11">
        <v>2633</v>
      </c>
      <c r="K2038" t="b">
        <f t="shared" si="155"/>
        <v>1</v>
      </c>
      <c r="L2038" t="b">
        <f t="shared" si="156"/>
        <v>1</v>
      </c>
      <c r="M2038" t="b">
        <f t="shared" si="157"/>
        <v>1</v>
      </c>
      <c r="N2038" t="b">
        <f t="shared" si="158"/>
        <v>1</v>
      </c>
      <c r="O2038" s="13">
        <f t="shared" si="159"/>
        <v>0</v>
      </c>
    </row>
    <row r="2039" spans="1:15" ht="132.6" hidden="1" x14ac:dyDescent="0.3">
      <c r="A2039" s="1" t="s">
        <v>566</v>
      </c>
      <c r="B2039" s="1" t="s">
        <v>1415</v>
      </c>
      <c r="C2039" s="1" t="s">
        <v>583</v>
      </c>
      <c r="D2039" s="2" t="s">
        <v>1213</v>
      </c>
      <c r="E2039" s="3">
        <v>2633</v>
      </c>
      <c r="F2039" s="8" t="s">
        <v>566</v>
      </c>
      <c r="G2039" s="9" t="s">
        <v>1415</v>
      </c>
      <c r="H2039" s="9" t="s">
        <v>583</v>
      </c>
      <c r="I2039" s="10" t="s">
        <v>1213</v>
      </c>
      <c r="J2039" s="11">
        <v>2633</v>
      </c>
      <c r="K2039" t="b">
        <f t="shared" si="155"/>
        <v>1</v>
      </c>
      <c r="L2039" t="b">
        <f t="shared" si="156"/>
        <v>1</v>
      </c>
      <c r="M2039" t="b">
        <f t="shared" si="157"/>
        <v>1</v>
      </c>
      <c r="N2039" t="b">
        <f t="shared" si="158"/>
        <v>1</v>
      </c>
      <c r="O2039" s="13">
        <f t="shared" si="159"/>
        <v>0</v>
      </c>
    </row>
    <row r="2040" spans="1:15" ht="61.2" hidden="1" x14ac:dyDescent="0.3">
      <c r="A2040" s="1" t="s">
        <v>584</v>
      </c>
      <c r="B2040" s="1" t="s">
        <v>1393</v>
      </c>
      <c r="C2040" s="1" t="s">
        <v>65</v>
      </c>
      <c r="D2040" s="2" t="s">
        <v>1228</v>
      </c>
      <c r="E2040" s="3">
        <v>70468.100000000006</v>
      </c>
      <c r="F2040" s="8" t="s">
        <v>584</v>
      </c>
      <c r="G2040" s="9" t="s">
        <v>1393</v>
      </c>
      <c r="H2040" s="9" t="s">
        <v>65</v>
      </c>
      <c r="I2040" s="10" t="s">
        <v>1228</v>
      </c>
      <c r="J2040" s="11">
        <v>70468.100000000006</v>
      </c>
      <c r="K2040" t="b">
        <f t="shared" si="155"/>
        <v>1</v>
      </c>
      <c r="L2040" t="b">
        <f t="shared" si="156"/>
        <v>1</v>
      </c>
      <c r="M2040" t="b">
        <f t="shared" si="157"/>
        <v>1</v>
      </c>
      <c r="N2040" t="b">
        <f t="shared" si="158"/>
        <v>1</v>
      </c>
      <c r="O2040" s="13">
        <f t="shared" si="159"/>
        <v>0</v>
      </c>
    </row>
    <row r="2041" spans="1:15" ht="36" hidden="1" x14ac:dyDescent="0.3">
      <c r="A2041" s="1" t="s">
        <v>584</v>
      </c>
      <c r="B2041" s="1" t="s">
        <v>1393</v>
      </c>
      <c r="C2041" s="1" t="s">
        <v>66</v>
      </c>
      <c r="D2041" s="2" t="s">
        <v>1231</v>
      </c>
      <c r="E2041" s="3">
        <v>70468.100000000006</v>
      </c>
      <c r="F2041" s="8" t="s">
        <v>584</v>
      </c>
      <c r="G2041" s="9" t="s">
        <v>1393</v>
      </c>
      <c r="H2041" s="9" t="s">
        <v>66</v>
      </c>
      <c r="I2041" s="10" t="s">
        <v>1231</v>
      </c>
      <c r="J2041" s="11">
        <v>70468.100000000006</v>
      </c>
      <c r="K2041" t="b">
        <f t="shared" si="155"/>
        <v>1</v>
      </c>
      <c r="L2041" t="b">
        <f t="shared" si="156"/>
        <v>1</v>
      </c>
      <c r="M2041" t="b">
        <f t="shared" si="157"/>
        <v>1</v>
      </c>
      <c r="N2041" t="b">
        <f t="shared" si="158"/>
        <v>1</v>
      </c>
      <c r="O2041" s="13">
        <f t="shared" si="159"/>
        <v>0</v>
      </c>
    </row>
    <row r="2042" spans="1:15" ht="51" hidden="1" x14ac:dyDescent="0.3">
      <c r="A2042" s="1" t="s">
        <v>584</v>
      </c>
      <c r="B2042" s="1" t="s">
        <v>1393</v>
      </c>
      <c r="C2042" s="1" t="s">
        <v>67</v>
      </c>
      <c r="D2042" s="2" t="s">
        <v>1221</v>
      </c>
      <c r="E2042" s="3">
        <v>65613.8</v>
      </c>
      <c r="F2042" s="8" t="s">
        <v>584</v>
      </c>
      <c r="G2042" s="9" t="s">
        <v>1393</v>
      </c>
      <c r="H2042" s="9" t="s">
        <v>67</v>
      </c>
      <c r="I2042" s="10" t="s">
        <v>1221</v>
      </c>
      <c r="J2042" s="11">
        <v>65613.8</v>
      </c>
      <c r="K2042" t="b">
        <f t="shared" si="155"/>
        <v>1</v>
      </c>
      <c r="L2042" t="b">
        <f t="shared" si="156"/>
        <v>1</v>
      </c>
      <c r="M2042" t="b">
        <f t="shared" si="157"/>
        <v>1</v>
      </c>
      <c r="N2042" t="b">
        <f t="shared" si="158"/>
        <v>1</v>
      </c>
      <c r="O2042" s="13">
        <f t="shared" si="159"/>
        <v>0</v>
      </c>
    </row>
    <row r="2043" spans="1:15" ht="40.799999999999997" hidden="1" x14ac:dyDescent="0.3">
      <c r="A2043" s="1" t="s">
        <v>584</v>
      </c>
      <c r="B2043" s="1" t="s">
        <v>1393</v>
      </c>
      <c r="C2043" s="1" t="s">
        <v>69</v>
      </c>
      <c r="D2043" s="2" t="s">
        <v>1222</v>
      </c>
      <c r="E2043" s="3">
        <v>4854.3</v>
      </c>
      <c r="F2043" s="8" t="s">
        <v>584</v>
      </c>
      <c r="G2043" s="9" t="s">
        <v>1393</v>
      </c>
      <c r="H2043" s="9" t="s">
        <v>69</v>
      </c>
      <c r="I2043" s="10" t="s">
        <v>1222</v>
      </c>
      <c r="J2043" s="11">
        <v>4854.3</v>
      </c>
      <c r="K2043" t="b">
        <f t="shared" si="155"/>
        <v>1</v>
      </c>
      <c r="L2043" t="b">
        <f t="shared" si="156"/>
        <v>1</v>
      </c>
      <c r="M2043" t="b">
        <f t="shared" si="157"/>
        <v>1</v>
      </c>
      <c r="N2043" t="b">
        <f t="shared" si="158"/>
        <v>1</v>
      </c>
      <c r="O2043" s="13">
        <f t="shared" si="159"/>
        <v>0</v>
      </c>
    </row>
    <row r="2044" spans="1:15" ht="71.400000000000006" hidden="1" x14ac:dyDescent="0.3">
      <c r="A2044" s="1" t="s">
        <v>584</v>
      </c>
      <c r="B2044" s="1" t="s">
        <v>1393</v>
      </c>
      <c r="C2044" s="1" t="s">
        <v>79</v>
      </c>
      <c r="D2044" s="2" t="s">
        <v>1232</v>
      </c>
      <c r="E2044" s="3">
        <v>1600.4001499999999</v>
      </c>
      <c r="F2044" s="8" t="s">
        <v>584</v>
      </c>
      <c r="G2044" s="9" t="s">
        <v>1393</v>
      </c>
      <c r="H2044" s="9" t="s">
        <v>79</v>
      </c>
      <c r="I2044" s="10" t="s">
        <v>1232</v>
      </c>
      <c r="J2044" s="11">
        <v>1600.4</v>
      </c>
      <c r="K2044" t="b">
        <f t="shared" si="155"/>
        <v>1</v>
      </c>
      <c r="L2044" t="b">
        <f t="shared" si="156"/>
        <v>1</v>
      </c>
      <c r="M2044" t="b">
        <f t="shared" si="157"/>
        <v>1</v>
      </c>
      <c r="N2044" t="b">
        <f t="shared" si="158"/>
        <v>1</v>
      </c>
      <c r="O2044" s="13">
        <f t="shared" si="159"/>
        <v>1.4999999984866008E-4</v>
      </c>
    </row>
    <row r="2045" spans="1:15" ht="51" hidden="1" x14ac:dyDescent="0.3">
      <c r="A2045" s="1" t="s">
        <v>584</v>
      </c>
      <c r="B2045" s="1" t="s">
        <v>1393</v>
      </c>
      <c r="C2045" s="1" t="s">
        <v>86</v>
      </c>
      <c r="D2045" s="2" t="s">
        <v>1233</v>
      </c>
      <c r="E2045" s="3">
        <v>1600.4001499999999</v>
      </c>
      <c r="F2045" s="8" t="s">
        <v>584</v>
      </c>
      <c r="G2045" s="9" t="s">
        <v>1393</v>
      </c>
      <c r="H2045" s="9" t="s">
        <v>86</v>
      </c>
      <c r="I2045" s="10" t="s">
        <v>1233</v>
      </c>
      <c r="J2045" s="11">
        <v>1600.4</v>
      </c>
      <c r="K2045" t="b">
        <f t="shared" si="155"/>
        <v>1</v>
      </c>
      <c r="L2045" t="b">
        <f t="shared" si="156"/>
        <v>1</v>
      </c>
      <c r="M2045" t="b">
        <f t="shared" si="157"/>
        <v>1</v>
      </c>
      <c r="N2045" t="b">
        <f t="shared" si="158"/>
        <v>1</v>
      </c>
      <c r="O2045" s="13">
        <f t="shared" si="159"/>
        <v>1.4999999984866008E-4</v>
      </c>
    </row>
    <row r="2046" spans="1:15" ht="40.799999999999997" hidden="1" x14ac:dyDescent="0.3">
      <c r="A2046" s="1" t="s">
        <v>584</v>
      </c>
      <c r="B2046" s="1" t="s">
        <v>1393</v>
      </c>
      <c r="C2046" s="1" t="s">
        <v>87</v>
      </c>
      <c r="D2046" s="2" t="s">
        <v>1234</v>
      </c>
      <c r="E2046" s="3">
        <v>1600.4001499999999</v>
      </c>
      <c r="F2046" s="8" t="s">
        <v>584</v>
      </c>
      <c r="G2046" s="9" t="s">
        <v>1393</v>
      </c>
      <c r="H2046" s="9" t="s">
        <v>87</v>
      </c>
      <c r="I2046" s="10" t="s">
        <v>1234</v>
      </c>
      <c r="J2046" s="11">
        <v>1600.4</v>
      </c>
      <c r="K2046" t="b">
        <f t="shared" si="155"/>
        <v>1</v>
      </c>
      <c r="L2046" t="b">
        <f t="shared" si="156"/>
        <v>1</v>
      </c>
      <c r="M2046" t="b">
        <f t="shared" si="157"/>
        <v>1</v>
      </c>
      <c r="N2046" t="b">
        <f t="shared" si="158"/>
        <v>1</v>
      </c>
      <c r="O2046" s="13">
        <f t="shared" si="159"/>
        <v>1.4999999984866008E-4</v>
      </c>
    </row>
    <row r="2047" spans="1:15" ht="40.799999999999997" hidden="1" x14ac:dyDescent="0.3">
      <c r="A2047" s="1" t="s">
        <v>584</v>
      </c>
      <c r="B2047" s="1" t="s">
        <v>1400</v>
      </c>
      <c r="C2047" s="1" t="s">
        <v>280</v>
      </c>
      <c r="D2047" s="2" t="s">
        <v>1605</v>
      </c>
      <c r="E2047" s="3">
        <v>31182.226480000001</v>
      </c>
      <c r="F2047" s="8" t="s">
        <v>584</v>
      </c>
      <c r="G2047" s="9" t="s">
        <v>1400</v>
      </c>
      <c r="H2047" s="9" t="s">
        <v>280</v>
      </c>
      <c r="I2047" s="10" t="s">
        <v>1605</v>
      </c>
      <c r="J2047" s="11">
        <v>31182.225999999999</v>
      </c>
      <c r="K2047" t="b">
        <f t="shared" si="155"/>
        <v>1</v>
      </c>
      <c r="L2047" t="b">
        <f t="shared" si="156"/>
        <v>1</v>
      </c>
      <c r="M2047" t="b">
        <f t="shared" si="157"/>
        <v>1</v>
      </c>
      <c r="N2047" t="b">
        <f t="shared" si="158"/>
        <v>1</v>
      </c>
      <c r="O2047" s="13">
        <f t="shared" si="159"/>
        <v>4.8000000242609531E-4</v>
      </c>
    </row>
    <row r="2048" spans="1:15" ht="91.8" hidden="1" x14ac:dyDescent="0.3">
      <c r="A2048" s="1" t="s">
        <v>584</v>
      </c>
      <c r="B2048" s="1" t="s">
        <v>1400</v>
      </c>
      <c r="C2048" s="1" t="s">
        <v>281</v>
      </c>
      <c r="D2048" s="2" t="s">
        <v>1606</v>
      </c>
      <c r="E2048" s="3">
        <v>14082.52648</v>
      </c>
      <c r="F2048" s="8" t="s">
        <v>584</v>
      </c>
      <c r="G2048" s="9" t="s">
        <v>1400</v>
      </c>
      <c r="H2048" s="9" t="s">
        <v>281</v>
      </c>
      <c r="I2048" s="10" t="s">
        <v>1606</v>
      </c>
      <c r="J2048" s="11">
        <v>14082.526</v>
      </c>
      <c r="K2048" t="b">
        <f t="shared" si="155"/>
        <v>1</v>
      </c>
      <c r="L2048" t="b">
        <f t="shared" si="156"/>
        <v>1</v>
      </c>
      <c r="M2048" t="b">
        <f t="shared" si="157"/>
        <v>1</v>
      </c>
      <c r="N2048" t="b">
        <f t="shared" si="158"/>
        <v>1</v>
      </c>
      <c r="O2048" s="13">
        <f t="shared" si="159"/>
        <v>4.800000006071059E-4</v>
      </c>
    </row>
    <row r="2049" spans="1:15" ht="51" hidden="1" x14ac:dyDescent="0.3">
      <c r="A2049" s="1" t="s">
        <v>584</v>
      </c>
      <c r="B2049" s="1" t="s">
        <v>1400</v>
      </c>
      <c r="C2049" s="1" t="s">
        <v>282</v>
      </c>
      <c r="D2049" s="2" t="s">
        <v>1607</v>
      </c>
      <c r="E2049" s="3">
        <v>14082.52648</v>
      </c>
      <c r="F2049" s="8" t="s">
        <v>584</v>
      </c>
      <c r="G2049" s="9" t="s">
        <v>1400</v>
      </c>
      <c r="H2049" s="9" t="s">
        <v>282</v>
      </c>
      <c r="I2049" s="10" t="s">
        <v>1607</v>
      </c>
      <c r="J2049" s="11">
        <v>14082.526</v>
      </c>
      <c r="K2049" t="b">
        <f t="shared" si="155"/>
        <v>1</v>
      </c>
      <c r="L2049" t="b">
        <f t="shared" si="156"/>
        <v>1</v>
      </c>
      <c r="M2049" t="b">
        <f t="shared" si="157"/>
        <v>1</v>
      </c>
      <c r="N2049" t="b">
        <f t="shared" si="158"/>
        <v>1</v>
      </c>
      <c r="O2049" s="13">
        <f t="shared" si="159"/>
        <v>4.800000006071059E-4</v>
      </c>
    </row>
    <row r="2050" spans="1:15" ht="60" hidden="1" x14ac:dyDescent="0.3">
      <c r="A2050" s="1" t="s">
        <v>584</v>
      </c>
      <c r="B2050" s="1" t="s">
        <v>1400</v>
      </c>
      <c r="C2050" s="1" t="s">
        <v>585</v>
      </c>
      <c r="D2050" s="2" t="s">
        <v>1189</v>
      </c>
      <c r="E2050" s="3">
        <v>2241.6</v>
      </c>
      <c r="F2050" s="8" t="s">
        <v>584</v>
      </c>
      <c r="G2050" s="9" t="s">
        <v>1400</v>
      </c>
      <c r="H2050" s="9" t="s">
        <v>585</v>
      </c>
      <c r="I2050" s="10" t="s">
        <v>1189</v>
      </c>
      <c r="J2050" s="11">
        <v>2241.6</v>
      </c>
      <c r="K2050" t="b">
        <f t="shared" si="155"/>
        <v>1</v>
      </c>
      <c r="L2050" t="b">
        <f t="shared" si="156"/>
        <v>1</v>
      </c>
      <c r="M2050" t="b">
        <f t="shared" si="157"/>
        <v>1</v>
      </c>
      <c r="N2050" t="b">
        <f t="shared" si="158"/>
        <v>1</v>
      </c>
      <c r="O2050" s="13">
        <f t="shared" si="159"/>
        <v>0</v>
      </c>
    </row>
    <row r="2051" spans="1:15" ht="40.799999999999997" hidden="1" x14ac:dyDescent="0.3">
      <c r="A2051" s="1" t="s">
        <v>584</v>
      </c>
      <c r="B2051" s="1" t="s">
        <v>1400</v>
      </c>
      <c r="C2051" s="1" t="s">
        <v>276</v>
      </c>
      <c r="D2051" s="2" t="s">
        <v>1190</v>
      </c>
      <c r="E2051" s="3">
        <v>70.400000000000006</v>
      </c>
      <c r="F2051" s="8" t="s">
        <v>584</v>
      </c>
      <c r="G2051" s="9" t="s">
        <v>1400</v>
      </c>
      <c r="H2051" s="9" t="s">
        <v>276</v>
      </c>
      <c r="I2051" s="10" t="s">
        <v>1190</v>
      </c>
      <c r="J2051" s="11">
        <v>70.400000000000006</v>
      </c>
      <c r="K2051" t="b">
        <f t="shared" ref="K2051:K2056" si="160">EXACT(A2051,F2051)</f>
        <v>1</v>
      </c>
      <c r="L2051" t="b">
        <f t="shared" ref="L2051:L2056" si="161">EXACT(B2051,G2051)</f>
        <v>1</v>
      </c>
      <c r="M2051" t="b">
        <f t="shared" ref="M2051:M2056" si="162">EXACT(C2051,H2051)</f>
        <v>1</v>
      </c>
      <c r="N2051" t="b">
        <f t="shared" ref="N2051:N2056" si="163">EXACT(D2051,I2051)</f>
        <v>1</v>
      </c>
      <c r="O2051" s="13">
        <f t="shared" ref="O2051:O2056" si="164">E2051-J2051</f>
        <v>0</v>
      </c>
    </row>
    <row r="2052" spans="1:15" ht="112.2" hidden="1" x14ac:dyDescent="0.3">
      <c r="A2052" s="1" t="s">
        <v>584</v>
      </c>
      <c r="B2052" s="1" t="s">
        <v>1400</v>
      </c>
      <c r="C2052" s="1" t="s">
        <v>586</v>
      </c>
      <c r="D2052" s="2" t="s">
        <v>1732</v>
      </c>
      <c r="E2052" s="3">
        <v>11770.52648</v>
      </c>
      <c r="F2052" s="8" t="s">
        <v>584</v>
      </c>
      <c r="G2052" s="9" t="s">
        <v>1400</v>
      </c>
      <c r="H2052" s="9" t="s">
        <v>586</v>
      </c>
      <c r="I2052" s="10" t="s">
        <v>1732</v>
      </c>
      <c r="J2052" s="11">
        <v>11770.526</v>
      </c>
      <c r="K2052" t="b">
        <f t="shared" si="160"/>
        <v>1</v>
      </c>
      <c r="L2052" t="b">
        <f t="shared" si="161"/>
        <v>1</v>
      </c>
      <c r="M2052" t="b">
        <f t="shared" si="162"/>
        <v>1</v>
      </c>
      <c r="N2052" t="b">
        <f t="shared" si="163"/>
        <v>1</v>
      </c>
      <c r="O2052" s="13">
        <f t="shared" si="164"/>
        <v>4.800000006071059E-4</v>
      </c>
    </row>
    <row r="2053" spans="1:15" ht="91.8" hidden="1" x14ac:dyDescent="0.3">
      <c r="A2053" s="1" t="s">
        <v>584</v>
      </c>
      <c r="B2053" s="1" t="s">
        <v>1400</v>
      </c>
      <c r="C2053" s="1" t="s">
        <v>589</v>
      </c>
      <c r="D2053" s="2" t="s">
        <v>1733</v>
      </c>
      <c r="E2053" s="3">
        <v>17099.7</v>
      </c>
      <c r="F2053" s="8" t="s">
        <v>584</v>
      </c>
      <c r="G2053" s="9" t="s">
        <v>1400</v>
      </c>
      <c r="H2053" s="9" t="s">
        <v>589</v>
      </c>
      <c r="I2053" s="10" t="s">
        <v>1733</v>
      </c>
      <c r="J2053" s="11">
        <v>17099.7</v>
      </c>
      <c r="K2053" t="b">
        <f t="shared" si="160"/>
        <v>1</v>
      </c>
      <c r="L2053" t="b">
        <f t="shared" si="161"/>
        <v>1</v>
      </c>
      <c r="M2053" t="b">
        <f t="shared" si="162"/>
        <v>1</v>
      </c>
      <c r="N2053" t="b">
        <f t="shared" si="163"/>
        <v>1</v>
      </c>
      <c r="O2053" s="13">
        <f t="shared" si="164"/>
        <v>0</v>
      </c>
    </row>
    <row r="2054" spans="1:15" ht="51" hidden="1" x14ac:dyDescent="0.3">
      <c r="A2054" s="1" t="s">
        <v>584</v>
      </c>
      <c r="B2054" s="1" t="s">
        <v>1400</v>
      </c>
      <c r="C2054" s="1" t="s">
        <v>590</v>
      </c>
      <c r="D2054" s="2" t="s">
        <v>1734</v>
      </c>
      <c r="E2054" s="3">
        <v>17099.7</v>
      </c>
      <c r="F2054" s="8" t="s">
        <v>584</v>
      </c>
      <c r="G2054" s="9" t="s">
        <v>1400</v>
      </c>
      <c r="H2054" s="9" t="s">
        <v>590</v>
      </c>
      <c r="I2054" s="10" t="s">
        <v>1734</v>
      </c>
      <c r="J2054" s="11">
        <v>17099.7</v>
      </c>
      <c r="K2054" t="b">
        <f t="shared" si="160"/>
        <v>1</v>
      </c>
      <c r="L2054" t="b">
        <f t="shared" si="161"/>
        <v>1</v>
      </c>
      <c r="M2054" t="b">
        <f t="shared" si="162"/>
        <v>1</v>
      </c>
      <c r="N2054" t="b">
        <f t="shared" si="163"/>
        <v>1</v>
      </c>
      <c r="O2054" s="13">
        <f t="shared" si="164"/>
        <v>0</v>
      </c>
    </row>
    <row r="2055" spans="1:15" ht="51" hidden="1" x14ac:dyDescent="0.3">
      <c r="A2055" s="1" t="s">
        <v>584</v>
      </c>
      <c r="B2055" s="1" t="s">
        <v>1400</v>
      </c>
      <c r="C2055" s="1" t="s">
        <v>587</v>
      </c>
      <c r="D2055" s="2" t="s">
        <v>1194</v>
      </c>
      <c r="E2055" s="3">
        <v>16650.3</v>
      </c>
      <c r="F2055" s="8" t="s">
        <v>584</v>
      </c>
      <c r="G2055" s="9" t="s">
        <v>1400</v>
      </c>
      <c r="H2055" s="9" t="s">
        <v>587</v>
      </c>
      <c r="I2055" s="10" t="s">
        <v>1194</v>
      </c>
      <c r="J2055" s="11">
        <v>16650.3</v>
      </c>
      <c r="K2055" t="b">
        <f t="shared" si="160"/>
        <v>1</v>
      </c>
      <c r="L2055" t="b">
        <f t="shared" si="161"/>
        <v>1</v>
      </c>
      <c r="M2055" t="b">
        <f t="shared" si="162"/>
        <v>1</v>
      </c>
      <c r="N2055" t="b">
        <f t="shared" si="163"/>
        <v>1</v>
      </c>
      <c r="O2055" s="13">
        <f t="shared" si="164"/>
        <v>0</v>
      </c>
    </row>
    <row r="2056" spans="1:15" ht="24" hidden="1" x14ac:dyDescent="0.3">
      <c r="A2056" s="1" t="s">
        <v>584</v>
      </c>
      <c r="B2056" s="1" t="s">
        <v>1400</v>
      </c>
      <c r="C2056" s="1" t="s">
        <v>588</v>
      </c>
      <c r="D2056" s="2" t="s">
        <v>1195</v>
      </c>
      <c r="E2056" s="3">
        <v>449.4</v>
      </c>
      <c r="F2056" s="8" t="s">
        <v>584</v>
      </c>
      <c r="G2056" s="9" t="s">
        <v>1400</v>
      </c>
      <c r="H2056" s="9" t="s">
        <v>588</v>
      </c>
      <c r="I2056" s="10" t="s">
        <v>1195</v>
      </c>
      <c r="J2056" s="11">
        <v>449.4</v>
      </c>
      <c r="K2056" t="b">
        <f t="shared" si="160"/>
        <v>1</v>
      </c>
      <c r="L2056" t="b">
        <f t="shared" si="161"/>
        <v>1</v>
      </c>
      <c r="M2056" t="b">
        <f t="shared" si="162"/>
        <v>1</v>
      </c>
      <c r="N2056" t="b">
        <f t="shared" si="163"/>
        <v>1</v>
      </c>
      <c r="O2056" s="13">
        <f t="shared" si="164"/>
        <v>0</v>
      </c>
    </row>
  </sheetData>
  <autoFilter ref="A1:O2056">
    <filterColumn colId="13">
      <filters>
        <filter val="ЛОЖЬ"/>
      </filters>
    </filterColumn>
  </autoFilter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Приложение № 3</vt:lpstr>
      <vt:lpstr>Лист1</vt:lpstr>
      <vt:lpstr>Лист2</vt:lpstr>
      <vt:lpstr>'Приложение № 3'!Заголовки_для_печати</vt:lpstr>
      <vt:lpstr>'Приложение № 3'!Область_печати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Хибовская Ольга Николаевна</cp:lastModifiedBy>
  <cp:lastPrinted>2021-03-29T10:35:18Z</cp:lastPrinted>
  <dcterms:created xsi:type="dcterms:W3CDTF">2013-10-10T08:33:25Z</dcterms:created>
  <dcterms:modified xsi:type="dcterms:W3CDTF">2021-03-29T10:35:24Z</dcterms:modified>
</cp:coreProperties>
</file>